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18-2019\Budget Letter\March 2019\"/>
    </mc:Choice>
  </mc:AlternateContent>
  <workbookProtection workbookPassword="D893" lockStructure="1"/>
  <bookViews>
    <workbookView xWindow="0" yWindow="0" windowWidth="28800" windowHeight="13020" tabRatio="753" firstSheet="5" activeTab="5"/>
  </bookViews>
  <sheets>
    <sheet name="LEA Summary" sheetId="251" state="hidden" r:id="rId1"/>
    <sheet name="Leg Type 2 Res Summary" sheetId="254" state="hidden" r:id="rId2"/>
    <sheet name="New Type 2 Res Summary" sheetId="252" state="hidden" r:id="rId3"/>
    <sheet name="Sheet2" sheetId="250" state="hidden" r:id="rId4"/>
    <sheet name="1_State Summary" sheetId="166" state="hidden" r:id="rId5"/>
    <sheet name="2_State Distrib and Adjs" sheetId="33" r:id="rId6"/>
    <sheet name="2A-1_EFT (Annual)" sheetId="100" r:id="rId7"/>
    <sheet name="2A-2_EFT (Monthly)" sheetId="72" r:id="rId8"/>
    <sheet name="3_Levels 1&amp;2" sheetId="1" r:id="rId9"/>
    <sheet name="3A_Level 3" sheetId="2" r:id="rId10"/>
    <sheet name="4_Level 4" sheetId="167" r:id="rId11"/>
    <sheet name="5A1_Labs" sheetId="5" r:id="rId12"/>
    <sheet name="5A2_Legacy Type 2" sheetId="221" r:id="rId13"/>
    <sheet name="5A2A_New Vision" sheetId="180" state="hidden" r:id="rId14"/>
    <sheet name="5A2B_Glencoe" sheetId="213" state="hidden" r:id="rId15"/>
    <sheet name="5A2C_ISL" sheetId="214" state="hidden" r:id="rId16"/>
    <sheet name="5A2D_Avoyelles" sheetId="215" state="hidden" r:id="rId17"/>
    <sheet name="5A2E_Delhi" sheetId="216" state="hidden" r:id="rId18"/>
    <sheet name="5A2F_Belle Chasse" sheetId="217" state="hidden" r:id="rId19"/>
    <sheet name="5A2H_MAX" sheetId="219" state="hidden" r:id="rId20"/>
    <sheet name="5A3_OJJ" sheetId="67" r:id="rId21"/>
    <sheet name="5A4_NOCCA" sheetId="140" r:id="rId22"/>
    <sheet name="5A5_LSMSA" sheetId="141" r:id="rId23"/>
    <sheet name="5A6_Thrive" sheetId="241" r:id="rId24"/>
    <sheet name="5B2_RSD LA" sheetId="46" r:id="rId25"/>
    <sheet name="5C1_New Type 2" sheetId="223" r:id="rId26"/>
    <sheet name="5C1A_Madison" sheetId="113" state="hidden" r:id="rId27"/>
    <sheet name="5C1B_DArbonne" sheetId="220" state="hidden" r:id="rId28"/>
    <sheet name="5C1C_Intl High" sheetId="189" state="hidden" r:id="rId29"/>
    <sheet name="5C1D_NOMMA" sheetId="190" state="hidden" r:id="rId30"/>
    <sheet name="5C1E_LFNO" sheetId="191" state="hidden" r:id="rId31"/>
    <sheet name="5C1F_L.C. Charter" sheetId="192" state="hidden" r:id="rId32"/>
    <sheet name="5C1G_JS Clark" sheetId="193" state="hidden" r:id="rId33"/>
    <sheet name="5C1H_Southwest" sheetId="194" state="hidden" r:id="rId34"/>
    <sheet name="5C1I_LA Key" sheetId="195" state="hidden" r:id="rId35"/>
    <sheet name="5C1J_Jeff Chamber" sheetId="196" state="hidden" r:id="rId36"/>
    <sheet name="5C1M_GEO Mid" sheetId="199" state="hidden" r:id="rId37"/>
    <sheet name="5C1N_Delta" sheetId="200" state="hidden" r:id="rId38"/>
    <sheet name="5C1O_Impact" sheetId="201" state="hidden" r:id="rId39"/>
    <sheet name="5C1P_Vision" sheetId="202" state="hidden" r:id="rId40"/>
    <sheet name="5C1Q_Advantage" sheetId="203" state="hidden" r:id="rId41"/>
    <sheet name="5C1R_Iberville" sheetId="204" state="hidden" r:id="rId42"/>
    <sheet name="5C1S_LC Col Prep" sheetId="205" state="hidden" r:id="rId43"/>
    <sheet name="5C1T_Northeast" sheetId="206" state="hidden" r:id="rId44"/>
    <sheet name="5C1U_Acadiana Ren" sheetId="207" state="hidden" r:id="rId45"/>
    <sheet name="5C1V_Laf Ren" sheetId="208" state="hidden" r:id="rId46"/>
    <sheet name="5C1W_Willow" sheetId="209" state="hidden" r:id="rId47"/>
    <sheet name="5C1X_Tangi" sheetId="224" state="hidden" r:id="rId48"/>
    <sheet name="5C1Y_GEO" sheetId="225" state="hidden" r:id="rId49"/>
    <sheet name="5C1Z_Lincoln Prep" sheetId="229" state="hidden" r:id="rId50"/>
    <sheet name="5C1AA_Laurel" sheetId="230" state="hidden" r:id="rId51"/>
    <sheet name="5C1AB_Apex" sheetId="231" state="hidden" r:id="rId52"/>
    <sheet name="5C1AC_Smothers" sheetId="232" state="hidden" r:id="rId53"/>
    <sheet name="5C1AD_Greater" sheetId="239" state="hidden" r:id="rId54"/>
    <sheet name="5C1AE_Noble Minds" sheetId="242" state="hidden" r:id="rId55"/>
    <sheet name="5C1AF_JCFA-Laf" sheetId="243" state="hidden" r:id="rId56"/>
    <sheet name="5C1AG_Collegiate" sheetId="244" state="hidden" r:id="rId57"/>
    <sheet name="5C1AH_BRUP" sheetId="246" state="hidden" r:id="rId58"/>
    <sheet name="5C1AI_Harmony" sheetId="248" state="hidden" r:id="rId59"/>
    <sheet name="5C1AJ_Athlos" sheetId="247" state="hidden" r:id="rId60"/>
    <sheet name="5C2_LAVCA" sheetId="211" state="hidden" r:id="rId61"/>
    <sheet name="5C3_UnvView" sheetId="212" state="hidden" r:id="rId62"/>
    <sheet name="6_Local Deduct Calc" sheetId="25" r:id="rId63"/>
    <sheet name="7_Local Revenue" sheetId="13" r:id="rId64"/>
    <sheet name="8_2.1.18 SIS" sheetId="162" r:id="rId65"/>
    <sheet name="8A_2.1.18 RSD Op &amp; 5s" sheetId="178" r:id="rId66"/>
    <sheet name="Source Data" sheetId="238" r:id="rId67"/>
    <sheet name="Per Pupil_Weighted Funding" sheetId="236" state="hidden" r:id="rId68"/>
    <sheet name="Placeholder_Tallulah" sheetId="197" state="hidden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_xlnm._FilterDatabase" localSheetId="65" hidden="1">'8A_2.1.18 RSD Op &amp; 5s'!$A$2:$F$2</definedName>
    <definedName name="_xlnm._FilterDatabase" localSheetId="3" hidden="1">Sheet2!$A$1:$H$36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4">'1_State Summary'!$A$1:$H$57</definedName>
    <definedName name="_xlnm.Print_Area" localSheetId="5">'2_State Distrib and Adjs'!$A$1:$BG$76</definedName>
    <definedName name="_xlnm.Print_Area" localSheetId="6">'2A-1_EFT (Annual)'!$A$1:$AQ$76</definedName>
    <definedName name="_xlnm.Print_Area" localSheetId="7">'2A-2_EFT (Monthly)'!$A$1:$CD$76</definedName>
    <definedName name="_xlnm.Print_Area" localSheetId="8">'3_Levels 1&amp;2'!$A$1:$AZ$76</definedName>
    <definedName name="_xlnm.Print_Area" localSheetId="9">'3A_Level 3'!$A$1:$M$76</definedName>
    <definedName name="_xlnm.Print_Area" localSheetId="10">'4_Level 4'!$A$1:$R$146</definedName>
    <definedName name="_xlnm.Print_Area" localSheetId="11">'5A1_Labs'!$A$1:$X$9</definedName>
    <definedName name="_xlnm.Print_Area" localSheetId="12">'5A2_Legacy Type 2'!$A$1:$AH$14</definedName>
    <definedName name="_xlnm.Print_Area" localSheetId="13">'5A2A_New Vision'!$A$1:$AF$83</definedName>
    <definedName name="_xlnm.Print_Area" localSheetId="14">'5A2B_Glencoe'!$A$1:$AF$83</definedName>
    <definedName name="_xlnm.Print_Area" localSheetId="15">'5A2C_ISL'!$A$1:$AF$86</definedName>
    <definedName name="_xlnm.Print_Area" localSheetId="16">'5A2D_Avoyelles'!$A$1:$AF$83</definedName>
    <definedName name="_xlnm.Print_Area" localSheetId="17">'5A2E_Delhi'!$A$1:$AF$83</definedName>
    <definedName name="_xlnm.Print_Area" localSheetId="18">'5A2F_Belle Chasse'!$A$1:$AF$83</definedName>
    <definedName name="_xlnm.Print_Area" localSheetId="19">'5A2H_MAX'!$A$1:$AF$83</definedName>
    <definedName name="_xlnm.Print_Area" localSheetId="20">'5A3_OJJ'!$A$1:$S$83</definedName>
    <definedName name="_xlnm.Print_Area" localSheetId="21">'5A4_NOCCA'!$A$1:$R$83</definedName>
    <definedName name="_xlnm.Print_Area" localSheetId="22">'5A5_LSMSA'!$A$1:$R$83</definedName>
    <definedName name="_xlnm.Print_Area" localSheetId="23">'5A6_Thrive'!$A$1:$R$83</definedName>
    <definedName name="_xlnm.Print_Area" localSheetId="24">'5B2_RSD LA'!$A$1:$AT$20</definedName>
    <definedName name="_xlnm.Print_Area" localSheetId="25">'5C1_New Type 2'!$A$1:$AV$44</definedName>
    <definedName name="_xlnm.Print_Area" localSheetId="26">'5C1A_Madison'!$A$1:$AS$84</definedName>
    <definedName name="_xlnm.Print_Area" localSheetId="50">'5C1AA_Laurel'!$A$1:$AS$84</definedName>
    <definedName name="_xlnm.Print_Area" localSheetId="51">'5C1AB_Apex'!$A$1:$AS$84</definedName>
    <definedName name="_xlnm.Print_Area" localSheetId="52">'5C1AC_Smothers'!$A$1:$AS$84</definedName>
    <definedName name="_xlnm.Print_Area" localSheetId="53">'5C1AD_Greater'!$A$1:$AS$84</definedName>
    <definedName name="_xlnm.Print_Area" localSheetId="54">'5C1AE_Noble Minds'!$A$1:$AS$84</definedName>
    <definedName name="_xlnm.Print_Area" localSheetId="55">'5C1AF_JCFA-Laf'!$A$1:$AS$84</definedName>
    <definedName name="_xlnm.Print_Area" localSheetId="56">'5C1AG_Collegiate'!$A$1:$AS$84</definedName>
    <definedName name="_xlnm.Print_Area" localSheetId="57">'5C1AH_BRUP'!$A$1:$AS$84</definedName>
    <definedName name="_xlnm.Print_Area" localSheetId="58">'5C1AI_Harmony'!$A$1:$AS$84</definedName>
    <definedName name="_xlnm.Print_Area" localSheetId="59">'5C1AJ_Athlos'!$A$1:$AS$84</definedName>
    <definedName name="_xlnm.Print_Area" localSheetId="27">'5C1B_DArbonne'!$A$1:$AS$84</definedName>
    <definedName name="_xlnm.Print_Area" localSheetId="28">'5C1C_Intl High'!$A$1:$AS$84</definedName>
    <definedName name="_xlnm.Print_Area" localSheetId="29">'5C1D_NOMMA'!$A$1:$AS$84</definedName>
    <definedName name="_xlnm.Print_Area" localSheetId="30">'5C1E_LFNO'!$A$1:$AS$87</definedName>
    <definedName name="_xlnm.Print_Area" localSheetId="31">'5C1F_L.C. Charter'!$A$1:$AS$84</definedName>
    <definedName name="_xlnm.Print_Area" localSheetId="32">'5C1G_JS Clark'!$A$1:$AS$84</definedName>
    <definedName name="_xlnm.Print_Area" localSheetId="33">'5C1H_Southwest'!$A$1:$AS$84</definedName>
    <definedName name="_xlnm.Print_Area" localSheetId="34">'5C1I_LA Key'!$A$1:$AS$84</definedName>
    <definedName name="_xlnm.Print_Area" localSheetId="35">'5C1J_Jeff Chamber'!$A$1:$AS$84</definedName>
    <definedName name="_xlnm.Print_Area" localSheetId="36">'5C1M_GEO Mid'!$A$1:$AS$84</definedName>
    <definedName name="_xlnm.Print_Area" localSheetId="37">'5C1N_Delta'!$A$1:$AS$84</definedName>
    <definedName name="_xlnm.Print_Area" localSheetId="38">'5C1O_Impact'!$A$1:$AS$84</definedName>
    <definedName name="_xlnm.Print_Area" localSheetId="39">'5C1P_Vision'!$A$1:$AS$84</definedName>
    <definedName name="_xlnm.Print_Area" localSheetId="40">'5C1Q_Advantage'!$A$1:$AS$84</definedName>
    <definedName name="_xlnm.Print_Area" localSheetId="41">'5C1R_Iberville'!$A$1:$AS$84</definedName>
    <definedName name="_xlnm.Print_Area" localSheetId="42">'5C1S_LC Col Prep'!$A$1:$AS$84</definedName>
    <definedName name="_xlnm.Print_Area" localSheetId="43">'5C1T_Northeast'!$A$1:$AS$84</definedName>
    <definedName name="_xlnm.Print_Area" localSheetId="44">'5C1U_Acadiana Ren'!$A$1:$AS$84</definedName>
    <definedName name="_xlnm.Print_Area" localSheetId="45">'5C1V_Laf Ren'!$A$1:$AS$84</definedName>
    <definedName name="_xlnm.Print_Area" localSheetId="46">'5C1W_Willow'!$A$1:$AS$84</definedName>
    <definedName name="_xlnm.Print_Area" localSheetId="47">'5C1X_Tangi'!$A$1:$AS$84</definedName>
    <definedName name="_xlnm.Print_Area" localSheetId="48">'5C1Y_GEO'!$A$1:$AS$84</definedName>
    <definedName name="_xlnm.Print_Area" localSheetId="49">'5C1Z_Lincoln Prep'!$A$1:$AS$84</definedName>
    <definedName name="_xlnm.Print_Area" localSheetId="60">'5C2_LAVCA'!$A$1:$AT$84</definedName>
    <definedName name="_xlnm.Print_Area" localSheetId="61">'5C3_UnvView'!$A$1:$AT$84</definedName>
    <definedName name="_xlnm.Print_Area" localSheetId="62">'6_Local Deduct Calc'!$A$1:$J$76</definedName>
    <definedName name="_xlnm.Print_Area" localSheetId="63">'7_Local Revenue'!$A$1:$AR$76</definedName>
    <definedName name="_xlnm.Print_Area" localSheetId="64">'8_2.1.18 SIS'!$A$1:$BD$76</definedName>
    <definedName name="_xlnm.Print_Area" localSheetId="65">'8A_2.1.18 RSD Op &amp; 5s'!$A$1:$F$14</definedName>
    <definedName name="_xlnm.Print_Area" localSheetId="0">'LEA Summary'!$A$1:$BJ$147</definedName>
    <definedName name="_xlnm.Print_Area" localSheetId="1">'Leg Type 2 Res Summary'!$A$1:$AF$86</definedName>
    <definedName name="_xlnm.Print_Area" localSheetId="2">'New Type 2 Res Summary'!$A$1:$AT$84</definedName>
    <definedName name="_xlnm.Print_Area" localSheetId="67">'Per Pupil_Weighted Funding'!$A$1:$AG$76</definedName>
    <definedName name="_xlnm.Print_Area" localSheetId="68">Placeholder_Tallulah!$A$1:$AS$84</definedName>
    <definedName name="_xlnm.Print_Area" localSheetId="66">'Source Data'!$A$1:$O$78</definedName>
    <definedName name="_xlnm.Print_Titles" localSheetId="5">'2_State Distrib and Adjs'!$A:$B</definedName>
    <definedName name="_xlnm.Print_Titles" localSheetId="6">'2A-1_EFT (Annual)'!$A:$B</definedName>
    <definedName name="_xlnm.Print_Titles" localSheetId="7">'2A-2_EFT (Monthly)'!$A:$B</definedName>
    <definedName name="_xlnm.Print_Titles" localSheetId="8">'3_Levels 1&amp;2'!$A:$B</definedName>
    <definedName name="_xlnm.Print_Titles" localSheetId="9">'3A_Level 3'!$A:$B</definedName>
    <definedName name="_xlnm.Print_Titles" localSheetId="10">'4_Level 4'!$A:$C,'4_Level 4'!$1:$4</definedName>
    <definedName name="_xlnm.Print_Titles" localSheetId="11">'5A1_Labs'!$A:$B</definedName>
    <definedName name="_xlnm.Print_Titles" localSheetId="12">'5A2_Legacy Type 2'!$A:$B</definedName>
    <definedName name="_xlnm.Print_Titles" localSheetId="13">'5A2A_New Vision'!$A:$B</definedName>
    <definedName name="_xlnm.Print_Titles" localSheetId="14">'5A2B_Glencoe'!$A:$B</definedName>
    <definedName name="_xlnm.Print_Titles" localSheetId="15">'5A2C_ISL'!$A:$B</definedName>
    <definedName name="_xlnm.Print_Titles" localSheetId="16">'5A2D_Avoyelles'!$A:$B</definedName>
    <definedName name="_xlnm.Print_Titles" localSheetId="17">'5A2E_Delhi'!$A:$B</definedName>
    <definedName name="_xlnm.Print_Titles" localSheetId="18">'5A2F_Belle Chasse'!$A:$B</definedName>
    <definedName name="_xlnm.Print_Titles" localSheetId="19">'5A2H_MAX'!$A:$B</definedName>
    <definedName name="_xlnm.Print_Titles" localSheetId="20">'5A3_OJJ'!$A:$B</definedName>
    <definedName name="_xlnm.Print_Titles" localSheetId="21">'5A4_NOCCA'!$A:$B</definedName>
    <definedName name="_xlnm.Print_Titles" localSheetId="22">'5A5_LSMSA'!$A:$B</definedName>
    <definedName name="_xlnm.Print_Titles" localSheetId="23">'5A6_Thrive'!$A:$B</definedName>
    <definedName name="_xlnm.Print_Titles" localSheetId="24">'5B2_RSD LA'!$A:$C</definedName>
    <definedName name="_xlnm.Print_Titles" localSheetId="25">'5C1_New Type 2'!$A:$C,'5C1_New Type 2'!$1:$4</definedName>
    <definedName name="_xlnm.Print_Titles" localSheetId="26">'5C1A_Madison'!$A:$B</definedName>
    <definedName name="_xlnm.Print_Titles" localSheetId="50">'5C1AA_Laurel'!$A:$B</definedName>
    <definedName name="_xlnm.Print_Titles" localSheetId="51">'5C1AB_Apex'!$A:$B</definedName>
    <definedName name="_xlnm.Print_Titles" localSheetId="52">'5C1AC_Smothers'!$A:$B</definedName>
    <definedName name="_xlnm.Print_Titles" localSheetId="53">'5C1AD_Greater'!$A:$B</definedName>
    <definedName name="_xlnm.Print_Titles" localSheetId="54">'5C1AE_Noble Minds'!$A:$B</definedName>
    <definedName name="_xlnm.Print_Titles" localSheetId="55">'5C1AF_JCFA-Laf'!$A:$B</definedName>
    <definedName name="_xlnm.Print_Titles" localSheetId="56">'5C1AG_Collegiate'!$A:$B</definedName>
    <definedName name="_xlnm.Print_Titles" localSheetId="57">'5C1AH_BRUP'!$A:$B</definedName>
    <definedName name="_xlnm.Print_Titles" localSheetId="58">'5C1AI_Harmony'!$A:$B</definedName>
    <definedName name="_xlnm.Print_Titles" localSheetId="59">'5C1AJ_Athlos'!$A:$B</definedName>
    <definedName name="_xlnm.Print_Titles" localSheetId="27">'5C1B_DArbonne'!$A:$B</definedName>
    <definedName name="_xlnm.Print_Titles" localSheetId="28">'5C1C_Intl High'!$A:$B</definedName>
    <definedName name="_xlnm.Print_Titles" localSheetId="29">'5C1D_NOMMA'!$A:$B</definedName>
    <definedName name="_xlnm.Print_Titles" localSheetId="30">'5C1E_LFNO'!$A:$B</definedName>
    <definedName name="_xlnm.Print_Titles" localSheetId="31">'5C1F_L.C. Charter'!$A:$B</definedName>
    <definedName name="_xlnm.Print_Titles" localSheetId="32">'5C1G_JS Clark'!$A:$B</definedName>
    <definedName name="_xlnm.Print_Titles" localSheetId="33">'5C1H_Southwest'!$A:$B</definedName>
    <definedName name="_xlnm.Print_Titles" localSheetId="34">'5C1I_LA Key'!$A:$B</definedName>
    <definedName name="_xlnm.Print_Titles" localSheetId="35">'5C1J_Jeff Chamber'!$A:$B</definedName>
    <definedName name="_xlnm.Print_Titles" localSheetId="36">'5C1M_GEO Mid'!$A:$B</definedName>
    <definedName name="_xlnm.Print_Titles" localSheetId="37">'5C1N_Delta'!$A:$B</definedName>
    <definedName name="_xlnm.Print_Titles" localSheetId="38">'5C1O_Impact'!$A:$B</definedName>
    <definedName name="_xlnm.Print_Titles" localSheetId="39">'5C1P_Vision'!$A:$B</definedName>
    <definedName name="_xlnm.Print_Titles" localSheetId="40">'5C1Q_Advantage'!$A:$B</definedName>
    <definedName name="_xlnm.Print_Titles" localSheetId="41">'5C1R_Iberville'!$A:$B</definedName>
    <definedName name="_xlnm.Print_Titles" localSheetId="42">'5C1S_LC Col Prep'!$A:$B</definedName>
    <definedName name="_xlnm.Print_Titles" localSheetId="43">'5C1T_Northeast'!$A:$B</definedName>
    <definedName name="_xlnm.Print_Titles" localSheetId="44">'5C1U_Acadiana Ren'!$A:$B</definedName>
    <definedName name="_xlnm.Print_Titles" localSheetId="45">'5C1V_Laf Ren'!$A:$B</definedName>
    <definedName name="_xlnm.Print_Titles" localSheetId="46">'5C1W_Willow'!$A:$B</definedName>
    <definedName name="_xlnm.Print_Titles" localSheetId="47">'5C1X_Tangi'!$A:$B</definedName>
    <definedName name="_xlnm.Print_Titles" localSheetId="48">'5C1Y_GEO'!$A:$B</definedName>
    <definedName name="_xlnm.Print_Titles" localSheetId="49">'5C1Z_Lincoln Prep'!$A:$B</definedName>
    <definedName name="_xlnm.Print_Titles" localSheetId="60">'5C2_LAVCA'!$A:$B</definedName>
    <definedName name="_xlnm.Print_Titles" localSheetId="61">'5C3_UnvView'!$A:$B</definedName>
    <definedName name="_xlnm.Print_Titles" localSheetId="63">'7_Local Revenue'!$A:$B</definedName>
    <definedName name="_xlnm.Print_Titles" localSheetId="64">'8_2.1.18 SIS'!$A:$B</definedName>
    <definedName name="_xlnm.Print_Titles" localSheetId="0">'LEA Summary'!$A:$C,'LEA Summary'!$1:$4</definedName>
    <definedName name="_xlnm.Print_Titles" localSheetId="1">'Leg Type 2 Res Summary'!$A:$B</definedName>
    <definedName name="_xlnm.Print_Titles" localSheetId="2">'New Type 2 Res Summary'!$A:$B</definedName>
    <definedName name="_xlnm.Print_Titles" localSheetId="67">'Per Pupil_Weighted Funding'!$A:$B</definedName>
    <definedName name="_xlnm.Print_Titles" localSheetId="68">Placeholder_Tallulah!$A:$B</definedName>
    <definedName name="_xlnm.Print_Titles" localSheetId="66">'Source Data'!$A:$B</definedName>
  </definedNames>
  <calcPr calcId="162913"/>
</workbook>
</file>

<file path=xl/calcChain.xml><?xml version="1.0" encoding="utf-8"?>
<calcChain xmlns="http://schemas.openxmlformats.org/spreadsheetml/2006/main">
  <c r="AP16" i="46" l="1"/>
  <c r="AP15" i="46"/>
  <c r="AP14" i="46"/>
  <c r="AP13" i="46"/>
  <c r="AP12" i="46"/>
  <c r="AP11" i="46"/>
  <c r="AP10" i="46"/>
  <c r="AP7" i="46"/>
  <c r="R16" i="46"/>
  <c r="R15" i="46"/>
  <c r="R14" i="46"/>
  <c r="R13" i="46"/>
  <c r="R12" i="46"/>
  <c r="R11" i="46"/>
  <c r="R10" i="46"/>
  <c r="R7" i="46"/>
  <c r="M8" i="5"/>
  <c r="K140" i="167"/>
  <c r="K139" i="167"/>
  <c r="K138" i="167"/>
  <c r="K137" i="167"/>
  <c r="K136" i="167"/>
  <c r="K135" i="167"/>
  <c r="K134" i="167"/>
  <c r="K133" i="167"/>
  <c r="K130" i="167"/>
  <c r="K129" i="167"/>
  <c r="K128" i="167"/>
  <c r="K127" i="167"/>
  <c r="K126" i="167"/>
  <c r="K125" i="167"/>
  <c r="K124" i="167"/>
  <c r="K123" i="167"/>
  <c r="K122" i="167"/>
  <c r="K121" i="167"/>
  <c r="K120" i="167"/>
  <c r="K119" i="167"/>
  <c r="K118" i="167"/>
  <c r="K117" i="167"/>
  <c r="K116" i="167"/>
  <c r="K115" i="167"/>
  <c r="K114" i="167"/>
  <c r="K113" i="167"/>
  <c r="K112" i="167"/>
  <c r="K111" i="167"/>
  <c r="K110" i="167"/>
  <c r="K109" i="167"/>
  <c r="K108" i="167"/>
  <c r="K107" i="167"/>
  <c r="K106" i="167"/>
  <c r="K105" i="167"/>
  <c r="K104" i="167"/>
  <c r="K103" i="167"/>
  <c r="K102" i="167"/>
  <c r="K101" i="167"/>
  <c r="K100" i="167"/>
  <c r="K99" i="167"/>
  <c r="K98" i="167"/>
  <c r="K97" i="167"/>
  <c r="K96" i="167"/>
  <c r="K95" i="167"/>
  <c r="K92" i="167"/>
  <c r="K91" i="167"/>
  <c r="K90" i="167"/>
  <c r="K89" i="167"/>
  <c r="K88" i="167"/>
  <c r="K87" i="167"/>
  <c r="K86" i="167"/>
  <c r="K83" i="167"/>
  <c r="K82" i="167"/>
  <c r="K81" i="167"/>
  <c r="K80" i="167"/>
  <c r="K79" i="167"/>
  <c r="K78" i="167"/>
  <c r="K75" i="167"/>
  <c r="K74" i="167"/>
  <c r="K73" i="167"/>
  <c r="K72" i="167"/>
  <c r="K71" i="167"/>
  <c r="K70" i="167"/>
  <c r="K69" i="167"/>
  <c r="K68" i="167"/>
  <c r="K67" i="167"/>
  <c r="K66" i="167"/>
  <c r="K65" i="167"/>
  <c r="K64" i="167"/>
  <c r="K63" i="167"/>
  <c r="K62" i="167"/>
  <c r="K61" i="167"/>
  <c r="K60" i="167"/>
  <c r="K59" i="167"/>
  <c r="K58" i="167"/>
  <c r="K57" i="167"/>
  <c r="K56" i="167"/>
  <c r="K55" i="167"/>
  <c r="K54" i="167"/>
  <c r="K53" i="167"/>
  <c r="K52" i="167"/>
  <c r="K51" i="167"/>
  <c r="K50" i="167"/>
  <c r="K49" i="167"/>
  <c r="K48" i="167"/>
  <c r="K47" i="167"/>
  <c r="K46" i="167"/>
  <c r="K45" i="167"/>
  <c r="K44" i="167"/>
  <c r="K43" i="167"/>
  <c r="K41" i="167"/>
  <c r="K40" i="167"/>
  <c r="K39" i="167"/>
  <c r="K38" i="167"/>
  <c r="K37" i="167"/>
  <c r="K36" i="167"/>
  <c r="K35" i="167"/>
  <c r="K34" i="167"/>
  <c r="K33" i="167"/>
  <c r="K32" i="167"/>
  <c r="K31" i="167"/>
  <c r="K30" i="167"/>
  <c r="K29" i="167"/>
  <c r="K28" i="167"/>
  <c r="K27" i="167"/>
  <c r="K26" i="167"/>
  <c r="K25" i="167"/>
  <c r="K24" i="167"/>
  <c r="K23" i="167"/>
  <c r="K22" i="167"/>
  <c r="K21" i="167"/>
  <c r="K20" i="167"/>
  <c r="K19" i="167"/>
  <c r="K18" i="167"/>
  <c r="K17" i="167"/>
  <c r="K16" i="167"/>
  <c r="K15" i="167"/>
  <c r="K14" i="167"/>
  <c r="K13" i="167"/>
  <c r="K12" i="167"/>
  <c r="K11" i="167"/>
  <c r="K10" i="167"/>
  <c r="K9" i="167"/>
  <c r="K8" i="167"/>
  <c r="K7" i="167"/>
  <c r="I145" i="167"/>
  <c r="G145" i="167"/>
  <c r="W16" i="46"/>
  <c r="W15" i="46"/>
  <c r="W14" i="46"/>
  <c r="W13" i="46"/>
  <c r="W12" i="46"/>
  <c r="W10" i="46"/>
  <c r="W11" i="46"/>
  <c r="W7" i="46"/>
  <c r="BA75" i="33"/>
  <c r="BA74" i="33"/>
  <c r="BA73" i="33"/>
  <c r="BA72" i="33"/>
  <c r="AD72" i="251" s="1"/>
  <c r="BA71" i="33"/>
  <c r="BA70" i="33"/>
  <c r="BA69" i="33"/>
  <c r="BA68" i="33"/>
  <c r="AD68" i="251" s="1"/>
  <c r="BA67" i="33"/>
  <c r="BA66" i="33"/>
  <c r="BA65" i="33"/>
  <c r="BA64" i="33"/>
  <c r="AD64" i="251" s="1"/>
  <c r="BA63" i="33"/>
  <c r="BA62" i="33"/>
  <c r="BA61" i="33"/>
  <c r="BA60" i="33"/>
  <c r="AD60" i="251" s="1"/>
  <c r="BA59" i="33"/>
  <c r="BA58" i="33"/>
  <c r="BA57" i="33"/>
  <c r="BA56" i="33"/>
  <c r="AD56" i="251" s="1"/>
  <c r="BA55" i="33"/>
  <c r="BA54" i="33"/>
  <c r="BA53" i="33"/>
  <c r="BA52" i="33"/>
  <c r="AD52" i="251" s="1"/>
  <c r="BA51" i="33"/>
  <c r="BA50" i="33"/>
  <c r="BA49" i="33"/>
  <c r="BA48" i="33"/>
  <c r="AD48" i="251" s="1"/>
  <c r="BA47" i="33"/>
  <c r="BA46" i="33"/>
  <c r="BA45" i="33"/>
  <c r="BA44" i="33"/>
  <c r="AD44" i="251" s="1"/>
  <c r="BA43" i="33"/>
  <c r="BA42" i="33"/>
  <c r="BA41" i="33"/>
  <c r="BA40" i="33"/>
  <c r="AD40" i="251" s="1"/>
  <c r="BA39" i="33"/>
  <c r="BA38" i="33"/>
  <c r="BA37" i="33"/>
  <c r="BA36" i="33"/>
  <c r="AD36" i="251" s="1"/>
  <c r="BA35" i="33"/>
  <c r="BA34" i="33"/>
  <c r="BA33" i="33"/>
  <c r="BA32" i="33"/>
  <c r="AD32" i="251" s="1"/>
  <c r="BA31" i="33"/>
  <c r="BA30" i="33"/>
  <c r="BA29" i="33"/>
  <c r="BA28" i="33"/>
  <c r="AD28" i="251" s="1"/>
  <c r="BA27" i="33"/>
  <c r="BA26" i="33"/>
  <c r="BA25" i="33"/>
  <c r="BA24" i="33"/>
  <c r="AD24" i="251" s="1"/>
  <c r="BA23" i="33"/>
  <c r="BA22" i="33"/>
  <c r="BA21" i="33"/>
  <c r="BA20" i="33"/>
  <c r="AD20" i="251" s="1"/>
  <c r="BA19" i="33"/>
  <c r="BA18" i="33"/>
  <c r="BA17" i="33"/>
  <c r="BA16" i="33"/>
  <c r="AD16" i="251" s="1"/>
  <c r="BA15" i="33"/>
  <c r="BA14" i="33"/>
  <c r="BA13" i="33"/>
  <c r="BA12" i="33"/>
  <c r="AD12" i="251" s="1"/>
  <c r="BA11" i="33"/>
  <c r="BA10" i="33"/>
  <c r="BA9" i="33"/>
  <c r="BA8" i="33"/>
  <c r="AD8" i="251" s="1"/>
  <c r="BA7" i="33"/>
  <c r="G125" i="251"/>
  <c r="G124" i="251"/>
  <c r="G123" i="251"/>
  <c r="G122" i="251"/>
  <c r="G121" i="251"/>
  <c r="G120" i="251"/>
  <c r="G119" i="251"/>
  <c r="G118" i="251"/>
  <c r="G117" i="251"/>
  <c r="G131" i="251"/>
  <c r="G130" i="251"/>
  <c r="G142" i="251"/>
  <c r="G138" i="251"/>
  <c r="G144" i="251"/>
  <c r="G143" i="251"/>
  <c r="G141" i="251"/>
  <c r="G140" i="251"/>
  <c r="G139" i="251"/>
  <c r="B91" i="254"/>
  <c r="B93" i="254" s="1"/>
  <c r="D4" i="254"/>
  <c r="E4" i="254"/>
  <c r="F4" i="254"/>
  <c r="G4" i="254"/>
  <c r="H4" i="254"/>
  <c r="I4" i="254"/>
  <c r="J4" i="254"/>
  <c r="K4" i="254"/>
  <c r="L4" i="254"/>
  <c r="M4" i="254"/>
  <c r="N4" i="254"/>
  <c r="O4" i="254"/>
  <c r="P4" i="254"/>
  <c r="Q4" i="254"/>
  <c r="R4" i="254"/>
  <c r="S4" i="254"/>
  <c r="T4" i="254"/>
  <c r="U4" i="254"/>
  <c r="V4" i="254"/>
  <c r="W4" i="254"/>
  <c r="X4" i="254"/>
  <c r="Y4" i="254"/>
  <c r="Z4" i="254"/>
  <c r="AA4" i="254"/>
  <c r="AB4" i="254"/>
  <c r="AC4" i="254"/>
  <c r="AD4" i="254"/>
  <c r="AE4" i="254"/>
  <c r="AF4" i="254"/>
  <c r="R145" i="251"/>
  <c r="D42" i="251"/>
  <c r="AN136" i="251"/>
  <c r="AO136" i="251"/>
  <c r="AP136" i="251"/>
  <c r="AQ136" i="251"/>
  <c r="AR136" i="251"/>
  <c r="AT136" i="251"/>
  <c r="AU136" i="251"/>
  <c r="AW136" i="251"/>
  <c r="BE136" i="251"/>
  <c r="BF136" i="251"/>
  <c r="BG136" i="251"/>
  <c r="BH136" i="251"/>
  <c r="BI136" i="251"/>
  <c r="BJ136" i="251"/>
  <c r="AM145" i="251"/>
  <c r="AN145" i="251"/>
  <c r="AO145" i="251"/>
  <c r="AP145" i="251"/>
  <c r="AQ145" i="251"/>
  <c r="AR145" i="251"/>
  <c r="AS145" i="251"/>
  <c r="AT145" i="251"/>
  <c r="AU145" i="251"/>
  <c r="AV145" i="251"/>
  <c r="AW145" i="251"/>
  <c r="AX145" i="251"/>
  <c r="AY145" i="251"/>
  <c r="AZ145" i="251"/>
  <c r="BA145" i="251"/>
  <c r="BB145" i="251"/>
  <c r="BE145" i="251"/>
  <c r="BH145" i="251"/>
  <c r="BI145" i="251"/>
  <c r="BJ145" i="251"/>
  <c r="BH75" i="251"/>
  <c r="BH74" i="251"/>
  <c r="BH73" i="251"/>
  <c r="BH72" i="251"/>
  <c r="BH71" i="251"/>
  <c r="BH70" i="251"/>
  <c r="BH69" i="251"/>
  <c r="AZ69" i="251"/>
  <c r="BH68" i="251"/>
  <c r="BH67" i="251"/>
  <c r="BH66" i="251"/>
  <c r="BH65" i="251"/>
  <c r="BH64" i="251"/>
  <c r="BH63" i="251"/>
  <c r="BH62" i="251"/>
  <c r="BH61" i="251"/>
  <c r="AZ61" i="251"/>
  <c r="BH60" i="251"/>
  <c r="BH59" i="251"/>
  <c r="BH58" i="251"/>
  <c r="BH57" i="251"/>
  <c r="BH56" i="251"/>
  <c r="AZ56" i="251"/>
  <c r="BH55" i="251"/>
  <c r="BH54" i="251"/>
  <c r="AZ54" i="251"/>
  <c r="BH53" i="251"/>
  <c r="BH52" i="251"/>
  <c r="AZ52" i="251"/>
  <c r="BH51" i="251"/>
  <c r="BH50" i="251"/>
  <c r="BH49" i="251"/>
  <c r="BH48" i="251"/>
  <c r="AZ48" i="251"/>
  <c r="BH47" i="251"/>
  <c r="BH46" i="251"/>
  <c r="AZ46" i="251"/>
  <c r="BH45" i="251"/>
  <c r="BH44" i="251"/>
  <c r="BH43" i="251"/>
  <c r="BH42" i="251"/>
  <c r="BH41" i="251"/>
  <c r="BH40" i="251"/>
  <c r="BH39" i="251"/>
  <c r="BH38" i="251"/>
  <c r="BH37" i="251"/>
  <c r="AZ37" i="251"/>
  <c r="BH36" i="251"/>
  <c r="BH35" i="251"/>
  <c r="BH34" i="251"/>
  <c r="BH33" i="251"/>
  <c r="BH32" i="251"/>
  <c r="BH31" i="251"/>
  <c r="BH29" i="251"/>
  <c r="BH28" i="251"/>
  <c r="BH27" i="251"/>
  <c r="BH26" i="251"/>
  <c r="AZ26" i="251"/>
  <c r="BH25" i="251"/>
  <c r="BH24" i="251"/>
  <c r="BH23" i="251"/>
  <c r="BH22" i="251"/>
  <c r="BH21" i="251"/>
  <c r="BH20" i="251"/>
  <c r="AZ20" i="251"/>
  <c r="BH19" i="251"/>
  <c r="BH18" i="251"/>
  <c r="AZ18" i="251"/>
  <c r="BH17" i="251"/>
  <c r="AZ17" i="251"/>
  <c r="BH16" i="251"/>
  <c r="AZ16" i="251"/>
  <c r="BH15" i="251"/>
  <c r="AZ14" i="251"/>
  <c r="BH13" i="251"/>
  <c r="BH12" i="251"/>
  <c r="BH11" i="251"/>
  <c r="BH10" i="251"/>
  <c r="AZ10" i="251"/>
  <c r="BH7" i="251"/>
  <c r="BH9" i="251"/>
  <c r="AZ15" i="251"/>
  <c r="AZ25" i="251"/>
  <c r="AZ35" i="251"/>
  <c r="AZ44" i="251"/>
  <c r="AZ60" i="251"/>
  <c r="AZ64" i="251"/>
  <c r="BH8" i="251"/>
  <c r="AX125" i="251"/>
  <c r="BB125" i="251"/>
  <c r="BA125" i="251"/>
  <c r="AZ125" i="251"/>
  <c r="AW125" i="251"/>
  <c r="AV125" i="251"/>
  <c r="AU125" i="251"/>
  <c r="BI125" i="251" s="1"/>
  <c r="BJ125" i="251" s="1"/>
  <c r="AT125" i="251"/>
  <c r="AS125" i="251"/>
  <c r="AR125" i="251"/>
  <c r="AQ125" i="251"/>
  <c r="AP125" i="251"/>
  <c r="AO125" i="251"/>
  <c r="AM125" i="251"/>
  <c r="AJ125" i="251"/>
  <c r="AK125" i="251" s="1"/>
  <c r="AI125" i="251"/>
  <c r="AH125" i="251"/>
  <c r="AG125" i="251"/>
  <c r="AF125" i="251"/>
  <c r="AE125" i="251"/>
  <c r="AD125" i="251"/>
  <c r="AC125" i="251"/>
  <c r="AB125" i="251"/>
  <c r="AA125" i="251"/>
  <c r="Z125" i="251"/>
  <c r="Y125" i="251"/>
  <c r="X125" i="251"/>
  <c r="BF125" i="251" s="1"/>
  <c r="BG125" i="251" s="1"/>
  <c r="W125" i="251"/>
  <c r="T125" i="251"/>
  <c r="R126" i="251"/>
  <c r="P126" i="251"/>
  <c r="O126" i="251"/>
  <c r="N126" i="251"/>
  <c r="M126" i="251"/>
  <c r="L126" i="251"/>
  <c r="K126" i="251"/>
  <c r="J126" i="251"/>
  <c r="I126" i="251"/>
  <c r="BH126" i="251"/>
  <c r="BE126" i="251"/>
  <c r="AX75" i="252"/>
  <c r="AX74" i="252"/>
  <c r="AX73" i="252"/>
  <c r="AX72" i="252"/>
  <c r="AX71" i="252"/>
  <c r="AX70" i="252"/>
  <c r="AX69" i="252"/>
  <c r="AX68" i="252"/>
  <c r="AX67" i="252"/>
  <c r="AX66" i="252"/>
  <c r="AX65" i="252"/>
  <c r="AX64" i="252"/>
  <c r="AX63" i="252"/>
  <c r="AX62" i="252"/>
  <c r="AX61" i="252"/>
  <c r="AX60" i="252"/>
  <c r="AX59" i="252"/>
  <c r="AX58" i="252"/>
  <c r="AX57" i="252"/>
  <c r="AX56" i="252"/>
  <c r="AX55" i="252"/>
  <c r="AX54" i="252"/>
  <c r="AX53" i="252"/>
  <c r="AX52" i="252"/>
  <c r="AX51" i="252"/>
  <c r="AX50" i="252"/>
  <c r="AX49" i="252"/>
  <c r="AX48" i="252"/>
  <c r="AX47" i="252"/>
  <c r="AX46" i="252"/>
  <c r="AX45" i="252"/>
  <c r="AX44" i="252"/>
  <c r="AX43" i="252"/>
  <c r="AX42" i="252"/>
  <c r="AX41" i="252"/>
  <c r="AX40" i="252"/>
  <c r="AX39" i="252"/>
  <c r="AX38" i="252"/>
  <c r="AX37" i="252"/>
  <c r="AX36" i="252"/>
  <c r="AX35" i="252"/>
  <c r="AX34" i="252"/>
  <c r="AX33" i="252"/>
  <c r="AX32" i="252"/>
  <c r="AX31" i="252"/>
  <c r="AX30" i="252"/>
  <c r="AX29" i="252"/>
  <c r="AX28" i="252"/>
  <c r="AX27" i="252"/>
  <c r="AX26" i="252"/>
  <c r="AX25" i="252"/>
  <c r="AX24" i="252"/>
  <c r="AX23" i="252"/>
  <c r="AX22" i="252"/>
  <c r="AX21" i="252"/>
  <c r="AX20" i="252"/>
  <c r="AX19" i="252"/>
  <c r="AX18" i="252"/>
  <c r="AX17" i="252"/>
  <c r="AX16" i="252"/>
  <c r="AX15" i="252"/>
  <c r="AX14" i="252"/>
  <c r="AX13" i="252"/>
  <c r="AX12" i="252"/>
  <c r="AX11" i="252"/>
  <c r="AX10" i="252"/>
  <c r="AX9" i="252"/>
  <c r="AX8" i="252"/>
  <c r="AX76" i="252" s="1"/>
  <c r="AX7" i="252"/>
  <c r="AT88" i="252"/>
  <c r="AU81" i="252"/>
  <c r="AU80" i="252"/>
  <c r="AU79" i="252"/>
  <c r="D4" i="252"/>
  <c r="E4" i="252"/>
  <c r="F4" i="252"/>
  <c r="G4" i="252"/>
  <c r="H4" i="252"/>
  <c r="I4" i="252"/>
  <c r="J4" i="252"/>
  <c r="K4" i="252"/>
  <c r="L4" i="252"/>
  <c r="M4" i="252"/>
  <c r="N4" i="252"/>
  <c r="O4" i="252"/>
  <c r="P4" i="252"/>
  <c r="Q4" i="252"/>
  <c r="R4" i="252"/>
  <c r="T4" i="252"/>
  <c r="U4" i="252"/>
  <c r="V4" i="252"/>
  <c r="W4" i="252"/>
  <c r="X4" i="252"/>
  <c r="Y4" i="252"/>
  <c r="Z4" i="252"/>
  <c r="AA4" i="252"/>
  <c r="AB4" i="252"/>
  <c r="AC4" i="252"/>
  <c r="AD4" i="252"/>
  <c r="AE4" i="252"/>
  <c r="AF4" i="252"/>
  <c r="AG4" i="252"/>
  <c r="AH4" i="252"/>
  <c r="AI4" i="252"/>
  <c r="AJ4" i="252"/>
  <c r="AK4" i="252"/>
  <c r="AL4" i="252"/>
  <c r="AM4" i="252"/>
  <c r="AN4" i="252"/>
  <c r="AO4" i="252"/>
  <c r="AP4" i="252"/>
  <c r="AQ4" i="252"/>
  <c r="AR4" i="252"/>
  <c r="AS4" i="252"/>
  <c r="AT4" i="252"/>
  <c r="AU4" i="252"/>
  <c r="AV4" i="252"/>
  <c r="AW4" i="252"/>
  <c r="AX4" i="252"/>
  <c r="AY4" i="252"/>
  <c r="AZ4" i="252"/>
  <c r="S4" i="252"/>
  <c r="BD125" i="251"/>
  <c r="BG76" i="251"/>
  <c r="BF76" i="251"/>
  <c r="BE76" i="251"/>
  <c r="Y76" i="251"/>
  <c r="X76" i="251"/>
  <c r="W76" i="251"/>
  <c r="R76" i="251"/>
  <c r="P76" i="251"/>
  <c r="O76" i="251"/>
  <c r="N76" i="251"/>
  <c r="M76" i="251"/>
  <c r="L76" i="251"/>
  <c r="K76" i="251"/>
  <c r="J76" i="251"/>
  <c r="I76" i="251"/>
  <c r="H76" i="251"/>
  <c r="D75" i="251"/>
  <c r="D74" i="251"/>
  <c r="D73" i="251"/>
  <c r="D72" i="251"/>
  <c r="D71" i="251"/>
  <c r="D70" i="251"/>
  <c r="D69" i="251"/>
  <c r="D68" i="251"/>
  <c r="D67" i="251"/>
  <c r="D66" i="251"/>
  <c r="D65" i="251"/>
  <c r="D64" i="251"/>
  <c r="D63" i="251"/>
  <c r="D62" i="251"/>
  <c r="D61" i="251"/>
  <c r="D60" i="251"/>
  <c r="D59" i="251"/>
  <c r="D58" i="251"/>
  <c r="D57" i="251"/>
  <c r="D56" i="251"/>
  <c r="D55" i="251"/>
  <c r="D54" i="251"/>
  <c r="D53" i="251"/>
  <c r="D52" i="251"/>
  <c r="D51" i="251"/>
  <c r="D50" i="251"/>
  <c r="D49" i="251"/>
  <c r="D48" i="251"/>
  <c r="D47" i="251"/>
  <c r="D46" i="251"/>
  <c r="D45" i="251"/>
  <c r="D44" i="251"/>
  <c r="D43" i="251"/>
  <c r="D41" i="251"/>
  <c r="D40" i="251"/>
  <c r="D39" i="251"/>
  <c r="D38" i="251"/>
  <c r="D37" i="251"/>
  <c r="D36" i="251"/>
  <c r="D35" i="251"/>
  <c r="D34" i="251"/>
  <c r="D33" i="251"/>
  <c r="D32" i="251"/>
  <c r="D31" i="251"/>
  <c r="D30" i="251"/>
  <c r="D29" i="251"/>
  <c r="D28" i="251"/>
  <c r="D27" i="251"/>
  <c r="D26" i="251"/>
  <c r="D25" i="251"/>
  <c r="D24" i="251"/>
  <c r="D23" i="251"/>
  <c r="D22" i="251"/>
  <c r="D21" i="251"/>
  <c r="D20" i="251"/>
  <c r="D19" i="251"/>
  <c r="D18" i="251"/>
  <c r="D17" i="251"/>
  <c r="D16" i="251"/>
  <c r="D15" i="251"/>
  <c r="D14" i="251"/>
  <c r="D13" i="251"/>
  <c r="D12" i="251"/>
  <c r="D11" i="251"/>
  <c r="D10" i="251"/>
  <c r="D9" i="251"/>
  <c r="D8" i="251"/>
  <c r="D7" i="251"/>
  <c r="D76" i="251" s="1"/>
  <c r="AU117" i="251"/>
  <c r="X117" i="251"/>
  <c r="BF117" i="251" s="1"/>
  <c r="BG117" i="251" s="1"/>
  <c r="AI114" i="251"/>
  <c r="AH114" i="251"/>
  <c r="AG114" i="251"/>
  <c r="AB114" i="251"/>
  <c r="AA114" i="251"/>
  <c r="Z131" i="251"/>
  <c r="Z130" i="251"/>
  <c r="AT115" i="251"/>
  <c r="W115" i="251"/>
  <c r="W145" i="251"/>
  <c r="W136" i="251"/>
  <c r="X136" i="251"/>
  <c r="R136" i="251"/>
  <c r="P136" i="251"/>
  <c r="O136" i="251"/>
  <c r="N136" i="251"/>
  <c r="M136" i="251"/>
  <c r="L136" i="251"/>
  <c r="K136" i="251"/>
  <c r="J136" i="251"/>
  <c r="I136" i="251"/>
  <c r="BI117" i="251"/>
  <c r="BJ117" i="251" s="1"/>
  <c r="AA43" i="223"/>
  <c r="AF43" i="223"/>
  <c r="H115" i="251"/>
  <c r="BH115" i="251"/>
  <c r="BE115" i="251"/>
  <c r="E4" i="251"/>
  <c r="F4" i="251"/>
  <c r="G4" i="251"/>
  <c r="H4" i="251"/>
  <c r="I4" i="251"/>
  <c r="J4" i="251"/>
  <c r="K4" i="251"/>
  <c r="L4" i="251"/>
  <c r="M4" i="251"/>
  <c r="N4" i="251"/>
  <c r="O4" i="251"/>
  <c r="P4" i="251"/>
  <c r="Q4" i="251"/>
  <c r="R4" i="251"/>
  <c r="S4" i="251"/>
  <c r="T4" i="251"/>
  <c r="U4" i="251"/>
  <c r="V4" i="251"/>
  <c r="W4" i="251"/>
  <c r="X4" i="251"/>
  <c r="Y4" i="251"/>
  <c r="Z4" i="251"/>
  <c r="AA4" i="251"/>
  <c r="AB4" i="251"/>
  <c r="AC4" i="251"/>
  <c r="AD4" i="251"/>
  <c r="AE4" i="251"/>
  <c r="AF4" i="251"/>
  <c r="AG4" i="251"/>
  <c r="AH4" i="251"/>
  <c r="AI4" i="251"/>
  <c r="AJ4" i="251"/>
  <c r="AK4" i="251"/>
  <c r="AL4" i="251"/>
  <c r="AM4" i="251"/>
  <c r="AN4" i="251"/>
  <c r="AO4" i="251"/>
  <c r="AP4" i="251"/>
  <c r="AQ4" i="251"/>
  <c r="AR4" i="251"/>
  <c r="AS4" i="251"/>
  <c r="AT4" i="251"/>
  <c r="AU4" i="251"/>
  <c r="AV4" i="251"/>
  <c r="AW4" i="251"/>
  <c r="AX4" i="251"/>
  <c r="AY4" i="251"/>
  <c r="AZ4" i="251"/>
  <c r="BA4" i="251"/>
  <c r="BB4" i="251"/>
  <c r="BC4" i="251"/>
  <c r="BD4" i="251"/>
  <c r="BE4" i="251"/>
  <c r="BF4" i="251"/>
  <c r="BG4" i="251"/>
  <c r="BH4" i="251"/>
  <c r="BI4" i="251"/>
  <c r="BJ4" i="251"/>
  <c r="BE147" i="251"/>
  <c r="BE150" i="251"/>
  <c r="AR16" i="46"/>
  <c r="AZ124" i="251" s="1"/>
  <c r="AR15" i="46"/>
  <c r="AZ123" i="251" s="1"/>
  <c r="AR14" i="46"/>
  <c r="AZ122" i="251" s="1"/>
  <c r="AR13" i="46"/>
  <c r="AZ121" i="251" s="1"/>
  <c r="AR12" i="46"/>
  <c r="AZ120" i="251" s="1"/>
  <c r="AR11" i="46"/>
  <c r="AZ119" i="251" s="1"/>
  <c r="AR10" i="46"/>
  <c r="AZ118" i="251" s="1"/>
  <c r="AR7" i="46"/>
  <c r="AZ117" i="251"/>
  <c r="AD124" i="251"/>
  <c r="AD123" i="251"/>
  <c r="AD122" i="251"/>
  <c r="AD121" i="251"/>
  <c r="AD120" i="251"/>
  <c r="AD119" i="251"/>
  <c r="AD118" i="251"/>
  <c r="AD117" i="251"/>
  <c r="AD126" i="251" s="1"/>
  <c r="O82" i="140"/>
  <c r="O80" i="140"/>
  <c r="O78" i="140"/>
  <c r="O75" i="140"/>
  <c r="O74" i="140"/>
  <c r="O73" i="140"/>
  <c r="O72" i="140"/>
  <c r="O71" i="140"/>
  <c r="O70" i="140"/>
  <c r="O69" i="140"/>
  <c r="O68" i="140"/>
  <c r="O67" i="140"/>
  <c r="O66" i="140"/>
  <c r="O65" i="140"/>
  <c r="O64" i="140"/>
  <c r="O63" i="140"/>
  <c r="O62" i="140"/>
  <c r="O61" i="140"/>
  <c r="O60" i="140"/>
  <c r="O59" i="140"/>
  <c r="O58" i="140"/>
  <c r="O57" i="140"/>
  <c r="O56" i="140"/>
  <c r="O55" i="140"/>
  <c r="O54" i="140"/>
  <c r="O53" i="140"/>
  <c r="O52" i="140"/>
  <c r="O51" i="140"/>
  <c r="O50" i="140"/>
  <c r="O49" i="140"/>
  <c r="O48" i="140"/>
  <c r="O47" i="140"/>
  <c r="O46" i="140"/>
  <c r="O45" i="140"/>
  <c r="O44" i="140"/>
  <c r="O43" i="140"/>
  <c r="O42" i="140"/>
  <c r="O41" i="140"/>
  <c r="O40" i="140"/>
  <c r="O39" i="140"/>
  <c r="O38" i="140"/>
  <c r="O37" i="140"/>
  <c r="O36" i="140"/>
  <c r="O35" i="140"/>
  <c r="O34" i="140"/>
  <c r="O33" i="140"/>
  <c r="O32" i="140"/>
  <c r="O31" i="140"/>
  <c r="O30" i="140"/>
  <c r="O29" i="140"/>
  <c r="O28" i="140"/>
  <c r="O27" i="140"/>
  <c r="O26" i="140"/>
  <c r="O25" i="140"/>
  <c r="O24" i="140"/>
  <c r="O23" i="140"/>
  <c r="O22" i="140"/>
  <c r="O21" i="140"/>
  <c r="O20" i="140"/>
  <c r="O19" i="140"/>
  <c r="O18" i="140"/>
  <c r="O17" i="140"/>
  <c r="O16" i="140"/>
  <c r="O15" i="140"/>
  <c r="O14" i="140"/>
  <c r="O13" i="140"/>
  <c r="O12" i="140"/>
  <c r="O11" i="140"/>
  <c r="O10" i="140"/>
  <c r="O9" i="140"/>
  <c r="O8" i="140"/>
  <c r="O82" i="141"/>
  <c r="O80" i="141"/>
  <c r="O78" i="141"/>
  <c r="O75" i="141"/>
  <c r="O74" i="141"/>
  <c r="O73" i="141"/>
  <c r="O72" i="141"/>
  <c r="O71" i="141"/>
  <c r="O70" i="141"/>
  <c r="O69" i="141"/>
  <c r="O68" i="141"/>
  <c r="O67" i="141"/>
  <c r="O66" i="141"/>
  <c r="O65" i="141"/>
  <c r="O64" i="141"/>
  <c r="O63" i="141"/>
  <c r="O62" i="141"/>
  <c r="O61" i="141"/>
  <c r="O60" i="141"/>
  <c r="O59" i="141"/>
  <c r="O58" i="141"/>
  <c r="O57" i="141"/>
  <c r="O56" i="141"/>
  <c r="O55" i="141"/>
  <c r="O54" i="141"/>
  <c r="O53" i="141"/>
  <c r="O52" i="141"/>
  <c r="O51" i="141"/>
  <c r="O50" i="141"/>
  <c r="O49" i="141"/>
  <c r="O48" i="141"/>
  <c r="O47" i="141"/>
  <c r="O46" i="141"/>
  <c r="O45" i="141"/>
  <c r="O44" i="141"/>
  <c r="O43" i="141"/>
  <c r="O42" i="141"/>
  <c r="O41" i="141"/>
  <c r="O40" i="141"/>
  <c r="O39" i="141"/>
  <c r="O38" i="141"/>
  <c r="O37" i="141"/>
  <c r="O36" i="141"/>
  <c r="O35" i="141"/>
  <c r="O34" i="141"/>
  <c r="O33" i="141"/>
  <c r="O32" i="141"/>
  <c r="O31" i="141"/>
  <c r="O30" i="141"/>
  <c r="O29" i="141"/>
  <c r="O28" i="141"/>
  <c r="O27" i="141"/>
  <c r="O26" i="141"/>
  <c r="O25" i="141"/>
  <c r="O24" i="141"/>
  <c r="O23" i="141"/>
  <c r="O22" i="141"/>
  <c r="O21" i="141"/>
  <c r="O20" i="141"/>
  <c r="O19" i="141"/>
  <c r="O18" i="141"/>
  <c r="O17" i="141"/>
  <c r="O16" i="141"/>
  <c r="O15" i="141"/>
  <c r="O14" i="141"/>
  <c r="O13" i="141"/>
  <c r="O12" i="141"/>
  <c r="O11" i="141"/>
  <c r="O10" i="141"/>
  <c r="O9" i="141"/>
  <c r="O8" i="141"/>
  <c r="O82" i="241"/>
  <c r="O80" i="241"/>
  <c r="O78" i="241"/>
  <c r="O75" i="241"/>
  <c r="O74" i="241"/>
  <c r="O73" i="241"/>
  <c r="O72" i="241"/>
  <c r="O71" i="241"/>
  <c r="O70" i="241"/>
  <c r="O69" i="241"/>
  <c r="O68" i="241"/>
  <c r="O67" i="241"/>
  <c r="O66" i="241"/>
  <c r="O65" i="241"/>
  <c r="O64" i="241"/>
  <c r="O63" i="241"/>
  <c r="O62" i="241"/>
  <c r="O61" i="241"/>
  <c r="O60" i="241"/>
  <c r="O59" i="241"/>
  <c r="O58" i="241"/>
  <c r="O57" i="241"/>
  <c r="O56" i="241"/>
  <c r="O55" i="241"/>
  <c r="O54" i="241"/>
  <c r="O53" i="241"/>
  <c r="O52" i="241"/>
  <c r="O51" i="241"/>
  <c r="O50" i="241"/>
  <c r="O49" i="241"/>
  <c r="O48" i="241"/>
  <c r="O47" i="241"/>
  <c r="O46" i="241"/>
  <c r="O45" i="241"/>
  <c r="O44" i="241"/>
  <c r="O43" i="241"/>
  <c r="O42" i="241"/>
  <c r="O41" i="241"/>
  <c r="O40" i="241"/>
  <c r="O39" i="241"/>
  <c r="O38" i="241"/>
  <c r="O37" i="241"/>
  <c r="O36" i="241"/>
  <c r="O35" i="241"/>
  <c r="O34" i="241"/>
  <c r="O33" i="241"/>
  <c r="O32" i="241"/>
  <c r="O31" i="241"/>
  <c r="O30" i="241"/>
  <c r="O29" i="241"/>
  <c r="O28" i="241"/>
  <c r="O27" i="241"/>
  <c r="O26" i="241"/>
  <c r="O25" i="241"/>
  <c r="O24" i="241"/>
  <c r="O23" i="241"/>
  <c r="O22" i="241"/>
  <c r="O21" i="241"/>
  <c r="O20" i="241"/>
  <c r="O19" i="241"/>
  <c r="O18" i="241"/>
  <c r="O17" i="241"/>
  <c r="O16" i="241"/>
  <c r="O15" i="241"/>
  <c r="O14" i="241"/>
  <c r="O13" i="241"/>
  <c r="O12" i="241"/>
  <c r="O11" i="241"/>
  <c r="O10" i="241"/>
  <c r="O9" i="241"/>
  <c r="O8" i="241"/>
  <c r="O7" i="241"/>
  <c r="O7" i="141"/>
  <c r="O7" i="140"/>
  <c r="Q75" i="67"/>
  <c r="Q74" i="67"/>
  <c r="Q73" i="67"/>
  <c r="Q72" i="67"/>
  <c r="Q71" i="67"/>
  <c r="Q70" i="67"/>
  <c r="Q69" i="67"/>
  <c r="Q68" i="67"/>
  <c r="Q67" i="67"/>
  <c r="Q66" i="67"/>
  <c r="Q65" i="67"/>
  <c r="Q64" i="67"/>
  <c r="Q63" i="67"/>
  <c r="Q62" i="67"/>
  <c r="Q61" i="67"/>
  <c r="Q60" i="67"/>
  <c r="Q59" i="67"/>
  <c r="Q58" i="67"/>
  <c r="Q57" i="67"/>
  <c r="Q56" i="67"/>
  <c r="Q55" i="67"/>
  <c r="Q54" i="67"/>
  <c r="Q53" i="67"/>
  <c r="Q52" i="67"/>
  <c r="Q51" i="67"/>
  <c r="Q50" i="67"/>
  <c r="Q49" i="67"/>
  <c r="Q48" i="67"/>
  <c r="Q47" i="67"/>
  <c r="Q46" i="67"/>
  <c r="Q45" i="67"/>
  <c r="Q44" i="67"/>
  <c r="Q43" i="67"/>
  <c r="Q42" i="67"/>
  <c r="Q41" i="67"/>
  <c r="Q40" i="67"/>
  <c r="Q39" i="67"/>
  <c r="Q38" i="67"/>
  <c r="Q37" i="67"/>
  <c r="Q36" i="67"/>
  <c r="Q35" i="67"/>
  <c r="Q34" i="67"/>
  <c r="Q33" i="67"/>
  <c r="Q32" i="67"/>
  <c r="Q31" i="67"/>
  <c r="Q30" i="67"/>
  <c r="Q29" i="67"/>
  <c r="Q28" i="67"/>
  <c r="Q27" i="67"/>
  <c r="Q26" i="67"/>
  <c r="Q25" i="67"/>
  <c r="Q24" i="67"/>
  <c r="Q23" i="67"/>
  <c r="Q22" i="67"/>
  <c r="Q21" i="67"/>
  <c r="Q20" i="67"/>
  <c r="Q19" i="67"/>
  <c r="Q18" i="67"/>
  <c r="Q17" i="67"/>
  <c r="Q16" i="67"/>
  <c r="Q15" i="67"/>
  <c r="Q14" i="67"/>
  <c r="Q13" i="67"/>
  <c r="Q12" i="67"/>
  <c r="Q11" i="67"/>
  <c r="Q76" i="67" s="1"/>
  <c r="Q83" i="67" s="1"/>
  <c r="AZ135" i="251" s="1"/>
  <c r="AZ136" i="251" s="1"/>
  <c r="Q10" i="67"/>
  <c r="Q9" i="67"/>
  <c r="Q8" i="67"/>
  <c r="H82" i="67"/>
  <c r="I82" i="67" s="1"/>
  <c r="J82" i="67" s="1"/>
  <c r="H80" i="67"/>
  <c r="H78" i="67"/>
  <c r="H75" i="67"/>
  <c r="H74" i="67"/>
  <c r="H73" i="67"/>
  <c r="H72" i="67"/>
  <c r="H71" i="67"/>
  <c r="H70" i="67"/>
  <c r="H69" i="67"/>
  <c r="H68" i="67"/>
  <c r="H67" i="67"/>
  <c r="H66" i="67"/>
  <c r="H65" i="67"/>
  <c r="H64" i="67"/>
  <c r="H63" i="67"/>
  <c r="H62" i="67"/>
  <c r="H61" i="67"/>
  <c r="H60" i="67"/>
  <c r="H59" i="67"/>
  <c r="H58" i="67"/>
  <c r="H57" i="67"/>
  <c r="H56" i="67"/>
  <c r="H55" i="67"/>
  <c r="H54" i="67"/>
  <c r="H53" i="67"/>
  <c r="H52" i="67"/>
  <c r="H51" i="67"/>
  <c r="H50" i="67"/>
  <c r="H49" i="67"/>
  <c r="H48" i="67"/>
  <c r="H47" i="67"/>
  <c r="H46" i="67"/>
  <c r="H45" i="67"/>
  <c r="H44" i="67"/>
  <c r="H43" i="67"/>
  <c r="H42" i="67"/>
  <c r="H41" i="67"/>
  <c r="H40" i="67"/>
  <c r="H39" i="67"/>
  <c r="H38" i="67"/>
  <c r="H37" i="67"/>
  <c r="H36" i="67"/>
  <c r="H35" i="67"/>
  <c r="H34" i="67"/>
  <c r="H33" i="67"/>
  <c r="H32" i="67"/>
  <c r="H31" i="67"/>
  <c r="H30" i="67"/>
  <c r="H29" i="67"/>
  <c r="H28" i="67"/>
  <c r="H27" i="67"/>
  <c r="H26" i="67"/>
  <c r="H25" i="67"/>
  <c r="H24" i="67"/>
  <c r="H23" i="67"/>
  <c r="H22" i="67"/>
  <c r="H21" i="67"/>
  <c r="H20" i="67"/>
  <c r="H19" i="67"/>
  <c r="H18" i="67"/>
  <c r="H17" i="67"/>
  <c r="H16" i="67"/>
  <c r="H15" i="67"/>
  <c r="H14" i="67"/>
  <c r="H13" i="67"/>
  <c r="H12" i="67"/>
  <c r="H11" i="67"/>
  <c r="H10" i="67"/>
  <c r="H9" i="67"/>
  <c r="H8" i="67"/>
  <c r="Q7" i="67"/>
  <c r="H7" i="67"/>
  <c r="AC37" i="254"/>
  <c r="AC29" i="254"/>
  <c r="AC21" i="254"/>
  <c r="AC13" i="254"/>
  <c r="AC7" i="254"/>
  <c r="AC78" i="254"/>
  <c r="AC68" i="254"/>
  <c r="AC60" i="254"/>
  <c r="AC52" i="254"/>
  <c r="AC44" i="254"/>
  <c r="AC36" i="254"/>
  <c r="AC28" i="254"/>
  <c r="AC26" i="254"/>
  <c r="AC20" i="254"/>
  <c r="AC18" i="254"/>
  <c r="AC12" i="254"/>
  <c r="AC10" i="254"/>
  <c r="R8" i="5"/>
  <c r="AD131" i="251" s="1"/>
  <c r="R7" i="5"/>
  <c r="AD130" i="251" s="1"/>
  <c r="AC8" i="254"/>
  <c r="AC16" i="254"/>
  <c r="AC24" i="254"/>
  <c r="AC32" i="254"/>
  <c r="AC40" i="254"/>
  <c r="AC48" i="254"/>
  <c r="AC56" i="254"/>
  <c r="AC64" i="254"/>
  <c r="AC72" i="254"/>
  <c r="AC9" i="254"/>
  <c r="AC17" i="254"/>
  <c r="AC25" i="254"/>
  <c r="AC33" i="254"/>
  <c r="AC41" i="254"/>
  <c r="AC45" i="254"/>
  <c r="AC49" i="254"/>
  <c r="AC53" i="254"/>
  <c r="AC57" i="254"/>
  <c r="AC61" i="254"/>
  <c r="AC65" i="254"/>
  <c r="AC69" i="254"/>
  <c r="AC73" i="254"/>
  <c r="AC11" i="254"/>
  <c r="AC15" i="254"/>
  <c r="AC19" i="254"/>
  <c r="AC23" i="254"/>
  <c r="AC27" i="254"/>
  <c r="AC31" i="254"/>
  <c r="AC35" i="254"/>
  <c r="AC39" i="254"/>
  <c r="AC43" i="254"/>
  <c r="AC47" i="254"/>
  <c r="AC51" i="254"/>
  <c r="AC55" i="254"/>
  <c r="AC59" i="254"/>
  <c r="AC63" i="254"/>
  <c r="AC67" i="254"/>
  <c r="AC71" i="254"/>
  <c r="AC75" i="254"/>
  <c r="AC80" i="254"/>
  <c r="AC82" i="254"/>
  <c r="AC14" i="254"/>
  <c r="AC22" i="254"/>
  <c r="AC30" i="254"/>
  <c r="AC34" i="254"/>
  <c r="AC38" i="254"/>
  <c r="AC42" i="254"/>
  <c r="AC46" i="254"/>
  <c r="AC50" i="254"/>
  <c r="AC54" i="254"/>
  <c r="AC58" i="254"/>
  <c r="AC62" i="254"/>
  <c r="AC66" i="254"/>
  <c r="AC70" i="254"/>
  <c r="AC74" i="254"/>
  <c r="AB10" i="252"/>
  <c r="AB14" i="252"/>
  <c r="AB18" i="252"/>
  <c r="AB22" i="252"/>
  <c r="AB26" i="252"/>
  <c r="AB30" i="252"/>
  <c r="AB34" i="252"/>
  <c r="AB38" i="252"/>
  <c r="AB42" i="252"/>
  <c r="AB46" i="252"/>
  <c r="AB50" i="252"/>
  <c r="AB54" i="252"/>
  <c r="AB58" i="252"/>
  <c r="AB62" i="252"/>
  <c r="AB66" i="252"/>
  <c r="AB70" i="252"/>
  <c r="AB74" i="252"/>
  <c r="AB82" i="252"/>
  <c r="AR8" i="252"/>
  <c r="AR12" i="252"/>
  <c r="AR16" i="252"/>
  <c r="AR20" i="252"/>
  <c r="AR24" i="252"/>
  <c r="AR28" i="252"/>
  <c r="AR32" i="252"/>
  <c r="AR36" i="252"/>
  <c r="AR40" i="252"/>
  <c r="AR44" i="252"/>
  <c r="AR48" i="252"/>
  <c r="AR52" i="252"/>
  <c r="AR56" i="252"/>
  <c r="AR60" i="252"/>
  <c r="AR64" i="252"/>
  <c r="AR68" i="252"/>
  <c r="AR72" i="252"/>
  <c r="AB7" i="252"/>
  <c r="AB11" i="252"/>
  <c r="AB15" i="252"/>
  <c r="AB19" i="252"/>
  <c r="AB23" i="252"/>
  <c r="AB27" i="252"/>
  <c r="AB31" i="252"/>
  <c r="AB35" i="252"/>
  <c r="AB39" i="252"/>
  <c r="AB43" i="252"/>
  <c r="AB47" i="252"/>
  <c r="AB51" i="252"/>
  <c r="AB55" i="252"/>
  <c r="AB59" i="252"/>
  <c r="AB63" i="252"/>
  <c r="AB67" i="252"/>
  <c r="AB71" i="252"/>
  <c r="AB75" i="252"/>
  <c r="AB83" i="252"/>
  <c r="AR9" i="252"/>
  <c r="AR13" i="252"/>
  <c r="AR17" i="252"/>
  <c r="AR21" i="252"/>
  <c r="AR25" i="252"/>
  <c r="AR29" i="252"/>
  <c r="AR33" i="252"/>
  <c r="AR37" i="252"/>
  <c r="AR41" i="252"/>
  <c r="AR45" i="252"/>
  <c r="AR49" i="252"/>
  <c r="AR53" i="252"/>
  <c r="AR57" i="252"/>
  <c r="AR61" i="252"/>
  <c r="AR65" i="252"/>
  <c r="AR69" i="252"/>
  <c r="AR73" i="252"/>
  <c r="AB8" i="252"/>
  <c r="AB12" i="252"/>
  <c r="AB16" i="252"/>
  <c r="AB20" i="252"/>
  <c r="AB24" i="252"/>
  <c r="AB28" i="252"/>
  <c r="AB32" i="252"/>
  <c r="AB36" i="252"/>
  <c r="AB40" i="252"/>
  <c r="AB44" i="252"/>
  <c r="AB48" i="252"/>
  <c r="AB52" i="252"/>
  <c r="AB56" i="252"/>
  <c r="AB60" i="252"/>
  <c r="AB64" i="252"/>
  <c r="AB68" i="252"/>
  <c r="AB72" i="252"/>
  <c r="AB78" i="252"/>
  <c r="AR75" i="252"/>
  <c r="AR10" i="252"/>
  <c r="AR14" i="252"/>
  <c r="AR18" i="252"/>
  <c r="AR22" i="252"/>
  <c r="AR26" i="252"/>
  <c r="AR30" i="252"/>
  <c r="AR34" i="252"/>
  <c r="AR38" i="252"/>
  <c r="AR42" i="252"/>
  <c r="AR46" i="252"/>
  <c r="AR50" i="252"/>
  <c r="AR54" i="252"/>
  <c r="AR58" i="252"/>
  <c r="AR62" i="252"/>
  <c r="AR66" i="252"/>
  <c r="AR70" i="252"/>
  <c r="AR74" i="252"/>
  <c r="AB9" i="252"/>
  <c r="AB13" i="252"/>
  <c r="AB17" i="252"/>
  <c r="AB21" i="252"/>
  <c r="AB25" i="252"/>
  <c r="AB29" i="252"/>
  <c r="AB33" i="252"/>
  <c r="AB37" i="252"/>
  <c r="AB41" i="252"/>
  <c r="AB45" i="252"/>
  <c r="AB49" i="252"/>
  <c r="AB53" i="252"/>
  <c r="AB57" i="252"/>
  <c r="AB61" i="252"/>
  <c r="AB65" i="252"/>
  <c r="AB69" i="252"/>
  <c r="AB73" i="252"/>
  <c r="AB80" i="252"/>
  <c r="AR7" i="252"/>
  <c r="AR11" i="252"/>
  <c r="AR15" i="252"/>
  <c r="AR19" i="252"/>
  <c r="AR23" i="252"/>
  <c r="AR27" i="252"/>
  <c r="AR31" i="252"/>
  <c r="AR35" i="252"/>
  <c r="AR39" i="252"/>
  <c r="AR43" i="252"/>
  <c r="AR47" i="252"/>
  <c r="AR51" i="252"/>
  <c r="AR55" i="252"/>
  <c r="AR59" i="252"/>
  <c r="AR63" i="252"/>
  <c r="AR67" i="252"/>
  <c r="AR71" i="252"/>
  <c r="AD75" i="251"/>
  <c r="AD74" i="251"/>
  <c r="AD73" i="251"/>
  <c r="AD71" i="251"/>
  <c r="AD70" i="251"/>
  <c r="AD69" i="251"/>
  <c r="AD67" i="251"/>
  <c r="AD66" i="251"/>
  <c r="AD65" i="251"/>
  <c r="AD63" i="251"/>
  <c r="AD62" i="251"/>
  <c r="AD61" i="251"/>
  <c r="AD59" i="251"/>
  <c r="AD58" i="251"/>
  <c r="AD57" i="251"/>
  <c r="AD55" i="251"/>
  <c r="AD54" i="251"/>
  <c r="AD53" i="251"/>
  <c r="AD51" i="251"/>
  <c r="AD50" i="251"/>
  <c r="AD49" i="251"/>
  <c r="AD47" i="251"/>
  <c r="AD46" i="251"/>
  <c r="AD45" i="251"/>
  <c r="AD43" i="251"/>
  <c r="AD42" i="251"/>
  <c r="AD41" i="251"/>
  <c r="AD39" i="251"/>
  <c r="AD38" i="251"/>
  <c r="AD37" i="251"/>
  <c r="AD35" i="251"/>
  <c r="AD34" i="251"/>
  <c r="AD33" i="251"/>
  <c r="AD31" i="251"/>
  <c r="AD30" i="251"/>
  <c r="AD29" i="251"/>
  <c r="AD27" i="251"/>
  <c r="AD26" i="251"/>
  <c r="AD25" i="251"/>
  <c r="AD23" i="251"/>
  <c r="AD22" i="251"/>
  <c r="AD21" i="251"/>
  <c r="AD19" i="251"/>
  <c r="AD18" i="251"/>
  <c r="AD17" i="251"/>
  <c r="AD15" i="251"/>
  <c r="AD14" i="251"/>
  <c r="AD13" i="251"/>
  <c r="AD11" i="251"/>
  <c r="AD10" i="251"/>
  <c r="AD9" i="251"/>
  <c r="AD7" i="251"/>
  <c r="M140" i="167"/>
  <c r="M139" i="167"/>
  <c r="M138" i="167"/>
  <c r="M137" i="167"/>
  <c r="M136" i="167"/>
  <c r="M135" i="167"/>
  <c r="M134" i="167"/>
  <c r="M133" i="167"/>
  <c r="M130" i="167"/>
  <c r="M129" i="167"/>
  <c r="M128" i="167"/>
  <c r="M127" i="167"/>
  <c r="M126" i="167"/>
  <c r="M125" i="167"/>
  <c r="M124" i="167"/>
  <c r="M123" i="167"/>
  <c r="M122" i="167"/>
  <c r="M121" i="167"/>
  <c r="M120" i="167"/>
  <c r="M119" i="167"/>
  <c r="M118" i="167"/>
  <c r="M117" i="167"/>
  <c r="M116" i="167"/>
  <c r="M115" i="167"/>
  <c r="M114" i="167"/>
  <c r="M113" i="167"/>
  <c r="M112" i="167"/>
  <c r="M111" i="167"/>
  <c r="M110" i="167"/>
  <c r="M109" i="167"/>
  <c r="M108" i="167"/>
  <c r="M107" i="167"/>
  <c r="M106" i="167"/>
  <c r="M105" i="167"/>
  <c r="M104" i="167"/>
  <c r="M103" i="167"/>
  <c r="M102" i="167"/>
  <c r="M101" i="167"/>
  <c r="M100" i="167"/>
  <c r="M99" i="167"/>
  <c r="M98" i="167"/>
  <c r="M97" i="167"/>
  <c r="M96" i="167"/>
  <c r="M95" i="167"/>
  <c r="M92" i="167"/>
  <c r="M91" i="167"/>
  <c r="M90" i="167"/>
  <c r="M89" i="167"/>
  <c r="M88" i="167"/>
  <c r="AF81" i="254" s="1"/>
  <c r="M87" i="167"/>
  <c r="M93" i="167" s="1"/>
  <c r="M86" i="167"/>
  <c r="M83" i="167"/>
  <c r="M82" i="167"/>
  <c r="M81" i="167"/>
  <c r="M84" i="167" s="1"/>
  <c r="M80" i="167"/>
  <c r="M79" i="167"/>
  <c r="M78" i="167"/>
  <c r="M75" i="167"/>
  <c r="BF75" i="33" s="1"/>
  <c r="AI75" i="251" s="1"/>
  <c r="M74" i="167"/>
  <c r="M73" i="167"/>
  <c r="M72" i="167"/>
  <c r="M71" i="167"/>
  <c r="M70" i="167"/>
  <c r="M69" i="167"/>
  <c r="M68" i="167"/>
  <c r="M67" i="167"/>
  <c r="M66" i="167"/>
  <c r="M65" i="167"/>
  <c r="M64" i="167"/>
  <c r="M63" i="167"/>
  <c r="M62" i="167"/>
  <c r="M61" i="167"/>
  <c r="M60" i="167"/>
  <c r="M59" i="167"/>
  <c r="M58" i="167"/>
  <c r="M57" i="167"/>
  <c r="M56" i="167"/>
  <c r="M55" i="167"/>
  <c r="M54" i="167"/>
  <c r="M53" i="167"/>
  <c r="M52" i="167"/>
  <c r="M51" i="167"/>
  <c r="BF51" i="33" s="1"/>
  <c r="AI51" i="251" s="1"/>
  <c r="M50" i="167"/>
  <c r="M49" i="167"/>
  <c r="M48" i="167"/>
  <c r="M47" i="167"/>
  <c r="BF47" i="33" s="1"/>
  <c r="AI47" i="251" s="1"/>
  <c r="M46" i="167"/>
  <c r="M45" i="167"/>
  <c r="M44" i="167"/>
  <c r="M43" i="167"/>
  <c r="M41" i="167"/>
  <c r="M40" i="167"/>
  <c r="M39" i="167"/>
  <c r="M38" i="167"/>
  <c r="BF38" i="33" s="1"/>
  <c r="AI38" i="251" s="1"/>
  <c r="M37" i="167"/>
  <c r="M36" i="167"/>
  <c r="M35" i="167"/>
  <c r="M34" i="167"/>
  <c r="BF34" i="33" s="1"/>
  <c r="AI34" i="251" s="1"/>
  <c r="M33" i="167"/>
  <c r="M32" i="167"/>
  <c r="M31" i="167"/>
  <c r="M30" i="167"/>
  <c r="BF30" i="33" s="1"/>
  <c r="AI30" i="251" s="1"/>
  <c r="M29" i="167"/>
  <c r="M28" i="167"/>
  <c r="M27" i="167"/>
  <c r="M26" i="167"/>
  <c r="BF26" i="33" s="1"/>
  <c r="AI26" i="251" s="1"/>
  <c r="M25" i="167"/>
  <c r="M24" i="167"/>
  <c r="M23" i="167"/>
  <c r="M22" i="167"/>
  <c r="BF22" i="33" s="1"/>
  <c r="AI22" i="251" s="1"/>
  <c r="M21" i="167"/>
  <c r="M20" i="167"/>
  <c r="M19" i="167"/>
  <c r="M18" i="167"/>
  <c r="M17" i="167"/>
  <c r="M16" i="167"/>
  <c r="M15" i="167"/>
  <c r="M14" i="167"/>
  <c r="BF14" i="33" s="1"/>
  <c r="AI14" i="251" s="1"/>
  <c r="M13" i="167"/>
  <c r="M12" i="167"/>
  <c r="M11" i="167"/>
  <c r="M10" i="167"/>
  <c r="M9" i="167"/>
  <c r="M8" i="167"/>
  <c r="M7" i="167"/>
  <c r="D100" i="167"/>
  <c r="E100" i="167" s="1"/>
  <c r="D88" i="167"/>
  <c r="D75" i="167"/>
  <c r="D74" i="167"/>
  <c r="D73" i="167"/>
  <c r="D72" i="167"/>
  <c r="D71" i="167"/>
  <c r="E71" i="167" s="1"/>
  <c r="AX71" i="33" s="1"/>
  <c r="AA71" i="251" s="1"/>
  <c r="D70" i="167"/>
  <c r="D69" i="167"/>
  <c r="E69" i="167" s="1"/>
  <c r="AX69" i="33" s="1"/>
  <c r="AA69" i="251" s="1"/>
  <c r="D68" i="167"/>
  <c r="D67" i="167"/>
  <c r="E67" i="167" s="1"/>
  <c r="D66" i="167"/>
  <c r="E66" i="167" s="1"/>
  <c r="D65" i="167"/>
  <c r="E65" i="167" s="1"/>
  <c r="AX65" i="33" s="1"/>
  <c r="AA65" i="251" s="1"/>
  <c r="D64" i="167"/>
  <c r="D63" i="167"/>
  <c r="E63" i="167" s="1"/>
  <c r="AX63" i="33" s="1"/>
  <c r="AA63" i="251" s="1"/>
  <c r="D62" i="167"/>
  <c r="E62" i="167" s="1"/>
  <c r="AX62" i="33" s="1"/>
  <c r="AA62" i="251" s="1"/>
  <c r="D61" i="167"/>
  <c r="E61" i="167" s="1"/>
  <c r="AX61" i="33" s="1"/>
  <c r="AA61" i="251" s="1"/>
  <c r="D60" i="167"/>
  <c r="D59" i="167"/>
  <c r="E59" i="167" s="1"/>
  <c r="AX59" i="33" s="1"/>
  <c r="AA59" i="251" s="1"/>
  <c r="D58" i="167"/>
  <c r="E58" i="167" s="1"/>
  <c r="AX58" i="33" s="1"/>
  <c r="AA58" i="251" s="1"/>
  <c r="D57" i="167"/>
  <c r="E57" i="167" s="1"/>
  <c r="AX57" i="33" s="1"/>
  <c r="AA57" i="251" s="1"/>
  <c r="D56" i="167"/>
  <c r="D55" i="167"/>
  <c r="E55" i="167" s="1"/>
  <c r="AX55" i="33" s="1"/>
  <c r="AA55" i="251" s="1"/>
  <c r="D54" i="167"/>
  <c r="E54" i="167" s="1"/>
  <c r="D53" i="167"/>
  <c r="E53" i="167" s="1"/>
  <c r="D52" i="167"/>
  <c r="D51" i="167"/>
  <c r="E51" i="167" s="1"/>
  <c r="AX51" i="33" s="1"/>
  <c r="AA51" i="251" s="1"/>
  <c r="D50" i="167"/>
  <c r="E50" i="167" s="1"/>
  <c r="D49" i="167"/>
  <c r="D48" i="167"/>
  <c r="D47" i="167"/>
  <c r="D46" i="167"/>
  <c r="E46" i="167" s="1"/>
  <c r="D45" i="167"/>
  <c r="E45" i="167" s="1"/>
  <c r="D44" i="167"/>
  <c r="D43" i="167"/>
  <c r="D41" i="167"/>
  <c r="E41" i="167" s="1"/>
  <c r="AX41" i="33" s="1"/>
  <c r="AA41" i="251" s="1"/>
  <c r="D40" i="167"/>
  <c r="E40" i="167" s="1"/>
  <c r="AX40" i="33" s="1"/>
  <c r="AA40" i="251" s="1"/>
  <c r="D39" i="167"/>
  <c r="D38" i="167"/>
  <c r="E38" i="167" s="1"/>
  <c r="AX38" i="33" s="1"/>
  <c r="AA38" i="251" s="1"/>
  <c r="D37" i="167"/>
  <c r="E37" i="167" s="1"/>
  <c r="D36" i="167"/>
  <c r="E36" i="167" s="1"/>
  <c r="AX36" i="33" s="1"/>
  <c r="AA36" i="251" s="1"/>
  <c r="D35" i="167"/>
  <c r="D34" i="167"/>
  <c r="D33" i="167"/>
  <c r="E33" i="167" s="1"/>
  <c r="AX33" i="33" s="1"/>
  <c r="AA33" i="251" s="1"/>
  <c r="D32" i="167"/>
  <c r="D31" i="167"/>
  <c r="D30" i="167"/>
  <c r="E30" i="167" s="1"/>
  <c r="AX30" i="33" s="1"/>
  <c r="AA30" i="251" s="1"/>
  <c r="D29" i="167"/>
  <c r="E29" i="167" s="1"/>
  <c r="AX29" i="33" s="1"/>
  <c r="AA29" i="251" s="1"/>
  <c r="D28" i="167"/>
  <c r="E28" i="167" s="1"/>
  <c r="AX28" i="33" s="1"/>
  <c r="AA28" i="251" s="1"/>
  <c r="D27" i="167"/>
  <c r="D26" i="167"/>
  <c r="E26" i="167" s="1"/>
  <c r="AX26" i="33" s="1"/>
  <c r="AA26" i="251" s="1"/>
  <c r="D25" i="167"/>
  <c r="E25" i="167" s="1"/>
  <c r="AX25" i="33" s="1"/>
  <c r="AA25" i="251" s="1"/>
  <c r="D24" i="167"/>
  <c r="E24" i="167" s="1"/>
  <c r="AX24" i="33" s="1"/>
  <c r="AA24" i="251" s="1"/>
  <c r="D23" i="167"/>
  <c r="D22" i="167"/>
  <c r="D21" i="167"/>
  <c r="E21" i="167" s="1"/>
  <c r="AX21" i="33" s="1"/>
  <c r="AA21" i="251" s="1"/>
  <c r="D20" i="167"/>
  <c r="E20" i="167" s="1"/>
  <c r="D19" i="167"/>
  <c r="D18" i="167"/>
  <c r="E18" i="167" s="1"/>
  <c r="AX18" i="33" s="1"/>
  <c r="AA18" i="251" s="1"/>
  <c r="D17" i="167"/>
  <c r="D16" i="167"/>
  <c r="E16" i="167" s="1"/>
  <c r="D15" i="167"/>
  <c r="D14" i="167"/>
  <c r="E14" i="167" s="1"/>
  <c r="AX14" i="33" s="1"/>
  <c r="AA14" i="251" s="1"/>
  <c r="D13" i="167"/>
  <c r="E13" i="167" s="1"/>
  <c r="AX13" i="33" s="1"/>
  <c r="AA13" i="251" s="1"/>
  <c r="D12" i="167"/>
  <c r="E12" i="167" s="1"/>
  <c r="D11" i="167"/>
  <c r="D10" i="167"/>
  <c r="D9" i="167"/>
  <c r="E9" i="167" s="1"/>
  <c r="AX9" i="33" s="1"/>
  <c r="AA9" i="251" s="1"/>
  <c r="D8" i="167"/>
  <c r="E8" i="167" s="1"/>
  <c r="AX8" i="33" s="1"/>
  <c r="AA8" i="251" s="1"/>
  <c r="D7" i="167"/>
  <c r="K16" i="166"/>
  <c r="K20" i="166"/>
  <c r="K34" i="166"/>
  <c r="K41" i="166"/>
  <c r="K51" i="166"/>
  <c r="C75" i="67"/>
  <c r="C74" i="67"/>
  <c r="C73" i="67"/>
  <c r="C72" i="67"/>
  <c r="C71" i="67"/>
  <c r="C70" i="67"/>
  <c r="C69" i="67"/>
  <c r="C68" i="67"/>
  <c r="C67" i="67"/>
  <c r="C66" i="67"/>
  <c r="C65" i="67"/>
  <c r="C64" i="67"/>
  <c r="C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76" i="67" s="1"/>
  <c r="C83" i="67" s="1"/>
  <c r="D135" i="251" s="1"/>
  <c r="C8" i="67"/>
  <c r="C7" i="67"/>
  <c r="F140" i="167"/>
  <c r="G140" i="167" s="1"/>
  <c r="J140" i="167" s="1"/>
  <c r="F139" i="167"/>
  <c r="F138" i="167"/>
  <c r="F137" i="167"/>
  <c r="G137" i="167" s="1"/>
  <c r="F136" i="167"/>
  <c r="F135" i="167"/>
  <c r="F134" i="167"/>
  <c r="F133" i="167"/>
  <c r="G133" i="167" s="1"/>
  <c r="F130" i="167"/>
  <c r="F129" i="167"/>
  <c r="F128" i="167"/>
  <c r="F127" i="167"/>
  <c r="G127" i="167" s="1"/>
  <c r="F126" i="167"/>
  <c r="F125" i="167"/>
  <c r="F124" i="167"/>
  <c r="F123" i="167"/>
  <c r="G123" i="167" s="1"/>
  <c r="F122" i="167"/>
  <c r="G122" i="167" s="1"/>
  <c r="F121" i="167"/>
  <c r="F120" i="167"/>
  <c r="F119" i="167"/>
  <c r="G119" i="167" s="1"/>
  <c r="F118" i="167"/>
  <c r="G118" i="167" s="1"/>
  <c r="F117" i="167"/>
  <c r="F116" i="167"/>
  <c r="F115" i="167"/>
  <c r="G115" i="167" s="1"/>
  <c r="F114" i="167"/>
  <c r="G114" i="167" s="1"/>
  <c r="J114" i="167" s="1"/>
  <c r="F113" i="167"/>
  <c r="F112" i="167"/>
  <c r="F111" i="167"/>
  <c r="G111" i="167" s="1"/>
  <c r="F110" i="167"/>
  <c r="F109" i="167"/>
  <c r="F108" i="167"/>
  <c r="F107" i="167"/>
  <c r="G107" i="167" s="1"/>
  <c r="F106" i="167"/>
  <c r="F105" i="167"/>
  <c r="F104" i="167"/>
  <c r="F103" i="167"/>
  <c r="G103" i="167" s="1"/>
  <c r="F102" i="167"/>
  <c r="G102" i="167" s="1"/>
  <c r="J102" i="167" s="1"/>
  <c r="F101" i="167"/>
  <c r="F100" i="167"/>
  <c r="F99" i="167"/>
  <c r="G99" i="167" s="1"/>
  <c r="F98" i="167"/>
  <c r="G98" i="167" s="1"/>
  <c r="F97" i="167"/>
  <c r="F96" i="167"/>
  <c r="F95" i="167"/>
  <c r="G95" i="167" s="1"/>
  <c r="F92" i="167"/>
  <c r="G92" i="167" s="1"/>
  <c r="F91" i="167"/>
  <c r="F90" i="167"/>
  <c r="F89" i="167"/>
  <c r="F88" i="167"/>
  <c r="G88" i="167" s="1"/>
  <c r="J88" i="167" s="1"/>
  <c r="AF79" i="254" s="1"/>
  <c r="F87" i="167"/>
  <c r="F86" i="167"/>
  <c r="F83" i="167"/>
  <c r="G83" i="167" s="1"/>
  <c r="F82" i="167"/>
  <c r="G82" i="167" s="1"/>
  <c r="J82" i="167" s="1"/>
  <c r="F81" i="167"/>
  <c r="F80" i="167"/>
  <c r="F79" i="167"/>
  <c r="F78" i="167"/>
  <c r="F84" i="167" s="1"/>
  <c r="F75" i="167"/>
  <c r="F74" i="167"/>
  <c r="F73" i="167"/>
  <c r="G73" i="167" s="1"/>
  <c r="F72" i="167"/>
  <c r="F71" i="167"/>
  <c r="F70" i="167"/>
  <c r="F69" i="167"/>
  <c r="G69" i="167" s="1"/>
  <c r="F68" i="167"/>
  <c r="G68" i="167" s="1"/>
  <c r="F67" i="167"/>
  <c r="F66" i="167"/>
  <c r="F65" i="167"/>
  <c r="G65" i="167" s="1"/>
  <c r="F64" i="167"/>
  <c r="G64" i="167" s="1"/>
  <c r="J64" i="167" s="1"/>
  <c r="BD64" i="33" s="1"/>
  <c r="AG64" i="251" s="1"/>
  <c r="F63" i="167"/>
  <c r="F62" i="167"/>
  <c r="F61" i="167"/>
  <c r="G61" i="167" s="1"/>
  <c r="F60" i="167"/>
  <c r="F59" i="167"/>
  <c r="F58" i="167"/>
  <c r="F57" i="167"/>
  <c r="G57" i="167" s="1"/>
  <c r="F56" i="167"/>
  <c r="G56" i="167" s="1"/>
  <c r="F55" i="167"/>
  <c r="F54" i="167"/>
  <c r="F53" i="167"/>
  <c r="G53" i="167" s="1"/>
  <c r="F52" i="167"/>
  <c r="G52" i="167" s="1"/>
  <c r="F51" i="167"/>
  <c r="F50" i="167"/>
  <c r="F49" i="167"/>
  <c r="G49" i="167" s="1"/>
  <c r="F48" i="167"/>
  <c r="G48" i="167" s="1"/>
  <c r="J48" i="167" s="1"/>
  <c r="F47" i="167"/>
  <c r="F46" i="167"/>
  <c r="F45" i="167"/>
  <c r="G45" i="167" s="1"/>
  <c r="F44" i="167"/>
  <c r="F43" i="167"/>
  <c r="F41" i="167"/>
  <c r="F40" i="167"/>
  <c r="G40" i="167" s="1"/>
  <c r="F39" i="167"/>
  <c r="G39" i="167" s="1"/>
  <c r="F38" i="167"/>
  <c r="F37" i="167"/>
  <c r="F36" i="167"/>
  <c r="G36" i="167" s="1"/>
  <c r="F35" i="167"/>
  <c r="G35" i="167" s="1"/>
  <c r="F34" i="167"/>
  <c r="F33" i="167"/>
  <c r="F32" i="167"/>
  <c r="G32" i="167"/>
  <c r="F31" i="167"/>
  <c r="F30" i="167"/>
  <c r="F29" i="167"/>
  <c r="F28" i="167"/>
  <c r="G28" i="167" s="1"/>
  <c r="J28" i="167" s="1"/>
  <c r="BD28" i="33" s="1"/>
  <c r="AG28" i="251" s="1"/>
  <c r="F27" i="167"/>
  <c r="F26" i="167"/>
  <c r="F25" i="167"/>
  <c r="F24" i="167"/>
  <c r="G24" i="167" s="1"/>
  <c r="J24" i="167" s="1"/>
  <c r="BD24" i="33" s="1"/>
  <c r="AG24" i="251" s="1"/>
  <c r="F23" i="167"/>
  <c r="F22" i="167"/>
  <c r="F21" i="167"/>
  <c r="F20" i="167"/>
  <c r="G20" i="167" s="1"/>
  <c r="F19" i="167"/>
  <c r="F18" i="167"/>
  <c r="F17" i="167"/>
  <c r="F16" i="167"/>
  <c r="G16" i="167" s="1"/>
  <c r="F15" i="167"/>
  <c r="F14" i="167"/>
  <c r="F13" i="167"/>
  <c r="F12" i="167"/>
  <c r="G12" i="167" s="1"/>
  <c r="F11" i="167"/>
  <c r="G11" i="167" s="1"/>
  <c r="F10" i="167"/>
  <c r="F9" i="167"/>
  <c r="F8" i="167"/>
  <c r="G8" i="167" s="1"/>
  <c r="J8" i="167" s="1"/>
  <c r="BD8" i="33" s="1"/>
  <c r="AG8" i="251" s="1"/>
  <c r="F7" i="167"/>
  <c r="P80" i="140"/>
  <c r="Q80" i="140" s="1"/>
  <c r="P80" i="141"/>
  <c r="Q80" i="141" s="1"/>
  <c r="P80" i="241"/>
  <c r="Q80" i="241" s="1"/>
  <c r="I80" i="67"/>
  <c r="J80" i="67" s="1"/>
  <c r="W8" i="46"/>
  <c r="E42" i="1"/>
  <c r="G42" i="1"/>
  <c r="K42" i="1"/>
  <c r="F66" i="166"/>
  <c r="F69" i="166"/>
  <c r="F71" i="166"/>
  <c r="F73" i="166"/>
  <c r="E7" i="1"/>
  <c r="G7" i="1"/>
  <c r="I7" i="1"/>
  <c r="E8" i="1"/>
  <c r="G8" i="1"/>
  <c r="K8" i="1"/>
  <c r="I9" i="1"/>
  <c r="E10" i="1"/>
  <c r="K10" i="1"/>
  <c r="G11" i="1"/>
  <c r="I11" i="1"/>
  <c r="K11" i="1"/>
  <c r="E12" i="1"/>
  <c r="G12" i="1"/>
  <c r="E13" i="1"/>
  <c r="G13" i="1"/>
  <c r="I13" i="1"/>
  <c r="E14" i="1"/>
  <c r="G14" i="1"/>
  <c r="E15" i="1"/>
  <c r="I15" i="1"/>
  <c r="G16" i="1"/>
  <c r="I16" i="1"/>
  <c r="E17" i="1"/>
  <c r="G17" i="1"/>
  <c r="I17" i="1"/>
  <c r="K17" i="1"/>
  <c r="E18" i="1"/>
  <c r="I18" i="1"/>
  <c r="K18" i="1"/>
  <c r="K19" i="1"/>
  <c r="E20" i="1"/>
  <c r="G20" i="1"/>
  <c r="I20" i="1"/>
  <c r="I21" i="1"/>
  <c r="K21" i="1"/>
  <c r="E22" i="1"/>
  <c r="I22" i="1"/>
  <c r="K22" i="1"/>
  <c r="E23" i="1"/>
  <c r="G23" i="1"/>
  <c r="K23" i="1"/>
  <c r="E24" i="1"/>
  <c r="I24" i="1"/>
  <c r="K25" i="1"/>
  <c r="E26" i="1"/>
  <c r="I26" i="1"/>
  <c r="K26" i="1"/>
  <c r="K27" i="1"/>
  <c r="E28" i="1"/>
  <c r="I28" i="1"/>
  <c r="K28" i="1"/>
  <c r="G29" i="1"/>
  <c r="I29" i="1"/>
  <c r="K29" i="1"/>
  <c r="I30" i="1"/>
  <c r="K30" i="1"/>
  <c r="G31" i="1"/>
  <c r="I31" i="1"/>
  <c r="G32" i="1"/>
  <c r="I32" i="1"/>
  <c r="E33" i="1"/>
  <c r="G33" i="1"/>
  <c r="G34" i="1"/>
  <c r="I34" i="1"/>
  <c r="E35" i="1"/>
  <c r="G35" i="1"/>
  <c r="I35" i="1"/>
  <c r="G36" i="1"/>
  <c r="I36" i="1"/>
  <c r="K36" i="1"/>
  <c r="E37" i="1"/>
  <c r="G37" i="1"/>
  <c r="I37" i="1"/>
  <c r="E38" i="1"/>
  <c r="I38" i="1"/>
  <c r="K38" i="1"/>
  <c r="G39" i="1"/>
  <c r="I39" i="1"/>
  <c r="K39" i="1"/>
  <c r="E40" i="1"/>
  <c r="G40" i="1"/>
  <c r="K40" i="1"/>
  <c r="E41" i="1"/>
  <c r="G41" i="1"/>
  <c r="I41" i="1"/>
  <c r="K41" i="1"/>
  <c r="E43" i="1"/>
  <c r="I43" i="1"/>
  <c r="K43" i="1"/>
  <c r="E44" i="1"/>
  <c r="I44" i="1"/>
  <c r="I45" i="1"/>
  <c r="K45" i="1"/>
  <c r="E46" i="1"/>
  <c r="G46" i="1"/>
  <c r="I46" i="1"/>
  <c r="K46" i="1"/>
  <c r="E47" i="1"/>
  <c r="G47" i="1"/>
  <c r="I47" i="1"/>
  <c r="K47" i="1"/>
  <c r="I48" i="1"/>
  <c r="K48" i="1"/>
  <c r="I49" i="1"/>
  <c r="K49" i="1"/>
  <c r="E50" i="1"/>
  <c r="G50" i="1"/>
  <c r="I50" i="1"/>
  <c r="E51" i="1"/>
  <c r="K51" i="1"/>
  <c r="E52" i="1"/>
  <c r="G52" i="1"/>
  <c r="K52" i="1"/>
  <c r="E53" i="1"/>
  <c r="I53" i="1"/>
  <c r="G54" i="1"/>
  <c r="I54" i="1"/>
  <c r="K54" i="1"/>
  <c r="G55" i="1"/>
  <c r="I55" i="1"/>
  <c r="E56" i="1"/>
  <c r="G56" i="1"/>
  <c r="K56" i="1"/>
  <c r="G57" i="1"/>
  <c r="I57" i="1"/>
  <c r="K57" i="1"/>
  <c r="G58" i="1"/>
  <c r="I58" i="1"/>
  <c r="K58" i="1"/>
  <c r="G59" i="1"/>
  <c r="K59" i="1"/>
  <c r="E60" i="1"/>
  <c r="G60" i="1"/>
  <c r="I60" i="1"/>
  <c r="K60" i="1"/>
  <c r="G61" i="1"/>
  <c r="I61" i="1"/>
  <c r="K61" i="1"/>
  <c r="E62" i="1"/>
  <c r="G62" i="1"/>
  <c r="I62" i="1"/>
  <c r="K62" i="1"/>
  <c r="E63" i="1"/>
  <c r="G63" i="1"/>
  <c r="I63" i="1"/>
  <c r="E64" i="1"/>
  <c r="G64" i="1"/>
  <c r="I64" i="1"/>
  <c r="K64" i="1"/>
  <c r="E65" i="1"/>
  <c r="G65" i="1"/>
  <c r="G66" i="1"/>
  <c r="K66" i="1"/>
  <c r="E67" i="1"/>
  <c r="G67" i="1"/>
  <c r="I67" i="1"/>
  <c r="K67" i="1"/>
  <c r="E68" i="1"/>
  <c r="G68" i="1"/>
  <c r="K68" i="1"/>
  <c r="E69" i="1"/>
  <c r="G69" i="1"/>
  <c r="I69" i="1"/>
  <c r="K69" i="1"/>
  <c r="E70" i="1"/>
  <c r="G70" i="1"/>
  <c r="E71" i="1"/>
  <c r="G71" i="1"/>
  <c r="K71" i="1"/>
  <c r="E72" i="1"/>
  <c r="I72" i="1"/>
  <c r="K72" i="1"/>
  <c r="E73" i="1"/>
  <c r="I73" i="1"/>
  <c r="K73" i="1"/>
  <c r="E74" i="1"/>
  <c r="G74" i="1"/>
  <c r="I74" i="1"/>
  <c r="K74" i="1"/>
  <c r="E75" i="1"/>
  <c r="G75" i="1"/>
  <c r="I75" i="1"/>
  <c r="K75" i="1"/>
  <c r="E88" i="167"/>
  <c r="E7" i="167"/>
  <c r="E10" i="167"/>
  <c r="AX10" i="33" s="1"/>
  <c r="AA10" i="251" s="1"/>
  <c r="E11" i="167"/>
  <c r="AX11" i="33" s="1"/>
  <c r="AA11" i="251" s="1"/>
  <c r="E15" i="167"/>
  <c r="AX15" i="33" s="1"/>
  <c r="AA15" i="251" s="1"/>
  <c r="E17" i="167"/>
  <c r="AX17" i="33" s="1"/>
  <c r="AA17" i="251" s="1"/>
  <c r="E19" i="167"/>
  <c r="AX19" i="33" s="1"/>
  <c r="AA19" i="251" s="1"/>
  <c r="E22" i="167"/>
  <c r="E23" i="167"/>
  <c r="AX23" i="33" s="1"/>
  <c r="AA23" i="251" s="1"/>
  <c r="E27" i="167"/>
  <c r="AX27" i="33" s="1"/>
  <c r="AA27" i="251" s="1"/>
  <c r="E31" i="167"/>
  <c r="AX31" i="33" s="1"/>
  <c r="AA31" i="251" s="1"/>
  <c r="E32" i="167"/>
  <c r="AX32" i="33" s="1"/>
  <c r="AA32" i="251" s="1"/>
  <c r="E34" i="167"/>
  <c r="E35" i="167"/>
  <c r="AX35" i="33" s="1"/>
  <c r="AA35" i="251" s="1"/>
  <c r="E39" i="167"/>
  <c r="AX39" i="33" s="1"/>
  <c r="AA39" i="251" s="1"/>
  <c r="E43" i="167"/>
  <c r="AX43" i="33" s="1"/>
  <c r="AA43" i="251" s="1"/>
  <c r="E44" i="167"/>
  <c r="AX44" i="33" s="1"/>
  <c r="AA44" i="251" s="1"/>
  <c r="E47" i="167"/>
  <c r="E48" i="167"/>
  <c r="AX48" i="33" s="1"/>
  <c r="AA48" i="251" s="1"/>
  <c r="E49" i="167"/>
  <c r="AX49" i="33" s="1"/>
  <c r="AA49" i="251" s="1"/>
  <c r="E52" i="167"/>
  <c r="AX52" i="33" s="1"/>
  <c r="AA52" i="251" s="1"/>
  <c r="E56" i="167"/>
  <c r="E60" i="167"/>
  <c r="AX60" i="33" s="1"/>
  <c r="AA60" i="251" s="1"/>
  <c r="E64" i="167"/>
  <c r="AX64" i="33" s="1"/>
  <c r="AA64" i="251" s="1"/>
  <c r="E68" i="167"/>
  <c r="E70" i="167"/>
  <c r="E72" i="167"/>
  <c r="E73" i="167"/>
  <c r="AX73" i="33" s="1"/>
  <c r="AA73" i="251" s="1"/>
  <c r="E74" i="167"/>
  <c r="E75" i="167"/>
  <c r="AX75" i="33" s="1"/>
  <c r="AA75" i="251" s="1"/>
  <c r="N133" i="167"/>
  <c r="O133" i="167" s="1"/>
  <c r="N134" i="167"/>
  <c r="O134" i="167" s="1"/>
  <c r="Q134" i="167" s="1"/>
  <c r="U10" i="46" s="1"/>
  <c r="AB118" i="251" s="1"/>
  <c r="N135" i="167"/>
  <c r="O135" i="167" s="1"/>
  <c r="Q135" i="167" s="1"/>
  <c r="N136" i="167"/>
  <c r="O136" i="167" s="1"/>
  <c r="N137" i="167"/>
  <c r="O137" i="167" s="1"/>
  <c r="Q137" i="167" s="1"/>
  <c r="U13" i="46" s="1"/>
  <c r="AB121" i="251" s="1"/>
  <c r="N138" i="167"/>
  <c r="O138" i="167" s="1"/>
  <c r="Q138" i="167" s="1"/>
  <c r="U14" i="46" s="1"/>
  <c r="AB122" i="251" s="1"/>
  <c r="N139" i="167"/>
  <c r="O139" i="167" s="1"/>
  <c r="Q139" i="167" s="1"/>
  <c r="N140" i="167"/>
  <c r="O140" i="167" s="1"/>
  <c r="Q140" i="167" s="1"/>
  <c r="N95" i="167"/>
  <c r="O95" i="167" s="1"/>
  <c r="Q95" i="167" s="1"/>
  <c r="N96" i="167"/>
  <c r="O96" i="167" s="1"/>
  <c r="Q96" i="167" s="1"/>
  <c r="N97" i="167"/>
  <c r="O97" i="167" s="1"/>
  <c r="Q97" i="167" s="1"/>
  <c r="N98" i="167"/>
  <c r="O98" i="167" s="1"/>
  <c r="N99" i="167"/>
  <c r="O99" i="167" s="1"/>
  <c r="Q99" i="167" s="1"/>
  <c r="N100" i="167"/>
  <c r="O100" i="167" s="1"/>
  <c r="Q100" i="167" s="1"/>
  <c r="N101" i="167"/>
  <c r="O101" i="167" s="1"/>
  <c r="Q101" i="167" s="1"/>
  <c r="N102" i="167"/>
  <c r="O102" i="167" s="1"/>
  <c r="Q102" i="167" s="1"/>
  <c r="N103" i="167"/>
  <c r="O103" i="167" s="1"/>
  <c r="N104" i="167"/>
  <c r="O104" i="167" s="1"/>
  <c r="Q104" i="167" s="1"/>
  <c r="N105" i="167"/>
  <c r="O105" i="167" s="1"/>
  <c r="Q105" i="167" s="1"/>
  <c r="N106" i="167"/>
  <c r="O106" i="167" s="1"/>
  <c r="Q106" i="167" s="1"/>
  <c r="N107" i="167"/>
  <c r="O107" i="167" s="1"/>
  <c r="Q107" i="167" s="1"/>
  <c r="N108" i="167"/>
  <c r="O108" i="167" s="1"/>
  <c r="Q108" i="167" s="1"/>
  <c r="N109" i="167"/>
  <c r="O109" i="167" s="1"/>
  <c r="Q109" i="167" s="1"/>
  <c r="N110" i="167"/>
  <c r="O110" i="167" s="1"/>
  <c r="Q110" i="167" s="1"/>
  <c r="N111" i="167"/>
  <c r="O111" i="167" s="1"/>
  <c r="Q111" i="167" s="1"/>
  <c r="N112" i="167"/>
  <c r="O112" i="167" s="1"/>
  <c r="Q112" i="167" s="1"/>
  <c r="N113" i="167"/>
  <c r="O113" i="167" s="1"/>
  <c r="Q113" i="167" s="1"/>
  <c r="N114" i="167"/>
  <c r="O114" i="167" s="1"/>
  <c r="Q114" i="167" s="1"/>
  <c r="N115" i="167"/>
  <c r="O115" i="167" s="1"/>
  <c r="Q115" i="167" s="1"/>
  <c r="N116" i="167"/>
  <c r="O116" i="167" s="1"/>
  <c r="Q116" i="167" s="1"/>
  <c r="N117" i="167"/>
  <c r="O117" i="167" s="1"/>
  <c r="N118" i="167"/>
  <c r="O118" i="167" s="1"/>
  <c r="Q118" i="167" s="1"/>
  <c r="N119" i="167"/>
  <c r="O119" i="167" s="1"/>
  <c r="Q119" i="167" s="1"/>
  <c r="N120" i="167"/>
  <c r="O120" i="167" s="1"/>
  <c r="Q120" i="167" s="1"/>
  <c r="N121" i="167"/>
  <c r="O121" i="167" s="1"/>
  <c r="Q121" i="167" s="1"/>
  <c r="N122" i="167"/>
  <c r="O122" i="167" s="1"/>
  <c r="Q122" i="167" s="1"/>
  <c r="N123" i="167"/>
  <c r="O123" i="167" s="1"/>
  <c r="Q123" i="167" s="1"/>
  <c r="N124" i="167"/>
  <c r="O124" i="167" s="1"/>
  <c r="Q124" i="167" s="1"/>
  <c r="N125" i="167"/>
  <c r="O125" i="167" s="1"/>
  <c r="Q125" i="167" s="1"/>
  <c r="N126" i="167"/>
  <c r="O126" i="167" s="1"/>
  <c r="Q126" i="167" s="1"/>
  <c r="N129" i="167"/>
  <c r="O129" i="167" s="1"/>
  <c r="Q129" i="167" s="1"/>
  <c r="N130" i="167"/>
  <c r="O130" i="167" s="1"/>
  <c r="Q130" i="167" s="1"/>
  <c r="N86" i="167"/>
  <c r="O86" i="167" s="1"/>
  <c r="Q86" i="167" s="1"/>
  <c r="N87" i="167"/>
  <c r="O87" i="167" s="1"/>
  <c r="N88" i="167"/>
  <c r="O88" i="167" s="1"/>
  <c r="Q88" i="167" s="1"/>
  <c r="N89" i="167"/>
  <c r="O89" i="167" s="1"/>
  <c r="Q89" i="167" s="1"/>
  <c r="N90" i="167"/>
  <c r="O90" i="167" s="1"/>
  <c r="Q90" i="167" s="1"/>
  <c r="N91" i="167"/>
  <c r="O91" i="167" s="1"/>
  <c r="Q91" i="167" s="1"/>
  <c r="N92" i="167"/>
  <c r="O92" i="167" s="1"/>
  <c r="Q92" i="167" s="1"/>
  <c r="N78" i="167"/>
  <c r="O78" i="167" s="1"/>
  <c r="N79" i="167"/>
  <c r="O79" i="167" s="1"/>
  <c r="Q79" i="167" s="1"/>
  <c r="P8" i="5" s="1"/>
  <c r="AB131" i="251" s="1"/>
  <c r="N80" i="167"/>
  <c r="O80" i="167" s="1"/>
  <c r="N81" i="167"/>
  <c r="O81" i="167" s="1"/>
  <c r="Q81" i="167" s="1"/>
  <c r="N82" i="167"/>
  <c r="O82" i="167" s="1"/>
  <c r="Q82" i="167" s="1"/>
  <c r="N83" i="167"/>
  <c r="O83" i="167" s="1"/>
  <c r="Q83" i="167" s="1"/>
  <c r="N7" i="167"/>
  <c r="O7" i="167" s="1"/>
  <c r="Q7" i="167" s="1"/>
  <c r="AY7" i="33" s="1"/>
  <c r="AB7" i="251" s="1"/>
  <c r="N8" i="167"/>
  <c r="O8" i="167" s="1"/>
  <c r="Q8" i="167" s="1"/>
  <c r="AY8" i="33" s="1"/>
  <c r="AB8" i="251" s="1"/>
  <c r="N9" i="167"/>
  <c r="O9" i="167" s="1"/>
  <c r="Q9" i="167" s="1"/>
  <c r="AY9" i="33" s="1"/>
  <c r="AB9" i="251" s="1"/>
  <c r="N10" i="167"/>
  <c r="O10" i="167" s="1"/>
  <c r="Q10" i="167" s="1"/>
  <c r="AY10" i="33" s="1"/>
  <c r="AB10" i="251" s="1"/>
  <c r="N11" i="167"/>
  <c r="O11" i="167" s="1"/>
  <c r="Q11" i="167" s="1"/>
  <c r="AY11" i="33" s="1"/>
  <c r="AB11" i="251" s="1"/>
  <c r="N12" i="167"/>
  <c r="O12" i="167" s="1"/>
  <c r="Q12" i="167" s="1"/>
  <c r="AY12" i="33" s="1"/>
  <c r="AB12" i="251" s="1"/>
  <c r="N13" i="167"/>
  <c r="O13" i="167" s="1"/>
  <c r="Q13" i="167" s="1"/>
  <c r="AY13" i="33" s="1"/>
  <c r="AB13" i="251" s="1"/>
  <c r="N14" i="167"/>
  <c r="O14" i="167" s="1"/>
  <c r="Q14" i="167" s="1"/>
  <c r="AY14" i="33" s="1"/>
  <c r="AB14" i="251" s="1"/>
  <c r="N15" i="167"/>
  <c r="O15" i="167" s="1"/>
  <c r="Q15" i="167" s="1"/>
  <c r="AY15" i="33" s="1"/>
  <c r="AB15" i="251" s="1"/>
  <c r="N16" i="167"/>
  <c r="O16" i="167" s="1"/>
  <c r="Q16" i="167" s="1"/>
  <c r="N17" i="167"/>
  <c r="O17" i="167" s="1"/>
  <c r="Q17" i="167" s="1"/>
  <c r="N18" i="167"/>
  <c r="O18" i="167" s="1"/>
  <c r="Q18" i="167" s="1"/>
  <c r="AY18" i="33" s="1"/>
  <c r="AB18" i="251" s="1"/>
  <c r="N19" i="167"/>
  <c r="O19" i="167" s="1"/>
  <c r="Q19" i="167" s="1"/>
  <c r="N20" i="167"/>
  <c r="O20" i="167" s="1"/>
  <c r="Q20" i="167" s="1"/>
  <c r="AY20" i="33" s="1"/>
  <c r="AB20" i="251" s="1"/>
  <c r="N21" i="167"/>
  <c r="O21" i="167" s="1"/>
  <c r="Q21" i="167" s="1"/>
  <c r="AY21" i="33" s="1"/>
  <c r="AB21" i="251" s="1"/>
  <c r="N22" i="167"/>
  <c r="O22" i="167" s="1"/>
  <c r="Q22" i="167" s="1"/>
  <c r="AY22" i="33" s="1"/>
  <c r="AB22" i="251" s="1"/>
  <c r="N23" i="167"/>
  <c r="O23" i="167" s="1"/>
  <c r="Q23" i="167" s="1"/>
  <c r="N24" i="167"/>
  <c r="O24" i="167" s="1"/>
  <c r="Q24" i="167" s="1"/>
  <c r="AY24" i="33" s="1"/>
  <c r="AB24" i="251" s="1"/>
  <c r="N25" i="167"/>
  <c r="O25" i="167" s="1"/>
  <c r="Q25" i="167" s="1"/>
  <c r="AY25" i="33" s="1"/>
  <c r="AB25" i="251" s="1"/>
  <c r="N26" i="167"/>
  <c r="O26" i="167" s="1"/>
  <c r="Q26" i="167" s="1"/>
  <c r="AY26" i="33" s="1"/>
  <c r="AB26" i="251" s="1"/>
  <c r="N27" i="167"/>
  <c r="O27" i="167" s="1"/>
  <c r="Q27" i="167" s="1"/>
  <c r="AY27" i="33" s="1"/>
  <c r="AB27" i="251" s="1"/>
  <c r="N28" i="167"/>
  <c r="O28" i="167" s="1"/>
  <c r="Q28" i="167" s="1"/>
  <c r="AY28" i="33" s="1"/>
  <c r="AB28" i="251" s="1"/>
  <c r="N29" i="167"/>
  <c r="O29" i="167" s="1"/>
  <c r="Q29" i="167" s="1"/>
  <c r="AY29" i="33" s="1"/>
  <c r="AB29" i="251" s="1"/>
  <c r="N30" i="167"/>
  <c r="O30" i="167" s="1"/>
  <c r="Q30" i="167" s="1"/>
  <c r="AY30" i="33" s="1"/>
  <c r="AB30" i="251" s="1"/>
  <c r="N31" i="167"/>
  <c r="O31" i="167" s="1"/>
  <c r="Q31" i="167" s="1"/>
  <c r="N32" i="167"/>
  <c r="O32" i="167" s="1"/>
  <c r="Q32" i="167" s="1"/>
  <c r="AY32" i="33" s="1"/>
  <c r="AB32" i="251" s="1"/>
  <c r="N33" i="167"/>
  <c r="O33" i="167" s="1"/>
  <c r="Q33" i="167" s="1"/>
  <c r="AY33" i="33" s="1"/>
  <c r="AB33" i="251" s="1"/>
  <c r="N34" i="167"/>
  <c r="O34" i="167" s="1"/>
  <c r="Q34" i="167" s="1"/>
  <c r="AY34" i="33" s="1"/>
  <c r="AB34" i="251" s="1"/>
  <c r="N35" i="167"/>
  <c r="O35" i="167" s="1"/>
  <c r="Q35" i="167" s="1"/>
  <c r="AY35" i="33" s="1"/>
  <c r="AB35" i="251" s="1"/>
  <c r="N36" i="167"/>
  <c r="O36" i="167" s="1"/>
  <c r="Q36" i="167" s="1"/>
  <c r="AY36" i="33" s="1"/>
  <c r="AB36" i="251" s="1"/>
  <c r="N37" i="167"/>
  <c r="O37" i="167" s="1"/>
  <c r="Q37" i="167" s="1"/>
  <c r="AY37" i="33" s="1"/>
  <c r="AB37" i="251" s="1"/>
  <c r="N38" i="167"/>
  <c r="O38" i="167" s="1"/>
  <c r="Q38" i="167" s="1"/>
  <c r="AY38" i="33" s="1"/>
  <c r="AB38" i="251" s="1"/>
  <c r="N39" i="167"/>
  <c r="O39" i="167" s="1"/>
  <c r="Q39" i="167" s="1"/>
  <c r="N40" i="167"/>
  <c r="O40" i="167" s="1"/>
  <c r="Q40" i="167" s="1"/>
  <c r="AY40" i="33" s="1"/>
  <c r="AB40" i="251" s="1"/>
  <c r="N41" i="167"/>
  <c r="O41" i="167" s="1"/>
  <c r="Q41" i="167" s="1"/>
  <c r="AY41" i="33" s="1"/>
  <c r="AB41" i="251" s="1"/>
  <c r="N43" i="167"/>
  <c r="O43" i="167" s="1"/>
  <c r="Q43" i="167" s="1"/>
  <c r="AY43" i="33" s="1"/>
  <c r="AB43" i="251" s="1"/>
  <c r="N44" i="167"/>
  <c r="O44" i="167" s="1"/>
  <c r="Q44" i="167" s="1"/>
  <c r="AY44" i="33" s="1"/>
  <c r="AB44" i="251" s="1"/>
  <c r="N45" i="167"/>
  <c r="O45" i="167" s="1"/>
  <c r="Q45" i="167" s="1"/>
  <c r="AY45" i="33" s="1"/>
  <c r="AB45" i="251" s="1"/>
  <c r="N46" i="167"/>
  <c r="O46" i="167" s="1"/>
  <c r="Q46" i="167" s="1"/>
  <c r="AY46" i="33" s="1"/>
  <c r="AB46" i="251" s="1"/>
  <c r="N47" i="167"/>
  <c r="O47" i="167" s="1"/>
  <c r="Q47" i="167" s="1"/>
  <c r="N48" i="167"/>
  <c r="O48" i="167" s="1"/>
  <c r="Q48" i="167" s="1"/>
  <c r="AY48" i="33" s="1"/>
  <c r="AB48" i="251" s="1"/>
  <c r="N49" i="167"/>
  <c r="O49" i="167" s="1"/>
  <c r="Q49" i="167" s="1"/>
  <c r="AY49" i="33" s="1"/>
  <c r="AB49" i="251" s="1"/>
  <c r="N50" i="167"/>
  <c r="O50" i="167" s="1"/>
  <c r="Q50" i="167" s="1"/>
  <c r="AY50" i="33" s="1"/>
  <c r="AB50" i="251" s="1"/>
  <c r="N51" i="167"/>
  <c r="O51" i="167" s="1"/>
  <c r="Q51" i="167" s="1"/>
  <c r="N52" i="167"/>
  <c r="O52" i="167"/>
  <c r="Q52" i="167" s="1"/>
  <c r="AY52" i="33" s="1"/>
  <c r="AB52" i="251" s="1"/>
  <c r="N53" i="167"/>
  <c r="O53" i="167" s="1"/>
  <c r="Q53" i="167" s="1"/>
  <c r="N54" i="167"/>
  <c r="O54" i="167" s="1"/>
  <c r="Q54" i="167" s="1"/>
  <c r="N55" i="167"/>
  <c r="O55" i="167" s="1"/>
  <c r="Q55" i="167" s="1"/>
  <c r="AY55" i="33" s="1"/>
  <c r="AB55" i="251" s="1"/>
  <c r="N56" i="167"/>
  <c r="O56" i="167" s="1"/>
  <c r="Q56" i="167" s="1"/>
  <c r="N57" i="167"/>
  <c r="O57" i="167" s="1"/>
  <c r="Q57" i="167" s="1"/>
  <c r="N58" i="167"/>
  <c r="O58" i="167" s="1"/>
  <c r="Q58" i="167" s="1"/>
  <c r="N59" i="167"/>
  <c r="O59" i="167" s="1"/>
  <c r="Q59" i="167" s="1"/>
  <c r="N60" i="167"/>
  <c r="O60" i="167" s="1"/>
  <c r="Q60" i="167" s="1"/>
  <c r="N61" i="167"/>
  <c r="O61" i="167" s="1"/>
  <c r="Q61" i="167" s="1"/>
  <c r="AY61" i="33" s="1"/>
  <c r="AB61" i="251" s="1"/>
  <c r="N62" i="167"/>
  <c r="O62" i="167"/>
  <c r="Q62" i="167" s="1"/>
  <c r="N63" i="167"/>
  <c r="O63" i="167" s="1"/>
  <c r="Q63" i="167" s="1"/>
  <c r="N64" i="167"/>
  <c r="O64" i="167" s="1"/>
  <c r="Q64" i="167" s="1"/>
  <c r="N65" i="167"/>
  <c r="O65" i="167" s="1"/>
  <c r="Q65" i="167" s="1"/>
  <c r="AY65" i="33" s="1"/>
  <c r="AB65" i="251" s="1"/>
  <c r="N66" i="167"/>
  <c r="O66" i="167" s="1"/>
  <c r="Q66" i="167" s="1"/>
  <c r="N67" i="167"/>
  <c r="O67" i="167" s="1"/>
  <c r="Q67" i="167" s="1"/>
  <c r="AY67" i="33" s="1"/>
  <c r="AB67" i="251" s="1"/>
  <c r="N68" i="167"/>
  <c r="O68" i="167" s="1"/>
  <c r="Q68" i="167" s="1"/>
  <c r="N69" i="167"/>
  <c r="O69" i="167" s="1"/>
  <c r="Q69" i="167" s="1"/>
  <c r="N70" i="167"/>
  <c r="O70" i="167" s="1"/>
  <c r="Q70" i="167" s="1"/>
  <c r="N71" i="167"/>
  <c r="O71" i="167" s="1"/>
  <c r="Q71" i="167" s="1"/>
  <c r="N72" i="167"/>
  <c r="O72" i="167" s="1"/>
  <c r="Q72" i="167" s="1"/>
  <c r="N73" i="167"/>
  <c r="O73" i="167" s="1"/>
  <c r="Q73" i="167" s="1"/>
  <c r="N74" i="167"/>
  <c r="O74" i="167" s="1"/>
  <c r="Q74" i="167" s="1"/>
  <c r="N75" i="167"/>
  <c r="O75" i="167" s="1"/>
  <c r="Q75" i="167" s="1"/>
  <c r="AY75" i="33" s="1"/>
  <c r="AB75" i="251" s="1"/>
  <c r="C85" i="254"/>
  <c r="C86" i="254"/>
  <c r="AA7" i="254"/>
  <c r="AA9" i="254"/>
  <c r="AA10" i="254"/>
  <c r="AA11" i="254"/>
  <c r="AA12" i="254"/>
  <c r="AA13" i="254"/>
  <c r="AA14" i="254"/>
  <c r="AA15" i="254"/>
  <c r="AA16" i="254"/>
  <c r="AA17" i="254"/>
  <c r="AA18" i="254"/>
  <c r="AA19" i="254"/>
  <c r="AA20" i="254"/>
  <c r="AA21" i="254"/>
  <c r="AA22" i="254"/>
  <c r="AA23" i="254"/>
  <c r="AA24" i="254"/>
  <c r="AA25" i="254"/>
  <c r="AA26" i="254"/>
  <c r="AA27" i="254"/>
  <c r="AA28" i="254"/>
  <c r="AA29" i="254"/>
  <c r="AA30" i="254"/>
  <c r="AA31" i="254"/>
  <c r="AA32" i="254"/>
  <c r="AA33" i="254"/>
  <c r="AA34" i="254"/>
  <c r="AA35" i="254"/>
  <c r="AA36" i="254"/>
  <c r="AA37" i="254"/>
  <c r="AA38" i="254"/>
  <c r="AA39" i="254"/>
  <c r="AA40" i="254"/>
  <c r="AA41" i="254"/>
  <c r="AA42" i="254"/>
  <c r="AA43" i="254"/>
  <c r="AA44" i="254"/>
  <c r="AA45" i="254"/>
  <c r="AA46" i="254"/>
  <c r="AA47" i="254"/>
  <c r="AA48" i="254"/>
  <c r="AA49" i="254"/>
  <c r="AA50" i="254"/>
  <c r="AA51" i="254"/>
  <c r="AA52" i="254"/>
  <c r="AA53" i="254"/>
  <c r="AA54" i="254"/>
  <c r="AA55" i="254"/>
  <c r="AA56" i="254"/>
  <c r="AA57" i="254"/>
  <c r="AA58" i="254"/>
  <c r="AA59" i="254"/>
  <c r="AA60" i="254"/>
  <c r="AA61" i="254"/>
  <c r="AA62" i="254"/>
  <c r="AA63" i="254"/>
  <c r="AA64" i="254"/>
  <c r="AA65" i="254"/>
  <c r="AA66" i="254"/>
  <c r="AA67" i="254"/>
  <c r="AA68" i="254"/>
  <c r="AA69" i="254"/>
  <c r="AA70" i="254"/>
  <c r="AA71" i="254"/>
  <c r="AA72" i="254"/>
  <c r="AA73" i="254"/>
  <c r="AA74" i="254"/>
  <c r="AA75" i="254"/>
  <c r="Z119" i="251"/>
  <c r="Z120" i="251"/>
  <c r="Z121" i="251"/>
  <c r="Z122" i="251"/>
  <c r="Z123" i="251"/>
  <c r="Z124" i="251"/>
  <c r="Z117" i="251"/>
  <c r="O127" i="167"/>
  <c r="Q127" i="167" s="1"/>
  <c r="O128" i="167"/>
  <c r="Q128" i="167" s="1"/>
  <c r="E133" i="167"/>
  <c r="T7" i="46" s="1"/>
  <c r="E134" i="167"/>
  <c r="T10" i="46" s="1"/>
  <c r="AA118" i="251" s="1"/>
  <c r="E135" i="167"/>
  <c r="E136" i="167"/>
  <c r="T12" i="46" s="1"/>
  <c r="AA120" i="251" s="1"/>
  <c r="E137" i="167"/>
  <c r="T13" i="46" s="1"/>
  <c r="AA121" i="251" s="1"/>
  <c r="E138" i="167"/>
  <c r="T14" i="46" s="1"/>
  <c r="AA122" i="251" s="1"/>
  <c r="E139" i="167"/>
  <c r="E140" i="167"/>
  <c r="T16" i="46" s="1"/>
  <c r="AA124" i="251" s="1"/>
  <c r="E95" i="167"/>
  <c r="E96" i="167"/>
  <c r="AA79" i="251"/>
  <c r="E97" i="167"/>
  <c r="E98" i="167"/>
  <c r="AA81" i="251"/>
  <c r="E99" i="167"/>
  <c r="E101" i="167"/>
  <c r="E102" i="167"/>
  <c r="E103" i="167"/>
  <c r="E104" i="167"/>
  <c r="E105" i="167"/>
  <c r="E106" i="167"/>
  <c r="AA89" i="251"/>
  <c r="E107" i="167"/>
  <c r="E108" i="167"/>
  <c r="E109" i="167"/>
  <c r="AA92" i="251"/>
  <c r="E110" i="167"/>
  <c r="E111" i="167"/>
  <c r="E112" i="167"/>
  <c r="E113" i="167"/>
  <c r="E114" i="167"/>
  <c r="E115" i="167"/>
  <c r="E116" i="167"/>
  <c r="E117" i="167"/>
  <c r="AA100" i="251"/>
  <c r="E118" i="167"/>
  <c r="E119" i="167"/>
  <c r="AA102" i="251"/>
  <c r="E120" i="167"/>
  <c r="E121" i="167"/>
  <c r="E122" i="167"/>
  <c r="E123" i="167"/>
  <c r="E124" i="167"/>
  <c r="E125" i="167"/>
  <c r="E126" i="167"/>
  <c r="E129" i="167"/>
  <c r="AA112" i="251"/>
  <c r="E130" i="167"/>
  <c r="E127" i="167"/>
  <c r="AA110" i="251"/>
  <c r="E128" i="167"/>
  <c r="AA111" i="251"/>
  <c r="E86" i="167"/>
  <c r="E87" i="167"/>
  <c r="E89" i="167"/>
  <c r="E93" i="167" s="1"/>
  <c r="AA141" i="251"/>
  <c r="E90" i="167"/>
  <c r="E91" i="167"/>
  <c r="E92" i="167"/>
  <c r="E78" i="167"/>
  <c r="O7" i="5" s="1"/>
  <c r="AA130" i="251" s="1"/>
  <c r="E79" i="167"/>
  <c r="O8" i="5" s="1"/>
  <c r="E80" i="167"/>
  <c r="E81" i="167"/>
  <c r="E82" i="167"/>
  <c r="E83" i="167"/>
  <c r="AW119" i="251"/>
  <c r="AW120" i="251"/>
  <c r="AW121" i="251"/>
  <c r="AW123" i="251"/>
  <c r="AW124" i="251"/>
  <c r="AW117" i="251"/>
  <c r="L4" i="250"/>
  <c r="L9" i="250"/>
  <c r="L11" i="250"/>
  <c r="L13" i="250"/>
  <c r="L15" i="250"/>
  <c r="T141" i="167"/>
  <c r="T131" i="167"/>
  <c r="T93" i="167"/>
  <c r="T143" i="167" s="1"/>
  <c r="T84" i="167"/>
  <c r="T76" i="167"/>
  <c r="I133" i="167"/>
  <c r="G134" i="167"/>
  <c r="J134" i="167" s="1"/>
  <c r="I134" i="167"/>
  <c r="G135" i="167"/>
  <c r="I135" i="167"/>
  <c r="G136" i="167"/>
  <c r="J136" i="167" s="1"/>
  <c r="Z12" i="46" s="1"/>
  <c r="AG120" i="251" s="1"/>
  <c r="I136" i="167"/>
  <c r="I137" i="167"/>
  <c r="G138" i="167"/>
  <c r="I138" i="167"/>
  <c r="G139" i="167"/>
  <c r="J139" i="167" s="1"/>
  <c r="Z15" i="46" s="1"/>
  <c r="AG123" i="251" s="1"/>
  <c r="I139" i="167"/>
  <c r="I140" i="167"/>
  <c r="I95" i="167"/>
  <c r="G96" i="167"/>
  <c r="I96" i="167"/>
  <c r="G97" i="167"/>
  <c r="I97" i="167"/>
  <c r="I98" i="167"/>
  <c r="I99" i="167"/>
  <c r="G100" i="167"/>
  <c r="J100" i="167" s="1"/>
  <c r="I100" i="167"/>
  <c r="G101" i="167"/>
  <c r="I101" i="167"/>
  <c r="I102" i="167"/>
  <c r="I103" i="167"/>
  <c r="G104" i="167"/>
  <c r="J104" i="167" s="1"/>
  <c r="I104" i="167"/>
  <c r="G105" i="167"/>
  <c r="I105" i="167"/>
  <c r="G106" i="167"/>
  <c r="J106" i="167" s="1"/>
  <c r="AG89" i="251"/>
  <c r="I106" i="167"/>
  <c r="I107" i="167"/>
  <c r="G108" i="167"/>
  <c r="J108" i="167" s="1"/>
  <c r="I108" i="167"/>
  <c r="G109" i="167"/>
  <c r="I109" i="167"/>
  <c r="G110" i="167"/>
  <c r="J110" i="167" s="1"/>
  <c r="I110" i="167"/>
  <c r="I111" i="167"/>
  <c r="G112" i="167"/>
  <c r="I112" i="167"/>
  <c r="G113" i="167"/>
  <c r="I113" i="167"/>
  <c r="I114" i="167"/>
  <c r="I115" i="167"/>
  <c r="J115" i="167" s="1"/>
  <c r="G116" i="167"/>
  <c r="I116" i="167"/>
  <c r="G117" i="167"/>
  <c r="I117" i="167"/>
  <c r="I118" i="167"/>
  <c r="I119" i="167"/>
  <c r="J119" i="167" s="1"/>
  <c r="R119" i="167" s="1"/>
  <c r="G120" i="167"/>
  <c r="AG103" i="251"/>
  <c r="I120" i="167"/>
  <c r="G121" i="167"/>
  <c r="J121" i="167" s="1"/>
  <c r="I121" i="167"/>
  <c r="I122" i="167"/>
  <c r="I123" i="167"/>
  <c r="G124" i="167"/>
  <c r="J124" i="167" s="1"/>
  <c r="I124" i="167"/>
  <c r="G125" i="167"/>
  <c r="I125" i="167"/>
  <c r="G126" i="167"/>
  <c r="I126" i="167"/>
  <c r="I127" i="167"/>
  <c r="G128" i="167"/>
  <c r="I128" i="167"/>
  <c r="G129" i="167"/>
  <c r="I129" i="167"/>
  <c r="J129" i="167" s="1"/>
  <c r="G130" i="167"/>
  <c r="J130" i="167" s="1"/>
  <c r="R130" i="167" s="1"/>
  <c r="I130" i="167"/>
  <c r="G86" i="167"/>
  <c r="I86" i="167"/>
  <c r="J86" i="167" s="1"/>
  <c r="G87" i="167"/>
  <c r="J87" i="167" s="1"/>
  <c r="I87" i="167"/>
  <c r="I93" i="167" s="1"/>
  <c r="I88" i="167"/>
  <c r="G89" i="167"/>
  <c r="I89" i="167"/>
  <c r="G90" i="167"/>
  <c r="I90" i="167"/>
  <c r="G91" i="167"/>
  <c r="J91" i="167" s="1"/>
  <c r="I91" i="167"/>
  <c r="I92" i="167"/>
  <c r="G78" i="167"/>
  <c r="G84" i="167" s="1"/>
  <c r="I78" i="167"/>
  <c r="I79" i="167"/>
  <c r="G80" i="167"/>
  <c r="I80" i="167"/>
  <c r="G81" i="167"/>
  <c r="I81" i="167"/>
  <c r="I82" i="167"/>
  <c r="I83" i="167"/>
  <c r="G7" i="167"/>
  <c r="I7" i="167"/>
  <c r="I8" i="167"/>
  <c r="G9" i="167"/>
  <c r="I9" i="167"/>
  <c r="G10" i="167"/>
  <c r="I10" i="167"/>
  <c r="I11" i="167"/>
  <c r="I12" i="167"/>
  <c r="G13" i="167"/>
  <c r="I13" i="167"/>
  <c r="G14" i="167"/>
  <c r="I14" i="167"/>
  <c r="G15" i="167"/>
  <c r="I15" i="167"/>
  <c r="I16" i="167"/>
  <c r="G17" i="167"/>
  <c r="I17" i="167"/>
  <c r="G18" i="167"/>
  <c r="I18" i="167"/>
  <c r="G19" i="167"/>
  <c r="I19" i="167"/>
  <c r="J19" i="167" s="1"/>
  <c r="BD19" i="33" s="1"/>
  <c r="AG19" i="251" s="1"/>
  <c r="I20" i="167"/>
  <c r="G21" i="167"/>
  <c r="I21" i="167"/>
  <c r="G22" i="167"/>
  <c r="I22" i="167"/>
  <c r="G23" i="167"/>
  <c r="I23" i="167"/>
  <c r="I24" i="167"/>
  <c r="G25" i="167"/>
  <c r="J25" i="167" s="1"/>
  <c r="BD25" i="33" s="1"/>
  <c r="AG25" i="251" s="1"/>
  <c r="I25" i="167"/>
  <c r="G26" i="167"/>
  <c r="I26" i="167"/>
  <c r="G27" i="167"/>
  <c r="I27" i="167"/>
  <c r="I28" i="167"/>
  <c r="G29" i="167"/>
  <c r="I29" i="167"/>
  <c r="G30" i="167"/>
  <c r="J30" i="167" s="1"/>
  <c r="BD30" i="33" s="1"/>
  <c r="AG30" i="251" s="1"/>
  <c r="I30" i="167"/>
  <c r="G31" i="167"/>
  <c r="I31" i="167"/>
  <c r="I32" i="167"/>
  <c r="G33" i="167"/>
  <c r="I33" i="167"/>
  <c r="J33" i="167" s="1"/>
  <c r="G34" i="167"/>
  <c r="J34" i="167" s="1"/>
  <c r="BD34" i="33" s="1"/>
  <c r="AG34" i="251" s="1"/>
  <c r="I34" i="167"/>
  <c r="I35" i="167"/>
  <c r="I36" i="167"/>
  <c r="J36" i="167" s="1"/>
  <c r="BD36" i="33" s="1"/>
  <c r="AG36" i="251" s="1"/>
  <c r="G37" i="167"/>
  <c r="I37" i="167"/>
  <c r="G38" i="167"/>
  <c r="I38" i="167"/>
  <c r="I39" i="167"/>
  <c r="I40" i="167"/>
  <c r="J40" i="167" s="1"/>
  <c r="G41" i="167"/>
  <c r="J41" i="167" s="1"/>
  <c r="I41" i="167"/>
  <c r="G43" i="167"/>
  <c r="I43" i="167"/>
  <c r="G44" i="167"/>
  <c r="J44" i="167" s="1"/>
  <c r="BD44" i="33" s="1"/>
  <c r="AG44" i="251" s="1"/>
  <c r="I44" i="167"/>
  <c r="I45" i="167"/>
  <c r="G46" i="167"/>
  <c r="I46" i="167"/>
  <c r="G47" i="167"/>
  <c r="I47" i="167"/>
  <c r="I48" i="167"/>
  <c r="I49" i="167"/>
  <c r="G50" i="167"/>
  <c r="I50" i="167"/>
  <c r="G51" i="167"/>
  <c r="I51" i="167"/>
  <c r="I52" i="167"/>
  <c r="I53" i="167"/>
  <c r="G54" i="167"/>
  <c r="I54" i="167"/>
  <c r="G55" i="167"/>
  <c r="I55" i="167"/>
  <c r="I56" i="167"/>
  <c r="I57" i="167"/>
  <c r="J57" i="167" s="1"/>
  <c r="BD57" i="33" s="1"/>
  <c r="AG57" i="251" s="1"/>
  <c r="G58" i="167"/>
  <c r="J58" i="167" s="1"/>
  <c r="BD58" i="33" s="1"/>
  <c r="AG58" i="251" s="1"/>
  <c r="I58" i="167"/>
  <c r="G59" i="167"/>
  <c r="I59" i="167"/>
  <c r="G60" i="167"/>
  <c r="J60" i="167" s="1"/>
  <c r="BD60" i="33" s="1"/>
  <c r="AG60" i="251" s="1"/>
  <c r="I60" i="167"/>
  <c r="I61" i="167"/>
  <c r="G62" i="167"/>
  <c r="I62" i="167"/>
  <c r="G63" i="167"/>
  <c r="I63" i="167"/>
  <c r="I64" i="167"/>
  <c r="I65" i="167"/>
  <c r="G66" i="167"/>
  <c r="I66" i="167"/>
  <c r="G67" i="167"/>
  <c r="J67" i="167" s="1"/>
  <c r="BD67" i="33" s="1"/>
  <c r="AG67" i="251" s="1"/>
  <c r="I67" i="167"/>
  <c r="I68" i="167"/>
  <c r="I69" i="167"/>
  <c r="J69" i="167" s="1"/>
  <c r="BD69" i="33" s="1"/>
  <c r="AG69" i="251" s="1"/>
  <c r="G70" i="167"/>
  <c r="I70" i="167"/>
  <c r="G71" i="167"/>
  <c r="I71" i="167"/>
  <c r="J71" i="167" s="1"/>
  <c r="BD71" i="33" s="1"/>
  <c r="AG71" i="251" s="1"/>
  <c r="G72" i="167"/>
  <c r="I72" i="167"/>
  <c r="I73" i="167"/>
  <c r="G74" i="167"/>
  <c r="I74" i="167"/>
  <c r="G75" i="167"/>
  <c r="I75" i="167"/>
  <c r="P141" i="167"/>
  <c r="P131" i="167"/>
  <c r="P93" i="167"/>
  <c r="P84" i="167"/>
  <c r="M141" i="167"/>
  <c r="M131" i="167"/>
  <c r="K141" i="167"/>
  <c r="K131" i="167"/>
  <c r="K93" i="167"/>
  <c r="K84" i="167"/>
  <c r="H141" i="167"/>
  <c r="H131" i="167"/>
  <c r="H93" i="167"/>
  <c r="H84" i="167"/>
  <c r="F93" i="167"/>
  <c r="D141" i="167"/>
  <c r="D84" i="167"/>
  <c r="N14" i="238"/>
  <c r="N18" i="238"/>
  <c r="N26" i="238"/>
  <c r="N30" i="238"/>
  <c r="N38" i="238"/>
  <c r="N42" i="238"/>
  <c r="N62" i="238"/>
  <c r="N66" i="238"/>
  <c r="N74" i="238"/>
  <c r="N9" i="238"/>
  <c r="N13" i="238"/>
  <c r="N29" i="238"/>
  <c r="N33" i="238"/>
  <c r="N37" i="238"/>
  <c r="N61" i="238"/>
  <c r="N8" i="238"/>
  <c r="N12" i="238"/>
  <c r="N16" i="238"/>
  <c r="N20" i="238"/>
  <c r="N24" i="238"/>
  <c r="N28" i="238"/>
  <c r="N32" i="238"/>
  <c r="N36" i="238"/>
  <c r="N40" i="238"/>
  <c r="N44" i="238"/>
  <c r="N56" i="238"/>
  <c r="N64" i="238"/>
  <c r="N68" i="238"/>
  <c r="N27" i="238"/>
  <c r="N31" i="238"/>
  <c r="N35" i="238"/>
  <c r="N39" i="238"/>
  <c r="N43" i="238"/>
  <c r="N67" i="238"/>
  <c r="N71" i="238"/>
  <c r="N75" i="238"/>
  <c r="N46" i="238"/>
  <c r="N54" i="238"/>
  <c r="N58" i="238"/>
  <c r="N70" i="238"/>
  <c r="N65" i="238"/>
  <c r="N73" i="238"/>
  <c r="N11" i="238"/>
  <c r="N55" i="238"/>
  <c r="N59" i="238"/>
  <c r="N63" i="238"/>
  <c r="N21" i="238"/>
  <c r="N41" i="238"/>
  <c r="N48" i="238"/>
  <c r="N52" i="238"/>
  <c r="N60" i="238"/>
  <c r="N19" i="238"/>
  <c r="N53" i="238"/>
  <c r="N72" i="238"/>
  <c r="N15" i="238"/>
  <c r="N23" i="238"/>
  <c r="N10" i="238"/>
  <c r="AR32" i="223"/>
  <c r="AP7" i="162"/>
  <c r="C7" i="1" s="1"/>
  <c r="Q1" i="1"/>
  <c r="L3" i="167" s="1"/>
  <c r="Q70" i="1"/>
  <c r="E7" i="13"/>
  <c r="G7" i="13" s="1"/>
  <c r="X7" i="13"/>
  <c r="Q7" i="13"/>
  <c r="AC7" i="13" s="1"/>
  <c r="X8" i="13"/>
  <c r="Q8" i="13"/>
  <c r="X9" i="13"/>
  <c r="Q9" i="13"/>
  <c r="AC9" i="13" s="1"/>
  <c r="X10" i="13"/>
  <c r="Q10" i="13"/>
  <c r="X11" i="13"/>
  <c r="Q11" i="13"/>
  <c r="AC11" i="13" s="1"/>
  <c r="X12" i="13"/>
  <c r="Q12" i="13"/>
  <c r="X13" i="13"/>
  <c r="Q13" i="13"/>
  <c r="AC13" i="13" s="1"/>
  <c r="X14" i="13"/>
  <c r="Q14" i="13"/>
  <c r="X15" i="13"/>
  <c r="Q15" i="13"/>
  <c r="AC15" i="13" s="1"/>
  <c r="X16" i="13"/>
  <c r="Q16" i="13"/>
  <c r="X17" i="13"/>
  <c r="Q17" i="13"/>
  <c r="X18" i="13"/>
  <c r="Q18" i="13"/>
  <c r="X19" i="13"/>
  <c r="Q19" i="13"/>
  <c r="AC19" i="13" s="1"/>
  <c r="X20" i="13"/>
  <c r="Q20" i="13"/>
  <c r="X21" i="13"/>
  <c r="Q21" i="13"/>
  <c r="X22" i="13"/>
  <c r="Q22" i="13"/>
  <c r="X23" i="13"/>
  <c r="Q23" i="13"/>
  <c r="X24" i="13"/>
  <c r="Q24" i="13"/>
  <c r="X25" i="13"/>
  <c r="Q25" i="13"/>
  <c r="X26" i="13"/>
  <c r="Q26" i="13"/>
  <c r="X27" i="13"/>
  <c r="Q27" i="13"/>
  <c r="AC27" i="13" s="1"/>
  <c r="X28" i="13"/>
  <c r="Q28" i="13"/>
  <c r="X29" i="13"/>
  <c r="Q29" i="13"/>
  <c r="AE29" i="13" s="1"/>
  <c r="AD29" i="13" s="1"/>
  <c r="X30" i="13"/>
  <c r="Q30" i="13"/>
  <c r="X31" i="13"/>
  <c r="Q31" i="13"/>
  <c r="X32" i="13"/>
  <c r="Q32" i="13"/>
  <c r="X33" i="13"/>
  <c r="Q33" i="13"/>
  <c r="X34" i="13"/>
  <c r="Q34" i="13"/>
  <c r="X35" i="13"/>
  <c r="Q35" i="13"/>
  <c r="X36" i="13"/>
  <c r="Q36" i="13"/>
  <c r="X37" i="13"/>
  <c r="Q37" i="13"/>
  <c r="AC37" i="13" s="1"/>
  <c r="X38" i="13"/>
  <c r="Q38" i="13"/>
  <c r="X39" i="13"/>
  <c r="Q39" i="13"/>
  <c r="X40" i="13"/>
  <c r="Q40" i="13"/>
  <c r="X41" i="13"/>
  <c r="Q41" i="13"/>
  <c r="AC41" i="13" s="1"/>
  <c r="X42" i="13"/>
  <c r="Q42" i="13"/>
  <c r="X43" i="13"/>
  <c r="Q43" i="13"/>
  <c r="AC43" i="13" s="1"/>
  <c r="X44" i="13"/>
  <c r="Q44" i="13"/>
  <c r="X45" i="13"/>
  <c r="Q45" i="13"/>
  <c r="AC45" i="13" s="1"/>
  <c r="X46" i="13"/>
  <c r="Q46" i="13"/>
  <c r="X47" i="13"/>
  <c r="Q47" i="13"/>
  <c r="X48" i="13"/>
  <c r="Q48" i="13"/>
  <c r="X49" i="13"/>
  <c r="Q49" i="13"/>
  <c r="AC49" i="13" s="1"/>
  <c r="X50" i="13"/>
  <c r="Q50" i="13"/>
  <c r="X51" i="13"/>
  <c r="Q51" i="13"/>
  <c r="AC51" i="13" s="1"/>
  <c r="X52" i="13"/>
  <c r="Q52" i="13"/>
  <c r="X53" i="13"/>
  <c r="Q53" i="13"/>
  <c r="AC53" i="13" s="1"/>
  <c r="X54" i="13"/>
  <c r="Q54" i="13"/>
  <c r="X55" i="13"/>
  <c r="Q55" i="13"/>
  <c r="AC55" i="13" s="1"/>
  <c r="X56" i="13"/>
  <c r="Q56" i="13"/>
  <c r="X57" i="13"/>
  <c r="Q57" i="13"/>
  <c r="AC57" i="13" s="1"/>
  <c r="X58" i="13"/>
  <c r="Q58" i="13"/>
  <c r="X59" i="13"/>
  <c r="Q59" i="13"/>
  <c r="AC59" i="13" s="1"/>
  <c r="X60" i="13"/>
  <c r="Q60" i="13"/>
  <c r="X61" i="13"/>
  <c r="Q61" i="13"/>
  <c r="X62" i="13"/>
  <c r="Q62" i="13"/>
  <c r="X63" i="13"/>
  <c r="Q63" i="13"/>
  <c r="AC63" i="13" s="1"/>
  <c r="X64" i="13"/>
  <c r="Q64" i="13"/>
  <c r="X65" i="13"/>
  <c r="Q65" i="13"/>
  <c r="X66" i="13"/>
  <c r="Q66" i="13"/>
  <c r="X67" i="13"/>
  <c r="Q67" i="13"/>
  <c r="X68" i="13"/>
  <c r="Q68" i="13"/>
  <c r="X69" i="13"/>
  <c r="Q69" i="13"/>
  <c r="AE69" i="13" s="1"/>
  <c r="AQ69" i="13" s="1"/>
  <c r="X70" i="13"/>
  <c r="Q70" i="13"/>
  <c r="X71" i="13"/>
  <c r="Q71" i="13"/>
  <c r="X72" i="13"/>
  <c r="Q72" i="13"/>
  <c r="X73" i="13"/>
  <c r="Q73" i="13"/>
  <c r="AC73" i="13" s="1"/>
  <c r="X74" i="13"/>
  <c r="Q74" i="13"/>
  <c r="X75" i="13"/>
  <c r="Q75" i="13"/>
  <c r="E8" i="13"/>
  <c r="H8" i="13" s="1"/>
  <c r="D8" i="25" s="1"/>
  <c r="E9" i="13"/>
  <c r="G9" i="13" s="1"/>
  <c r="E10" i="13"/>
  <c r="H10" i="13"/>
  <c r="D10" i="25" s="1"/>
  <c r="E11" i="13"/>
  <c r="E12" i="13"/>
  <c r="H12" i="13" s="1"/>
  <c r="D12" i="25" s="1"/>
  <c r="E13" i="13"/>
  <c r="E14" i="13"/>
  <c r="AC14" i="13" s="1"/>
  <c r="E15" i="13"/>
  <c r="E16" i="13"/>
  <c r="E17" i="13"/>
  <c r="E18" i="13"/>
  <c r="AB18" i="13" s="1"/>
  <c r="E19" i="13"/>
  <c r="E20" i="13"/>
  <c r="H20" i="13" s="1"/>
  <c r="D20" i="25" s="1"/>
  <c r="E21" i="13"/>
  <c r="AC21" i="13"/>
  <c r="E22" i="13"/>
  <c r="E23" i="13"/>
  <c r="E24" i="13"/>
  <c r="H24" i="13"/>
  <c r="D24" i="25" s="1"/>
  <c r="E25" i="13"/>
  <c r="E26" i="13"/>
  <c r="E27" i="13"/>
  <c r="H27" i="13" s="1"/>
  <c r="D27" i="25"/>
  <c r="E28" i="13"/>
  <c r="H28" i="13" s="1"/>
  <c r="D28" i="25" s="1"/>
  <c r="E29" i="13"/>
  <c r="E30" i="13"/>
  <c r="E31" i="13"/>
  <c r="E32" i="13"/>
  <c r="H32" i="13" s="1"/>
  <c r="D32" i="25" s="1"/>
  <c r="E33" i="13"/>
  <c r="G33" i="13" s="1"/>
  <c r="E34" i="13"/>
  <c r="E35" i="13"/>
  <c r="E36" i="13"/>
  <c r="H36" i="13" s="1"/>
  <c r="D36" i="25" s="1"/>
  <c r="E37" i="13"/>
  <c r="H37" i="13" s="1"/>
  <c r="D37" i="25" s="1"/>
  <c r="E38" i="13"/>
  <c r="H38" i="13" s="1"/>
  <c r="D38" i="25" s="1"/>
  <c r="E39" i="13"/>
  <c r="E40" i="13"/>
  <c r="H40" i="13" s="1"/>
  <c r="D40" i="25" s="1"/>
  <c r="E41" i="13"/>
  <c r="E42" i="13"/>
  <c r="AC42" i="13" s="1"/>
  <c r="E43" i="13"/>
  <c r="H43" i="13"/>
  <c r="D43" i="25" s="1"/>
  <c r="E44" i="13"/>
  <c r="H44" i="13" s="1"/>
  <c r="D44" i="25" s="1"/>
  <c r="E45" i="13"/>
  <c r="H45" i="13" s="1"/>
  <c r="D45" i="25" s="1"/>
  <c r="E46" i="13"/>
  <c r="E47" i="13"/>
  <c r="H47" i="13" s="1"/>
  <c r="D47" i="25" s="1"/>
  <c r="E48" i="13"/>
  <c r="E49" i="13"/>
  <c r="G49" i="13" s="1"/>
  <c r="E50" i="13"/>
  <c r="E51" i="13"/>
  <c r="H51" i="13" s="1"/>
  <c r="D51" i="25" s="1"/>
  <c r="E52" i="13"/>
  <c r="H52" i="13" s="1"/>
  <c r="D52" i="25" s="1"/>
  <c r="E53" i="13"/>
  <c r="E54" i="13"/>
  <c r="E55" i="13"/>
  <c r="H55" i="13" s="1"/>
  <c r="D55" i="25" s="1"/>
  <c r="E56" i="13"/>
  <c r="H56" i="13"/>
  <c r="D56" i="25" s="1"/>
  <c r="E57" i="13"/>
  <c r="E58" i="13"/>
  <c r="AB58" i="13" s="1"/>
  <c r="E59" i="13"/>
  <c r="H59" i="13" s="1"/>
  <c r="D59" i="25" s="1"/>
  <c r="E60" i="13"/>
  <c r="H60" i="13" s="1"/>
  <c r="D60" i="25" s="1"/>
  <c r="E61" i="13"/>
  <c r="E62" i="13"/>
  <c r="AB62" i="13" s="1"/>
  <c r="E63" i="13"/>
  <c r="H63" i="13" s="1"/>
  <c r="D63" i="25" s="1"/>
  <c r="E64" i="13"/>
  <c r="H64" i="13" s="1"/>
  <c r="D64" i="25" s="1"/>
  <c r="E65" i="13"/>
  <c r="E66" i="13"/>
  <c r="H66" i="13" s="1"/>
  <c r="D66" i="25" s="1"/>
  <c r="E67" i="13"/>
  <c r="E68" i="13"/>
  <c r="H68" i="13" s="1"/>
  <c r="D68" i="25" s="1"/>
  <c r="E69" i="13"/>
  <c r="E70" i="13"/>
  <c r="H70" i="13" s="1"/>
  <c r="D70" i="25" s="1"/>
  <c r="E71" i="13"/>
  <c r="E72" i="13"/>
  <c r="E73" i="13"/>
  <c r="E74" i="13"/>
  <c r="H74" i="13" s="1"/>
  <c r="D74" i="25" s="1"/>
  <c r="E75" i="13"/>
  <c r="AI7" i="13"/>
  <c r="AI8" i="13"/>
  <c r="AI9" i="13"/>
  <c r="AK9" i="13" s="1"/>
  <c r="AI10" i="13"/>
  <c r="AK10" i="13" s="1"/>
  <c r="AI11" i="13"/>
  <c r="AK11" i="13" s="1"/>
  <c r="AI12" i="13"/>
  <c r="AI13" i="13"/>
  <c r="F13" i="25" s="1"/>
  <c r="AI14" i="13"/>
  <c r="AK14" i="13" s="1"/>
  <c r="AN14" i="13" s="1"/>
  <c r="AI15" i="13"/>
  <c r="AK15" i="13" s="1"/>
  <c r="AI16" i="13"/>
  <c r="F16" i="25" s="1"/>
  <c r="AI17" i="13"/>
  <c r="AI18" i="13"/>
  <c r="AI19" i="13"/>
  <c r="AI20" i="13"/>
  <c r="F20" i="25" s="1"/>
  <c r="AI21" i="13"/>
  <c r="AI22" i="13"/>
  <c r="AK22" i="13" s="1"/>
  <c r="AI23" i="13"/>
  <c r="AI24" i="13"/>
  <c r="AK24" i="13" s="1"/>
  <c r="AM24" i="13" s="1"/>
  <c r="G24" i="25" s="1"/>
  <c r="AI25" i="13"/>
  <c r="AI26" i="13"/>
  <c r="AK26" i="13" s="1"/>
  <c r="AO26" i="13" s="1"/>
  <c r="AI27" i="13"/>
  <c r="AI28" i="13"/>
  <c r="AK28" i="13" s="1"/>
  <c r="AI29" i="13"/>
  <c r="AK29" i="13" s="1"/>
  <c r="AM29" i="13" s="1"/>
  <c r="G29" i="25" s="1"/>
  <c r="AI30" i="13"/>
  <c r="AK30" i="13" s="1"/>
  <c r="AI31" i="13"/>
  <c r="AI32" i="13"/>
  <c r="AK32" i="13" s="1"/>
  <c r="AM32" i="13" s="1"/>
  <c r="G32" i="25" s="1"/>
  <c r="AI33" i="13"/>
  <c r="AK33" i="13" s="1"/>
  <c r="AI34" i="13"/>
  <c r="AK34" i="13" s="1"/>
  <c r="AI35" i="13"/>
  <c r="AK35" i="13" s="1"/>
  <c r="AI36" i="13"/>
  <c r="AK36" i="13" s="1"/>
  <c r="AI37" i="13"/>
  <c r="AI38" i="13"/>
  <c r="AI39" i="13"/>
  <c r="F39" i="25" s="1"/>
  <c r="AI40" i="13"/>
  <c r="AK40" i="13" s="1"/>
  <c r="AI41" i="13"/>
  <c r="AI42" i="13"/>
  <c r="AI43" i="13"/>
  <c r="AK43" i="13" s="1"/>
  <c r="AI44" i="13"/>
  <c r="AI45" i="13"/>
  <c r="AI46" i="13"/>
  <c r="AI47" i="13"/>
  <c r="AK47" i="13" s="1"/>
  <c r="AI48" i="13"/>
  <c r="AI49" i="13"/>
  <c r="AK49" i="13" s="1"/>
  <c r="AI50" i="13"/>
  <c r="AK50" i="13" s="1"/>
  <c r="AI51" i="13"/>
  <c r="AK51" i="13" s="1"/>
  <c r="AI52" i="13"/>
  <c r="AI53" i="13"/>
  <c r="AI54" i="13"/>
  <c r="AK54" i="13" s="1"/>
  <c r="AI55" i="13"/>
  <c r="AK55" i="13" s="1"/>
  <c r="AN55" i="13" s="1"/>
  <c r="AI56" i="13"/>
  <c r="AI57" i="13"/>
  <c r="AI58" i="13"/>
  <c r="AK58" i="13"/>
  <c r="AL58" i="13" s="1"/>
  <c r="AI59" i="13"/>
  <c r="AK59" i="13" s="1"/>
  <c r="AI60" i="13"/>
  <c r="AK60" i="13" s="1"/>
  <c r="AM60" i="13" s="1"/>
  <c r="AI61" i="13"/>
  <c r="AI62" i="13"/>
  <c r="AK62" i="13" s="1"/>
  <c r="AL62" i="13" s="1"/>
  <c r="AI63" i="13"/>
  <c r="AK63" i="13" s="1"/>
  <c r="AI64" i="13"/>
  <c r="AI65" i="13"/>
  <c r="AI66" i="13"/>
  <c r="AK66" i="13" s="1"/>
  <c r="AI67" i="13"/>
  <c r="AK67" i="13" s="1"/>
  <c r="AI68" i="13"/>
  <c r="AK68" i="13"/>
  <c r="AN68" i="13" s="1"/>
  <c r="AI69" i="13"/>
  <c r="AI70" i="13"/>
  <c r="AI71" i="13"/>
  <c r="AK71" i="13"/>
  <c r="AM71" i="13" s="1"/>
  <c r="G71" i="25" s="1"/>
  <c r="AI72" i="13"/>
  <c r="AK72" i="13" s="1"/>
  <c r="AI73" i="13"/>
  <c r="AI74" i="13"/>
  <c r="AI75" i="13"/>
  <c r="AK75" i="13" s="1"/>
  <c r="I7" i="25"/>
  <c r="AP8" i="162"/>
  <c r="C8" i="1" s="1"/>
  <c r="I8" i="25"/>
  <c r="AP9" i="162"/>
  <c r="C9" i="1" s="1"/>
  <c r="I9" i="25"/>
  <c r="AP10" i="162"/>
  <c r="I10" i="25"/>
  <c r="AP11" i="162"/>
  <c r="I11" i="25"/>
  <c r="AP12" i="162"/>
  <c r="C12" i="1" s="1"/>
  <c r="I12" i="25"/>
  <c r="AP13" i="162"/>
  <c r="I13" i="25"/>
  <c r="AP14" i="162"/>
  <c r="C14" i="1" s="1"/>
  <c r="I14" i="25"/>
  <c r="AP15" i="162"/>
  <c r="I15" i="25"/>
  <c r="AP16" i="162"/>
  <c r="I16" i="25"/>
  <c r="AP17" i="162"/>
  <c r="I17" i="25"/>
  <c r="AP18" i="162"/>
  <c r="C18" i="1" s="1"/>
  <c r="AM18" i="13"/>
  <c r="G18" i="25" s="1"/>
  <c r="I18" i="25"/>
  <c r="AP19" i="162"/>
  <c r="C19" i="1" s="1"/>
  <c r="I19" i="25"/>
  <c r="AP20" i="162"/>
  <c r="I20" i="25"/>
  <c r="AP21" i="162"/>
  <c r="C21" i="1" s="1"/>
  <c r="I21" i="25"/>
  <c r="AP22" i="162"/>
  <c r="C22" i="1" s="1"/>
  <c r="I22" i="25"/>
  <c r="AP23" i="162"/>
  <c r="C23" i="1"/>
  <c r="L23" i="1" s="1"/>
  <c r="M23" i="1" s="1"/>
  <c r="I23" i="25"/>
  <c r="AP24" i="162"/>
  <c r="C24" i="1" s="1"/>
  <c r="I24" i="25"/>
  <c r="AP25" i="162"/>
  <c r="I25" i="25"/>
  <c r="AP26" i="162"/>
  <c r="C26" i="1" s="1"/>
  <c r="I26" i="25"/>
  <c r="AP27" i="162"/>
  <c r="I27" i="25"/>
  <c r="AP28" i="162"/>
  <c r="C28" i="1" s="1"/>
  <c r="I28" i="25"/>
  <c r="AP29" i="162"/>
  <c r="I29" i="25"/>
  <c r="AP30" i="162"/>
  <c r="C30" i="1"/>
  <c r="I30" i="25"/>
  <c r="AP31" i="162"/>
  <c r="C31" i="1" s="1"/>
  <c r="I31" i="25"/>
  <c r="AP32" i="162"/>
  <c r="C32" i="1" s="1"/>
  <c r="I32" i="25"/>
  <c r="AP33" i="162"/>
  <c r="I33" i="25"/>
  <c r="AP34" i="162"/>
  <c r="C34" i="1" s="1"/>
  <c r="I34" i="25"/>
  <c r="AP35" i="162"/>
  <c r="I35" i="25"/>
  <c r="AP36" i="162"/>
  <c r="I36" i="25"/>
  <c r="AP37" i="162"/>
  <c r="I37" i="25"/>
  <c r="AP38" i="162"/>
  <c r="C38" i="1" s="1"/>
  <c r="I38" i="25"/>
  <c r="AP39" i="162"/>
  <c r="I39" i="25"/>
  <c r="AP40" i="162"/>
  <c r="C40" i="1"/>
  <c r="I40" i="25"/>
  <c r="AP41" i="162"/>
  <c r="I41" i="25"/>
  <c r="AP42" i="162"/>
  <c r="C42" i="1" s="1"/>
  <c r="I42" i="25"/>
  <c r="AP43" i="162"/>
  <c r="I43" i="25"/>
  <c r="AP44" i="162"/>
  <c r="C44" i="1" s="1"/>
  <c r="I44" i="25"/>
  <c r="AP45" i="162"/>
  <c r="C45" i="1"/>
  <c r="I45" i="25"/>
  <c r="AP46" i="162"/>
  <c r="C46" i="1" s="1"/>
  <c r="D46" i="2" s="1"/>
  <c r="I46" i="25"/>
  <c r="AP47" i="162"/>
  <c r="I47" i="25"/>
  <c r="AP48" i="162"/>
  <c r="I48" i="25"/>
  <c r="AP49" i="162"/>
  <c r="C49" i="1" s="1"/>
  <c r="I49" i="25"/>
  <c r="AP50" i="162"/>
  <c r="BD50" i="162" s="1"/>
  <c r="I50" i="25"/>
  <c r="AP51" i="162"/>
  <c r="C51" i="1"/>
  <c r="I51" i="25"/>
  <c r="AP52" i="162"/>
  <c r="C52" i="1" s="1"/>
  <c r="I52" i="25"/>
  <c r="AP53" i="162"/>
  <c r="C53" i="1" s="1"/>
  <c r="I53" i="25"/>
  <c r="AP54" i="162"/>
  <c r="I54" i="25"/>
  <c r="AP55" i="162"/>
  <c r="I55" i="25"/>
  <c r="AP56" i="162"/>
  <c r="I56" i="25"/>
  <c r="AP57" i="162"/>
  <c r="I57" i="25"/>
  <c r="AP58" i="162"/>
  <c r="C58" i="1" s="1"/>
  <c r="I58" i="25"/>
  <c r="AP59" i="162"/>
  <c r="C59" i="1" s="1"/>
  <c r="I59" i="25"/>
  <c r="AA60" i="162"/>
  <c r="AP60" i="162"/>
  <c r="I60" i="25"/>
  <c r="AP61" i="162"/>
  <c r="C61" i="1" s="1"/>
  <c r="I61" i="25"/>
  <c r="AP62" i="162"/>
  <c r="I62" i="25"/>
  <c r="AP63" i="162"/>
  <c r="C63" i="1" s="1"/>
  <c r="I63" i="25"/>
  <c r="AP64" i="162"/>
  <c r="I64" i="25"/>
  <c r="AP65" i="162"/>
  <c r="C65" i="1" s="1"/>
  <c r="I65" i="25"/>
  <c r="AP66" i="162"/>
  <c r="I66" i="25"/>
  <c r="AP67" i="162"/>
  <c r="C67" i="1" s="1"/>
  <c r="I67" i="25"/>
  <c r="AP68" i="162"/>
  <c r="C68" i="1" s="1"/>
  <c r="I68" i="25"/>
  <c r="AP69" i="162"/>
  <c r="I69" i="25"/>
  <c r="AP70" i="162"/>
  <c r="C70" i="1" s="1"/>
  <c r="I70" i="25"/>
  <c r="AP71" i="162"/>
  <c r="I71" i="25"/>
  <c r="AP72" i="162"/>
  <c r="I72" i="25"/>
  <c r="AP73" i="162"/>
  <c r="C73" i="1" s="1"/>
  <c r="I73" i="25"/>
  <c r="AP74" i="162"/>
  <c r="I74" i="25"/>
  <c r="AP75" i="162"/>
  <c r="C75" i="1" s="1"/>
  <c r="I75" i="25"/>
  <c r="D4" i="72"/>
  <c r="E4" i="72" s="1"/>
  <c r="F4" i="72" s="1"/>
  <c r="G4" i="72" s="1"/>
  <c r="H4" i="72" s="1"/>
  <c r="I4" i="72" s="1"/>
  <c r="J4" i="72" s="1"/>
  <c r="K4" i="72" s="1"/>
  <c r="L4" i="72" s="1"/>
  <c r="M4" i="72" s="1"/>
  <c r="N4" i="72" s="1"/>
  <c r="O4" i="72" s="1"/>
  <c r="P4" i="72" s="1"/>
  <c r="Q4" i="72" s="1"/>
  <c r="R4" i="72" s="1"/>
  <c r="S4" i="72" s="1"/>
  <c r="T4" i="72" s="1"/>
  <c r="U4" i="72" s="1"/>
  <c r="V4" i="72" s="1"/>
  <c r="W4" i="72" s="1"/>
  <c r="X4" i="72" s="1"/>
  <c r="Y4" i="72" s="1"/>
  <c r="Z4" i="72" s="1"/>
  <c r="AA4" i="72" s="1"/>
  <c r="AB4" i="72" s="1"/>
  <c r="AC4" i="72" s="1"/>
  <c r="AD4" i="72" s="1"/>
  <c r="AE4" i="72" s="1"/>
  <c r="AF4" i="72" s="1"/>
  <c r="AG4" i="72" s="1"/>
  <c r="AH4" i="72" s="1"/>
  <c r="AI4" i="72" s="1"/>
  <c r="AJ4" i="72" s="1"/>
  <c r="AK4" i="72" s="1"/>
  <c r="AL4" i="72" s="1"/>
  <c r="AM4" i="72" s="1"/>
  <c r="AN4" i="72" s="1"/>
  <c r="AO4" i="72" s="1"/>
  <c r="AP4" i="72" s="1"/>
  <c r="AQ4" i="72" s="1"/>
  <c r="AR4" i="72" s="1"/>
  <c r="AS4" i="72" s="1"/>
  <c r="AT4" i="72" s="1"/>
  <c r="AU4" i="72" s="1"/>
  <c r="AV4" i="72" s="1"/>
  <c r="AW4" i="72" s="1"/>
  <c r="AX4" i="72" s="1"/>
  <c r="AY4" i="72" s="1"/>
  <c r="AZ4" i="72" s="1"/>
  <c r="BA4" i="72" s="1"/>
  <c r="BB4" i="72" s="1"/>
  <c r="BC4" i="72" s="1"/>
  <c r="BD4" i="72" s="1"/>
  <c r="BE4" i="72" s="1"/>
  <c r="BF4" i="72" s="1"/>
  <c r="BG4" i="72" s="1"/>
  <c r="BH4" i="72" s="1"/>
  <c r="BI4" i="72" s="1"/>
  <c r="BJ4" i="72" s="1"/>
  <c r="BK4" i="72" s="1"/>
  <c r="BL4" i="72" s="1"/>
  <c r="BM4" i="72" s="1"/>
  <c r="BN4" i="72" s="1"/>
  <c r="BO4" i="72" s="1"/>
  <c r="BP4" i="72" s="1"/>
  <c r="BQ4" i="72" s="1"/>
  <c r="BR4" i="72" s="1"/>
  <c r="BS4" i="72" s="1"/>
  <c r="BT4" i="72" s="1"/>
  <c r="BU4" i="72" s="1"/>
  <c r="BV4" i="72" s="1"/>
  <c r="BW4" i="72" s="1"/>
  <c r="BX4" i="72" s="1"/>
  <c r="BY4" i="72" s="1"/>
  <c r="BZ4" i="72" s="1"/>
  <c r="CA4" i="72" s="1"/>
  <c r="CB4" i="72" s="1"/>
  <c r="CC4" i="72" s="1"/>
  <c r="CD4" i="72" s="1"/>
  <c r="Z78" i="1"/>
  <c r="D4" i="100"/>
  <c r="E4" i="100" s="1"/>
  <c r="F4" i="100" s="1"/>
  <c r="G4" i="100" s="1"/>
  <c r="H4" i="100" s="1"/>
  <c r="I4" i="100" s="1"/>
  <c r="J4" i="100" s="1"/>
  <c r="K4" i="100" s="1"/>
  <c r="L4" i="100" s="1"/>
  <c r="M4" i="100" s="1"/>
  <c r="N4" i="100" s="1"/>
  <c r="O4" i="100" s="1"/>
  <c r="P4" i="100" s="1"/>
  <c r="Q4" i="100" s="1"/>
  <c r="R4" i="100" s="1"/>
  <c r="S4" i="100" s="1"/>
  <c r="T4" i="100" s="1"/>
  <c r="U4" i="100" s="1"/>
  <c r="V4" i="100" s="1"/>
  <c r="W4" i="100" s="1"/>
  <c r="X4" i="100" s="1"/>
  <c r="Y4" i="100" s="1"/>
  <c r="Z4" i="100" s="1"/>
  <c r="AA4" i="100" s="1"/>
  <c r="AB4" i="100" s="1"/>
  <c r="AC4" i="100" s="1"/>
  <c r="AD4" i="100" s="1"/>
  <c r="AE4" i="100" s="1"/>
  <c r="AF4" i="100" s="1"/>
  <c r="AG4" i="100" s="1"/>
  <c r="AH4" i="100" s="1"/>
  <c r="AI4" i="100" s="1"/>
  <c r="AJ4" i="100" s="1"/>
  <c r="AK4" i="100" s="1"/>
  <c r="AL4" i="100" s="1"/>
  <c r="AM4" i="100" s="1"/>
  <c r="AN4" i="100" s="1"/>
  <c r="AO4" i="100" s="1"/>
  <c r="AP4" i="100" s="1"/>
  <c r="AQ4" i="100" s="1"/>
  <c r="H21" i="2"/>
  <c r="H23" i="2"/>
  <c r="H26" i="2"/>
  <c r="H30" i="2"/>
  <c r="H32" i="2"/>
  <c r="H44" i="2"/>
  <c r="H51" i="2"/>
  <c r="H53" i="2"/>
  <c r="H69" i="2"/>
  <c r="G76" i="2"/>
  <c r="BD44" i="223"/>
  <c r="AZ44" i="223"/>
  <c r="AA86" i="251"/>
  <c r="AA87" i="251"/>
  <c r="AA91" i="251"/>
  <c r="AA94" i="251"/>
  <c r="AA95" i="251"/>
  <c r="AA96" i="251"/>
  <c r="AA98" i="251"/>
  <c r="AA99" i="251"/>
  <c r="AA101" i="251"/>
  <c r="AA103" i="251"/>
  <c r="AA105" i="251"/>
  <c r="AA107" i="251"/>
  <c r="AA109" i="251"/>
  <c r="AA113" i="251"/>
  <c r="AA80" i="251"/>
  <c r="AA82" i="251"/>
  <c r="AZ78" i="251"/>
  <c r="AZ79" i="251"/>
  <c r="AZ80" i="251"/>
  <c r="AZ81" i="251"/>
  <c r="AZ82" i="251"/>
  <c r="AZ83" i="251"/>
  <c r="AZ84" i="251"/>
  <c r="AZ85" i="251"/>
  <c r="AZ100" i="251"/>
  <c r="AT33" i="223"/>
  <c r="AZ108" i="251"/>
  <c r="AT41" i="223"/>
  <c r="AI79" i="251"/>
  <c r="AI80" i="251"/>
  <c r="AI81" i="251"/>
  <c r="AI82" i="251"/>
  <c r="AI83" i="251"/>
  <c r="AI84" i="251"/>
  <c r="AI85" i="251"/>
  <c r="AI86" i="251"/>
  <c r="AI87" i="251"/>
  <c r="AI88" i="251"/>
  <c r="AI89" i="251"/>
  <c r="AI90" i="251"/>
  <c r="AI91" i="251"/>
  <c r="AI92" i="251"/>
  <c r="AI93" i="251"/>
  <c r="AI94" i="251"/>
  <c r="AI95" i="251"/>
  <c r="AI96" i="251"/>
  <c r="AI97" i="251"/>
  <c r="AI98" i="251"/>
  <c r="AI99" i="251"/>
  <c r="AI100" i="251"/>
  <c r="AI101" i="251"/>
  <c r="AI102" i="251"/>
  <c r="AI103" i="251"/>
  <c r="AI104" i="251"/>
  <c r="AI105" i="251"/>
  <c r="AI106" i="251"/>
  <c r="AI107" i="251"/>
  <c r="AI108" i="251"/>
  <c r="AI109" i="251"/>
  <c r="AI110" i="251"/>
  <c r="AI111" i="251"/>
  <c r="AI112" i="251"/>
  <c r="AI113" i="251"/>
  <c r="AD80" i="251"/>
  <c r="AC13" i="223"/>
  <c r="AD88" i="251"/>
  <c r="AD92" i="251"/>
  <c r="AD96" i="251"/>
  <c r="AC29" i="223"/>
  <c r="AD104" i="251"/>
  <c r="AC37" i="223"/>
  <c r="AD112" i="251"/>
  <c r="M114" i="251"/>
  <c r="F9" i="252"/>
  <c r="F10" i="252"/>
  <c r="F11" i="252"/>
  <c r="F13" i="252"/>
  <c r="F14" i="252"/>
  <c r="F15" i="252"/>
  <c r="F17" i="252"/>
  <c r="F18" i="252"/>
  <c r="F19" i="252"/>
  <c r="F21" i="252"/>
  <c r="F22" i="252"/>
  <c r="F23" i="252"/>
  <c r="F25" i="252"/>
  <c r="F26" i="252"/>
  <c r="F27" i="252"/>
  <c r="F29" i="252"/>
  <c r="F30" i="252"/>
  <c r="F31" i="252"/>
  <c r="F33" i="252"/>
  <c r="F34" i="252"/>
  <c r="F35" i="252"/>
  <c r="F37" i="252"/>
  <c r="F38" i="252"/>
  <c r="F39" i="252"/>
  <c r="F41" i="252"/>
  <c r="F43" i="252"/>
  <c r="F44" i="252"/>
  <c r="F46" i="252"/>
  <c r="F47" i="252"/>
  <c r="F48" i="252"/>
  <c r="F50" i="252"/>
  <c r="F51" i="252"/>
  <c r="F52" i="252"/>
  <c r="F54" i="252"/>
  <c r="F55" i="252"/>
  <c r="F56" i="252"/>
  <c r="F58" i="252"/>
  <c r="F59" i="252"/>
  <c r="F60" i="252"/>
  <c r="F62" i="252"/>
  <c r="F63" i="252"/>
  <c r="F64" i="252"/>
  <c r="F66" i="252"/>
  <c r="F67" i="252"/>
  <c r="F68" i="252"/>
  <c r="F70" i="252"/>
  <c r="F71" i="252"/>
  <c r="F72" i="252"/>
  <c r="F74" i="252"/>
  <c r="F75" i="252"/>
  <c r="M76" i="140"/>
  <c r="M83" i="140" s="1"/>
  <c r="Z133" i="251" s="1"/>
  <c r="M76" i="141"/>
  <c r="M83" i="141" s="1"/>
  <c r="Z132" i="251" s="1"/>
  <c r="M76" i="241"/>
  <c r="M83" i="241" s="1"/>
  <c r="Z134" i="251" s="1"/>
  <c r="C63" i="254"/>
  <c r="G31" i="254"/>
  <c r="G21" i="254"/>
  <c r="AY76" i="162"/>
  <c r="AZ76" i="162"/>
  <c r="AX76" i="162"/>
  <c r="C7" i="5" s="1"/>
  <c r="BF74" i="33"/>
  <c r="AI74" i="251" s="1"/>
  <c r="AX74" i="33"/>
  <c r="AA74" i="251" s="1"/>
  <c r="BF73" i="33"/>
  <c r="AI73" i="251" s="1"/>
  <c r="BF72" i="33"/>
  <c r="AI72" i="251" s="1"/>
  <c r="BF71" i="33"/>
  <c r="AI71" i="251" s="1"/>
  <c r="BF70" i="33"/>
  <c r="AI70" i="251" s="1"/>
  <c r="BF69" i="33"/>
  <c r="AI69" i="251" s="1"/>
  <c r="BF68" i="33"/>
  <c r="AI68" i="251" s="1"/>
  <c r="BF67" i="33"/>
  <c r="AI67" i="251" s="1"/>
  <c r="BF66" i="33"/>
  <c r="AI66" i="251" s="1"/>
  <c r="BF65" i="33"/>
  <c r="AI65" i="251" s="1"/>
  <c r="BF64" i="33"/>
  <c r="AI64" i="251" s="1"/>
  <c r="BF63" i="33"/>
  <c r="AI63" i="251" s="1"/>
  <c r="BF62" i="33"/>
  <c r="AI62" i="251" s="1"/>
  <c r="BF61" i="33"/>
  <c r="AI61" i="251" s="1"/>
  <c r="BF60" i="33"/>
  <c r="AI60" i="251" s="1"/>
  <c r="BF59" i="33"/>
  <c r="AI59" i="251" s="1"/>
  <c r="BF58" i="33"/>
  <c r="AI58" i="251" s="1"/>
  <c r="BF57" i="33"/>
  <c r="AI57" i="251" s="1"/>
  <c r="BF56" i="33"/>
  <c r="AI56" i="251" s="1"/>
  <c r="BF55" i="33"/>
  <c r="AI55" i="251" s="1"/>
  <c r="BF54" i="33"/>
  <c r="AI54" i="251" s="1"/>
  <c r="AX54" i="33"/>
  <c r="AA54" i="251" s="1"/>
  <c r="BF53" i="33"/>
  <c r="AI53" i="251" s="1"/>
  <c r="BF52" i="33"/>
  <c r="AI52" i="251" s="1"/>
  <c r="BF50" i="33"/>
  <c r="AI50" i="251" s="1"/>
  <c r="AX50" i="33"/>
  <c r="AA50" i="251" s="1"/>
  <c r="BF49" i="33"/>
  <c r="AI49" i="251" s="1"/>
  <c r="BF48" i="33"/>
  <c r="AI48" i="251" s="1"/>
  <c r="BF46" i="33"/>
  <c r="AI46" i="251" s="1"/>
  <c r="AX46" i="33"/>
  <c r="AA46" i="251" s="1"/>
  <c r="BF45" i="33"/>
  <c r="AI45" i="251" s="1"/>
  <c r="BF44" i="33"/>
  <c r="AI44" i="251" s="1"/>
  <c r="BF43" i="33"/>
  <c r="AI43" i="251" s="1"/>
  <c r="BF41" i="33"/>
  <c r="AI41" i="251" s="1"/>
  <c r="BF40" i="33"/>
  <c r="AI40" i="251" s="1"/>
  <c r="BF39" i="33"/>
  <c r="AI39" i="251" s="1"/>
  <c r="AY39" i="33"/>
  <c r="AB39" i="251" s="1"/>
  <c r="BF37" i="33"/>
  <c r="AI37" i="251" s="1"/>
  <c r="BF36" i="33"/>
  <c r="AI36" i="251" s="1"/>
  <c r="BF35" i="33"/>
  <c r="AI35" i="251" s="1"/>
  <c r="AX34" i="33"/>
  <c r="AA34" i="251" s="1"/>
  <c r="BF33" i="33"/>
  <c r="AI33" i="251" s="1"/>
  <c r="BF32" i="33"/>
  <c r="AI32" i="251" s="1"/>
  <c r="BF31" i="33"/>
  <c r="AI31" i="251"/>
  <c r="AY31" i="33"/>
  <c r="AB31" i="251" s="1"/>
  <c r="BF29" i="33"/>
  <c r="AI29" i="251" s="1"/>
  <c r="BF28" i="33"/>
  <c r="AI28" i="251" s="1"/>
  <c r="BF27" i="33"/>
  <c r="AI27" i="251" s="1"/>
  <c r="BF25" i="33"/>
  <c r="AI25" i="251" s="1"/>
  <c r="BF24" i="33"/>
  <c r="AI24" i="251" s="1"/>
  <c r="BF23" i="33"/>
  <c r="AI23" i="251" s="1"/>
  <c r="AY23" i="33"/>
  <c r="AB23" i="251" s="1"/>
  <c r="AX22" i="33"/>
  <c r="AA22" i="251" s="1"/>
  <c r="BF21" i="33"/>
  <c r="AI21" i="251" s="1"/>
  <c r="BF20" i="33"/>
  <c r="AI20" i="251" s="1"/>
  <c r="BF19" i="33"/>
  <c r="AI19" i="251" s="1"/>
  <c r="AY19" i="33"/>
  <c r="AB19" i="251" s="1"/>
  <c r="BF18" i="33"/>
  <c r="AI18" i="251" s="1"/>
  <c r="BF17" i="33"/>
  <c r="AI17" i="251" s="1"/>
  <c r="BF16" i="33"/>
  <c r="AI16" i="251"/>
  <c r="AX16" i="33"/>
  <c r="AA16" i="251" s="1"/>
  <c r="BF15" i="33"/>
  <c r="AI15" i="251" s="1"/>
  <c r="BF13" i="33"/>
  <c r="AI13" i="251" s="1"/>
  <c r="BF12" i="33"/>
  <c r="AI12" i="251" s="1"/>
  <c r="BF11" i="33"/>
  <c r="AI11" i="251"/>
  <c r="BF10" i="33"/>
  <c r="AI10" i="251" s="1"/>
  <c r="BF9" i="33"/>
  <c r="AI9" i="251" s="1"/>
  <c r="BF8" i="33"/>
  <c r="BF7" i="33"/>
  <c r="AI7" i="251" s="1"/>
  <c r="AX7" i="33"/>
  <c r="AA7" i="251" s="1"/>
  <c r="D42" i="2"/>
  <c r="C4" i="33"/>
  <c r="D4" i="33"/>
  <c r="E4" i="33" s="1"/>
  <c r="F4" i="33" s="1"/>
  <c r="G4" i="33" s="1"/>
  <c r="H4" i="33" s="1"/>
  <c r="I4" i="33" s="1"/>
  <c r="J4" i="33" s="1"/>
  <c r="K4" i="33" s="1"/>
  <c r="L4" i="33" s="1"/>
  <c r="M4" i="33" s="1"/>
  <c r="N4" i="33" s="1"/>
  <c r="O4" i="33" s="1"/>
  <c r="P4" i="33" s="1"/>
  <c r="Q4" i="33" s="1"/>
  <c r="R4" i="33" s="1"/>
  <c r="S4" i="33" s="1"/>
  <c r="T4" i="33" s="1"/>
  <c r="U4" i="33" s="1"/>
  <c r="V4" i="33" s="1"/>
  <c r="W4" i="33" s="1"/>
  <c r="X4" i="33" s="1"/>
  <c r="Y4" i="33" s="1"/>
  <c r="Z4" i="33" s="1"/>
  <c r="AA4" i="33" s="1"/>
  <c r="AB4" i="33" s="1"/>
  <c r="AC4" i="33" s="1"/>
  <c r="AD4" i="33" s="1"/>
  <c r="AE4" i="33" s="1"/>
  <c r="AF4" i="33" s="1"/>
  <c r="AG4" i="33" s="1"/>
  <c r="AH4" i="33" s="1"/>
  <c r="AI4" i="33" s="1"/>
  <c r="AJ4" i="33" s="1"/>
  <c r="AK4" i="33" s="1"/>
  <c r="AL4" i="33" s="1"/>
  <c r="AM4" i="33" s="1"/>
  <c r="AN4" i="33" s="1"/>
  <c r="AO4" i="33" s="1"/>
  <c r="AP4" i="33" s="1"/>
  <c r="AQ4" i="33" s="1"/>
  <c r="AR4" i="33" s="1"/>
  <c r="AS4" i="33" s="1"/>
  <c r="AT4" i="33" s="1"/>
  <c r="AU4" i="33" s="1"/>
  <c r="AV4" i="33" s="1"/>
  <c r="AW4" i="33" s="1"/>
  <c r="AX4" i="33" s="1"/>
  <c r="AY4" i="33" s="1"/>
  <c r="AZ4" i="33" s="1"/>
  <c r="BA4" i="33" s="1"/>
  <c r="BB4" i="33" s="1"/>
  <c r="BC4" i="33" s="1"/>
  <c r="BD4" i="33" s="1"/>
  <c r="BE4" i="33" s="1"/>
  <c r="BF4" i="33" s="1"/>
  <c r="BG4" i="33" s="1"/>
  <c r="E4" i="167"/>
  <c r="F4" i="167" s="1"/>
  <c r="G4" i="167" s="1"/>
  <c r="H4" i="167" s="1"/>
  <c r="I4" i="167" s="1"/>
  <c r="J4" i="167" s="1"/>
  <c r="K4" i="167" s="1"/>
  <c r="L4" i="167" s="1"/>
  <c r="M4" i="167" s="1"/>
  <c r="N4" i="167" s="1"/>
  <c r="O4" i="167" s="1"/>
  <c r="P4" i="167" s="1"/>
  <c r="Q4" i="167" s="1"/>
  <c r="R4" i="167" s="1"/>
  <c r="E4" i="46"/>
  <c r="F4" i="46" s="1"/>
  <c r="G4" i="46" s="1"/>
  <c r="H4" i="46" s="1"/>
  <c r="I4" i="46" s="1"/>
  <c r="J4" i="46" s="1"/>
  <c r="K4" i="46" s="1"/>
  <c r="L4" i="46" s="1"/>
  <c r="M4" i="46" s="1"/>
  <c r="N4" i="46" s="1"/>
  <c r="O4" i="46" s="1"/>
  <c r="P4" i="46" s="1"/>
  <c r="Q4" i="46" s="1"/>
  <c r="R4" i="46" s="1"/>
  <c r="S4" i="46" s="1"/>
  <c r="T4" i="46" s="1"/>
  <c r="U4" i="46" s="1"/>
  <c r="V4" i="46" s="1"/>
  <c r="W4" i="46" s="1"/>
  <c r="X4" i="46" s="1"/>
  <c r="Y4" i="46" s="1"/>
  <c r="Z4" i="46" s="1"/>
  <c r="AA4" i="46" s="1"/>
  <c r="AB4" i="46" s="1"/>
  <c r="AC4" i="46" s="1"/>
  <c r="AD4" i="46" s="1"/>
  <c r="AE4" i="46" s="1"/>
  <c r="AF4" i="46" s="1"/>
  <c r="AG4" i="46" s="1"/>
  <c r="AH4" i="46" s="1"/>
  <c r="AI4" i="46" s="1"/>
  <c r="AJ4" i="46" s="1"/>
  <c r="AK4" i="46" s="1"/>
  <c r="AL4" i="46" s="1"/>
  <c r="AM4" i="46" s="1"/>
  <c r="AN4" i="46" s="1"/>
  <c r="AO4" i="46" s="1"/>
  <c r="AP4" i="46" s="1"/>
  <c r="AQ4" i="46" s="1"/>
  <c r="AR4" i="46" s="1"/>
  <c r="AS4" i="46" s="1"/>
  <c r="AT4" i="46" s="1"/>
  <c r="D4" i="5"/>
  <c r="E4" i="5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C75" i="241"/>
  <c r="G75" i="241"/>
  <c r="C74" i="241"/>
  <c r="G74" i="241" s="1"/>
  <c r="C73" i="241"/>
  <c r="G73" i="241"/>
  <c r="C72" i="241"/>
  <c r="G72" i="241" s="1"/>
  <c r="C71" i="241"/>
  <c r="G71" i="241"/>
  <c r="C70" i="241"/>
  <c r="G70" i="241" s="1"/>
  <c r="C69" i="241"/>
  <c r="G69" i="241" s="1"/>
  <c r="C68" i="241"/>
  <c r="G68" i="241" s="1"/>
  <c r="C67" i="241"/>
  <c r="G67" i="241"/>
  <c r="C66" i="241"/>
  <c r="G66" i="241" s="1"/>
  <c r="C65" i="241"/>
  <c r="G65" i="241" s="1"/>
  <c r="C64" i="241"/>
  <c r="G64" i="241" s="1"/>
  <c r="C63" i="241"/>
  <c r="G63" i="241"/>
  <c r="C62" i="241"/>
  <c r="G62" i="241" s="1"/>
  <c r="C61" i="241"/>
  <c r="G61" i="241" s="1"/>
  <c r="C60" i="241"/>
  <c r="G60" i="241" s="1"/>
  <c r="C59" i="241"/>
  <c r="G59" i="241"/>
  <c r="C58" i="241"/>
  <c r="G58" i="241" s="1"/>
  <c r="C57" i="241"/>
  <c r="G57" i="241" s="1"/>
  <c r="C56" i="241"/>
  <c r="G56" i="241" s="1"/>
  <c r="C55" i="241"/>
  <c r="G55" i="241" s="1"/>
  <c r="C54" i="241"/>
  <c r="G54" i="241" s="1"/>
  <c r="C53" i="241"/>
  <c r="G53" i="241" s="1"/>
  <c r="C52" i="241"/>
  <c r="G52" i="241" s="1"/>
  <c r="C51" i="241"/>
  <c r="G51" i="241"/>
  <c r="C50" i="241"/>
  <c r="G50" i="241" s="1"/>
  <c r="C49" i="241"/>
  <c r="G49" i="241" s="1"/>
  <c r="C48" i="241"/>
  <c r="G48" i="241" s="1"/>
  <c r="C47" i="241"/>
  <c r="G47" i="241"/>
  <c r="C46" i="241"/>
  <c r="G46" i="241" s="1"/>
  <c r="C45" i="241"/>
  <c r="G45" i="241" s="1"/>
  <c r="C44" i="241"/>
  <c r="G44" i="241" s="1"/>
  <c r="C43" i="241"/>
  <c r="G43" i="241"/>
  <c r="C42" i="241"/>
  <c r="G42" i="241" s="1"/>
  <c r="C41" i="241"/>
  <c r="G41" i="241" s="1"/>
  <c r="C40" i="241"/>
  <c r="G40" i="241" s="1"/>
  <c r="C39" i="241"/>
  <c r="G39" i="241" s="1"/>
  <c r="C38" i="241"/>
  <c r="G38" i="241" s="1"/>
  <c r="C37" i="241"/>
  <c r="G37" i="241" s="1"/>
  <c r="C36" i="241"/>
  <c r="G36" i="241" s="1"/>
  <c r="C35" i="241"/>
  <c r="G35" i="241"/>
  <c r="C34" i="241"/>
  <c r="G34" i="241" s="1"/>
  <c r="C33" i="241"/>
  <c r="G33" i="241" s="1"/>
  <c r="C32" i="241"/>
  <c r="G32" i="241" s="1"/>
  <c r="C31" i="241"/>
  <c r="G31" i="241"/>
  <c r="C30" i="241"/>
  <c r="G30" i="241" s="1"/>
  <c r="C29" i="241"/>
  <c r="G29" i="241" s="1"/>
  <c r="C28" i="241"/>
  <c r="G28" i="241" s="1"/>
  <c r="C27" i="241"/>
  <c r="G27" i="241"/>
  <c r="C26" i="241"/>
  <c r="G26" i="241" s="1"/>
  <c r="C25" i="241"/>
  <c r="G25" i="241"/>
  <c r="C24" i="241"/>
  <c r="G24" i="241" s="1"/>
  <c r="C23" i="241"/>
  <c r="G23" i="241"/>
  <c r="C22" i="241"/>
  <c r="G22" i="241" s="1"/>
  <c r="C21" i="241"/>
  <c r="G21" i="241" s="1"/>
  <c r="C20" i="241"/>
  <c r="G20" i="241" s="1"/>
  <c r="C19" i="241"/>
  <c r="G19" i="241"/>
  <c r="C18" i="241"/>
  <c r="G18" i="241" s="1"/>
  <c r="C17" i="241"/>
  <c r="G17" i="241" s="1"/>
  <c r="C16" i="241"/>
  <c r="G16" i="241" s="1"/>
  <c r="C15" i="241"/>
  <c r="G15" i="241"/>
  <c r="C14" i="241"/>
  <c r="G14" i="241" s="1"/>
  <c r="C13" i="241"/>
  <c r="G13" i="241" s="1"/>
  <c r="C12" i="241"/>
  <c r="G12" i="241"/>
  <c r="C11" i="241"/>
  <c r="G11" i="241" s="1"/>
  <c r="C10" i="241"/>
  <c r="G10" i="241"/>
  <c r="C9" i="241"/>
  <c r="G9" i="241" s="1"/>
  <c r="C8" i="241"/>
  <c r="G8" i="241"/>
  <c r="C7" i="241"/>
  <c r="G7" i="241" s="1"/>
  <c r="AQ76" i="162"/>
  <c r="AR76" i="162"/>
  <c r="AS76" i="162"/>
  <c r="AT76" i="162"/>
  <c r="AU76" i="162"/>
  <c r="AV76" i="162"/>
  <c r="AW76" i="162"/>
  <c r="BA76" i="162"/>
  <c r="BB76" i="162"/>
  <c r="BC76" i="162"/>
  <c r="E76" i="162"/>
  <c r="F12" i="178"/>
  <c r="D16" i="46"/>
  <c r="D124" i="251" s="1"/>
  <c r="F11" i="178"/>
  <c r="D15" i="46"/>
  <c r="D123" i="251" s="1"/>
  <c r="F10" i="178"/>
  <c r="D17" i="46"/>
  <c r="F9" i="178"/>
  <c r="D14" i="46"/>
  <c r="D122" i="251" s="1"/>
  <c r="F8" i="178"/>
  <c r="D13" i="46"/>
  <c r="D121" i="251" s="1"/>
  <c r="F7" i="178"/>
  <c r="D12" i="46"/>
  <c r="D120" i="251" s="1"/>
  <c r="F6" i="178"/>
  <c r="D11" i="46"/>
  <c r="D119" i="251" s="1"/>
  <c r="F5" i="178"/>
  <c r="D10" i="46"/>
  <c r="H10" i="46" s="1"/>
  <c r="H118" i="251" s="1"/>
  <c r="D118" i="251"/>
  <c r="F4" i="178"/>
  <c r="D7" i="46"/>
  <c r="D117" i="251"/>
  <c r="E2" i="178"/>
  <c r="F2" i="178"/>
  <c r="D13" i="178"/>
  <c r="E13" i="178"/>
  <c r="C76" i="162"/>
  <c r="BD8" i="162"/>
  <c r="BD12" i="162"/>
  <c r="BD24" i="162"/>
  <c r="BD28" i="162"/>
  <c r="BD32" i="162"/>
  <c r="BD40" i="162"/>
  <c r="BD44" i="162"/>
  <c r="BD48" i="162"/>
  <c r="BD52" i="162"/>
  <c r="BD68" i="162"/>
  <c r="BD45" i="162"/>
  <c r="BD53" i="162"/>
  <c r="BD61" i="162"/>
  <c r="BD65" i="162"/>
  <c r="BD69" i="162"/>
  <c r="BD73" i="162"/>
  <c r="BD41" i="162"/>
  <c r="BD14" i="162"/>
  <c r="BD18" i="162"/>
  <c r="BD22" i="162"/>
  <c r="BD26" i="162"/>
  <c r="BD30" i="162"/>
  <c r="BD34" i="162"/>
  <c r="BD38" i="162"/>
  <c r="BD42" i="162"/>
  <c r="BD46" i="162"/>
  <c r="BD58" i="162"/>
  <c r="BD62" i="162"/>
  <c r="BD70" i="162"/>
  <c r="BD21" i="162"/>
  <c r="BD49" i="162"/>
  <c r="BD19" i="162"/>
  <c r="BD23" i="162"/>
  <c r="BD31" i="162"/>
  <c r="BD35" i="162"/>
  <c r="BD51" i="162"/>
  <c r="BD59" i="162"/>
  <c r="BD63" i="162"/>
  <c r="BD67" i="162"/>
  <c r="BD75" i="162"/>
  <c r="BD7" i="162"/>
  <c r="AR18" i="46"/>
  <c r="W18" i="46"/>
  <c r="W20" i="46" s="1"/>
  <c r="AB7" i="46"/>
  <c r="AB8" i="46" s="1"/>
  <c r="T15" i="46"/>
  <c r="AA123" i="251" s="1"/>
  <c r="AB13" i="46"/>
  <c r="AI121" i="251" s="1"/>
  <c r="T11" i="46"/>
  <c r="AA119" i="251" s="1"/>
  <c r="AI143" i="251"/>
  <c r="AI139" i="251"/>
  <c r="AH4" i="223"/>
  <c r="AI4" i="223"/>
  <c r="AJ4" i="223"/>
  <c r="AK4" i="223"/>
  <c r="AL4" i="223"/>
  <c r="AM4" i="223"/>
  <c r="AN4" i="223"/>
  <c r="AO4" i="223"/>
  <c r="AP4" i="223"/>
  <c r="AQ4" i="223"/>
  <c r="AR4" i="223"/>
  <c r="AS4" i="223"/>
  <c r="AT4" i="223"/>
  <c r="AU4" i="223"/>
  <c r="AV4" i="223"/>
  <c r="AW4" i="223"/>
  <c r="AX4" i="223"/>
  <c r="AY4" i="223"/>
  <c r="AZ4" i="223"/>
  <c r="BA4" i="223"/>
  <c r="BB4" i="223"/>
  <c r="BC4" i="223"/>
  <c r="BD4" i="223"/>
  <c r="BE4" i="223"/>
  <c r="BF4" i="223"/>
  <c r="AC4" i="223"/>
  <c r="AD4" i="223"/>
  <c r="AE4" i="223"/>
  <c r="E4" i="223"/>
  <c r="F4" i="223"/>
  <c r="G4" i="223"/>
  <c r="H4" i="223"/>
  <c r="I4" i="223"/>
  <c r="J4" i="223"/>
  <c r="K4" i="223"/>
  <c r="L4" i="223"/>
  <c r="M4" i="223"/>
  <c r="N4" i="223"/>
  <c r="O4" i="223"/>
  <c r="P4" i="223"/>
  <c r="Q4" i="223"/>
  <c r="R4" i="223"/>
  <c r="S4" i="223"/>
  <c r="T4" i="223"/>
  <c r="U4" i="223"/>
  <c r="V4" i="223"/>
  <c r="W4" i="223"/>
  <c r="X4" i="223"/>
  <c r="Y4" i="223"/>
  <c r="Z4" i="223"/>
  <c r="AD4" i="221"/>
  <c r="AE4" i="221" s="1"/>
  <c r="AF4" i="221" s="1"/>
  <c r="D4" i="221"/>
  <c r="E4" i="221" s="1"/>
  <c r="F4" i="221" s="1"/>
  <c r="G4" i="221" s="1"/>
  <c r="H4" i="221" s="1"/>
  <c r="I4" i="221" s="1"/>
  <c r="J4" i="221" s="1"/>
  <c r="K4" i="221" s="1"/>
  <c r="L4" i="221" s="1"/>
  <c r="M4" i="221" s="1"/>
  <c r="N4" i="221" s="1"/>
  <c r="O4" i="221" s="1"/>
  <c r="P4" i="221" s="1"/>
  <c r="Q4" i="221" s="1"/>
  <c r="R4" i="221" s="1"/>
  <c r="S4" i="221" s="1"/>
  <c r="T4" i="221" s="1"/>
  <c r="U4" i="221" s="1"/>
  <c r="V4" i="221" s="1"/>
  <c r="W4" i="221" s="1"/>
  <c r="X4" i="221" s="1"/>
  <c r="Y4" i="221" s="1"/>
  <c r="Z4" i="221" s="1"/>
  <c r="AA4" i="221" s="1"/>
  <c r="V4" i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J4" i="1" s="1"/>
  <c r="AK4" i="1" s="1"/>
  <c r="AL4" i="1" s="1"/>
  <c r="AM4" i="1" s="1"/>
  <c r="AN4" i="1" s="1"/>
  <c r="AO4" i="1" s="1"/>
  <c r="AP4" i="1" s="1"/>
  <c r="AQ4" i="1" s="1"/>
  <c r="AR4" i="1" s="1"/>
  <c r="AS4" i="1" s="1"/>
  <c r="AT4" i="1" s="1"/>
  <c r="AU4" i="1" s="1"/>
  <c r="AV4" i="1" s="1"/>
  <c r="AW4" i="1" s="1"/>
  <c r="AX4" i="1" s="1"/>
  <c r="AY4" i="1" s="1"/>
  <c r="AZ4" i="1" s="1"/>
  <c r="O4" i="1"/>
  <c r="P4" i="1"/>
  <c r="Q4" i="1" s="1"/>
  <c r="R4" i="1" s="1"/>
  <c r="S4" i="1" s="1"/>
  <c r="N1" i="1"/>
  <c r="D4" i="162"/>
  <c r="E4" i="162" s="1"/>
  <c r="F4" i="162" s="1"/>
  <c r="G4" i="162" s="1"/>
  <c r="H4" i="162" s="1"/>
  <c r="I4" i="162" s="1"/>
  <c r="J4" i="162" s="1"/>
  <c r="K4" i="162" s="1"/>
  <c r="L4" i="162" s="1"/>
  <c r="M4" i="162" s="1"/>
  <c r="N4" i="162" s="1"/>
  <c r="O4" i="162" s="1"/>
  <c r="P4" i="162" s="1"/>
  <c r="Q4" i="162" s="1"/>
  <c r="R4" i="162" s="1"/>
  <c r="S4" i="162" s="1"/>
  <c r="T4" i="162" s="1"/>
  <c r="U4" i="162" s="1"/>
  <c r="V4" i="162" s="1"/>
  <c r="W4" i="162" s="1"/>
  <c r="X4" i="162" s="1"/>
  <c r="Y4" i="162" s="1"/>
  <c r="Z4" i="162" s="1"/>
  <c r="AA4" i="162" s="1"/>
  <c r="AB4" i="162" s="1"/>
  <c r="AC4" i="162" s="1"/>
  <c r="AD4" i="162" s="1"/>
  <c r="AE4" i="162" s="1"/>
  <c r="AF4" i="162" s="1"/>
  <c r="AG4" i="162" s="1"/>
  <c r="AH4" i="162" s="1"/>
  <c r="AI4" i="162" s="1"/>
  <c r="AJ4" i="162" s="1"/>
  <c r="AK4" i="162" s="1"/>
  <c r="AL4" i="162" s="1"/>
  <c r="AM4" i="162" s="1"/>
  <c r="AN4" i="162" s="1"/>
  <c r="AO4" i="162" s="1"/>
  <c r="AP4" i="162" s="1"/>
  <c r="AQ4" i="162" s="1"/>
  <c r="AR4" i="162" s="1"/>
  <c r="AS4" i="162" s="1"/>
  <c r="AT4" i="162" s="1"/>
  <c r="AU4" i="162" s="1"/>
  <c r="AV4" i="162" s="1"/>
  <c r="AW4" i="162" s="1"/>
  <c r="AX4" i="162" s="1"/>
  <c r="AY4" i="162" s="1"/>
  <c r="AZ4" i="162" s="1"/>
  <c r="BA4" i="162" s="1"/>
  <c r="BB4" i="162" s="1"/>
  <c r="BC4" i="162" s="1"/>
  <c r="BD4" i="162" s="1"/>
  <c r="C76" i="13"/>
  <c r="N76" i="162"/>
  <c r="Q76" i="162"/>
  <c r="R76" i="162"/>
  <c r="AM76" i="162"/>
  <c r="F83" i="241"/>
  <c r="D4" i="241"/>
  <c r="E4" i="241" s="1"/>
  <c r="F4" i="241" s="1"/>
  <c r="G4" i="241"/>
  <c r="H4" i="241" s="1"/>
  <c r="I4" i="241" s="1"/>
  <c r="J4" i="241" s="1"/>
  <c r="K4" i="241"/>
  <c r="L4" i="241" s="1"/>
  <c r="M4" i="241" s="1"/>
  <c r="N4" i="241" s="1"/>
  <c r="O4" i="241" s="1"/>
  <c r="P4" i="241" s="1"/>
  <c r="Q4" i="241" s="1"/>
  <c r="R4" i="241" s="1"/>
  <c r="U76" i="162"/>
  <c r="V76" i="162"/>
  <c r="W76" i="162"/>
  <c r="X76" i="162"/>
  <c r="Y76" i="162"/>
  <c r="C4" i="238"/>
  <c r="D4" i="238" s="1"/>
  <c r="E4" i="238" s="1"/>
  <c r="F4" i="238" s="1"/>
  <c r="G4" i="238" s="1"/>
  <c r="H4" i="238" s="1"/>
  <c r="I4" i="238" s="1"/>
  <c r="J4" i="238" s="1"/>
  <c r="K4" i="238" s="1"/>
  <c r="L4" i="238" s="1"/>
  <c r="M4" i="238" s="1"/>
  <c r="N4" i="238" s="1"/>
  <c r="O4" i="238" s="1"/>
  <c r="K11" i="221"/>
  <c r="G8" i="13"/>
  <c r="AB10" i="13"/>
  <c r="G15" i="13"/>
  <c r="G39" i="13"/>
  <c r="AB44" i="13"/>
  <c r="G47" i="13"/>
  <c r="G63" i="13"/>
  <c r="G64" i="13"/>
  <c r="F18" i="25"/>
  <c r="AT25" i="46"/>
  <c r="S85" i="67"/>
  <c r="Y76" i="13"/>
  <c r="U76" i="13"/>
  <c r="T76" i="13"/>
  <c r="N76" i="13"/>
  <c r="M76" i="13"/>
  <c r="D4" i="141"/>
  <c r="E4" i="141"/>
  <c r="F4" i="141" s="1"/>
  <c r="G4" i="141" s="1"/>
  <c r="H4" i="141" s="1"/>
  <c r="I4" i="141"/>
  <c r="J4" i="141" s="1"/>
  <c r="K4" i="141" s="1"/>
  <c r="L4" i="141" s="1"/>
  <c r="M4" i="141"/>
  <c r="N4" i="141" s="1"/>
  <c r="O4" i="141" s="1"/>
  <c r="P4" i="141" s="1"/>
  <c r="Q4" i="141" s="1"/>
  <c r="R4" i="141" s="1"/>
  <c r="D4" i="140"/>
  <c r="E4" i="140" s="1"/>
  <c r="F4" i="140"/>
  <c r="G4" i="140" s="1"/>
  <c r="H4" i="140" s="1"/>
  <c r="I4" i="140" s="1"/>
  <c r="J4" i="140"/>
  <c r="K4" i="140" s="1"/>
  <c r="L4" i="140" s="1"/>
  <c r="M4" i="140" s="1"/>
  <c r="N4" i="140" s="1"/>
  <c r="O4" i="140" s="1"/>
  <c r="P4" i="140" s="1"/>
  <c r="Q4" i="140" s="1"/>
  <c r="R4" i="140" s="1"/>
  <c r="R9" i="5"/>
  <c r="Z68" i="13"/>
  <c r="AH76" i="13"/>
  <c r="AG76" i="13"/>
  <c r="D4" i="67"/>
  <c r="E4" i="67" s="1"/>
  <c r="F4" i="67" s="1"/>
  <c r="G4" i="67" s="1"/>
  <c r="H4" i="67" s="1"/>
  <c r="I4" i="67" s="1"/>
  <c r="J4" i="67" s="1"/>
  <c r="K4" i="67" s="1"/>
  <c r="L4" i="67" s="1"/>
  <c r="M4" i="67" s="1"/>
  <c r="N4" i="67" s="1"/>
  <c r="O4" i="67" s="1"/>
  <c r="P4" i="67" s="1"/>
  <c r="Q4" i="67" s="1"/>
  <c r="R4" i="67" s="1"/>
  <c r="S4" i="67" s="1"/>
  <c r="V76" i="13"/>
  <c r="F76" i="13"/>
  <c r="AA75" i="13"/>
  <c r="Z75" i="13"/>
  <c r="Y75" i="13"/>
  <c r="O76" i="13"/>
  <c r="F76" i="2"/>
  <c r="I4" i="13"/>
  <c r="J4" i="13"/>
  <c r="K4" i="13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AM4" i="13" s="1"/>
  <c r="AN4" i="13" s="1"/>
  <c r="AO4" i="13" s="1"/>
  <c r="AP4" i="13" s="1"/>
  <c r="AQ4" i="13" s="1"/>
  <c r="AR4" i="13" s="1"/>
  <c r="D4" i="13"/>
  <c r="D4" i="25"/>
  <c r="E4" i="25" s="1"/>
  <c r="F4" i="25" s="1"/>
  <c r="G4" i="25" s="1"/>
  <c r="H4" i="25" s="1"/>
  <c r="I4" i="25" s="1"/>
  <c r="J4" i="25" s="1"/>
  <c r="E76" i="2"/>
  <c r="AP76" i="13"/>
  <c r="F24" i="166" s="1"/>
  <c r="AA7" i="13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Z20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1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9" i="13"/>
  <c r="Z70" i="13"/>
  <c r="Z71" i="13"/>
  <c r="Z72" i="13"/>
  <c r="Z73" i="13"/>
  <c r="Z74" i="13"/>
  <c r="W76" i="13"/>
  <c r="S76" i="13"/>
  <c r="P76" i="13"/>
  <c r="L76" i="13"/>
  <c r="J76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AN18" i="13"/>
  <c r="AO18" i="13"/>
  <c r="D76" i="13"/>
  <c r="AJ76" i="13"/>
  <c r="AL18" i="13"/>
  <c r="D4" i="2"/>
  <c r="E4" i="2" s="1"/>
  <c r="F4" i="2" s="1"/>
  <c r="G4" i="2" s="1"/>
  <c r="H4" i="2" s="1"/>
  <c r="I4" i="2" s="1"/>
  <c r="J4" i="2" s="1"/>
  <c r="K4" i="2" s="1"/>
  <c r="L4" i="2" s="1"/>
  <c r="M4" i="2" s="1"/>
  <c r="BA76" i="33"/>
  <c r="F83" i="141"/>
  <c r="F83" i="140"/>
  <c r="C72" i="140"/>
  <c r="G72" i="140" s="1"/>
  <c r="C60" i="140"/>
  <c r="G60" i="140" s="1"/>
  <c r="C41" i="140"/>
  <c r="G41" i="140"/>
  <c r="C29" i="140"/>
  <c r="G29" i="140" s="1"/>
  <c r="C73" i="140"/>
  <c r="G73" i="140" s="1"/>
  <c r="C38" i="140"/>
  <c r="G38" i="140" s="1"/>
  <c r="C22" i="140"/>
  <c r="G22" i="140" s="1"/>
  <c r="C13" i="140"/>
  <c r="G13" i="140" s="1"/>
  <c r="C65" i="140"/>
  <c r="G65" i="140"/>
  <c r="C57" i="140"/>
  <c r="G57" i="140" s="1"/>
  <c r="C47" i="140"/>
  <c r="G47" i="140" s="1"/>
  <c r="C30" i="140"/>
  <c r="G30" i="140" s="1"/>
  <c r="C71" i="140"/>
  <c r="G71" i="140" s="1"/>
  <c r="C36" i="140"/>
  <c r="G36" i="140" s="1"/>
  <c r="C24" i="140"/>
  <c r="G24" i="140" s="1"/>
  <c r="C17" i="140"/>
  <c r="G17" i="140" s="1"/>
  <c r="C74" i="140"/>
  <c r="G74" i="140"/>
  <c r="C62" i="140"/>
  <c r="G62" i="140" s="1"/>
  <c r="C46" i="140"/>
  <c r="G46" i="140" s="1"/>
  <c r="C31" i="140"/>
  <c r="G31" i="140" s="1"/>
  <c r="C75" i="140"/>
  <c r="G75" i="140" s="1"/>
  <c r="C43" i="140"/>
  <c r="G43" i="140" s="1"/>
  <c r="C25" i="140"/>
  <c r="G25" i="140" s="1"/>
  <c r="C16" i="140"/>
  <c r="G16" i="140" s="1"/>
  <c r="C67" i="140"/>
  <c r="G67" i="140" s="1"/>
  <c r="C59" i="140"/>
  <c r="G59" i="140" s="1"/>
  <c r="C49" i="140"/>
  <c r="G49" i="140" s="1"/>
  <c r="C35" i="140"/>
  <c r="G35" i="140" s="1"/>
  <c r="C54" i="140"/>
  <c r="G54" i="140" s="1"/>
  <c r="C42" i="140"/>
  <c r="G42" i="140" s="1"/>
  <c r="C26" i="140"/>
  <c r="G26" i="140" s="1"/>
  <c r="C19" i="140"/>
  <c r="G19" i="140" s="1"/>
  <c r="C8" i="140"/>
  <c r="C72" i="141"/>
  <c r="G72" i="141"/>
  <c r="C20" i="141"/>
  <c r="G20" i="141" s="1"/>
  <c r="C16" i="141"/>
  <c r="G16" i="141"/>
  <c r="C11" i="141"/>
  <c r="G11" i="141" s="1"/>
  <c r="C21" i="141"/>
  <c r="G21" i="141" s="1"/>
  <c r="C17" i="141"/>
  <c r="G17" i="141" s="1"/>
  <c r="C13" i="141"/>
  <c r="G13" i="141"/>
  <c r="C74" i="141"/>
  <c r="G74" i="141" s="1"/>
  <c r="C12" i="141"/>
  <c r="G12" i="141" s="1"/>
  <c r="C8" i="141"/>
  <c r="G8" i="141" s="1"/>
  <c r="C73" i="141"/>
  <c r="G73" i="141" s="1"/>
  <c r="C69" i="141"/>
  <c r="G69" i="141" s="1"/>
  <c r="C65" i="141"/>
  <c r="G65" i="141" s="1"/>
  <c r="C61" i="141"/>
  <c r="G61" i="141" s="1"/>
  <c r="C57" i="141"/>
  <c r="G57" i="141"/>
  <c r="C53" i="141"/>
  <c r="G53" i="141" s="1"/>
  <c r="C49" i="141"/>
  <c r="G49" i="141" s="1"/>
  <c r="C45" i="141"/>
  <c r="G45" i="141" s="1"/>
  <c r="C41" i="141"/>
  <c r="G41" i="141"/>
  <c r="C37" i="141"/>
  <c r="G37" i="141" s="1"/>
  <c r="C33" i="141"/>
  <c r="G33" i="141" s="1"/>
  <c r="C29" i="141"/>
  <c r="G29" i="141" s="1"/>
  <c r="C25" i="141"/>
  <c r="G25" i="141"/>
  <c r="C68" i="141"/>
  <c r="G68" i="141" s="1"/>
  <c r="C64" i="141"/>
  <c r="G64" i="141"/>
  <c r="C60" i="141"/>
  <c r="G60" i="141" s="1"/>
  <c r="C48" i="141"/>
  <c r="G48" i="141" s="1"/>
  <c r="C44" i="141"/>
  <c r="G44" i="141" s="1"/>
  <c r="C40" i="141"/>
  <c r="G40" i="141"/>
  <c r="C36" i="141"/>
  <c r="G36" i="141" s="1"/>
  <c r="C32" i="141"/>
  <c r="G32" i="141" s="1"/>
  <c r="C28" i="141"/>
  <c r="G28" i="141" s="1"/>
  <c r="C24" i="141"/>
  <c r="G24" i="141"/>
  <c r="C64" i="140"/>
  <c r="G64" i="140" s="1"/>
  <c r="C48" i="140"/>
  <c r="G48" i="140" s="1"/>
  <c r="C32" i="140"/>
  <c r="G32" i="140" s="1"/>
  <c r="C12" i="140"/>
  <c r="G12" i="140"/>
  <c r="C53" i="140"/>
  <c r="G53" i="140" s="1"/>
  <c r="C33" i="140"/>
  <c r="G33" i="140" s="1"/>
  <c r="C18" i="140"/>
  <c r="G18" i="140" s="1"/>
  <c r="C70" i="140"/>
  <c r="G70" i="140"/>
  <c r="C61" i="140"/>
  <c r="G61" i="140" s="1"/>
  <c r="C51" i="140"/>
  <c r="G51" i="140" s="1"/>
  <c r="C40" i="140"/>
  <c r="G40" i="140" s="1"/>
  <c r="C11" i="140"/>
  <c r="G11" i="140"/>
  <c r="C58" i="140"/>
  <c r="G58" i="140" s="1"/>
  <c r="C44" i="140"/>
  <c r="G44" i="140" s="1"/>
  <c r="C27" i="140"/>
  <c r="G27" i="140" s="1"/>
  <c r="C21" i="140"/>
  <c r="G21" i="140"/>
  <c r="C10" i="140"/>
  <c r="G10" i="140" s="1"/>
  <c r="C69" i="140"/>
  <c r="G69" i="140" s="1"/>
  <c r="C39" i="140"/>
  <c r="G39" i="140" s="1"/>
  <c r="C14" i="140"/>
  <c r="G14" i="140"/>
  <c r="C68" i="140"/>
  <c r="G68" i="140" s="1"/>
  <c r="C37" i="140"/>
  <c r="G37" i="140" s="1"/>
  <c r="C20" i="140"/>
  <c r="G20" i="140" s="1"/>
  <c r="C9" i="140"/>
  <c r="G9" i="140"/>
  <c r="C63" i="140"/>
  <c r="G63" i="140" s="1"/>
  <c r="C55" i="140"/>
  <c r="G55" i="140" s="1"/>
  <c r="C45" i="140"/>
  <c r="G45" i="140" s="1"/>
  <c r="C28" i="140"/>
  <c r="G28" i="140"/>
  <c r="C66" i="140"/>
  <c r="G66" i="140" s="1"/>
  <c r="C50" i="140"/>
  <c r="G50" i="140" s="1"/>
  <c r="C34" i="140"/>
  <c r="G34" i="140" s="1"/>
  <c r="C23" i="140"/>
  <c r="G23" i="140"/>
  <c r="C15" i="140"/>
  <c r="G15" i="140" s="1"/>
  <c r="C22" i="141"/>
  <c r="G22" i="141" s="1"/>
  <c r="C18" i="141"/>
  <c r="G18" i="141" s="1"/>
  <c r="C14" i="141"/>
  <c r="G14" i="141" s="1"/>
  <c r="C19" i="141"/>
  <c r="G19" i="141" s="1"/>
  <c r="C15" i="141"/>
  <c r="G15" i="141" s="1"/>
  <c r="C9" i="141"/>
  <c r="G9" i="141" s="1"/>
  <c r="C70" i="141"/>
  <c r="G70" i="141"/>
  <c r="C10" i="141"/>
  <c r="G10" i="141" s="1"/>
  <c r="C75" i="141"/>
  <c r="G75" i="141" s="1"/>
  <c r="C71" i="141"/>
  <c r="G71" i="141" s="1"/>
  <c r="C67" i="141"/>
  <c r="G67" i="141"/>
  <c r="C63" i="141"/>
  <c r="G63" i="141" s="1"/>
  <c r="C59" i="141"/>
  <c r="G59" i="141" s="1"/>
  <c r="C55" i="141"/>
  <c r="G55" i="141" s="1"/>
  <c r="C51" i="141"/>
  <c r="G51" i="141"/>
  <c r="C47" i="141"/>
  <c r="G47" i="141" s="1"/>
  <c r="C43" i="141"/>
  <c r="G43" i="141" s="1"/>
  <c r="C39" i="141"/>
  <c r="G39" i="141" s="1"/>
  <c r="C35" i="141"/>
  <c r="G35" i="141"/>
  <c r="C31" i="141"/>
  <c r="G31" i="141" s="1"/>
  <c r="C27" i="141"/>
  <c r="G27" i="141" s="1"/>
  <c r="C23" i="141"/>
  <c r="G23" i="141" s="1"/>
  <c r="C66" i="141"/>
  <c r="G66" i="141" s="1"/>
  <c r="C62" i="141"/>
  <c r="G62" i="141" s="1"/>
  <c r="C58" i="141"/>
  <c r="G58" i="141" s="1"/>
  <c r="C54" i="141"/>
  <c r="G54" i="141" s="1"/>
  <c r="C50" i="141"/>
  <c r="G50" i="141"/>
  <c r="C46" i="141"/>
  <c r="G46" i="141" s="1"/>
  <c r="C42" i="141"/>
  <c r="G42" i="141" s="1"/>
  <c r="C38" i="141"/>
  <c r="G38" i="141" s="1"/>
  <c r="C34" i="141"/>
  <c r="G34" i="141"/>
  <c r="C30" i="141"/>
  <c r="G30" i="141" s="1"/>
  <c r="C26" i="141"/>
  <c r="G26" i="141" s="1"/>
  <c r="C56" i="141"/>
  <c r="G56" i="141" s="1"/>
  <c r="C56" i="140"/>
  <c r="G56" i="140" s="1"/>
  <c r="C52" i="141"/>
  <c r="G52" i="141" s="1"/>
  <c r="C52" i="140"/>
  <c r="G52" i="140" s="1"/>
  <c r="C7" i="140"/>
  <c r="G7" i="140" s="1"/>
  <c r="C7" i="141"/>
  <c r="P76" i="162"/>
  <c r="O76" i="162"/>
  <c r="AL76" i="162"/>
  <c r="AG76" i="162"/>
  <c r="Z76" i="162"/>
  <c r="K76" i="162"/>
  <c r="AN76" i="162"/>
  <c r="AH76" i="162"/>
  <c r="AD76" i="162"/>
  <c r="AA76" i="162"/>
  <c r="L76" i="162"/>
  <c r="J76" i="162"/>
  <c r="H76" i="162"/>
  <c r="AO76" i="162"/>
  <c r="AJ76" i="162"/>
  <c r="AE76" i="162"/>
  <c r="AB76" i="162"/>
  <c r="T76" i="162"/>
  <c r="M76" i="162"/>
  <c r="I76" i="162"/>
  <c r="G76" i="162"/>
  <c r="AK76" i="162"/>
  <c r="AF76" i="162"/>
  <c r="AI76" i="162"/>
  <c r="S76" i="162"/>
  <c r="D23" i="2"/>
  <c r="D76" i="162"/>
  <c r="O143" i="251"/>
  <c r="I139" i="251"/>
  <c r="AC76" i="162"/>
  <c r="F11" i="25"/>
  <c r="AO10" i="13"/>
  <c r="F34" i="25"/>
  <c r="F30" i="25"/>
  <c r="F33" i="25"/>
  <c r="F49" i="25"/>
  <c r="F63" i="25"/>
  <c r="F76" i="162"/>
  <c r="G56" i="13"/>
  <c r="AB16" i="46"/>
  <c r="AI124" i="251" s="1"/>
  <c r="AI138" i="251"/>
  <c r="Q76" i="1"/>
  <c r="AI140" i="251"/>
  <c r="M9" i="5"/>
  <c r="F67" i="25"/>
  <c r="F59" i="25"/>
  <c r="G27" i="13"/>
  <c r="G43" i="13"/>
  <c r="G40" i="13"/>
  <c r="F14" i="25"/>
  <c r="G12" i="13"/>
  <c r="F10" i="25"/>
  <c r="AB64" i="13"/>
  <c r="AB56" i="13"/>
  <c r="AB52" i="13"/>
  <c r="AB30" i="13"/>
  <c r="AB20" i="13"/>
  <c r="AB12" i="13"/>
  <c r="AC35" i="13"/>
  <c r="F50" i="25"/>
  <c r="AB10" i="46"/>
  <c r="AI118" i="251" s="1"/>
  <c r="F15" i="25"/>
  <c r="AI144" i="251"/>
  <c r="F26" i="25"/>
  <c r="F58" i="25"/>
  <c r="AB40" i="13"/>
  <c r="AB60" i="13"/>
  <c r="AB68" i="13"/>
  <c r="G60" i="13"/>
  <c r="F54" i="25"/>
  <c r="G68" i="13"/>
  <c r="AC10" i="13"/>
  <c r="G51" i="13"/>
  <c r="F29" i="25"/>
  <c r="F22" i="25"/>
  <c r="AB72" i="13"/>
  <c r="G10" i="13"/>
  <c r="F71" i="25"/>
  <c r="AC8" i="13"/>
  <c r="AB15" i="46"/>
  <c r="AI123" i="251" s="1"/>
  <c r="AB12" i="46"/>
  <c r="AI120" i="251" s="1"/>
  <c r="H76" i="1"/>
  <c r="AI132" i="251"/>
  <c r="AA143" i="251"/>
  <c r="AA139" i="251"/>
  <c r="AB14" i="46"/>
  <c r="AI122" i="251" s="1"/>
  <c r="AA138" i="251"/>
  <c r="AA144" i="251"/>
  <c r="U16" i="46"/>
  <c r="AB124" i="251" s="1"/>
  <c r="AM8" i="46"/>
  <c r="AL10" i="13"/>
  <c r="AI134" i="251"/>
  <c r="AI135" i="251"/>
  <c r="W7" i="5"/>
  <c r="AI130" i="251" s="1"/>
  <c r="W8" i="5"/>
  <c r="AI131" i="251" s="1"/>
  <c r="AI142" i="251"/>
  <c r="D30" i="2"/>
  <c r="AA142" i="251"/>
  <c r="AN24" i="13"/>
  <c r="AI133" i="251"/>
  <c r="AI141" i="251"/>
  <c r="AB11" i="46"/>
  <c r="AI119" i="251" s="1"/>
  <c r="O8" i="46"/>
  <c r="G41" i="166"/>
  <c r="H41" i="166"/>
  <c r="AR8" i="46"/>
  <c r="H76" i="67"/>
  <c r="H83" i="67" s="1"/>
  <c r="AD135" i="251" s="1"/>
  <c r="O76" i="141"/>
  <c r="O83" i="141" s="1"/>
  <c r="AD132" i="251" s="1"/>
  <c r="O76" i="140"/>
  <c r="O83" i="140" s="1"/>
  <c r="AD133" i="251" s="1"/>
  <c r="O76" i="241"/>
  <c r="O83" i="241" s="1"/>
  <c r="AD134" i="251" s="1"/>
  <c r="AD12" i="221"/>
  <c r="AD138" i="251"/>
  <c r="AB106" i="251"/>
  <c r="AB94" i="251"/>
  <c r="AB101" i="251"/>
  <c r="AB96" i="251"/>
  <c r="AB89" i="251"/>
  <c r="G28" i="13"/>
  <c r="AB28" i="13"/>
  <c r="AC28" i="13"/>
  <c r="G20" i="13"/>
  <c r="AC20" i="13"/>
  <c r="AC47" i="13"/>
  <c r="G32" i="13"/>
  <c r="AB36" i="13"/>
  <c r="AB32" i="13"/>
  <c r="AB8" i="13"/>
  <c r="G44" i="13"/>
  <c r="G58" i="13"/>
  <c r="AB24" i="13"/>
  <c r="G36" i="13"/>
  <c r="G24" i="13"/>
  <c r="H12" i="221"/>
  <c r="N10" i="221"/>
  <c r="AC68" i="13"/>
  <c r="AC56" i="13"/>
  <c r="AC36" i="13"/>
  <c r="AC24" i="13"/>
  <c r="AC12" i="13"/>
  <c r="G29" i="13"/>
  <c r="F24" i="25"/>
  <c r="F68" i="25"/>
  <c r="G37" i="13"/>
  <c r="F72" i="25"/>
  <c r="F40" i="25"/>
  <c r="F36" i="25"/>
  <c r="F60" i="25"/>
  <c r="BD9" i="162"/>
  <c r="AA88" i="251"/>
  <c r="AA84" i="251"/>
  <c r="C17" i="1"/>
  <c r="BD17" i="162"/>
  <c r="C15" i="1"/>
  <c r="BD15" i="162"/>
  <c r="AK73" i="13"/>
  <c r="AL73" i="13" s="1"/>
  <c r="F73" i="25"/>
  <c r="AK69" i="13"/>
  <c r="F69" i="25"/>
  <c r="AK65" i="13"/>
  <c r="AN65" i="13" s="1"/>
  <c r="F65" i="25"/>
  <c r="AK61" i="13"/>
  <c r="AM61" i="13" s="1"/>
  <c r="G61" i="25" s="1"/>
  <c r="F61" i="25"/>
  <c r="AK57" i="13"/>
  <c r="AO57" i="13" s="1"/>
  <c r="F57" i="25"/>
  <c r="AK53" i="13"/>
  <c r="AM53" i="13" s="1"/>
  <c r="G53" i="25" s="1"/>
  <c r="F53" i="25"/>
  <c r="AK45" i="13"/>
  <c r="F45" i="25"/>
  <c r="AK37" i="13"/>
  <c r="AO37" i="13" s="1"/>
  <c r="F37" i="25"/>
  <c r="AK25" i="13"/>
  <c r="AO25" i="13" s="1"/>
  <c r="F25" i="25"/>
  <c r="AK21" i="13"/>
  <c r="AM21" i="13" s="1"/>
  <c r="G21" i="25" s="1"/>
  <c r="F21" i="25"/>
  <c r="AK17" i="13"/>
  <c r="AN17" i="13" s="1"/>
  <c r="F17" i="25"/>
  <c r="AK13" i="13"/>
  <c r="AO13" i="13" s="1"/>
  <c r="AB74" i="13"/>
  <c r="G70" i="13"/>
  <c r="H62" i="13"/>
  <c r="D62" i="25" s="1"/>
  <c r="AC58" i="13"/>
  <c r="H54" i="13"/>
  <c r="D54" i="25" s="1"/>
  <c r="G54" i="13"/>
  <c r="AB54" i="13"/>
  <c r="AC54" i="13"/>
  <c r="H50" i="13"/>
  <c r="D50" i="25" s="1"/>
  <c r="AB50" i="13"/>
  <c r="G50" i="13"/>
  <c r="H46" i="13"/>
  <c r="D46" i="25" s="1"/>
  <c r="AB46" i="13"/>
  <c r="G42" i="13"/>
  <c r="H30" i="13"/>
  <c r="D30" i="25" s="1"/>
  <c r="AC30" i="13"/>
  <c r="G30" i="13"/>
  <c r="H26" i="13"/>
  <c r="D26" i="25" s="1"/>
  <c r="AB26" i="13"/>
  <c r="G26" i="13"/>
  <c r="H22" i="13"/>
  <c r="D22" i="25" s="1"/>
  <c r="AB22" i="13"/>
  <c r="G22" i="13"/>
  <c r="AC22" i="13"/>
  <c r="G14" i="13"/>
  <c r="AA108" i="251"/>
  <c r="AA104" i="251"/>
  <c r="J30" i="2"/>
  <c r="K30" i="2" s="1"/>
  <c r="AC17" i="13"/>
  <c r="C64" i="1"/>
  <c r="J64" i="2" s="1"/>
  <c r="K64" i="2" s="1"/>
  <c r="BD64" i="162"/>
  <c r="C62" i="1"/>
  <c r="C56" i="1"/>
  <c r="D56" i="2"/>
  <c r="BD56" i="162"/>
  <c r="C54" i="1"/>
  <c r="BD54" i="162"/>
  <c r="C48" i="1"/>
  <c r="D48" i="2" s="1"/>
  <c r="C13" i="1"/>
  <c r="BD13" i="162"/>
  <c r="K87" i="251"/>
  <c r="C71" i="1"/>
  <c r="D71" i="2" s="1"/>
  <c r="BD71" i="162"/>
  <c r="C20" i="1"/>
  <c r="BD20" i="162"/>
  <c r="C39" i="1"/>
  <c r="H39" i="2" s="1"/>
  <c r="BD39" i="162"/>
  <c r="C37" i="1"/>
  <c r="BD37" i="162"/>
  <c r="C35" i="1"/>
  <c r="H35" i="2" s="1"/>
  <c r="C33" i="1"/>
  <c r="BD33" i="162"/>
  <c r="AK70" i="13"/>
  <c r="AM70" i="13" s="1"/>
  <c r="G70" i="25" s="1"/>
  <c r="F70" i="25"/>
  <c r="F62" i="25"/>
  <c r="AK42" i="13"/>
  <c r="AL42" i="13" s="1"/>
  <c r="F42" i="25"/>
  <c r="G71" i="13"/>
  <c r="G59" i="13"/>
  <c r="H39" i="13"/>
  <c r="D39" i="25" s="1"/>
  <c r="H35" i="13"/>
  <c r="D35" i="25" s="1"/>
  <c r="G35" i="13"/>
  <c r="G23" i="13"/>
  <c r="H19" i="13"/>
  <c r="D19" i="25"/>
  <c r="G19" i="13"/>
  <c r="H15" i="13"/>
  <c r="D15" i="25" s="1"/>
  <c r="H11" i="13"/>
  <c r="D11" i="25" s="1"/>
  <c r="G11" i="13"/>
  <c r="AC39" i="13"/>
  <c r="AA97" i="251"/>
  <c r="AA93" i="251"/>
  <c r="AA85" i="251"/>
  <c r="AC72" i="13"/>
  <c r="AC64" i="13"/>
  <c r="AC60" i="13"/>
  <c r="AC50" i="13"/>
  <c r="AC44" i="13"/>
  <c r="AC40" i="13"/>
  <c r="AC32" i="13"/>
  <c r="AC26" i="13"/>
  <c r="C72" i="1"/>
  <c r="BD72" i="162"/>
  <c r="C69" i="1"/>
  <c r="D69" i="2"/>
  <c r="C29" i="1"/>
  <c r="M29" i="67" s="1"/>
  <c r="BD29" i="162"/>
  <c r="C27" i="1"/>
  <c r="BD27" i="162"/>
  <c r="C25" i="1"/>
  <c r="M25" i="67" s="1"/>
  <c r="BD25" i="162"/>
  <c r="C36" i="1"/>
  <c r="H36" i="2" s="1"/>
  <c r="BD36" i="162"/>
  <c r="AK64" i="13"/>
  <c r="F64" i="25"/>
  <c r="AK56" i="13"/>
  <c r="AL56" i="13" s="1"/>
  <c r="F56" i="25"/>
  <c r="AK48" i="13"/>
  <c r="AO48" i="13" s="1"/>
  <c r="F48" i="25"/>
  <c r="AK44" i="13"/>
  <c r="AN44" i="13" s="1"/>
  <c r="F44" i="25"/>
  <c r="AK16" i="13"/>
  <c r="AK12" i="13"/>
  <c r="AN12" i="13" s="1"/>
  <c r="F12" i="25"/>
  <c r="AK8" i="13"/>
  <c r="AN8" i="13" s="1"/>
  <c r="F8" i="25"/>
  <c r="H73" i="13"/>
  <c r="D73" i="25"/>
  <c r="G73" i="13"/>
  <c r="H69" i="13"/>
  <c r="D69" i="25" s="1"/>
  <c r="G69" i="13"/>
  <c r="H57" i="13"/>
  <c r="D57" i="25" s="1"/>
  <c r="G57" i="13"/>
  <c r="H53" i="13"/>
  <c r="D53" i="25" s="1"/>
  <c r="G53" i="13"/>
  <c r="H49" i="13"/>
  <c r="D49" i="25" s="1"/>
  <c r="H41" i="13"/>
  <c r="D41" i="25" s="1"/>
  <c r="G41" i="13"/>
  <c r="H33" i="13"/>
  <c r="D33" i="25" s="1"/>
  <c r="AC33" i="13"/>
  <c r="G25" i="13"/>
  <c r="H21" i="13"/>
  <c r="D21" i="25"/>
  <c r="G21" i="13"/>
  <c r="H17" i="13"/>
  <c r="D17" i="25" s="1"/>
  <c r="G17" i="13"/>
  <c r="H13" i="13"/>
  <c r="D13" i="25" s="1"/>
  <c r="G13" i="13"/>
  <c r="H9" i="13"/>
  <c r="D9" i="25" s="1"/>
  <c r="Q76" i="13"/>
  <c r="H7" i="13"/>
  <c r="D7" i="25" s="1"/>
  <c r="AB7" i="13"/>
  <c r="H7" i="46"/>
  <c r="H8" i="46" s="1"/>
  <c r="D8" i="46"/>
  <c r="C43" i="1"/>
  <c r="BD43" i="162"/>
  <c r="C41" i="1"/>
  <c r="J41" i="2" s="1"/>
  <c r="K41" i="2" s="1"/>
  <c r="C50" i="1"/>
  <c r="D50" i="2" s="1"/>
  <c r="C11" i="1"/>
  <c r="BD11" i="162"/>
  <c r="G60" i="25"/>
  <c r="AL60" i="13"/>
  <c r="AN60" i="13"/>
  <c r="AO60" i="13"/>
  <c r="H13" i="2"/>
  <c r="AM36" i="13"/>
  <c r="G36" i="25" s="1"/>
  <c r="AO36" i="13"/>
  <c r="AN36" i="13"/>
  <c r="AL36" i="13"/>
  <c r="AL64" i="13"/>
  <c r="M13" i="67"/>
  <c r="N13" i="67" s="1"/>
  <c r="J13" i="2"/>
  <c r="K13" i="2" s="1"/>
  <c r="C66" i="1"/>
  <c r="BD66" i="162"/>
  <c r="C16" i="1"/>
  <c r="D16" i="2" s="1"/>
  <c r="BD16" i="162"/>
  <c r="C10" i="1"/>
  <c r="BD10" i="162"/>
  <c r="AK39" i="13"/>
  <c r="AL39" i="13" s="1"/>
  <c r="AK31" i="13"/>
  <c r="AL31" i="13" s="1"/>
  <c r="F31" i="25"/>
  <c r="AK27" i="13"/>
  <c r="AL27" i="13" s="1"/>
  <c r="F27" i="25"/>
  <c r="AK7" i="13"/>
  <c r="AL7" i="13" s="1"/>
  <c r="F7" i="25"/>
  <c r="H72" i="13"/>
  <c r="D72" i="25" s="1"/>
  <c r="G72" i="13"/>
  <c r="Q27" i="1"/>
  <c r="Q18" i="1"/>
  <c r="Q19" i="1"/>
  <c r="Q46" i="1"/>
  <c r="Q72" i="1"/>
  <c r="AA106" i="251"/>
  <c r="AA90" i="251"/>
  <c r="P10" i="223"/>
  <c r="J25" i="223"/>
  <c r="K83" i="251"/>
  <c r="C74" i="1"/>
  <c r="BD74" i="162"/>
  <c r="C57" i="1"/>
  <c r="J57" i="2" s="1"/>
  <c r="K57" i="2" s="1"/>
  <c r="BD57" i="162"/>
  <c r="C55" i="1"/>
  <c r="H55" i="2"/>
  <c r="BD55" i="162"/>
  <c r="Q48" i="1"/>
  <c r="C47" i="1"/>
  <c r="J47" i="2"/>
  <c r="K47" i="2" s="1"/>
  <c r="BD47" i="162"/>
  <c r="Q74" i="1"/>
  <c r="Q65" i="1"/>
  <c r="Q61" i="1"/>
  <c r="Q57" i="1"/>
  <c r="Q52" i="1"/>
  <c r="Q50" i="1"/>
  <c r="Q33" i="1"/>
  <c r="Q20" i="1"/>
  <c r="Q13" i="1"/>
  <c r="Q12" i="1"/>
  <c r="Q40" i="1"/>
  <c r="Q38" i="1"/>
  <c r="Q29" i="1"/>
  <c r="Q21" i="1"/>
  <c r="Q14" i="1"/>
  <c r="H15" i="2"/>
  <c r="Q68" i="1"/>
  <c r="Q63" i="1"/>
  <c r="Q59" i="1"/>
  <c r="Q55" i="1"/>
  <c r="Q44" i="1"/>
  <c r="Q42" i="1"/>
  <c r="Q35" i="1"/>
  <c r="Q30" i="1"/>
  <c r="Q26" i="1"/>
  <c r="Q17" i="1"/>
  <c r="M23" i="67"/>
  <c r="N23" i="67" s="1"/>
  <c r="J40" i="2"/>
  <c r="K40" i="2" s="1"/>
  <c r="AE68" i="13"/>
  <c r="AD68" i="13" s="1"/>
  <c r="AE66" i="13"/>
  <c r="AE58" i="13"/>
  <c r="C58" i="25" s="1"/>
  <c r="AE50" i="13"/>
  <c r="AE48" i="13"/>
  <c r="C48" i="25" s="1"/>
  <c r="AE40" i="13"/>
  <c r="AD40" i="13" s="1"/>
  <c r="AE34" i="13"/>
  <c r="J15" i="2"/>
  <c r="K15" i="2" s="1"/>
  <c r="M36" i="67"/>
  <c r="Q73" i="1"/>
  <c r="Q69" i="1"/>
  <c r="Q66" i="1"/>
  <c r="Q62" i="1"/>
  <c r="Q58" i="1"/>
  <c r="Q54" i="1"/>
  <c r="Q51" i="1"/>
  <c r="Q47" i="1"/>
  <c r="Q43" i="1"/>
  <c r="Q39" i="1"/>
  <c r="Q34" i="1"/>
  <c r="Q28" i="1"/>
  <c r="Q16" i="1"/>
  <c r="Q15" i="1"/>
  <c r="Q8" i="1"/>
  <c r="AY77" i="162"/>
  <c r="C8" i="5" s="1"/>
  <c r="J23" i="2"/>
  <c r="K23" i="2" s="1"/>
  <c r="J11" i="2"/>
  <c r="K11" i="2" s="1"/>
  <c r="M15" i="67"/>
  <c r="N15" i="67" s="1"/>
  <c r="M11" i="67"/>
  <c r="N11" i="67"/>
  <c r="Q75" i="1"/>
  <c r="Q71" i="1"/>
  <c r="Q67" i="1"/>
  <c r="Q64" i="1"/>
  <c r="Q60" i="1"/>
  <c r="Q56" i="1"/>
  <c r="Q53" i="1"/>
  <c r="Q49" i="1"/>
  <c r="Q45" i="1"/>
  <c r="Q41" i="1"/>
  <c r="Q37" i="1"/>
  <c r="Q36" i="1"/>
  <c r="Q32" i="1"/>
  <c r="Q31" i="1"/>
  <c r="Q25" i="1"/>
  <c r="Q24" i="1"/>
  <c r="Q23" i="1"/>
  <c r="Q22" i="1"/>
  <c r="Q11" i="1"/>
  <c r="Q10" i="1"/>
  <c r="Q9" i="1"/>
  <c r="AA76" i="13"/>
  <c r="AE26" i="13"/>
  <c r="I42" i="167"/>
  <c r="H76" i="167"/>
  <c r="H56" i="2"/>
  <c r="F13" i="178"/>
  <c r="G8" i="254"/>
  <c r="AE24" i="13"/>
  <c r="C24" i="25" s="1"/>
  <c r="AD24" i="13"/>
  <c r="H12" i="46"/>
  <c r="H120" i="251" s="1"/>
  <c r="J10" i="167"/>
  <c r="BD10" i="33" s="1"/>
  <c r="AG10" i="251" s="1"/>
  <c r="AG138" i="251"/>
  <c r="AG104" i="251"/>
  <c r="J117" i="167"/>
  <c r="AG100" i="251"/>
  <c r="AG92" i="251"/>
  <c r="M35" i="67"/>
  <c r="N35" i="67" s="1"/>
  <c r="J35" i="2"/>
  <c r="K35" i="2" s="1"/>
  <c r="M20" i="67"/>
  <c r="N20" i="67" s="1"/>
  <c r="J20" i="2"/>
  <c r="K20" i="2" s="1"/>
  <c r="D20" i="2"/>
  <c r="H20" i="2"/>
  <c r="AE74" i="13"/>
  <c r="AE56" i="13"/>
  <c r="AG139" i="251"/>
  <c r="AG85" i="251"/>
  <c r="M48" i="67"/>
  <c r="J48" i="2"/>
  <c r="K48" i="2" s="1"/>
  <c r="J27" i="2"/>
  <c r="K27" i="2" s="1"/>
  <c r="M16" i="67"/>
  <c r="J51" i="167"/>
  <c r="BD51" i="33" s="1"/>
  <c r="AG51" i="251" s="1"/>
  <c r="AG144" i="251"/>
  <c r="AG112" i="251"/>
  <c r="J116" i="167"/>
  <c r="AG99" i="251"/>
  <c r="AG87" i="251"/>
  <c r="AE22" i="13"/>
  <c r="C22" i="25" s="1"/>
  <c r="AE18" i="13"/>
  <c r="AE14" i="13"/>
  <c r="J49" i="167"/>
  <c r="BD49" i="33" s="1"/>
  <c r="AG49" i="251" s="1"/>
  <c r="AG132" i="251"/>
  <c r="AE10" i="13"/>
  <c r="G7" i="141"/>
  <c r="J39" i="2"/>
  <c r="K39" i="2" s="1"/>
  <c r="G8" i="140"/>
  <c r="H71" i="2"/>
  <c r="J71" i="2"/>
  <c r="K71" i="2" s="1"/>
  <c r="M71" i="67"/>
  <c r="N71" i="67" s="1"/>
  <c r="M50" i="67"/>
  <c r="N50" i="67" s="1"/>
  <c r="H50" i="2"/>
  <c r="J50" i="2"/>
  <c r="K50" i="2" s="1"/>
  <c r="AG88" i="251"/>
  <c r="AG84" i="251"/>
  <c r="J97" i="167"/>
  <c r="AG80" i="251"/>
  <c r="AE62" i="13"/>
  <c r="AQ62" i="13" s="1"/>
  <c r="Y62" i="1" s="1"/>
  <c r="AE46" i="13"/>
  <c r="AE44" i="13"/>
  <c r="AQ44" i="13" s="1"/>
  <c r="AE30" i="13"/>
  <c r="AQ30" i="13" s="1"/>
  <c r="Q7" i="1"/>
  <c r="J99" i="167"/>
  <c r="AG82" i="251"/>
  <c r="AE70" i="13"/>
  <c r="AQ70" i="13" s="1"/>
  <c r="AE67" i="13"/>
  <c r="AE54" i="13"/>
  <c r="AQ54" i="13"/>
  <c r="AR54" i="13" s="1"/>
  <c r="AE52" i="13"/>
  <c r="C52" i="25" s="1"/>
  <c r="AE42" i="13"/>
  <c r="C42" i="25" s="1"/>
  <c r="AE38" i="13"/>
  <c r="AE20" i="13"/>
  <c r="C20" i="25" s="1"/>
  <c r="J73" i="167"/>
  <c r="BD73" i="33"/>
  <c r="AG73" i="251" s="1"/>
  <c r="AG110" i="251"/>
  <c r="AG101" i="251"/>
  <c r="AG98" i="251"/>
  <c r="M56" i="67"/>
  <c r="L48" i="1"/>
  <c r="M48" i="1" s="1"/>
  <c r="N48" i="1" s="1"/>
  <c r="J56" i="2"/>
  <c r="K56" i="2" s="1"/>
  <c r="H48" i="2"/>
  <c r="L47" i="1"/>
  <c r="M47" i="1" s="1"/>
  <c r="N47" i="1" s="1"/>
  <c r="L35" i="1"/>
  <c r="M35" i="1" s="1"/>
  <c r="N35" i="1" s="1"/>
  <c r="L56" i="1"/>
  <c r="M56" i="1"/>
  <c r="N56" i="1" s="1"/>
  <c r="L71" i="1"/>
  <c r="M71" i="1" s="1"/>
  <c r="N71" i="1" s="1"/>
  <c r="L50" i="1"/>
  <c r="M50" i="1" s="1"/>
  <c r="N50" i="1" s="1"/>
  <c r="L20" i="1"/>
  <c r="M20" i="1" s="1"/>
  <c r="N20" i="1" s="1"/>
  <c r="L39" i="1"/>
  <c r="M39" i="1" s="1"/>
  <c r="N39" i="1" s="1"/>
  <c r="M30" i="67"/>
  <c r="N30" i="67" s="1"/>
  <c r="L27" i="1"/>
  <c r="M27" i="1" s="1"/>
  <c r="AE72" i="13"/>
  <c r="AQ72" i="13" s="1"/>
  <c r="Y72" i="1" s="1"/>
  <c r="AE64" i="13"/>
  <c r="C64" i="25" s="1"/>
  <c r="AE32" i="13"/>
  <c r="AQ32" i="13" s="1"/>
  <c r="AE16" i="13"/>
  <c r="C16" i="25" s="1"/>
  <c r="AE8" i="13"/>
  <c r="AQ8" i="13" s="1"/>
  <c r="L16" i="1"/>
  <c r="M16" i="1" s="1"/>
  <c r="N16" i="1" s="1"/>
  <c r="AE60" i="13"/>
  <c r="C60" i="25" s="1"/>
  <c r="AE36" i="13"/>
  <c r="AQ36" i="13" s="1"/>
  <c r="AE28" i="13"/>
  <c r="C28" i="25" s="1"/>
  <c r="AQ28" i="13"/>
  <c r="Y28" i="1" s="1"/>
  <c r="AE12" i="13"/>
  <c r="J32" i="167"/>
  <c r="BD32" i="33" s="1"/>
  <c r="AG32" i="251" s="1"/>
  <c r="AG135" i="251"/>
  <c r="J113" i="167"/>
  <c r="AG96" i="251"/>
  <c r="J62" i="167"/>
  <c r="BD62" i="33" s="1"/>
  <c r="AG62" i="251" s="1"/>
  <c r="AG142" i="251"/>
  <c r="AG102" i="251"/>
  <c r="AG83" i="251"/>
  <c r="AG79" i="251"/>
  <c r="J137" i="167"/>
  <c r="Z13" i="46" s="1"/>
  <c r="AG121" i="251" s="1"/>
  <c r="J133" i="167"/>
  <c r="Z7" i="46" s="1"/>
  <c r="AG81" i="251"/>
  <c r="K98" i="251"/>
  <c r="K92" i="251"/>
  <c r="J19" i="223"/>
  <c r="M142" i="251"/>
  <c r="K9" i="221"/>
  <c r="I94" i="251"/>
  <c r="I83" i="251"/>
  <c r="U15" i="46"/>
  <c r="AB123" i="251" s="1"/>
  <c r="Q80" i="167"/>
  <c r="U11" i="46"/>
  <c r="AB119" i="251" s="1"/>
  <c r="O145" i="167"/>
  <c r="Q145" i="167" s="1"/>
  <c r="Q133" i="167"/>
  <c r="U7" i="46" s="1"/>
  <c r="U8" i="46" s="1"/>
  <c r="Q98" i="167"/>
  <c r="K81" i="251"/>
  <c r="M9" i="223"/>
  <c r="K7" i="221"/>
  <c r="O102" i="251"/>
  <c r="M10" i="223"/>
  <c r="M104" i="251"/>
  <c r="O144" i="251"/>
  <c r="E61" i="1"/>
  <c r="E58" i="1"/>
  <c r="E57" i="1"/>
  <c r="E54" i="1"/>
  <c r="E48" i="1"/>
  <c r="G45" i="1"/>
  <c r="G44" i="1"/>
  <c r="G43" i="1"/>
  <c r="I40" i="1"/>
  <c r="K37" i="1"/>
  <c r="K35" i="1"/>
  <c r="K34" i="1"/>
  <c r="K33" i="1"/>
  <c r="E32" i="1"/>
  <c r="E30" i="1"/>
  <c r="D76" i="1"/>
  <c r="G27" i="1"/>
  <c r="G25" i="1"/>
  <c r="G21" i="1"/>
  <c r="G19" i="1"/>
  <c r="F76" i="1"/>
  <c r="K15" i="1"/>
  <c r="K12" i="1"/>
  <c r="J76" i="1"/>
  <c r="I138" i="251"/>
  <c r="G73" i="1"/>
  <c r="G72" i="1"/>
  <c r="I71" i="1"/>
  <c r="I70" i="1"/>
  <c r="I66" i="1"/>
  <c r="I65" i="1"/>
  <c r="K63" i="1"/>
  <c r="K50" i="1"/>
  <c r="I52" i="1"/>
  <c r="G53" i="1"/>
  <c r="AX45" i="33"/>
  <c r="AA45" i="251" s="1"/>
  <c r="AA140" i="251"/>
  <c r="AX12" i="33"/>
  <c r="AA12" i="251" s="1"/>
  <c r="AX56" i="33"/>
  <c r="AA56" i="251" s="1"/>
  <c r="AX72" i="33"/>
  <c r="AA72" i="251" s="1"/>
  <c r="AX20" i="33"/>
  <c r="AA20" i="251" s="1"/>
  <c r="D131" i="167"/>
  <c r="AA83" i="251"/>
  <c r="O103" i="251"/>
  <c r="O100" i="251"/>
  <c r="O92" i="251"/>
  <c r="O90" i="251"/>
  <c r="P17" i="223"/>
  <c r="P16" i="223"/>
  <c r="K112" i="251"/>
  <c r="I19" i="1"/>
  <c r="M11" i="223"/>
  <c r="K88" i="251"/>
  <c r="I23" i="1"/>
  <c r="E11" i="1"/>
  <c r="E55" i="1"/>
  <c r="I27" i="1"/>
  <c r="E16" i="1"/>
  <c r="K13" i="1"/>
  <c r="I10" i="1"/>
  <c r="I8" i="1"/>
  <c r="K7" i="1"/>
  <c r="O138" i="251"/>
  <c r="K53" i="1"/>
  <c r="I51" i="1"/>
  <c r="G49" i="1"/>
  <c r="G48" i="1"/>
  <c r="E45" i="1"/>
  <c r="G38" i="1"/>
  <c r="E34" i="1"/>
  <c r="M12" i="223"/>
  <c r="I68" i="1"/>
  <c r="K65" i="1"/>
  <c r="I59" i="1"/>
  <c r="E36" i="1"/>
  <c r="G28" i="1"/>
  <c r="G24" i="1"/>
  <c r="K9" i="1"/>
  <c r="I42" i="1"/>
  <c r="E59" i="1"/>
  <c r="E49" i="1"/>
  <c r="K44" i="1"/>
  <c r="E39" i="1"/>
  <c r="I14" i="1"/>
  <c r="I12" i="1"/>
  <c r="G10" i="1"/>
  <c r="E66" i="1"/>
  <c r="I56" i="1"/>
  <c r="I33" i="1"/>
  <c r="K32" i="1"/>
  <c r="K31" i="1"/>
  <c r="E31" i="1"/>
  <c r="G30" i="1"/>
  <c r="E27" i="1"/>
  <c r="G26" i="1"/>
  <c r="I25" i="1"/>
  <c r="G22" i="1"/>
  <c r="E19" i="1"/>
  <c r="G18" i="1"/>
  <c r="K16" i="1"/>
  <c r="G15" i="1"/>
  <c r="E29" i="1"/>
  <c r="E25" i="1"/>
  <c r="E21" i="1"/>
  <c r="G9" i="1"/>
  <c r="K24" i="1"/>
  <c r="K20" i="1"/>
  <c r="K14" i="1"/>
  <c r="E9" i="1"/>
  <c r="H11" i="2"/>
  <c r="AN62" i="13"/>
  <c r="M72" i="67"/>
  <c r="H16" i="2"/>
  <c r="J69" i="2"/>
  <c r="K69" i="2" s="1"/>
  <c r="AM56" i="13"/>
  <c r="G56" i="25" s="1"/>
  <c r="M47" i="67"/>
  <c r="N47" i="67" s="1"/>
  <c r="J16" i="2"/>
  <c r="K16" i="2" s="1"/>
  <c r="J17" i="2"/>
  <c r="K17" i="2" s="1"/>
  <c r="AO70" i="13"/>
  <c r="H72" i="2"/>
  <c r="J72" i="2"/>
  <c r="K72" i="2" s="1"/>
  <c r="L43" i="1"/>
  <c r="M43" i="1" s="1"/>
  <c r="N43" i="1" s="1"/>
  <c r="L55" i="1"/>
  <c r="M55" i="1"/>
  <c r="N55" i="1" s="1"/>
  <c r="J62" i="2"/>
  <c r="K62" i="2" s="1"/>
  <c r="AM44" i="13"/>
  <c r="G44" i="25" s="1"/>
  <c r="AM17" i="13"/>
  <c r="G17" i="25" s="1"/>
  <c r="AO17" i="13"/>
  <c r="AM25" i="13"/>
  <c r="G25" i="25" s="1"/>
  <c r="AN25" i="13"/>
  <c r="AL25" i="13"/>
  <c r="AN37" i="13"/>
  <c r="AM45" i="13"/>
  <c r="G45" i="25" s="1"/>
  <c r="AO45" i="13"/>
  <c r="AL45" i="13"/>
  <c r="AN45" i="13"/>
  <c r="AM65" i="13"/>
  <c r="G65" i="25" s="1"/>
  <c r="AL65" i="13"/>
  <c r="AO73" i="13"/>
  <c r="H64" i="2"/>
  <c r="M55" i="67"/>
  <c r="N55" i="67" s="1"/>
  <c r="M74" i="67"/>
  <c r="N74" i="67" s="1"/>
  <c r="D41" i="2"/>
  <c r="M41" i="67"/>
  <c r="N41" i="67" s="1"/>
  <c r="M64" i="67"/>
  <c r="AN42" i="13"/>
  <c r="AO62" i="13"/>
  <c r="L41" i="1"/>
  <c r="M41" i="1" s="1"/>
  <c r="N41" i="1" s="1"/>
  <c r="L37" i="1"/>
  <c r="M37" i="1" s="1"/>
  <c r="N37" i="1" s="1"/>
  <c r="H41" i="2"/>
  <c r="J36" i="2"/>
  <c r="K36" i="2" s="1"/>
  <c r="J25" i="2"/>
  <c r="K25" i="2" s="1"/>
  <c r="AO42" i="13"/>
  <c r="AM13" i="13"/>
  <c r="G13" i="25" s="1"/>
  <c r="AL13" i="13"/>
  <c r="AL21" i="13"/>
  <c r="AN53" i="13"/>
  <c r="AL61" i="13"/>
  <c r="H17" i="2"/>
  <c r="L15" i="1"/>
  <c r="M15" i="1"/>
  <c r="N15" i="1" s="1"/>
  <c r="D15" i="2"/>
  <c r="L64" i="1"/>
  <c r="M64" i="1" s="1"/>
  <c r="N64" i="1" s="1"/>
  <c r="D64" i="2"/>
  <c r="L13" i="1"/>
  <c r="M13" i="1" s="1"/>
  <c r="N13" i="1" s="1"/>
  <c r="D13" i="2"/>
  <c r="AN70" i="13"/>
  <c r="AL70" i="13"/>
  <c r="L62" i="1"/>
  <c r="M62" i="1" s="1"/>
  <c r="N62" i="1" s="1"/>
  <c r="AM12" i="13"/>
  <c r="G12" i="25" s="1"/>
  <c r="AO12" i="13"/>
  <c r="AL12" i="13"/>
  <c r="D29" i="2"/>
  <c r="L72" i="1"/>
  <c r="M72" i="1" s="1"/>
  <c r="N72" i="1" s="1"/>
  <c r="D72" i="2"/>
  <c r="L11" i="1"/>
  <c r="M11" i="1" s="1"/>
  <c r="N11" i="1" s="1"/>
  <c r="D11" i="2"/>
  <c r="AM8" i="13"/>
  <c r="G8" i="25" s="1"/>
  <c r="AN32" i="13"/>
  <c r="L36" i="1"/>
  <c r="M36" i="1" s="1"/>
  <c r="N36" i="1" s="1"/>
  <c r="D36" i="2"/>
  <c r="AG108" i="251"/>
  <c r="M57" i="67"/>
  <c r="L57" i="1"/>
  <c r="M57" i="1" s="1"/>
  <c r="N57" i="1" s="1"/>
  <c r="H57" i="2"/>
  <c r="D57" i="2"/>
  <c r="H47" i="2"/>
  <c r="D47" i="2"/>
  <c r="J55" i="2"/>
  <c r="K55" i="2" s="1"/>
  <c r="D55" i="2"/>
  <c r="L74" i="1"/>
  <c r="M74" i="1" s="1"/>
  <c r="N74" i="1" s="1"/>
  <c r="AM7" i="13"/>
  <c r="AN7" i="13"/>
  <c r="AM31" i="13"/>
  <c r="G31" i="25" s="1"/>
  <c r="AN31" i="13"/>
  <c r="AG106" i="251"/>
  <c r="AQ58" i="13"/>
  <c r="Y58" i="1" s="1"/>
  <c r="C40" i="25"/>
  <c r="C66" i="25"/>
  <c r="AQ48" i="13"/>
  <c r="Y48" i="1" s="1"/>
  <c r="AQ68" i="13"/>
  <c r="Y68" i="1" s="1"/>
  <c r="AQ56" i="13"/>
  <c r="Y56" i="1" s="1"/>
  <c r="AQ74" i="13"/>
  <c r="Y74" i="1" s="1"/>
  <c r="AQ10" i="13"/>
  <c r="Y10" i="1" s="1"/>
  <c r="AD10" i="13"/>
  <c r="C10" i="25"/>
  <c r="AQ14" i="13"/>
  <c r="AR14" i="13" s="1"/>
  <c r="C14" i="25"/>
  <c r="AQ67" i="13"/>
  <c r="Y67" i="1" s="1"/>
  <c r="AQ46" i="13"/>
  <c r="Y46" i="1" s="1"/>
  <c r="AD62" i="13"/>
  <c r="AG105" i="251"/>
  <c r="C38" i="25"/>
  <c r="AD52" i="13"/>
  <c r="C70" i="25"/>
  <c r="AD70" i="13"/>
  <c r="C30" i="25"/>
  <c r="AQ20" i="13"/>
  <c r="Y20" i="1" s="1"/>
  <c r="AD54" i="13"/>
  <c r="C44" i="25"/>
  <c r="AD44" i="13"/>
  <c r="C36" i="25"/>
  <c r="AD36" i="13"/>
  <c r="AD8" i="13"/>
  <c r="C72" i="25"/>
  <c r="AD60" i="13"/>
  <c r="AQ16" i="13"/>
  <c r="Y16" i="1" s="1"/>
  <c r="AD16" i="13"/>
  <c r="AQ12" i="13"/>
  <c r="AR12" i="13" s="1"/>
  <c r="AD12" i="13"/>
  <c r="C12" i="25"/>
  <c r="G7" i="25"/>
  <c r="AR48" i="13"/>
  <c r="Y12" i="1"/>
  <c r="G51" i="166"/>
  <c r="H51" i="166"/>
  <c r="L12" i="167"/>
  <c r="L28" i="167"/>
  <c r="BE28" i="33" s="1"/>
  <c r="AH28" i="251" s="1"/>
  <c r="L52" i="167"/>
  <c r="BE52" i="33" s="1"/>
  <c r="AH52" i="251" s="1"/>
  <c r="L66" i="167"/>
  <c r="BE66" i="33" s="1"/>
  <c r="AH66" i="251" s="1"/>
  <c r="V84" i="167"/>
  <c r="L134" i="167"/>
  <c r="AA10" i="46" s="1"/>
  <c r="AH118" i="251" s="1"/>
  <c r="L87" i="167"/>
  <c r="L88" i="167"/>
  <c r="L91" i="167"/>
  <c r="L92" i="167"/>
  <c r="AH144" i="251"/>
  <c r="L100" i="167"/>
  <c r="AH88" i="251"/>
  <c r="L106" i="167"/>
  <c r="L107" i="167"/>
  <c r="L109" i="167"/>
  <c r="AH92" i="251"/>
  <c r="L111" i="167"/>
  <c r="AH94" i="251"/>
  <c r="L118" i="167"/>
  <c r="L121" i="167"/>
  <c r="AH104" i="251"/>
  <c r="L125" i="167"/>
  <c r="AH108" i="251"/>
  <c r="L128" i="167"/>
  <c r="L119" i="167"/>
  <c r="AH102" i="251"/>
  <c r="L133" i="167"/>
  <c r="AA7" i="46" s="1"/>
  <c r="AH117" i="251" s="1"/>
  <c r="L136" i="167"/>
  <c r="AA12" i="46" s="1"/>
  <c r="AH120" i="251" s="1"/>
  <c r="L138" i="167"/>
  <c r="AA14" i="46" s="1"/>
  <c r="AH122" i="251" s="1"/>
  <c r="L124" i="167"/>
  <c r="R124" i="167" s="1"/>
  <c r="L116" i="167"/>
  <c r="R116" i="167" s="1"/>
  <c r="L112" i="167"/>
  <c r="AH95" i="251"/>
  <c r="L108" i="167"/>
  <c r="AH91" i="251"/>
  <c r="L104" i="167"/>
  <c r="L140" i="167"/>
  <c r="AA16" i="46"/>
  <c r="AH124" i="251" s="1"/>
  <c r="AH107" i="251"/>
  <c r="AH99" i="251"/>
  <c r="L122" i="167"/>
  <c r="L126" i="167"/>
  <c r="R126" i="167" s="1"/>
  <c r="AH109" i="251"/>
  <c r="L102" i="167"/>
  <c r="AH85" i="251"/>
  <c r="K78" i="251"/>
  <c r="M42" i="223"/>
  <c r="M109" i="251"/>
  <c r="M106" i="251"/>
  <c r="M87" i="251"/>
  <c r="M85" i="251"/>
  <c r="I81" i="251"/>
  <c r="L137" i="167"/>
  <c r="D125" i="251"/>
  <c r="H17" i="46"/>
  <c r="H125" i="251" s="1"/>
  <c r="D18" i="46"/>
  <c r="D20" i="46" s="1"/>
  <c r="D80" i="251"/>
  <c r="D9" i="223"/>
  <c r="AQ43" i="223"/>
  <c r="AV114" i="251"/>
  <c r="AP43" i="223"/>
  <c r="BE43" i="223" s="1"/>
  <c r="BF43" i="223" s="1"/>
  <c r="AU114" i="251"/>
  <c r="AY114" i="251" s="1"/>
  <c r="BI114" i="251"/>
  <c r="BJ114" i="251" s="1"/>
  <c r="L49" i="1"/>
  <c r="M49" i="1"/>
  <c r="N49" i="1" s="1"/>
  <c r="D49" i="2"/>
  <c r="J49" i="2"/>
  <c r="K49" i="2" s="1"/>
  <c r="H49" i="2"/>
  <c r="M49" i="67"/>
  <c r="AN72" i="13"/>
  <c r="AM72" i="13"/>
  <c r="G72" i="25" s="1"/>
  <c r="AL72" i="13"/>
  <c r="AO72" i="13"/>
  <c r="AL68" i="13"/>
  <c r="AH101" i="251"/>
  <c r="AH132" i="251"/>
  <c r="AR114" i="251"/>
  <c r="AN43" i="223"/>
  <c r="AE43" i="223"/>
  <c r="AX43" i="223" s="1"/>
  <c r="AF114" i="251"/>
  <c r="C60" i="1"/>
  <c r="H60" i="2" s="1"/>
  <c r="BD60" i="162"/>
  <c r="BD76" i="162"/>
  <c r="AP76" i="162"/>
  <c r="D58" i="2"/>
  <c r="H58" i="2"/>
  <c r="M58" i="67"/>
  <c r="N58" i="67" s="1"/>
  <c r="J58" i="2"/>
  <c r="K58" i="2" s="1"/>
  <c r="L58" i="1"/>
  <c r="M58" i="1" s="1"/>
  <c r="N58" i="1" s="1"/>
  <c r="J45" i="2"/>
  <c r="K45" i="2" s="1"/>
  <c r="H45" i="2"/>
  <c r="L45" i="1"/>
  <c r="M45" i="1" s="1"/>
  <c r="N45" i="1" s="1"/>
  <c r="D45" i="2"/>
  <c r="M45" i="67"/>
  <c r="D24" i="2"/>
  <c r="L9" i="1"/>
  <c r="M9" i="1" s="1"/>
  <c r="N9" i="1" s="1"/>
  <c r="D9" i="2"/>
  <c r="M9" i="67"/>
  <c r="J9" i="2"/>
  <c r="K9" i="2" s="1"/>
  <c r="H9" i="2"/>
  <c r="AL71" i="13"/>
  <c r="AM67" i="13"/>
  <c r="G67" i="25" s="1"/>
  <c r="AO67" i="13"/>
  <c r="AL67" i="13"/>
  <c r="AN67" i="13"/>
  <c r="AO58" i="13"/>
  <c r="AO50" i="13"/>
  <c r="AN50" i="13"/>
  <c r="AM50" i="13"/>
  <c r="G50" i="25" s="1"/>
  <c r="AL50" i="13"/>
  <c r="Y44" i="1"/>
  <c r="AR44" i="13"/>
  <c r="AL43" i="223"/>
  <c r="AP114" i="251"/>
  <c r="AB43" i="223"/>
  <c r="AC114" i="251"/>
  <c r="X114" i="251"/>
  <c r="BF114" i="251" s="1"/>
  <c r="BG114" i="251" s="1"/>
  <c r="X43" i="223"/>
  <c r="BA43" i="223"/>
  <c r="BB43" i="223" s="1"/>
  <c r="D67" i="2"/>
  <c r="L67" i="1"/>
  <c r="M67" i="1" s="1"/>
  <c r="N67" i="1" s="1"/>
  <c r="D22" i="2"/>
  <c r="H22" i="2"/>
  <c r="L22" i="1"/>
  <c r="M22" i="1" s="1"/>
  <c r="N22" i="1" s="1"/>
  <c r="M22" i="67"/>
  <c r="N22" i="67" s="1"/>
  <c r="J22" i="2"/>
  <c r="K22" i="2" s="1"/>
  <c r="AL30" i="13"/>
  <c r="AM30" i="13"/>
  <c r="G30" i="25" s="1"/>
  <c r="AN30" i="13"/>
  <c r="AO30" i="13"/>
  <c r="AO22" i="13"/>
  <c r="AL22" i="13"/>
  <c r="AN22" i="13"/>
  <c r="AM22" i="13"/>
  <c r="G22" i="25" s="1"/>
  <c r="AH112" i="251"/>
  <c r="AH96" i="251"/>
  <c r="AH143" i="251"/>
  <c r="Y54" i="1"/>
  <c r="AM114" i="251"/>
  <c r="AI43" i="223"/>
  <c r="AU43" i="223"/>
  <c r="BA114" i="251"/>
  <c r="H70" i="2"/>
  <c r="L70" i="1"/>
  <c r="M70" i="1" s="1"/>
  <c r="N70" i="1" s="1"/>
  <c r="M70" i="67"/>
  <c r="N70" i="67" s="1"/>
  <c r="D70" i="2"/>
  <c r="J70" i="2"/>
  <c r="K70" i="2" s="1"/>
  <c r="D63" i="2"/>
  <c r="H63" i="2"/>
  <c r="L63" i="1"/>
  <c r="M63" i="1" s="1"/>
  <c r="N63" i="1" s="1"/>
  <c r="M63" i="67"/>
  <c r="N63" i="67" s="1"/>
  <c r="J63" i="2"/>
  <c r="K63" i="2" s="1"/>
  <c r="J53" i="2"/>
  <c r="K53" i="2" s="1"/>
  <c r="J51" i="2"/>
  <c r="K51" i="2" s="1"/>
  <c r="L51" i="1"/>
  <c r="M51" i="1" s="1"/>
  <c r="N51" i="1" s="1"/>
  <c r="D51" i="2"/>
  <c r="M51" i="67"/>
  <c r="N51" i="67" s="1"/>
  <c r="H38" i="2"/>
  <c r="D38" i="2"/>
  <c r="J38" i="2"/>
  <c r="K38" i="2" s="1"/>
  <c r="L38" i="1"/>
  <c r="M38" i="1" s="1"/>
  <c r="N38" i="1" s="1"/>
  <c r="M38" i="67"/>
  <c r="N38" i="67" s="1"/>
  <c r="J8" i="2"/>
  <c r="K8" i="2" s="1"/>
  <c r="M8" i="67"/>
  <c r="D8" i="2"/>
  <c r="H8" i="2"/>
  <c r="L8" i="1"/>
  <c r="M8" i="1" s="1"/>
  <c r="N8" i="1" s="1"/>
  <c r="AH110" i="251"/>
  <c r="AH86" i="251"/>
  <c r="AH78" i="251"/>
  <c r="L41" i="167"/>
  <c r="BE41" i="33" s="1"/>
  <c r="AH41" i="251" s="1"/>
  <c r="L17" i="167"/>
  <c r="BE17" i="33" s="1"/>
  <c r="AH17" i="251" s="1"/>
  <c r="L81" i="167"/>
  <c r="AH142" i="251"/>
  <c r="L69" i="167"/>
  <c r="BE69" i="33" s="1"/>
  <c r="AH69" i="251" s="1"/>
  <c r="L13" i="167"/>
  <c r="BE13" i="33" s="1"/>
  <c r="AH13" i="251" s="1"/>
  <c r="L16" i="167"/>
  <c r="BE16" i="33" s="1"/>
  <c r="AH16" i="251" s="1"/>
  <c r="AH97" i="251"/>
  <c r="L34" i="167"/>
  <c r="BE34" i="33" s="1"/>
  <c r="AH34" i="251" s="1"/>
  <c r="L54" i="167"/>
  <c r="BE54" i="33" s="1"/>
  <c r="AH54" i="251" s="1"/>
  <c r="AH106" i="251"/>
  <c r="AH90" i="251"/>
  <c r="L56" i="167"/>
  <c r="BE56" i="33" s="1"/>
  <c r="AH56" i="251" s="1"/>
  <c r="L18" i="167"/>
  <c r="AH135" i="251"/>
  <c r="AH103" i="251"/>
  <c r="L96" i="167"/>
  <c r="AH79" i="251"/>
  <c r="L58" i="167"/>
  <c r="BE58" i="33" s="1"/>
  <c r="AH58" i="251" s="1"/>
  <c r="L47" i="167"/>
  <c r="BE47" i="33" s="1"/>
  <c r="AH47" i="251" s="1"/>
  <c r="L45" i="167"/>
  <c r="BE45" i="33" s="1"/>
  <c r="AH45" i="251" s="1"/>
  <c r="AA39" i="223"/>
  <c r="P40" i="223"/>
  <c r="O111" i="251"/>
  <c r="D138" i="251"/>
  <c r="C7" i="221"/>
  <c r="L110" i="167"/>
  <c r="AH93" i="251"/>
  <c r="AR58" i="13"/>
  <c r="AD72" i="13"/>
  <c r="AQ42" i="13"/>
  <c r="AM27" i="13"/>
  <c r="G27" i="25" s="1"/>
  <c r="D25" i="2"/>
  <c r="L25" i="1"/>
  <c r="M25" i="1" s="1"/>
  <c r="N25" i="1" s="1"/>
  <c r="AO65" i="13"/>
  <c r="L69" i="1"/>
  <c r="M69" i="1" s="1"/>
  <c r="N69" i="1" s="1"/>
  <c r="BD77" i="162"/>
  <c r="AH111" i="251"/>
  <c r="L27" i="167"/>
  <c r="BE27" i="33" s="1"/>
  <c r="AH27" i="251" s="1"/>
  <c r="L59" i="167"/>
  <c r="BE59" i="33" s="1"/>
  <c r="AH59" i="251" s="1"/>
  <c r="C8" i="25"/>
  <c r="AD20" i="13"/>
  <c r="C18" i="25"/>
  <c r="C74" i="25"/>
  <c r="AQ40" i="13"/>
  <c r="AR40" i="13" s="1"/>
  <c r="H10" i="2"/>
  <c r="AN27" i="13"/>
  <c r="H29" i="2"/>
  <c r="AN73" i="13"/>
  <c r="AM73" i="13"/>
  <c r="G73" i="25" s="1"/>
  <c r="AN57" i="13"/>
  <c r="AL17" i="13"/>
  <c r="M69" i="67"/>
  <c r="AL44" i="13"/>
  <c r="D39" i="2"/>
  <c r="M39" i="67"/>
  <c r="N39" i="67" s="1"/>
  <c r="G39" i="223"/>
  <c r="I110" i="251"/>
  <c r="M54" i="67"/>
  <c r="N54" i="67" s="1"/>
  <c r="D35" i="2"/>
  <c r="AQ24" i="13"/>
  <c r="Y24" i="1" s="1"/>
  <c r="D39" i="223"/>
  <c r="D110" i="251"/>
  <c r="AL48" i="13"/>
  <c r="H11" i="46"/>
  <c r="H14" i="46"/>
  <c r="H122" i="251" s="1"/>
  <c r="G9" i="254"/>
  <c r="C9" i="254"/>
  <c r="G13" i="254"/>
  <c r="C13" i="254"/>
  <c r="G16" i="254"/>
  <c r="C16" i="254"/>
  <c r="G20" i="254"/>
  <c r="C20" i="254"/>
  <c r="G23" i="254"/>
  <c r="C23" i="254"/>
  <c r="G27" i="254"/>
  <c r="C27" i="254"/>
  <c r="G30" i="254"/>
  <c r="C30" i="254"/>
  <c r="G33" i="254"/>
  <c r="C33" i="254"/>
  <c r="G37" i="254"/>
  <c r="C37" i="254"/>
  <c r="G40" i="254"/>
  <c r="C40" i="254"/>
  <c r="G44" i="254"/>
  <c r="C44" i="254"/>
  <c r="C47" i="254"/>
  <c r="G51" i="254"/>
  <c r="C51" i="254"/>
  <c r="G55" i="254"/>
  <c r="C55" i="254"/>
  <c r="G59" i="254"/>
  <c r="C59" i="254"/>
  <c r="G63" i="254"/>
  <c r="G66" i="254"/>
  <c r="C66" i="254"/>
  <c r="G70" i="254"/>
  <c r="C70" i="254"/>
  <c r="G74" i="254"/>
  <c r="C74" i="254"/>
  <c r="P39" i="223"/>
  <c r="O110" i="251"/>
  <c r="L19" i="1"/>
  <c r="M19" i="1" s="1"/>
  <c r="N19" i="1" s="1"/>
  <c r="AG134" i="251"/>
  <c r="F11" i="166"/>
  <c r="K11" i="166"/>
  <c r="D43" i="223"/>
  <c r="D114" i="251"/>
  <c r="G10" i="254"/>
  <c r="C10" i="254"/>
  <c r="G14" i="254"/>
  <c r="C14" i="254"/>
  <c r="G17" i="254"/>
  <c r="C17" i="254"/>
  <c r="G24" i="254"/>
  <c r="C24" i="254"/>
  <c r="G28" i="254"/>
  <c r="C28" i="254"/>
  <c r="G34" i="254"/>
  <c r="C34" i="254"/>
  <c r="G38" i="254"/>
  <c r="C38" i="254"/>
  <c r="G41" i="254"/>
  <c r="C41" i="254"/>
  <c r="G45" i="254"/>
  <c r="C45" i="254"/>
  <c r="G48" i="254"/>
  <c r="C48" i="254"/>
  <c r="G52" i="254"/>
  <c r="C52" i="254"/>
  <c r="G56" i="254"/>
  <c r="C56" i="254"/>
  <c r="G60" i="254"/>
  <c r="C60" i="254"/>
  <c r="G67" i="254"/>
  <c r="C67" i="254"/>
  <c r="G71" i="254"/>
  <c r="C71" i="254"/>
  <c r="G75" i="254"/>
  <c r="K111" i="251"/>
  <c r="J40" i="223"/>
  <c r="U43" i="223"/>
  <c r="T114" i="251"/>
  <c r="Z43" i="223"/>
  <c r="Z114" i="251"/>
  <c r="AD43" i="223"/>
  <c r="AE114" i="251"/>
  <c r="AW114" i="251"/>
  <c r="AR43" i="223"/>
  <c r="AR20" i="223"/>
  <c r="AW91" i="251"/>
  <c r="AW85" i="251"/>
  <c r="AR14" i="223"/>
  <c r="C54" i="25"/>
  <c r="AO27" i="13"/>
  <c r="AM57" i="13"/>
  <c r="G57" i="25" s="1"/>
  <c r="L29" i="1"/>
  <c r="M29" i="1" s="1"/>
  <c r="N29" i="1" s="1"/>
  <c r="J29" i="2"/>
  <c r="K29" i="2" s="1"/>
  <c r="G7" i="254"/>
  <c r="C7" i="254"/>
  <c r="G11" i="254"/>
  <c r="C11" i="254"/>
  <c r="G15" i="254"/>
  <c r="G18" i="254"/>
  <c r="C18" i="254"/>
  <c r="C21" i="254"/>
  <c r="G25" i="254"/>
  <c r="C25" i="254"/>
  <c r="G29" i="254"/>
  <c r="C31" i="254"/>
  <c r="G35" i="254"/>
  <c r="C35" i="254"/>
  <c r="G39" i="254"/>
  <c r="G42" i="254"/>
  <c r="C42" i="254"/>
  <c r="G46" i="254"/>
  <c r="C46" i="254"/>
  <c r="G49" i="254"/>
  <c r="C49" i="254"/>
  <c r="G53" i="254"/>
  <c r="C53" i="254"/>
  <c r="G57" i="254"/>
  <c r="C57" i="254"/>
  <c r="G61" i="254"/>
  <c r="C61" i="254"/>
  <c r="G64" i="254"/>
  <c r="C64" i="254"/>
  <c r="G68" i="254"/>
  <c r="C68" i="254"/>
  <c r="G72" i="254"/>
  <c r="C72" i="254"/>
  <c r="C75" i="254"/>
  <c r="J39" i="223"/>
  <c r="K110" i="251"/>
  <c r="AG43" i="223"/>
  <c r="AJ114" i="251"/>
  <c r="AK43" i="223"/>
  <c r="AO114" i="251"/>
  <c r="AM43" i="223"/>
  <c r="AQ114" i="251"/>
  <c r="AO43" i="223"/>
  <c r="AS114" i="251"/>
  <c r="AT43" i="223"/>
  <c r="AZ114" i="251"/>
  <c r="AX114" i="251"/>
  <c r="AS43" i="223"/>
  <c r="AW43" i="223" s="1"/>
  <c r="BB114" i="251"/>
  <c r="AV43" i="223"/>
  <c r="AW90" i="251"/>
  <c r="AR19" i="223"/>
  <c r="AW83" i="251"/>
  <c r="AR12" i="223"/>
  <c r="J126" i="167"/>
  <c r="AG109" i="251"/>
  <c r="AG107" i="251"/>
  <c r="AG91" i="251"/>
  <c r="J20" i="167"/>
  <c r="BD20" i="33" s="1"/>
  <c r="AG20" i="251" s="1"/>
  <c r="J45" i="167"/>
  <c r="BD45" i="33" s="1"/>
  <c r="AG45" i="251" s="1"/>
  <c r="J53" i="167"/>
  <c r="BD53" i="33" s="1"/>
  <c r="AG53" i="251" s="1"/>
  <c r="J103" i="167"/>
  <c r="AG86" i="251"/>
  <c r="AG90" i="251"/>
  <c r="AG94" i="251"/>
  <c r="L130" i="167"/>
  <c r="D40" i="223"/>
  <c r="D111" i="251"/>
  <c r="AD28" i="13"/>
  <c r="AN39" i="13"/>
  <c r="AL57" i="13"/>
  <c r="AM48" i="13"/>
  <c r="G48" i="25"/>
  <c r="M40" i="223"/>
  <c r="M111" i="251"/>
  <c r="G40" i="223"/>
  <c r="I111" i="251"/>
  <c r="D10" i="2"/>
  <c r="H25" i="2"/>
  <c r="AN48" i="13"/>
  <c r="C76" i="241"/>
  <c r="C83" i="241" s="1"/>
  <c r="D134" i="251" s="1"/>
  <c r="AI8" i="251"/>
  <c r="C8" i="254"/>
  <c r="G12" i="254"/>
  <c r="C12" i="254"/>
  <c r="C15" i="254"/>
  <c r="G19" i="254"/>
  <c r="C19" i="254"/>
  <c r="G22" i="254"/>
  <c r="C22" i="254"/>
  <c r="G26" i="254"/>
  <c r="C26" i="254"/>
  <c r="C29" i="254"/>
  <c r="G32" i="254"/>
  <c r="C32" i="254"/>
  <c r="G36" i="254"/>
  <c r="C36" i="254"/>
  <c r="C39" i="254"/>
  <c r="G43" i="254"/>
  <c r="C43" i="254"/>
  <c r="G47" i="254"/>
  <c r="G50" i="254"/>
  <c r="C50" i="254"/>
  <c r="G54" i="254"/>
  <c r="C54" i="254"/>
  <c r="G58" i="254"/>
  <c r="C58" i="254"/>
  <c r="G62" i="254"/>
  <c r="C62" i="254"/>
  <c r="G65" i="254"/>
  <c r="C65" i="254"/>
  <c r="G69" i="254"/>
  <c r="C69" i="254"/>
  <c r="G73" i="254"/>
  <c r="C73" i="254"/>
  <c r="M110" i="251"/>
  <c r="M39" i="223"/>
  <c r="Y43" i="223"/>
  <c r="Y114" i="251"/>
  <c r="AD114" i="251"/>
  <c r="AC43" i="223"/>
  <c r="AW112" i="251"/>
  <c r="AR41" i="223"/>
  <c r="AR17" i="223"/>
  <c r="AW88" i="251"/>
  <c r="J13" i="167"/>
  <c r="BD13" i="33" s="1"/>
  <c r="AG143" i="251"/>
  <c r="J89" i="167"/>
  <c r="AG141" i="251"/>
  <c r="AG113" i="251"/>
  <c r="J128" i="167"/>
  <c r="R128" i="167" s="1"/>
  <c r="AG97" i="251"/>
  <c r="AG95" i="251"/>
  <c r="AR20" i="46"/>
  <c r="K79" i="251"/>
  <c r="AW111" i="251"/>
  <c r="AR40" i="223"/>
  <c r="AW110" i="251"/>
  <c r="AR39" i="223"/>
  <c r="G11" i="223"/>
  <c r="P37" i="223"/>
  <c r="I100" i="251"/>
  <c r="I97" i="251"/>
  <c r="I95" i="251"/>
  <c r="I93" i="251"/>
  <c r="I84" i="251"/>
  <c r="D94" i="251"/>
  <c r="D90" i="251"/>
  <c r="AA12" i="221"/>
  <c r="Z143" i="251"/>
  <c r="I103" i="251"/>
  <c r="AG133" i="251"/>
  <c r="Q75" i="254"/>
  <c r="Q74" i="254"/>
  <c r="H73" i="254"/>
  <c r="H72" i="254"/>
  <c r="K71" i="254"/>
  <c r="K70" i="254"/>
  <c r="Q69" i="254"/>
  <c r="H68" i="254"/>
  <c r="H67" i="254"/>
  <c r="H66" i="254"/>
  <c r="H65" i="254"/>
  <c r="K64" i="254"/>
  <c r="K63" i="254"/>
  <c r="N61" i="254"/>
  <c r="N60" i="254"/>
  <c r="Q59" i="254"/>
  <c r="K59" i="254"/>
  <c r="Q57" i="254"/>
  <c r="N55" i="254"/>
  <c r="H54" i="254"/>
  <c r="H53" i="254"/>
  <c r="H52" i="254"/>
  <c r="K51" i="254"/>
  <c r="N49" i="254"/>
  <c r="N48" i="254"/>
  <c r="N47" i="254"/>
  <c r="Q46" i="254"/>
  <c r="Q45" i="254"/>
  <c r="Q44" i="254"/>
  <c r="Q43" i="254"/>
  <c r="Q42" i="254"/>
  <c r="Q41" i="254"/>
  <c r="H41" i="254"/>
  <c r="K40" i="254"/>
  <c r="N38" i="254"/>
  <c r="N37" i="254"/>
  <c r="Q36" i="254"/>
  <c r="Q35" i="254"/>
  <c r="Q34" i="254"/>
  <c r="Q33" i="254"/>
  <c r="H33" i="254"/>
  <c r="H32" i="254"/>
  <c r="N30" i="254"/>
  <c r="N29" i="254"/>
  <c r="Q28" i="254"/>
  <c r="H28" i="254"/>
  <c r="H27" i="254"/>
  <c r="K26" i="254"/>
  <c r="K25" i="254"/>
  <c r="N24" i="254"/>
  <c r="N23" i="254"/>
  <c r="Q22" i="254"/>
  <c r="Q21" i="254"/>
  <c r="Q20" i="254"/>
  <c r="Q19" i="254"/>
  <c r="Q18" i="254"/>
  <c r="Q17" i="254"/>
  <c r="H17" i="254"/>
  <c r="K16" i="254"/>
  <c r="N15" i="254"/>
  <c r="N14" i="254"/>
  <c r="Q13" i="254"/>
  <c r="Q12" i="254"/>
  <c r="Q11" i="254"/>
  <c r="Q10" i="254"/>
  <c r="Q9" i="254"/>
  <c r="K9" i="254"/>
  <c r="N7" i="254"/>
  <c r="AG140" i="251"/>
  <c r="AB78" i="254"/>
  <c r="N75" i="254"/>
  <c r="N74" i="254"/>
  <c r="Q73" i="254"/>
  <c r="Q72" i="254"/>
  <c r="H71" i="254"/>
  <c r="H70" i="254"/>
  <c r="N69" i="254"/>
  <c r="Q68" i="254"/>
  <c r="Q67" i="254"/>
  <c r="Q66" i="254"/>
  <c r="Q65" i="254"/>
  <c r="Q64" i="254"/>
  <c r="H64" i="254"/>
  <c r="H63" i="254"/>
  <c r="K62" i="254"/>
  <c r="K61" i="254"/>
  <c r="N59" i="254"/>
  <c r="H59" i="254"/>
  <c r="K58" i="254"/>
  <c r="N57" i="254"/>
  <c r="Q56" i="254"/>
  <c r="K56" i="254"/>
  <c r="Q54" i="254"/>
  <c r="Q53" i="254"/>
  <c r="Q52" i="254"/>
  <c r="H51" i="254"/>
  <c r="K50" i="254"/>
  <c r="K49" i="254"/>
  <c r="K48" i="254"/>
  <c r="N46" i="254"/>
  <c r="N45" i="254"/>
  <c r="N44" i="254"/>
  <c r="N43" i="254"/>
  <c r="N42" i="254"/>
  <c r="N41" i="254"/>
  <c r="Q40" i="254"/>
  <c r="H40" i="254"/>
  <c r="K39" i="254"/>
  <c r="K38" i="254"/>
  <c r="N36" i="254"/>
  <c r="N35" i="254"/>
  <c r="N34" i="254"/>
  <c r="N33" i="254"/>
  <c r="Q32" i="254"/>
  <c r="Q31" i="254"/>
  <c r="K31" i="254"/>
  <c r="K30" i="254"/>
  <c r="Q27" i="254"/>
  <c r="Q26" i="254"/>
  <c r="H26" i="254"/>
  <c r="H25" i="254"/>
  <c r="K24" i="254"/>
  <c r="N22" i="254"/>
  <c r="N21" i="254"/>
  <c r="N20" i="254"/>
  <c r="N19" i="254"/>
  <c r="N18" i="254"/>
  <c r="N17" i="254"/>
  <c r="Q16" i="254"/>
  <c r="H16" i="254"/>
  <c r="K15" i="254"/>
  <c r="N13" i="254"/>
  <c r="N12" i="254"/>
  <c r="N11" i="254"/>
  <c r="N10" i="254"/>
  <c r="H9" i="254"/>
  <c r="K8" i="254"/>
  <c r="K7" i="254"/>
  <c r="AE80" i="254"/>
  <c r="AD80" i="254"/>
  <c r="K75" i="254"/>
  <c r="K74" i="254"/>
  <c r="N73" i="254"/>
  <c r="N72" i="254"/>
  <c r="Q71" i="254"/>
  <c r="Q70" i="254"/>
  <c r="K69" i="254"/>
  <c r="N68" i="254"/>
  <c r="N67" i="254"/>
  <c r="N66" i="254"/>
  <c r="N65" i="254"/>
  <c r="N64" i="254"/>
  <c r="Q63" i="254"/>
  <c r="Q62" i="254"/>
  <c r="H62" i="254"/>
  <c r="H61" i="254"/>
  <c r="K60" i="254"/>
  <c r="Q58" i="254"/>
  <c r="H58" i="254"/>
  <c r="K57" i="254"/>
  <c r="N56" i="254"/>
  <c r="H56" i="254"/>
  <c r="K55" i="254"/>
  <c r="N54" i="254"/>
  <c r="N53" i="254"/>
  <c r="N52" i="254"/>
  <c r="Q51" i="254"/>
  <c r="Q50" i="254"/>
  <c r="H50" i="254"/>
  <c r="H49" i="254"/>
  <c r="H48" i="254"/>
  <c r="K47" i="254"/>
  <c r="K46" i="254"/>
  <c r="K45" i="254"/>
  <c r="K44" i="254"/>
  <c r="K43" i="254"/>
  <c r="K42" i="254"/>
  <c r="N40" i="254"/>
  <c r="Q39" i="254"/>
  <c r="H39" i="254"/>
  <c r="H38" i="254"/>
  <c r="K37" i="254"/>
  <c r="K36" i="254"/>
  <c r="K35" i="254"/>
  <c r="K34" i="254"/>
  <c r="N32" i="254"/>
  <c r="N31" i="254"/>
  <c r="H31" i="254"/>
  <c r="H30" i="254"/>
  <c r="K29" i="254"/>
  <c r="N28" i="254"/>
  <c r="N27" i="254"/>
  <c r="Q25" i="254"/>
  <c r="Q24" i="254"/>
  <c r="H24" i="254"/>
  <c r="K23" i="254"/>
  <c r="K22" i="254"/>
  <c r="K21" i="254"/>
  <c r="K20" i="254"/>
  <c r="K19" i="254"/>
  <c r="K18" i="254"/>
  <c r="Q15" i="254"/>
  <c r="H15" i="254"/>
  <c r="K14" i="254"/>
  <c r="K13" i="254"/>
  <c r="K12" i="254"/>
  <c r="K11" i="254"/>
  <c r="K10" i="254"/>
  <c r="Q8" i="254"/>
  <c r="H8" i="254"/>
  <c r="H7" i="254"/>
  <c r="H75" i="254"/>
  <c r="H74" i="254"/>
  <c r="K73" i="254"/>
  <c r="K72" i="254"/>
  <c r="N71" i="254"/>
  <c r="N70" i="254"/>
  <c r="H69" i="254"/>
  <c r="K68" i="254"/>
  <c r="K67" i="254"/>
  <c r="K66" i="254"/>
  <c r="K65" i="254"/>
  <c r="N63" i="254"/>
  <c r="N62" i="254"/>
  <c r="Q61" i="254"/>
  <c r="Q60" i="254"/>
  <c r="H60" i="254"/>
  <c r="N58" i="254"/>
  <c r="H57" i="254"/>
  <c r="Q55" i="254"/>
  <c r="H55" i="254"/>
  <c r="K54" i="254"/>
  <c r="K53" i="254"/>
  <c r="K52" i="254"/>
  <c r="N51" i="254"/>
  <c r="N50" i="254"/>
  <c r="Q49" i="254"/>
  <c r="Q48" i="254"/>
  <c r="Q47" i="254"/>
  <c r="H47" i="254"/>
  <c r="H46" i="254"/>
  <c r="H45" i="254"/>
  <c r="H44" i="254"/>
  <c r="H43" i="254"/>
  <c r="H42" i="254"/>
  <c r="K41" i="254"/>
  <c r="N39" i="254"/>
  <c r="Q38" i="254"/>
  <c r="Q37" i="254"/>
  <c r="H37" i="254"/>
  <c r="H36" i="254"/>
  <c r="H35" i="254"/>
  <c r="H34" i="254"/>
  <c r="K33" i="254"/>
  <c r="K32" i="254"/>
  <c r="Q30" i="254"/>
  <c r="Q29" i="254"/>
  <c r="H29" i="254"/>
  <c r="K28" i="254"/>
  <c r="K27" i="254"/>
  <c r="N26" i="254"/>
  <c r="N25" i="254"/>
  <c r="Q23" i="254"/>
  <c r="H23" i="254"/>
  <c r="H22" i="254"/>
  <c r="H21" i="254"/>
  <c r="H20" i="254"/>
  <c r="H19" i="254"/>
  <c r="H18" i="254"/>
  <c r="K17" i="254"/>
  <c r="N16" i="254"/>
  <c r="Q14" i="254"/>
  <c r="H14" i="254"/>
  <c r="H13" i="254"/>
  <c r="H12" i="254"/>
  <c r="H11" i="254"/>
  <c r="H10" i="254"/>
  <c r="N9" i="254"/>
  <c r="N8" i="254"/>
  <c r="Q7" i="254"/>
  <c r="AE78" i="252"/>
  <c r="AA78" i="251"/>
  <c r="AA78" i="252"/>
  <c r="AU78" i="252" s="1"/>
  <c r="I75" i="252"/>
  <c r="I74" i="252"/>
  <c r="I73" i="252"/>
  <c r="I72" i="252"/>
  <c r="I71" i="252"/>
  <c r="I70" i="252"/>
  <c r="I69" i="252"/>
  <c r="I68" i="252"/>
  <c r="I67" i="252"/>
  <c r="I66" i="252"/>
  <c r="I65" i="252"/>
  <c r="I64" i="252"/>
  <c r="I63" i="252"/>
  <c r="I62" i="252"/>
  <c r="I61" i="252"/>
  <c r="I60" i="252"/>
  <c r="I59" i="252"/>
  <c r="I58" i="252"/>
  <c r="I57" i="252"/>
  <c r="I56" i="252"/>
  <c r="I55" i="252"/>
  <c r="I54" i="252"/>
  <c r="I53" i="252"/>
  <c r="I52" i="252"/>
  <c r="I51" i="252"/>
  <c r="I50" i="252"/>
  <c r="I49" i="252"/>
  <c r="I48" i="252"/>
  <c r="I47" i="252"/>
  <c r="I46" i="252"/>
  <c r="I45" i="252"/>
  <c r="I44" i="252"/>
  <c r="I43" i="252"/>
  <c r="I41" i="252"/>
  <c r="I40" i="252"/>
  <c r="I39" i="252"/>
  <c r="I38" i="252"/>
  <c r="I37" i="252"/>
  <c r="I36" i="252"/>
  <c r="I35" i="252"/>
  <c r="I34" i="252"/>
  <c r="I33" i="252"/>
  <c r="I32" i="252"/>
  <c r="I31" i="252"/>
  <c r="I30" i="252"/>
  <c r="I29" i="252"/>
  <c r="I28" i="252"/>
  <c r="I27" i="252"/>
  <c r="I26" i="252"/>
  <c r="I25" i="252"/>
  <c r="I24" i="252"/>
  <c r="I23" i="252"/>
  <c r="I22" i="252"/>
  <c r="I21" i="252"/>
  <c r="I20" i="252"/>
  <c r="I19" i="252"/>
  <c r="I18" i="252"/>
  <c r="I17" i="252"/>
  <c r="I16" i="252"/>
  <c r="I15" i="252"/>
  <c r="I14" i="252"/>
  <c r="I13" i="252"/>
  <c r="I12" i="252"/>
  <c r="I11" i="252"/>
  <c r="I10" i="252"/>
  <c r="I9" i="252"/>
  <c r="I8" i="252"/>
  <c r="I7" i="252"/>
  <c r="C73" i="252"/>
  <c r="C69" i="252"/>
  <c r="C65" i="252"/>
  <c r="C61" i="252"/>
  <c r="C57" i="252"/>
  <c r="C53" i="252"/>
  <c r="C49" i="252"/>
  <c r="C45" i="252"/>
  <c r="C38" i="252"/>
  <c r="C37" i="252"/>
  <c r="C33" i="252"/>
  <c r="C29" i="252"/>
  <c r="C25" i="252"/>
  <c r="C21" i="252"/>
  <c r="C17" i="252"/>
  <c r="C13" i="252"/>
  <c r="C9" i="252"/>
  <c r="C7" i="252"/>
  <c r="O42" i="252"/>
  <c r="AD80" i="252"/>
  <c r="AC80" i="252"/>
  <c r="AG78" i="251"/>
  <c r="F73" i="252"/>
  <c r="F69" i="252"/>
  <c r="F65" i="252"/>
  <c r="F61" i="252"/>
  <c r="F57" i="252"/>
  <c r="F53" i="252"/>
  <c r="F49" i="252"/>
  <c r="F45" i="252"/>
  <c r="F40" i="252"/>
  <c r="F36" i="252"/>
  <c r="F32" i="252"/>
  <c r="F28" i="252"/>
  <c r="F24" i="252"/>
  <c r="F20" i="252"/>
  <c r="F16" i="252"/>
  <c r="F12" i="252"/>
  <c r="F8" i="252"/>
  <c r="F7" i="252"/>
  <c r="C74" i="252"/>
  <c r="C70" i="252"/>
  <c r="C66" i="252"/>
  <c r="C62" i="252"/>
  <c r="C58" i="252"/>
  <c r="C54" i="252"/>
  <c r="C50" i="252"/>
  <c r="C46" i="252"/>
  <c r="C39" i="252"/>
  <c r="C34" i="252"/>
  <c r="C30" i="252"/>
  <c r="C26" i="252"/>
  <c r="C22" i="252"/>
  <c r="C18" i="252"/>
  <c r="C14" i="252"/>
  <c r="C10" i="252"/>
  <c r="L42" i="252"/>
  <c r="O75" i="252"/>
  <c r="O74" i="252"/>
  <c r="O73" i="252"/>
  <c r="O72" i="252"/>
  <c r="O71" i="252"/>
  <c r="O70" i="252"/>
  <c r="O69" i="252"/>
  <c r="O68" i="252"/>
  <c r="O67" i="252"/>
  <c r="O66" i="252"/>
  <c r="O65" i="252"/>
  <c r="O64" i="252"/>
  <c r="O63" i="252"/>
  <c r="O62" i="252"/>
  <c r="O61" i="252"/>
  <c r="O60" i="252"/>
  <c r="O59" i="252"/>
  <c r="O58" i="252"/>
  <c r="O57" i="252"/>
  <c r="O56" i="252"/>
  <c r="O55" i="252"/>
  <c r="O54" i="252"/>
  <c r="O53" i="252"/>
  <c r="O52" i="252"/>
  <c r="O51" i="252"/>
  <c r="O50" i="252"/>
  <c r="O49" i="252"/>
  <c r="O48" i="252"/>
  <c r="O47" i="252"/>
  <c r="O46" i="252"/>
  <c r="O45" i="252"/>
  <c r="O44" i="252"/>
  <c r="O43" i="252"/>
  <c r="O41" i="252"/>
  <c r="O40" i="252"/>
  <c r="O39" i="252"/>
  <c r="O38" i="252"/>
  <c r="O37" i="252"/>
  <c r="O36" i="252"/>
  <c r="O35" i="252"/>
  <c r="O34" i="252"/>
  <c r="O33" i="252"/>
  <c r="O32" i="252"/>
  <c r="O31" i="252"/>
  <c r="O30" i="252"/>
  <c r="O29" i="252"/>
  <c r="O28" i="252"/>
  <c r="O27" i="252"/>
  <c r="O26" i="252"/>
  <c r="O25" i="252"/>
  <c r="O24" i="252"/>
  <c r="O23" i="252"/>
  <c r="O22" i="252"/>
  <c r="O21" i="252"/>
  <c r="O20" i="252"/>
  <c r="O19" i="252"/>
  <c r="O18" i="252"/>
  <c r="O17" i="252"/>
  <c r="O16" i="252"/>
  <c r="O15" i="252"/>
  <c r="O14" i="252"/>
  <c r="O13" i="252"/>
  <c r="O12" i="252"/>
  <c r="O11" i="252"/>
  <c r="O10" i="252"/>
  <c r="O9" i="252"/>
  <c r="O8" i="252"/>
  <c r="O7" i="252"/>
  <c r="C75" i="252"/>
  <c r="C71" i="252"/>
  <c r="C67" i="252"/>
  <c r="C63" i="252"/>
  <c r="C59" i="252"/>
  <c r="C55" i="252"/>
  <c r="C51" i="252"/>
  <c r="C47" i="252"/>
  <c r="C43" i="252"/>
  <c r="C40" i="252"/>
  <c r="C35" i="252"/>
  <c r="C31" i="252"/>
  <c r="C27" i="252"/>
  <c r="C23" i="252"/>
  <c r="C19" i="252"/>
  <c r="C15" i="252"/>
  <c r="C11" i="252"/>
  <c r="I42" i="252"/>
  <c r="AI78" i="251"/>
  <c r="AE81" i="252"/>
  <c r="L75" i="252"/>
  <c r="L74" i="252"/>
  <c r="L73" i="252"/>
  <c r="L72" i="252"/>
  <c r="L71" i="252"/>
  <c r="L70" i="252"/>
  <c r="L69" i="252"/>
  <c r="L68" i="252"/>
  <c r="L67" i="252"/>
  <c r="L66" i="252"/>
  <c r="L65" i="252"/>
  <c r="L64" i="252"/>
  <c r="L63" i="252"/>
  <c r="L62" i="252"/>
  <c r="L61" i="252"/>
  <c r="L60" i="252"/>
  <c r="L59" i="252"/>
  <c r="L58" i="252"/>
  <c r="L57" i="252"/>
  <c r="L56" i="252"/>
  <c r="L55" i="252"/>
  <c r="L54" i="252"/>
  <c r="L53" i="252"/>
  <c r="L52" i="252"/>
  <c r="L51" i="252"/>
  <c r="L50" i="252"/>
  <c r="L49" i="252"/>
  <c r="L48" i="252"/>
  <c r="L47" i="252"/>
  <c r="L46" i="252"/>
  <c r="L45" i="252"/>
  <c r="L44" i="252"/>
  <c r="L43" i="252"/>
  <c r="L41" i="252"/>
  <c r="L40" i="252"/>
  <c r="L39" i="252"/>
  <c r="L38" i="252"/>
  <c r="L37" i="252"/>
  <c r="L36" i="252"/>
  <c r="L35" i="252"/>
  <c r="L34" i="252"/>
  <c r="L33" i="252"/>
  <c r="L32" i="252"/>
  <c r="L31" i="252"/>
  <c r="L30" i="252"/>
  <c r="L29" i="252"/>
  <c r="L28" i="252"/>
  <c r="L27" i="252"/>
  <c r="L26" i="252"/>
  <c r="L25" i="252"/>
  <c r="L24" i="252"/>
  <c r="L23" i="252"/>
  <c r="L22" i="252"/>
  <c r="L21" i="252"/>
  <c r="L20" i="252"/>
  <c r="L19" i="252"/>
  <c r="L18" i="252"/>
  <c r="L17" i="252"/>
  <c r="L16" i="252"/>
  <c r="L15" i="252"/>
  <c r="L14" i="252"/>
  <c r="L13" i="252"/>
  <c r="L12" i="252"/>
  <c r="L11" i="252"/>
  <c r="L10" i="252"/>
  <c r="L9" i="252"/>
  <c r="L8" i="252"/>
  <c r="L7" i="252"/>
  <c r="C72" i="252"/>
  <c r="C68" i="252"/>
  <c r="C64" i="252"/>
  <c r="C60" i="252"/>
  <c r="C56" i="252"/>
  <c r="C52" i="252"/>
  <c r="C48" i="252"/>
  <c r="C44" i="252"/>
  <c r="C41" i="252"/>
  <c r="C36" i="252"/>
  <c r="C32" i="252"/>
  <c r="C28" i="252"/>
  <c r="C24" i="252"/>
  <c r="C20" i="252"/>
  <c r="C16" i="252"/>
  <c r="C12" i="252"/>
  <c r="C8" i="252"/>
  <c r="C42" i="252"/>
  <c r="F42" i="252"/>
  <c r="AB142" i="251"/>
  <c r="AB83" i="251"/>
  <c r="AB112" i="251"/>
  <c r="AD142" i="251"/>
  <c r="AD11" i="221"/>
  <c r="AB143" i="251"/>
  <c r="AD107" i="251"/>
  <c r="AC36" i="223"/>
  <c r="AD99" i="251"/>
  <c r="AC28" i="223"/>
  <c r="AD91" i="251"/>
  <c r="AC20" i="223"/>
  <c r="AD83" i="251"/>
  <c r="AC12" i="223"/>
  <c r="AZ111" i="251"/>
  <c r="AT40" i="223"/>
  <c r="AZ103" i="251"/>
  <c r="AT32" i="223"/>
  <c r="AZ99" i="251"/>
  <c r="AT28" i="223"/>
  <c r="AZ95" i="251"/>
  <c r="AT24" i="223"/>
  <c r="AT20" i="223"/>
  <c r="AZ91" i="251"/>
  <c r="AZ87" i="251"/>
  <c r="AT16" i="223"/>
  <c r="AT12" i="223"/>
  <c r="AT8" i="223"/>
  <c r="P78" i="241"/>
  <c r="Q78" i="241" s="1"/>
  <c r="AA134" i="251"/>
  <c r="AA8" i="46"/>
  <c r="AB81" i="251"/>
  <c r="AB91" i="251"/>
  <c r="AA135" i="251"/>
  <c r="AB85" i="251"/>
  <c r="AB90" i="251"/>
  <c r="AB100" i="251"/>
  <c r="AB80" i="251"/>
  <c r="AD144" i="251"/>
  <c r="AD13" i="221"/>
  <c r="AD106" i="251"/>
  <c r="AC35" i="223"/>
  <c r="AD98" i="251"/>
  <c r="AC27" i="223"/>
  <c r="AC19" i="223"/>
  <c r="AD90" i="251"/>
  <c r="AD82" i="251"/>
  <c r="AC11" i="223"/>
  <c r="AZ110" i="251"/>
  <c r="AT39" i="223"/>
  <c r="AZ102" i="251"/>
  <c r="AT31" i="223"/>
  <c r="AZ98" i="251"/>
  <c r="AT27" i="223"/>
  <c r="AT23" i="223"/>
  <c r="AZ94" i="251"/>
  <c r="AT19" i="223"/>
  <c r="AZ90" i="251"/>
  <c r="AZ86" i="251"/>
  <c r="AT15" i="223"/>
  <c r="AT11" i="223"/>
  <c r="AT7" i="223"/>
  <c r="AB107" i="251"/>
  <c r="AB141" i="251"/>
  <c r="AD140" i="251"/>
  <c r="AD9" i="221"/>
  <c r="AB144" i="251"/>
  <c r="P78" i="141"/>
  <c r="Q78" i="141" s="1"/>
  <c r="AA132" i="251"/>
  <c r="P78" i="140"/>
  <c r="Q78" i="140" s="1"/>
  <c r="AA133" i="251"/>
  <c r="P82" i="140"/>
  <c r="Q82" i="140" s="1"/>
  <c r="AB133" i="251"/>
  <c r="AD113" i="251"/>
  <c r="AC42" i="223"/>
  <c r="AD105" i="251"/>
  <c r="AC34" i="223"/>
  <c r="AD97" i="251"/>
  <c r="AC26" i="223"/>
  <c r="AD89" i="251"/>
  <c r="AC18" i="223"/>
  <c r="AD81" i="251"/>
  <c r="AC10" i="223"/>
  <c r="AZ109" i="251"/>
  <c r="AT38" i="223"/>
  <c r="AZ101" i="251"/>
  <c r="AT30" i="223"/>
  <c r="AZ97" i="251"/>
  <c r="AT26" i="223"/>
  <c r="AT22" i="223"/>
  <c r="AZ93" i="251"/>
  <c r="AZ89" i="251"/>
  <c r="AT18" i="223"/>
  <c r="AT14" i="223"/>
  <c r="AT10" i="223"/>
  <c r="AB111" i="251"/>
  <c r="AB84" i="251"/>
  <c r="AB93" i="251"/>
  <c r="AB105" i="251"/>
  <c r="AC41" i="223"/>
  <c r="AD108" i="251"/>
  <c r="AC33" i="223"/>
  <c r="AD100" i="251"/>
  <c r="AC25" i="223"/>
  <c r="AC21" i="223"/>
  <c r="AC17" i="223"/>
  <c r="AD84" i="251"/>
  <c r="AC9" i="223"/>
  <c r="AZ112" i="251"/>
  <c r="AT37" i="223"/>
  <c r="AZ104" i="251"/>
  <c r="AT29" i="223"/>
  <c r="AZ96" i="251"/>
  <c r="AT25" i="223"/>
  <c r="AT21" i="223"/>
  <c r="AZ92" i="251"/>
  <c r="AZ88" i="251"/>
  <c r="AT17" i="223"/>
  <c r="AT13" i="223"/>
  <c r="AT9" i="223"/>
  <c r="AB113" i="251"/>
  <c r="AB99" i="251"/>
  <c r="AA11" i="223"/>
  <c r="AB108" i="251"/>
  <c r="AB79" i="251"/>
  <c r="M89" i="251"/>
  <c r="M18" i="223"/>
  <c r="K101" i="251"/>
  <c r="J30" i="223"/>
  <c r="G24" i="223"/>
  <c r="O87" i="251"/>
  <c r="P21" i="223"/>
  <c r="O98" i="251"/>
  <c r="P27" i="223"/>
  <c r="P32" i="223"/>
  <c r="M113" i="251"/>
  <c r="I82" i="251"/>
  <c r="O142" i="251"/>
  <c r="Q11" i="221"/>
  <c r="D23" i="223"/>
  <c r="P31" i="223"/>
  <c r="J8" i="223"/>
  <c r="M80" i="251"/>
  <c r="J10" i="223"/>
  <c r="O113" i="251"/>
  <c r="P42" i="223"/>
  <c r="I85" i="251"/>
  <c r="G14" i="223"/>
  <c r="I99" i="251"/>
  <c r="G28" i="223"/>
  <c r="N13" i="221"/>
  <c r="M144" i="251"/>
  <c r="I90" i="251"/>
  <c r="G19" i="223"/>
  <c r="AF17" i="223"/>
  <c r="AF33" i="223"/>
  <c r="H13" i="221"/>
  <c r="I144" i="251"/>
  <c r="AA35" i="223"/>
  <c r="AA22" i="223"/>
  <c r="M91" i="251"/>
  <c r="M20" i="223"/>
  <c r="H8" i="221"/>
  <c r="K142" i="251"/>
  <c r="AA34" i="223"/>
  <c r="AA20" i="223"/>
  <c r="AA41" i="223"/>
  <c r="AA10" i="223"/>
  <c r="AF37" i="223"/>
  <c r="M83" i="251"/>
  <c r="J17" i="223"/>
  <c r="M138" i="251"/>
  <c r="N7" i="221"/>
  <c r="N14" i="221" s="1"/>
  <c r="K138" i="251"/>
  <c r="M79" i="251"/>
  <c r="M8" i="223"/>
  <c r="M16" i="223"/>
  <c r="K90" i="251"/>
  <c r="J16" i="223"/>
  <c r="I143" i="251"/>
  <c r="AB13" i="221"/>
  <c r="AB12" i="221"/>
  <c r="Q12" i="221"/>
  <c r="K12" i="221"/>
  <c r="K143" i="251"/>
  <c r="G10" i="223"/>
  <c r="AA9" i="223"/>
  <c r="AA36" i="223"/>
  <c r="AA28" i="223"/>
  <c r="AF32" i="223"/>
  <c r="AF31" i="223"/>
  <c r="M90" i="251"/>
  <c r="M19" i="223"/>
  <c r="I98" i="251"/>
  <c r="G27" i="223"/>
  <c r="M35" i="223"/>
  <c r="Q13" i="221"/>
  <c r="O89" i="251"/>
  <c r="P18" i="223"/>
  <c r="O106" i="251"/>
  <c r="P35" i="223"/>
  <c r="G29" i="223"/>
  <c r="K140" i="251"/>
  <c r="J21" i="223"/>
  <c r="J12" i="223"/>
  <c r="O81" i="251"/>
  <c r="AF23" i="223"/>
  <c r="AF35" i="223"/>
  <c r="AF7" i="223"/>
  <c r="M14" i="223"/>
  <c r="Q7" i="221"/>
  <c r="K114" i="251"/>
  <c r="J43" i="223"/>
  <c r="I113" i="251"/>
  <c r="G42" i="223"/>
  <c r="I101" i="251"/>
  <c r="G30" i="223"/>
  <c r="J41" i="223"/>
  <c r="P12" i="223"/>
  <c r="O83" i="251"/>
  <c r="P19" i="223"/>
  <c r="O95" i="251"/>
  <c r="P24" i="223"/>
  <c r="P29" i="223"/>
  <c r="M107" i="251"/>
  <c r="M36" i="223"/>
  <c r="J7" i="223"/>
  <c r="D92" i="251"/>
  <c r="D21" i="223"/>
  <c r="H7" i="221"/>
  <c r="M140" i="251"/>
  <c r="N9" i="221"/>
  <c r="M33" i="223"/>
  <c r="O93" i="251"/>
  <c r="P22" i="223"/>
  <c r="M139" i="251"/>
  <c r="N8" i="221"/>
  <c r="M43" i="223"/>
  <c r="K107" i="251"/>
  <c r="J36" i="223"/>
  <c r="O107" i="251"/>
  <c r="P36" i="223"/>
  <c r="I114" i="251"/>
  <c r="G43" i="223"/>
  <c r="G12" i="223"/>
  <c r="I88" i="251"/>
  <c r="G17" i="223"/>
  <c r="G23" i="223"/>
  <c r="O105" i="251"/>
  <c r="P34" i="223"/>
  <c r="N11" i="221"/>
  <c r="G25" i="223"/>
  <c r="I96" i="251"/>
  <c r="J27" i="223"/>
  <c r="I104" i="251"/>
  <c r="G33" i="223"/>
  <c r="AF20" i="223"/>
  <c r="AF41" i="223"/>
  <c r="AF21" i="223"/>
  <c r="K96" i="251"/>
  <c r="I86" i="251"/>
  <c r="G15" i="223"/>
  <c r="M141" i="251"/>
  <c r="Q8" i="221"/>
  <c r="O139" i="251"/>
  <c r="I140" i="251"/>
  <c r="H9" i="221"/>
  <c r="K141" i="251"/>
  <c r="K10" i="221"/>
  <c r="AA42" i="223"/>
  <c r="AA30" i="223"/>
  <c r="AA25" i="223"/>
  <c r="AF36" i="223"/>
  <c r="AA18" i="223"/>
  <c r="AF39" i="223"/>
  <c r="AF15" i="223"/>
  <c r="M88" i="251"/>
  <c r="M17" i="223"/>
  <c r="M101" i="251"/>
  <c r="M30" i="223"/>
  <c r="K94" i="251"/>
  <c r="J23" i="223"/>
  <c r="D93" i="251"/>
  <c r="D22" i="223"/>
  <c r="M82" i="251"/>
  <c r="O85" i="251"/>
  <c r="P14" i="223"/>
  <c r="I80" i="251"/>
  <c r="G9" i="223"/>
  <c r="O86" i="251"/>
  <c r="P15" i="223"/>
  <c r="O91" i="251"/>
  <c r="P20" i="223"/>
  <c r="O97" i="251"/>
  <c r="P26" i="223"/>
  <c r="O101" i="251"/>
  <c r="P30" i="223"/>
  <c r="M108" i="251"/>
  <c r="M37" i="223"/>
  <c r="K80" i="251"/>
  <c r="J9" i="223"/>
  <c r="D91" i="251"/>
  <c r="D20" i="223"/>
  <c r="AA12" i="223"/>
  <c r="O141" i="251"/>
  <c r="O145" i="251" s="1"/>
  <c r="Q10" i="221"/>
  <c r="M81" i="251"/>
  <c r="O96" i="251"/>
  <c r="P25" i="223"/>
  <c r="M112" i="251"/>
  <c r="M41" i="223"/>
  <c r="O140" i="251"/>
  <c r="Q9" i="221"/>
  <c r="M7" i="223"/>
  <c r="M78" i="251"/>
  <c r="I91" i="251"/>
  <c r="G20" i="223"/>
  <c r="I102" i="251"/>
  <c r="G31" i="223"/>
  <c r="O112" i="251"/>
  <c r="P41" i="223"/>
  <c r="M94" i="251"/>
  <c r="M23" i="223"/>
  <c r="G13" i="223"/>
  <c r="I89" i="251"/>
  <c r="G18" i="223"/>
  <c r="G26" i="223"/>
  <c r="O109" i="251"/>
  <c r="P38" i="223"/>
  <c r="M143" i="251"/>
  <c r="N12" i="221"/>
  <c r="K82" i="251"/>
  <c r="J11" i="223"/>
  <c r="K84" i="251"/>
  <c r="J13" i="223"/>
  <c r="O78" i="251"/>
  <c r="P7" i="223"/>
  <c r="AF8" i="223"/>
  <c r="AG11" i="221"/>
  <c r="AF28" i="223"/>
  <c r="AG13" i="221"/>
  <c r="AF14" i="223"/>
  <c r="AA19" i="223"/>
  <c r="AA14" i="223"/>
  <c r="AA13" i="223"/>
  <c r="K104" i="251"/>
  <c r="J33" i="223"/>
  <c r="O104" i="251"/>
  <c r="P33" i="223"/>
  <c r="I141" i="251"/>
  <c r="H10" i="221"/>
  <c r="AB11" i="221"/>
  <c r="K144" i="251"/>
  <c r="K13" i="221"/>
  <c r="AA23" i="223"/>
  <c r="AF24" i="223"/>
  <c r="AB10" i="221"/>
  <c r="AA40" i="223"/>
  <c r="AA29" i="223"/>
  <c r="AA8" i="223"/>
  <c r="F131" i="167"/>
  <c r="F141" i="167"/>
  <c r="G79" i="167"/>
  <c r="J79" i="167" s="1"/>
  <c r="O42" i="167"/>
  <c r="G42" i="167"/>
  <c r="F76" i="167"/>
  <c r="AY16" i="33"/>
  <c r="AB16" i="251" s="1"/>
  <c r="AB95" i="251"/>
  <c r="Q103" i="167"/>
  <c r="Q87" i="167"/>
  <c r="AA31" i="223"/>
  <c r="G51" i="1"/>
  <c r="K55" i="1"/>
  <c r="K70" i="1"/>
  <c r="G11" i="166"/>
  <c r="H11" i="166"/>
  <c r="R106" i="167"/>
  <c r="AA13" i="46"/>
  <c r="AH121" i="251" s="1"/>
  <c r="AH113" i="251"/>
  <c r="AX47" i="33"/>
  <c r="AA47" i="251" s="1"/>
  <c r="AX37" i="33"/>
  <c r="AA37" i="251" s="1"/>
  <c r="AX70" i="33"/>
  <c r="AA70" i="251" s="1"/>
  <c r="AX66" i="33"/>
  <c r="AA66" i="251" s="1"/>
  <c r="AX68" i="33"/>
  <c r="AA68" i="251" s="1"/>
  <c r="AX53" i="33"/>
  <c r="AA53" i="251" s="1"/>
  <c r="AF78" i="254"/>
  <c r="D93" i="167"/>
  <c r="I78" i="67"/>
  <c r="J78" i="67" s="1"/>
  <c r="C76" i="140"/>
  <c r="C83" i="140" s="1"/>
  <c r="D133" i="251" s="1"/>
  <c r="C76" i="141"/>
  <c r="C83" i="141"/>
  <c r="D132" i="251" s="1"/>
  <c r="O82" i="251"/>
  <c r="P8" i="223"/>
  <c r="G37" i="223"/>
  <c r="I107" i="251"/>
  <c r="I105" i="251"/>
  <c r="J32" i="223"/>
  <c r="K102" i="251"/>
  <c r="K97" i="251"/>
  <c r="J26" i="223"/>
  <c r="J24" i="223"/>
  <c r="K89" i="251"/>
  <c r="M25" i="223"/>
  <c r="M95" i="251"/>
  <c r="M13" i="223"/>
  <c r="G8" i="223"/>
  <c r="I78" i="251"/>
  <c r="G7" i="223"/>
  <c r="J35" i="223"/>
  <c r="M103" i="251"/>
  <c r="M29" i="223"/>
  <c r="M28" i="223"/>
  <c r="AF26" i="223"/>
  <c r="AB110" i="251"/>
  <c r="AF30" i="223"/>
  <c r="AF38" i="223"/>
  <c r="AF25" i="223"/>
  <c r="AF19" i="223"/>
  <c r="AG12" i="221"/>
  <c r="D29" i="223"/>
  <c r="D100" i="251"/>
  <c r="D37" i="223"/>
  <c r="D108" i="251"/>
  <c r="G11" i="221"/>
  <c r="H142" i="251"/>
  <c r="D24" i="223"/>
  <c r="D95" i="251"/>
  <c r="D33" i="223"/>
  <c r="D104" i="251"/>
  <c r="G7" i="221"/>
  <c r="H138" i="251"/>
  <c r="H141" i="251"/>
  <c r="H145" i="251" s="1"/>
  <c r="G10" i="221"/>
  <c r="C8" i="221"/>
  <c r="D139" i="251"/>
  <c r="G13" i="221"/>
  <c r="H144" i="251"/>
  <c r="G76" i="254"/>
  <c r="G83" i="254" s="1"/>
  <c r="AH133" i="251"/>
  <c r="D35" i="223"/>
  <c r="D106" i="251"/>
  <c r="D82" i="251"/>
  <c r="D11" i="223"/>
  <c r="D10" i="223"/>
  <c r="D81" i="251"/>
  <c r="G9" i="221"/>
  <c r="G14" i="221" s="1"/>
  <c r="H140" i="251"/>
  <c r="H139" i="251"/>
  <c r="G8" i="221"/>
  <c r="D84" i="251"/>
  <c r="D13" i="223"/>
  <c r="D30" i="223"/>
  <c r="D101" i="251"/>
  <c r="D18" i="223"/>
  <c r="D89" i="251"/>
  <c r="C10" i="221"/>
  <c r="D141" i="251"/>
  <c r="D102" i="251"/>
  <c r="D31" i="223"/>
  <c r="D42" i="223"/>
  <c r="D113" i="251"/>
  <c r="D7" i="223"/>
  <c r="D78" i="251"/>
  <c r="D85" i="251"/>
  <c r="D14" i="223"/>
  <c r="D25" i="223"/>
  <c r="D96" i="251"/>
  <c r="D105" i="251"/>
  <c r="D34" i="223"/>
  <c r="D97" i="251"/>
  <c r="D26" i="223"/>
  <c r="D144" i="251"/>
  <c r="C13" i="221"/>
  <c r="C12" i="221"/>
  <c r="D143" i="251"/>
  <c r="H143" i="251"/>
  <c r="G12" i="221"/>
  <c r="AA26" i="223"/>
  <c r="P76" i="167"/>
  <c r="M76" i="167"/>
  <c r="BF42" i="33"/>
  <c r="AI42" i="251" s="1"/>
  <c r="H119" i="251"/>
  <c r="M60" i="67"/>
  <c r="D16" i="223"/>
  <c r="D87" i="251"/>
  <c r="D17" i="223"/>
  <c r="D88" i="251"/>
  <c r="D36" i="223"/>
  <c r="D107" i="251"/>
  <c r="D32" i="223"/>
  <c r="D103" i="251"/>
  <c r="D79" i="251"/>
  <c r="D8" i="223"/>
  <c r="D15" i="223"/>
  <c r="D86" i="251"/>
  <c r="D27" i="223"/>
  <c r="D98" i="251"/>
  <c r="D109" i="251"/>
  <c r="D38" i="223"/>
  <c r="D83" i="251"/>
  <c r="D12" i="223"/>
  <c r="D28" i="223"/>
  <c r="D99" i="251"/>
  <c r="D140" i="251"/>
  <c r="C9" i="221"/>
  <c r="AE79" i="252"/>
  <c r="Y42" i="1"/>
  <c r="D41" i="223"/>
  <c r="D112" i="251"/>
  <c r="D142" i="251"/>
  <c r="D145" i="251" s="1"/>
  <c r="C11" i="221"/>
  <c r="AK114" i="251"/>
  <c r="BC114" i="251" s="1"/>
  <c r="BD114" i="251"/>
  <c r="AA37" i="223"/>
  <c r="AW76" i="251"/>
  <c r="AB78" i="251"/>
  <c r="AB135" i="251"/>
  <c r="AB92" i="251"/>
  <c r="P82" i="241"/>
  <c r="Q82" i="241" s="1"/>
  <c r="AB134" i="251"/>
  <c r="AB88" i="251"/>
  <c r="AB140" i="251"/>
  <c r="AA38" i="223"/>
  <c r="AB97" i="251"/>
  <c r="AB82" i="251"/>
  <c r="AG8" i="221"/>
  <c r="AH139" i="251"/>
  <c r="AB103" i="251"/>
  <c r="AA16" i="223"/>
  <c r="AB98" i="251"/>
  <c r="M99" i="251"/>
  <c r="M24" i="223"/>
  <c r="K103" i="251"/>
  <c r="I108" i="251"/>
  <c r="P11" i="223"/>
  <c r="AA17" i="223"/>
  <c r="AF42" i="223"/>
  <c r="K106" i="251"/>
  <c r="M84" i="251"/>
  <c r="M96" i="251"/>
  <c r="J18" i="223"/>
  <c r="G34" i="223"/>
  <c r="M32" i="223"/>
  <c r="I79" i="251"/>
  <c r="O79" i="251"/>
  <c r="O114" i="251"/>
  <c r="P43" i="223"/>
  <c r="AA24" i="223"/>
  <c r="AA33" i="223"/>
  <c r="AB9" i="221"/>
  <c r="K95" i="251"/>
  <c r="G36" i="223"/>
  <c r="AA32" i="223"/>
  <c r="AA21" i="223"/>
  <c r="AA27" i="223"/>
  <c r="O55" i="1"/>
  <c r="P55" i="1" s="1"/>
  <c r="Q93" i="167"/>
  <c r="AF82" i="254"/>
  <c r="AB139" i="251"/>
  <c r="AB145" i="251" s="1"/>
  <c r="AE82" i="252"/>
  <c r="K76" i="167"/>
  <c r="K143" i="167" s="1"/>
  <c r="K146" i="167" s="1"/>
  <c r="E42" i="167"/>
  <c r="D76" i="167"/>
  <c r="AH98" i="251"/>
  <c r="AF27" i="223"/>
  <c r="AH141" i="251"/>
  <c r="AG10" i="221"/>
  <c r="AG111" i="251"/>
  <c r="AF40" i="223"/>
  <c r="AB8" i="221"/>
  <c r="AX42" i="33"/>
  <c r="AA42" i="251" s="1"/>
  <c r="P42" i="254"/>
  <c r="N48" i="252"/>
  <c r="M48" i="254"/>
  <c r="S42" i="254"/>
  <c r="K48" i="252"/>
  <c r="S48" i="254"/>
  <c r="Q48" i="252"/>
  <c r="N42" i="252"/>
  <c r="H48" i="252"/>
  <c r="P48" i="254"/>
  <c r="M45" i="238"/>
  <c r="M14" i="238"/>
  <c r="M53" i="238"/>
  <c r="M33" i="238"/>
  <c r="M12" i="238"/>
  <c r="M29" i="238"/>
  <c r="M60" i="238"/>
  <c r="M40" i="238"/>
  <c r="M74" i="238"/>
  <c r="M62" i="238"/>
  <c r="M32" i="238"/>
  <c r="M27" i="238"/>
  <c r="M75" i="238"/>
  <c r="M55" i="238"/>
  <c r="M66" i="238"/>
  <c r="M11" i="238"/>
  <c r="M63" i="238"/>
  <c r="M47" i="238"/>
  <c r="M48" i="238"/>
  <c r="M61" i="238"/>
  <c r="M57" i="238"/>
  <c r="M59" i="238"/>
  <c r="M54" i="238"/>
  <c r="M46" i="238"/>
  <c r="M65" i="238"/>
  <c r="M43" i="238"/>
  <c r="M34" i="238"/>
  <c r="M38" i="238"/>
  <c r="M72" i="238"/>
  <c r="M10" i="238"/>
  <c r="M26" i="238"/>
  <c r="M19" i="238"/>
  <c r="M50" i="238"/>
  <c r="M24" i="238"/>
  <c r="M31" i="238"/>
  <c r="M13" i="238"/>
  <c r="M51" i="238"/>
  <c r="M21" i="238"/>
  <c r="M20" i="238"/>
  <c r="M28" i="238"/>
  <c r="M52" i="238"/>
  <c r="M37" i="238"/>
  <c r="M35" i="238"/>
  <c r="M22" i="238"/>
  <c r="M18" i="238"/>
  <c r="M49" i="238"/>
  <c r="M30" i="238"/>
  <c r="M56" i="238"/>
  <c r="M39" i="238"/>
  <c r="M41" i="238"/>
  <c r="M17" i="238"/>
  <c r="M68" i="238"/>
  <c r="M71" i="238"/>
  <c r="M16" i="238"/>
  <c r="M58" i="238"/>
  <c r="M44" i="238"/>
  <c r="M70" i="238"/>
  <c r="M67" i="238"/>
  <c r="M69" i="238"/>
  <c r="M25" i="238"/>
  <c r="M64" i="238"/>
  <c r="M42" i="238"/>
  <c r="M73" i="238"/>
  <c r="M8" i="238"/>
  <c r="N45" i="238"/>
  <c r="AF53" i="252"/>
  <c r="AF33" i="252"/>
  <c r="AF29" i="252"/>
  <c r="AF12" i="252"/>
  <c r="AF14" i="252"/>
  <c r="M9" i="238"/>
  <c r="N47" i="238"/>
  <c r="AF47" i="252" s="1"/>
  <c r="N69" i="238"/>
  <c r="M23" i="238"/>
  <c r="AG12" i="252"/>
  <c r="N25" i="238"/>
  <c r="AF25" i="252" s="1"/>
  <c r="N51" i="238"/>
  <c r="N34" i="238"/>
  <c r="N57" i="238"/>
  <c r="AF57" i="252" s="1"/>
  <c r="N50" i="238"/>
  <c r="N17" i="238"/>
  <c r="M36" i="238"/>
  <c r="N49" i="238"/>
  <c r="N22" i="238"/>
  <c r="AF22" i="252" s="1"/>
  <c r="M15" i="238"/>
  <c r="AD7" i="46"/>
  <c r="AL117" i="251" s="1"/>
  <c r="AF56" i="252"/>
  <c r="AF67" i="252"/>
  <c r="AF26" i="252"/>
  <c r="AF16" i="252"/>
  <c r="AF46" i="252"/>
  <c r="AF28" i="252"/>
  <c r="AF11" i="252"/>
  <c r="AF40" i="252"/>
  <c r="AF8" i="252"/>
  <c r="AF61" i="252"/>
  <c r="AF73" i="252"/>
  <c r="AF41" i="252"/>
  <c r="AF52" i="252"/>
  <c r="AF42" i="252"/>
  <c r="AF24" i="252"/>
  <c r="AF19" i="252"/>
  <c r="AF44" i="252"/>
  <c r="AF62" i="252"/>
  <c r="AF35" i="252"/>
  <c r="AF32" i="252"/>
  <c r="AF66" i="252"/>
  <c r="AF27" i="252"/>
  <c r="AF43" i="252"/>
  <c r="AF38" i="252"/>
  <c r="AF37" i="252"/>
  <c r="AF64" i="252"/>
  <c r="AF71" i="252"/>
  <c r="AF58" i="252"/>
  <c r="AF20" i="252"/>
  <c r="AF39" i="252"/>
  <c r="AF72" i="252"/>
  <c r="AF75" i="252"/>
  <c r="AF74" i="252"/>
  <c r="AF18" i="252"/>
  <c r="AF63" i="252"/>
  <c r="AF21" i="252"/>
  <c r="AF65" i="252"/>
  <c r="AF31" i="252"/>
  <c r="AF54" i="252"/>
  <c r="AF70" i="252"/>
  <c r="AF30" i="252"/>
  <c r="AF51" i="252"/>
  <c r="AF68" i="252"/>
  <c r="AF69" i="252"/>
  <c r="AD15" i="46"/>
  <c r="AE15" i="46" s="1"/>
  <c r="AM123" i="251" s="1"/>
  <c r="AD12" i="46"/>
  <c r="AE12" i="46" s="1"/>
  <c r="AM120" i="251" s="1"/>
  <c r="AD13" i="46"/>
  <c r="AL121" i="251" s="1"/>
  <c r="AD11" i="46"/>
  <c r="AE11" i="46" s="1"/>
  <c r="AM119" i="251" s="1"/>
  <c r="AD16" i="46"/>
  <c r="AL124" i="251" s="1"/>
  <c r="AD10" i="46"/>
  <c r="AE10" i="46" s="1"/>
  <c r="AD14" i="46"/>
  <c r="AG30" i="252"/>
  <c r="AG11" i="252"/>
  <c r="AG26" i="252"/>
  <c r="AG39" i="252"/>
  <c r="AG72" i="252"/>
  <c r="AG46" i="252"/>
  <c r="AG75" i="252"/>
  <c r="AG18" i="252"/>
  <c r="AG71" i="252"/>
  <c r="AG61" i="252"/>
  <c r="AF9" i="252"/>
  <c r="AG66" i="252"/>
  <c r="AL123" i="251"/>
  <c r="AF36" i="252"/>
  <c r="AF15" i="252"/>
  <c r="AG36" i="252"/>
  <c r="AG15" i="252"/>
  <c r="M7" i="238"/>
  <c r="M76" i="238"/>
  <c r="N7" i="238"/>
  <c r="N76" i="238"/>
  <c r="AF76" i="252"/>
  <c r="R8" i="46"/>
  <c r="AG35" i="252"/>
  <c r="AG54" i="252"/>
  <c r="AL122" i="251"/>
  <c r="AE14" i="46"/>
  <c r="AM122" i="251" s="1"/>
  <c r="AF59" i="252"/>
  <c r="AF48" i="252"/>
  <c r="AE13" i="46"/>
  <c r="AG44" i="252"/>
  <c r="AG65" i="252"/>
  <c r="AG16" i="252"/>
  <c r="AG40" i="252"/>
  <c r="AG56" i="252"/>
  <c r="AG41" i="252"/>
  <c r="AG28" i="252"/>
  <c r="AG20" i="252"/>
  <c r="AF34" i="252"/>
  <c r="AG53" i="252"/>
  <c r="AF55" i="252"/>
  <c r="AF13" i="252"/>
  <c r="AF49" i="252"/>
  <c r="AF10" i="252"/>
  <c r="AF17" i="252"/>
  <c r="AF45" i="252"/>
  <c r="AG73" i="252"/>
  <c r="AG64" i="252"/>
  <c r="AG68" i="252"/>
  <c r="AG32" i="252"/>
  <c r="AG62" i="252"/>
  <c r="AF50" i="252"/>
  <c r="AG29" i="252"/>
  <c r="AF60" i="252"/>
  <c r="AF7" i="252"/>
  <c r="AG52" i="252"/>
  <c r="AG27" i="252"/>
  <c r="AG74" i="252"/>
  <c r="AG31" i="252"/>
  <c r="AG33" i="252"/>
  <c r="AF23" i="252"/>
  <c r="AG8" i="252"/>
  <c r="AG58" i="252"/>
  <c r="AG37" i="252"/>
  <c r="AG38" i="252"/>
  <c r="AG43" i="252"/>
  <c r="AG24" i="252"/>
  <c r="AG67" i="252"/>
  <c r="AG93" i="251"/>
  <c r="J28" i="223"/>
  <c r="K99" i="251"/>
  <c r="I106" i="251"/>
  <c r="G35" i="223"/>
  <c r="I109" i="251"/>
  <c r="G38" i="223"/>
  <c r="M97" i="251"/>
  <c r="M26" i="223"/>
  <c r="J42" i="223"/>
  <c r="K113" i="251"/>
  <c r="M21" i="223"/>
  <c r="M92" i="251"/>
  <c r="AB109" i="251"/>
  <c r="AB104" i="251"/>
  <c r="AH89" i="251"/>
  <c r="AF18" i="223"/>
  <c r="L117" i="167"/>
  <c r="L99" i="167"/>
  <c r="R99" i="167" s="1"/>
  <c r="L31" i="167"/>
  <c r="L10" i="167"/>
  <c r="BE10" i="33" s="1"/>
  <c r="AH10" i="251" s="1"/>
  <c r="AF22" i="223"/>
  <c r="AB87" i="251"/>
  <c r="L97" i="167"/>
  <c r="V131" i="167"/>
  <c r="L139" i="167"/>
  <c r="V76" i="167"/>
  <c r="V141" i="167"/>
  <c r="L86" i="167"/>
  <c r="V93" i="167"/>
  <c r="L75" i="167"/>
  <c r="BE75" i="33" s="1"/>
  <c r="AH75" i="251" s="1"/>
  <c r="L11" i="167"/>
  <c r="L72" i="167"/>
  <c r="BE72" i="33" s="1"/>
  <c r="AH72" i="251" s="1"/>
  <c r="L101" i="167"/>
  <c r="L82" i="167"/>
  <c r="L39" i="167"/>
  <c r="BE39" i="33" s="1"/>
  <c r="AH39" i="251" s="1"/>
  <c r="BH14" i="251"/>
  <c r="BH30" i="251"/>
  <c r="AP8" i="46"/>
  <c r="AW122" i="251"/>
  <c r="AW118" i="251"/>
  <c r="AP18" i="46"/>
  <c r="Z118" i="251"/>
  <c r="Z126" i="251" s="1"/>
  <c r="R18" i="46"/>
  <c r="R20" i="46" s="1"/>
  <c r="AA8" i="254"/>
  <c r="AQ24" i="33"/>
  <c r="AQ48" i="33"/>
  <c r="AQ72" i="33"/>
  <c r="AQ8" i="33"/>
  <c r="Z8" i="251" s="1"/>
  <c r="AB86" i="251"/>
  <c r="AA82" i="252"/>
  <c r="AU82" i="252" s="1"/>
  <c r="AA15" i="223"/>
  <c r="AG9" i="252"/>
  <c r="AB7" i="221"/>
  <c r="AB138" i="251"/>
  <c r="AB82" i="254"/>
  <c r="AH81" i="251"/>
  <c r="AF10" i="223"/>
  <c r="AB132" i="251"/>
  <c r="P82" i="141"/>
  <c r="Q82" i="141" s="1"/>
  <c r="AH83" i="251"/>
  <c r="AF12" i="223"/>
  <c r="AG70" i="252"/>
  <c r="AM121" i="251"/>
  <c r="AG19" i="252"/>
  <c r="AH134" i="251"/>
  <c r="AH105" i="251"/>
  <c r="AF34" i="223"/>
  <c r="AH140" i="251"/>
  <c r="AG9" i="221"/>
  <c r="AH87" i="251"/>
  <c r="AF16" i="223"/>
  <c r="AG69" i="252"/>
  <c r="AG63" i="252"/>
  <c r="AG25" i="252"/>
  <c r="AQ73" i="33"/>
  <c r="AQ53" i="33"/>
  <c r="Z53" i="251" s="1"/>
  <c r="AQ41" i="33"/>
  <c r="AR41" i="33"/>
  <c r="AQ21" i="33"/>
  <c r="AS21" i="33" s="1"/>
  <c r="AQ9" i="33"/>
  <c r="AQ68" i="33"/>
  <c r="AQ52" i="33"/>
  <c r="AQ36" i="33"/>
  <c r="AS36" i="33" s="1"/>
  <c r="AQ75" i="33"/>
  <c r="AQ71" i="33"/>
  <c r="AQ67" i="33"/>
  <c r="AQ63" i="33"/>
  <c r="Z63" i="251" s="1"/>
  <c r="AQ59" i="33"/>
  <c r="AQ55" i="33"/>
  <c r="AQ51" i="33"/>
  <c r="AQ47" i="33"/>
  <c r="Z47" i="251" s="1"/>
  <c r="AQ43" i="33"/>
  <c r="AQ40" i="33"/>
  <c r="AS40" i="33"/>
  <c r="AQ32" i="33"/>
  <c r="Z32" i="251" s="1"/>
  <c r="AQ16" i="33"/>
  <c r="AS16" i="33"/>
  <c r="AQ64" i="33"/>
  <c r="AQ56" i="33"/>
  <c r="AS56" i="33" s="1"/>
  <c r="AQ44" i="33"/>
  <c r="AQ20" i="33"/>
  <c r="AQ60" i="33"/>
  <c r="AR60" i="33" s="1"/>
  <c r="AQ28" i="33"/>
  <c r="AQ12" i="33"/>
  <c r="AQ69" i="33"/>
  <c r="AQ65" i="33"/>
  <c r="AS65" i="33" s="1"/>
  <c r="AQ61" i="33"/>
  <c r="AQ57" i="33"/>
  <c r="AR57" i="33"/>
  <c r="AQ49" i="33"/>
  <c r="AQ45" i="33"/>
  <c r="Z45" i="251"/>
  <c r="AQ37" i="33"/>
  <c r="Z37" i="251" s="1"/>
  <c r="AQ33" i="33"/>
  <c r="AR33" i="33"/>
  <c r="AQ29" i="33"/>
  <c r="AS29" i="33" s="1"/>
  <c r="AQ25" i="33"/>
  <c r="AR25" i="33"/>
  <c r="AQ17" i="33"/>
  <c r="Z17" i="251" s="1"/>
  <c r="AQ13" i="33"/>
  <c r="AR13" i="33"/>
  <c r="AQ39" i="33"/>
  <c r="AR39" i="33" s="1"/>
  <c r="AQ35" i="33"/>
  <c r="AQ31" i="33"/>
  <c r="AR31" i="33" s="1"/>
  <c r="AQ27" i="33"/>
  <c r="AQ23" i="33"/>
  <c r="AQ19" i="33"/>
  <c r="Z19" i="251" s="1"/>
  <c r="AQ15" i="33"/>
  <c r="Z15" i="251" s="1"/>
  <c r="AQ11" i="33"/>
  <c r="AS11" i="33"/>
  <c r="AQ74" i="33"/>
  <c r="AS74" i="33" s="1"/>
  <c r="AQ70" i="33"/>
  <c r="AQ66" i="33"/>
  <c r="AR66" i="33" s="1"/>
  <c r="AQ62" i="33"/>
  <c r="AQ58" i="33"/>
  <c r="AR58" i="33"/>
  <c r="AQ54" i="33"/>
  <c r="AQ50" i="33"/>
  <c r="Z50" i="251"/>
  <c r="AQ46" i="33"/>
  <c r="AR46" i="33" s="1"/>
  <c r="AS73" i="33"/>
  <c r="Z73" i="251"/>
  <c r="AR73" i="33"/>
  <c r="Z25" i="223"/>
  <c r="AR69" i="33"/>
  <c r="AS69" i="33"/>
  <c r="Z69" i="251"/>
  <c r="AR29" i="33"/>
  <c r="AS25" i="33"/>
  <c r="AS72" i="33"/>
  <c r="AR72" i="33"/>
  <c r="Z72" i="251"/>
  <c r="Z48" i="251"/>
  <c r="AR48" i="33"/>
  <c r="AS48" i="33"/>
  <c r="AR24" i="33"/>
  <c r="AS24" i="33"/>
  <c r="Z24" i="251"/>
  <c r="AS8" i="33"/>
  <c r="Z87" i="251"/>
  <c r="Z39" i="251"/>
  <c r="Z23" i="251"/>
  <c r="AR23" i="33"/>
  <c r="AS23" i="33"/>
  <c r="AR15" i="33"/>
  <c r="Z11" i="251"/>
  <c r="AR50" i="33"/>
  <c r="AQ38" i="33"/>
  <c r="AQ34" i="33"/>
  <c r="AR34" i="33" s="1"/>
  <c r="AQ30" i="33"/>
  <c r="Z30" i="251" s="1"/>
  <c r="AQ26" i="33"/>
  <c r="AQ22" i="33"/>
  <c r="Z22" i="251" s="1"/>
  <c r="AQ18" i="33"/>
  <c r="AQ14" i="33"/>
  <c r="AQ10" i="33"/>
  <c r="Z138" i="251"/>
  <c r="AA7" i="221"/>
  <c r="AQ7" i="33"/>
  <c r="Z41" i="251"/>
  <c r="Z58" i="251"/>
  <c r="Z25" i="251"/>
  <c r="AR45" i="33"/>
  <c r="AR62" i="33"/>
  <c r="Z40" i="251"/>
  <c r="AS41" i="33"/>
  <c r="AS57" i="33"/>
  <c r="AG48" i="252"/>
  <c r="AG45" i="252"/>
  <c r="AH100" i="251"/>
  <c r="AF29" i="223"/>
  <c r="AG17" i="252"/>
  <c r="AG60" i="252"/>
  <c r="AF11" i="223"/>
  <c r="AH82" i="251"/>
  <c r="AC82" i="252"/>
  <c r="AG47" i="252"/>
  <c r="AG22" i="252"/>
  <c r="AG34" i="252"/>
  <c r="AH138" i="251"/>
  <c r="AG7" i="221"/>
  <c r="AF80" i="254"/>
  <c r="AG49" i="252"/>
  <c r="AH80" i="251"/>
  <c r="AF9" i="223"/>
  <c r="AE80" i="252"/>
  <c r="AD82" i="254"/>
  <c r="AE82" i="254"/>
  <c r="AM109" i="251"/>
  <c r="AI38" i="223"/>
  <c r="AG50" i="252"/>
  <c r="AG57" i="252"/>
  <c r="AG55" i="252"/>
  <c r="AG10" i="252"/>
  <c r="AG59" i="252"/>
  <c r="AG51" i="252"/>
  <c r="AG13" i="252"/>
  <c r="AG23" i="252"/>
  <c r="AF13" i="223"/>
  <c r="AH84" i="251"/>
  <c r="AR64" i="33"/>
  <c r="Z13" i="251"/>
  <c r="AR54" i="33"/>
  <c r="AR74" i="33"/>
  <c r="AR40" i="33"/>
  <c r="AR17" i="33"/>
  <c r="Z74" i="251"/>
  <c r="Z33" i="251"/>
  <c r="AS44" i="33"/>
  <c r="AS50" i="33"/>
  <c r="Z16" i="251"/>
  <c r="AR35" i="33"/>
  <c r="AR19" i="33"/>
  <c r="AS13" i="33"/>
  <c r="Z57" i="251"/>
  <c r="AS19" i="33"/>
  <c r="AS33" i="33"/>
  <c r="AS43" i="33"/>
  <c r="Z43" i="251"/>
  <c r="AS59" i="33"/>
  <c r="AR59" i="33"/>
  <c r="Z59" i="251"/>
  <c r="AR75" i="33"/>
  <c r="Z75" i="251"/>
  <c r="AS75" i="33"/>
  <c r="AS51" i="33"/>
  <c r="AR51" i="33"/>
  <c r="AS67" i="33"/>
  <c r="Z67" i="251"/>
  <c r="AR67" i="33"/>
  <c r="AS52" i="33"/>
  <c r="AR52" i="33"/>
  <c r="Z52" i="251"/>
  <c r="AR55" i="33"/>
  <c r="Z55" i="251"/>
  <c r="AS55" i="33"/>
  <c r="AR71" i="33"/>
  <c r="AS71" i="33"/>
  <c r="Z71" i="251"/>
  <c r="AS28" i="33"/>
  <c r="AR28" i="33"/>
  <c r="Z28" i="251"/>
  <c r="AS20" i="33"/>
  <c r="AR20" i="33"/>
  <c r="Z20" i="251"/>
  <c r="AS15" i="33"/>
  <c r="Z29" i="251"/>
  <c r="AS58" i="33"/>
  <c r="AR16" i="33"/>
  <c r="AR11" i="33"/>
  <c r="AR43" i="33"/>
  <c r="Z51" i="251"/>
  <c r="AS45" i="33"/>
  <c r="AR36" i="33"/>
  <c r="AS60" i="33"/>
  <c r="AS68" i="33"/>
  <c r="AR68" i="33"/>
  <c r="Z68" i="251"/>
  <c r="AR27" i="33"/>
  <c r="AS17" i="33"/>
  <c r="AQ42" i="33"/>
  <c r="AS18" i="33"/>
  <c r="AR18" i="33"/>
  <c r="Z18" i="251"/>
  <c r="Z34" i="251"/>
  <c r="Z78" i="251"/>
  <c r="Z11" i="223"/>
  <c r="Z82" i="251"/>
  <c r="Z94" i="251"/>
  <c r="Z23" i="223"/>
  <c r="Z102" i="251"/>
  <c r="Z31" i="223"/>
  <c r="Z80" i="251"/>
  <c r="Z9" i="223"/>
  <c r="Z112" i="251"/>
  <c r="Z41" i="223"/>
  <c r="Z38" i="251"/>
  <c r="AS38" i="33"/>
  <c r="AR38" i="33"/>
  <c r="Z22" i="223"/>
  <c r="Z93" i="251"/>
  <c r="Z38" i="223"/>
  <c r="Z109" i="251"/>
  <c r="Z90" i="251"/>
  <c r="Z19" i="223"/>
  <c r="Z98" i="251"/>
  <c r="Z27" i="223"/>
  <c r="Z40" i="223"/>
  <c r="Z111" i="251"/>
  <c r="Z88" i="251"/>
  <c r="Z17" i="223"/>
  <c r="Z21" i="223"/>
  <c r="Z92" i="251"/>
  <c r="Z100" i="251"/>
  <c r="Z29" i="223"/>
  <c r="AS10" i="33"/>
  <c r="AR10" i="33"/>
  <c r="Z10" i="251"/>
  <c r="AS26" i="33"/>
  <c r="AR26" i="33"/>
  <c r="Z26" i="251"/>
  <c r="Z26" i="223"/>
  <c r="Z97" i="251"/>
  <c r="Z30" i="223"/>
  <c r="Z101" i="251"/>
  <c r="Z34" i="223"/>
  <c r="Z105" i="251"/>
  <c r="Z99" i="251"/>
  <c r="Z28" i="223"/>
  <c r="Z7" i="251"/>
  <c r="AR7" i="33"/>
  <c r="AS7" i="33"/>
  <c r="AQ76" i="33"/>
  <c r="AS14" i="33"/>
  <c r="AR30" i="33"/>
  <c r="AS30" i="33"/>
  <c r="Z14" i="223"/>
  <c r="Z85" i="251"/>
  <c r="AA83" i="252"/>
  <c r="AU83" i="252" s="1"/>
  <c r="Z106" i="251"/>
  <c r="Z35" i="223"/>
  <c r="Z110" i="251"/>
  <c r="Z39" i="223"/>
  <c r="Z83" i="251"/>
  <c r="Z12" i="223"/>
  <c r="Z20" i="223"/>
  <c r="Z91" i="251"/>
  <c r="Z24" i="223"/>
  <c r="Z95" i="251"/>
  <c r="Z32" i="223"/>
  <c r="Z103" i="251"/>
  <c r="Z84" i="251"/>
  <c r="Z13" i="223"/>
  <c r="Z96" i="251"/>
  <c r="Z37" i="223"/>
  <c r="Z108" i="251"/>
  <c r="AM79" i="251"/>
  <c r="AI8" i="223"/>
  <c r="AM103" i="251"/>
  <c r="AI32" i="223"/>
  <c r="AM100" i="251"/>
  <c r="AI29" i="223"/>
  <c r="AM80" i="251"/>
  <c r="AI9" i="223"/>
  <c r="N45" i="252"/>
  <c r="P45" i="254"/>
  <c r="AM98" i="251"/>
  <c r="AI27" i="223"/>
  <c r="AM99" i="251"/>
  <c r="AI28" i="223"/>
  <c r="AM104" i="251"/>
  <c r="AI33" i="223"/>
  <c r="Q55" i="252"/>
  <c r="S55" i="254"/>
  <c r="AM113" i="251"/>
  <c r="AI42" i="223"/>
  <c r="AM107" i="251"/>
  <c r="AI36" i="223"/>
  <c r="AM83" i="251"/>
  <c r="AI12" i="223"/>
  <c r="AM111" i="251"/>
  <c r="AI40" i="223"/>
  <c r="AM84" i="251"/>
  <c r="AI13" i="223"/>
  <c r="S63" i="254"/>
  <c r="AM82" i="251"/>
  <c r="AI11" i="223"/>
  <c r="AM101" i="251"/>
  <c r="AI30" i="223"/>
  <c r="M63" i="254"/>
  <c r="AM78" i="251"/>
  <c r="AI7" i="223"/>
  <c r="AM96" i="251"/>
  <c r="AI25" i="223"/>
  <c r="Q63" i="252"/>
  <c r="AM94" i="251"/>
  <c r="AI23" i="223"/>
  <c r="AM90" i="251"/>
  <c r="AI19" i="223"/>
  <c r="AM106" i="251"/>
  <c r="AI35" i="223"/>
  <c r="K63" i="252"/>
  <c r="AS42" i="33"/>
  <c r="Z7" i="223"/>
  <c r="AW149" i="251"/>
  <c r="M46" i="254"/>
  <c r="Q17" i="252"/>
  <c r="P20" i="254"/>
  <c r="P47" i="254"/>
  <c r="H47" i="252"/>
  <c r="K62" i="252"/>
  <c r="M62" i="254"/>
  <c r="S62" i="254"/>
  <c r="H46" i="252"/>
  <c r="H53" i="252"/>
  <c r="K47" i="252"/>
  <c r="M55" i="254"/>
  <c r="K20" i="252"/>
  <c r="H12" i="252"/>
  <c r="J17" i="254"/>
  <c r="N47" i="252"/>
  <c r="J47" i="254"/>
  <c r="M26" i="254"/>
  <c r="H62" i="252"/>
  <c r="S29" i="254"/>
  <c r="M13" i="254"/>
  <c r="K13" i="252"/>
  <c r="H25" i="252"/>
  <c r="J25" i="254"/>
  <c r="S12" i="254"/>
  <c r="N20" i="252"/>
  <c r="H66" i="252"/>
  <c r="M66" i="254"/>
  <c r="N31" i="252"/>
  <c r="J61" i="254"/>
  <c r="J29" i="254"/>
  <c r="S34" i="254"/>
  <c r="Q53" i="252"/>
  <c r="J12" i="254"/>
  <c r="Q29" i="252"/>
  <c r="J26" i="254"/>
  <c r="N66" i="252"/>
  <c r="M70" i="254"/>
  <c r="K61" i="252"/>
  <c r="J31" i="254"/>
  <c r="K19" i="252"/>
  <c r="K46" i="252"/>
  <c r="K25" i="252"/>
  <c r="M25" i="254"/>
  <c r="M20" i="254"/>
  <c r="J46" i="254"/>
  <c r="Q25" i="252"/>
  <c r="Q12" i="252"/>
  <c r="S20" i="254"/>
  <c r="Q20" i="252"/>
  <c r="M61" i="254"/>
  <c r="J66" i="254"/>
  <c r="K66" i="252"/>
  <c r="P19" i="254"/>
  <c r="H29" i="252"/>
  <c r="N12" i="252"/>
  <c r="K26" i="252"/>
  <c r="J53" i="254"/>
  <c r="N8" i="252"/>
  <c r="P8" i="254"/>
  <c r="S25" i="254"/>
  <c r="P66" i="254"/>
  <c r="S14" i="254"/>
  <c r="H61" i="252"/>
  <c r="N19" i="252"/>
  <c r="M19" i="254"/>
  <c r="J72" i="254"/>
  <c r="P12" i="254"/>
  <c r="H34" i="252"/>
  <c r="S53" i="254"/>
  <c r="H56" i="252"/>
  <c r="J14" i="254"/>
  <c r="K72" i="252"/>
  <c r="P31" i="254"/>
  <c r="K34" i="252"/>
  <c r="K31" i="252"/>
  <c r="H7" i="252"/>
  <c r="Q34" i="252"/>
  <c r="N72" i="252"/>
  <c r="M31" i="254"/>
  <c r="Q14" i="252"/>
  <c r="M7" i="254"/>
  <c r="P56" i="254"/>
  <c r="T66" i="254"/>
  <c r="S72" i="254"/>
  <c r="N34" i="252"/>
  <c r="P72" i="254"/>
  <c r="M72" i="254"/>
  <c r="P70" i="254"/>
  <c r="H72" i="252"/>
  <c r="H14" i="252"/>
  <c r="AJ66" i="33"/>
  <c r="I66" i="33"/>
  <c r="Z66" i="33"/>
  <c r="AI66" i="33"/>
  <c r="M66" i="33"/>
  <c r="O66" i="33"/>
  <c r="L66" i="33"/>
  <c r="S66" i="33"/>
  <c r="AK66" i="33"/>
  <c r="G66" i="33"/>
  <c r="J66" i="33"/>
  <c r="H66" i="33"/>
  <c r="AG66" i="33"/>
  <c r="K66" i="33"/>
  <c r="AH66" i="33"/>
  <c r="U66" i="33"/>
  <c r="Y66" i="33"/>
  <c r="E66" i="33"/>
  <c r="T66" i="33"/>
  <c r="AM66" i="33"/>
  <c r="V66" i="33"/>
  <c r="AD66" i="33"/>
  <c r="AC66" i="33"/>
  <c r="P66" i="33"/>
  <c r="AE66" i="33"/>
  <c r="AF66" i="33"/>
  <c r="N66" i="33"/>
  <c r="Q66" i="33"/>
  <c r="W66" i="33"/>
  <c r="AA66" i="33"/>
  <c r="M52" i="254"/>
  <c r="K52" i="252"/>
  <c r="H31" i="252"/>
  <c r="K70" i="252"/>
  <c r="P34" i="254"/>
  <c r="N70" i="252"/>
  <c r="X66" i="33"/>
  <c r="R66" i="33"/>
  <c r="E25" i="254"/>
  <c r="E46" i="254"/>
  <c r="S66" i="252"/>
  <c r="AB66" i="33"/>
  <c r="AL66" i="33"/>
  <c r="E66" i="254"/>
  <c r="AK7" i="33"/>
  <c r="AR30" i="223"/>
  <c r="AW101" i="251"/>
  <c r="AW99" i="251"/>
  <c r="AR28" i="223"/>
  <c r="AW97" i="251"/>
  <c r="AR26" i="223"/>
  <c r="AW87" i="251"/>
  <c r="AR16" i="223"/>
  <c r="Z16" i="223"/>
  <c r="AW103" i="251"/>
  <c r="AR7" i="223"/>
  <c r="AW78" i="251"/>
  <c r="Z144" i="251"/>
  <c r="AA13" i="221"/>
  <c r="AA9" i="221"/>
  <c r="Z140" i="251"/>
  <c r="Z139" i="251"/>
  <c r="AA8" i="221"/>
  <c r="AR14" i="33"/>
  <c r="Z14" i="251"/>
  <c r="AR44" i="33"/>
  <c r="Z44" i="251"/>
  <c r="AS9" i="33"/>
  <c r="AR9" i="33"/>
  <c r="Z9" i="251"/>
  <c r="AS46" i="33"/>
  <c r="Z42" i="223"/>
  <c r="Z113" i="251"/>
  <c r="AR12" i="33"/>
  <c r="AS12" i="33"/>
  <c r="Z12" i="251"/>
  <c r="AS32" i="33"/>
  <c r="AS47" i="33"/>
  <c r="AR42" i="33"/>
  <c r="Z42" i="251"/>
  <c r="Z83" i="252"/>
  <c r="Z79" i="251"/>
  <c r="Z8" i="223"/>
  <c r="AE83" i="252"/>
  <c r="Z36" i="223"/>
  <c r="Z107" i="251"/>
  <c r="Z33" i="223"/>
  <c r="Z104" i="251"/>
  <c r="AS70" i="33"/>
  <c r="AR70" i="33"/>
  <c r="Z70" i="251"/>
  <c r="Z61" i="251"/>
  <c r="AR61" i="33"/>
  <c r="AS61" i="33"/>
  <c r="Z62" i="251"/>
  <c r="AS62" i="33"/>
  <c r="Z35" i="251"/>
  <c r="AS35" i="33"/>
  <c r="AR49" i="33"/>
  <c r="AS49" i="33"/>
  <c r="Z49" i="251"/>
  <c r="Z64" i="251"/>
  <c r="AS64" i="33"/>
  <c r="Z54" i="251"/>
  <c r="AS54" i="33"/>
  <c r="Z27" i="251"/>
  <c r="AS27" i="33"/>
  <c r="AS39" i="33"/>
  <c r="Z15" i="223"/>
  <c r="Z86" i="251"/>
  <c r="AC83" i="252"/>
  <c r="AD83" i="252"/>
  <c r="AV83" i="252" s="1"/>
  <c r="AP7" i="252"/>
  <c r="Z10" i="252"/>
  <c r="Z14" i="252"/>
  <c r="Z18" i="252"/>
  <c r="Z22" i="252"/>
  <c r="Z26" i="252"/>
  <c r="Z30" i="252"/>
  <c r="Z34" i="252"/>
  <c r="Z38" i="252"/>
  <c r="Z42" i="252"/>
  <c r="Z46" i="252"/>
  <c r="Z50" i="252"/>
  <c r="Z54" i="252"/>
  <c r="Z58" i="252"/>
  <c r="Z62" i="252"/>
  <c r="Z66" i="252"/>
  <c r="Z70" i="252"/>
  <c r="Z74" i="252"/>
  <c r="Z11" i="252"/>
  <c r="Z15" i="252"/>
  <c r="Z19" i="252"/>
  <c r="Z23" i="252"/>
  <c r="Z27" i="252"/>
  <c r="Z31" i="252"/>
  <c r="Z35" i="252"/>
  <c r="Z39" i="252"/>
  <c r="Z43" i="252"/>
  <c r="Z47" i="252"/>
  <c r="Z51" i="252"/>
  <c r="Z55" i="252"/>
  <c r="Z59" i="252"/>
  <c r="Z63" i="252"/>
  <c r="Z67" i="252"/>
  <c r="Z71" i="252"/>
  <c r="Z75" i="252"/>
  <c r="Z8" i="252"/>
  <c r="Z12" i="252"/>
  <c r="Z16" i="252"/>
  <c r="Z20" i="252"/>
  <c r="Z24" i="252"/>
  <c r="Z28" i="252"/>
  <c r="Z32" i="252"/>
  <c r="Z36" i="252"/>
  <c r="Z40" i="252"/>
  <c r="Z44" i="252"/>
  <c r="Z48" i="252"/>
  <c r="Z52" i="252"/>
  <c r="Z56" i="252"/>
  <c r="Z60" i="252"/>
  <c r="Z64" i="252"/>
  <c r="Z68" i="252"/>
  <c r="Z72" i="252"/>
  <c r="Z9" i="252"/>
  <c r="Z13" i="252"/>
  <c r="Z17" i="252"/>
  <c r="Z21" i="252"/>
  <c r="Z25" i="252"/>
  <c r="Z29" i="252"/>
  <c r="Z33" i="252"/>
  <c r="Z37" i="252"/>
  <c r="Z41" i="252"/>
  <c r="Z45" i="252"/>
  <c r="Z49" i="252"/>
  <c r="Z53" i="252"/>
  <c r="Z57" i="252"/>
  <c r="Z61" i="252"/>
  <c r="Z65" i="252"/>
  <c r="Z69" i="252"/>
  <c r="Z73" i="252"/>
  <c r="Z7" i="252"/>
  <c r="AW80" i="251"/>
  <c r="AR9" i="223"/>
  <c r="AR34" i="223"/>
  <c r="AW105" i="251"/>
  <c r="AW100" i="251"/>
  <c r="AR29" i="223"/>
  <c r="AR31" i="223"/>
  <c r="AW102" i="251"/>
  <c r="AW109" i="251"/>
  <c r="AR38" i="223"/>
  <c r="AR22" i="223"/>
  <c r="AW93" i="251"/>
  <c r="AW106" i="251"/>
  <c r="AR35" i="223"/>
  <c r="AW96" i="251"/>
  <c r="AR25" i="223"/>
  <c r="AW108" i="251"/>
  <c r="AR37" i="223"/>
  <c r="AW82" i="251"/>
  <c r="AR11" i="223"/>
  <c r="AR15" i="223"/>
  <c r="AW86" i="251"/>
  <c r="AW107" i="251"/>
  <c r="AR36" i="223"/>
  <c r="AW113" i="251"/>
  <c r="AR42" i="223"/>
  <c r="AR13" i="223"/>
  <c r="AW84" i="251"/>
  <c r="AR21" i="223"/>
  <c r="AW92" i="251"/>
  <c r="AR23" i="223"/>
  <c r="AW94" i="251"/>
  <c r="AR8" i="223"/>
  <c r="AW79" i="251"/>
  <c r="AP74" i="252"/>
  <c r="AP70" i="252"/>
  <c r="AP66" i="252"/>
  <c r="AP62" i="252"/>
  <c r="AP58" i="252"/>
  <c r="AP54" i="252"/>
  <c r="AP50" i="252"/>
  <c r="AP46" i="252"/>
  <c r="AP42" i="252"/>
  <c r="AP38" i="252"/>
  <c r="AP34" i="252"/>
  <c r="AP30" i="252"/>
  <c r="AP26" i="252"/>
  <c r="AP22" i="252"/>
  <c r="AP18" i="252"/>
  <c r="AP14" i="252"/>
  <c r="AP10" i="252"/>
  <c r="AP73" i="252"/>
  <c r="AP69" i="252"/>
  <c r="AP65" i="252"/>
  <c r="AP61" i="252"/>
  <c r="AP57" i="252"/>
  <c r="AP53" i="252"/>
  <c r="AP49" i="252"/>
  <c r="AP45" i="252"/>
  <c r="AP41" i="252"/>
  <c r="AP37" i="252"/>
  <c r="AP33" i="252"/>
  <c r="AP29" i="252"/>
  <c r="AP25" i="252"/>
  <c r="AP21" i="252"/>
  <c r="AP17" i="252"/>
  <c r="AP13" i="252"/>
  <c r="AP9" i="252"/>
  <c r="AP72" i="252"/>
  <c r="AP68" i="252"/>
  <c r="AP64" i="252"/>
  <c r="AP60" i="252"/>
  <c r="AP56" i="252"/>
  <c r="AP52" i="252"/>
  <c r="AP48" i="252"/>
  <c r="AP44" i="252"/>
  <c r="AP40" i="252"/>
  <c r="AP36" i="252"/>
  <c r="AP32" i="252"/>
  <c r="AP28" i="252"/>
  <c r="AP24" i="252"/>
  <c r="AP20" i="252"/>
  <c r="AP16" i="252"/>
  <c r="AP12" i="252"/>
  <c r="AP8" i="252"/>
  <c r="AP75" i="252"/>
  <c r="AP71" i="252"/>
  <c r="AP67" i="252"/>
  <c r="AP63" i="252"/>
  <c r="AP59" i="252"/>
  <c r="AP55" i="252"/>
  <c r="AP51" i="252"/>
  <c r="AP47" i="252"/>
  <c r="AP43" i="252"/>
  <c r="AP39" i="252"/>
  <c r="AP35" i="252"/>
  <c r="AP31" i="252"/>
  <c r="AP27" i="252"/>
  <c r="AP23" i="252"/>
  <c r="AP19" i="252"/>
  <c r="AP15" i="252"/>
  <c r="AP11" i="252"/>
  <c r="AW89" i="251"/>
  <c r="AR18" i="223"/>
  <c r="AR24" i="223"/>
  <c r="AW95" i="251"/>
  <c r="AW98" i="251"/>
  <c r="AR27" i="223"/>
  <c r="D131" i="251" l="1"/>
  <c r="G8" i="5"/>
  <c r="H131" i="251" s="1"/>
  <c r="D130" i="251"/>
  <c r="G7" i="5"/>
  <c r="H130" i="251" s="1"/>
  <c r="C9" i="5"/>
  <c r="D65" i="2"/>
  <c r="H65" i="2"/>
  <c r="L61" i="1"/>
  <c r="M61" i="1" s="1"/>
  <c r="N61" i="1" s="1"/>
  <c r="J61" i="2"/>
  <c r="K61" i="2" s="1"/>
  <c r="D61" i="2"/>
  <c r="M61" i="67"/>
  <c r="H61" i="2"/>
  <c r="L59" i="1"/>
  <c r="M59" i="1" s="1"/>
  <c r="N59" i="1" s="1"/>
  <c r="M59" i="67"/>
  <c r="N59" i="67" s="1"/>
  <c r="H59" i="2"/>
  <c r="D59" i="2"/>
  <c r="J59" i="2"/>
  <c r="K59" i="2" s="1"/>
  <c r="J42" i="2"/>
  <c r="K42" i="2" s="1"/>
  <c r="H42" i="2"/>
  <c r="M42" i="67"/>
  <c r="N42" i="67" s="1"/>
  <c r="C76" i="1"/>
  <c r="F5" i="166" s="1"/>
  <c r="H68" i="2"/>
  <c r="L68" i="1"/>
  <c r="M68" i="1" s="1"/>
  <c r="N68" i="1" s="1"/>
  <c r="D68" i="2"/>
  <c r="M68" i="67"/>
  <c r="N68" i="67" s="1"/>
  <c r="J68" i="2"/>
  <c r="K68" i="2" s="1"/>
  <c r="J34" i="2"/>
  <c r="K34" i="2" s="1"/>
  <c r="L34" i="1"/>
  <c r="M34" i="1" s="1"/>
  <c r="N34" i="1" s="1"/>
  <c r="H34" i="2"/>
  <c r="D34" i="2"/>
  <c r="M34" i="67"/>
  <c r="N34" i="67" s="1"/>
  <c r="J21" i="2"/>
  <c r="K21" i="2" s="1"/>
  <c r="D21" i="2"/>
  <c r="M21" i="67"/>
  <c r="G76" i="241"/>
  <c r="G83" i="241" s="1"/>
  <c r="H134" i="251" s="1"/>
  <c r="M52" i="67"/>
  <c r="D52" i="2"/>
  <c r="H52" i="2"/>
  <c r="J52" i="2"/>
  <c r="K52" i="2" s="1"/>
  <c r="L52" i="1"/>
  <c r="M52" i="1" s="1"/>
  <c r="N52" i="1" s="1"/>
  <c r="D26" i="2"/>
  <c r="L26" i="1"/>
  <c r="M26" i="1" s="1"/>
  <c r="N26" i="1" s="1"/>
  <c r="J26" i="2"/>
  <c r="K26" i="2" s="1"/>
  <c r="M26" i="67"/>
  <c r="N26" i="67" s="1"/>
  <c r="D60" i="2"/>
  <c r="L60" i="1"/>
  <c r="M60" i="1" s="1"/>
  <c r="N60" i="1" s="1"/>
  <c r="O60" i="1" s="1"/>
  <c r="P60" i="1" s="1"/>
  <c r="J60" i="2"/>
  <c r="K60" i="2" s="1"/>
  <c r="O68" i="1"/>
  <c r="P68" i="1" s="1"/>
  <c r="O64" i="1"/>
  <c r="P64" i="1" s="1"/>
  <c r="O50" i="1"/>
  <c r="P50" i="1" s="1"/>
  <c r="O39" i="1"/>
  <c r="P39" i="1" s="1"/>
  <c r="O37" i="1"/>
  <c r="P37" i="1" s="1"/>
  <c r="O35" i="1"/>
  <c r="P35" i="1" s="1"/>
  <c r="O34" i="1"/>
  <c r="P34" i="1" s="1"/>
  <c r="AR42" i="13"/>
  <c r="G76" i="140"/>
  <c r="G83" i="140" s="1"/>
  <c r="H133" i="251" s="1"/>
  <c r="AO28" i="13"/>
  <c r="AN28" i="13"/>
  <c r="AL28" i="13"/>
  <c r="AM28" i="13"/>
  <c r="G28" i="25" s="1"/>
  <c r="AL66" i="13"/>
  <c r="AN66" i="13"/>
  <c r="AM66" i="13"/>
  <c r="G66" i="25" s="1"/>
  <c r="AO66" i="13"/>
  <c r="AM15" i="13"/>
  <c r="G15" i="25" s="1"/>
  <c r="AL15" i="13"/>
  <c r="AN15" i="13"/>
  <c r="AO15" i="13"/>
  <c r="AR32" i="13"/>
  <c r="Y32" i="1"/>
  <c r="AO34" i="13"/>
  <c r="AN34" i="13"/>
  <c r="Y70" i="1"/>
  <c r="AR70" i="13"/>
  <c r="Y30" i="1"/>
  <c r="AR30" i="13"/>
  <c r="Y40" i="1"/>
  <c r="AM58" i="13"/>
  <c r="G58" i="25" s="1"/>
  <c r="AO71" i="13"/>
  <c r="AO68" i="13"/>
  <c r="C32" i="25"/>
  <c r="C62" i="25"/>
  <c r="C68" i="25"/>
  <c r="AL8" i="13"/>
  <c r="AN61" i="13"/>
  <c r="AO53" i="13"/>
  <c r="AO21" i="13"/>
  <c r="AN13" i="13"/>
  <c r="AM62" i="13"/>
  <c r="G62" i="25" s="1"/>
  <c r="AL37" i="13"/>
  <c r="AO32" i="13"/>
  <c r="AE19" i="13"/>
  <c r="AL24" i="13"/>
  <c r="AC69" i="13"/>
  <c r="F28" i="25"/>
  <c r="AB14" i="13"/>
  <c r="H42" i="13"/>
  <c r="D42" i="25" s="1"/>
  <c r="H58" i="13"/>
  <c r="D58" i="25" s="1"/>
  <c r="AB66" i="13"/>
  <c r="AC70" i="13"/>
  <c r="G74" i="13"/>
  <c r="G45" i="13"/>
  <c r="AC66" i="13"/>
  <c r="F43" i="25"/>
  <c r="F47" i="25"/>
  <c r="AE45" i="13"/>
  <c r="AR24" i="13"/>
  <c r="AD22" i="13"/>
  <c r="AR28" i="13"/>
  <c r="AN58" i="13"/>
  <c r="AN71" i="13"/>
  <c r="AM68" i="13"/>
  <c r="G68" i="25" s="1"/>
  <c r="AR68" i="13"/>
  <c r="AD32" i="13"/>
  <c r="AD64" i="13"/>
  <c r="AD30" i="13"/>
  <c r="AD38" i="13"/>
  <c r="AD14" i="13"/>
  <c r="AD48" i="13"/>
  <c r="AO31" i="13"/>
  <c r="AO7" i="13"/>
  <c r="AO39" i="13"/>
  <c r="AO8" i="13"/>
  <c r="AO61" i="13"/>
  <c r="AL53" i="13"/>
  <c r="AN21" i="13"/>
  <c r="AM37" i="13"/>
  <c r="G37" i="25" s="1"/>
  <c r="AO56" i="13"/>
  <c r="AN56" i="13"/>
  <c r="AD74" i="13"/>
  <c r="AO24" i="13"/>
  <c r="AC74" i="13"/>
  <c r="G55" i="13"/>
  <c r="H14" i="13"/>
  <c r="D14" i="25" s="1"/>
  <c r="AB38" i="13"/>
  <c r="G62" i="13"/>
  <c r="G66" i="13"/>
  <c r="AB70" i="13"/>
  <c r="F9" i="25"/>
  <c r="AB42" i="13"/>
  <c r="F51" i="25"/>
  <c r="F75" i="25"/>
  <c r="F55" i="25"/>
  <c r="G52" i="13"/>
  <c r="AD58" i="13"/>
  <c r="AR20" i="13"/>
  <c r="AR16" i="13"/>
  <c r="AD42" i="13"/>
  <c r="AQ22" i="13"/>
  <c r="AM39" i="13"/>
  <c r="G39" i="25" s="1"/>
  <c r="AL32" i="13"/>
  <c r="F32" i="25"/>
  <c r="AC62" i="13"/>
  <c r="AC52" i="13"/>
  <c r="F66" i="25"/>
  <c r="F35" i="25"/>
  <c r="AK20" i="13"/>
  <c r="AM51" i="13"/>
  <c r="G51" i="25" s="1"/>
  <c r="AO51" i="13"/>
  <c r="AN51" i="13"/>
  <c r="AL51" i="13"/>
  <c r="AN43" i="13"/>
  <c r="AL43" i="13"/>
  <c r="AO43" i="13"/>
  <c r="AM43" i="13"/>
  <c r="G43" i="25" s="1"/>
  <c r="AL35" i="13"/>
  <c r="AN35" i="13"/>
  <c r="AO35" i="13"/>
  <c r="AM35" i="13"/>
  <c r="G35" i="25" s="1"/>
  <c r="AN9" i="13"/>
  <c r="AO9" i="13"/>
  <c r="AO54" i="13"/>
  <c r="AL54" i="13"/>
  <c r="AN54" i="13"/>
  <c r="AM54" i="13"/>
  <c r="G54" i="25" s="1"/>
  <c r="G24" i="166"/>
  <c r="H24" i="166" s="1"/>
  <c r="K24" i="166"/>
  <c r="Y36" i="1"/>
  <c r="AR36" i="13"/>
  <c r="AN49" i="13"/>
  <c r="AO49" i="13"/>
  <c r="AM49" i="13"/>
  <c r="G49" i="25" s="1"/>
  <c r="AL49" i="13"/>
  <c r="AM11" i="13"/>
  <c r="G11" i="25" s="1"/>
  <c r="AN11" i="13"/>
  <c r="AL11" i="13"/>
  <c r="AO11" i="13"/>
  <c r="AM40" i="13"/>
  <c r="G40" i="25" s="1"/>
  <c r="AO40" i="13"/>
  <c r="AL40" i="13"/>
  <c r="AN40" i="13"/>
  <c r="AO33" i="13"/>
  <c r="AM33" i="13"/>
  <c r="G33" i="25" s="1"/>
  <c r="AN33" i="13"/>
  <c r="AL33" i="13"/>
  <c r="AB69" i="13"/>
  <c r="AB67" i="13"/>
  <c r="AB35" i="13"/>
  <c r="AB29" i="13"/>
  <c r="AB19" i="13"/>
  <c r="AM42" i="13"/>
  <c r="G42" i="25" s="1"/>
  <c r="Y8" i="1"/>
  <c r="AR8" i="13"/>
  <c r="AR69" i="13"/>
  <c r="Y69" i="1"/>
  <c r="AD45" i="13"/>
  <c r="AQ45" i="13"/>
  <c r="C45" i="25"/>
  <c r="AD50" i="13"/>
  <c r="AQ50" i="13"/>
  <c r="AQ64" i="13"/>
  <c r="C50" i="25"/>
  <c r="AD18" i="13"/>
  <c r="AQ18" i="13"/>
  <c r="Y18" i="1" s="1"/>
  <c r="AD56" i="13"/>
  <c r="C56" i="25"/>
  <c r="AQ34" i="13"/>
  <c r="AD34" i="13"/>
  <c r="AQ29" i="13"/>
  <c r="C29" i="25"/>
  <c r="F52" i="25"/>
  <c r="AK52" i="13"/>
  <c r="AQ52" i="13"/>
  <c r="G61" i="13"/>
  <c r="AC61" i="13"/>
  <c r="H61" i="13"/>
  <c r="D61" i="25" s="1"/>
  <c r="AB34" i="13"/>
  <c r="H34" i="13"/>
  <c r="D34" i="25" s="1"/>
  <c r="G34" i="13"/>
  <c r="AC34" i="13"/>
  <c r="H31" i="13"/>
  <c r="D31" i="25" s="1"/>
  <c r="G31" i="13"/>
  <c r="AC31" i="13"/>
  <c r="H25" i="13"/>
  <c r="D25" i="25" s="1"/>
  <c r="AC25" i="13"/>
  <c r="E76" i="13"/>
  <c r="AB75" i="13"/>
  <c r="AE75" i="13"/>
  <c r="AB73" i="13"/>
  <c r="AE73" i="13"/>
  <c r="AB71" i="13"/>
  <c r="AE71" i="13"/>
  <c r="AB65" i="13"/>
  <c r="AE65" i="13"/>
  <c r="AB63" i="13"/>
  <c r="AE63" i="13"/>
  <c r="AB61" i="13"/>
  <c r="AE61" i="13"/>
  <c r="AB59" i="13"/>
  <c r="AE59" i="13"/>
  <c r="AB57" i="13"/>
  <c r="AE57" i="13"/>
  <c r="AB55" i="13"/>
  <c r="AE55" i="13"/>
  <c r="AB53" i="13"/>
  <c r="AE53" i="13"/>
  <c r="AB51" i="13"/>
  <c r="AE51" i="13"/>
  <c r="AB49" i="13"/>
  <c r="AE49" i="13"/>
  <c r="AB47" i="13"/>
  <c r="AE47" i="13"/>
  <c r="AB43" i="13"/>
  <c r="AE43" i="13"/>
  <c r="AB41" i="13"/>
  <c r="AE41" i="13"/>
  <c r="AB39" i="13"/>
  <c r="AE39" i="13"/>
  <c r="AB37" i="13"/>
  <c r="AE37" i="13"/>
  <c r="AB33" i="13"/>
  <c r="AE33" i="13"/>
  <c r="AB31" i="13"/>
  <c r="AE31" i="13"/>
  <c r="AB27" i="13"/>
  <c r="AE27" i="13"/>
  <c r="AB25" i="13"/>
  <c r="AE25" i="13"/>
  <c r="AB23" i="13"/>
  <c r="AE23" i="13"/>
  <c r="AB21" i="13"/>
  <c r="AE21" i="13"/>
  <c r="AB17" i="13"/>
  <c r="AE17" i="13"/>
  <c r="AB15" i="13"/>
  <c r="AE15" i="13"/>
  <c r="AB13" i="13"/>
  <c r="AE13" i="13"/>
  <c r="AB11" i="13"/>
  <c r="AE11" i="13"/>
  <c r="AB9" i="13"/>
  <c r="AE9" i="13"/>
  <c r="X76" i="13"/>
  <c r="AB76" i="13" s="1"/>
  <c r="AE7" i="13"/>
  <c r="C69" i="25"/>
  <c r="AD69" i="13"/>
  <c r="AM16" i="13"/>
  <c r="G16" i="25" s="1"/>
  <c r="AL16" i="13"/>
  <c r="AO16" i="13"/>
  <c r="AM64" i="13"/>
  <c r="G64" i="25" s="1"/>
  <c r="AN64" i="13"/>
  <c r="AN47" i="13"/>
  <c r="AO47" i="13"/>
  <c r="AM47" i="13"/>
  <c r="G47" i="25" s="1"/>
  <c r="AL47" i="13"/>
  <c r="F41" i="25"/>
  <c r="AK41" i="13"/>
  <c r="C34" i="25"/>
  <c r="AR72" i="13"/>
  <c r="AR56" i="13"/>
  <c r="AN16" i="13"/>
  <c r="C67" i="25"/>
  <c r="AD67" i="13"/>
  <c r="C26" i="25"/>
  <c r="AQ26" i="13"/>
  <c r="AD26" i="13"/>
  <c r="AD66" i="13"/>
  <c r="AQ66" i="13"/>
  <c r="Y66" i="1" s="1"/>
  <c r="AB45" i="13"/>
  <c r="AL63" i="13"/>
  <c r="AO63" i="13"/>
  <c r="AM63" i="13"/>
  <c r="G63" i="25" s="1"/>
  <c r="AN63" i="13"/>
  <c r="H67" i="13"/>
  <c r="D67" i="25" s="1"/>
  <c r="AC67" i="13"/>
  <c r="G67" i="13"/>
  <c r="AD19" i="13"/>
  <c r="AQ19" i="13"/>
  <c r="Y19" i="1" s="1"/>
  <c r="C19" i="25"/>
  <c r="F38" i="25"/>
  <c r="AQ38" i="13"/>
  <c r="AK38" i="13"/>
  <c r="AI76" i="13"/>
  <c r="Y14" i="1"/>
  <c r="AQ60" i="13"/>
  <c r="AO64" i="13"/>
  <c r="AE35" i="13"/>
  <c r="AD46" i="13"/>
  <c r="C46" i="25"/>
  <c r="AL69" i="13"/>
  <c r="AM69" i="13"/>
  <c r="G69" i="25" s="1"/>
  <c r="AO69" i="13"/>
  <c r="AN69" i="13"/>
  <c r="AO75" i="13"/>
  <c r="AL75" i="13"/>
  <c r="AN75" i="13"/>
  <c r="AM75" i="13"/>
  <c r="G75" i="25" s="1"/>
  <c r="Z76" i="13"/>
  <c r="AO55" i="13"/>
  <c r="AM55" i="13"/>
  <c r="G55" i="25" s="1"/>
  <c r="AL55" i="13"/>
  <c r="AM34" i="13"/>
  <c r="G34" i="25" s="1"/>
  <c r="AL34" i="13"/>
  <c r="AK19" i="13"/>
  <c r="F19" i="25"/>
  <c r="AL9" i="13"/>
  <c r="AM9" i="13"/>
  <c r="G75" i="13"/>
  <c r="AC75" i="13"/>
  <c r="H75" i="13"/>
  <c r="D75" i="25" s="1"/>
  <c r="AC71" i="13"/>
  <c r="H71" i="13"/>
  <c r="D71" i="25" s="1"/>
  <c r="H48" i="13"/>
  <c r="D48" i="25" s="1"/>
  <c r="G48" i="13"/>
  <c r="AB48" i="13"/>
  <c r="AC48" i="13"/>
  <c r="AC23" i="13"/>
  <c r="H23" i="13"/>
  <c r="D23" i="25" s="1"/>
  <c r="H18" i="13"/>
  <c r="D18" i="25" s="1"/>
  <c r="AC18" i="13"/>
  <c r="G18" i="13"/>
  <c r="AK74" i="13"/>
  <c r="F74" i="25"/>
  <c r="AN59" i="13"/>
  <c r="AL59" i="13"/>
  <c r="AO59" i="13"/>
  <c r="AM59" i="13"/>
  <c r="G59" i="25" s="1"/>
  <c r="AK46" i="13"/>
  <c r="F46" i="25"/>
  <c r="H16" i="13"/>
  <c r="G16" i="13"/>
  <c r="AB16" i="13"/>
  <c r="AC16" i="13"/>
  <c r="AL29" i="13"/>
  <c r="AO29" i="13"/>
  <c r="AN29" i="13"/>
  <c r="AN26" i="13"/>
  <c r="AL26" i="13"/>
  <c r="AM26" i="13"/>
  <c r="G26" i="25" s="1"/>
  <c r="AK23" i="13"/>
  <c r="F23" i="25"/>
  <c r="AM14" i="13"/>
  <c r="G14" i="25" s="1"/>
  <c r="AL14" i="13"/>
  <c r="AO14" i="13"/>
  <c r="AN10" i="13"/>
  <c r="AM10" i="13"/>
  <c r="G10" i="25" s="1"/>
  <c r="H65" i="13"/>
  <c r="D65" i="25" s="1"/>
  <c r="AC65" i="13"/>
  <c r="G65" i="13"/>
  <c r="G46" i="13"/>
  <c r="AC46" i="13"/>
  <c r="G38" i="13"/>
  <c r="AC38" i="13"/>
  <c r="H29" i="13"/>
  <c r="D29" i="25" s="1"/>
  <c r="AC29" i="13"/>
  <c r="AO44" i="13"/>
  <c r="AR19" i="13"/>
  <c r="I76" i="25"/>
  <c r="F76" i="25"/>
  <c r="H13" i="46"/>
  <c r="H121" i="251" s="1"/>
  <c r="AP20" i="46"/>
  <c r="AL119" i="251"/>
  <c r="AW126" i="251"/>
  <c r="G76" i="141"/>
  <c r="G83" i="141" s="1"/>
  <c r="H132" i="251" s="1"/>
  <c r="H136" i="251" s="1"/>
  <c r="N69" i="67"/>
  <c r="N49" i="67"/>
  <c r="N57" i="67"/>
  <c r="N61" i="67"/>
  <c r="N9" i="67"/>
  <c r="N21" i="67"/>
  <c r="N45" i="67"/>
  <c r="N25" i="67"/>
  <c r="N29" i="67"/>
  <c r="D136" i="251"/>
  <c r="G9" i="5"/>
  <c r="Z16" i="46"/>
  <c r="AG124" i="251" s="1"/>
  <c r="R140" i="167"/>
  <c r="BD41" i="33"/>
  <c r="AG41" i="251" s="1"/>
  <c r="R41" i="167"/>
  <c r="R139" i="167"/>
  <c r="R45" i="167"/>
  <c r="R87" i="167"/>
  <c r="J78" i="167"/>
  <c r="U7" i="5" s="1"/>
  <c r="AG130" i="251" s="1"/>
  <c r="R100" i="167"/>
  <c r="N93" i="167"/>
  <c r="G93" i="167"/>
  <c r="J74" i="167"/>
  <c r="BD74" i="33" s="1"/>
  <c r="AG74" i="251" s="1"/>
  <c r="G76" i="167"/>
  <c r="R97" i="167"/>
  <c r="M143" i="167"/>
  <c r="M146" i="167" s="1"/>
  <c r="F39" i="166" s="1"/>
  <c r="N141" i="167"/>
  <c r="J55" i="167"/>
  <c r="J46" i="167"/>
  <c r="J38" i="167"/>
  <c r="BD38" i="33" s="1"/>
  <c r="AG38" i="251" s="1"/>
  <c r="J31" i="167"/>
  <c r="BD31" i="33" s="1"/>
  <c r="AG31" i="251" s="1"/>
  <c r="J29" i="167"/>
  <c r="J22" i="167"/>
  <c r="BD22" i="33" s="1"/>
  <c r="AG22" i="251" s="1"/>
  <c r="J17" i="167"/>
  <c r="BD17" i="33" s="1"/>
  <c r="AG17" i="251" s="1"/>
  <c r="J80" i="167"/>
  <c r="J125" i="167"/>
  <c r="J118" i="167"/>
  <c r="J112" i="167"/>
  <c r="J109" i="167"/>
  <c r="R109" i="167" s="1"/>
  <c r="J105" i="167"/>
  <c r="J101" i="167"/>
  <c r="J98" i="167"/>
  <c r="J96" i="167"/>
  <c r="R96" i="167" s="1"/>
  <c r="J135" i="167"/>
  <c r="Z11" i="46" s="1"/>
  <c r="AG119" i="251" s="1"/>
  <c r="J65" i="167"/>
  <c r="J107" i="167"/>
  <c r="R110" i="167"/>
  <c r="R81" i="167"/>
  <c r="R108" i="167"/>
  <c r="R107" i="167"/>
  <c r="O93" i="167"/>
  <c r="N76" i="167"/>
  <c r="R102" i="167"/>
  <c r="R104" i="167"/>
  <c r="R121" i="167"/>
  <c r="R91" i="167"/>
  <c r="J70" i="167"/>
  <c r="BD70" i="33" s="1"/>
  <c r="AG70" i="251" s="1"/>
  <c r="J63" i="167"/>
  <c r="BD63" i="33" s="1"/>
  <c r="AG63" i="251" s="1"/>
  <c r="J56" i="167"/>
  <c r="BD56" i="33" s="1"/>
  <c r="AG56" i="251" s="1"/>
  <c r="J54" i="167"/>
  <c r="BD54" i="33" s="1"/>
  <c r="AG54" i="251" s="1"/>
  <c r="J47" i="167"/>
  <c r="BD47" i="33" s="1"/>
  <c r="AG47" i="251" s="1"/>
  <c r="J39" i="167"/>
  <c r="BD39" i="33" s="1"/>
  <c r="AG39" i="251" s="1"/>
  <c r="J9" i="167"/>
  <c r="BD9" i="33" s="1"/>
  <c r="AG9" i="251" s="1"/>
  <c r="J81" i="167"/>
  <c r="T8" i="46"/>
  <c r="AA117" i="251"/>
  <c r="R35" i="1"/>
  <c r="AB35" i="1" s="1"/>
  <c r="D37" i="2"/>
  <c r="H37" i="2"/>
  <c r="J37" i="2"/>
  <c r="K37" i="2" s="1"/>
  <c r="M37" i="67"/>
  <c r="N37" i="67" s="1"/>
  <c r="H54" i="2"/>
  <c r="J54" i="2"/>
  <c r="K54" i="2" s="1"/>
  <c r="L54" i="1"/>
  <c r="M54" i="1" s="1"/>
  <c r="N54" i="1" s="1"/>
  <c r="D54" i="2"/>
  <c r="D62" i="2"/>
  <c r="M62" i="67"/>
  <c r="N62" i="67" s="1"/>
  <c r="AR62" i="13"/>
  <c r="H62" i="2"/>
  <c r="M17" i="67"/>
  <c r="N17" i="67" s="1"/>
  <c r="D17" i="2"/>
  <c r="L17" i="1"/>
  <c r="M17" i="1" s="1"/>
  <c r="N17" i="1" s="1"/>
  <c r="L40" i="1"/>
  <c r="M40" i="1" s="1"/>
  <c r="N40" i="1" s="1"/>
  <c r="D40" i="2"/>
  <c r="H40" i="2"/>
  <c r="M40" i="67"/>
  <c r="M24" i="67"/>
  <c r="N24" i="67" s="1"/>
  <c r="H24" i="2"/>
  <c r="J24" i="2"/>
  <c r="K24" i="2" s="1"/>
  <c r="L24" i="1"/>
  <c r="M24" i="1" s="1"/>
  <c r="N24" i="1" s="1"/>
  <c r="M18" i="67"/>
  <c r="N18" i="67" s="1"/>
  <c r="J18" i="2"/>
  <c r="K18" i="2" s="1"/>
  <c r="D18" i="2"/>
  <c r="H18" i="2"/>
  <c r="L18" i="1"/>
  <c r="M18" i="1" s="1"/>
  <c r="N18" i="1" s="1"/>
  <c r="O18" i="1" s="1"/>
  <c r="P18" i="1" s="1"/>
  <c r="R18" i="1" s="1"/>
  <c r="AR18" i="13"/>
  <c r="M7" i="67"/>
  <c r="N7" i="67" s="1"/>
  <c r="J7" i="2"/>
  <c r="H7" i="2"/>
  <c r="L7" i="1"/>
  <c r="M7" i="1" s="1"/>
  <c r="N7" i="1" s="1"/>
  <c r="O7" i="1" s="1"/>
  <c r="P7" i="1" s="1"/>
  <c r="D43" i="2"/>
  <c r="M43" i="67"/>
  <c r="N43" i="67" s="1"/>
  <c r="J43" i="2"/>
  <c r="K43" i="2" s="1"/>
  <c r="H43" i="2"/>
  <c r="D33" i="2"/>
  <c r="L33" i="1"/>
  <c r="M33" i="1" s="1"/>
  <c r="N33" i="1" s="1"/>
  <c r="O33" i="1" s="1"/>
  <c r="P33" i="1" s="1"/>
  <c r="M33" i="67"/>
  <c r="N33" i="67" s="1"/>
  <c r="H33" i="2"/>
  <c r="M67" i="67"/>
  <c r="N67" i="67" s="1"/>
  <c r="H67" i="2"/>
  <c r="AR67" i="13"/>
  <c r="J67" i="2"/>
  <c r="K67" i="2" s="1"/>
  <c r="J65" i="2"/>
  <c r="K65" i="2" s="1"/>
  <c r="L65" i="1"/>
  <c r="M65" i="1" s="1"/>
  <c r="N65" i="1" s="1"/>
  <c r="M65" i="67"/>
  <c r="N65" i="67" s="1"/>
  <c r="L53" i="1"/>
  <c r="M53" i="1" s="1"/>
  <c r="N53" i="1" s="1"/>
  <c r="O53" i="1" s="1"/>
  <c r="P53" i="1" s="1"/>
  <c r="M53" i="67"/>
  <c r="N53" i="67" s="1"/>
  <c r="D53" i="2"/>
  <c r="J46" i="2"/>
  <c r="K46" i="2" s="1"/>
  <c r="M46" i="67"/>
  <c r="N46" i="67" s="1"/>
  <c r="L46" i="1"/>
  <c r="M46" i="1" s="1"/>
  <c r="N46" i="1" s="1"/>
  <c r="O46" i="1" s="1"/>
  <c r="P46" i="1" s="1"/>
  <c r="H46" i="2"/>
  <c r="AR46" i="13"/>
  <c r="D7" i="2"/>
  <c r="J33" i="2"/>
  <c r="K33" i="2" s="1"/>
  <c r="H74" i="2"/>
  <c r="J74" i="2"/>
  <c r="K74" i="2" s="1"/>
  <c r="D74" i="2"/>
  <c r="AR74" i="13"/>
  <c r="J10" i="2"/>
  <c r="K10" i="2" s="1"/>
  <c r="M10" i="67"/>
  <c r="N10" i="67" s="1"/>
  <c r="L10" i="1"/>
  <c r="M10" i="1" s="1"/>
  <c r="N10" i="1" s="1"/>
  <c r="O10" i="1" s="1"/>
  <c r="P10" i="1" s="1"/>
  <c r="AR10" i="13"/>
  <c r="J66" i="2"/>
  <c r="K66" i="2" s="1"/>
  <c r="H66" i="2"/>
  <c r="M66" i="67"/>
  <c r="N66" i="67" s="1"/>
  <c r="L66" i="1"/>
  <c r="M66" i="1" s="1"/>
  <c r="N66" i="1" s="1"/>
  <c r="O66" i="1" s="1"/>
  <c r="P66" i="1" s="1"/>
  <c r="D66" i="2"/>
  <c r="AR66" i="13"/>
  <c r="D27" i="2"/>
  <c r="N27" i="1"/>
  <c r="H27" i="2"/>
  <c r="M27" i="67"/>
  <c r="N27" i="67" s="1"/>
  <c r="L20" i="167"/>
  <c r="L36" i="167"/>
  <c r="L60" i="167"/>
  <c r="BE60" i="33" s="1"/>
  <c r="AH60" i="251" s="1"/>
  <c r="L68" i="167"/>
  <c r="BE68" i="33" s="1"/>
  <c r="AH68" i="251" s="1"/>
  <c r="L105" i="167"/>
  <c r="L113" i="167"/>
  <c r="R113" i="167" s="1"/>
  <c r="L127" i="167"/>
  <c r="L103" i="167"/>
  <c r="L73" i="167"/>
  <c r="BE73" i="33" s="1"/>
  <c r="AH73" i="251" s="1"/>
  <c r="L9" i="167"/>
  <c r="L63" i="167"/>
  <c r="BE63" i="33" s="1"/>
  <c r="AH63" i="251" s="1"/>
  <c r="L62" i="167"/>
  <c r="BE62" i="33" s="1"/>
  <c r="AH62" i="251" s="1"/>
  <c r="L53" i="167"/>
  <c r="BE53" i="33" s="1"/>
  <c r="AH53" i="251" s="1"/>
  <c r="L64" i="167"/>
  <c r="BE64" i="33" s="1"/>
  <c r="AH64" i="251" s="1"/>
  <c r="L114" i="167"/>
  <c r="R114" i="167" s="1"/>
  <c r="L55" i="167"/>
  <c r="BE55" i="33" s="1"/>
  <c r="AH55" i="251" s="1"/>
  <c r="L40" i="167"/>
  <c r="BE40" i="33" s="1"/>
  <c r="AH40" i="251" s="1"/>
  <c r="L83" i="167"/>
  <c r="L50" i="167"/>
  <c r="BE50" i="33" s="1"/>
  <c r="AH50" i="251" s="1"/>
  <c r="L70" i="167"/>
  <c r="BE70" i="33" s="1"/>
  <c r="AH70" i="251" s="1"/>
  <c r="L21" i="167"/>
  <c r="BE21" i="33" s="1"/>
  <c r="AH21" i="251" s="1"/>
  <c r="L35" i="167"/>
  <c r="BE35" i="33" s="1"/>
  <c r="AH35" i="251" s="1"/>
  <c r="L22" i="167"/>
  <c r="BE22" i="33" s="1"/>
  <c r="AH22" i="251" s="1"/>
  <c r="L38" i="167"/>
  <c r="BE38" i="33" s="1"/>
  <c r="AH38" i="251" s="1"/>
  <c r="L61" i="167"/>
  <c r="BE61" i="33" s="1"/>
  <c r="AH61" i="251" s="1"/>
  <c r="L80" i="167"/>
  <c r="R80" i="167" s="1"/>
  <c r="L123" i="167"/>
  <c r="L57" i="167"/>
  <c r="BE57" i="33" s="1"/>
  <c r="AH57" i="251" s="1"/>
  <c r="L33" i="167"/>
  <c r="BE33" i="33" s="1"/>
  <c r="AH33" i="251" s="1"/>
  <c r="L30" i="167"/>
  <c r="BE30" i="33" s="1"/>
  <c r="AH30" i="251" s="1"/>
  <c r="L23" i="167"/>
  <c r="BE23" i="33" s="1"/>
  <c r="AH23" i="251" s="1"/>
  <c r="L7" i="167"/>
  <c r="BE7" i="33" s="1"/>
  <c r="AH7" i="251" s="1"/>
  <c r="L29" i="167"/>
  <c r="BE29" i="33" s="1"/>
  <c r="AH29" i="251" s="1"/>
  <c r="L48" i="167"/>
  <c r="BE48" i="33" s="1"/>
  <c r="AH48" i="251" s="1"/>
  <c r="L15" i="167"/>
  <c r="BE15" i="33" s="1"/>
  <c r="AH15" i="251" s="1"/>
  <c r="L24" i="167"/>
  <c r="BE24" i="33" s="1"/>
  <c r="AH24" i="251" s="1"/>
  <c r="L74" i="167"/>
  <c r="BE74" i="33" s="1"/>
  <c r="AH74" i="251" s="1"/>
  <c r="L78" i="167"/>
  <c r="V7" i="5" s="1"/>
  <c r="AH130" i="251" s="1"/>
  <c r="L46" i="167"/>
  <c r="BE46" i="33" s="1"/>
  <c r="AH46" i="251" s="1"/>
  <c r="L43" i="167"/>
  <c r="BE43" i="33" s="1"/>
  <c r="AH43" i="251" s="1"/>
  <c r="L67" i="167"/>
  <c r="BE67" i="33" s="1"/>
  <c r="AH67" i="251" s="1"/>
  <c r="L26" i="167"/>
  <c r="BE26" i="33" s="1"/>
  <c r="AH26" i="251" s="1"/>
  <c r="L44" i="167"/>
  <c r="BE44" i="33" s="1"/>
  <c r="AH44" i="251" s="1"/>
  <c r="L65" i="167"/>
  <c r="BE65" i="33" s="1"/>
  <c r="AH65" i="251" s="1"/>
  <c r="L89" i="167"/>
  <c r="R89" i="167" s="1"/>
  <c r="L98" i="167"/>
  <c r="R98" i="167" s="1"/>
  <c r="L120" i="167"/>
  <c r="L129" i="167"/>
  <c r="L95" i="167"/>
  <c r="L49" i="167"/>
  <c r="BE49" i="33" s="1"/>
  <c r="AH49" i="251" s="1"/>
  <c r="L25" i="167"/>
  <c r="L14" i="167"/>
  <c r="BE14" i="33" s="1"/>
  <c r="AH14" i="251" s="1"/>
  <c r="L90" i="167"/>
  <c r="L115" i="167"/>
  <c r="R115" i="167" s="1"/>
  <c r="L32" i="167"/>
  <c r="L135" i="167"/>
  <c r="L79" i="167"/>
  <c r="V8" i="5" s="1"/>
  <c r="L37" i="167"/>
  <c r="BE37" i="33" s="1"/>
  <c r="AH37" i="251" s="1"/>
  <c r="L8" i="167"/>
  <c r="L71" i="167"/>
  <c r="BE71" i="33" s="1"/>
  <c r="AH71" i="251" s="1"/>
  <c r="L19" i="167"/>
  <c r="BE19" i="33" s="1"/>
  <c r="AH19" i="251" s="1"/>
  <c r="L51" i="167"/>
  <c r="BE51" i="33" s="1"/>
  <c r="AH51" i="251" s="1"/>
  <c r="O41" i="1"/>
  <c r="P41" i="1" s="1"/>
  <c r="R129" i="167"/>
  <c r="R125" i="167"/>
  <c r="R118" i="167"/>
  <c r="R105" i="167"/>
  <c r="R82" i="167"/>
  <c r="AS63" i="33"/>
  <c r="AR47" i="33"/>
  <c r="AR32" i="33"/>
  <c r="Z46" i="251"/>
  <c r="AR22" i="33"/>
  <c r="AS34" i="33"/>
  <c r="Z60" i="251"/>
  <c r="AS66" i="33"/>
  <c r="Z21" i="251"/>
  <c r="Z76" i="251" s="1"/>
  <c r="AR21" i="33"/>
  <c r="AR56" i="33"/>
  <c r="Z56" i="251"/>
  <c r="AR53" i="33"/>
  <c r="AR8" i="33"/>
  <c r="AR63" i="33"/>
  <c r="AS22" i="33"/>
  <c r="AS76" i="33" s="1"/>
  <c r="Z36" i="251"/>
  <c r="AR65" i="33"/>
  <c r="Z31" i="251"/>
  <c r="AS53" i="33"/>
  <c r="AS37" i="33"/>
  <c r="AD76" i="251"/>
  <c r="Z65" i="251"/>
  <c r="AS31" i="33"/>
  <c r="AR37" i="33"/>
  <c r="Z66" i="251"/>
  <c r="Q76" i="254"/>
  <c r="Q83" i="254" s="1"/>
  <c r="AL118" i="251"/>
  <c r="Z10" i="46"/>
  <c r="R134" i="167"/>
  <c r="O84" i="167"/>
  <c r="Q78" i="167"/>
  <c r="BD55" i="33"/>
  <c r="AG55" i="251" s="1"/>
  <c r="R55" i="167"/>
  <c r="BD48" i="33"/>
  <c r="AG48" i="251" s="1"/>
  <c r="BD46" i="33"/>
  <c r="AG46" i="251" s="1"/>
  <c r="R46" i="167"/>
  <c r="BD40" i="33"/>
  <c r="AG40" i="251" s="1"/>
  <c r="R40" i="167"/>
  <c r="BD33" i="33"/>
  <c r="AG33" i="251" s="1"/>
  <c r="R33" i="167"/>
  <c r="BD29" i="33"/>
  <c r="AG29" i="251" s="1"/>
  <c r="R29" i="167"/>
  <c r="R86" i="167"/>
  <c r="BD65" i="33"/>
  <c r="AG65" i="251" s="1"/>
  <c r="R65" i="167"/>
  <c r="AA131" i="251"/>
  <c r="AA136" i="251" s="1"/>
  <c r="O9" i="5"/>
  <c r="O141" i="167"/>
  <c r="Q136" i="167"/>
  <c r="U12" i="46" s="1"/>
  <c r="AB120" i="251" s="1"/>
  <c r="AX67" i="33"/>
  <c r="AA67" i="251" s="1"/>
  <c r="R67" i="167"/>
  <c r="Z8" i="46"/>
  <c r="AG117" i="251"/>
  <c r="Q117" i="167"/>
  <c r="R117" i="167" s="1"/>
  <c r="O131" i="167"/>
  <c r="L93" i="167"/>
  <c r="R38" i="167"/>
  <c r="O76" i="167"/>
  <c r="F143" i="167"/>
  <c r="F146" i="167" s="1"/>
  <c r="R22" i="167"/>
  <c r="I141" i="167"/>
  <c r="J11" i="167"/>
  <c r="BD11" i="33" s="1"/>
  <c r="AG11" i="251" s="1"/>
  <c r="J111" i="167"/>
  <c r="R111" i="167" s="1"/>
  <c r="J123" i="167"/>
  <c r="R123" i="167" s="1"/>
  <c r="J127" i="167"/>
  <c r="R127" i="167" s="1"/>
  <c r="G141" i="167"/>
  <c r="E131" i="167"/>
  <c r="J12" i="167"/>
  <c r="BD12" i="33" s="1"/>
  <c r="AG12" i="251" s="1"/>
  <c r="J16" i="167"/>
  <c r="BD16" i="33" s="1"/>
  <c r="AG16" i="251" s="1"/>
  <c r="Q131" i="167"/>
  <c r="AA15" i="46"/>
  <c r="AH123" i="251" s="1"/>
  <c r="Q141" i="167"/>
  <c r="R17" i="167"/>
  <c r="J138" i="167"/>
  <c r="J72" i="167"/>
  <c r="BD72" i="33" s="1"/>
  <c r="AG72" i="251" s="1"/>
  <c r="J68" i="167"/>
  <c r="BD68" i="33" s="1"/>
  <c r="AG68" i="251" s="1"/>
  <c r="J66" i="167"/>
  <c r="BD66" i="33" s="1"/>
  <c r="AG66" i="251" s="1"/>
  <c r="J59" i="167"/>
  <c r="BD59" i="33" s="1"/>
  <c r="AG59" i="251" s="1"/>
  <c r="J52" i="167"/>
  <c r="J50" i="167"/>
  <c r="J43" i="167"/>
  <c r="BD43" i="33" s="1"/>
  <c r="AG43" i="251" s="1"/>
  <c r="J35" i="167"/>
  <c r="BD35" i="33" s="1"/>
  <c r="AG35" i="251" s="1"/>
  <c r="J26" i="167"/>
  <c r="J7" i="167"/>
  <c r="I84" i="167"/>
  <c r="J92" i="167"/>
  <c r="R92" i="167" s="1"/>
  <c r="J90" i="167"/>
  <c r="R90" i="167" s="1"/>
  <c r="J122" i="167"/>
  <c r="R122" i="167" s="1"/>
  <c r="R11" i="167"/>
  <c r="E76" i="167"/>
  <c r="AI76" i="251"/>
  <c r="R10" i="167"/>
  <c r="R31" i="167"/>
  <c r="R44" i="167"/>
  <c r="P143" i="167"/>
  <c r="P146" i="167" s="1"/>
  <c r="R133" i="167"/>
  <c r="R112" i="167"/>
  <c r="R88" i="167"/>
  <c r="N131" i="167"/>
  <c r="J23" i="167"/>
  <c r="BD23" i="33" s="1"/>
  <c r="AG23" i="251" s="1"/>
  <c r="J21" i="167"/>
  <c r="BD21" i="33" s="1"/>
  <c r="AG21" i="251" s="1"/>
  <c r="J14" i="167"/>
  <c r="J120" i="167"/>
  <c r="R120" i="167" s="1"/>
  <c r="J83" i="167"/>
  <c r="R83" i="167" s="1"/>
  <c r="J95" i="167"/>
  <c r="R95" i="167" s="1"/>
  <c r="U8" i="5"/>
  <c r="U9" i="5" s="1"/>
  <c r="BE18" i="33"/>
  <c r="AH18" i="251" s="1"/>
  <c r="BE12" i="33"/>
  <c r="AH12" i="251" s="1"/>
  <c r="D143" i="167"/>
  <c r="D146" i="167" s="1"/>
  <c r="R24" i="167"/>
  <c r="R43" i="167"/>
  <c r="R19" i="167"/>
  <c r="R34" i="167"/>
  <c r="G131" i="167"/>
  <c r="G143" i="167" s="1"/>
  <c r="G146" i="167" s="1"/>
  <c r="R136" i="167"/>
  <c r="BE31" i="33"/>
  <c r="AH31" i="251" s="1"/>
  <c r="BF76" i="33"/>
  <c r="Q42" i="167"/>
  <c r="AB18" i="46"/>
  <c r="AB20" i="46" s="1"/>
  <c r="R13" i="167"/>
  <c r="R35" i="167"/>
  <c r="R21" i="167"/>
  <c r="R39" i="167"/>
  <c r="L131" i="167"/>
  <c r="V143" i="167"/>
  <c r="W9" i="5"/>
  <c r="J61" i="167"/>
  <c r="R28" i="167"/>
  <c r="N84" i="167"/>
  <c r="N143" i="167" s="1"/>
  <c r="N146" i="167" s="1"/>
  <c r="E141" i="167"/>
  <c r="E143" i="167" s="1"/>
  <c r="E146" i="167" s="1"/>
  <c r="I131" i="167"/>
  <c r="J37" i="167"/>
  <c r="J27" i="167"/>
  <c r="J18" i="167"/>
  <c r="BD18" i="33" s="1"/>
  <c r="AG18" i="251" s="1"/>
  <c r="J15" i="167"/>
  <c r="E84" i="167"/>
  <c r="H143" i="167"/>
  <c r="H146" i="167" s="1"/>
  <c r="R23" i="167"/>
  <c r="R137" i="167"/>
  <c r="J75" i="167"/>
  <c r="BD75" i="33" s="1"/>
  <c r="AG75" i="251" s="1"/>
  <c r="T18" i="46"/>
  <c r="T20" i="46" s="1"/>
  <c r="AI117" i="251"/>
  <c r="AB117" i="251"/>
  <c r="J42" i="167"/>
  <c r="R42" i="167" s="1"/>
  <c r="I76" i="167"/>
  <c r="I143" i="167" s="1"/>
  <c r="I146" i="167" s="1"/>
  <c r="AI149" i="251"/>
  <c r="G39" i="166"/>
  <c r="H39" i="166" s="1"/>
  <c r="K39" i="166"/>
  <c r="AG13" i="251"/>
  <c r="AH131" i="251"/>
  <c r="BE42" i="33"/>
  <c r="AH42" i="251" s="1"/>
  <c r="AA76" i="251"/>
  <c r="L141" i="167"/>
  <c r="BE11" i="33"/>
  <c r="AH11" i="251" s="1"/>
  <c r="R101" i="167"/>
  <c r="R79" i="167"/>
  <c r="O143" i="167"/>
  <c r="O146" i="167" s="1"/>
  <c r="L76" i="167"/>
  <c r="R103" i="167"/>
  <c r="AX76" i="33"/>
  <c r="J145" i="167"/>
  <c r="AM118" i="251"/>
  <c r="D126" i="251"/>
  <c r="AL120" i="251"/>
  <c r="H117" i="251"/>
  <c r="AY125" i="251"/>
  <c r="BC125" i="251" s="1"/>
  <c r="H15" i="46"/>
  <c r="H123" i="251" s="1"/>
  <c r="AE7" i="46"/>
  <c r="H16" i="46"/>
  <c r="H124" i="251" s="1"/>
  <c r="AE16" i="46"/>
  <c r="AM124" i="251" s="1"/>
  <c r="O63" i="1"/>
  <c r="P63" i="1" s="1"/>
  <c r="O19" i="1"/>
  <c r="P19" i="1" s="1"/>
  <c r="O61" i="1"/>
  <c r="P61" i="1" s="1"/>
  <c r="R61" i="1" s="1"/>
  <c r="O8" i="1"/>
  <c r="P8" i="1" s="1"/>
  <c r="K5" i="166"/>
  <c r="D149" i="251"/>
  <c r="G5" i="166"/>
  <c r="H5" i="166" s="1"/>
  <c r="O70" i="1"/>
  <c r="P70" i="1" s="1"/>
  <c r="O67" i="1"/>
  <c r="P67" i="1" s="1"/>
  <c r="R67" i="1" s="1"/>
  <c r="O74" i="1"/>
  <c r="P74" i="1" s="1"/>
  <c r="R74" i="1" s="1"/>
  <c r="J44" i="2"/>
  <c r="K44" i="2" s="1"/>
  <c r="L44" i="1"/>
  <c r="M44" i="1" s="1"/>
  <c r="N44" i="1" s="1"/>
  <c r="M44" i="67"/>
  <c r="N44" i="67" s="1"/>
  <c r="D44" i="2"/>
  <c r="N32" i="1"/>
  <c r="J32" i="2"/>
  <c r="K32" i="2" s="1"/>
  <c r="L32" i="1"/>
  <c r="M32" i="1" s="1"/>
  <c r="D32" i="2"/>
  <c r="M32" i="67"/>
  <c r="N32" i="67" s="1"/>
  <c r="D75" i="2"/>
  <c r="H75" i="2"/>
  <c r="M75" i="67"/>
  <c r="N75" i="67" s="1"/>
  <c r="L75" i="1"/>
  <c r="M75" i="1" s="1"/>
  <c r="N75" i="1" s="1"/>
  <c r="O75" i="1" s="1"/>
  <c r="P75" i="1" s="1"/>
  <c r="J75" i="2"/>
  <c r="K75" i="2" s="1"/>
  <c r="D73" i="2"/>
  <c r="H73" i="2"/>
  <c r="J73" i="2"/>
  <c r="K73" i="2" s="1"/>
  <c r="L73" i="1"/>
  <c r="M73" i="1" s="1"/>
  <c r="N73" i="1" s="1"/>
  <c r="M73" i="67"/>
  <c r="N73" i="67" s="1"/>
  <c r="J28" i="2"/>
  <c r="K28" i="2" s="1"/>
  <c r="H28" i="2"/>
  <c r="M28" i="67"/>
  <c r="N28" i="67" s="1"/>
  <c r="L28" i="1"/>
  <c r="M28" i="1" s="1"/>
  <c r="N28" i="1" s="1"/>
  <c r="D28" i="2"/>
  <c r="H31" i="2"/>
  <c r="L31" i="1"/>
  <c r="M31" i="1" s="1"/>
  <c r="N31" i="1" s="1"/>
  <c r="D31" i="2"/>
  <c r="M31" i="67"/>
  <c r="N31" i="67" s="1"/>
  <c r="J31" i="2"/>
  <c r="K31" i="2" s="1"/>
  <c r="H19" i="2"/>
  <c r="M19" i="67"/>
  <c r="N19" i="67" s="1"/>
  <c r="J19" i="2"/>
  <c r="K19" i="2" s="1"/>
  <c r="D19" i="2"/>
  <c r="H14" i="2"/>
  <c r="M14" i="67"/>
  <c r="N14" i="67" s="1"/>
  <c r="D14" i="2"/>
  <c r="L14" i="1"/>
  <c r="M14" i="1" s="1"/>
  <c r="N14" i="1" s="1"/>
  <c r="J14" i="2"/>
  <c r="K14" i="2" s="1"/>
  <c r="H12" i="2"/>
  <c r="L12" i="1"/>
  <c r="D12" i="2"/>
  <c r="J12" i="2"/>
  <c r="K12" i="2" s="1"/>
  <c r="M12" i="67"/>
  <c r="L42" i="1"/>
  <c r="M42" i="1" s="1"/>
  <c r="N42" i="1" s="1"/>
  <c r="O9" i="1"/>
  <c r="P9" i="1" s="1"/>
  <c r="R9" i="1" s="1"/>
  <c r="O20" i="1"/>
  <c r="P20" i="1" s="1"/>
  <c r="L30" i="1"/>
  <c r="M30" i="1" s="1"/>
  <c r="N30" i="1" s="1"/>
  <c r="N23" i="1"/>
  <c r="O23" i="1" s="1"/>
  <c r="P23" i="1" s="1"/>
  <c r="L21" i="1"/>
  <c r="M21" i="1" s="1"/>
  <c r="N21" i="1" s="1"/>
  <c r="N8" i="67"/>
  <c r="N12" i="67"/>
  <c r="N16" i="67"/>
  <c r="N36" i="67"/>
  <c r="N40" i="67"/>
  <c r="N48" i="67"/>
  <c r="N52" i="67"/>
  <c r="N56" i="67"/>
  <c r="N60" i="67"/>
  <c r="N64" i="67"/>
  <c r="N72" i="67"/>
  <c r="O48" i="1"/>
  <c r="P48" i="1" s="1"/>
  <c r="R48" i="1" s="1"/>
  <c r="AF44" i="223"/>
  <c r="AY74" i="33"/>
  <c r="AB74" i="251" s="1"/>
  <c r="R74" i="167"/>
  <c r="AY71" i="33"/>
  <c r="AB71" i="251" s="1"/>
  <c r="R71" i="167"/>
  <c r="R66" i="167"/>
  <c r="AY66" i="33"/>
  <c r="AB66" i="251" s="1"/>
  <c r="AY64" i="33"/>
  <c r="AB64" i="251" s="1"/>
  <c r="AY59" i="33"/>
  <c r="AB59" i="251" s="1"/>
  <c r="R59" i="167"/>
  <c r="AY54" i="33"/>
  <c r="AB54" i="251" s="1"/>
  <c r="R54" i="167"/>
  <c r="AY73" i="33"/>
  <c r="AB73" i="251" s="1"/>
  <c r="R73" i="167"/>
  <c r="R70" i="167"/>
  <c r="AY70" i="33"/>
  <c r="AB70" i="251" s="1"/>
  <c r="AY63" i="33"/>
  <c r="AB63" i="251" s="1"/>
  <c r="R63" i="167"/>
  <c r="R58" i="167"/>
  <c r="AY58" i="33"/>
  <c r="AB58" i="251" s="1"/>
  <c r="AY53" i="33"/>
  <c r="AB53" i="251" s="1"/>
  <c r="R53" i="167"/>
  <c r="R72" i="167"/>
  <c r="AY72" i="33"/>
  <c r="AB72" i="251" s="1"/>
  <c r="AY69" i="33"/>
  <c r="AB69" i="251" s="1"/>
  <c r="R69" i="167"/>
  <c r="R62" i="167"/>
  <c r="AY62" i="33"/>
  <c r="AB62" i="251" s="1"/>
  <c r="AY57" i="33"/>
  <c r="AB57" i="251" s="1"/>
  <c r="R57" i="167"/>
  <c r="AY51" i="33"/>
  <c r="AB51" i="251" s="1"/>
  <c r="R68" i="167"/>
  <c r="AY68" i="33"/>
  <c r="AB68" i="251" s="1"/>
  <c r="R60" i="167"/>
  <c r="AY60" i="33"/>
  <c r="AB60" i="251" s="1"/>
  <c r="R56" i="167"/>
  <c r="AY56" i="33"/>
  <c r="AB56" i="251" s="1"/>
  <c r="AY47" i="33"/>
  <c r="AB47" i="251" s="1"/>
  <c r="R47" i="167"/>
  <c r="Q76" i="167"/>
  <c r="AY17" i="33"/>
  <c r="O51" i="1"/>
  <c r="P51" i="1" s="1"/>
  <c r="R51" i="1" s="1"/>
  <c r="O16" i="1"/>
  <c r="P16" i="1" s="1"/>
  <c r="R16" i="1" s="1"/>
  <c r="AB67" i="1"/>
  <c r="I76" i="1"/>
  <c r="F8" i="166" s="1"/>
  <c r="K8" i="166" s="1"/>
  <c r="O22" i="1"/>
  <c r="P22" i="1" s="1"/>
  <c r="R22" i="1" s="1"/>
  <c r="O11" i="1"/>
  <c r="P11" i="1" s="1"/>
  <c r="R11" i="1" s="1"/>
  <c r="O43" i="1"/>
  <c r="P43" i="1" s="1"/>
  <c r="R50" i="1"/>
  <c r="R39" i="1"/>
  <c r="AB39" i="1" s="1"/>
  <c r="G76" i="1"/>
  <c r="F7" i="166" s="1"/>
  <c r="G7" i="166" s="1"/>
  <c r="H7" i="166" s="1"/>
  <c r="R34" i="1"/>
  <c r="AB34" i="1" s="1"/>
  <c r="R55" i="1"/>
  <c r="O56" i="1"/>
  <c r="P56" i="1" s="1"/>
  <c r="O47" i="1"/>
  <c r="P47" i="1" s="1"/>
  <c r="O45" i="1"/>
  <c r="P45" i="1" s="1"/>
  <c r="O13" i="1"/>
  <c r="P13" i="1" s="1"/>
  <c r="O40" i="1"/>
  <c r="P40" i="1" s="1"/>
  <c r="R64" i="1"/>
  <c r="AB64" i="1" s="1"/>
  <c r="O49" i="1"/>
  <c r="P49" i="1" s="1"/>
  <c r="R41" i="1"/>
  <c r="O25" i="1"/>
  <c r="P25" i="1" s="1"/>
  <c r="O72" i="1"/>
  <c r="P72" i="1" s="1"/>
  <c r="O69" i="1"/>
  <c r="P69" i="1" s="1"/>
  <c r="O65" i="1"/>
  <c r="P65" i="1" s="1"/>
  <c r="O62" i="1"/>
  <c r="P62" i="1" s="1"/>
  <c r="O52" i="1"/>
  <c r="P52" i="1" s="1"/>
  <c r="O38" i="1"/>
  <c r="P38" i="1" s="1"/>
  <c r="R38" i="1" s="1"/>
  <c r="O26" i="1"/>
  <c r="P26" i="1" s="1"/>
  <c r="O24" i="1"/>
  <c r="P24" i="1" s="1"/>
  <c r="O15" i="1"/>
  <c r="P15" i="1" s="1"/>
  <c r="E76" i="1"/>
  <c r="F6" i="166" s="1"/>
  <c r="R20" i="1"/>
  <c r="O17" i="1"/>
  <c r="P17" i="1" s="1"/>
  <c r="R70" i="1"/>
  <c r="R13" i="1"/>
  <c r="R68" i="1"/>
  <c r="O54" i="1"/>
  <c r="P54" i="1" s="1"/>
  <c r="O58" i="1"/>
  <c r="P58" i="1" s="1"/>
  <c r="R60" i="1"/>
  <c r="AB60" i="1" s="1"/>
  <c r="R8" i="1"/>
  <c r="R19" i="1"/>
  <c r="R63" i="1"/>
  <c r="O29" i="1"/>
  <c r="P29" i="1" s="1"/>
  <c r="K7" i="2"/>
  <c r="AG14" i="221"/>
  <c r="C14" i="221"/>
  <c r="Q14" i="221"/>
  <c r="H76" i="254"/>
  <c r="H83" i="254" s="1"/>
  <c r="AA76" i="254"/>
  <c r="AA83" i="254" s="1"/>
  <c r="K76" i="254"/>
  <c r="K83" i="254" s="1"/>
  <c r="N76" i="254"/>
  <c r="N83" i="254" s="1"/>
  <c r="C76" i="254"/>
  <c r="C83" i="254" s="1"/>
  <c r="AB76" i="252"/>
  <c r="AB84" i="252" s="1"/>
  <c r="I76" i="252"/>
  <c r="I84" i="252" s="1"/>
  <c r="F76" i="252"/>
  <c r="F84" i="252" s="1"/>
  <c r="Z76" i="252"/>
  <c r="Z84" i="252" s="1"/>
  <c r="AP76" i="252"/>
  <c r="AP84" i="252" s="1"/>
  <c r="L76" i="252"/>
  <c r="L84" i="252" s="1"/>
  <c r="AR76" i="252"/>
  <c r="AR84" i="252" s="1"/>
  <c r="D115" i="251"/>
  <c r="D128" i="251" s="1"/>
  <c r="AH115" i="251"/>
  <c r="AH145" i="251"/>
  <c r="AB14" i="221"/>
  <c r="AZ36" i="251"/>
  <c r="AZ68" i="251"/>
  <c r="AZ19" i="251"/>
  <c r="AZ23" i="251"/>
  <c r="AZ45" i="251"/>
  <c r="AZ62" i="251"/>
  <c r="AZ38" i="251"/>
  <c r="AZ40" i="251"/>
  <c r="AZ53" i="251"/>
  <c r="AZ72" i="251"/>
  <c r="AZ11" i="251"/>
  <c r="AZ13" i="251"/>
  <c r="AZ28" i="251"/>
  <c r="AZ30" i="251"/>
  <c r="AZ32" i="251"/>
  <c r="AZ42" i="251"/>
  <c r="AZ49" i="251"/>
  <c r="AZ58" i="251"/>
  <c r="AZ65" i="251"/>
  <c r="AZ74" i="251"/>
  <c r="AZ12" i="251"/>
  <c r="AZ29" i="251"/>
  <c r="AZ31" i="251"/>
  <c r="AZ41" i="251"/>
  <c r="AZ50" i="251"/>
  <c r="AZ57" i="251"/>
  <c r="AZ66" i="251"/>
  <c r="AZ73" i="251"/>
  <c r="AZ9" i="251"/>
  <c r="AZ7" i="251"/>
  <c r="AZ21" i="251"/>
  <c r="AZ33" i="251"/>
  <c r="AZ39" i="251"/>
  <c r="AZ47" i="251"/>
  <c r="AZ55" i="251"/>
  <c r="AZ63" i="251"/>
  <c r="BH76" i="251"/>
  <c r="AZ70" i="251"/>
  <c r="AZ8" i="251"/>
  <c r="AZ22" i="251"/>
  <c r="AZ24" i="251"/>
  <c r="AZ34" i="251"/>
  <c r="AZ43" i="251"/>
  <c r="AZ51" i="251"/>
  <c r="AZ59" i="251"/>
  <c r="AZ67" i="251"/>
  <c r="E70" i="252"/>
  <c r="E20" i="254"/>
  <c r="E7" i="252"/>
  <c r="E20" i="252"/>
  <c r="E66" i="252"/>
  <c r="E25" i="252"/>
  <c r="Z81" i="251"/>
  <c r="Z10" i="223"/>
  <c r="E46" i="252"/>
  <c r="AW104" i="251"/>
  <c r="AR33" i="223"/>
  <c r="Z89" i="251"/>
  <c r="Z18" i="223"/>
  <c r="E70" i="254"/>
  <c r="E7" i="254"/>
  <c r="AR10" i="223"/>
  <c r="AR44" i="223" s="1"/>
  <c r="AW81" i="251"/>
  <c r="Q31" i="252"/>
  <c r="H70" i="252"/>
  <c r="J70" i="254"/>
  <c r="J34" i="254"/>
  <c r="P7" i="254"/>
  <c r="J56" i="254"/>
  <c r="N52" i="252"/>
  <c r="P52" i="254"/>
  <c r="S56" i="254"/>
  <c r="Q56" i="252"/>
  <c r="S31" i="254"/>
  <c r="Q72" i="252"/>
  <c r="N7" i="252"/>
  <c r="M34" i="254"/>
  <c r="K7" i="252"/>
  <c r="N56" i="252"/>
  <c r="J7" i="254"/>
  <c r="P46" i="254"/>
  <c r="Q62" i="252"/>
  <c r="H26" i="252"/>
  <c r="N46" i="252"/>
  <c r="J62" i="254"/>
  <c r="Q66" i="252"/>
  <c r="S66" i="254"/>
  <c r="S61" i="254"/>
  <c r="N17" i="252"/>
  <c r="M47" i="254"/>
  <c r="H17" i="252"/>
  <c r="S17" i="254"/>
  <c r="P17" i="254"/>
  <c r="K55" i="252"/>
  <c r="AI10" i="223"/>
  <c r="AM81" i="251"/>
  <c r="AM89" i="251"/>
  <c r="AI18" i="223"/>
  <c r="AM108" i="251"/>
  <c r="AI37" i="223"/>
  <c r="AM91" i="251"/>
  <c r="AI20" i="223"/>
  <c r="AI34" i="223"/>
  <c r="AM105" i="251"/>
  <c r="AM95" i="251"/>
  <c r="AI24" i="223"/>
  <c r="AM112" i="251"/>
  <c r="AI41" i="223"/>
  <c r="K7" i="166"/>
  <c r="AG21" i="252"/>
  <c r="AG14" i="252"/>
  <c r="AG42" i="252"/>
  <c r="Q42" i="252"/>
  <c r="J48" i="254"/>
  <c r="R58" i="1"/>
  <c r="K93" i="251"/>
  <c r="J22" i="223"/>
  <c r="AD78" i="254"/>
  <c r="K105" i="251"/>
  <c r="J34" i="223"/>
  <c r="K109" i="251"/>
  <c r="J38" i="223"/>
  <c r="M100" i="251"/>
  <c r="AC78" i="252"/>
  <c r="M93" i="251"/>
  <c r="M22" i="223"/>
  <c r="K100" i="251"/>
  <c r="J29" i="223"/>
  <c r="M145" i="251"/>
  <c r="J31" i="223"/>
  <c r="O80" i="251"/>
  <c r="P9" i="223"/>
  <c r="G6" i="166"/>
  <c r="H6" i="166" s="1"/>
  <c r="K6" i="166"/>
  <c r="R37" i="1"/>
  <c r="K108" i="251"/>
  <c r="J37" i="223"/>
  <c r="K76" i="1"/>
  <c r="F9" i="166" s="1"/>
  <c r="O76" i="252"/>
  <c r="O84" i="252" s="1"/>
  <c r="C76" i="252"/>
  <c r="C84" i="252" s="1"/>
  <c r="I92" i="251"/>
  <c r="G21" i="223"/>
  <c r="M86" i="251"/>
  <c r="M15" i="223"/>
  <c r="O94" i="251"/>
  <c r="P23" i="223"/>
  <c r="O84" i="251"/>
  <c r="P13" i="223"/>
  <c r="H11" i="221"/>
  <c r="H14" i="221" s="1"/>
  <c r="I142" i="251"/>
  <c r="I145" i="251" s="1"/>
  <c r="AD139" i="251"/>
  <c r="AD8" i="221"/>
  <c r="Z136" i="251"/>
  <c r="AA10" i="221"/>
  <c r="Z141" i="251"/>
  <c r="AZ106" i="251"/>
  <c r="AT35" i="223"/>
  <c r="O36" i="1"/>
  <c r="P36" i="1" s="1"/>
  <c r="O108" i="251"/>
  <c r="G22" i="223"/>
  <c r="O88" i="251"/>
  <c r="I87" i="251"/>
  <c r="G16" i="223"/>
  <c r="M102" i="251"/>
  <c r="M31" i="223"/>
  <c r="O59" i="1"/>
  <c r="P59" i="1" s="1"/>
  <c r="K91" i="251"/>
  <c r="J20" i="223"/>
  <c r="K139" i="251"/>
  <c r="K145" i="251" s="1"/>
  <c r="K8" i="221"/>
  <c r="K14" i="221" s="1"/>
  <c r="AD141" i="251"/>
  <c r="AD10" i="221"/>
  <c r="AD136" i="251"/>
  <c r="AD111" i="251"/>
  <c r="AC40" i="223"/>
  <c r="AD103" i="251"/>
  <c r="AC32" i="223"/>
  <c r="AD95" i="251"/>
  <c r="AC24" i="223"/>
  <c r="AD87" i="251"/>
  <c r="AC16" i="223"/>
  <c r="AD79" i="251"/>
  <c r="AC8" i="223"/>
  <c r="AZ113" i="251"/>
  <c r="AT42" i="223"/>
  <c r="AZ105" i="251"/>
  <c r="AT34" i="223"/>
  <c r="I112" i="251"/>
  <c r="G41" i="223"/>
  <c r="M98" i="251"/>
  <c r="M27" i="223"/>
  <c r="O99" i="251"/>
  <c r="P28" i="223"/>
  <c r="O71" i="1"/>
  <c r="P71" i="1" s="1"/>
  <c r="M105" i="251"/>
  <c r="M34" i="223"/>
  <c r="AD110" i="251"/>
  <c r="AC39" i="223"/>
  <c r="AD102" i="251"/>
  <c r="AC31" i="223"/>
  <c r="AD94" i="251"/>
  <c r="AC23" i="223"/>
  <c r="AD86" i="251"/>
  <c r="AC15" i="223"/>
  <c r="AD78" i="251"/>
  <c r="AC7" i="223"/>
  <c r="M38" i="223"/>
  <c r="G32" i="223"/>
  <c r="D19" i="223"/>
  <c r="D44" i="223" s="1"/>
  <c r="O27" i="1"/>
  <c r="P27" i="1" s="1"/>
  <c r="J14" i="223"/>
  <c r="K85" i="251"/>
  <c r="O57" i="1"/>
  <c r="P57" i="1" s="1"/>
  <c r="K86" i="251"/>
  <c r="J15" i="223"/>
  <c r="Z142" i="251"/>
  <c r="AA11" i="221"/>
  <c r="AD109" i="251"/>
  <c r="AC38" i="223"/>
  <c r="AD101" i="251"/>
  <c r="AC30" i="223"/>
  <c r="AD93" i="251"/>
  <c r="AC22" i="223"/>
  <c r="AD85" i="251"/>
  <c r="AC14" i="223"/>
  <c r="AZ107" i="251"/>
  <c r="AT36" i="223"/>
  <c r="AD143" i="251"/>
  <c r="AZ126" i="251"/>
  <c r="AD7" i="221"/>
  <c r="AD14" i="221" s="1"/>
  <c r="AC76" i="254"/>
  <c r="AC83" i="254" s="1"/>
  <c r="AZ27" i="251"/>
  <c r="AZ75" i="251"/>
  <c r="AZ71" i="251"/>
  <c r="AG115" i="251"/>
  <c r="AA145" i="251"/>
  <c r="AD78" i="252"/>
  <c r="AV78" i="252" s="1"/>
  <c r="AA115" i="251"/>
  <c r="R145" i="167"/>
  <c r="AI136" i="251"/>
  <c r="AD82" i="252"/>
  <c r="AV82" i="252" s="1"/>
  <c r="AE78" i="254"/>
  <c r="AI126" i="251"/>
  <c r="AI145" i="251"/>
  <c r="AI115" i="251"/>
  <c r="AG145" i="251"/>
  <c r="AA126" i="251"/>
  <c r="AA7" i="223"/>
  <c r="AA44" i="223" s="1"/>
  <c r="AB102" i="251"/>
  <c r="AB115" i="251" s="1"/>
  <c r="D76" i="2" l="1"/>
  <c r="D150" i="251"/>
  <c r="AL20" i="13"/>
  <c r="AO20" i="13"/>
  <c r="AN20" i="13"/>
  <c r="AM20" i="13"/>
  <c r="G20" i="25" s="1"/>
  <c r="Y22" i="1"/>
  <c r="AR22" i="13"/>
  <c r="AM74" i="13"/>
  <c r="G74" i="25" s="1"/>
  <c r="AL74" i="13"/>
  <c r="AO74" i="13"/>
  <c r="AN74" i="13"/>
  <c r="Y60" i="1"/>
  <c r="AR60" i="13"/>
  <c r="AL38" i="13"/>
  <c r="AM38" i="13"/>
  <c r="G38" i="25" s="1"/>
  <c r="AN38" i="13"/>
  <c r="AO38" i="13"/>
  <c r="C9" i="25"/>
  <c r="AD9" i="13"/>
  <c r="AQ9" i="13"/>
  <c r="AD13" i="13"/>
  <c r="AQ13" i="13"/>
  <c r="C13" i="25"/>
  <c r="AQ17" i="13"/>
  <c r="C17" i="25"/>
  <c r="AD17" i="13"/>
  <c r="C23" i="25"/>
  <c r="AQ23" i="13"/>
  <c r="AD23" i="13"/>
  <c r="C27" i="25"/>
  <c r="AD27" i="13"/>
  <c r="AQ27" i="13"/>
  <c r="AQ33" i="13"/>
  <c r="AD33" i="13"/>
  <c r="C33" i="25"/>
  <c r="AQ39" i="13"/>
  <c r="AD39" i="13"/>
  <c r="C39" i="25"/>
  <c r="C43" i="25"/>
  <c r="AD43" i="13"/>
  <c r="AQ43" i="13"/>
  <c r="C49" i="25"/>
  <c r="AD49" i="13"/>
  <c r="AQ49" i="13"/>
  <c r="AQ53" i="13"/>
  <c r="C53" i="25"/>
  <c r="AD53" i="13"/>
  <c r="AD57" i="13"/>
  <c r="C57" i="25"/>
  <c r="AQ57" i="13"/>
  <c r="AQ61" i="13"/>
  <c r="C61" i="25"/>
  <c r="AD61" i="13"/>
  <c r="AD65" i="13"/>
  <c r="AQ65" i="13"/>
  <c r="C65" i="25"/>
  <c r="AD73" i="13"/>
  <c r="C73" i="25"/>
  <c r="AQ73" i="13"/>
  <c r="AC76" i="13"/>
  <c r="G76" i="13"/>
  <c r="AN23" i="13"/>
  <c r="AM23" i="13"/>
  <c r="G23" i="25" s="1"/>
  <c r="AO23" i="13"/>
  <c r="AL23" i="13"/>
  <c r="AO46" i="13"/>
  <c r="AL46" i="13"/>
  <c r="AM46" i="13"/>
  <c r="G46" i="25" s="1"/>
  <c r="AN46" i="13"/>
  <c r="AN19" i="13"/>
  <c r="AM19" i="13"/>
  <c r="G19" i="25" s="1"/>
  <c r="AO19" i="13"/>
  <c r="AL19" i="13"/>
  <c r="AR38" i="13"/>
  <c r="Y38" i="1"/>
  <c r="AR26" i="13"/>
  <c r="Y26" i="1"/>
  <c r="AN41" i="13"/>
  <c r="AL41" i="13"/>
  <c r="AM41" i="13"/>
  <c r="G41" i="25" s="1"/>
  <c r="AO41" i="13"/>
  <c r="AR52" i="13"/>
  <c r="Y52" i="1"/>
  <c r="AR29" i="13"/>
  <c r="Y29" i="1"/>
  <c r="AR64" i="13"/>
  <c r="Y64" i="1"/>
  <c r="Y45" i="1"/>
  <c r="AR45" i="13"/>
  <c r="D16" i="25"/>
  <c r="H76" i="13"/>
  <c r="F17" i="166" s="1"/>
  <c r="F23" i="166"/>
  <c r="AR34" i="13"/>
  <c r="Y34" i="1"/>
  <c r="G9" i="25"/>
  <c r="AQ35" i="13"/>
  <c r="C35" i="25"/>
  <c r="AD35" i="13"/>
  <c r="AK76" i="13"/>
  <c r="AQ7" i="13"/>
  <c r="AD7" i="13"/>
  <c r="AE76" i="13"/>
  <c r="C7" i="25"/>
  <c r="C11" i="25"/>
  <c r="AD11" i="13"/>
  <c r="AQ11" i="13"/>
  <c r="AQ15" i="13"/>
  <c r="AD15" i="13"/>
  <c r="C15" i="25"/>
  <c r="C21" i="25"/>
  <c r="AD21" i="13"/>
  <c r="AQ21" i="13"/>
  <c r="AQ25" i="13"/>
  <c r="AD25" i="13"/>
  <c r="C25" i="25"/>
  <c r="AQ31" i="13"/>
  <c r="AD31" i="13"/>
  <c r="C31" i="25"/>
  <c r="C37" i="25"/>
  <c r="AQ37" i="13"/>
  <c r="AD37" i="13"/>
  <c r="AQ41" i="13"/>
  <c r="AD41" i="13"/>
  <c r="C41" i="25"/>
  <c r="AD47" i="13"/>
  <c r="C47" i="25"/>
  <c r="AQ47" i="13"/>
  <c r="AQ51" i="13"/>
  <c r="AD51" i="13"/>
  <c r="C51" i="25"/>
  <c r="C55" i="25"/>
  <c r="AD55" i="13"/>
  <c r="AQ55" i="13"/>
  <c r="AD59" i="13"/>
  <c r="AQ59" i="13"/>
  <c r="C59" i="25"/>
  <c r="AQ63" i="13"/>
  <c r="AD63" i="13"/>
  <c r="C63" i="25"/>
  <c r="C71" i="25"/>
  <c r="AD71" i="13"/>
  <c r="AQ71" i="13"/>
  <c r="AD75" i="13"/>
  <c r="AQ75" i="13"/>
  <c r="C75" i="25"/>
  <c r="AL52" i="13"/>
  <c r="AO52" i="13"/>
  <c r="AM52" i="13"/>
  <c r="G52" i="25" s="1"/>
  <c r="AN52" i="13"/>
  <c r="AR50" i="13"/>
  <c r="Y50" i="1"/>
  <c r="J84" i="167"/>
  <c r="R12" i="167"/>
  <c r="R93" i="167"/>
  <c r="H76" i="2"/>
  <c r="I3" i="2" s="1"/>
  <c r="N76" i="67"/>
  <c r="N83" i="67" s="1"/>
  <c r="V9" i="5"/>
  <c r="R30" i="167"/>
  <c r="L84" i="167"/>
  <c r="R48" i="167"/>
  <c r="BE20" i="33"/>
  <c r="AH20" i="251" s="1"/>
  <c r="R20" i="167"/>
  <c r="R9" i="167"/>
  <c r="BE9" i="33"/>
  <c r="AH9" i="251" s="1"/>
  <c r="R36" i="167"/>
  <c r="BE36" i="33"/>
  <c r="AH36" i="251" s="1"/>
  <c r="R51" i="167"/>
  <c r="R64" i="167"/>
  <c r="AH136" i="251"/>
  <c r="R49" i="167"/>
  <c r="AA11" i="46"/>
  <c r="AH119" i="251" s="1"/>
  <c r="AH126" i="251" s="1"/>
  <c r="R135" i="167"/>
  <c r="R8" i="167"/>
  <c r="BE8" i="33"/>
  <c r="AH8" i="251" s="1"/>
  <c r="BE32" i="33"/>
  <c r="AH32" i="251" s="1"/>
  <c r="R32" i="167"/>
  <c r="R25" i="167"/>
  <c r="BE25" i="33"/>
  <c r="AH25" i="251" s="1"/>
  <c r="AH76" i="251"/>
  <c r="AH128" i="251" s="1"/>
  <c r="AR76" i="33"/>
  <c r="AG131" i="251"/>
  <c r="AG136" i="251" s="1"/>
  <c r="U18" i="46"/>
  <c r="U20" i="46" s="1"/>
  <c r="AA18" i="46"/>
  <c r="AA20" i="46" s="1"/>
  <c r="Z14" i="46"/>
  <c r="AG122" i="251" s="1"/>
  <c r="R138" i="167"/>
  <c r="R16" i="167"/>
  <c r="J141" i="167"/>
  <c r="J131" i="167"/>
  <c r="J93" i="167"/>
  <c r="BD7" i="33"/>
  <c r="AG7" i="251" s="1"/>
  <c r="R7" i="167"/>
  <c r="BD50" i="33"/>
  <c r="AG50" i="251" s="1"/>
  <c r="R50" i="167"/>
  <c r="Q84" i="167"/>
  <c r="Q143" i="167" s="1"/>
  <c r="Q146" i="167" s="1"/>
  <c r="F40" i="166" s="1"/>
  <c r="R78" i="167"/>
  <c r="P7" i="5"/>
  <c r="AG118" i="251"/>
  <c r="R84" i="167"/>
  <c r="BD14" i="33"/>
  <c r="AG14" i="251" s="1"/>
  <c r="R14" i="167"/>
  <c r="BD26" i="33"/>
  <c r="AG26" i="251" s="1"/>
  <c r="R26" i="167"/>
  <c r="BD52" i="33"/>
  <c r="AG52" i="251" s="1"/>
  <c r="R52" i="167"/>
  <c r="F36" i="166"/>
  <c r="BD15" i="33"/>
  <c r="AG15" i="251" s="1"/>
  <c r="R15" i="167"/>
  <c r="BD61" i="33"/>
  <c r="AG61" i="251" s="1"/>
  <c r="R61" i="167"/>
  <c r="AY42" i="33"/>
  <c r="AB42" i="251" s="1"/>
  <c r="R18" i="167"/>
  <c r="R131" i="167"/>
  <c r="R141" i="167"/>
  <c r="BD27" i="33"/>
  <c r="AG27" i="251" s="1"/>
  <c r="R27" i="167"/>
  <c r="BD37" i="33"/>
  <c r="AG37" i="251" s="1"/>
  <c r="R37" i="167"/>
  <c r="R75" i="167"/>
  <c r="AB126" i="251"/>
  <c r="J76" i="167"/>
  <c r="J143" i="167" s="1"/>
  <c r="J146" i="167" s="1"/>
  <c r="F37" i="166" s="1"/>
  <c r="K37" i="166" s="1"/>
  <c r="BD42" i="33"/>
  <c r="K36" i="166"/>
  <c r="AA149" i="251"/>
  <c r="G36" i="166"/>
  <c r="H36" i="166" s="1"/>
  <c r="L143" i="167"/>
  <c r="L146" i="167" s="1"/>
  <c r="F38" i="166" s="1"/>
  <c r="H18" i="46"/>
  <c r="H20" i="46" s="1"/>
  <c r="AE18" i="46"/>
  <c r="AM117" i="251"/>
  <c r="AM126" i="251" s="1"/>
  <c r="AE8" i="46"/>
  <c r="H126" i="251"/>
  <c r="H128" i="251" s="1"/>
  <c r="H147" i="251" s="1"/>
  <c r="O44" i="1"/>
  <c r="P44" i="1" s="1"/>
  <c r="O30" i="1"/>
  <c r="P30" i="1" s="1"/>
  <c r="O21" i="1"/>
  <c r="P21" i="1" s="1"/>
  <c r="O28" i="1"/>
  <c r="P28" i="1" s="1"/>
  <c r="AB51" i="1"/>
  <c r="O42" i="1"/>
  <c r="P42" i="1" s="1"/>
  <c r="R40" i="1"/>
  <c r="AB40" i="1" s="1"/>
  <c r="M12" i="1"/>
  <c r="N12" i="1" s="1"/>
  <c r="L76" i="1"/>
  <c r="O14" i="1"/>
  <c r="P14" i="1" s="1"/>
  <c r="O73" i="1"/>
  <c r="P73" i="1" s="1"/>
  <c r="O32" i="1"/>
  <c r="P32" i="1" s="1"/>
  <c r="J76" i="2"/>
  <c r="O31" i="1"/>
  <c r="P31" i="1" s="1"/>
  <c r="M76" i="67"/>
  <c r="M83" i="67" s="1"/>
  <c r="K76" i="2"/>
  <c r="F31" i="166" s="1"/>
  <c r="K31" i="166" s="1"/>
  <c r="AB17" i="251"/>
  <c r="AI128" i="251"/>
  <c r="AI147" i="251" s="1"/>
  <c r="AI150" i="251" s="1"/>
  <c r="AB22" i="1"/>
  <c r="AB16" i="1"/>
  <c r="G8" i="166"/>
  <c r="H8" i="166" s="1"/>
  <c r="R43" i="1"/>
  <c r="R24" i="1"/>
  <c r="AB24" i="1" s="1"/>
  <c r="R42" i="1"/>
  <c r="R49" i="1"/>
  <c r="R45" i="1"/>
  <c r="R47" i="1"/>
  <c r="AB55" i="1"/>
  <c r="R56" i="1"/>
  <c r="AB50" i="1"/>
  <c r="AB61" i="1"/>
  <c r="AB13" i="1"/>
  <c r="R26" i="1"/>
  <c r="R52" i="1"/>
  <c r="R30" i="1"/>
  <c r="AB19" i="1"/>
  <c r="AB8" i="1"/>
  <c r="R66" i="1"/>
  <c r="AB68" i="1"/>
  <c r="R10" i="1"/>
  <c r="R25" i="1"/>
  <c r="R62" i="1"/>
  <c r="R15" i="1"/>
  <c r="AB48" i="1"/>
  <c r="AB63" i="1"/>
  <c r="R46" i="1"/>
  <c r="R53" i="1"/>
  <c r="R65" i="1"/>
  <c r="R72" i="1"/>
  <c r="R29" i="1"/>
  <c r="AB18" i="1"/>
  <c r="R17" i="1"/>
  <c r="R69" i="1"/>
  <c r="R54" i="1"/>
  <c r="AB70" i="1"/>
  <c r="AB20" i="1"/>
  <c r="R7" i="1"/>
  <c r="AB41" i="1"/>
  <c r="F29" i="166"/>
  <c r="C76" i="2"/>
  <c r="I69" i="2"/>
  <c r="I8" i="2"/>
  <c r="I16" i="2"/>
  <c r="I10" i="2"/>
  <c r="I52" i="2"/>
  <c r="I65" i="2"/>
  <c r="I48" i="2"/>
  <c r="I40" i="2"/>
  <c r="I54" i="2"/>
  <c r="I41" i="2"/>
  <c r="I28" i="2"/>
  <c r="I62" i="2"/>
  <c r="I17" i="2"/>
  <c r="I31" i="2"/>
  <c r="I73" i="2"/>
  <c r="I50" i="2"/>
  <c r="I19" i="2"/>
  <c r="I37" i="2"/>
  <c r="I59" i="2"/>
  <c r="I32" i="2"/>
  <c r="I23" i="2"/>
  <c r="I45" i="2"/>
  <c r="I56" i="2"/>
  <c r="I55" i="2"/>
  <c r="I75" i="2"/>
  <c r="I30" i="2"/>
  <c r="I66" i="2"/>
  <c r="I11" i="2"/>
  <c r="I13" i="2"/>
  <c r="I24" i="2"/>
  <c r="I14" i="2"/>
  <c r="I74" i="2"/>
  <c r="I7" i="2"/>
  <c r="I21" i="2"/>
  <c r="I72" i="2"/>
  <c r="I27" i="2"/>
  <c r="I25" i="2"/>
  <c r="I39" i="2"/>
  <c r="I46" i="2"/>
  <c r="I15" i="2"/>
  <c r="I61" i="2"/>
  <c r="I43" i="2"/>
  <c r="I33" i="2"/>
  <c r="I68" i="2"/>
  <c r="I18" i="2"/>
  <c r="I38" i="2"/>
  <c r="I12" i="2"/>
  <c r="I67" i="2"/>
  <c r="I20" i="2"/>
  <c r="I44" i="2"/>
  <c r="I57" i="2"/>
  <c r="I42" i="2"/>
  <c r="I70" i="2"/>
  <c r="I53" i="2"/>
  <c r="I64" i="2"/>
  <c r="I29" i="2"/>
  <c r="I36" i="2"/>
  <c r="I22" i="2"/>
  <c r="I9" i="2"/>
  <c r="I60" i="2"/>
  <c r="I58" i="2"/>
  <c r="I34" i="2"/>
  <c r="I47" i="2"/>
  <c r="I26" i="2"/>
  <c r="I63" i="2"/>
  <c r="I35" i="2"/>
  <c r="I71" i="2"/>
  <c r="I51" i="2"/>
  <c r="I49" i="2"/>
  <c r="AT44" i="223"/>
  <c r="AW115" i="251"/>
  <c r="AW128" i="251" s="1"/>
  <c r="AW147" i="251" s="1"/>
  <c r="AW150" i="251" s="1"/>
  <c r="Z115" i="251"/>
  <c r="Z128" i="251" s="1"/>
  <c r="AZ115" i="251"/>
  <c r="AA128" i="251"/>
  <c r="AA147" i="251" s="1"/>
  <c r="AA150" i="251" s="1"/>
  <c r="O115" i="251"/>
  <c r="O128" i="251" s="1"/>
  <c r="O147" i="251" s="1"/>
  <c r="D147" i="251"/>
  <c r="AZ76" i="251"/>
  <c r="AZ128" i="251" s="1"/>
  <c r="AZ147" i="251" s="1"/>
  <c r="BH147" i="251"/>
  <c r="AZ149" i="251"/>
  <c r="U7" i="33"/>
  <c r="Y7" i="33"/>
  <c r="H7" i="33"/>
  <c r="I7" i="33"/>
  <c r="AD7" i="33"/>
  <c r="Q7" i="33"/>
  <c r="L7" i="33"/>
  <c r="F7" i="33"/>
  <c r="AA7" i="33"/>
  <c r="J44" i="223"/>
  <c r="R59" i="1"/>
  <c r="M115" i="251"/>
  <c r="M128" i="251" s="1"/>
  <c r="M147" i="251" s="1"/>
  <c r="P44" i="223"/>
  <c r="AB58" i="1"/>
  <c r="AM110" i="251"/>
  <c r="AI39" i="223"/>
  <c r="AM97" i="251"/>
  <c r="AI26" i="223"/>
  <c r="M12" i="254"/>
  <c r="M56" i="254"/>
  <c r="S7" i="254"/>
  <c r="M7" i="33"/>
  <c r="R75" i="1"/>
  <c r="AC44" i="223"/>
  <c r="R71" i="1"/>
  <c r="R23" i="1"/>
  <c r="G9" i="166"/>
  <c r="H9" i="166" s="1"/>
  <c r="K9" i="166"/>
  <c r="AB37" i="1"/>
  <c r="AM93" i="251"/>
  <c r="AI22" i="223"/>
  <c r="AI15" i="223"/>
  <c r="AM86" i="251"/>
  <c r="P61" i="254"/>
  <c r="Q61" i="252"/>
  <c r="K56" i="252"/>
  <c r="Q7" i="252"/>
  <c r="AM7" i="33"/>
  <c r="R66" i="252"/>
  <c r="F66" i="33"/>
  <c r="R57" i="1"/>
  <c r="AD115" i="251"/>
  <c r="AD128" i="251" s="1"/>
  <c r="R33" i="1"/>
  <c r="G44" i="223"/>
  <c r="Z145" i="251"/>
  <c r="AD145" i="251"/>
  <c r="AB15" i="1"/>
  <c r="J55" i="254"/>
  <c r="AB38" i="1"/>
  <c r="AB9" i="1"/>
  <c r="S26" i="254"/>
  <c r="AI16" i="223"/>
  <c r="AM87" i="251"/>
  <c r="AG7" i="252"/>
  <c r="AM102" i="251"/>
  <c r="AI31" i="223"/>
  <c r="N61" i="252"/>
  <c r="K20" i="33"/>
  <c r="AI20" i="33"/>
  <c r="Z20" i="33"/>
  <c r="AE20" i="33"/>
  <c r="AA20" i="33"/>
  <c r="AK20" i="33"/>
  <c r="AD20" i="33"/>
  <c r="V20" i="33"/>
  <c r="U20" i="33"/>
  <c r="N20" i="33"/>
  <c r="Q20" i="33"/>
  <c r="I20" i="33"/>
  <c r="Y20" i="33"/>
  <c r="E20" i="33"/>
  <c r="L20" i="33"/>
  <c r="H20" i="33"/>
  <c r="T20" i="33"/>
  <c r="S20" i="33"/>
  <c r="O20" i="33"/>
  <c r="AJ20" i="33"/>
  <c r="AF20" i="33"/>
  <c r="AC20" i="33"/>
  <c r="R20" i="33"/>
  <c r="W20" i="33"/>
  <c r="AH20" i="33"/>
  <c r="G20" i="33"/>
  <c r="AB20" i="33"/>
  <c r="J20" i="33"/>
  <c r="P20" i="33"/>
  <c r="AG20" i="33"/>
  <c r="M20" i="33"/>
  <c r="X20" i="33"/>
  <c r="R27" i="1"/>
  <c r="K115" i="251"/>
  <c r="K128" i="251" s="1"/>
  <c r="K147" i="251" s="1"/>
  <c r="AB74" i="1"/>
  <c r="I115" i="251"/>
  <c r="I128" i="251" s="1"/>
  <c r="I147" i="251" s="1"/>
  <c r="R36" i="1"/>
  <c r="AA14" i="221"/>
  <c r="M44" i="223"/>
  <c r="AB11" i="1"/>
  <c r="AI17" i="223"/>
  <c r="AM88" i="251"/>
  <c r="AM92" i="251"/>
  <c r="AI21" i="223"/>
  <c r="K17" i="252"/>
  <c r="M17" i="254"/>
  <c r="K12" i="252"/>
  <c r="Z44" i="223"/>
  <c r="V7" i="33"/>
  <c r="AG149" i="251"/>
  <c r="AF17" i="46"/>
  <c r="AN125" i="251" s="1"/>
  <c r="AR51" i="13" l="1"/>
  <c r="Y51" i="1"/>
  <c r="AR31" i="13"/>
  <c r="Y31" i="1"/>
  <c r="AR21" i="13"/>
  <c r="Y21" i="1"/>
  <c r="Y7" i="1"/>
  <c r="AQ76" i="13"/>
  <c r="AR7" i="13"/>
  <c r="AR59" i="13"/>
  <c r="Y59" i="1"/>
  <c r="Y47" i="1"/>
  <c r="AR47" i="13"/>
  <c r="AR15" i="13"/>
  <c r="Y15" i="1"/>
  <c r="C76" i="25"/>
  <c r="AR35" i="13"/>
  <c r="Y35" i="1"/>
  <c r="D76" i="25"/>
  <c r="Y49" i="1"/>
  <c r="AR49" i="13"/>
  <c r="Y39" i="1"/>
  <c r="AR39" i="13"/>
  <c r="Y27" i="1"/>
  <c r="AR27" i="13"/>
  <c r="Y23" i="1"/>
  <c r="AR23" i="13"/>
  <c r="Y17" i="1"/>
  <c r="AR17" i="13"/>
  <c r="Y9" i="1"/>
  <c r="AR9" i="13"/>
  <c r="AR75" i="13"/>
  <c r="Y75" i="1"/>
  <c r="AR37" i="13"/>
  <c r="Y37" i="1"/>
  <c r="Y53" i="1"/>
  <c r="AR53" i="13"/>
  <c r="AR71" i="13"/>
  <c r="Y71" i="1"/>
  <c r="AR41" i="13"/>
  <c r="Y41" i="1"/>
  <c r="AR11" i="13"/>
  <c r="Y11" i="1"/>
  <c r="AD76" i="13"/>
  <c r="F19" i="166"/>
  <c r="AN76" i="13"/>
  <c r="AL76" i="13"/>
  <c r="AO76" i="13"/>
  <c r="AM76" i="13"/>
  <c r="F21" i="166" s="1"/>
  <c r="AF76" i="13"/>
  <c r="Y73" i="1"/>
  <c r="AR73" i="13"/>
  <c r="Y65" i="1"/>
  <c r="AR65" i="13"/>
  <c r="AR61" i="13"/>
  <c r="Y61" i="1"/>
  <c r="K17" i="166"/>
  <c r="G17" i="166"/>
  <c r="H17" i="166" s="1"/>
  <c r="Y43" i="1"/>
  <c r="AR43" i="13"/>
  <c r="Y33" i="1"/>
  <c r="AR33" i="13"/>
  <c r="Y63" i="1"/>
  <c r="AR63" i="13"/>
  <c r="Y55" i="1"/>
  <c r="AR55" i="13"/>
  <c r="Y25" i="1"/>
  <c r="AR25" i="13"/>
  <c r="G76" i="25"/>
  <c r="K23" i="166"/>
  <c r="G23" i="166"/>
  <c r="H23" i="166" s="1"/>
  <c r="AR57" i="13"/>
  <c r="Y57" i="1"/>
  <c r="Y13" i="1"/>
  <c r="AR13" i="13"/>
  <c r="AH147" i="251"/>
  <c r="I38" i="166" s="1"/>
  <c r="G40" i="166"/>
  <c r="H40" i="166" s="1"/>
  <c r="K40" i="166"/>
  <c r="AB42" i="1"/>
  <c r="BE76" i="33"/>
  <c r="R76" i="167"/>
  <c r="R143" i="167" s="1"/>
  <c r="R146" i="167" s="1"/>
  <c r="Z147" i="251"/>
  <c r="I53" i="166" s="1"/>
  <c r="AE20" i="46"/>
  <c r="AB76" i="251"/>
  <c r="AB128" i="251" s="1"/>
  <c r="AB149" i="251"/>
  <c r="Z18" i="46"/>
  <c r="Z20" i="46" s="1"/>
  <c r="AY76" i="33"/>
  <c r="AG126" i="251"/>
  <c r="I39" i="166"/>
  <c r="P9" i="5"/>
  <c r="AB130" i="251"/>
  <c r="AB136" i="251" s="1"/>
  <c r="G37" i="166"/>
  <c r="H37" i="166" s="1"/>
  <c r="F35" i="166"/>
  <c r="AG42" i="251"/>
  <c r="AG76" i="251" s="1"/>
  <c r="BD76" i="33"/>
  <c r="K38" i="166"/>
  <c r="AH149" i="251"/>
  <c r="AH150" i="251" s="1"/>
  <c r="G38" i="166"/>
  <c r="H38" i="166" s="1"/>
  <c r="R32" i="1"/>
  <c r="R14" i="1"/>
  <c r="G31" i="166"/>
  <c r="H31" i="166" s="1"/>
  <c r="R44" i="1"/>
  <c r="R31" i="1"/>
  <c r="R73" i="1"/>
  <c r="R28" i="1"/>
  <c r="G35" i="252"/>
  <c r="N76" i="1"/>
  <c r="F10" i="166" s="1"/>
  <c r="O12" i="1"/>
  <c r="AB43" i="1"/>
  <c r="AB56" i="1"/>
  <c r="AB49" i="1"/>
  <c r="AB47" i="1"/>
  <c r="AB45" i="1"/>
  <c r="AB46" i="1"/>
  <c r="AB26" i="1"/>
  <c r="AB69" i="1"/>
  <c r="AB17" i="1"/>
  <c r="AB65" i="1"/>
  <c r="AB25" i="1"/>
  <c r="AB29" i="1"/>
  <c r="AB7" i="1"/>
  <c r="AB72" i="1"/>
  <c r="AB53" i="1"/>
  <c r="AB10" i="1"/>
  <c r="AB30" i="1"/>
  <c r="AB52" i="1"/>
  <c r="AB62" i="1"/>
  <c r="AB54" i="1"/>
  <c r="AB66" i="1"/>
  <c r="M49" i="2"/>
  <c r="AN49" i="1" s="1"/>
  <c r="L49" i="2"/>
  <c r="AJ49" i="1" s="1"/>
  <c r="L63" i="2"/>
  <c r="AJ63" i="1" s="1"/>
  <c r="AK63" i="1" s="1"/>
  <c r="M63" i="2"/>
  <c r="AN63" i="1" s="1"/>
  <c r="AO63" i="1" s="1"/>
  <c r="L58" i="2"/>
  <c r="AJ58" i="1" s="1"/>
  <c r="AK58" i="1" s="1"/>
  <c r="M58" i="2"/>
  <c r="AN58" i="1" s="1"/>
  <c r="AO58" i="1" s="1"/>
  <c r="L36" i="2"/>
  <c r="AJ36" i="1" s="1"/>
  <c r="AK36" i="1" s="1"/>
  <c r="M36" i="2"/>
  <c r="AN36" i="1" s="1"/>
  <c r="AO36" i="1" s="1"/>
  <c r="L70" i="2"/>
  <c r="AJ70" i="1" s="1"/>
  <c r="M70" i="2"/>
  <c r="AN70" i="1" s="1"/>
  <c r="L20" i="2"/>
  <c r="AJ20" i="1" s="1"/>
  <c r="M20" i="2"/>
  <c r="AN20" i="1" s="1"/>
  <c r="L18" i="2"/>
  <c r="AJ18" i="1" s="1"/>
  <c r="AK18" i="1" s="1"/>
  <c r="M18" i="2"/>
  <c r="AN18" i="1" s="1"/>
  <c r="AO18" i="1" s="1"/>
  <c r="L61" i="2"/>
  <c r="AJ61" i="1" s="1"/>
  <c r="AK61" i="1" s="1"/>
  <c r="M61" i="2"/>
  <c r="AN61" i="1" s="1"/>
  <c r="AO61" i="1" s="1"/>
  <c r="L25" i="2"/>
  <c r="AJ25" i="1" s="1"/>
  <c r="M25" i="2"/>
  <c r="AN25" i="1" s="1"/>
  <c r="I76" i="2"/>
  <c r="M7" i="2"/>
  <c r="L7" i="2"/>
  <c r="M13" i="2"/>
  <c r="AN13" i="1" s="1"/>
  <c r="L13" i="2"/>
  <c r="AJ13" i="1" s="1"/>
  <c r="L75" i="2"/>
  <c r="AJ75" i="1" s="1"/>
  <c r="AK75" i="1" s="1"/>
  <c r="M75" i="2"/>
  <c r="AN75" i="1" s="1"/>
  <c r="AO75" i="1" s="1"/>
  <c r="L23" i="2"/>
  <c r="AJ23" i="1" s="1"/>
  <c r="AK23" i="1" s="1"/>
  <c r="M23" i="2"/>
  <c r="AN23" i="1" s="1"/>
  <c r="AO23" i="1" s="1"/>
  <c r="L19" i="2"/>
  <c r="AJ19" i="1" s="1"/>
  <c r="M19" i="2"/>
  <c r="AN19" i="1" s="1"/>
  <c r="M17" i="2"/>
  <c r="AN17" i="1" s="1"/>
  <c r="AO17" i="1" s="1"/>
  <c r="L17" i="2"/>
  <c r="AJ17" i="1" s="1"/>
  <c r="AK17" i="1" s="1"/>
  <c r="L54" i="2"/>
  <c r="AJ54" i="1" s="1"/>
  <c r="AK54" i="1" s="1"/>
  <c r="M54" i="2"/>
  <c r="AN54" i="1" s="1"/>
  <c r="AO54" i="1" s="1"/>
  <c r="M52" i="2"/>
  <c r="AN52" i="1" s="1"/>
  <c r="L52" i="2"/>
  <c r="AJ52" i="1" s="1"/>
  <c r="M69" i="2"/>
  <c r="AN69" i="1" s="1"/>
  <c r="AO69" i="1" s="1"/>
  <c r="L69" i="2"/>
  <c r="AJ69" i="1" s="1"/>
  <c r="AK69" i="1" s="1"/>
  <c r="M51" i="2"/>
  <c r="AN51" i="1" s="1"/>
  <c r="AO51" i="1" s="1"/>
  <c r="L51" i="2"/>
  <c r="AJ51" i="1" s="1"/>
  <c r="AK51" i="1" s="1"/>
  <c r="L26" i="2"/>
  <c r="AJ26" i="1" s="1"/>
  <c r="AK26" i="1" s="1"/>
  <c r="M26" i="2"/>
  <c r="AN26" i="1" s="1"/>
  <c r="AO26" i="1" s="1"/>
  <c r="L60" i="2"/>
  <c r="AJ60" i="1" s="1"/>
  <c r="AK60" i="1" s="1"/>
  <c r="M60" i="2"/>
  <c r="AN60" i="1" s="1"/>
  <c r="AO60" i="1" s="1"/>
  <c r="L29" i="2"/>
  <c r="AJ29" i="1" s="1"/>
  <c r="AK29" i="1" s="1"/>
  <c r="M29" i="2"/>
  <c r="AN29" i="1" s="1"/>
  <c r="AO29" i="1" s="1"/>
  <c r="L42" i="2"/>
  <c r="AJ42" i="1" s="1"/>
  <c r="AK42" i="1" s="1"/>
  <c r="M42" i="2"/>
  <c r="AN42" i="1" s="1"/>
  <c r="AO42" i="1" s="1"/>
  <c r="L67" i="2"/>
  <c r="AJ67" i="1" s="1"/>
  <c r="AK67" i="1" s="1"/>
  <c r="M67" i="2"/>
  <c r="AN67" i="1" s="1"/>
  <c r="AO67" i="1" s="1"/>
  <c r="L68" i="2"/>
  <c r="AJ68" i="1" s="1"/>
  <c r="AK68" i="1" s="1"/>
  <c r="M68" i="2"/>
  <c r="AN68" i="1" s="1"/>
  <c r="AO68" i="1" s="1"/>
  <c r="L15" i="2"/>
  <c r="AJ15" i="1" s="1"/>
  <c r="AK15" i="1" s="1"/>
  <c r="M15" i="2"/>
  <c r="AN15" i="1" s="1"/>
  <c r="AO15" i="1" s="1"/>
  <c r="L27" i="2"/>
  <c r="AJ27" i="1" s="1"/>
  <c r="AK27" i="1" s="1"/>
  <c r="M27" i="2"/>
  <c r="AN27" i="1" s="1"/>
  <c r="AO27" i="1" s="1"/>
  <c r="L74" i="2"/>
  <c r="AJ74" i="1" s="1"/>
  <c r="AK74" i="1" s="1"/>
  <c r="M74" i="2"/>
  <c r="AN74" i="1" s="1"/>
  <c r="AO74" i="1" s="1"/>
  <c r="M11" i="2"/>
  <c r="AN11" i="1" s="1"/>
  <c r="AO11" i="1" s="1"/>
  <c r="L11" i="2"/>
  <c r="AJ11" i="1" s="1"/>
  <c r="AK11" i="1" s="1"/>
  <c r="M55" i="2"/>
  <c r="AN55" i="1" s="1"/>
  <c r="AO55" i="1" s="1"/>
  <c r="L55" i="2"/>
  <c r="AJ55" i="1" s="1"/>
  <c r="AK55" i="1" s="1"/>
  <c r="L32" i="2"/>
  <c r="AJ32" i="1" s="1"/>
  <c r="AK32" i="1" s="1"/>
  <c r="M32" i="2"/>
  <c r="AN32" i="1" s="1"/>
  <c r="AO32" i="1" s="1"/>
  <c r="M50" i="2"/>
  <c r="AN50" i="1" s="1"/>
  <c r="AO50" i="1" s="1"/>
  <c r="L50" i="2"/>
  <c r="AJ50" i="1" s="1"/>
  <c r="AK50" i="1" s="1"/>
  <c r="M62" i="2"/>
  <c r="AN62" i="1" s="1"/>
  <c r="L62" i="2"/>
  <c r="AJ62" i="1" s="1"/>
  <c r="M40" i="2"/>
  <c r="AN40" i="1" s="1"/>
  <c r="L40" i="2"/>
  <c r="AJ40" i="1" s="1"/>
  <c r="M10" i="2"/>
  <c r="AN10" i="1" s="1"/>
  <c r="AO10" i="1" s="1"/>
  <c r="L10" i="2"/>
  <c r="AJ10" i="1" s="1"/>
  <c r="AK10" i="1" s="1"/>
  <c r="L71" i="2"/>
  <c r="AJ71" i="1" s="1"/>
  <c r="AK71" i="1" s="1"/>
  <c r="M71" i="2"/>
  <c r="AN71" i="1" s="1"/>
  <c r="AO71" i="1" s="1"/>
  <c r="L47" i="2"/>
  <c r="AJ47" i="1" s="1"/>
  <c r="M47" i="2"/>
  <c r="AN47" i="1" s="1"/>
  <c r="L9" i="2"/>
  <c r="AJ9" i="1" s="1"/>
  <c r="AK9" i="1" s="1"/>
  <c r="M9" i="2"/>
  <c r="AN9" i="1" s="1"/>
  <c r="AO9" i="1" s="1"/>
  <c r="L64" i="2"/>
  <c r="AJ64" i="1" s="1"/>
  <c r="M64" i="2"/>
  <c r="AN64" i="1" s="1"/>
  <c r="M57" i="2"/>
  <c r="AN57" i="1" s="1"/>
  <c r="AO57" i="1" s="1"/>
  <c r="L57" i="2"/>
  <c r="AJ57" i="1" s="1"/>
  <c r="AK57" i="1" s="1"/>
  <c r="L12" i="2"/>
  <c r="AJ12" i="1" s="1"/>
  <c r="M12" i="2"/>
  <c r="AN12" i="1" s="1"/>
  <c r="L33" i="2"/>
  <c r="AJ33" i="1" s="1"/>
  <c r="AK33" i="1" s="1"/>
  <c r="M33" i="2"/>
  <c r="AN33" i="1" s="1"/>
  <c r="AO33" i="1" s="1"/>
  <c r="L46" i="2"/>
  <c r="AJ46" i="1" s="1"/>
  <c r="M46" i="2"/>
  <c r="AN46" i="1" s="1"/>
  <c r="L72" i="2"/>
  <c r="AJ72" i="1" s="1"/>
  <c r="M72" i="2"/>
  <c r="AN72" i="1" s="1"/>
  <c r="L14" i="2"/>
  <c r="AJ14" i="1" s="1"/>
  <c r="M14" i="2"/>
  <c r="AN14" i="1" s="1"/>
  <c r="L66" i="2"/>
  <c r="AJ66" i="1" s="1"/>
  <c r="M66" i="2"/>
  <c r="AN66" i="1" s="1"/>
  <c r="L56" i="2"/>
  <c r="AJ56" i="1" s="1"/>
  <c r="M56" i="2"/>
  <c r="AN56" i="1" s="1"/>
  <c r="L59" i="2"/>
  <c r="AJ59" i="1" s="1"/>
  <c r="AK59" i="1" s="1"/>
  <c r="M59" i="2"/>
  <c r="AN59" i="1" s="1"/>
  <c r="AO59" i="1" s="1"/>
  <c r="L73" i="2"/>
  <c r="AJ73" i="1" s="1"/>
  <c r="AK73" i="1" s="1"/>
  <c r="M73" i="2"/>
  <c r="AN73" i="1" s="1"/>
  <c r="AO73" i="1" s="1"/>
  <c r="M28" i="2"/>
  <c r="AN28" i="1" s="1"/>
  <c r="AO28" i="1" s="1"/>
  <c r="L28" i="2"/>
  <c r="AJ28" i="1" s="1"/>
  <c r="AK28" i="1" s="1"/>
  <c r="L48" i="2"/>
  <c r="AJ48" i="1" s="1"/>
  <c r="AK48" i="1" s="1"/>
  <c r="M48" i="2"/>
  <c r="AN48" i="1" s="1"/>
  <c r="AO48" i="1" s="1"/>
  <c r="L16" i="2"/>
  <c r="AJ16" i="1" s="1"/>
  <c r="AK16" i="1" s="1"/>
  <c r="M16" i="2"/>
  <c r="AN16" i="1" s="1"/>
  <c r="AO16" i="1" s="1"/>
  <c r="K29" i="166"/>
  <c r="G29" i="166"/>
  <c r="H29" i="166" s="1"/>
  <c r="M35" i="2"/>
  <c r="AN35" i="1" s="1"/>
  <c r="AO35" i="1" s="1"/>
  <c r="L35" i="2"/>
  <c r="AJ35" i="1" s="1"/>
  <c r="AK35" i="1" s="1"/>
  <c r="L34" i="2"/>
  <c r="AJ34" i="1" s="1"/>
  <c r="M34" i="2"/>
  <c r="AN34" i="1" s="1"/>
  <c r="M22" i="2"/>
  <c r="AN22" i="1" s="1"/>
  <c r="AO22" i="1" s="1"/>
  <c r="L22" i="2"/>
  <c r="AJ22" i="1" s="1"/>
  <c r="AK22" i="1" s="1"/>
  <c r="L53" i="2"/>
  <c r="AJ53" i="1" s="1"/>
  <c r="M53" i="2"/>
  <c r="AN53" i="1" s="1"/>
  <c r="L44" i="2"/>
  <c r="AJ44" i="1" s="1"/>
  <c r="AK44" i="1" s="1"/>
  <c r="M44" i="2"/>
  <c r="AN44" i="1" s="1"/>
  <c r="AO44" i="1" s="1"/>
  <c r="M38" i="2"/>
  <c r="AN38" i="1" s="1"/>
  <c r="AO38" i="1" s="1"/>
  <c r="L38" i="2"/>
  <c r="AJ38" i="1" s="1"/>
  <c r="AK38" i="1" s="1"/>
  <c r="M43" i="2"/>
  <c r="AN43" i="1" s="1"/>
  <c r="AO43" i="1" s="1"/>
  <c r="L43" i="2"/>
  <c r="AJ43" i="1" s="1"/>
  <c r="AK43" i="1" s="1"/>
  <c r="L39" i="2"/>
  <c r="AJ39" i="1" s="1"/>
  <c r="AK39" i="1" s="1"/>
  <c r="M39" i="2"/>
  <c r="AN39" i="1" s="1"/>
  <c r="AO39" i="1" s="1"/>
  <c r="L21" i="2"/>
  <c r="AJ21" i="1" s="1"/>
  <c r="AK21" i="1" s="1"/>
  <c r="M21" i="2"/>
  <c r="AN21" i="1" s="1"/>
  <c r="AO21" i="1" s="1"/>
  <c r="L24" i="2"/>
  <c r="AJ24" i="1" s="1"/>
  <c r="AK24" i="1" s="1"/>
  <c r="M24" i="2"/>
  <c r="AN24" i="1" s="1"/>
  <c r="AO24" i="1" s="1"/>
  <c r="L30" i="2"/>
  <c r="AJ30" i="1" s="1"/>
  <c r="M30" i="2"/>
  <c r="AN30" i="1" s="1"/>
  <c r="L45" i="2"/>
  <c r="AJ45" i="1" s="1"/>
  <c r="AK45" i="1" s="1"/>
  <c r="M45" i="2"/>
  <c r="AN45" i="1" s="1"/>
  <c r="AO45" i="1" s="1"/>
  <c r="M37" i="2"/>
  <c r="AN37" i="1" s="1"/>
  <c r="AO37" i="1" s="1"/>
  <c r="L37" i="2"/>
  <c r="AJ37" i="1" s="1"/>
  <c r="AK37" i="1" s="1"/>
  <c r="L31" i="2"/>
  <c r="AJ31" i="1" s="1"/>
  <c r="AK31" i="1" s="1"/>
  <c r="M31" i="2"/>
  <c r="AN31" i="1" s="1"/>
  <c r="AO31" i="1" s="1"/>
  <c r="L41" i="2"/>
  <c r="AJ41" i="1" s="1"/>
  <c r="AK41" i="1" s="1"/>
  <c r="M41" i="2"/>
  <c r="AN41" i="1" s="1"/>
  <c r="AO41" i="1" s="1"/>
  <c r="L65" i="2"/>
  <c r="AJ65" i="1" s="1"/>
  <c r="M65" i="2"/>
  <c r="AN65" i="1" s="1"/>
  <c r="L8" i="2"/>
  <c r="AJ8" i="1" s="1"/>
  <c r="M8" i="2"/>
  <c r="AN8" i="1" s="1"/>
  <c r="I36" i="166"/>
  <c r="AZ150" i="251"/>
  <c r="G7" i="33"/>
  <c r="AE7" i="33"/>
  <c r="K7" i="33"/>
  <c r="Q30" i="252"/>
  <c r="N65" i="252"/>
  <c r="S47" i="254"/>
  <c r="AB36" i="1"/>
  <c r="AI7" i="33"/>
  <c r="AH7" i="33"/>
  <c r="AM20" i="33"/>
  <c r="AC34" i="33"/>
  <c r="AG34" i="33"/>
  <c r="AF34" i="33"/>
  <c r="AH34" i="33"/>
  <c r="X34" i="33"/>
  <c r="N34" i="33"/>
  <c r="AD34" i="33"/>
  <c r="V34" i="33"/>
  <c r="R34" i="33"/>
  <c r="Y34" i="33"/>
  <c r="G34" i="33"/>
  <c r="AK34" i="33"/>
  <c r="L34" i="33"/>
  <c r="T34" i="33"/>
  <c r="J34" i="33"/>
  <c r="M34" i="33"/>
  <c r="AI34" i="33"/>
  <c r="K34" i="33"/>
  <c r="E34" i="33"/>
  <c r="AE34" i="33"/>
  <c r="U34" i="33"/>
  <c r="AA34" i="33"/>
  <c r="Z34" i="33"/>
  <c r="O34" i="33"/>
  <c r="H34" i="33"/>
  <c r="W34" i="33"/>
  <c r="Q34" i="33"/>
  <c r="S34" i="33"/>
  <c r="I34" i="33"/>
  <c r="AJ34" i="33"/>
  <c r="AB34" i="33"/>
  <c r="P34" i="33"/>
  <c r="P49" i="254"/>
  <c r="AG76" i="252"/>
  <c r="AG84" i="252" s="1"/>
  <c r="N13" i="252"/>
  <c r="H55" i="252"/>
  <c r="AD147" i="251"/>
  <c r="AD150" i="251" s="1"/>
  <c r="AB57" i="1"/>
  <c r="AN66" i="33"/>
  <c r="H63" i="252"/>
  <c r="K45" i="252"/>
  <c r="AB23" i="1"/>
  <c r="R7" i="252"/>
  <c r="K14" i="33"/>
  <c r="I14" i="33"/>
  <c r="AH14" i="33"/>
  <c r="E14" i="33"/>
  <c r="P14" i="33"/>
  <c r="AB7" i="33"/>
  <c r="AG65" i="33"/>
  <c r="AE65" i="33"/>
  <c r="U65" i="33"/>
  <c r="V65" i="33"/>
  <c r="AB65" i="33"/>
  <c r="R65" i="33"/>
  <c r="P65" i="33"/>
  <c r="AA65" i="33"/>
  <c r="E65" i="33"/>
  <c r="X65" i="33"/>
  <c r="N65" i="33"/>
  <c r="K65" i="33"/>
  <c r="W65" i="33"/>
  <c r="I65" i="33"/>
  <c r="AD65" i="33"/>
  <c r="G65" i="33"/>
  <c r="AK65" i="33"/>
  <c r="AJ65" i="33"/>
  <c r="H65" i="33"/>
  <c r="AH65" i="33"/>
  <c r="Z65" i="33"/>
  <c r="Y65" i="33"/>
  <c r="J65" i="33"/>
  <c r="M65" i="33"/>
  <c r="Q65" i="33"/>
  <c r="N63" i="252"/>
  <c r="Z46" i="33"/>
  <c r="L46" i="33"/>
  <c r="G46" i="33"/>
  <c r="AG46" i="33"/>
  <c r="M46" i="33"/>
  <c r="AJ46" i="33"/>
  <c r="AI46" i="33"/>
  <c r="Q46" i="33"/>
  <c r="W46" i="33"/>
  <c r="H46" i="33"/>
  <c r="R46" i="33"/>
  <c r="AA46" i="33"/>
  <c r="O46" i="33"/>
  <c r="V46" i="33"/>
  <c r="U46" i="33"/>
  <c r="Y46" i="33"/>
  <c r="E46" i="33"/>
  <c r="AK46" i="33"/>
  <c r="AB46" i="33"/>
  <c r="AD46" i="33"/>
  <c r="T46" i="33"/>
  <c r="X46" i="33"/>
  <c r="I46" i="33"/>
  <c r="P46" i="33"/>
  <c r="AE46" i="33"/>
  <c r="N46" i="33"/>
  <c r="AF46" i="33"/>
  <c r="K46" i="33"/>
  <c r="S46" i="33"/>
  <c r="AH46" i="33"/>
  <c r="J46" i="33"/>
  <c r="AC46" i="33"/>
  <c r="S46" i="252"/>
  <c r="M42" i="254"/>
  <c r="P7" i="33"/>
  <c r="AL20" i="33"/>
  <c r="J20" i="254"/>
  <c r="T20" i="254"/>
  <c r="H19" i="252"/>
  <c r="AM85" i="251"/>
  <c r="AM115" i="251" s="1"/>
  <c r="AI14" i="223"/>
  <c r="AI44" i="223" s="1"/>
  <c r="E25" i="33"/>
  <c r="AJ25" i="33"/>
  <c r="W25" i="33"/>
  <c r="AC25" i="33"/>
  <c r="Q25" i="33"/>
  <c r="AD25" i="33"/>
  <c r="J25" i="33"/>
  <c r="P25" i="33"/>
  <c r="AB25" i="33"/>
  <c r="U25" i="33"/>
  <c r="AE25" i="33"/>
  <c r="AF25" i="33"/>
  <c r="AI25" i="33"/>
  <c r="Z25" i="33"/>
  <c r="R25" i="33"/>
  <c r="O25" i="33"/>
  <c r="K25" i="33"/>
  <c r="G25" i="33"/>
  <c r="S25" i="33"/>
  <c r="H25" i="33"/>
  <c r="I25" i="33"/>
  <c r="AA25" i="33"/>
  <c r="N25" i="33"/>
  <c r="T25" i="33"/>
  <c r="Y25" i="33"/>
  <c r="V25" i="33"/>
  <c r="X25" i="33"/>
  <c r="AG25" i="33"/>
  <c r="L25" i="33"/>
  <c r="AH25" i="33"/>
  <c r="M25" i="33"/>
  <c r="AK25" i="33"/>
  <c r="J42" i="254"/>
  <c r="H52" i="252"/>
  <c r="M35" i="252"/>
  <c r="O35" i="254"/>
  <c r="N7" i="33"/>
  <c r="P29" i="254"/>
  <c r="N29" i="252"/>
  <c r="AB59" i="1"/>
  <c r="E7" i="33"/>
  <c r="W7" i="33"/>
  <c r="S7" i="33"/>
  <c r="P65" i="254"/>
  <c r="Q47" i="252"/>
  <c r="F53" i="166"/>
  <c r="T7" i="254"/>
  <c r="X7" i="33"/>
  <c r="N72" i="33"/>
  <c r="V72" i="33"/>
  <c r="J72" i="33"/>
  <c r="E72" i="33"/>
  <c r="AG72" i="33"/>
  <c r="AD72" i="33"/>
  <c r="S72" i="33"/>
  <c r="AH72" i="33"/>
  <c r="AJ72" i="33"/>
  <c r="AK72" i="33"/>
  <c r="L72" i="33"/>
  <c r="Q72" i="33"/>
  <c r="T72" i="33"/>
  <c r="X72" i="33"/>
  <c r="AE72" i="33"/>
  <c r="H72" i="33"/>
  <c r="I72" i="33"/>
  <c r="P72" i="33"/>
  <c r="AB72" i="33"/>
  <c r="K72" i="33"/>
  <c r="M72" i="33"/>
  <c r="R72" i="33"/>
  <c r="Y72" i="33"/>
  <c r="AA72" i="33"/>
  <c r="W72" i="33"/>
  <c r="AF72" i="33"/>
  <c r="U72" i="33"/>
  <c r="AC72" i="33"/>
  <c r="O72" i="33"/>
  <c r="AI72" i="33"/>
  <c r="Z72" i="33"/>
  <c r="G72" i="33"/>
  <c r="H20" i="252"/>
  <c r="J49" i="254"/>
  <c r="J19" i="254"/>
  <c r="P13" i="254"/>
  <c r="K65" i="252"/>
  <c r="O7" i="33"/>
  <c r="J40" i="254"/>
  <c r="J52" i="254"/>
  <c r="H13" i="252"/>
  <c r="J13" i="254"/>
  <c r="Q13" i="252"/>
  <c r="M45" i="254"/>
  <c r="R35" i="254"/>
  <c r="P35" i="252"/>
  <c r="R21" i="1"/>
  <c r="AB71" i="1"/>
  <c r="AB75" i="1"/>
  <c r="AF7" i="33"/>
  <c r="P55" i="254"/>
  <c r="AC7" i="33"/>
  <c r="R7" i="33"/>
  <c r="J30" i="254"/>
  <c r="N30" i="252"/>
  <c r="P63" i="254"/>
  <c r="K42" i="252"/>
  <c r="AB27" i="1"/>
  <c r="AJ7" i="33"/>
  <c r="Z7" i="33"/>
  <c r="T7" i="33"/>
  <c r="J7" i="33"/>
  <c r="S20" i="252"/>
  <c r="AD53" i="33"/>
  <c r="M53" i="33"/>
  <c r="V53" i="33"/>
  <c r="AH53" i="33"/>
  <c r="AA53" i="33"/>
  <c r="N53" i="33"/>
  <c r="L53" i="33"/>
  <c r="AC53" i="33"/>
  <c r="G53" i="33"/>
  <c r="W53" i="33"/>
  <c r="X53" i="33"/>
  <c r="AK53" i="33"/>
  <c r="U53" i="33"/>
  <c r="S53" i="33"/>
  <c r="AB53" i="33"/>
  <c r="Q53" i="33"/>
  <c r="K53" i="33"/>
  <c r="AF53" i="33"/>
  <c r="J53" i="33"/>
  <c r="P53" i="33"/>
  <c r="Y53" i="33"/>
  <c r="T53" i="33"/>
  <c r="E53" i="33"/>
  <c r="S53" i="252"/>
  <c r="M50" i="254"/>
  <c r="M65" i="254"/>
  <c r="Q26" i="252"/>
  <c r="H42" i="252"/>
  <c r="AB33" i="1"/>
  <c r="AG7" i="33"/>
  <c r="S13" i="254"/>
  <c r="J63" i="254"/>
  <c r="Q65" i="252"/>
  <c r="S65" i="254"/>
  <c r="L35" i="254"/>
  <c r="J35" i="252"/>
  <c r="S7" i="252"/>
  <c r="Y56" i="33"/>
  <c r="AH56" i="33"/>
  <c r="AI56" i="33"/>
  <c r="AD56" i="33"/>
  <c r="AC56" i="33"/>
  <c r="M56" i="33"/>
  <c r="N56" i="33"/>
  <c r="U56" i="33"/>
  <c r="AB56" i="33"/>
  <c r="AK56" i="33"/>
  <c r="R56" i="33"/>
  <c r="AG56" i="33"/>
  <c r="AA56" i="33"/>
  <c r="T56" i="33"/>
  <c r="O56" i="33"/>
  <c r="AE56" i="33"/>
  <c r="V56" i="33"/>
  <c r="W56" i="33"/>
  <c r="E56" i="33"/>
  <c r="H56" i="33"/>
  <c r="I56" i="33"/>
  <c r="G56" i="33"/>
  <c r="Q56" i="33"/>
  <c r="X56" i="33"/>
  <c r="P56" i="33"/>
  <c r="L56" i="33"/>
  <c r="AJ56" i="33"/>
  <c r="K56" i="33"/>
  <c r="AF56" i="33"/>
  <c r="Z56" i="33"/>
  <c r="J56" i="33"/>
  <c r="S56" i="33"/>
  <c r="AT71" i="33"/>
  <c r="AU34" i="33"/>
  <c r="T34" i="251" s="1"/>
  <c r="AU44" i="33"/>
  <c r="T44" i="251" s="1"/>
  <c r="AT38" i="33"/>
  <c r="AF12" i="46"/>
  <c r="AU75" i="33"/>
  <c r="T75" i="251" s="1"/>
  <c r="AU45" i="33"/>
  <c r="T45" i="251" s="1"/>
  <c r="AU12" i="33"/>
  <c r="T12" i="251" s="1"/>
  <c r="AT12" i="33"/>
  <c r="AT9" i="33"/>
  <c r="AT26" i="33"/>
  <c r="AT72" i="33"/>
  <c r="J7" i="5"/>
  <c r="AH13" i="46"/>
  <c r="AU16" i="33"/>
  <c r="T16" i="251" s="1"/>
  <c r="AU51" i="33"/>
  <c r="T51" i="251" s="1"/>
  <c r="AU11" i="33"/>
  <c r="T11" i="251" s="1"/>
  <c r="AU74" i="33"/>
  <c r="T74" i="251" s="1"/>
  <c r="AT15" i="33"/>
  <c r="AT29" i="33"/>
  <c r="AT25" i="33"/>
  <c r="AT39" i="33"/>
  <c r="I34" i="141"/>
  <c r="J37" i="140"/>
  <c r="I71" i="140"/>
  <c r="I38" i="241"/>
  <c r="AF11" i="46"/>
  <c r="AF15" i="46"/>
  <c r="AT37" i="33"/>
  <c r="AT33" i="33"/>
  <c r="AT32" i="33"/>
  <c r="AH10" i="46"/>
  <c r="AH11" i="46"/>
  <c r="J71" i="241"/>
  <c r="J45" i="140"/>
  <c r="I27" i="241"/>
  <c r="I27" i="140"/>
  <c r="J27" i="141"/>
  <c r="AT22" i="33"/>
  <c r="J51" i="140"/>
  <c r="J16" i="141"/>
  <c r="J43" i="141"/>
  <c r="J16" i="241"/>
  <c r="J7" i="241"/>
  <c r="J7" i="141"/>
  <c r="K13" i="46"/>
  <c r="T121" i="251" s="1"/>
  <c r="J20" i="140"/>
  <c r="J73" i="140"/>
  <c r="AT49" i="33"/>
  <c r="I23" i="141"/>
  <c r="K11" i="46"/>
  <c r="T119" i="251" s="1"/>
  <c r="J27" i="140"/>
  <c r="I61" i="141"/>
  <c r="I8" i="140"/>
  <c r="I30" i="241"/>
  <c r="I43" i="141"/>
  <c r="K43" i="141" s="1"/>
  <c r="I74" i="140"/>
  <c r="AF10" i="46"/>
  <c r="AF16" i="46"/>
  <c r="AH12" i="46"/>
  <c r="J45" i="141"/>
  <c r="J10" i="46"/>
  <c r="AT59" i="33"/>
  <c r="AT64" i="33"/>
  <c r="AT14" i="33"/>
  <c r="J7" i="140"/>
  <c r="I19" i="141"/>
  <c r="I19" i="140"/>
  <c r="I29" i="140"/>
  <c r="I21" i="141"/>
  <c r="I71" i="241"/>
  <c r="I24" i="140"/>
  <c r="AT52" i="33"/>
  <c r="AF13" i="46"/>
  <c r="AF7" i="46"/>
  <c r="J17" i="46"/>
  <c r="AH7" i="46"/>
  <c r="J51" i="141"/>
  <c r="J73" i="141"/>
  <c r="I45" i="241"/>
  <c r="I45" i="140"/>
  <c r="K45" i="140" s="1"/>
  <c r="I68" i="140"/>
  <c r="I68" i="241"/>
  <c r="I45" i="141"/>
  <c r="AT31" i="33"/>
  <c r="I36" i="241"/>
  <c r="I36" i="141"/>
  <c r="I13" i="140"/>
  <c r="I13" i="241"/>
  <c r="I63" i="140"/>
  <c r="I63" i="241"/>
  <c r="I63" i="141"/>
  <c r="I12" i="140"/>
  <c r="I61" i="241"/>
  <c r="I44" i="141"/>
  <c r="I44" i="140"/>
  <c r="I44" i="241"/>
  <c r="I47" i="141"/>
  <c r="I25" i="140"/>
  <c r="I25" i="241"/>
  <c r="AT18" i="33"/>
  <c r="I29" i="141"/>
  <c r="I66" i="141"/>
  <c r="I66" i="140"/>
  <c r="I53" i="141"/>
  <c r="I67" i="141"/>
  <c r="I67" i="140"/>
  <c r="I11" i="141"/>
  <c r="I11" i="140"/>
  <c r="I66" i="241"/>
  <c r="I34" i="241"/>
  <c r="I26" i="140"/>
  <c r="I26" i="241"/>
  <c r="I56" i="141"/>
  <c r="I31" i="241"/>
  <c r="I31" i="141"/>
  <c r="I42" i="241"/>
  <c r="I42" i="141"/>
  <c r="I58" i="241"/>
  <c r="I58" i="141"/>
  <c r="I58" i="140"/>
  <c r="I56" i="140"/>
  <c r="I26" i="141"/>
  <c r="I14" i="241"/>
  <c r="I14" i="141"/>
  <c r="I56" i="241"/>
  <c r="I51" i="141"/>
  <c r="K51" i="141" s="1"/>
  <c r="I51" i="140"/>
  <c r="K51" i="140" s="1"/>
  <c r="I37" i="140"/>
  <c r="I17" i="140"/>
  <c r="I17" i="141"/>
  <c r="I35" i="140"/>
  <c r="I73" i="241"/>
  <c r="I73" i="140"/>
  <c r="K73" i="140" s="1"/>
  <c r="I73" i="141"/>
  <c r="I72" i="141"/>
  <c r="I72" i="241"/>
  <c r="I46" i="241"/>
  <c r="I46" i="141"/>
  <c r="I46" i="140"/>
  <c r="I40" i="241"/>
  <c r="I33" i="241"/>
  <c r="I33" i="141"/>
  <c r="I33" i="140"/>
  <c r="I16" i="140"/>
  <c r="I35" i="241"/>
  <c r="I64" i="141"/>
  <c r="I64" i="241"/>
  <c r="I20" i="140"/>
  <c r="K20" i="140" s="1"/>
  <c r="I20" i="241"/>
  <c r="I16" i="141"/>
  <c r="I60" i="141"/>
  <c r="I17" i="241"/>
  <c r="I38" i="140"/>
  <c r="I38" i="141"/>
  <c r="I59" i="241"/>
  <c r="I59" i="141"/>
  <c r="I41" i="241"/>
  <c r="I39" i="140"/>
  <c r="I71" i="141"/>
  <c r="I7" i="141"/>
  <c r="I7" i="241"/>
  <c r="I7" i="140"/>
  <c r="I70" i="140"/>
  <c r="I70" i="141"/>
  <c r="I48" i="141"/>
  <c r="I48" i="140"/>
  <c r="I75" i="141"/>
  <c r="I32" i="241"/>
  <c r="I21" i="241"/>
  <c r="AT28" i="33"/>
  <c r="I65" i="141"/>
  <c r="I65" i="241"/>
  <c r="AT45" i="33"/>
  <c r="AT75" i="33"/>
  <c r="AT40" i="33"/>
  <c r="AT51" i="33"/>
  <c r="I24" i="141"/>
  <c r="I23" i="140"/>
  <c r="AT10" i="33"/>
  <c r="AT13" i="33"/>
  <c r="AT73" i="33"/>
  <c r="AT57" i="33"/>
  <c r="AT16" i="33"/>
  <c r="I43" i="140"/>
  <c r="AT34" i="33"/>
  <c r="AT20" i="33"/>
  <c r="AT41" i="33"/>
  <c r="AT69" i="33"/>
  <c r="AF14" i="46"/>
  <c r="AT30" i="33"/>
  <c r="AH14" i="46"/>
  <c r="AH15" i="46"/>
  <c r="AH16" i="46"/>
  <c r="K21" i="166" l="1"/>
  <c r="G21" i="166"/>
  <c r="H21" i="166" s="1"/>
  <c r="E78" i="25"/>
  <c r="E3" i="25"/>
  <c r="K19" i="166"/>
  <c r="G19" i="166"/>
  <c r="H19" i="166" s="1"/>
  <c r="Y76" i="1"/>
  <c r="H3" i="25"/>
  <c r="H78" i="25"/>
  <c r="F15" i="166"/>
  <c r="AR76" i="13"/>
  <c r="AG128" i="251"/>
  <c r="AG147" i="251" s="1"/>
  <c r="I37" i="166" s="1"/>
  <c r="AB147" i="251"/>
  <c r="AG150" i="251"/>
  <c r="G35" i="166"/>
  <c r="H35" i="166" s="1"/>
  <c r="K35" i="166"/>
  <c r="P12" i="1"/>
  <c r="O76" i="1"/>
  <c r="AB14" i="1"/>
  <c r="AB73" i="1"/>
  <c r="I35" i="254"/>
  <c r="AB44" i="1"/>
  <c r="K10" i="166"/>
  <c r="G10" i="166"/>
  <c r="H10" i="166" s="1"/>
  <c r="F4" i="166"/>
  <c r="AB28" i="1"/>
  <c r="AB31" i="1"/>
  <c r="AB32" i="1"/>
  <c r="M18" i="252"/>
  <c r="I18" i="254"/>
  <c r="J18" i="252"/>
  <c r="J63" i="252"/>
  <c r="L63" i="254"/>
  <c r="AK65" i="1"/>
  <c r="AK53" i="1"/>
  <c r="AK34" i="1"/>
  <c r="F34" i="238" s="1"/>
  <c r="AO56" i="1"/>
  <c r="AO14" i="1"/>
  <c r="AO46" i="1"/>
  <c r="AO12" i="1"/>
  <c r="AO64" i="1"/>
  <c r="AO47" i="1"/>
  <c r="AK62" i="1"/>
  <c r="AO52" i="1"/>
  <c r="AO13" i="1"/>
  <c r="AO25" i="1"/>
  <c r="AO70" i="1"/>
  <c r="AK49" i="1"/>
  <c r="AO30" i="1"/>
  <c r="AK56" i="1"/>
  <c r="AK14" i="1"/>
  <c r="AK46" i="1"/>
  <c r="AK12" i="1"/>
  <c r="AK64" i="1"/>
  <c r="AK47" i="1"/>
  <c r="AO62" i="1"/>
  <c r="AO19" i="1"/>
  <c r="AJ7" i="1"/>
  <c r="L76" i="2"/>
  <c r="AK25" i="1"/>
  <c r="AK70" i="1"/>
  <c r="AO49" i="1"/>
  <c r="AK8" i="1"/>
  <c r="AK30" i="1"/>
  <c r="AO66" i="1"/>
  <c r="AO72" i="1"/>
  <c r="AK40" i="1"/>
  <c r="AK19" i="1"/>
  <c r="AN7" i="1"/>
  <c r="M76" i="2"/>
  <c r="AO20" i="1"/>
  <c r="AO8" i="1"/>
  <c r="AO65" i="1"/>
  <c r="AO53" i="1"/>
  <c r="AO34" i="1"/>
  <c r="AK66" i="1"/>
  <c r="AK72" i="1"/>
  <c r="AO40" i="1"/>
  <c r="AK52" i="1"/>
  <c r="AK13" i="1"/>
  <c r="F30" i="166"/>
  <c r="AK20" i="1"/>
  <c r="K37" i="140"/>
  <c r="K71" i="241"/>
  <c r="Q49" i="252"/>
  <c r="H53" i="33"/>
  <c r="AM53" i="33"/>
  <c r="AI53" i="33"/>
  <c r="M67" i="252"/>
  <c r="O67" i="254"/>
  <c r="J67" i="252"/>
  <c r="L67" i="254"/>
  <c r="J45" i="254"/>
  <c r="AF47" i="33"/>
  <c r="H47" i="33"/>
  <c r="AJ47" i="33"/>
  <c r="M47" i="33"/>
  <c r="AG47" i="33"/>
  <c r="AK47" i="33"/>
  <c r="Q47" i="33"/>
  <c r="R47" i="33"/>
  <c r="T47" i="33"/>
  <c r="J47" i="33"/>
  <c r="S47" i="33"/>
  <c r="E47" i="33"/>
  <c r="AA47" i="33"/>
  <c r="P47" i="33"/>
  <c r="AC47" i="33"/>
  <c r="N47" i="33"/>
  <c r="AI47" i="33"/>
  <c r="U47" i="33"/>
  <c r="G47" i="33"/>
  <c r="AB47" i="33"/>
  <c r="V47" i="33"/>
  <c r="AE47" i="33"/>
  <c r="AH47" i="33"/>
  <c r="Z47" i="33"/>
  <c r="W47" i="33"/>
  <c r="I47" i="33"/>
  <c r="O47" i="33"/>
  <c r="K47" i="33"/>
  <c r="L47" i="33"/>
  <c r="X47" i="33"/>
  <c r="AD47" i="33"/>
  <c r="Y47" i="33"/>
  <c r="H40" i="252"/>
  <c r="S72" i="252"/>
  <c r="Q17" i="33"/>
  <c r="AE17" i="33"/>
  <c r="AC17" i="33"/>
  <c r="Z17" i="33"/>
  <c r="AK17" i="33"/>
  <c r="L17" i="33"/>
  <c r="W17" i="33"/>
  <c r="AH17" i="33"/>
  <c r="S17" i="33"/>
  <c r="T17" i="33"/>
  <c r="U17" i="33"/>
  <c r="N17" i="33"/>
  <c r="P17" i="33"/>
  <c r="M17" i="33"/>
  <c r="K17" i="33"/>
  <c r="Y17" i="33"/>
  <c r="X17" i="33"/>
  <c r="O17" i="33"/>
  <c r="I17" i="33"/>
  <c r="R17" i="33"/>
  <c r="AF17" i="33"/>
  <c r="G17" i="33"/>
  <c r="AB17" i="33"/>
  <c r="AD17" i="33"/>
  <c r="AJ17" i="33"/>
  <c r="E17" i="33"/>
  <c r="H17" i="33"/>
  <c r="AA17" i="33"/>
  <c r="J17" i="33"/>
  <c r="V17" i="33"/>
  <c r="AI17" i="33"/>
  <c r="AG17" i="33"/>
  <c r="S52" i="254"/>
  <c r="E8" i="254"/>
  <c r="P35" i="254"/>
  <c r="N25" i="252"/>
  <c r="P60" i="254"/>
  <c r="O60" i="254"/>
  <c r="M60" i="252"/>
  <c r="J50" i="254"/>
  <c r="P50" i="254"/>
  <c r="L51" i="254"/>
  <c r="J51" i="252"/>
  <c r="Q46" i="252"/>
  <c r="L65" i="33"/>
  <c r="AM65" i="33"/>
  <c r="AF65" i="33"/>
  <c r="Q45" i="252"/>
  <c r="S45" i="254"/>
  <c r="H14" i="33"/>
  <c r="G14" i="33"/>
  <c r="J14" i="33"/>
  <c r="AI14" i="33"/>
  <c r="Y14" i="33"/>
  <c r="W14" i="33"/>
  <c r="Q14" i="33"/>
  <c r="U14" i="33"/>
  <c r="S14" i="33"/>
  <c r="H35" i="252"/>
  <c r="G18" i="252"/>
  <c r="N49" i="252"/>
  <c r="AM34" i="33"/>
  <c r="AB19" i="33"/>
  <c r="AD19" i="33"/>
  <c r="AE19" i="33"/>
  <c r="S19" i="33"/>
  <c r="AH19" i="33"/>
  <c r="AI19" i="33"/>
  <c r="G19" i="33"/>
  <c r="Y19" i="33"/>
  <c r="H19" i="33"/>
  <c r="T19" i="33"/>
  <c r="AF19" i="33"/>
  <c r="M19" i="33"/>
  <c r="V19" i="33"/>
  <c r="L19" i="33"/>
  <c r="Q19" i="33"/>
  <c r="R19" i="33"/>
  <c r="J19" i="33"/>
  <c r="W19" i="33"/>
  <c r="AA19" i="33"/>
  <c r="O19" i="33"/>
  <c r="AG19" i="33"/>
  <c r="E19" i="33"/>
  <c r="X19" i="33"/>
  <c r="N19" i="33"/>
  <c r="I19" i="33"/>
  <c r="AC19" i="33"/>
  <c r="U19" i="33"/>
  <c r="Z19" i="33"/>
  <c r="AJ19" i="33"/>
  <c r="P19" i="33"/>
  <c r="AK19" i="33"/>
  <c r="K19" i="33"/>
  <c r="S19" i="252"/>
  <c r="AJ62" i="33"/>
  <c r="E56" i="252"/>
  <c r="E14" i="254"/>
  <c r="M14" i="254"/>
  <c r="M49" i="254"/>
  <c r="H64" i="252"/>
  <c r="R67" i="254"/>
  <c r="S67" i="254"/>
  <c r="P67" i="252"/>
  <c r="K16" i="141"/>
  <c r="Q62" i="33"/>
  <c r="S56" i="252"/>
  <c r="K50" i="252"/>
  <c r="K14" i="252"/>
  <c r="S49" i="254"/>
  <c r="K49" i="252"/>
  <c r="J64" i="254"/>
  <c r="AE53" i="33"/>
  <c r="AL53" i="33"/>
  <c r="I53" i="33"/>
  <c r="AG53" i="33"/>
  <c r="X12" i="33"/>
  <c r="AI12" i="33"/>
  <c r="AH12" i="33"/>
  <c r="AC12" i="33"/>
  <c r="I12" i="33"/>
  <c r="E12" i="33"/>
  <c r="H12" i="33"/>
  <c r="AF12" i="33"/>
  <c r="AE12" i="33"/>
  <c r="M12" i="33"/>
  <c r="P12" i="33"/>
  <c r="Y12" i="33"/>
  <c r="O12" i="33"/>
  <c r="T12" i="33"/>
  <c r="W12" i="33"/>
  <c r="V12" i="33"/>
  <c r="N12" i="33"/>
  <c r="K12" i="33"/>
  <c r="AD12" i="33"/>
  <c r="L12" i="33"/>
  <c r="G12" i="33"/>
  <c r="AB12" i="33"/>
  <c r="U12" i="33"/>
  <c r="AA12" i="33"/>
  <c r="S12" i="33"/>
  <c r="AG12" i="33"/>
  <c r="Q12" i="33"/>
  <c r="AJ12" i="33"/>
  <c r="Z12" i="33"/>
  <c r="J12" i="33"/>
  <c r="AK12" i="33"/>
  <c r="R12" i="33"/>
  <c r="P30" i="254"/>
  <c r="T56" i="254"/>
  <c r="E56" i="254"/>
  <c r="P26" i="254"/>
  <c r="S35" i="254"/>
  <c r="Q35" i="252"/>
  <c r="S8" i="254"/>
  <c r="K53" i="252"/>
  <c r="M64" i="254"/>
  <c r="S64" i="254"/>
  <c r="E53" i="254"/>
  <c r="R20" i="252"/>
  <c r="F20" i="33"/>
  <c r="J68" i="254"/>
  <c r="M8" i="254"/>
  <c r="G45" i="33"/>
  <c r="M45" i="33"/>
  <c r="O45" i="33"/>
  <c r="AJ45" i="33"/>
  <c r="S45" i="33"/>
  <c r="AH45" i="33"/>
  <c r="AA45" i="33"/>
  <c r="AI45" i="33"/>
  <c r="AE45" i="33"/>
  <c r="R45" i="33"/>
  <c r="I45" i="33"/>
  <c r="Z45" i="33"/>
  <c r="AG45" i="33"/>
  <c r="N45" i="33"/>
  <c r="X45" i="33"/>
  <c r="AK45" i="33"/>
  <c r="P45" i="33"/>
  <c r="J45" i="33"/>
  <c r="AD45" i="33"/>
  <c r="AC45" i="33"/>
  <c r="W45" i="33"/>
  <c r="AB45" i="33"/>
  <c r="Q45" i="33"/>
  <c r="AF45" i="33"/>
  <c r="T45" i="33"/>
  <c r="V45" i="33"/>
  <c r="Y45" i="33"/>
  <c r="H45" i="33"/>
  <c r="E45" i="33"/>
  <c r="L45" i="33"/>
  <c r="U45" i="33"/>
  <c r="K45" i="33"/>
  <c r="P53" i="254"/>
  <c r="N35" i="252"/>
  <c r="K29" i="252"/>
  <c r="AM25" i="33"/>
  <c r="P60" i="252"/>
  <c r="R60" i="254"/>
  <c r="M51" i="252"/>
  <c r="O51" i="254"/>
  <c r="AL46" i="33"/>
  <c r="K30" i="252"/>
  <c r="M30" i="254"/>
  <c r="AL65" i="33"/>
  <c r="E65" i="252"/>
  <c r="O65" i="33"/>
  <c r="AI65" i="33"/>
  <c r="T65" i="33"/>
  <c r="AB31" i="33"/>
  <c r="J31" i="33"/>
  <c r="S31" i="33"/>
  <c r="U31" i="33"/>
  <c r="AH31" i="33"/>
  <c r="AE31" i="33"/>
  <c r="AJ31" i="33"/>
  <c r="K31" i="33"/>
  <c r="H31" i="33"/>
  <c r="R31" i="33"/>
  <c r="L31" i="33"/>
  <c r="I31" i="33"/>
  <c r="AI31" i="33"/>
  <c r="AG31" i="33"/>
  <c r="AF31" i="33"/>
  <c r="AD31" i="33"/>
  <c r="Y31" i="33"/>
  <c r="G31" i="33"/>
  <c r="Z31" i="33"/>
  <c r="N31" i="33"/>
  <c r="Q31" i="33"/>
  <c r="W31" i="33"/>
  <c r="AK31" i="33"/>
  <c r="T31" i="33"/>
  <c r="E31" i="33"/>
  <c r="V31" i="33"/>
  <c r="M31" i="33"/>
  <c r="O31" i="33"/>
  <c r="X31" i="33"/>
  <c r="AC31" i="33"/>
  <c r="P31" i="33"/>
  <c r="AA31" i="33"/>
  <c r="T14" i="33"/>
  <c r="O14" i="33"/>
  <c r="AC14" i="33"/>
  <c r="L14" i="33"/>
  <c r="AK14" i="33"/>
  <c r="AF14" i="33"/>
  <c r="AB14" i="33"/>
  <c r="AM14" i="33"/>
  <c r="Z14" i="33"/>
  <c r="J35" i="254"/>
  <c r="S19" i="254"/>
  <c r="N40" i="252"/>
  <c r="S50" i="254"/>
  <c r="Q50" i="252"/>
  <c r="N14" i="252"/>
  <c r="N64" i="252"/>
  <c r="P64" i="254"/>
  <c r="AI52" i="33"/>
  <c r="AE52" i="33"/>
  <c r="S52" i="33"/>
  <c r="L52" i="33"/>
  <c r="G52" i="33"/>
  <c r="H52" i="33"/>
  <c r="AK52" i="33"/>
  <c r="M52" i="33"/>
  <c r="Q52" i="33"/>
  <c r="AJ52" i="33"/>
  <c r="K52" i="33"/>
  <c r="P52" i="33"/>
  <c r="Z52" i="33"/>
  <c r="X52" i="33"/>
  <c r="AF52" i="33"/>
  <c r="I52" i="33"/>
  <c r="S52" i="252"/>
  <c r="R52" i="33"/>
  <c r="O52" i="33"/>
  <c r="Y52" i="33"/>
  <c r="V52" i="33"/>
  <c r="AH52" i="33"/>
  <c r="AB52" i="33"/>
  <c r="AG52" i="33"/>
  <c r="J52" i="33"/>
  <c r="U52" i="33"/>
  <c r="W52" i="33"/>
  <c r="AA52" i="33"/>
  <c r="E52" i="33"/>
  <c r="AC52" i="33"/>
  <c r="T52" i="33"/>
  <c r="AD52" i="33"/>
  <c r="N52" i="33"/>
  <c r="H30" i="252"/>
  <c r="N55" i="252"/>
  <c r="E8" i="252"/>
  <c r="AB21" i="1"/>
  <c r="M53" i="254"/>
  <c r="H49" i="252"/>
  <c r="K64" i="252"/>
  <c r="N53" i="252"/>
  <c r="M73" i="254"/>
  <c r="L60" i="254"/>
  <c r="J60" i="252"/>
  <c r="H50" i="252"/>
  <c r="G51" i="252"/>
  <c r="I51" i="254"/>
  <c r="AM46" i="33"/>
  <c r="S46" i="254"/>
  <c r="T46" i="254"/>
  <c r="AE14" i="33"/>
  <c r="E14" i="252"/>
  <c r="R14" i="33"/>
  <c r="X62" i="33"/>
  <c r="AK62" i="33"/>
  <c r="AF62" i="33"/>
  <c r="S62" i="33"/>
  <c r="AM62" i="33"/>
  <c r="K62" i="33"/>
  <c r="AE62" i="33"/>
  <c r="AG62" i="33"/>
  <c r="I62" i="33"/>
  <c r="H62" i="33"/>
  <c r="AB62" i="33"/>
  <c r="AA62" i="33"/>
  <c r="R62" i="33"/>
  <c r="AI62" i="33"/>
  <c r="M62" i="33"/>
  <c r="W62" i="33"/>
  <c r="P62" i="33"/>
  <c r="U62" i="33"/>
  <c r="AH62" i="33"/>
  <c r="AD62" i="33"/>
  <c r="Y62" i="33"/>
  <c r="O62" i="33"/>
  <c r="AC62" i="33"/>
  <c r="G62" i="33"/>
  <c r="Q19" i="252"/>
  <c r="S40" i="254"/>
  <c r="Q40" i="252"/>
  <c r="AL34" i="33"/>
  <c r="AB13" i="33"/>
  <c r="V13" i="33"/>
  <c r="AJ13" i="33"/>
  <c r="AD13" i="33"/>
  <c r="G13" i="33"/>
  <c r="S13" i="33"/>
  <c r="AH13" i="33"/>
  <c r="AG13" i="33"/>
  <c r="Y13" i="33"/>
  <c r="Z13" i="33"/>
  <c r="I13" i="33"/>
  <c r="AA13" i="33"/>
  <c r="AF13" i="33"/>
  <c r="R13" i="33"/>
  <c r="J13" i="33"/>
  <c r="T13" i="33"/>
  <c r="K13" i="33"/>
  <c r="O13" i="33"/>
  <c r="AC13" i="33"/>
  <c r="L13" i="33"/>
  <c r="X13" i="33"/>
  <c r="Q13" i="33"/>
  <c r="AK13" i="33"/>
  <c r="M13" i="33"/>
  <c r="W13" i="33"/>
  <c r="E13" i="33"/>
  <c r="N13" i="33"/>
  <c r="P13" i="33"/>
  <c r="AE13" i="33"/>
  <c r="U13" i="33"/>
  <c r="AI13" i="33"/>
  <c r="H13" i="33"/>
  <c r="S30" i="254"/>
  <c r="L62" i="33"/>
  <c r="T62" i="33"/>
  <c r="E62" i="252"/>
  <c r="AL56" i="33"/>
  <c r="M40" i="254"/>
  <c r="BI50" i="72"/>
  <c r="AZ23" i="72"/>
  <c r="I33" i="100"/>
  <c r="E62" i="33"/>
  <c r="Z62" i="33"/>
  <c r="J62" i="33"/>
  <c r="V62" i="33"/>
  <c r="N62" i="33"/>
  <c r="AM56" i="33"/>
  <c r="K35" i="252"/>
  <c r="M35" i="254"/>
  <c r="K40" i="252"/>
  <c r="T34" i="254"/>
  <c r="E34" i="254"/>
  <c r="AJ53" i="33"/>
  <c r="Z53" i="33"/>
  <c r="O53" i="33"/>
  <c r="R53" i="33"/>
  <c r="E53" i="252"/>
  <c r="I67" i="254"/>
  <c r="G67" i="252"/>
  <c r="F67" i="238"/>
  <c r="H45" i="252"/>
  <c r="E62" i="254"/>
  <c r="N26" i="252"/>
  <c r="Q8" i="252"/>
  <c r="Q64" i="252"/>
  <c r="AA61" i="33"/>
  <c r="AH61" i="33"/>
  <c r="M61" i="33"/>
  <c r="X61" i="33"/>
  <c r="AE61" i="33"/>
  <c r="O61" i="33"/>
  <c r="Z61" i="33"/>
  <c r="V61" i="33"/>
  <c r="AC61" i="33"/>
  <c r="Y61" i="33"/>
  <c r="L61" i="33"/>
  <c r="P61" i="33"/>
  <c r="AJ61" i="33"/>
  <c r="Q61" i="33"/>
  <c r="S61" i="33"/>
  <c r="AF61" i="33"/>
  <c r="U61" i="33"/>
  <c r="J61" i="33"/>
  <c r="W61" i="33"/>
  <c r="R61" i="33"/>
  <c r="T61" i="33"/>
  <c r="E61" i="33"/>
  <c r="I61" i="33"/>
  <c r="AI61" i="33"/>
  <c r="N61" i="33"/>
  <c r="AB61" i="33"/>
  <c r="AD61" i="33"/>
  <c r="H61" i="33"/>
  <c r="AK61" i="33"/>
  <c r="AG61" i="33"/>
  <c r="G61" i="33"/>
  <c r="K61" i="33"/>
  <c r="AM72" i="33"/>
  <c r="AL72" i="33"/>
  <c r="E72" i="252"/>
  <c r="Z149" i="251"/>
  <c r="Z150" i="251" s="1"/>
  <c r="K53" i="166"/>
  <c r="G53" i="166"/>
  <c r="H53" i="166" s="1"/>
  <c r="K8" i="252"/>
  <c r="Q52" i="252"/>
  <c r="M29" i="254"/>
  <c r="S25" i="252"/>
  <c r="P25" i="254"/>
  <c r="T25" i="254"/>
  <c r="G60" i="252"/>
  <c r="I60" i="254"/>
  <c r="N50" i="252"/>
  <c r="R51" i="254"/>
  <c r="P51" i="252"/>
  <c r="T72" i="254"/>
  <c r="E72" i="254"/>
  <c r="S65" i="252"/>
  <c r="AC65" i="33"/>
  <c r="S65" i="33"/>
  <c r="H65" i="252"/>
  <c r="J65" i="254"/>
  <c r="J41" i="254"/>
  <c r="P41" i="254"/>
  <c r="S14" i="252"/>
  <c r="X14" i="33"/>
  <c r="AA14" i="33"/>
  <c r="AD14" i="33"/>
  <c r="AJ14" i="33"/>
  <c r="V14" i="33"/>
  <c r="M14" i="33"/>
  <c r="N14" i="33"/>
  <c r="AG14" i="33"/>
  <c r="AL7" i="33"/>
  <c r="P40" i="254"/>
  <c r="P18" i="252"/>
  <c r="R18" i="254"/>
  <c r="Q18" i="252"/>
  <c r="P14" i="254"/>
  <c r="E34" i="252"/>
  <c r="S34" i="252"/>
  <c r="E65" i="254"/>
  <c r="N60" i="100"/>
  <c r="BA60" i="72"/>
  <c r="BY24" i="72"/>
  <c r="AL24" i="100"/>
  <c r="O65" i="100"/>
  <c r="BB65" i="72"/>
  <c r="BB57" i="72"/>
  <c r="O57" i="100"/>
  <c r="S52" i="251"/>
  <c r="S38" i="251"/>
  <c r="BZ33" i="72"/>
  <c r="AM33" i="100"/>
  <c r="BZ46" i="72"/>
  <c r="AM46" i="100"/>
  <c r="BY45" i="72"/>
  <c r="AL45" i="100"/>
  <c r="AG31" i="100"/>
  <c r="BT31" i="72"/>
  <c r="AM58" i="100"/>
  <c r="BZ58" i="72"/>
  <c r="AM58" i="72"/>
  <c r="AL70" i="100"/>
  <c r="BY70" i="72"/>
  <c r="BA50" i="72"/>
  <c r="N50" i="100"/>
  <c r="AM31" i="100"/>
  <c r="BZ31" i="72"/>
  <c r="AV66" i="72"/>
  <c r="I66" i="100"/>
  <c r="AL55" i="100"/>
  <c r="BY55" i="72"/>
  <c r="AL55" i="72"/>
  <c r="BE44" i="72"/>
  <c r="R44" i="100"/>
  <c r="BH57" i="72"/>
  <c r="U57" i="100"/>
  <c r="BE71" i="72"/>
  <c r="R71" i="72"/>
  <c r="R71" i="100"/>
  <c r="AJ22" i="100"/>
  <c r="BW22" i="72"/>
  <c r="AY27" i="72"/>
  <c r="L27" i="100"/>
  <c r="BA73" i="72"/>
  <c r="N73" i="100"/>
  <c r="F34" i="100"/>
  <c r="AS34" i="72"/>
  <c r="AN46" i="100"/>
  <c r="CA46" i="72"/>
  <c r="BL47" i="72"/>
  <c r="Y47" i="100"/>
  <c r="BH25" i="72"/>
  <c r="U25" i="100"/>
  <c r="AI60" i="100"/>
  <c r="BV60" i="72"/>
  <c r="S31" i="251"/>
  <c r="AY28" i="72"/>
  <c r="L28" i="100"/>
  <c r="BZ16" i="72"/>
  <c r="AM16" i="100"/>
  <c r="AZ38" i="72"/>
  <c r="M38" i="100"/>
  <c r="H37" i="100"/>
  <c r="AU37" i="72"/>
  <c r="AY44" i="72"/>
  <c r="L44" i="100"/>
  <c r="Z37" i="72"/>
  <c r="Z37" i="100"/>
  <c r="BM37" i="72"/>
  <c r="V13" i="100"/>
  <c r="BI13" i="72"/>
  <c r="BE29" i="72"/>
  <c r="R29" i="100"/>
  <c r="BG47" i="72"/>
  <c r="T47" i="100"/>
  <c r="AC11" i="72"/>
  <c r="BP11" i="72"/>
  <c r="AC11" i="100"/>
  <c r="W16" i="100"/>
  <c r="BJ16" i="72"/>
  <c r="R45" i="100"/>
  <c r="BE45" i="72"/>
  <c r="CB45" i="72"/>
  <c r="AO45" i="100"/>
  <c r="AZ17" i="72"/>
  <c r="M17" i="100"/>
  <c r="BV14" i="72"/>
  <c r="AI14" i="100"/>
  <c r="BW21" i="72"/>
  <c r="AJ21" i="100"/>
  <c r="BD73" i="72"/>
  <c r="Q73" i="100"/>
  <c r="Q13" i="72"/>
  <c r="BD13" i="72"/>
  <c r="Q13" i="100"/>
  <c r="AV51" i="72"/>
  <c r="I51" i="100"/>
  <c r="BA47" i="72"/>
  <c r="N47" i="100"/>
  <c r="BB60" i="72"/>
  <c r="O60" i="100"/>
  <c r="AI12" i="46"/>
  <c r="AP120" i="251"/>
  <c r="AJ30" i="100"/>
  <c r="BW30" i="72"/>
  <c r="BJ40" i="72"/>
  <c r="W40" i="100"/>
  <c r="T73" i="100"/>
  <c r="BG73" i="72"/>
  <c r="AH62" i="252"/>
  <c r="AN62" i="251" s="1"/>
  <c r="BE33" i="72"/>
  <c r="R33" i="100"/>
  <c r="AG21" i="100"/>
  <c r="BT21" i="72"/>
  <c r="BG17" i="72"/>
  <c r="T17" i="100"/>
  <c r="BQ44" i="72"/>
  <c r="AD44" i="100"/>
  <c r="AD58" i="100"/>
  <c r="BQ58" i="72"/>
  <c r="AD58" i="72"/>
  <c r="AH23" i="252"/>
  <c r="AE13" i="100"/>
  <c r="BR13" i="72"/>
  <c r="BV36" i="72"/>
  <c r="AI36" i="100"/>
  <c r="AZ69" i="72"/>
  <c r="M69" i="100"/>
  <c r="M69" i="72"/>
  <c r="AZ41" i="72"/>
  <c r="M41" i="100"/>
  <c r="M41" i="72"/>
  <c r="AV57" i="72"/>
  <c r="I57" i="100"/>
  <c r="Q34" i="100"/>
  <c r="BD34" i="72"/>
  <c r="J73" i="100"/>
  <c r="AW73" i="72"/>
  <c r="AV58" i="72"/>
  <c r="I58" i="100"/>
  <c r="I58" i="72"/>
  <c r="AY20" i="72"/>
  <c r="L20" i="100"/>
  <c r="L20" i="72"/>
  <c r="CB20" i="72"/>
  <c r="AO20" i="100"/>
  <c r="AE28" i="100"/>
  <c r="BR28" i="72"/>
  <c r="BX15" i="72"/>
  <c r="AK15" i="100"/>
  <c r="BT33" i="72"/>
  <c r="AG33" i="100"/>
  <c r="AS61" i="72"/>
  <c r="F61" i="100"/>
  <c r="AK57" i="100"/>
  <c r="BX57" i="72"/>
  <c r="AP124" i="251"/>
  <c r="AI16" i="46"/>
  <c r="BF10" i="72"/>
  <c r="S10" i="100"/>
  <c r="S30" i="251"/>
  <c r="BN12" i="72"/>
  <c r="AA12" i="100"/>
  <c r="Q12" i="100"/>
  <c r="BD12" i="72"/>
  <c r="P35" i="100"/>
  <c r="BC35" i="72"/>
  <c r="AH60" i="252"/>
  <c r="AN60" i="251" s="1"/>
  <c r="BA9" i="72"/>
  <c r="N9" i="100"/>
  <c r="AD75" i="100"/>
  <c r="AD75" i="72"/>
  <c r="BQ75" i="72"/>
  <c r="AS16" i="72"/>
  <c r="F16" i="100"/>
  <c r="S69" i="251"/>
  <c r="S41" i="251"/>
  <c r="AG56" i="72"/>
  <c r="AG56" i="100"/>
  <c r="BT56" i="72"/>
  <c r="CA36" i="72"/>
  <c r="AN36" i="100"/>
  <c r="S73" i="251"/>
  <c r="BP48" i="72"/>
  <c r="AC48" i="100"/>
  <c r="AO63" i="100"/>
  <c r="CB63" i="72"/>
  <c r="Z54" i="100"/>
  <c r="BM54" i="72"/>
  <c r="BX70" i="72"/>
  <c r="AK70" i="100"/>
  <c r="AA43" i="72"/>
  <c r="AA43" i="100"/>
  <c r="BN43" i="72"/>
  <c r="BI46" i="72"/>
  <c r="V46" i="100"/>
  <c r="M33" i="100"/>
  <c r="AZ33" i="72"/>
  <c r="Q26" i="100"/>
  <c r="BD26" i="72"/>
  <c r="Q26" i="72"/>
  <c r="AW37" i="72"/>
  <c r="J37" i="100"/>
  <c r="AW36" i="72"/>
  <c r="J36" i="100"/>
  <c r="BX8" i="72"/>
  <c r="AK8" i="100"/>
  <c r="AK8" i="72"/>
  <c r="S10" i="251"/>
  <c r="AH73" i="72"/>
  <c r="BU73" i="72"/>
  <c r="AH73" i="100"/>
  <c r="BS34" i="72"/>
  <c r="AF34" i="100"/>
  <c r="AI50" i="100"/>
  <c r="BV50" i="72"/>
  <c r="CA69" i="72"/>
  <c r="AN69" i="100"/>
  <c r="BQ41" i="72"/>
  <c r="AD41" i="100"/>
  <c r="CA65" i="72"/>
  <c r="AN65" i="100"/>
  <c r="AN65" i="72"/>
  <c r="BL25" i="72"/>
  <c r="Y25" i="100"/>
  <c r="AV75" i="33"/>
  <c r="S75" i="251"/>
  <c r="I75" i="140"/>
  <c r="K7" i="140"/>
  <c r="I60" i="241"/>
  <c r="I16" i="241"/>
  <c r="K16" i="241" s="1"/>
  <c r="I35" i="141"/>
  <c r="I30" i="141"/>
  <c r="I8" i="241"/>
  <c r="I61" i="140"/>
  <c r="AM62" i="100"/>
  <c r="BZ62" i="72"/>
  <c r="AW30" i="72"/>
  <c r="J30" i="100"/>
  <c r="J30" i="72"/>
  <c r="AL13" i="100"/>
  <c r="AL13" i="72"/>
  <c r="BY13" i="72"/>
  <c r="AZ13" i="72"/>
  <c r="M13" i="100"/>
  <c r="BH61" i="72"/>
  <c r="U61" i="100"/>
  <c r="U61" i="72"/>
  <c r="AN39" i="72"/>
  <c r="CA39" i="72"/>
  <c r="AN39" i="100"/>
  <c r="X74" i="100"/>
  <c r="BK74" i="72"/>
  <c r="AK64" i="252"/>
  <c r="AQ64" i="251" s="1"/>
  <c r="AJ64" i="252"/>
  <c r="AP64" i="251" s="1"/>
  <c r="BI26" i="72"/>
  <c r="V26" i="100"/>
  <c r="AS49" i="72"/>
  <c r="F49" i="100"/>
  <c r="AM17" i="72"/>
  <c r="BZ17" i="72"/>
  <c r="AM17" i="100"/>
  <c r="AK57" i="252"/>
  <c r="AQ57" i="251" s="1"/>
  <c r="AJ57" i="252"/>
  <c r="AP57" i="251" s="1"/>
  <c r="F42" i="100"/>
  <c r="AS42" i="72"/>
  <c r="I18" i="100"/>
  <c r="AV18" i="72"/>
  <c r="Q33" i="100"/>
  <c r="BD33" i="72"/>
  <c r="AZ61" i="72"/>
  <c r="M61" i="100"/>
  <c r="M61" i="72"/>
  <c r="AB41" i="100"/>
  <c r="BO41" i="72"/>
  <c r="AB41" i="72"/>
  <c r="L17" i="46"/>
  <c r="S125" i="251"/>
  <c r="AH48" i="100"/>
  <c r="BU48" i="72"/>
  <c r="BM9" i="72"/>
  <c r="Z9" i="100"/>
  <c r="Z9" i="72"/>
  <c r="AX18" i="72"/>
  <c r="K18" i="100"/>
  <c r="BJ66" i="72"/>
  <c r="W66" i="100"/>
  <c r="W66" i="72"/>
  <c r="O54" i="100"/>
  <c r="BB54" i="72"/>
  <c r="O54" i="72"/>
  <c r="BW52" i="72"/>
  <c r="AJ52" i="100"/>
  <c r="S38" i="100"/>
  <c r="BF38" i="72"/>
  <c r="AH46" i="252"/>
  <c r="AN46" i="251" s="1"/>
  <c r="BC53" i="72"/>
  <c r="P53" i="100"/>
  <c r="AB71" i="100"/>
  <c r="BO71" i="72"/>
  <c r="BG43" i="72"/>
  <c r="T43" i="72"/>
  <c r="T43" i="100"/>
  <c r="BV47" i="72"/>
  <c r="AI47" i="100"/>
  <c r="AI47" i="72"/>
  <c r="BA57" i="72"/>
  <c r="N57" i="100"/>
  <c r="AU57" i="72"/>
  <c r="H57" i="100"/>
  <c r="AC55" i="100"/>
  <c r="BP55" i="72"/>
  <c r="BO13" i="72"/>
  <c r="AB13" i="100"/>
  <c r="Z63" i="100"/>
  <c r="BM63" i="72"/>
  <c r="U22" i="100"/>
  <c r="U22" i="72"/>
  <c r="BH22" i="72"/>
  <c r="AI69" i="100"/>
  <c r="BV69" i="72"/>
  <c r="BL58" i="72"/>
  <c r="Y58" i="100"/>
  <c r="T19" i="100"/>
  <c r="BG19" i="72"/>
  <c r="M68" i="100"/>
  <c r="AZ68" i="72"/>
  <c r="BD36" i="72"/>
  <c r="Q36" i="100"/>
  <c r="Q36" i="72"/>
  <c r="AD46" i="100"/>
  <c r="BQ46" i="72"/>
  <c r="AS52" i="72"/>
  <c r="F52" i="100"/>
  <c r="BQ28" i="72"/>
  <c r="AD28" i="100"/>
  <c r="AD28" i="72"/>
  <c r="AH19" i="100"/>
  <c r="BU19" i="72"/>
  <c r="BE54" i="72"/>
  <c r="R54" i="100"/>
  <c r="N24" i="100"/>
  <c r="BA24" i="72"/>
  <c r="AH39" i="252"/>
  <c r="AN39" i="251" s="1"/>
  <c r="AC50" i="100"/>
  <c r="BP50" i="72"/>
  <c r="AO49" i="100"/>
  <c r="CB49" i="72"/>
  <c r="BL19" i="72"/>
  <c r="Y19" i="100"/>
  <c r="BR54" i="72"/>
  <c r="AE54" i="100"/>
  <c r="AS24" i="72"/>
  <c r="F24" i="100"/>
  <c r="AK74" i="100"/>
  <c r="BX74" i="72"/>
  <c r="AB38" i="100"/>
  <c r="BO38" i="72"/>
  <c r="BK18" i="72"/>
  <c r="X18" i="100"/>
  <c r="AI22" i="100"/>
  <c r="BV22" i="72"/>
  <c r="V50" i="100"/>
  <c r="BD57" i="72"/>
  <c r="Q57" i="100"/>
  <c r="N44" i="100"/>
  <c r="BA44" i="72"/>
  <c r="BG10" i="72"/>
  <c r="T10" i="100"/>
  <c r="BE52" i="72"/>
  <c r="R52" i="100"/>
  <c r="R52" i="72"/>
  <c r="O67" i="100"/>
  <c r="BB67" i="72"/>
  <c r="AX12" i="72"/>
  <c r="K12" i="100"/>
  <c r="AW50" i="72"/>
  <c r="J50" i="100"/>
  <c r="AH47" i="252"/>
  <c r="AN47" i="251" s="1"/>
  <c r="BR33" i="72"/>
  <c r="AE33" i="100"/>
  <c r="N15" i="100"/>
  <c r="BA15" i="72"/>
  <c r="N15" i="72"/>
  <c r="S72" i="100"/>
  <c r="BF72" i="72"/>
  <c r="AY25" i="72"/>
  <c r="L25" i="100"/>
  <c r="O28" i="100"/>
  <c r="BB28" i="72"/>
  <c r="K40" i="72"/>
  <c r="AX40" i="72"/>
  <c r="K40" i="100"/>
  <c r="J33" i="100"/>
  <c r="AW33" i="72"/>
  <c r="R40" i="100"/>
  <c r="BE40" i="72"/>
  <c r="R40" i="72"/>
  <c r="BO21" i="72"/>
  <c r="AB21" i="100"/>
  <c r="K10" i="46"/>
  <c r="L10" i="46" s="1"/>
  <c r="S118" i="251"/>
  <c r="AU9" i="72"/>
  <c r="H9" i="100"/>
  <c r="H9" i="72"/>
  <c r="I54" i="72"/>
  <c r="I54" i="100"/>
  <c r="AV54" i="72"/>
  <c r="BA8" i="72"/>
  <c r="N8" i="100"/>
  <c r="AY16" i="72"/>
  <c r="L16" i="100"/>
  <c r="L16" i="72"/>
  <c r="BT25" i="72"/>
  <c r="AG25" i="100"/>
  <c r="AG25" i="72"/>
  <c r="F69" i="100"/>
  <c r="AS69" i="72"/>
  <c r="BX69" i="72"/>
  <c r="AK69" i="100"/>
  <c r="BV65" i="72"/>
  <c r="AI65" i="100"/>
  <c r="BM29" i="72"/>
  <c r="Z29" i="100"/>
  <c r="Z29" i="72"/>
  <c r="BK31" i="72"/>
  <c r="X31" i="100"/>
  <c r="X31" i="72"/>
  <c r="AX50" i="72"/>
  <c r="K50" i="100"/>
  <c r="R9" i="100"/>
  <c r="BE9" i="72"/>
  <c r="AH44" i="252"/>
  <c r="AN44" i="251" s="1"/>
  <c r="AB45" i="100"/>
  <c r="BO45" i="72"/>
  <c r="BQ51" i="72"/>
  <c r="AD51" i="100"/>
  <c r="AC59" i="100"/>
  <c r="BP59" i="72"/>
  <c r="AC59" i="72"/>
  <c r="BC31" i="72"/>
  <c r="P31" i="100"/>
  <c r="BR59" i="72"/>
  <c r="AE59" i="100"/>
  <c r="AF18" i="46"/>
  <c r="AG10" i="46"/>
  <c r="AN118" i="251"/>
  <c r="BV11" i="72"/>
  <c r="AI11" i="100"/>
  <c r="BO59" i="72"/>
  <c r="AB59" i="100"/>
  <c r="X15" i="100"/>
  <c r="BK15" i="72"/>
  <c r="BW10" i="72"/>
  <c r="AJ10" i="100"/>
  <c r="BU8" i="72"/>
  <c r="AH8" i="100"/>
  <c r="AH8" i="72"/>
  <c r="BL60" i="72"/>
  <c r="Y60" i="100"/>
  <c r="Y60" i="72"/>
  <c r="T11" i="100"/>
  <c r="BG11" i="72"/>
  <c r="O10" i="100"/>
  <c r="BB10" i="72"/>
  <c r="S66" i="72"/>
  <c r="BF66" i="72"/>
  <c r="S66" i="100"/>
  <c r="BP72" i="72"/>
  <c r="AC72" i="100"/>
  <c r="BT66" i="72"/>
  <c r="AG66" i="100"/>
  <c r="AC33" i="100"/>
  <c r="BP33" i="72"/>
  <c r="BX20" i="72"/>
  <c r="AK20" i="100"/>
  <c r="AH51" i="100"/>
  <c r="BU51" i="72"/>
  <c r="O75" i="72"/>
  <c r="O75" i="100"/>
  <c r="BB75" i="72"/>
  <c r="AU28" i="72"/>
  <c r="H28" i="72"/>
  <c r="H28" i="100"/>
  <c r="AW21" i="72"/>
  <c r="J21" i="100"/>
  <c r="J21" i="72"/>
  <c r="AC16" i="100"/>
  <c r="BP16" i="72"/>
  <c r="CA29" i="72"/>
  <c r="AN29" i="100"/>
  <c r="Z24" i="100"/>
  <c r="BM24" i="72"/>
  <c r="BQ25" i="72"/>
  <c r="AD25" i="100"/>
  <c r="BT34" i="72"/>
  <c r="AG34" i="100"/>
  <c r="AG34" i="72"/>
  <c r="AJ53" i="100"/>
  <c r="BW53" i="72"/>
  <c r="AJ53" i="72"/>
  <c r="BN33" i="72"/>
  <c r="AA33" i="100"/>
  <c r="AO9" i="100"/>
  <c r="CB9" i="72"/>
  <c r="BJ39" i="72"/>
  <c r="W39" i="100"/>
  <c r="BF17" i="72"/>
  <c r="S17" i="100"/>
  <c r="P54" i="100"/>
  <c r="BC54" i="72"/>
  <c r="BJ25" i="72"/>
  <c r="W25" i="100"/>
  <c r="T42" i="100"/>
  <c r="BG42" i="72"/>
  <c r="BD45" i="72"/>
  <c r="Q45" i="100"/>
  <c r="N62" i="100"/>
  <c r="BA62" i="72"/>
  <c r="BI42" i="72"/>
  <c r="V42" i="100"/>
  <c r="BD65" i="72"/>
  <c r="Q65" i="100"/>
  <c r="AH41" i="252"/>
  <c r="AN41" i="251" s="1"/>
  <c r="AV45" i="72"/>
  <c r="I45" i="100"/>
  <c r="AH13" i="252"/>
  <c r="AN13" i="251" s="1"/>
  <c r="P57" i="100"/>
  <c r="BC57" i="72"/>
  <c r="R24" i="100"/>
  <c r="BE24" i="72"/>
  <c r="R24" i="72"/>
  <c r="AZ14" i="72"/>
  <c r="M14" i="100"/>
  <c r="Q70" i="100"/>
  <c r="BD70" i="72"/>
  <c r="Q70" i="72"/>
  <c r="J25" i="100"/>
  <c r="AW25" i="72"/>
  <c r="AU15" i="72"/>
  <c r="H15" i="100"/>
  <c r="AU22" i="72"/>
  <c r="H22" i="100"/>
  <c r="AN25" i="72"/>
  <c r="CA25" i="72"/>
  <c r="AN25" i="100"/>
  <c r="BE47" i="72"/>
  <c r="R47" i="100"/>
  <c r="BW73" i="72"/>
  <c r="AJ73" i="100"/>
  <c r="AJ14" i="252"/>
  <c r="AP14" i="251" s="1"/>
  <c r="AK14" i="252"/>
  <c r="AQ14" i="251" s="1"/>
  <c r="S22" i="251"/>
  <c r="K27" i="140"/>
  <c r="BF29" i="72"/>
  <c r="S29" i="100"/>
  <c r="BK51" i="72"/>
  <c r="X51" i="72"/>
  <c r="X51" i="100"/>
  <c r="AO74" i="100"/>
  <c r="CB74" i="72"/>
  <c r="AO74" i="72"/>
  <c r="BY48" i="72"/>
  <c r="AL48" i="100"/>
  <c r="AL35" i="100"/>
  <c r="BY35" i="72"/>
  <c r="AL49" i="100"/>
  <c r="BY49" i="72"/>
  <c r="AJ72" i="252"/>
  <c r="AP72" i="251" s="1"/>
  <c r="AK72" i="252"/>
  <c r="AQ72" i="251" s="1"/>
  <c r="AJ67" i="252"/>
  <c r="AP67" i="251" s="1"/>
  <c r="AK67" i="252"/>
  <c r="AQ67" i="251" s="1"/>
  <c r="M65" i="100"/>
  <c r="AZ65" i="72"/>
  <c r="AP119" i="251"/>
  <c r="AI11" i="46"/>
  <c r="F65" i="72"/>
  <c r="F65" i="100"/>
  <c r="AS65" i="72"/>
  <c r="BV25" i="72"/>
  <c r="AI25" i="100"/>
  <c r="AH64" i="100"/>
  <c r="BU64" i="72"/>
  <c r="BL26" i="72"/>
  <c r="Y26" i="100"/>
  <c r="BH74" i="72"/>
  <c r="U74" i="100"/>
  <c r="BR31" i="72"/>
  <c r="AE31" i="100"/>
  <c r="AS71" i="72"/>
  <c r="F71" i="100"/>
  <c r="BN10" i="72"/>
  <c r="AA10" i="100"/>
  <c r="AA10" i="72"/>
  <c r="BT13" i="72"/>
  <c r="AG13" i="100"/>
  <c r="BX65" i="72"/>
  <c r="AK65" i="100"/>
  <c r="AH62" i="100"/>
  <c r="BU62" i="72"/>
  <c r="AZ40" i="72"/>
  <c r="M40" i="100"/>
  <c r="M40" i="72"/>
  <c r="AV33" i="72"/>
  <c r="BI47" i="72"/>
  <c r="V47" i="100"/>
  <c r="K38" i="100"/>
  <c r="AX38" i="72"/>
  <c r="R13" i="100"/>
  <c r="BE13" i="72"/>
  <c r="F13" i="72"/>
  <c r="AS13" i="72"/>
  <c r="F13" i="100"/>
  <c r="CB66" i="72"/>
  <c r="AO66" i="100"/>
  <c r="AH16" i="100"/>
  <c r="BU16" i="72"/>
  <c r="AH16" i="72"/>
  <c r="P59" i="100"/>
  <c r="BC59" i="72"/>
  <c r="BS40" i="72"/>
  <c r="AF40" i="100"/>
  <c r="BX25" i="72"/>
  <c r="AK25" i="100"/>
  <c r="AK25" i="72"/>
  <c r="AJ36" i="100"/>
  <c r="BW36" i="72"/>
  <c r="BS28" i="72"/>
  <c r="AF28" i="100"/>
  <c r="AF28" i="72"/>
  <c r="AG68" i="100"/>
  <c r="AG68" i="72"/>
  <c r="BT68" i="72"/>
  <c r="AG52" i="100"/>
  <c r="BT52" i="72"/>
  <c r="BJ20" i="72"/>
  <c r="W20" i="100"/>
  <c r="U36" i="100"/>
  <c r="BH36" i="72"/>
  <c r="V69" i="100"/>
  <c r="BI69" i="72"/>
  <c r="K29" i="100"/>
  <c r="AX29" i="72"/>
  <c r="K29" i="72"/>
  <c r="BQ74" i="72"/>
  <c r="AD74" i="100"/>
  <c r="AG57" i="100"/>
  <c r="BT57" i="72"/>
  <c r="AC24" i="100"/>
  <c r="BP24" i="72"/>
  <c r="AO25" i="100"/>
  <c r="CB25" i="72"/>
  <c r="BW43" i="72"/>
  <c r="AJ43" i="100"/>
  <c r="BM16" i="72"/>
  <c r="Z16" i="100"/>
  <c r="BK34" i="72"/>
  <c r="X34" i="100"/>
  <c r="AJ31" i="100"/>
  <c r="BW31" i="72"/>
  <c r="AA11" i="100"/>
  <c r="BN11" i="72"/>
  <c r="BE28" i="72"/>
  <c r="R28" i="100"/>
  <c r="T20" i="100"/>
  <c r="BG20" i="72"/>
  <c r="T20" i="72"/>
  <c r="AZ71" i="72"/>
  <c r="M71" i="100"/>
  <c r="Z23" i="100"/>
  <c r="BM23" i="72"/>
  <c r="Z23" i="72"/>
  <c r="BG13" i="72"/>
  <c r="T13" i="100"/>
  <c r="BW13" i="72"/>
  <c r="AJ13" i="100"/>
  <c r="AK36" i="100"/>
  <c r="BX36" i="72"/>
  <c r="S47" i="72"/>
  <c r="S47" i="100"/>
  <c r="BF47" i="72"/>
  <c r="BH62" i="72"/>
  <c r="U62" i="100"/>
  <c r="AX34" i="72"/>
  <c r="K34" i="100"/>
  <c r="J63" i="100"/>
  <c r="AW63" i="72"/>
  <c r="BR53" i="72"/>
  <c r="AE53" i="100"/>
  <c r="BQ59" i="72"/>
  <c r="AD59" i="100"/>
  <c r="AD59" i="72"/>
  <c r="AO10" i="100"/>
  <c r="CB10" i="72"/>
  <c r="AO10" i="72"/>
  <c r="BN71" i="72"/>
  <c r="AA71" i="100"/>
  <c r="BF41" i="72"/>
  <c r="S41" i="100"/>
  <c r="S41" i="72"/>
  <c r="BL40" i="72"/>
  <c r="Y40" i="100"/>
  <c r="AU44" i="72"/>
  <c r="H44" i="100"/>
  <c r="AC30" i="100"/>
  <c r="BP30" i="72"/>
  <c r="AC30" i="72"/>
  <c r="BO70" i="72"/>
  <c r="AB70" i="72"/>
  <c r="AB70" i="100"/>
  <c r="W59" i="100"/>
  <c r="BJ59" i="72"/>
  <c r="BD31" i="72"/>
  <c r="Q31" i="100"/>
  <c r="J28" i="72"/>
  <c r="J28" i="100"/>
  <c r="AW28" i="72"/>
  <c r="AX60" i="72"/>
  <c r="K60" i="72"/>
  <c r="K60" i="100"/>
  <c r="AH22" i="252"/>
  <c r="AN22" i="251" s="1"/>
  <c r="BN51" i="72"/>
  <c r="AA51" i="100"/>
  <c r="CB55" i="72"/>
  <c r="AO55" i="100"/>
  <c r="BJ55" i="72"/>
  <c r="W55" i="100"/>
  <c r="BF67" i="72"/>
  <c r="S67" i="100"/>
  <c r="S67" i="72"/>
  <c r="S55" i="100"/>
  <c r="BF55" i="72"/>
  <c r="BC56" i="72"/>
  <c r="P56" i="100"/>
  <c r="Q49" i="100"/>
  <c r="BD49" i="72"/>
  <c r="H64" i="100"/>
  <c r="AU64" i="72"/>
  <c r="H64" i="72"/>
  <c r="AU24" i="72"/>
  <c r="H24" i="100"/>
  <c r="AD29" i="100"/>
  <c r="BQ29" i="72"/>
  <c r="AZ42" i="72"/>
  <c r="M42" i="100"/>
  <c r="AH43" i="252"/>
  <c r="AN43" i="251" s="1"/>
  <c r="AE42" i="100"/>
  <c r="BR42" i="72"/>
  <c r="CA59" i="72"/>
  <c r="AN59" i="100"/>
  <c r="AN59" i="72"/>
  <c r="BU39" i="72"/>
  <c r="AH39" i="100"/>
  <c r="BP28" i="72"/>
  <c r="AC28" i="100"/>
  <c r="CA37" i="72"/>
  <c r="AN37" i="100"/>
  <c r="BK32" i="72"/>
  <c r="X32" i="100"/>
  <c r="BI8" i="72"/>
  <c r="V8" i="100"/>
  <c r="AH33" i="252"/>
  <c r="AN33" i="251" s="1"/>
  <c r="BB8" i="72"/>
  <c r="O8" i="100"/>
  <c r="K32" i="100"/>
  <c r="AX32" i="72"/>
  <c r="M66" i="100"/>
  <c r="AZ66" i="72"/>
  <c r="M66" i="72"/>
  <c r="S39" i="251"/>
  <c r="AS20" i="72"/>
  <c r="F20" i="100"/>
  <c r="F20" i="72"/>
  <c r="BY18" i="72"/>
  <c r="AL18" i="100"/>
  <c r="BD20" i="72"/>
  <c r="Q20" i="100"/>
  <c r="CA54" i="72"/>
  <c r="AN54" i="100"/>
  <c r="AN54" i="72"/>
  <c r="AY70" i="72"/>
  <c r="L70" i="100"/>
  <c r="AL20" i="100"/>
  <c r="BY20" i="72"/>
  <c r="BK35" i="72"/>
  <c r="X35" i="100"/>
  <c r="AM38" i="100"/>
  <c r="BZ38" i="72"/>
  <c r="AM38" i="72"/>
  <c r="BV26" i="72"/>
  <c r="AI26" i="100"/>
  <c r="AI26" i="72"/>
  <c r="BN37" i="72"/>
  <c r="AA37" i="100"/>
  <c r="AK27" i="252"/>
  <c r="AQ27" i="251" s="1"/>
  <c r="AJ27" i="252"/>
  <c r="AP27" i="251" s="1"/>
  <c r="AL52" i="100"/>
  <c r="BY52" i="72"/>
  <c r="AL52" i="72"/>
  <c r="CB23" i="72"/>
  <c r="AO23" i="100"/>
  <c r="AL38" i="100"/>
  <c r="BY38" i="72"/>
  <c r="BZ19" i="72"/>
  <c r="AM19" i="100"/>
  <c r="N37" i="100"/>
  <c r="BA37" i="72"/>
  <c r="AJ44" i="252"/>
  <c r="AP44" i="251" s="1"/>
  <c r="AK44" i="252"/>
  <c r="AQ44" i="251" s="1"/>
  <c r="AJ12" i="252"/>
  <c r="AP12" i="251" s="1"/>
  <c r="AK12" i="252"/>
  <c r="AQ12" i="251" s="1"/>
  <c r="BP42" i="72"/>
  <c r="AC42" i="100"/>
  <c r="BZ59" i="72"/>
  <c r="AM59" i="100"/>
  <c r="AM59" i="72"/>
  <c r="AK70" i="252"/>
  <c r="AQ70" i="251" s="1"/>
  <c r="AJ70" i="252"/>
  <c r="AP70" i="251" s="1"/>
  <c r="AJ68" i="252"/>
  <c r="AP68" i="251" s="1"/>
  <c r="AK68" i="252"/>
  <c r="AQ68" i="251" s="1"/>
  <c r="BN58" i="72"/>
  <c r="AA58" i="100"/>
  <c r="BY42" i="72"/>
  <c r="AL42" i="100"/>
  <c r="AJ45" i="100"/>
  <c r="BW45" i="72"/>
  <c r="AJ45" i="72"/>
  <c r="AK39" i="252"/>
  <c r="AQ39" i="251" s="1"/>
  <c r="AJ39" i="252"/>
  <c r="AP39" i="251" s="1"/>
  <c r="AH15" i="100"/>
  <c r="BU15" i="72"/>
  <c r="AJ61" i="252"/>
  <c r="AP61" i="251" s="1"/>
  <c r="AK61" i="252"/>
  <c r="AQ61" i="251" s="1"/>
  <c r="AV46" i="72"/>
  <c r="I46" i="100"/>
  <c r="I46" i="72"/>
  <c r="L32" i="100"/>
  <c r="AY32" i="72"/>
  <c r="L32" i="72"/>
  <c r="AN52" i="100"/>
  <c r="CA52" i="72"/>
  <c r="BJ44" i="72"/>
  <c r="W44" i="100"/>
  <c r="BP27" i="72"/>
  <c r="AC27" i="100"/>
  <c r="AC27" i="72"/>
  <c r="V9" i="100"/>
  <c r="BI9" i="72"/>
  <c r="BG55" i="72"/>
  <c r="T55" i="100"/>
  <c r="T55" i="72"/>
  <c r="AH58" i="100"/>
  <c r="BU58" i="72"/>
  <c r="AS33" i="72"/>
  <c r="F33" i="72"/>
  <c r="F33" i="100"/>
  <c r="BJ42" i="72"/>
  <c r="W42" i="100"/>
  <c r="W42" i="72"/>
  <c r="BQ63" i="72"/>
  <c r="AD63" i="100"/>
  <c r="M44" i="100"/>
  <c r="AZ44" i="72"/>
  <c r="AH70" i="252"/>
  <c r="AN70" i="251" s="1"/>
  <c r="AU65" i="72"/>
  <c r="H65" i="100"/>
  <c r="BO75" i="72"/>
  <c r="AB75" i="100"/>
  <c r="BQ43" i="72"/>
  <c r="AD43" i="100"/>
  <c r="BO63" i="72"/>
  <c r="AB63" i="72"/>
  <c r="AB63" i="100"/>
  <c r="AJ62" i="100"/>
  <c r="BW62" i="72"/>
  <c r="BH40" i="72"/>
  <c r="U40" i="100"/>
  <c r="BD68" i="72"/>
  <c r="Q68" i="72"/>
  <c r="Q68" i="100"/>
  <c r="BN21" i="72"/>
  <c r="AA21" i="100"/>
  <c r="BU49" i="72"/>
  <c r="AH49" i="100"/>
  <c r="BH73" i="72"/>
  <c r="U73" i="100"/>
  <c r="U55" i="100"/>
  <c r="BH55" i="72"/>
  <c r="AZ19" i="72"/>
  <c r="M19" i="100"/>
  <c r="AX63" i="72"/>
  <c r="K63" i="100"/>
  <c r="S9" i="251"/>
  <c r="BB17" i="72"/>
  <c r="O17" i="100"/>
  <c r="AW52" i="72"/>
  <c r="J52" i="100"/>
  <c r="N13" i="100"/>
  <c r="BA13" i="72"/>
  <c r="K14" i="100"/>
  <c r="AX14" i="72"/>
  <c r="BJ14" i="72"/>
  <c r="W14" i="100"/>
  <c r="AS44" i="72"/>
  <c r="F44" i="100"/>
  <c r="F44" i="72"/>
  <c r="BK58" i="72"/>
  <c r="X58" i="100"/>
  <c r="BI70" i="72"/>
  <c r="V70" i="100"/>
  <c r="BS16" i="72"/>
  <c r="AF16" i="100"/>
  <c r="BQ69" i="72"/>
  <c r="AD69" i="100"/>
  <c r="AD69" i="72"/>
  <c r="BR34" i="72"/>
  <c r="AE34" i="100"/>
  <c r="AA55" i="100"/>
  <c r="BN55" i="72"/>
  <c r="AN71" i="100"/>
  <c r="CA71" i="72"/>
  <c r="Q53" i="100"/>
  <c r="BD53" i="72"/>
  <c r="H74" i="100"/>
  <c r="AU74" i="72"/>
  <c r="CB15" i="72"/>
  <c r="AO15" i="100"/>
  <c r="Z45" i="100"/>
  <c r="BM45" i="72"/>
  <c r="AW75" i="72"/>
  <c r="J75" i="100"/>
  <c r="BC32" i="72"/>
  <c r="P32" i="100"/>
  <c r="S49" i="100"/>
  <c r="BF49" i="72"/>
  <c r="S49" i="72"/>
  <c r="BF71" i="72"/>
  <c r="S71" i="100"/>
  <c r="M27" i="100"/>
  <c r="AZ27" i="72"/>
  <c r="BZ71" i="72"/>
  <c r="AM71" i="100"/>
  <c r="AL22" i="100"/>
  <c r="BY22" i="72"/>
  <c r="AA61" i="100"/>
  <c r="BN61" i="72"/>
  <c r="AL61" i="100"/>
  <c r="BY61" i="72"/>
  <c r="BS74" i="72"/>
  <c r="AF74" i="100"/>
  <c r="AF74" i="72"/>
  <c r="BD72" i="72"/>
  <c r="Q72" i="100"/>
  <c r="AK36" i="252"/>
  <c r="AQ36" i="251" s="1"/>
  <c r="AJ36" i="252"/>
  <c r="AP36" i="251" s="1"/>
  <c r="AH35" i="100"/>
  <c r="BU35" i="72"/>
  <c r="AH35" i="72"/>
  <c r="BA42" i="72"/>
  <c r="N42" i="100"/>
  <c r="M73" i="100"/>
  <c r="AZ73" i="72"/>
  <c r="AO68" i="100"/>
  <c r="CB68" i="72"/>
  <c r="AK37" i="252"/>
  <c r="AQ37" i="251" s="1"/>
  <c r="AJ37" i="252"/>
  <c r="AP37" i="251" s="1"/>
  <c r="AK55" i="252"/>
  <c r="AQ55" i="251" s="1"/>
  <c r="AJ55" i="252"/>
  <c r="AP55" i="251" s="1"/>
  <c r="BR62" i="72"/>
  <c r="AE62" i="100"/>
  <c r="BY23" i="72"/>
  <c r="AL23" i="100"/>
  <c r="H58" i="100"/>
  <c r="AU58" i="72"/>
  <c r="BP56" i="72"/>
  <c r="AC56" i="100"/>
  <c r="AI10" i="100"/>
  <c r="BV10" i="72"/>
  <c r="AH48" i="252"/>
  <c r="AN48" i="251" s="1"/>
  <c r="AC15" i="100"/>
  <c r="BP15" i="72"/>
  <c r="AN11" i="100"/>
  <c r="CA11" i="72"/>
  <c r="AH7" i="252"/>
  <c r="X52" i="100"/>
  <c r="BK52" i="72"/>
  <c r="AX22" i="72"/>
  <c r="K22" i="100"/>
  <c r="K22" i="72"/>
  <c r="BH34" i="72"/>
  <c r="U34" i="100"/>
  <c r="AH9" i="100"/>
  <c r="BU9" i="72"/>
  <c r="BA14" i="72"/>
  <c r="N14" i="100"/>
  <c r="CB12" i="72"/>
  <c r="AO12" i="100"/>
  <c r="BZ51" i="72"/>
  <c r="AM51" i="100"/>
  <c r="AK41" i="252"/>
  <c r="AQ41" i="251" s="1"/>
  <c r="AJ41" i="252"/>
  <c r="AP41" i="251" s="1"/>
  <c r="AI68" i="100"/>
  <c r="BV68" i="72"/>
  <c r="AO44" i="100"/>
  <c r="CB44" i="72"/>
  <c r="BQ49" i="72"/>
  <c r="AD49" i="100"/>
  <c r="AD49" i="72"/>
  <c r="AJ25" i="252"/>
  <c r="AP25" i="251" s="1"/>
  <c r="AK25" i="252"/>
  <c r="AQ25" i="251" s="1"/>
  <c r="K43" i="100"/>
  <c r="AX43" i="72"/>
  <c r="K43" i="72"/>
  <c r="AG26" i="100"/>
  <c r="BT26" i="72"/>
  <c r="AL37" i="100"/>
  <c r="BY37" i="72"/>
  <c r="AK59" i="252"/>
  <c r="AQ59" i="251" s="1"/>
  <c r="AJ59" i="252"/>
  <c r="AP59" i="251" s="1"/>
  <c r="AV62" i="72"/>
  <c r="I62" i="100"/>
  <c r="AZ28" i="72"/>
  <c r="M28" i="100"/>
  <c r="BC52" i="72"/>
  <c r="P52" i="100"/>
  <c r="P52" i="72"/>
  <c r="BE32" i="72"/>
  <c r="R32" i="100"/>
  <c r="BF52" i="72"/>
  <c r="S52" i="100"/>
  <c r="AW49" i="72"/>
  <c r="J49" i="100"/>
  <c r="BO48" i="72"/>
  <c r="AB48" i="100"/>
  <c r="BZ20" i="72"/>
  <c r="AM20" i="100"/>
  <c r="AF13" i="100"/>
  <c r="BS13" i="72"/>
  <c r="AF13" i="72"/>
  <c r="AV44" i="72"/>
  <c r="I44" i="100"/>
  <c r="AK32" i="252"/>
  <c r="AQ32" i="251" s="1"/>
  <c r="AJ32" i="252"/>
  <c r="AP32" i="251" s="1"/>
  <c r="BY31" i="72"/>
  <c r="AL31" i="100"/>
  <c r="BW34" i="72"/>
  <c r="AJ34" i="100"/>
  <c r="AH50" i="252"/>
  <c r="AN50" i="251" s="1"/>
  <c r="X11" i="100"/>
  <c r="BK11" i="72"/>
  <c r="BX44" i="72"/>
  <c r="AK44" i="100"/>
  <c r="AS31" i="72"/>
  <c r="F31" i="100"/>
  <c r="F31" i="72"/>
  <c r="AB23" i="100"/>
  <c r="BO23" i="72"/>
  <c r="AF48" i="100"/>
  <c r="BS48" i="72"/>
  <c r="Y66" i="100"/>
  <c r="BL66" i="72"/>
  <c r="Y66" i="72"/>
  <c r="BT46" i="72"/>
  <c r="AG46" i="100"/>
  <c r="AG46" i="72"/>
  <c r="AH69" i="100"/>
  <c r="BU69" i="72"/>
  <c r="AH69" i="72"/>
  <c r="AV59" i="72"/>
  <c r="I59" i="100"/>
  <c r="BZ48" i="72"/>
  <c r="AM48" i="100"/>
  <c r="BZ70" i="72"/>
  <c r="AM70" i="100"/>
  <c r="AN114" i="251"/>
  <c r="AJ43" i="223"/>
  <c r="AN110" i="251"/>
  <c r="AJ39" i="223"/>
  <c r="AF59" i="100"/>
  <c r="BS59" i="72"/>
  <c r="BT11" i="72"/>
  <c r="AG11" i="100"/>
  <c r="AH18" i="100"/>
  <c r="BU18" i="72"/>
  <c r="BQ35" i="72"/>
  <c r="AD35" i="100"/>
  <c r="AY35" i="72"/>
  <c r="L35" i="72"/>
  <c r="L35" i="100"/>
  <c r="AC17" i="100"/>
  <c r="BP17" i="72"/>
  <c r="AC17" i="72"/>
  <c r="AD38" i="100"/>
  <c r="BQ38" i="72"/>
  <c r="AD38" i="72"/>
  <c r="Z36" i="100"/>
  <c r="BM36" i="72"/>
  <c r="AU10" i="72"/>
  <c r="H10" i="100"/>
  <c r="BO40" i="72"/>
  <c r="AB40" i="100"/>
  <c r="BY74" i="72"/>
  <c r="AL74" i="100"/>
  <c r="BT74" i="72"/>
  <c r="AG74" i="100"/>
  <c r="BY50" i="72"/>
  <c r="AL50" i="100"/>
  <c r="BY9" i="72"/>
  <c r="AL9" i="100"/>
  <c r="BU54" i="72"/>
  <c r="AH54" i="100"/>
  <c r="AD9" i="100"/>
  <c r="BQ9" i="72"/>
  <c r="U46" i="100"/>
  <c r="BH46" i="72"/>
  <c r="BH14" i="72"/>
  <c r="U14" i="100"/>
  <c r="BQ15" i="72"/>
  <c r="AD15" i="100"/>
  <c r="U26" i="100"/>
  <c r="BH26" i="72"/>
  <c r="AX73" i="72"/>
  <c r="K73" i="100"/>
  <c r="AE41" i="100"/>
  <c r="BR41" i="72"/>
  <c r="BR72" i="72"/>
  <c r="AE72" i="100"/>
  <c r="BL51" i="72"/>
  <c r="Y51" i="100"/>
  <c r="BO54" i="72"/>
  <c r="AB54" i="72"/>
  <c r="AB54" i="100"/>
  <c r="BH45" i="72"/>
  <c r="U45" i="100"/>
  <c r="U45" i="72"/>
  <c r="BI20" i="72"/>
  <c r="V20" i="100"/>
  <c r="V20" i="72"/>
  <c r="BJ31" i="72"/>
  <c r="W31" i="100"/>
  <c r="AU27" i="72"/>
  <c r="H27" i="100"/>
  <c r="BC45" i="72"/>
  <c r="P45" i="100"/>
  <c r="AH14" i="252"/>
  <c r="AN14" i="251" s="1"/>
  <c r="BS67" i="72"/>
  <c r="AF67" i="100"/>
  <c r="N68" i="100"/>
  <c r="BA68" i="72"/>
  <c r="CB58" i="72"/>
  <c r="AO58" i="100"/>
  <c r="AO58" i="72"/>
  <c r="J9" i="100"/>
  <c r="AW9" i="72"/>
  <c r="BS36" i="72"/>
  <c r="AF36" i="100"/>
  <c r="AD39" i="100"/>
  <c r="BQ39" i="72"/>
  <c r="AD39" i="72"/>
  <c r="BB34" i="72"/>
  <c r="O34" i="100"/>
  <c r="BV51" i="72"/>
  <c r="AI51" i="100"/>
  <c r="AJ14" i="100"/>
  <c r="BW14" i="72"/>
  <c r="I32" i="100"/>
  <c r="AV32" i="72"/>
  <c r="X10" i="100"/>
  <c r="BK10" i="72"/>
  <c r="X10" i="72"/>
  <c r="BR58" i="72"/>
  <c r="AE58" i="100"/>
  <c r="CB19" i="72"/>
  <c r="AO19" i="100"/>
  <c r="BI48" i="72"/>
  <c r="V48" i="100"/>
  <c r="BI38" i="72"/>
  <c r="V38" i="100"/>
  <c r="V38" i="72"/>
  <c r="BH19" i="72"/>
  <c r="U19" i="100"/>
  <c r="AH59" i="252"/>
  <c r="AN59" i="251" s="1"/>
  <c r="BD14" i="72"/>
  <c r="Q14" i="100"/>
  <c r="Q14" i="72"/>
  <c r="BA39" i="72"/>
  <c r="N39" i="100"/>
  <c r="BZ39" i="72"/>
  <c r="AM39" i="100"/>
  <c r="F39" i="100"/>
  <c r="AS39" i="72"/>
  <c r="F39" i="72"/>
  <c r="AD72" i="100"/>
  <c r="BQ72" i="72"/>
  <c r="BS49" i="72"/>
  <c r="AF49" i="100"/>
  <c r="AF49" i="72"/>
  <c r="AK33" i="252"/>
  <c r="AQ33" i="251" s="1"/>
  <c r="AJ33" i="252"/>
  <c r="AP33" i="251" s="1"/>
  <c r="AM32" i="100"/>
  <c r="BZ32" i="72"/>
  <c r="AL11" i="100"/>
  <c r="BY11" i="72"/>
  <c r="AL11" i="72"/>
  <c r="AM23" i="100"/>
  <c r="BZ23" i="72"/>
  <c r="AL69" i="100"/>
  <c r="BY69" i="72"/>
  <c r="BY73" i="72"/>
  <c r="AL73" i="100"/>
  <c r="AL73" i="72"/>
  <c r="BC37" i="72"/>
  <c r="P37" i="100"/>
  <c r="BZ15" i="72"/>
  <c r="AM15" i="100"/>
  <c r="BY10" i="72"/>
  <c r="AL10" i="100"/>
  <c r="AO8" i="100"/>
  <c r="CB8" i="72"/>
  <c r="AO8" i="72"/>
  <c r="AM57" i="100"/>
  <c r="BZ57" i="72"/>
  <c r="BR57" i="72"/>
  <c r="AE57" i="100"/>
  <c r="BN57" i="72"/>
  <c r="AA57" i="100"/>
  <c r="F57" i="100"/>
  <c r="AS57" i="72"/>
  <c r="AK50" i="252"/>
  <c r="AQ50" i="251" s="1"/>
  <c r="AJ50" i="252"/>
  <c r="AP50" i="251" s="1"/>
  <c r="AU33" i="72"/>
  <c r="H33" i="100"/>
  <c r="BA64" i="72"/>
  <c r="N64" i="100"/>
  <c r="BX71" i="72"/>
  <c r="AK71" i="100"/>
  <c r="AK71" i="72"/>
  <c r="AP118" i="251"/>
  <c r="AI10" i="46"/>
  <c r="AH18" i="46"/>
  <c r="BT43" i="72"/>
  <c r="AG43" i="100"/>
  <c r="BV43" i="72"/>
  <c r="AI43" i="100"/>
  <c r="BM13" i="72"/>
  <c r="Z13" i="100"/>
  <c r="Y72" i="100"/>
  <c r="BL72" i="72"/>
  <c r="AY51" i="72"/>
  <c r="L51" i="100"/>
  <c r="L51" i="72"/>
  <c r="V17" i="100"/>
  <c r="BI17" i="72"/>
  <c r="T67" i="72"/>
  <c r="T67" i="100"/>
  <c r="BG67" i="72"/>
  <c r="BG29" i="72"/>
  <c r="T29" i="100"/>
  <c r="R17" i="100"/>
  <c r="BE17" i="72"/>
  <c r="CB28" i="72"/>
  <c r="AO28" i="100"/>
  <c r="AO28" i="72"/>
  <c r="AF12" i="100"/>
  <c r="BS12" i="72"/>
  <c r="AS67" i="72"/>
  <c r="F67" i="72"/>
  <c r="F67" i="100"/>
  <c r="BX73" i="72"/>
  <c r="AK73" i="100"/>
  <c r="AK73" i="72"/>
  <c r="BU14" i="72"/>
  <c r="AH14" i="100"/>
  <c r="AH14" i="72"/>
  <c r="BM27" i="72"/>
  <c r="Z27" i="100"/>
  <c r="AZ70" i="72"/>
  <c r="M70" i="100"/>
  <c r="I47" i="100"/>
  <c r="AV47" i="72"/>
  <c r="BR35" i="72"/>
  <c r="AE35" i="100"/>
  <c r="BE25" i="72"/>
  <c r="R25" i="100"/>
  <c r="AA66" i="100"/>
  <c r="BN66" i="72"/>
  <c r="AA66" i="72"/>
  <c r="AS17" i="72"/>
  <c r="F17" i="100"/>
  <c r="BW28" i="72"/>
  <c r="AJ28" i="100"/>
  <c r="BM47" i="72"/>
  <c r="Z47" i="100"/>
  <c r="BC67" i="72"/>
  <c r="P67" i="100"/>
  <c r="V59" i="100"/>
  <c r="BI59" i="72"/>
  <c r="AH32" i="252"/>
  <c r="AN32" i="251" s="1"/>
  <c r="BN24" i="72"/>
  <c r="AA24" i="100"/>
  <c r="BL30" i="72"/>
  <c r="Y30" i="100"/>
  <c r="Y30" i="72"/>
  <c r="AB25" i="72"/>
  <c r="BO25" i="72"/>
  <c r="AB25" i="100"/>
  <c r="AU45" i="72"/>
  <c r="H45" i="100"/>
  <c r="AW51" i="72"/>
  <c r="J51" i="100"/>
  <c r="J51" i="72"/>
  <c r="BT10" i="72"/>
  <c r="AG10" i="100"/>
  <c r="AD55" i="100"/>
  <c r="BQ55" i="72"/>
  <c r="AN30" i="100"/>
  <c r="CA30" i="72"/>
  <c r="BU36" i="72"/>
  <c r="AH36" i="100"/>
  <c r="V31" i="100"/>
  <c r="BI31" i="72"/>
  <c r="AZ56" i="72"/>
  <c r="M56" i="100"/>
  <c r="BL62" i="72"/>
  <c r="Y62" i="100"/>
  <c r="BH38" i="72"/>
  <c r="U38" i="100"/>
  <c r="AV22" i="72"/>
  <c r="I22" i="100"/>
  <c r="I22" i="72"/>
  <c r="AX62" i="72"/>
  <c r="K62" i="100"/>
  <c r="K62" i="72"/>
  <c r="AC49" i="100"/>
  <c r="BP49" i="72"/>
  <c r="BR74" i="72"/>
  <c r="AE74" i="100"/>
  <c r="F54" i="100"/>
  <c r="AS54" i="72"/>
  <c r="F54" i="72"/>
  <c r="AF35" i="100"/>
  <c r="BS35" i="72"/>
  <c r="AF35" i="72"/>
  <c r="CB61" i="72"/>
  <c r="AO61" i="100"/>
  <c r="AI72" i="100"/>
  <c r="BV72" i="72"/>
  <c r="BO60" i="72"/>
  <c r="AB60" i="100"/>
  <c r="BM48" i="72"/>
  <c r="Z48" i="100"/>
  <c r="W61" i="100"/>
  <c r="BJ61" i="72"/>
  <c r="W61" i="72"/>
  <c r="BN15" i="72"/>
  <c r="AA15" i="100"/>
  <c r="AA15" i="72"/>
  <c r="W45" i="100"/>
  <c r="BJ45" i="72"/>
  <c r="T32" i="100"/>
  <c r="BG32" i="72"/>
  <c r="Q74" i="100"/>
  <c r="BD74" i="72"/>
  <c r="BA34" i="72"/>
  <c r="N34" i="100"/>
  <c r="T50" i="100"/>
  <c r="BG50" i="72"/>
  <c r="BC62" i="72"/>
  <c r="P62" i="100"/>
  <c r="AZ45" i="72"/>
  <c r="M45" i="100"/>
  <c r="M45" i="72"/>
  <c r="L56" i="100"/>
  <c r="AY56" i="72"/>
  <c r="L56" i="72"/>
  <c r="BR19" i="72"/>
  <c r="AE19" i="100"/>
  <c r="S33" i="251"/>
  <c r="P71" i="100"/>
  <c r="BC71" i="72"/>
  <c r="AU69" i="72"/>
  <c r="H69" i="100"/>
  <c r="BS17" i="72"/>
  <c r="AF17" i="100"/>
  <c r="BW47" i="72"/>
  <c r="AJ47" i="100"/>
  <c r="AJ47" i="72"/>
  <c r="BW29" i="72"/>
  <c r="AJ29" i="100"/>
  <c r="BF65" i="72"/>
  <c r="S65" i="100"/>
  <c r="P21" i="100"/>
  <c r="BC21" i="72"/>
  <c r="AW62" i="72"/>
  <c r="J62" i="100"/>
  <c r="BF20" i="72"/>
  <c r="S20" i="100"/>
  <c r="S20" i="72"/>
  <c r="BR55" i="72"/>
  <c r="AE55" i="100"/>
  <c r="BP29" i="72"/>
  <c r="AC29" i="100"/>
  <c r="AU21" i="72"/>
  <c r="H21" i="100"/>
  <c r="H21" i="72"/>
  <c r="AV38" i="72"/>
  <c r="I38" i="100"/>
  <c r="S37" i="251"/>
  <c r="BR69" i="72"/>
  <c r="AE69" i="100"/>
  <c r="AN28" i="100"/>
  <c r="CA28" i="72"/>
  <c r="BT28" i="72"/>
  <c r="AG28" i="100"/>
  <c r="AA53" i="100"/>
  <c r="BN53" i="72"/>
  <c r="BB59" i="72"/>
  <c r="O59" i="100"/>
  <c r="BK49" i="72"/>
  <c r="X49" i="100"/>
  <c r="AH9" i="252"/>
  <c r="AN9" i="251" s="1"/>
  <c r="BQ52" i="72"/>
  <c r="AD52" i="100"/>
  <c r="AD52" i="72"/>
  <c r="AF15" i="100"/>
  <c r="BS15" i="72"/>
  <c r="AI28" i="72"/>
  <c r="AI28" i="100"/>
  <c r="BV28" i="72"/>
  <c r="BM26" i="72"/>
  <c r="Z26" i="72"/>
  <c r="Z26" i="100"/>
  <c r="BR38" i="72"/>
  <c r="AE38" i="100"/>
  <c r="F56" i="100"/>
  <c r="AS56" i="72"/>
  <c r="BW39" i="72"/>
  <c r="AJ39" i="100"/>
  <c r="AA17" i="100"/>
  <c r="BN17" i="72"/>
  <c r="AK62" i="100"/>
  <c r="BX62" i="72"/>
  <c r="BH29" i="72"/>
  <c r="U29" i="100"/>
  <c r="T26" i="72"/>
  <c r="BG26" i="72"/>
  <c r="T26" i="100"/>
  <c r="P8" i="100"/>
  <c r="BC8" i="72"/>
  <c r="AY38" i="72"/>
  <c r="L38" i="72"/>
  <c r="L38" i="100"/>
  <c r="AW32" i="72"/>
  <c r="J32" i="100"/>
  <c r="J32" i="72"/>
  <c r="AH31" i="252"/>
  <c r="AN31" i="251" s="1"/>
  <c r="BM52" i="72"/>
  <c r="Z52" i="100"/>
  <c r="AG61" i="100"/>
  <c r="BT61" i="72"/>
  <c r="AG61" i="72"/>
  <c r="CA31" i="72"/>
  <c r="AN31" i="100"/>
  <c r="BU29" i="72"/>
  <c r="AH29" i="100"/>
  <c r="CA35" i="72"/>
  <c r="AN35" i="100"/>
  <c r="V18" i="100"/>
  <c r="V18" i="72"/>
  <c r="BI18" i="72"/>
  <c r="BD11" i="72"/>
  <c r="Q11" i="100"/>
  <c r="BK14" i="72"/>
  <c r="X14" i="100"/>
  <c r="X14" i="72"/>
  <c r="S64" i="72"/>
  <c r="BF64" i="72"/>
  <c r="S64" i="100"/>
  <c r="BB53" i="72"/>
  <c r="O53" i="100"/>
  <c r="AX17" i="72"/>
  <c r="K17" i="100"/>
  <c r="AH25" i="252"/>
  <c r="AN25" i="251" s="1"/>
  <c r="H20" i="100"/>
  <c r="AU20" i="72"/>
  <c r="AU56" i="72"/>
  <c r="H56" i="100"/>
  <c r="BS70" i="72"/>
  <c r="AF70" i="100"/>
  <c r="L69" i="100"/>
  <c r="AY69" i="72"/>
  <c r="H38" i="100"/>
  <c r="AU38" i="72"/>
  <c r="AY10" i="72"/>
  <c r="L10" i="100"/>
  <c r="BS29" i="72"/>
  <c r="AF29" i="100"/>
  <c r="BX56" i="72"/>
  <c r="AK56" i="100"/>
  <c r="AN119" i="251"/>
  <c r="AG11" i="46"/>
  <c r="AO119" i="251" s="1"/>
  <c r="AS10" i="72"/>
  <c r="F10" i="100"/>
  <c r="BJ53" i="72"/>
  <c r="W53" i="100"/>
  <c r="AH57" i="252"/>
  <c r="AN57" i="251" s="1"/>
  <c r="AH51" i="252"/>
  <c r="AN51" i="251" s="1"/>
  <c r="R22" i="100"/>
  <c r="BE22" i="72"/>
  <c r="BB20" i="72"/>
  <c r="O20" i="100"/>
  <c r="O20" i="72"/>
  <c r="K68" i="100"/>
  <c r="AX68" i="72"/>
  <c r="AW57" i="72"/>
  <c r="J57" i="100"/>
  <c r="BB44" i="72"/>
  <c r="O44" i="100"/>
  <c r="AX24" i="72"/>
  <c r="K24" i="100"/>
  <c r="I27" i="141"/>
  <c r="K27" i="141" s="1"/>
  <c r="AK41" i="100"/>
  <c r="BX41" i="72"/>
  <c r="BY67" i="72"/>
  <c r="AL67" i="100"/>
  <c r="BY46" i="72"/>
  <c r="AL46" i="100"/>
  <c r="AL46" i="72"/>
  <c r="AS64" i="72"/>
  <c r="F64" i="100"/>
  <c r="AM21" i="100"/>
  <c r="AM21" i="72"/>
  <c r="BZ21" i="72"/>
  <c r="AM53" i="100"/>
  <c r="BZ53" i="72"/>
  <c r="BZ63" i="72"/>
  <c r="AM63" i="100"/>
  <c r="BI62" i="72"/>
  <c r="V62" i="100"/>
  <c r="BV23" i="72"/>
  <c r="AI23" i="100"/>
  <c r="BE23" i="72"/>
  <c r="R23" i="100"/>
  <c r="AJ60" i="252"/>
  <c r="AP60" i="251" s="1"/>
  <c r="AK60" i="252"/>
  <c r="AQ60" i="251" s="1"/>
  <c r="BF19" i="72"/>
  <c r="S19" i="100"/>
  <c r="AK51" i="252"/>
  <c r="AQ51" i="251" s="1"/>
  <c r="AJ51" i="252"/>
  <c r="AP51" i="251" s="1"/>
  <c r="BC48" i="72"/>
  <c r="P48" i="100"/>
  <c r="AK66" i="252"/>
  <c r="AQ66" i="251" s="1"/>
  <c r="AJ66" i="252"/>
  <c r="AP66" i="251" s="1"/>
  <c r="AK17" i="252"/>
  <c r="AQ17" i="251" s="1"/>
  <c r="AJ17" i="252"/>
  <c r="AP17" i="251" s="1"/>
  <c r="BX50" i="72"/>
  <c r="AK50" i="100"/>
  <c r="BT14" i="72"/>
  <c r="AG14" i="100"/>
  <c r="BY68" i="72"/>
  <c r="AL68" i="100"/>
  <c r="AK24" i="252"/>
  <c r="AQ24" i="251" s="1"/>
  <c r="AJ24" i="252"/>
  <c r="AP24" i="251" s="1"/>
  <c r="AJ62" i="252"/>
  <c r="AP62" i="251" s="1"/>
  <c r="AK62" i="252"/>
  <c r="AQ62" i="251" s="1"/>
  <c r="AK38" i="252"/>
  <c r="AQ38" i="251" s="1"/>
  <c r="AJ38" i="252"/>
  <c r="AP38" i="251" s="1"/>
  <c r="AJ23" i="252"/>
  <c r="AP23" i="251" s="1"/>
  <c r="AK23" i="252"/>
  <c r="AV70" i="72"/>
  <c r="I70" i="100"/>
  <c r="L68" i="100"/>
  <c r="AY68" i="72"/>
  <c r="AG39" i="100"/>
  <c r="BT39" i="72"/>
  <c r="BX43" i="72"/>
  <c r="AK43" i="100"/>
  <c r="Z55" i="100"/>
  <c r="BM55" i="72"/>
  <c r="W52" i="100"/>
  <c r="BJ52" i="72"/>
  <c r="W52" i="72"/>
  <c r="K66" i="100"/>
  <c r="AX66" i="72"/>
  <c r="K66" i="72"/>
  <c r="CA21" i="72"/>
  <c r="AN21" i="72"/>
  <c r="AN21" i="100"/>
  <c r="BF28" i="72"/>
  <c r="S28" i="100"/>
  <c r="S28" i="72"/>
  <c r="BE70" i="72"/>
  <c r="R70" i="100"/>
  <c r="AB55" i="100"/>
  <c r="BO55" i="72"/>
  <c r="BF54" i="72"/>
  <c r="S54" i="100"/>
  <c r="S54" i="72"/>
  <c r="S26" i="251"/>
  <c r="BD61" i="72"/>
  <c r="Q61" i="100"/>
  <c r="BT50" i="72"/>
  <c r="AG50" i="100"/>
  <c r="F41" i="100"/>
  <c r="AS41" i="72"/>
  <c r="F41" i="72"/>
  <c r="AJ70" i="100"/>
  <c r="BW70" i="72"/>
  <c r="AJ70" i="72"/>
  <c r="AI37" i="100"/>
  <c r="BV37" i="72"/>
  <c r="AI37" i="72"/>
  <c r="BM41" i="72"/>
  <c r="Z41" i="100"/>
  <c r="BL36" i="72"/>
  <c r="Y36" i="100"/>
  <c r="BJ46" i="72"/>
  <c r="W46" i="100"/>
  <c r="AG65" i="100"/>
  <c r="BT65" i="72"/>
  <c r="V73" i="100"/>
  <c r="BI73" i="72"/>
  <c r="T75" i="100"/>
  <c r="BG75" i="72"/>
  <c r="BU74" i="72"/>
  <c r="AH74" i="100"/>
  <c r="AH74" i="252"/>
  <c r="AN74" i="251" s="1"/>
  <c r="BX45" i="72"/>
  <c r="AK45" i="100"/>
  <c r="T53" i="100"/>
  <c r="BG53" i="72"/>
  <c r="AF26" i="100"/>
  <c r="BS26" i="72"/>
  <c r="AZ52" i="72"/>
  <c r="M52" i="100"/>
  <c r="M52" i="72"/>
  <c r="BT12" i="72"/>
  <c r="AG12" i="100"/>
  <c r="AH38" i="100"/>
  <c r="BU38" i="72"/>
  <c r="BK9" i="72"/>
  <c r="X9" i="100"/>
  <c r="T59" i="100"/>
  <c r="BG59" i="72"/>
  <c r="L43" i="100"/>
  <c r="AY43" i="72"/>
  <c r="AO11" i="100"/>
  <c r="CB11" i="72"/>
  <c r="AO11" i="72"/>
  <c r="BM20" i="72"/>
  <c r="Z20" i="100"/>
  <c r="BO18" i="72"/>
  <c r="AB18" i="100"/>
  <c r="O43" i="100"/>
  <c r="BB43" i="72"/>
  <c r="BB48" i="72"/>
  <c r="O48" i="100"/>
  <c r="AZ51" i="72"/>
  <c r="M51" i="100"/>
  <c r="AY49" i="72"/>
  <c r="L49" i="100"/>
  <c r="L49" i="72"/>
  <c r="AW24" i="72"/>
  <c r="J24" i="100"/>
  <c r="AC32" i="100"/>
  <c r="BP32" i="72"/>
  <c r="BW33" i="72"/>
  <c r="AJ33" i="100"/>
  <c r="AJ33" i="72"/>
  <c r="AA45" i="100"/>
  <c r="BN45" i="72"/>
  <c r="BS73" i="72"/>
  <c r="AF73" i="100"/>
  <c r="BO22" i="72"/>
  <c r="AB22" i="100"/>
  <c r="BO42" i="72"/>
  <c r="AB42" i="100"/>
  <c r="BI52" i="72"/>
  <c r="V52" i="100"/>
  <c r="W29" i="100"/>
  <c r="BJ29" i="72"/>
  <c r="BQ45" i="72"/>
  <c r="AD45" i="100"/>
  <c r="BB12" i="72"/>
  <c r="O12" i="100"/>
  <c r="O12" i="72"/>
  <c r="W22" i="100"/>
  <c r="BJ22" i="72"/>
  <c r="T23" i="100"/>
  <c r="BG23" i="72"/>
  <c r="AJ71" i="100"/>
  <c r="BW71" i="72"/>
  <c r="BH17" i="72"/>
  <c r="U17" i="100"/>
  <c r="P41" i="100"/>
  <c r="BC41" i="72"/>
  <c r="BQ56" i="72"/>
  <c r="AD56" i="100"/>
  <c r="BN59" i="72"/>
  <c r="AA59" i="100"/>
  <c r="AK68" i="72"/>
  <c r="BX68" i="72"/>
  <c r="AK68" i="100"/>
  <c r="BH71" i="72"/>
  <c r="U71" i="72"/>
  <c r="U71" i="100"/>
  <c r="BF27" i="72"/>
  <c r="S27" i="100"/>
  <c r="BC50" i="72"/>
  <c r="P50" i="100"/>
  <c r="AW56" i="72"/>
  <c r="J56" i="100"/>
  <c r="AH18" i="252"/>
  <c r="AN18" i="251" s="1"/>
  <c r="CB47" i="72"/>
  <c r="AO47" i="100"/>
  <c r="AO46" i="100"/>
  <c r="CB46" i="72"/>
  <c r="BQ42" i="72"/>
  <c r="AD42" i="100"/>
  <c r="AD42" i="72"/>
  <c r="AV12" i="33"/>
  <c r="S12" i="251"/>
  <c r="AE70" i="100"/>
  <c r="BR70" i="72"/>
  <c r="V66" i="100"/>
  <c r="BI66" i="72"/>
  <c r="BE68" i="72"/>
  <c r="R68" i="100"/>
  <c r="AW41" i="72"/>
  <c r="J41" i="100"/>
  <c r="H47" i="100"/>
  <c r="AU47" i="72"/>
  <c r="Q50" i="100"/>
  <c r="BD50" i="72"/>
  <c r="Q50" i="72"/>
  <c r="M62" i="100"/>
  <c r="AZ62" i="72"/>
  <c r="R60" i="100"/>
  <c r="BE60" i="72"/>
  <c r="BD41" i="72"/>
  <c r="Q41" i="100"/>
  <c r="BE65" i="72"/>
  <c r="R65" i="100"/>
  <c r="BN41" i="72"/>
  <c r="AA41" i="100"/>
  <c r="BZ36" i="72"/>
  <c r="AM36" i="100"/>
  <c r="AK75" i="252"/>
  <c r="AQ75" i="251" s="1"/>
  <c r="AJ75" i="252"/>
  <c r="AP75" i="251" s="1"/>
  <c r="BZ73" i="72"/>
  <c r="AM73" i="100"/>
  <c r="J38" i="100"/>
  <c r="AW38" i="72"/>
  <c r="BC55" i="72"/>
  <c r="P55" i="100"/>
  <c r="P55" i="72"/>
  <c r="AK53" i="252"/>
  <c r="AQ53" i="251" s="1"/>
  <c r="AJ53" i="252"/>
  <c r="AP53" i="251" s="1"/>
  <c r="AM26" i="100"/>
  <c r="BZ26" i="72"/>
  <c r="N52" i="100"/>
  <c r="BA52" i="72"/>
  <c r="AY52" i="72"/>
  <c r="L52" i="100"/>
  <c r="AN120" i="251"/>
  <c r="AG12" i="46"/>
  <c r="AO120" i="251" s="1"/>
  <c r="AH28" i="252"/>
  <c r="AN28" i="251" s="1"/>
  <c r="BL38" i="72"/>
  <c r="Y38" i="100"/>
  <c r="X36" i="100"/>
  <c r="BK36" i="72"/>
  <c r="X36" i="72"/>
  <c r="AB10" i="100"/>
  <c r="BO10" i="72"/>
  <c r="AB10" i="72"/>
  <c r="BM32" i="72"/>
  <c r="Z32" i="100"/>
  <c r="BK24" i="72"/>
  <c r="X24" i="100"/>
  <c r="N54" i="100"/>
  <c r="BA54" i="72"/>
  <c r="N54" i="72"/>
  <c r="AH35" i="252"/>
  <c r="AN35" i="251" s="1"/>
  <c r="AJ19" i="100"/>
  <c r="BW19" i="72"/>
  <c r="AN63" i="100"/>
  <c r="CA63" i="72"/>
  <c r="BD17" i="72"/>
  <c r="Q17" i="100"/>
  <c r="AX53" i="72"/>
  <c r="K53" i="100"/>
  <c r="O72" i="100"/>
  <c r="BB72" i="72"/>
  <c r="BF18" i="72"/>
  <c r="S18" i="100"/>
  <c r="I48" i="100"/>
  <c r="AV48" i="72"/>
  <c r="BO36" i="72"/>
  <c r="AB36" i="100"/>
  <c r="BH21" i="72"/>
  <c r="U21" i="100"/>
  <c r="AL63" i="100"/>
  <c r="BY63" i="72"/>
  <c r="AO50" i="100"/>
  <c r="CB50" i="72"/>
  <c r="BT19" i="72"/>
  <c r="AG19" i="100"/>
  <c r="BC18" i="72"/>
  <c r="P18" i="100"/>
  <c r="BX48" i="72"/>
  <c r="AK48" i="100"/>
  <c r="AK28" i="252"/>
  <c r="AQ28" i="251" s="1"/>
  <c r="AJ28" i="252"/>
  <c r="AP28" i="251" s="1"/>
  <c r="BZ56" i="72"/>
  <c r="AM56" i="100"/>
  <c r="AS21" i="72"/>
  <c r="F21" i="100"/>
  <c r="AK59" i="100"/>
  <c r="BX59" i="72"/>
  <c r="BM35" i="72"/>
  <c r="Z35" i="72"/>
  <c r="Z35" i="100"/>
  <c r="BE49" i="72"/>
  <c r="R49" i="72"/>
  <c r="R49" i="100"/>
  <c r="CA32" i="72"/>
  <c r="AN32" i="100"/>
  <c r="I10" i="100"/>
  <c r="AV10" i="72"/>
  <c r="BJ17" i="72"/>
  <c r="W17" i="100"/>
  <c r="T36" i="100"/>
  <c r="BG36" i="72"/>
  <c r="S35" i="100"/>
  <c r="BF35" i="72"/>
  <c r="S35" i="72"/>
  <c r="BJ13" i="72"/>
  <c r="W13" i="100"/>
  <c r="K51" i="100"/>
  <c r="AX51" i="72"/>
  <c r="AV20" i="72"/>
  <c r="I20" i="100"/>
  <c r="BI15" i="72"/>
  <c r="V15" i="100"/>
  <c r="I69" i="100"/>
  <c r="AV69" i="72"/>
  <c r="AU53" i="72"/>
  <c r="H53" i="100"/>
  <c r="H53" i="72"/>
  <c r="CA49" i="72"/>
  <c r="AN49" i="100"/>
  <c r="AL36" i="100"/>
  <c r="BY36" i="72"/>
  <c r="BL21" i="72"/>
  <c r="Y21" i="100"/>
  <c r="BU42" i="72"/>
  <c r="AH42" i="100"/>
  <c r="O73" i="100"/>
  <c r="BB73" i="72"/>
  <c r="BY57" i="72"/>
  <c r="AL57" i="100"/>
  <c r="AK63" i="252"/>
  <c r="AQ63" i="251" s="1"/>
  <c r="AJ63" i="252"/>
  <c r="AP63" i="251" s="1"/>
  <c r="BV42" i="72"/>
  <c r="AI42" i="100"/>
  <c r="AL8" i="100"/>
  <c r="BY8" i="72"/>
  <c r="BL67" i="72"/>
  <c r="Y67" i="100"/>
  <c r="AH30" i="252"/>
  <c r="AN30" i="251" s="1"/>
  <c r="AH54" i="252"/>
  <c r="AN54" i="251" s="1"/>
  <c r="X19" i="100"/>
  <c r="BK19" i="72"/>
  <c r="X19" i="72"/>
  <c r="BJ12" i="72"/>
  <c r="W12" i="100"/>
  <c r="BI33" i="72"/>
  <c r="V33" i="100"/>
  <c r="V33" i="72"/>
  <c r="AH17" i="252"/>
  <c r="AN17" i="251" s="1"/>
  <c r="AW26" i="72"/>
  <c r="J26" i="72"/>
  <c r="J26" i="100"/>
  <c r="BR52" i="72"/>
  <c r="AE52" i="100"/>
  <c r="BN19" i="72"/>
  <c r="AA19" i="100"/>
  <c r="AK39" i="100"/>
  <c r="BX39" i="72"/>
  <c r="BC9" i="72"/>
  <c r="P9" i="100"/>
  <c r="AK8" i="252"/>
  <c r="AQ8" i="251" s="1"/>
  <c r="AJ8" i="252"/>
  <c r="AP8" i="251" s="1"/>
  <c r="BA72" i="72"/>
  <c r="N72" i="100"/>
  <c r="Q69" i="100"/>
  <c r="BD69" i="72"/>
  <c r="BX23" i="72"/>
  <c r="AK23" i="72"/>
  <c r="AK23" i="100"/>
  <c r="CB62" i="72"/>
  <c r="AO62" i="72"/>
  <c r="AO62" i="100"/>
  <c r="BN9" i="72"/>
  <c r="AA9" i="100"/>
  <c r="AA9" i="72"/>
  <c r="R26" i="100"/>
  <c r="BE26" i="72"/>
  <c r="BN18" i="72"/>
  <c r="AA18" i="72"/>
  <c r="AA18" i="100"/>
  <c r="AI15" i="46"/>
  <c r="AP123" i="251"/>
  <c r="BP13" i="72"/>
  <c r="AC13" i="100"/>
  <c r="BQ21" i="72"/>
  <c r="AD21" i="100"/>
  <c r="BT24" i="72"/>
  <c r="AG24" i="100"/>
  <c r="BX40" i="72"/>
  <c r="AK40" i="100"/>
  <c r="BD55" i="72"/>
  <c r="Q55" i="100"/>
  <c r="Y35" i="100"/>
  <c r="BL35" i="72"/>
  <c r="BR20" i="72"/>
  <c r="AE20" i="100"/>
  <c r="AV45" i="33"/>
  <c r="S45" i="251"/>
  <c r="K7" i="241"/>
  <c r="BZ49" i="72"/>
  <c r="AM49" i="100"/>
  <c r="AI7" i="46"/>
  <c r="AH8" i="46"/>
  <c r="AP117" i="251"/>
  <c r="BJ32" i="72"/>
  <c r="W32" i="100"/>
  <c r="BS32" i="72"/>
  <c r="AF32" i="72"/>
  <c r="AF32" i="100"/>
  <c r="AH68" i="252"/>
  <c r="AN68" i="251" s="1"/>
  <c r="N69" i="72"/>
  <c r="N69" i="100"/>
  <c r="BA69" i="72"/>
  <c r="AK9" i="100"/>
  <c r="BX9" i="72"/>
  <c r="BK47" i="72"/>
  <c r="X47" i="100"/>
  <c r="I25" i="100"/>
  <c r="AV25" i="72"/>
  <c r="I25" i="72"/>
  <c r="BH67" i="72"/>
  <c r="U67" i="100"/>
  <c r="U67" i="72"/>
  <c r="AE45" i="72"/>
  <c r="BR45" i="72"/>
  <c r="AE45" i="100"/>
  <c r="X50" i="100"/>
  <c r="BK50" i="72"/>
  <c r="BK30" i="72"/>
  <c r="X30" i="100"/>
  <c r="N16" i="100"/>
  <c r="BA16" i="72"/>
  <c r="K28" i="100"/>
  <c r="AX28" i="72"/>
  <c r="K28" i="72"/>
  <c r="AH63" i="252"/>
  <c r="AN63" i="251" s="1"/>
  <c r="AY73" i="72"/>
  <c r="L73" i="100"/>
  <c r="BO20" i="72"/>
  <c r="AB20" i="100"/>
  <c r="S14" i="251"/>
  <c r="BR16" i="72"/>
  <c r="AE16" i="100"/>
  <c r="AE16" i="72"/>
  <c r="AS11" i="72"/>
  <c r="F11" i="100"/>
  <c r="BM49" i="72"/>
  <c r="Z49" i="100"/>
  <c r="BI41" i="72"/>
  <c r="V41" i="100"/>
  <c r="R69" i="100"/>
  <c r="BE69" i="72"/>
  <c r="AF42" i="100"/>
  <c r="BS42" i="72"/>
  <c r="AF42" i="72"/>
  <c r="BT8" i="72"/>
  <c r="AG8" i="100"/>
  <c r="BK25" i="72"/>
  <c r="X25" i="100"/>
  <c r="X25" i="72"/>
  <c r="X45" i="100"/>
  <c r="BK45" i="72"/>
  <c r="AS22" i="72"/>
  <c r="F22" i="100"/>
  <c r="O23" i="100"/>
  <c r="BB23" i="72"/>
  <c r="AC53" i="100"/>
  <c r="BP53" i="72"/>
  <c r="BN49" i="72"/>
  <c r="AA49" i="100"/>
  <c r="AA49" i="72"/>
  <c r="BC70" i="72"/>
  <c r="P70" i="100"/>
  <c r="BC40" i="72"/>
  <c r="P40" i="100"/>
  <c r="AU54" i="72"/>
  <c r="H54" i="100"/>
  <c r="H54" i="72"/>
  <c r="AZ26" i="72"/>
  <c r="M26" i="100"/>
  <c r="I12" i="100"/>
  <c r="AV12" i="72"/>
  <c r="AS26" i="72"/>
  <c r="F26" i="100"/>
  <c r="K71" i="100"/>
  <c r="AX71" i="72"/>
  <c r="BT62" i="72"/>
  <c r="AG62" i="100"/>
  <c r="AG62" i="72"/>
  <c r="CA70" i="72"/>
  <c r="AN70" i="100"/>
  <c r="AB9" i="100"/>
  <c r="BO9" i="72"/>
  <c r="AS19" i="72"/>
  <c r="F19" i="100"/>
  <c r="F19" i="72"/>
  <c r="CB70" i="72"/>
  <c r="AO70" i="100"/>
  <c r="AJ42" i="100"/>
  <c r="BW42" i="72"/>
  <c r="AJ42" i="72"/>
  <c r="BU66" i="72"/>
  <c r="AH66" i="100"/>
  <c r="AI14" i="46"/>
  <c r="AP122" i="251"/>
  <c r="AH16" i="252"/>
  <c r="AN16" i="251" s="1"/>
  <c r="AH52" i="252"/>
  <c r="AN52" i="251" s="1"/>
  <c r="AV74" i="72"/>
  <c r="I74" i="100"/>
  <c r="AS45" i="72"/>
  <c r="F45" i="100"/>
  <c r="L46" i="100"/>
  <c r="AY46" i="72"/>
  <c r="AV50" i="72"/>
  <c r="I50" i="100"/>
  <c r="AE15" i="100"/>
  <c r="BR15" i="72"/>
  <c r="AS53" i="72"/>
  <c r="F53" i="100"/>
  <c r="AE25" i="100"/>
  <c r="BR25" i="72"/>
  <c r="CA16" i="72"/>
  <c r="AN16" i="100"/>
  <c r="AN16" i="72"/>
  <c r="S16" i="251"/>
  <c r="AV16" i="33"/>
  <c r="BR26" i="72"/>
  <c r="AE26" i="100"/>
  <c r="BN27" i="72"/>
  <c r="AA27" i="100"/>
  <c r="AA27" i="72"/>
  <c r="BJ35" i="72"/>
  <c r="W35" i="100"/>
  <c r="BO12" i="72"/>
  <c r="AB12" i="100"/>
  <c r="BL31" i="72"/>
  <c r="Y31" i="100"/>
  <c r="BC69" i="72"/>
  <c r="P69" i="100"/>
  <c r="T16" i="100"/>
  <c r="BG16" i="72"/>
  <c r="T16" i="72"/>
  <c r="H55" i="100"/>
  <c r="AU55" i="72"/>
  <c r="H55" i="72"/>
  <c r="S13" i="251"/>
  <c r="AD70" i="100"/>
  <c r="BQ70" i="72"/>
  <c r="AD70" i="72"/>
  <c r="AC14" i="100"/>
  <c r="BP14" i="72"/>
  <c r="AO69" i="100"/>
  <c r="CB69" i="72"/>
  <c r="BM30" i="72"/>
  <c r="Z30" i="72"/>
  <c r="Z30" i="100"/>
  <c r="BM10" i="72"/>
  <c r="Z10" i="100"/>
  <c r="Z10" i="72"/>
  <c r="BT47" i="72"/>
  <c r="AG47" i="100"/>
  <c r="BU45" i="72"/>
  <c r="AH45" i="100"/>
  <c r="AV51" i="33"/>
  <c r="S51" i="251"/>
  <c r="I75" i="241"/>
  <c r="I28" i="141"/>
  <c r="K7" i="141"/>
  <c r="K45" i="141"/>
  <c r="BW46" i="72"/>
  <c r="AJ46" i="100"/>
  <c r="BZ12" i="72"/>
  <c r="AM12" i="100"/>
  <c r="J16" i="140"/>
  <c r="K16" i="140" s="1"/>
  <c r="AL71" i="100"/>
  <c r="BY71" i="72"/>
  <c r="AL71" i="72"/>
  <c r="BZ40" i="72"/>
  <c r="AM40" i="100"/>
  <c r="AM40" i="72"/>
  <c r="BZ72" i="72"/>
  <c r="AM72" i="100"/>
  <c r="BZ47" i="72"/>
  <c r="AM47" i="100"/>
  <c r="BZ69" i="72"/>
  <c r="AM69" i="100"/>
  <c r="BE19" i="72"/>
  <c r="R19" i="100"/>
  <c r="R19" i="72"/>
  <c r="AN73" i="100"/>
  <c r="CA73" i="72"/>
  <c r="AN73" i="72"/>
  <c r="CB59" i="72"/>
  <c r="AO59" i="100"/>
  <c r="AK30" i="252"/>
  <c r="AQ30" i="251" s="1"/>
  <c r="AJ30" i="252"/>
  <c r="AP30" i="251" s="1"/>
  <c r="AJ43" i="252"/>
  <c r="AP43" i="251" s="1"/>
  <c r="AK43" i="252"/>
  <c r="AQ43" i="251" s="1"/>
  <c r="AK58" i="252"/>
  <c r="AQ58" i="251" s="1"/>
  <c r="AJ58" i="252"/>
  <c r="AP58" i="251" s="1"/>
  <c r="CB32" i="72"/>
  <c r="AO32" i="100"/>
  <c r="AF11" i="100"/>
  <c r="BS11" i="72"/>
  <c r="BE31" i="72"/>
  <c r="R31" i="72"/>
  <c r="R31" i="100"/>
  <c r="BR37" i="72"/>
  <c r="AE37" i="100"/>
  <c r="AE37" i="72"/>
  <c r="BD75" i="72"/>
  <c r="Q75" i="100"/>
  <c r="Q75" i="72"/>
  <c r="BO37" i="72"/>
  <c r="AB37" i="100"/>
  <c r="BM57" i="72"/>
  <c r="Z57" i="100"/>
  <c r="W48" i="100"/>
  <c r="BJ48" i="72"/>
  <c r="W48" i="72"/>
  <c r="AX58" i="72"/>
  <c r="K58" i="100"/>
  <c r="BT49" i="72"/>
  <c r="AG49" i="100"/>
  <c r="T71" i="100"/>
  <c r="BG71" i="72"/>
  <c r="T71" i="72"/>
  <c r="BF22" i="72"/>
  <c r="S22" i="100"/>
  <c r="AH72" i="252"/>
  <c r="AN72" i="251" s="1"/>
  <c r="AZ24" i="72"/>
  <c r="M24" i="100"/>
  <c r="M24" i="72"/>
  <c r="Y10" i="72"/>
  <c r="BL10" i="72"/>
  <c r="Y10" i="100"/>
  <c r="BE57" i="72"/>
  <c r="R57" i="72"/>
  <c r="R57" i="100"/>
  <c r="BE21" i="72"/>
  <c r="R21" i="100"/>
  <c r="R21" i="72"/>
  <c r="AY30" i="72"/>
  <c r="L30" i="100"/>
  <c r="L30" i="72"/>
  <c r="N25" i="100"/>
  <c r="BA25" i="72"/>
  <c r="N25" i="72"/>
  <c r="AE63" i="100"/>
  <c r="BR63" i="72"/>
  <c r="BS68" i="72"/>
  <c r="AF68" i="100"/>
  <c r="AF68" i="72"/>
  <c r="AI9" i="100"/>
  <c r="BV9" i="72"/>
  <c r="AI9" i="72"/>
  <c r="AB61" i="100"/>
  <c r="BO61" i="72"/>
  <c r="X17" i="100"/>
  <c r="BK17" i="72"/>
  <c r="BJ26" i="72"/>
  <c r="W26" i="100"/>
  <c r="W26" i="72"/>
  <c r="BX31" i="72"/>
  <c r="AK31" i="100"/>
  <c r="AH60" i="100"/>
  <c r="BU60" i="72"/>
  <c r="BK57" i="72"/>
  <c r="X57" i="72"/>
  <c r="X57" i="100"/>
  <c r="Q64" i="100"/>
  <c r="BD64" i="72"/>
  <c r="Q64" i="72"/>
  <c r="AU73" i="72"/>
  <c r="H73" i="100"/>
  <c r="U64" i="72"/>
  <c r="U64" i="100"/>
  <c r="BH64" i="72"/>
  <c r="BS23" i="72"/>
  <c r="AF23" i="100"/>
  <c r="BP58" i="72"/>
  <c r="AC58" i="100"/>
  <c r="BF13" i="72"/>
  <c r="S13" i="100"/>
  <c r="AV63" i="72"/>
  <c r="I63" i="100"/>
  <c r="AF47" i="100"/>
  <c r="BS47" i="72"/>
  <c r="AF47" i="72"/>
  <c r="BX38" i="72"/>
  <c r="AK38" i="100"/>
  <c r="AC12" i="100"/>
  <c r="BP12" i="72"/>
  <c r="AC12" i="72"/>
  <c r="BS25" i="72"/>
  <c r="AF25" i="100"/>
  <c r="AO67" i="100"/>
  <c r="CB67" i="72"/>
  <c r="BV48" i="72"/>
  <c r="AI48" i="100"/>
  <c r="Z44" i="100"/>
  <c r="BM44" i="72"/>
  <c r="Z44" i="72"/>
  <c r="BX14" i="72"/>
  <c r="AK14" i="100"/>
  <c r="BK28" i="72"/>
  <c r="X28" i="100"/>
  <c r="BF33" i="72"/>
  <c r="S33" i="100"/>
  <c r="P68" i="100"/>
  <c r="BC68" i="72"/>
  <c r="BK46" i="72"/>
  <c r="X46" i="100"/>
  <c r="BF21" i="72"/>
  <c r="S21" i="100"/>
  <c r="AY36" i="72"/>
  <c r="L36" i="100"/>
  <c r="BI10" i="72"/>
  <c r="V10" i="100"/>
  <c r="BB71" i="72"/>
  <c r="O71" i="100"/>
  <c r="O71" i="72"/>
  <c r="K44" i="100"/>
  <c r="AX44" i="72"/>
  <c r="K44" i="72"/>
  <c r="AU36" i="72"/>
  <c r="H36" i="100"/>
  <c r="AH67" i="252"/>
  <c r="AN67" i="251" s="1"/>
  <c r="BP73" i="72"/>
  <c r="AC73" i="100"/>
  <c r="AC73" i="72"/>
  <c r="K16" i="100"/>
  <c r="AX16" i="72"/>
  <c r="K16" i="72"/>
  <c r="O24" i="100"/>
  <c r="BB24" i="72"/>
  <c r="O24" i="72"/>
  <c r="L29" i="100"/>
  <c r="AY29" i="72"/>
  <c r="J61" i="100"/>
  <c r="AW61" i="72"/>
  <c r="O66" i="100"/>
  <c r="BB66" i="72"/>
  <c r="S64" i="251"/>
  <c r="AO56" i="100"/>
  <c r="CB56" i="72"/>
  <c r="BS55" i="72"/>
  <c r="AF55" i="100"/>
  <c r="R63" i="100"/>
  <c r="BE63" i="72"/>
  <c r="R63" i="72"/>
  <c r="BN14" i="72"/>
  <c r="AA14" i="100"/>
  <c r="BW68" i="72"/>
  <c r="AJ68" i="100"/>
  <c r="AJ68" i="72"/>
  <c r="BU56" i="72"/>
  <c r="AH56" i="100"/>
  <c r="BL24" i="72"/>
  <c r="Y24" i="100"/>
  <c r="M60" i="100"/>
  <c r="AZ60" i="72"/>
  <c r="M60" i="72"/>
  <c r="AV31" i="72"/>
  <c r="I31" i="72"/>
  <c r="I31" i="100"/>
  <c r="BP39" i="72"/>
  <c r="AC39" i="100"/>
  <c r="S8" i="100"/>
  <c r="BF8" i="72"/>
  <c r="BF32" i="72"/>
  <c r="S32" i="100"/>
  <c r="R74" i="72"/>
  <c r="BE74" i="72"/>
  <c r="R74" i="100"/>
  <c r="BQ27" i="72"/>
  <c r="AD27" i="100"/>
  <c r="BT23" i="72"/>
  <c r="AG23" i="100"/>
  <c r="AZ20" i="72"/>
  <c r="M20" i="100"/>
  <c r="F36" i="100"/>
  <c r="AS36" i="72"/>
  <c r="CA20" i="72"/>
  <c r="AN20" i="100"/>
  <c r="BV55" i="72"/>
  <c r="AI55" i="100"/>
  <c r="Z61" i="100"/>
  <c r="BM61" i="72"/>
  <c r="Z61" i="72"/>
  <c r="BJ18" i="72"/>
  <c r="W18" i="100"/>
  <c r="BH24" i="72"/>
  <c r="U24" i="100"/>
  <c r="Y16" i="100"/>
  <c r="BL16" i="72"/>
  <c r="Y16" i="72"/>
  <c r="BK55" i="72"/>
  <c r="X55" i="100"/>
  <c r="BG21" i="72"/>
  <c r="T21" i="72"/>
  <c r="T21" i="100"/>
  <c r="AX69" i="72"/>
  <c r="K69" i="100"/>
  <c r="K69" i="72"/>
  <c r="AH24" i="252"/>
  <c r="AN24" i="251" s="1"/>
  <c r="BR66" i="72"/>
  <c r="AE66" i="100"/>
  <c r="BJ67" i="72"/>
  <c r="W67" i="100"/>
  <c r="U75" i="100"/>
  <c r="BH75" i="72"/>
  <c r="U75" i="72"/>
  <c r="BB61" i="72"/>
  <c r="O61" i="100"/>
  <c r="AH11" i="252"/>
  <c r="AN11" i="251" s="1"/>
  <c r="BR40" i="72"/>
  <c r="AE40" i="100"/>
  <c r="AI62" i="100"/>
  <c r="BV62" i="72"/>
  <c r="BP44" i="72"/>
  <c r="AC44" i="100"/>
  <c r="AK10" i="100"/>
  <c r="BX10" i="72"/>
  <c r="AK10" i="72"/>
  <c r="AH43" i="100"/>
  <c r="BU43" i="72"/>
  <c r="BL23" i="72"/>
  <c r="Y23" i="100"/>
  <c r="Y23" i="72"/>
  <c r="BK26" i="72"/>
  <c r="X26" i="100"/>
  <c r="X26" i="72"/>
  <c r="T8" i="100"/>
  <c r="BG8" i="72"/>
  <c r="BE46" i="72"/>
  <c r="R46" i="100"/>
  <c r="AY48" i="72"/>
  <c r="L48" i="100"/>
  <c r="V68" i="100"/>
  <c r="BI68" i="72"/>
  <c r="BE18" i="72"/>
  <c r="R18" i="100"/>
  <c r="P58" i="100"/>
  <c r="BC58" i="72"/>
  <c r="P58" i="72"/>
  <c r="AZ57" i="72"/>
  <c r="M57" i="100"/>
  <c r="BH35" i="72"/>
  <c r="U35" i="100"/>
  <c r="AV23" i="72"/>
  <c r="I23" i="100"/>
  <c r="I23" i="72"/>
  <c r="AU52" i="72"/>
  <c r="H52" i="100"/>
  <c r="AU72" i="72"/>
  <c r="H72" i="72"/>
  <c r="H72" i="100"/>
  <c r="BE59" i="72"/>
  <c r="R59" i="100"/>
  <c r="AZ18" i="72"/>
  <c r="M18" i="100"/>
  <c r="M18" i="72"/>
  <c r="I36" i="100"/>
  <c r="AV36" i="72"/>
  <c r="I36" i="72"/>
  <c r="AV72" i="72"/>
  <c r="I72" i="100"/>
  <c r="AM28" i="100"/>
  <c r="BZ28" i="72"/>
  <c r="AM28" i="72"/>
  <c r="BY65" i="72"/>
  <c r="AL65" i="100"/>
  <c r="AK74" i="252"/>
  <c r="AQ74" i="251" s="1"/>
  <c r="AJ74" i="252"/>
  <c r="AP74" i="251" s="1"/>
  <c r="BD23" i="72"/>
  <c r="Q23" i="72"/>
  <c r="Q23" i="100"/>
  <c r="BD58" i="72"/>
  <c r="Q58" i="100"/>
  <c r="Q58" i="72"/>
  <c r="AM37" i="100"/>
  <c r="BZ37" i="72"/>
  <c r="CA56" i="72"/>
  <c r="AN56" i="100"/>
  <c r="BT9" i="72"/>
  <c r="AG9" i="100"/>
  <c r="AG9" i="72"/>
  <c r="BB9" i="72"/>
  <c r="O9" i="100"/>
  <c r="AK73" i="252"/>
  <c r="AQ73" i="251" s="1"/>
  <c r="AJ73" i="252"/>
  <c r="AP73" i="251" s="1"/>
  <c r="AU29" i="72"/>
  <c r="H29" i="100"/>
  <c r="CB52" i="72"/>
  <c r="AO52" i="100"/>
  <c r="AO52" i="72"/>
  <c r="BY32" i="72"/>
  <c r="AL32" i="100"/>
  <c r="R58" i="100"/>
  <c r="R58" i="72"/>
  <c r="BE58" i="72"/>
  <c r="BT16" i="72"/>
  <c r="AG16" i="100"/>
  <c r="AG16" i="72"/>
  <c r="BO26" i="72"/>
  <c r="AB26" i="100"/>
  <c r="BA56" i="72"/>
  <c r="N56" i="100"/>
  <c r="AK48" i="252"/>
  <c r="AQ48" i="251" s="1"/>
  <c r="AJ48" i="252"/>
  <c r="AP48" i="251" s="1"/>
  <c r="AK29" i="252"/>
  <c r="AQ29" i="251" s="1"/>
  <c r="AJ29" i="252"/>
  <c r="AP29" i="251" s="1"/>
  <c r="AJ65" i="252"/>
  <c r="AP65" i="251" s="1"/>
  <c r="AK65" i="252"/>
  <c r="AQ65" i="251" s="1"/>
  <c r="AJ35" i="252"/>
  <c r="AP35" i="251" s="1"/>
  <c r="AK35" i="252"/>
  <c r="AQ35" i="251" s="1"/>
  <c r="AO24" i="100"/>
  <c r="CB24" i="72"/>
  <c r="BS31" i="72"/>
  <c r="AF31" i="100"/>
  <c r="AA30" i="100"/>
  <c r="AA30" i="72"/>
  <c r="BN30" i="72"/>
  <c r="AG29" i="100"/>
  <c r="AG29" i="72"/>
  <c r="BT29" i="72"/>
  <c r="AH12" i="100"/>
  <c r="AH12" i="72"/>
  <c r="BU12" i="72"/>
  <c r="BJ28" i="72"/>
  <c r="W28" i="72"/>
  <c r="W28" i="100"/>
  <c r="AW55" i="72"/>
  <c r="J55" i="100"/>
  <c r="BI45" i="72"/>
  <c r="V45" i="100"/>
  <c r="BF40" i="72"/>
  <c r="S40" i="100"/>
  <c r="AF39" i="100"/>
  <c r="BS39" i="72"/>
  <c r="Q71" i="72"/>
  <c r="BD71" i="72"/>
  <c r="Q71" i="100"/>
  <c r="AY55" i="72"/>
  <c r="L55" i="100"/>
  <c r="T65" i="100"/>
  <c r="BG65" i="72"/>
  <c r="AX27" i="72"/>
  <c r="K27" i="100"/>
  <c r="AG48" i="100"/>
  <c r="BT48" i="72"/>
  <c r="CB54" i="72"/>
  <c r="AO54" i="100"/>
  <c r="BW32" i="72"/>
  <c r="AJ32" i="100"/>
  <c r="AJ32" i="72"/>
  <c r="W38" i="100"/>
  <c r="BJ38" i="72"/>
  <c r="BE53" i="72"/>
  <c r="R53" i="72"/>
  <c r="R53" i="100"/>
  <c r="AC35" i="100"/>
  <c r="BP35" i="72"/>
  <c r="AC35" i="72"/>
  <c r="V63" i="100"/>
  <c r="BI63" i="72"/>
  <c r="AH58" i="252"/>
  <c r="AN58" i="251" s="1"/>
  <c r="BD16" i="72"/>
  <c r="Q16" i="100"/>
  <c r="CA72" i="72"/>
  <c r="AN72" i="100"/>
  <c r="BM25" i="72"/>
  <c r="Z25" i="100"/>
  <c r="V35" i="72"/>
  <c r="V35" i="100"/>
  <c r="BI35" i="72"/>
  <c r="BX27" i="72"/>
  <c r="AK27" i="100"/>
  <c r="I49" i="100"/>
  <c r="AV49" i="72"/>
  <c r="I19" i="100"/>
  <c r="AV19" i="72"/>
  <c r="I19" i="72"/>
  <c r="BP40" i="72"/>
  <c r="AC40" i="100"/>
  <c r="AO39" i="100"/>
  <c r="CB39" i="72"/>
  <c r="AF14" i="100"/>
  <c r="BS14" i="72"/>
  <c r="BU33" i="72"/>
  <c r="AH33" i="100"/>
  <c r="AB64" i="72"/>
  <c r="AB64" i="100"/>
  <c r="BO64" i="72"/>
  <c r="BL15" i="72"/>
  <c r="Y15" i="100"/>
  <c r="BJ71" i="72"/>
  <c r="W71" i="100"/>
  <c r="BJ49" i="72"/>
  <c r="W49" i="100"/>
  <c r="AZ35" i="72"/>
  <c r="M35" i="100"/>
  <c r="BF9" i="72"/>
  <c r="S9" i="100"/>
  <c r="BR11" i="72"/>
  <c r="AE11" i="100"/>
  <c r="AE11" i="72"/>
  <c r="AX30" i="72"/>
  <c r="K30" i="72"/>
  <c r="K30" i="100"/>
  <c r="AB62" i="100"/>
  <c r="BO62" i="72"/>
  <c r="O64" i="100"/>
  <c r="BB64" i="72"/>
  <c r="BC66" i="72"/>
  <c r="P66" i="100"/>
  <c r="S26" i="100"/>
  <c r="BF26" i="72"/>
  <c r="S26" i="72"/>
  <c r="N49" i="100"/>
  <c r="BA49" i="72"/>
  <c r="AF24" i="100"/>
  <c r="BS24" i="72"/>
  <c r="Y18" i="100"/>
  <c r="BL18" i="72"/>
  <c r="BQ60" i="72"/>
  <c r="AD60" i="100"/>
  <c r="AD60" i="72"/>
  <c r="X68" i="72"/>
  <c r="BK68" i="72"/>
  <c r="X68" i="100"/>
  <c r="BD10" i="72"/>
  <c r="Q10" i="100"/>
  <c r="AH21" i="252"/>
  <c r="AN21" i="251" s="1"/>
  <c r="M15" i="100"/>
  <c r="AZ15" i="72"/>
  <c r="AH69" i="252"/>
  <c r="AN69" i="251" s="1"/>
  <c r="BQ36" i="72"/>
  <c r="AD36" i="100"/>
  <c r="CB65" i="72"/>
  <c r="AO65" i="100"/>
  <c r="Y69" i="72"/>
  <c r="BL69" i="72"/>
  <c r="Y69" i="100"/>
  <c r="AI18" i="100"/>
  <c r="BV18" i="72"/>
  <c r="BB63" i="72"/>
  <c r="O63" i="100"/>
  <c r="T58" i="100"/>
  <c r="BG58" i="72"/>
  <c r="BA46" i="72"/>
  <c r="N46" i="100"/>
  <c r="N46" i="72"/>
  <c r="BI58" i="72"/>
  <c r="V58" i="100"/>
  <c r="AU50" i="72"/>
  <c r="H50" i="100"/>
  <c r="BO27" i="72"/>
  <c r="AB27" i="100"/>
  <c r="BQ57" i="72"/>
  <c r="AD57" i="100"/>
  <c r="CA47" i="72"/>
  <c r="AN47" i="72"/>
  <c r="AN47" i="100"/>
  <c r="BO8" i="72"/>
  <c r="AB8" i="72"/>
  <c r="AB8" i="100"/>
  <c r="Y55" i="100"/>
  <c r="BL55" i="72"/>
  <c r="BG56" i="72"/>
  <c r="T56" i="100"/>
  <c r="V54" i="100"/>
  <c r="BI54" i="72"/>
  <c r="J20" i="100"/>
  <c r="AW20" i="72"/>
  <c r="AV39" i="72"/>
  <c r="I39" i="100"/>
  <c r="AH75" i="252"/>
  <c r="AN75" i="251" s="1"/>
  <c r="H75" i="72"/>
  <c r="AU75" i="72"/>
  <c r="H75" i="100"/>
  <c r="AH65" i="252"/>
  <c r="AN65" i="251" s="1"/>
  <c r="P73" i="100"/>
  <c r="BC73" i="72"/>
  <c r="BD56" i="72"/>
  <c r="Q56" i="100"/>
  <c r="AU42" i="72"/>
  <c r="H42" i="100"/>
  <c r="CB17" i="72"/>
  <c r="AO17" i="100"/>
  <c r="AC69" i="100"/>
  <c r="BP69" i="72"/>
  <c r="AE36" i="100"/>
  <c r="BR36" i="72"/>
  <c r="BX12" i="72"/>
  <c r="AK12" i="100"/>
  <c r="BE36" i="72"/>
  <c r="R36" i="100"/>
  <c r="AH73" i="252"/>
  <c r="AN73" i="251" s="1"/>
  <c r="BE75" i="72"/>
  <c r="R75" i="100"/>
  <c r="H19" i="100"/>
  <c r="AU19" i="72"/>
  <c r="S25" i="251"/>
  <c r="S15" i="251"/>
  <c r="BY64" i="72"/>
  <c r="AL64" i="100"/>
  <c r="AM60" i="100"/>
  <c r="BZ60" i="72"/>
  <c r="AM60" i="72"/>
  <c r="BZ27" i="72"/>
  <c r="AM27" i="100"/>
  <c r="AO27" i="100"/>
  <c r="AO27" i="72"/>
  <c r="CB27" i="72"/>
  <c r="BA66" i="72"/>
  <c r="N66" i="100"/>
  <c r="BZ18" i="72"/>
  <c r="AM18" i="100"/>
  <c r="BQ65" i="72"/>
  <c r="AD65" i="100"/>
  <c r="BY27" i="72"/>
  <c r="AL27" i="100"/>
  <c r="BY54" i="72"/>
  <c r="AL54" i="100"/>
  <c r="BZ25" i="72"/>
  <c r="AM25" i="100"/>
  <c r="AE32" i="100"/>
  <c r="BR32" i="72"/>
  <c r="AE32" i="72"/>
  <c r="K35" i="72"/>
  <c r="AX35" i="72"/>
  <c r="K35" i="100"/>
  <c r="AV42" i="72"/>
  <c r="I42" i="100"/>
  <c r="AL19" i="100"/>
  <c r="BY19" i="72"/>
  <c r="AL19" i="72"/>
  <c r="BP26" i="72"/>
  <c r="AC26" i="100"/>
  <c r="AC26" i="72"/>
  <c r="AL56" i="72"/>
  <c r="BY56" i="72"/>
  <c r="AL56" i="100"/>
  <c r="BY34" i="72"/>
  <c r="AL34" i="100"/>
  <c r="BD42" i="72"/>
  <c r="Q42" i="100"/>
  <c r="Q42" i="72"/>
  <c r="BY16" i="72"/>
  <c r="AL16" i="100"/>
  <c r="BZ24" i="72"/>
  <c r="AM24" i="100"/>
  <c r="BZ35" i="72"/>
  <c r="AM35" i="100"/>
  <c r="BZ45" i="72"/>
  <c r="AM45" i="100"/>
  <c r="BZ14" i="72"/>
  <c r="AM14" i="100"/>
  <c r="AM14" i="72"/>
  <c r="AK9" i="252"/>
  <c r="AQ9" i="251" s="1"/>
  <c r="AJ9" i="252"/>
  <c r="AP9" i="251" s="1"/>
  <c r="AK15" i="252"/>
  <c r="AJ15" i="252"/>
  <c r="AP15" i="251" s="1"/>
  <c r="BY59" i="72"/>
  <c r="AL59" i="100"/>
  <c r="AK19" i="252"/>
  <c r="AQ19" i="251" s="1"/>
  <c r="AJ19" i="252"/>
  <c r="AP19" i="251" s="1"/>
  <c r="AK71" i="252"/>
  <c r="AQ71" i="251" s="1"/>
  <c r="AJ71" i="252"/>
  <c r="AP71" i="251" s="1"/>
  <c r="AM9" i="100"/>
  <c r="BZ9" i="72"/>
  <c r="AJ45" i="252"/>
  <c r="AP45" i="251" s="1"/>
  <c r="AK45" i="252"/>
  <c r="AQ45" i="251" s="1"/>
  <c r="AK42" i="252"/>
  <c r="AQ42" i="251" s="1"/>
  <c r="AJ42" i="252"/>
  <c r="AP42" i="251" s="1"/>
  <c r="CB36" i="72"/>
  <c r="AO36" i="100"/>
  <c r="R35" i="100"/>
  <c r="BE35" i="72"/>
  <c r="AI13" i="46"/>
  <c r="AP121" i="251"/>
  <c r="AG35" i="100"/>
  <c r="BT35" i="72"/>
  <c r="BU46" i="72"/>
  <c r="AH46" i="100"/>
  <c r="BB30" i="72"/>
  <c r="O30" i="100"/>
  <c r="AX74" i="72"/>
  <c r="K74" i="100"/>
  <c r="AE8" i="100"/>
  <c r="BR8" i="72"/>
  <c r="W62" i="100"/>
  <c r="BJ62" i="72"/>
  <c r="P75" i="100"/>
  <c r="BC75" i="72"/>
  <c r="S69" i="100"/>
  <c r="BF69" i="72"/>
  <c r="AS38" i="72"/>
  <c r="F38" i="100"/>
  <c r="BV17" i="72"/>
  <c r="AI17" i="100"/>
  <c r="AH22" i="100"/>
  <c r="AH22" i="72"/>
  <c r="BU22" i="72"/>
  <c r="BL48" i="72"/>
  <c r="Y48" i="100"/>
  <c r="CA19" i="72"/>
  <c r="AN19" i="100"/>
  <c r="BF14" i="72"/>
  <c r="S14" i="100"/>
  <c r="S42" i="100"/>
  <c r="BF42" i="72"/>
  <c r="AH56" i="252"/>
  <c r="AN56" i="251" s="1"/>
  <c r="BO47" i="72"/>
  <c r="AB47" i="100"/>
  <c r="S56" i="100"/>
  <c r="BF56" i="72"/>
  <c r="BB69" i="72"/>
  <c r="O69" i="100"/>
  <c r="AI49" i="100"/>
  <c r="BV49" i="72"/>
  <c r="AI49" i="72"/>
  <c r="X13" i="100"/>
  <c r="BK13" i="72"/>
  <c r="AH12" i="252"/>
  <c r="AN12" i="251" s="1"/>
  <c r="BX18" i="72"/>
  <c r="AK18" i="100"/>
  <c r="W21" i="100"/>
  <c r="BJ21" i="72"/>
  <c r="BA27" i="72"/>
  <c r="N27" i="100"/>
  <c r="AH19" i="252"/>
  <c r="AN19" i="251" s="1"/>
  <c r="AH11" i="100"/>
  <c r="BU11" i="72"/>
  <c r="AH11" i="72"/>
  <c r="AK16" i="100"/>
  <c r="BX16" i="72"/>
  <c r="BI24" i="72"/>
  <c r="V24" i="100"/>
  <c r="V24" i="72"/>
  <c r="J16" i="100"/>
  <c r="AW16" i="72"/>
  <c r="J16" i="72"/>
  <c r="BR49" i="72"/>
  <c r="AE49" i="100"/>
  <c r="AH26" i="252"/>
  <c r="AN26" i="251" s="1"/>
  <c r="BK71" i="72"/>
  <c r="X71" i="100"/>
  <c r="L24" i="100"/>
  <c r="AY24" i="72"/>
  <c r="BJ27" i="72"/>
  <c r="W27" i="100"/>
  <c r="BA31" i="72"/>
  <c r="N31" i="100"/>
  <c r="N31" i="72"/>
  <c r="AG30" i="72"/>
  <c r="BT30" i="72"/>
  <c r="AG30" i="100"/>
  <c r="CB73" i="72"/>
  <c r="AO73" i="100"/>
  <c r="BQ30" i="72"/>
  <c r="AD30" i="100"/>
  <c r="AD30" i="72"/>
  <c r="AF65" i="100"/>
  <c r="BS65" i="72"/>
  <c r="AF65" i="72"/>
  <c r="Z18" i="100"/>
  <c r="BM18" i="72"/>
  <c r="BL17" i="72"/>
  <c r="Y17" i="100"/>
  <c r="BI74" i="72"/>
  <c r="V74" i="100"/>
  <c r="AV60" i="72"/>
  <c r="I60" i="100"/>
  <c r="AH37" i="252"/>
  <c r="AN37" i="251" s="1"/>
  <c r="X67" i="100"/>
  <c r="BK67" i="72"/>
  <c r="X67" i="72"/>
  <c r="L47" i="100"/>
  <c r="AY47" i="72"/>
  <c r="BH27" i="72"/>
  <c r="U27" i="100"/>
  <c r="BD9" i="72"/>
  <c r="Q9" i="100"/>
  <c r="Q9" i="72"/>
  <c r="L13" i="100"/>
  <c r="AY13" i="72"/>
  <c r="BY60" i="72"/>
  <c r="AL60" i="100"/>
  <c r="AB28" i="100"/>
  <c r="BO28" i="72"/>
  <c r="BZ65" i="72"/>
  <c r="AM65" i="100"/>
  <c r="P28" i="100"/>
  <c r="BC28" i="72"/>
  <c r="BZ54" i="72"/>
  <c r="AM54" i="100"/>
  <c r="AI70" i="100"/>
  <c r="AI70" i="72"/>
  <c r="BV70" i="72"/>
  <c r="AL44" i="100"/>
  <c r="BY44" i="72"/>
  <c r="BY25" i="72"/>
  <c r="AL25" i="100"/>
  <c r="BZ13" i="72"/>
  <c r="AM13" i="100"/>
  <c r="AH63" i="100"/>
  <c r="BU63" i="72"/>
  <c r="BV35" i="72"/>
  <c r="AI35" i="100"/>
  <c r="AC34" i="100"/>
  <c r="BP34" i="72"/>
  <c r="BC16" i="72"/>
  <c r="P16" i="100"/>
  <c r="AJ54" i="252"/>
  <c r="AP54" i="251" s="1"/>
  <c r="AK54" i="252"/>
  <c r="AQ54" i="251" s="1"/>
  <c r="CA57" i="72"/>
  <c r="AN57" i="100"/>
  <c r="AJ31" i="252"/>
  <c r="AP31" i="251" s="1"/>
  <c r="AK31" i="252"/>
  <c r="AQ31" i="251" s="1"/>
  <c r="AL26" i="100"/>
  <c r="BY26" i="72"/>
  <c r="AL26" i="72"/>
  <c r="X59" i="100"/>
  <c r="BK59" i="72"/>
  <c r="X59" i="72"/>
  <c r="BZ52" i="72"/>
  <c r="AM52" i="100"/>
  <c r="AM52" i="72"/>
  <c r="AJ18" i="252"/>
  <c r="AP18" i="251" s="1"/>
  <c r="AK18" i="252"/>
  <c r="AQ18" i="251" s="1"/>
  <c r="AC45" i="100"/>
  <c r="BP45" i="72"/>
  <c r="V75" i="100"/>
  <c r="BI75" i="72"/>
  <c r="AD19" i="100"/>
  <c r="BQ19" i="72"/>
  <c r="AH36" i="252"/>
  <c r="AN36" i="251" s="1"/>
  <c r="BL74" i="72"/>
  <c r="Y74" i="100"/>
  <c r="Y74" i="72"/>
  <c r="AH20" i="252"/>
  <c r="AN20" i="251" s="1"/>
  <c r="AS50" i="72"/>
  <c r="F50" i="72"/>
  <c r="F50" i="100"/>
  <c r="AI24" i="72"/>
  <c r="AI24" i="100"/>
  <c r="BV24" i="72"/>
  <c r="AK58" i="100"/>
  <c r="BX58" i="72"/>
  <c r="BL57" i="72"/>
  <c r="Y57" i="100"/>
  <c r="BE62" i="72"/>
  <c r="R62" i="100"/>
  <c r="V56" i="100"/>
  <c r="BI56" i="72"/>
  <c r="BD35" i="72"/>
  <c r="Q35" i="100"/>
  <c r="Q35" i="72"/>
  <c r="J18" i="100"/>
  <c r="AW18" i="72"/>
  <c r="J18" i="72"/>
  <c r="AX56" i="72"/>
  <c r="K56" i="72"/>
  <c r="K56" i="100"/>
  <c r="BF30" i="72"/>
  <c r="S30" i="100"/>
  <c r="AZ8" i="72"/>
  <c r="M8" i="72"/>
  <c r="M8" i="100"/>
  <c r="AC68" i="100"/>
  <c r="BP68" i="72"/>
  <c r="AH71" i="252"/>
  <c r="AN71" i="251" s="1"/>
  <c r="AC46" i="100"/>
  <c r="BP46" i="72"/>
  <c r="AC46" i="72"/>
  <c r="BH37" i="72"/>
  <c r="U37" i="100"/>
  <c r="AN53" i="100"/>
  <c r="CA53" i="72"/>
  <c r="AN53" i="72"/>
  <c r="AF52" i="100"/>
  <c r="BS52" i="72"/>
  <c r="BA12" i="72"/>
  <c r="N12" i="100"/>
  <c r="BY40" i="72"/>
  <c r="AL40" i="100"/>
  <c r="BQ37" i="72"/>
  <c r="AD37" i="100"/>
  <c r="AE56" i="100"/>
  <c r="BR56" i="72"/>
  <c r="AE56" i="72"/>
  <c r="AJ24" i="100"/>
  <c r="BW24" i="72"/>
  <c r="AJ24" i="72"/>
  <c r="BJ69" i="72"/>
  <c r="W69" i="100"/>
  <c r="BH32" i="72"/>
  <c r="U32" i="100"/>
  <c r="O25" i="100"/>
  <c r="BB25" i="72"/>
  <c r="BI22" i="72"/>
  <c r="V22" i="100"/>
  <c r="BT53" i="72"/>
  <c r="AG53" i="100"/>
  <c r="BK39" i="72"/>
  <c r="X39" i="100"/>
  <c r="AI74" i="100"/>
  <c r="BV74" i="72"/>
  <c r="AI74" i="72"/>
  <c r="K75" i="100"/>
  <c r="AX75" i="72"/>
  <c r="AJ21" i="252"/>
  <c r="AP21" i="251" s="1"/>
  <c r="AK21" i="252"/>
  <c r="AQ21" i="251" s="1"/>
  <c r="CB57" i="72"/>
  <c r="AO57" i="100"/>
  <c r="AZ9" i="72"/>
  <c r="M9" i="100"/>
  <c r="AK13" i="252"/>
  <c r="AQ13" i="251" s="1"/>
  <c r="AJ13" i="252"/>
  <c r="AP13" i="251" s="1"/>
  <c r="AJ16" i="252"/>
  <c r="AP16" i="251" s="1"/>
  <c r="AK16" i="252"/>
  <c r="AQ16" i="251" s="1"/>
  <c r="AH38" i="252"/>
  <c r="AN38" i="251" s="1"/>
  <c r="AH53" i="252"/>
  <c r="AN53" i="251" s="1"/>
  <c r="BT69" i="72"/>
  <c r="AG69" i="100"/>
  <c r="AM50" i="100"/>
  <c r="BZ50" i="72"/>
  <c r="BU41" i="72"/>
  <c r="AH41" i="100"/>
  <c r="X66" i="100"/>
  <c r="BK66" i="72"/>
  <c r="M29" i="100"/>
  <c r="AZ29" i="72"/>
  <c r="AN111" i="251"/>
  <c r="AJ40" i="223"/>
  <c r="BN62" i="72"/>
  <c r="AA62" i="100"/>
  <c r="BP22" i="72"/>
  <c r="AC22" i="100"/>
  <c r="BL11" i="72"/>
  <c r="Y11" i="100"/>
  <c r="BY66" i="72"/>
  <c r="AL66" i="100"/>
  <c r="AL43" i="100"/>
  <c r="BY43" i="72"/>
  <c r="S58" i="72"/>
  <c r="S58" i="100"/>
  <c r="BF58" i="72"/>
  <c r="CB64" i="72"/>
  <c r="AO64" i="100"/>
  <c r="CB34" i="72"/>
  <c r="AO34" i="100"/>
  <c r="AO34" i="72"/>
  <c r="BL63" i="72"/>
  <c r="Y63" i="100"/>
  <c r="Y63" i="72"/>
  <c r="AY11" i="72"/>
  <c r="L11" i="100"/>
  <c r="AY71" i="72"/>
  <c r="L71" i="100"/>
  <c r="S20" i="251"/>
  <c r="AW53" i="72"/>
  <c r="J53" i="100"/>
  <c r="BW63" i="72"/>
  <c r="AJ63" i="100"/>
  <c r="P34" i="100"/>
  <c r="BC34" i="72"/>
  <c r="AS12" i="72"/>
  <c r="F12" i="100"/>
  <c r="BW55" i="72"/>
  <c r="AJ55" i="100"/>
  <c r="S28" i="251"/>
  <c r="BY33" i="72"/>
  <c r="AL33" i="100"/>
  <c r="AL33" i="72"/>
  <c r="AJ7" i="252"/>
  <c r="N48" i="100"/>
  <c r="BA48" i="72"/>
  <c r="Q51" i="100"/>
  <c r="BD51" i="72"/>
  <c r="Q51" i="72"/>
  <c r="BB18" i="72"/>
  <c r="O18" i="100"/>
  <c r="BH70" i="72"/>
  <c r="U70" i="100"/>
  <c r="BA61" i="72"/>
  <c r="N61" i="100"/>
  <c r="BD52" i="72"/>
  <c r="Q52" i="100"/>
  <c r="BO19" i="72"/>
  <c r="AB19" i="100"/>
  <c r="AB19" i="72"/>
  <c r="AI75" i="72"/>
  <c r="BV75" i="72"/>
  <c r="AI75" i="100"/>
  <c r="BR48" i="72"/>
  <c r="AE48" i="100"/>
  <c r="O41" i="100"/>
  <c r="BB41" i="72"/>
  <c r="BX22" i="72"/>
  <c r="AK22" i="100"/>
  <c r="AS40" i="72"/>
  <c r="F40" i="100"/>
  <c r="BL27" i="72"/>
  <c r="Y27" i="100"/>
  <c r="BG60" i="72"/>
  <c r="T60" i="100"/>
  <c r="T60" i="72"/>
  <c r="R15" i="100"/>
  <c r="BE15" i="72"/>
  <c r="AF54" i="100"/>
  <c r="BS54" i="72"/>
  <c r="AW29" i="72"/>
  <c r="J29" i="100"/>
  <c r="AO16" i="100"/>
  <c r="CB16" i="72"/>
  <c r="AY72" i="72"/>
  <c r="L72" i="100"/>
  <c r="L72" i="72"/>
  <c r="BU24" i="72"/>
  <c r="AH24" i="100"/>
  <c r="BR10" i="72"/>
  <c r="AE10" i="100"/>
  <c r="AB57" i="100"/>
  <c r="BO57" i="72"/>
  <c r="AB49" i="100"/>
  <c r="BO49" i="72"/>
  <c r="N53" i="100"/>
  <c r="BA53" i="72"/>
  <c r="BM21" i="72"/>
  <c r="Z21" i="100"/>
  <c r="AA56" i="100"/>
  <c r="BN56" i="72"/>
  <c r="AA56" i="72"/>
  <c r="AY39" i="72"/>
  <c r="L39" i="100"/>
  <c r="Z70" i="100"/>
  <c r="Z70" i="72"/>
  <c r="BM70" i="72"/>
  <c r="BX72" i="72"/>
  <c r="AK72" i="100"/>
  <c r="AJ69" i="100"/>
  <c r="BW69" i="72"/>
  <c r="AJ69" i="72"/>
  <c r="R14" i="100"/>
  <c r="BE14" i="72"/>
  <c r="BF57" i="72"/>
  <c r="S57" i="100"/>
  <c r="AZ46" i="72"/>
  <c r="M46" i="100"/>
  <c r="AU13" i="72"/>
  <c r="H13" i="100"/>
  <c r="N20" i="100"/>
  <c r="BA20" i="72"/>
  <c r="F35" i="100"/>
  <c r="AS35" i="72"/>
  <c r="AN64" i="100"/>
  <c r="CA64" i="72"/>
  <c r="AN64" i="72"/>
  <c r="AI19" i="72"/>
  <c r="BV19" i="72"/>
  <c r="AI19" i="100"/>
  <c r="T63" i="72"/>
  <c r="T63" i="100"/>
  <c r="BG63" i="72"/>
  <c r="BS56" i="72"/>
  <c r="AF56" i="100"/>
  <c r="BB16" i="72"/>
  <c r="O16" i="100"/>
  <c r="BN16" i="72"/>
  <c r="AA16" i="100"/>
  <c r="BN26" i="72"/>
  <c r="AA26" i="100"/>
  <c r="BC11" i="72"/>
  <c r="P11" i="100"/>
  <c r="P11" i="72"/>
  <c r="AW74" i="72"/>
  <c r="J74" i="100"/>
  <c r="AG14" i="46"/>
  <c r="AO122" i="251" s="1"/>
  <c r="AN122" i="251"/>
  <c r="BT72" i="72"/>
  <c r="AG72" i="100"/>
  <c r="AO48" i="100"/>
  <c r="CB48" i="72"/>
  <c r="AO48" i="72"/>
  <c r="S34" i="251"/>
  <c r="AV34" i="33"/>
  <c r="BS58" i="72"/>
  <c r="AF58" i="100"/>
  <c r="AN24" i="100"/>
  <c r="CA24" i="72"/>
  <c r="S57" i="251"/>
  <c r="BT51" i="72"/>
  <c r="AG51" i="100"/>
  <c r="BN63" i="72"/>
  <c r="AA63" i="100"/>
  <c r="AA63" i="72"/>
  <c r="CA67" i="72"/>
  <c r="AN67" i="100"/>
  <c r="BJ19" i="72"/>
  <c r="W19" i="100"/>
  <c r="W19" i="72"/>
  <c r="N38" i="100"/>
  <c r="BA38" i="72"/>
  <c r="R10" i="100"/>
  <c r="BE10" i="72"/>
  <c r="AY62" i="72"/>
  <c r="L62" i="100"/>
  <c r="AY40" i="72"/>
  <c r="L40" i="100"/>
  <c r="AJ65" i="100"/>
  <c r="BW65" i="72"/>
  <c r="AE61" i="100"/>
  <c r="BR61" i="72"/>
  <c r="AK60" i="100"/>
  <c r="BX60" i="72"/>
  <c r="X20" i="100"/>
  <c r="BK20" i="72"/>
  <c r="X20" i="72"/>
  <c r="BP60" i="72"/>
  <c r="AC60" i="100"/>
  <c r="AS72" i="72"/>
  <c r="F72" i="100"/>
  <c r="BN35" i="72"/>
  <c r="AA35" i="100"/>
  <c r="S40" i="251"/>
  <c r="I28" i="241"/>
  <c r="K73" i="141"/>
  <c r="I8" i="141"/>
  <c r="S18" i="251"/>
  <c r="BT67" i="72"/>
  <c r="AG67" i="100"/>
  <c r="BU65" i="72"/>
  <c r="AH65" i="100"/>
  <c r="AL53" i="100"/>
  <c r="BY53" i="72"/>
  <c r="BH53" i="72"/>
  <c r="U53" i="100"/>
  <c r="BQ62" i="72"/>
  <c r="AD62" i="100"/>
  <c r="AJ26" i="100"/>
  <c r="BW26" i="72"/>
  <c r="AJ26" i="72"/>
  <c r="AK40" i="252"/>
  <c r="AQ40" i="251" s="1"/>
  <c r="AJ40" i="252"/>
  <c r="AP40" i="251" s="1"/>
  <c r="AM43" i="100"/>
  <c r="BZ43" i="72"/>
  <c r="CA55" i="72"/>
  <c r="AN55" i="100"/>
  <c r="AN55" i="72"/>
  <c r="AJ49" i="252"/>
  <c r="AP49" i="251" s="1"/>
  <c r="AK49" i="252"/>
  <c r="AQ49" i="251" s="1"/>
  <c r="AX31" i="72"/>
  <c r="K31" i="100"/>
  <c r="BS75" i="72"/>
  <c r="AF75" i="100"/>
  <c r="CA38" i="72"/>
  <c r="AN38" i="72"/>
  <c r="AN38" i="100"/>
  <c r="BN54" i="72"/>
  <c r="AA54" i="100"/>
  <c r="AA54" i="72"/>
  <c r="BU44" i="72"/>
  <c r="AH44" i="100"/>
  <c r="AH44" i="72"/>
  <c r="BO43" i="72"/>
  <c r="AB43" i="100"/>
  <c r="AB43" i="72"/>
  <c r="BL32" i="72"/>
  <c r="Y32" i="100"/>
  <c r="AW43" i="72"/>
  <c r="J43" i="100"/>
  <c r="AC19" i="100"/>
  <c r="BP19" i="72"/>
  <c r="V65" i="100"/>
  <c r="BI65" i="72"/>
  <c r="AN117" i="251"/>
  <c r="AF8" i="46"/>
  <c r="AG7" i="46"/>
  <c r="S34" i="100"/>
  <c r="BF34" i="72"/>
  <c r="I73" i="100"/>
  <c r="AV73" i="72"/>
  <c r="I73" i="72"/>
  <c r="BE72" i="72"/>
  <c r="R72" i="100"/>
  <c r="T33" i="100"/>
  <c r="BG33" i="72"/>
  <c r="BQ31" i="72"/>
  <c r="AD31" i="100"/>
  <c r="AW70" i="72"/>
  <c r="J70" i="100"/>
  <c r="AW22" i="72"/>
  <c r="J22" i="100"/>
  <c r="J22" i="72"/>
  <c r="AS47" i="72"/>
  <c r="F47" i="100"/>
  <c r="AN48" i="100"/>
  <c r="AN48" i="72"/>
  <c r="CA48" i="72"/>
  <c r="BV53" i="72"/>
  <c r="AI53" i="100"/>
  <c r="AI53" i="72"/>
  <c r="BK23" i="72"/>
  <c r="X23" i="100"/>
  <c r="U16" i="100"/>
  <c r="BH16" i="72"/>
  <c r="BW12" i="72"/>
  <c r="AJ12" i="100"/>
  <c r="AB31" i="100"/>
  <c r="BO31" i="72"/>
  <c r="BJ58" i="72"/>
  <c r="W58" i="100"/>
  <c r="BF62" i="72"/>
  <c r="S62" i="100"/>
  <c r="AN121" i="251"/>
  <c r="AG13" i="46"/>
  <c r="AO121" i="251" s="1"/>
  <c r="BP20" i="72"/>
  <c r="AC20" i="100"/>
  <c r="X38" i="100"/>
  <c r="BK38" i="72"/>
  <c r="S31" i="100"/>
  <c r="BF31" i="72"/>
  <c r="S31" i="72"/>
  <c r="O33" i="100"/>
  <c r="BB33" i="72"/>
  <c r="O33" i="72"/>
  <c r="H60" i="72"/>
  <c r="AU60" i="72"/>
  <c r="H60" i="100"/>
  <c r="BP66" i="72"/>
  <c r="AC66" i="100"/>
  <c r="AO33" i="100"/>
  <c r="CB33" i="72"/>
  <c r="AO33" i="72"/>
  <c r="BW51" i="72"/>
  <c r="AJ51" i="100"/>
  <c r="BQ66" i="72"/>
  <c r="AD66" i="100"/>
  <c r="BS9" i="72"/>
  <c r="AF9" i="100"/>
  <c r="AN15" i="100"/>
  <c r="CA15" i="72"/>
  <c r="BV64" i="72"/>
  <c r="AI64" i="100"/>
  <c r="BM60" i="72"/>
  <c r="Z60" i="100"/>
  <c r="AK30" i="100"/>
  <c r="BX30" i="72"/>
  <c r="W37" i="100"/>
  <c r="BJ37" i="72"/>
  <c r="BE30" i="72"/>
  <c r="R30" i="100"/>
  <c r="R30" i="72"/>
  <c r="N28" i="100"/>
  <c r="BA28" i="72"/>
  <c r="N28" i="72"/>
  <c r="BJ43" i="72"/>
  <c r="W43" i="100"/>
  <c r="BB37" i="72"/>
  <c r="O37" i="100"/>
  <c r="K25" i="100"/>
  <c r="AX25" i="72"/>
  <c r="BG48" i="72"/>
  <c r="T48" i="100"/>
  <c r="AX33" i="72"/>
  <c r="K33" i="72"/>
  <c r="K33" i="100"/>
  <c r="H30" i="100"/>
  <c r="AU30" i="72"/>
  <c r="H30" i="72"/>
  <c r="J34" i="100"/>
  <c r="AW34" i="72"/>
  <c r="AH29" i="252"/>
  <c r="AN29" i="251" s="1"/>
  <c r="O36" i="100"/>
  <c r="BB36" i="72"/>
  <c r="O56" i="100"/>
  <c r="BB56" i="72"/>
  <c r="P49" i="100"/>
  <c r="BC49" i="72"/>
  <c r="AX8" i="72"/>
  <c r="K8" i="100"/>
  <c r="AH10" i="252"/>
  <c r="AN10" i="251" s="1"/>
  <c r="AL12" i="100"/>
  <c r="BY12" i="72"/>
  <c r="S59" i="251"/>
  <c r="AS18" i="72"/>
  <c r="F18" i="100"/>
  <c r="AX67" i="72"/>
  <c r="K67" i="72"/>
  <c r="K67" i="100"/>
  <c r="AN62" i="100"/>
  <c r="CA62" i="72"/>
  <c r="BN70" i="72"/>
  <c r="AA70" i="100"/>
  <c r="AG41" i="100"/>
  <c r="BT41" i="72"/>
  <c r="AS43" i="72"/>
  <c r="F43" i="100"/>
  <c r="AK19" i="100"/>
  <c r="BX19" i="72"/>
  <c r="AI27" i="100"/>
  <c r="BV27" i="72"/>
  <c r="BN68" i="72"/>
  <c r="AA68" i="100"/>
  <c r="P47" i="100"/>
  <c r="BC47" i="72"/>
  <c r="BD28" i="72"/>
  <c r="Q28" i="100"/>
  <c r="BJ54" i="72"/>
  <c r="W54" i="100"/>
  <c r="Y61" i="100"/>
  <c r="BL61" i="72"/>
  <c r="AS75" i="72"/>
  <c r="F75" i="100"/>
  <c r="BF46" i="72"/>
  <c r="S46" i="100"/>
  <c r="AH34" i="252"/>
  <c r="AN34" i="251" s="1"/>
  <c r="K9" i="100"/>
  <c r="AX9" i="72"/>
  <c r="BG45" i="72"/>
  <c r="T45" i="100"/>
  <c r="AN12" i="100"/>
  <c r="CA12" i="72"/>
  <c r="BR51" i="72"/>
  <c r="AE51" i="100"/>
  <c r="K42" i="100"/>
  <c r="AX42" i="72"/>
  <c r="AN124" i="251"/>
  <c r="AG16" i="46"/>
  <c r="AO124" i="251" s="1"/>
  <c r="BO11" i="72"/>
  <c r="AB11" i="72"/>
  <c r="AB11" i="100"/>
  <c r="BM65" i="72"/>
  <c r="Z65" i="100"/>
  <c r="Z65" i="72"/>
  <c r="W24" i="100"/>
  <c r="BJ24" i="72"/>
  <c r="BX33" i="72"/>
  <c r="AK33" i="100"/>
  <c r="AI33" i="100"/>
  <c r="BV33" i="72"/>
  <c r="Y56" i="100"/>
  <c r="BL56" i="72"/>
  <c r="L67" i="100"/>
  <c r="AY67" i="72"/>
  <c r="BD24" i="72"/>
  <c r="Q24" i="100"/>
  <c r="J14" i="100"/>
  <c r="AW14" i="72"/>
  <c r="BG37" i="72"/>
  <c r="T37" i="100"/>
  <c r="AF53" i="100"/>
  <c r="BS53" i="72"/>
  <c r="AN9" i="100"/>
  <c r="CA9" i="72"/>
  <c r="BR9" i="72"/>
  <c r="AE9" i="100"/>
  <c r="BV56" i="72"/>
  <c r="AI56" i="100"/>
  <c r="AI56" i="72"/>
  <c r="AO31" i="100"/>
  <c r="CB31" i="72"/>
  <c r="BM8" i="72"/>
  <c r="Z8" i="100"/>
  <c r="BT38" i="72"/>
  <c r="AG38" i="100"/>
  <c r="AK26" i="100"/>
  <c r="BX26" i="72"/>
  <c r="AK26" i="72"/>
  <c r="Y39" i="100"/>
  <c r="BL39" i="72"/>
  <c r="Y39" i="72"/>
  <c r="BJ23" i="72"/>
  <c r="W23" i="100"/>
  <c r="T24" i="100"/>
  <c r="BG24" i="72"/>
  <c r="N26" i="100"/>
  <c r="BA26" i="72"/>
  <c r="BJ9" i="72"/>
  <c r="W9" i="100"/>
  <c r="U15" i="100"/>
  <c r="BH15" i="72"/>
  <c r="BE34" i="72"/>
  <c r="R34" i="100"/>
  <c r="R34" i="72"/>
  <c r="O19" i="100"/>
  <c r="BB19" i="72"/>
  <c r="J54" i="100"/>
  <c r="AW54" i="72"/>
  <c r="BD19" i="72"/>
  <c r="Q19" i="100"/>
  <c r="Q19" i="72"/>
  <c r="AU71" i="72"/>
  <c r="H71" i="100"/>
  <c r="H68" i="100"/>
  <c r="AU68" i="72"/>
  <c r="H68" i="72"/>
  <c r="AH49" i="252"/>
  <c r="AN49" i="251" s="1"/>
  <c r="BQ61" i="72"/>
  <c r="AD61" i="100"/>
  <c r="AD61" i="72"/>
  <c r="P25" i="100"/>
  <c r="BC25" i="72"/>
  <c r="P25" i="72"/>
  <c r="AY37" i="72"/>
  <c r="L37" i="100"/>
  <c r="BA35" i="72"/>
  <c r="N35" i="72"/>
  <c r="N35" i="100"/>
  <c r="AZ50" i="72"/>
  <c r="M50" i="72"/>
  <c r="M50" i="100"/>
  <c r="AV40" i="72"/>
  <c r="I40" i="100"/>
  <c r="H35" i="100"/>
  <c r="AU35" i="72"/>
  <c r="BP64" i="72"/>
  <c r="AC64" i="100"/>
  <c r="AC64" i="72"/>
  <c r="AY64" i="72"/>
  <c r="L64" i="100"/>
  <c r="BI30" i="72"/>
  <c r="V30" i="100"/>
  <c r="AU61" i="72"/>
  <c r="H61" i="100"/>
  <c r="K39" i="100"/>
  <c r="AX39" i="72"/>
  <c r="S49" i="251"/>
  <c r="J48" i="140"/>
  <c r="K48" i="140" s="1"/>
  <c r="AL72" i="100"/>
  <c r="BY72" i="72"/>
  <c r="BZ75" i="72"/>
  <c r="AM75" i="100"/>
  <c r="N32" i="100"/>
  <c r="BA32" i="72"/>
  <c r="AL58" i="100"/>
  <c r="BY58" i="72"/>
  <c r="AL58" i="72"/>
  <c r="AF69" i="100"/>
  <c r="BS69" i="72"/>
  <c r="AF69" i="72"/>
  <c r="BZ42" i="72"/>
  <c r="AM42" i="100"/>
  <c r="AK20" i="252"/>
  <c r="AQ20" i="251" s="1"/>
  <c r="AJ20" i="252"/>
  <c r="AP20" i="251" s="1"/>
  <c r="AS15" i="72"/>
  <c r="F15" i="100"/>
  <c r="X70" i="100"/>
  <c r="BK70" i="72"/>
  <c r="BR44" i="72"/>
  <c r="AE44" i="100"/>
  <c r="AE44" i="72"/>
  <c r="BW75" i="72"/>
  <c r="AJ75" i="100"/>
  <c r="F23" i="100"/>
  <c r="AS23" i="72"/>
  <c r="AL17" i="100"/>
  <c r="BY17" i="72"/>
  <c r="BZ68" i="72"/>
  <c r="AM68" i="100"/>
  <c r="BR68" i="72"/>
  <c r="AE68" i="100"/>
  <c r="AE68" i="72"/>
  <c r="AS68" i="72"/>
  <c r="F68" i="100"/>
  <c r="AO40" i="100"/>
  <c r="CB40" i="72"/>
  <c r="AO40" i="72"/>
  <c r="BS63" i="72"/>
  <c r="AF63" i="100"/>
  <c r="BO53" i="72"/>
  <c r="AB53" i="100"/>
  <c r="BU52" i="72"/>
  <c r="AH52" i="100"/>
  <c r="BJ50" i="72"/>
  <c r="W50" i="100"/>
  <c r="BH56" i="72"/>
  <c r="U56" i="100"/>
  <c r="BF48" i="72"/>
  <c r="S48" i="100"/>
  <c r="BB70" i="72"/>
  <c r="O70" i="100"/>
  <c r="BU26" i="72"/>
  <c r="AH26" i="100"/>
  <c r="BJ36" i="72"/>
  <c r="W36" i="100"/>
  <c r="J59" i="100"/>
  <c r="AW59" i="72"/>
  <c r="BF74" i="72"/>
  <c r="S74" i="100"/>
  <c r="AS9" i="72"/>
  <c r="F9" i="100"/>
  <c r="CB60" i="72"/>
  <c r="AO60" i="100"/>
  <c r="AJ40" i="100"/>
  <c r="BW40" i="72"/>
  <c r="P43" i="72"/>
  <c r="P43" i="100"/>
  <c r="BC43" i="72"/>
  <c r="S32" i="251"/>
  <c r="CB18" i="72"/>
  <c r="AO18" i="72"/>
  <c r="AO18" i="100"/>
  <c r="AH64" i="252"/>
  <c r="AN64" i="251" s="1"/>
  <c r="BM15" i="72"/>
  <c r="Z15" i="100"/>
  <c r="BK65" i="72"/>
  <c r="X65" i="100"/>
  <c r="AZ12" i="72"/>
  <c r="M12" i="100"/>
  <c r="L19" i="100"/>
  <c r="AY19" i="72"/>
  <c r="AX10" i="72"/>
  <c r="K10" i="100"/>
  <c r="AF10" i="100"/>
  <c r="BS10" i="72"/>
  <c r="BN34" i="72"/>
  <c r="AA34" i="100"/>
  <c r="Z71" i="100"/>
  <c r="BM71" i="72"/>
  <c r="BH30" i="72"/>
  <c r="U30" i="100"/>
  <c r="BW56" i="72"/>
  <c r="AJ56" i="100"/>
  <c r="BG15" i="72"/>
  <c r="T15" i="100"/>
  <c r="T15" i="72"/>
  <c r="BC74" i="72"/>
  <c r="P74" i="100"/>
  <c r="P74" i="72"/>
  <c r="BP36" i="72"/>
  <c r="AC36" i="100"/>
  <c r="AC36" i="72"/>
  <c r="BT73" i="72"/>
  <c r="AG73" i="100"/>
  <c r="AJ15" i="100"/>
  <c r="BW15" i="72"/>
  <c r="BU67" i="72"/>
  <c r="AH67" i="100"/>
  <c r="BN23" i="72"/>
  <c r="AA23" i="100"/>
  <c r="BU53" i="72"/>
  <c r="AH53" i="100"/>
  <c r="S63" i="100"/>
  <c r="BF63" i="72"/>
  <c r="S63" i="72"/>
  <c r="BE12" i="72"/>
  <c r="R12" i="100"/>
  <c r="AY63" i="72"/>
  <c r="L63" i="100"/>
  <c r="F32" i="72"/>
  <c r="F32" i="100"/>
  <c r="AS32" i="72"/>
  <c r="AE75" i="100"/>
  <c r="BR75" i="72"/>
  <c r="AE75" i="72"/>
  <c r="BH44" i="72"/>
  <c r="U44" i="100"/>
  <c r="U44" i="72"/>
  <c r="BG39" i="72"/>
  <c r="T39" i="100"/>
  <c r="BS33" i="72"/>
  <c r="AF33" i="100"/>
  <c r="BK8" i="72"/>
  <c r="X8" i="100"/>
  <c r="BN13" i="72"/>
  <c r="AA13" i="100"/>
  <c r="H26" i="100"/>
  <c r="AU26" i="72"/>
  <c r="BV67" i="72"/>
  <c r="AI67" i="100"/>
  <c r="AI67" i="72"/>
  <c r="M75" i="100"/>
  <c r="AZ75" i="72"/>
  <c r="K47" i="100"/>
  <c r="AX47" i="72"/>
  <c r="BT40" i="72"/>
  <c r="AG40" i="100"/>
  <c r="BV54" i="72"/>
  <c r="AI54" i="100"/>
  <c r="N70" i="100"/>
  <c r="BA70" i="72"/>
  <c r="BP51" i="72"/>
  <c r="AC51" i="100"/>
  <c r="AU23" i="72"/>
  <c r="H23" i="100"/>
  <c r="AD20" i="100"/>
  <c r="AD20" i="72"/>
  <c r="BQ20" i="72"/>
  <c r="BU25" i="72"/>
  <c r="AH25" i="100"/>
  <c r="AN123" i="251"/>
  <c r="AG15" i="46"/>
  <c r="AO123" i="251" s="1"/>
  <c r="AF57" i="100"/>
  <c r="BS57" i="72"/>
  <c r="AO51" i="100"/>
  <c r="CB51" i="72"/>
  <c r="BG54" i="72"/>
  <c r="T54" i="100"/>
  <c r="BK64" i="72"/>
  <c r="X64" i="100"/>
  <c r="X64" i="72"/>
  <c r="T74" i="100"/>
  <c r="BG74" i="72"/>
  <c r="AU59" i="72"/>
  <c r="H59" i="100"/>
  <c r="H59" i="72"/>
  <c r="AO43" i="100"/>
  <c r="CB43" i="72"/>
  <c r="AO43" i="72"/>
  <c r="AD16" i="100"/>
  <c r="BQ16" i="72"/>
  <c r="BX42" i="72"/>
  <c r="AK42" i="100"/>
  <c r="BO24" i="72"/>
  <c r="AB24" i="100"/>
  <c r="Y71" i="100"/>
  <c r="BL71" i="72"/>
  <c r="BF51" i="72"/>
  <c r="S51" i="100"/>
  <c r="AZ21" i="72"/>
  <c r="M21" i="100"/>
  <c r="M21" i="72"/>
  <c r="BE66" i="72"/>
  <c r="R66" i="100"/>
  <c r="R66" i="72"/>
  <c r="I17" i="100"/>
  <c r="AV17" i="72"/>
  <c r="H16" i="100"/>
  <c r="AU16" i="72"/>
  <c r="K19" i="100"/>
  <c r="AX19" i="72"/>
  <c r="AH61" i="252"/>
  <c r="AN61" i="251" s="1"/>
  <c r="AZ10" i="72"/>
  <c r="M10" i="100"/>
  <c r="AC18" i="100"/>
  <c r="BP18" i="72"/>
  <c r="AH23" i="100"/>
  <c r="BU23" i="72"/>
  <c r="AH23" i="72"/>
  <c r="BS50" i="72"/>
  <c r="AF50" i="100"/>
  <c r="AY50" i="72"/>
  <c r="L50" i="100"/>
  <c r="AY21" i="72"/>
  <c r="L21" i="100"/>
  <c r="BD30" i="72"/>
  <c r="Q30" i="100"/>
  <c r="AU31" i="72"/>
  <c r="H31" i="100"/>
  <c r="AC57" i="72"/>
  <c r="BP57" i="72"/>
  <c r="AC57" i="100"/>
  <c r="H51" i="72"/>
  <c r="AU51" i="72"/>
  <c r="H51" i="100"/>
  <c r="AZ34" i="72"/>
  <c r="M34" i="100"/>
  <c r="S29" i="251"/>
  <c r="AM64" i="100"/>
  <c r="BZ64" i="72"/>
  <c r="AL28" i="100"/>
  <c r="BY28" i="72"/>
  <c r="AL41" i="100"/>
  <c r="BY41" i="72"/>
  <c r="AL41" i="72"/>
  <c r="AM67" i="100"/>
  <c r="BZ67" i="72"/>
  <c r="AM67" i="72"/>
  <c r="AM30" i="100"/>
  <c r="BZ30" i="72"/>
  <c r="I65" i="100"/>
  <c r="AV65" i="72"/>
  <c r="AL62" i="100"/>
  <c r="BY62" i="72"/>
  <c r="AL62" i="72"/>
  <c r="BB13" i="72"/>
  <c r="O13" i="100"/>
  <c r="W63" i="100"/>
  <c r="BJ63" i="72"/>
  <c r="AL51" i="72"/>
  <c r="AL51" i="100"/>
  <c r="BY51" i="72"/>
  <c r="BA18" i="72"/>
  <c r="N18" i="100"/>
  <c r="AM44" i="100"/>
  <c r="BZ44" i="72"/>
  <c r="AM44" i="72"/>
  <c r="BY75" i="72"/>
  <c r="AL75" i="100"/>
  <c r="O32" i="100"/>
  <c r="BB32" i="72"/>
  <c r="AM11" i="100"/>
  <c r="BZ11" i="72"/>
  <c r="AM11" i="72"/>
  <c r="M11" i="100"/>
  <c r="AZ11" i="72"/>
  <c r="M11" i="72"/>
  <c r="AH31" i="100"/>
  <c r="BU31" i="72"/>
  <c r="AL15" i="100"/>
  <c r="BY15" i="72"/>
  <c r="BK43" i="72"/>
  <c r="X43" i="100"/>
  <c r="AJ22" i="252"/>
  <c r="AP22" i="251" s="1"/>
  <c r="AK22" i="252"/>
  <c r="AQ22" i="251" s="1"/>
  <c r="AK10" i="252"/>
  <c r="AQ10" i="251" s="1"/>
  <c r="AJ10" i="252"/>
  <c r="AP10" i="251" s="1"/>
  <c r="AK69" i="252"/>
  <c r="AQ69" i="251" s="1"/>
  <c r="AJ69" i="252"/>
  <c r="AP69" i="251" s="1"/>
  <c r="AM34" i="100"/>
  <c r="BZ34" i="72"/>
  <c r="BZ8" i="72"/>
  <c r="AM8" i="100"/>
  <c r="AK34" i="252"/>
  <c r="AQ34" i="251" s="1"/>
  <c r="AJ34" i="252"/>
  <c r="AP34" i="251" s="1"/>
  <c r="BX34" i="72"/>
  <c r="AK34" i="100"/>
  <c r="BV15" i="72"/>
  <c r="AI15" i="100"/>
  <c r="AK47" i="252"/>
  <c r="AQ47" i="251" s="1"/>
  <c r="AJ47" i="252"/>
  <c r="AP47" i="251" s="1"/>
  <c r="AV14" i="72"/>
  <c r="I14" i="100"/>
  <c r="I14" i="72"/>
  <c r="T130" i="251"/>
  <c r="CA8" i="72"/>
  <c r="AN8" i="100"/>
  <c r="BU50" i="72"/>
  <c r="AH50" i="100"/>
  <c r="BM39" i="72"/>
  <c r="Z39" i="100"/>
  <c r="O46" i="100"/>
  <c r="BB46" i="72"/>
  <c r="O46" i="72"/>
  <c r="J31" i="100"/>
  <c r="AW31" i="72"/>
  <c r="BP47" i="72"/>
  <c r="AC47" i="100"/>
  <c r="BJ70" i="72"/>
  <c r="W70" i="100"/>
  <c r="BG25" i="72"/>
  <c r="T25" i="100"/>
  <c r="T25" i="72"/>
  <c r="S72" i="251"/>
  <c r="AW66" i="72"/>
  <c r="J66" i="100"/>
  <c r="F29" i="100"/>
  <c r="AS29" i="72"/>
  <c r="F29" i="72"/>
  <c r="BF50" i="72"/>
  <c r="S50" i="100"/>
  <c r="AH66" i="252"/>
  <c r="AN66" i="251" s="1"/>
  <c r="BE48" i="72"/>
  <c r="R48" i="100"/>
  <c r="BR43" i="72"/>
  <c r="AE43" i="100"/>
  <c r="N65" i="100"/>
  <c r="BA65" i="72"/>
  <c r="AK49" i="100"/>
  <c r="BX49" i="72"/>
  <c r="AI61" i="100"/>
  <c r="BV61" i="72"/>
  <c r="AI61" i="72"/>
  <c r="BO17" i="72"/>
  <c r="AB17" i="100"/>
  <c r="BF24" i="72"/>
  <c r="S24" i="100"/>
  <c r="BW57" i="72"/>
  <c r="AJ57" i="100"/>
  <c r="AJ57" i="72"/>
  <c r="W51" i="100"/>
  <c r="BJ51" i="72"/>
  <c r="BA22" i="72"/>
  <c r="N22" i="100"/>
  <c r="AH55" i="252"/>
  <c r="AN55" i="251" s="1"/>
  <c r="AE24" i="100"/>
  <c r="BR24" i="72"/>
  <c r="Z58" i="100"/>
  <c r="BM58" i="72"/>
  <c r="BJ57" i="72"/>
  <c r="W57" i="100"/>
  <c r="AH15" i="252"/>
  <c r="AY75" i="72"/>
  <c r="L75" i="100"/>
  <c r="BJ10" i="72"/>
  <c r="W10" i="72"/>
  <c r="W10" i="100"/>
  <c r="AX61" i="72"/>
  <c r="K61" i="100"/>
  <c r="AC21" i="100"/>
  <c r="BP21" i="72"/>
  <c r="BG44" i="72"/>
  <c r="T44" i="100"/>
  <c r="I8" i="100"/>
  <c r="AV8" i="72"/>
  <c r="BN31" i="72"/>
  <c r="AA31" i="100"/>
  <c r="BG68" i="72"/>
  <c r="T68" i="100"/>
  <c r="AW67" i="72"/>
  <c r="J67" i="100"/>
  <c r="BG40" i="72"/>
  <c r="T40" i="100"/>
  <c r="BC24" i="72"/>
  <c r="P24" i="100"/>
  <c r="AU62" i="72"/>
  <c r="H62" i="72"/>
  <c r="H62" i="100"/>
  <c r="AV24" i="72"/>
  <c r="I24" i="100"/>
  <c r="AS30" i="72"/>
  <c r="F30" i="100"/>
  <c r="AM22" i="100"/>
  <c r="BZ22" i="72"/>
  <c r="BZ66" i="72"/>
  <c r="AM66" i="100"/>
  <c r="BX13" i="72"/>
  <c r="AK13" i="100"/>
  <c r="BO29" i="72"/>
  <c r="AB29" i="100"/>
  <c r="BZ74" i="72"/>
  <c r="AM74" i="100"/>
  <c r="AM74" i="72"/>
  <c r="AK11" i="252"/>
  <c r="AQ11" i="251" s="1"/>
  <c r="AJ11" i="252"/>
  <c r="AP11" i="251" s="1"/>
  <c r="BU47" i="72"/>
  <c r="AH47" i="100"/>
  <c r="AK46" i="252"/>
  <c r="AQ46" i="251" s="1"/>
  <c r="AJ46" i="252"/>
  <c r="AP46" i="251" s="1"/>
  <c r="AM10" i="100"/>
  <c r="BZ10" i="72"/>
  <c r="F14" i="100"/>
  <c r="AS14" i="72"/>
  <c r="AK26" i="252"/>
  <c r="AQ26" i="251" s="1"/>
  <c r="AJ26" i="252"/>
  <c r="AP26" i="251" s="1"/>
  <c r="BT18" i="72"/>
  <c r="AG18" i="100"/>
  <c r="AG45" i="100"/>
  <c r="BT45" i="72"/>
  <c r="J35" i="100"/>
  <c r="AW35" i="72"/>
  <c r="AH40" i="252"/>
  <c r="AN40" i="251" s="1"/>
  <c r="BS30" i="72"/>
  <c r="AF30" i="100"/>
  <c r="AF30" i="72"/>
  <c r="CB71" i="72"/>
  <c r="AO71" i="100"/>
  <c r="BV58" i="72"/>
  <c r="AI58" i="100"/>
  <c r="BG18" i="72"/>
  <c r="T18" i="100"/>
  <c r="F70" i="100"/>
  <c r="AS70" i="72"/>
  <c r="F70" i="72"/>
  <c r="AX48" i="72"/>
  <c r="K48" i="100"/>
  <c r="BF75" i="72"/>
  <c r="S75" i="100"/>
  <c r="BO30" i="72"/>
  <c r="AB30" i="100"/>
  <c r="BO65" i="72"/>
  <c r="AB65" i="100"/>
  <c r="BY29" i="72"/>
  <c r="AL29" i="100"/>
  <c r="AL29" i="72"/>
  <c r="AJ56" i="252"/>
  <c r="AP56" i="251" s="1"/>
  <c r="AK56" i="252"/>
  <c r="AQ56" i="251" s="1"/>
  <c r="S71" i="251"/>
  <c r="BZ41" i="72"/>
  <c r="AM41" i="100"/>
  <c r="AS66" i="72"/>
  <c r="F66" i="100"/>
  <c r="BZ61" i="72"/>
  <c r="AM61" i="100"/>
  <c r="H32" i="100"/>
  <c r="AU32" i="72"/>
  <c r="AL47" i="100"/>
  <c r="BY47" i="72"/>
  <c r="BZ55" i="72"/>
  <c r="AM55" i="100"/>
  <c r="AM55" i="72"/>
  <c r="AB16" i="100"/>
  <c r="BO16" i="72"/>
  <c r="BK63" i="72"/>
  <c r="X63" i="100"/>
  <c r="T14" i="100"/>
  <c r="BG14" i="72"/>
  <c r="AH27" i="252"/>
  <c r="AN27" i="251" s="1"/>
  <c r="AH45" i="252"/>
  <c r="AN45" i="251" s="1"/>
  <c r="AW45" i="72"/>
  <c r="J45" i="100"/>
  <c r="AH8" i="252"/>
  <c r="AN8" i="251" s="1"/>
  <c r="BY39" i="72"/>
  <c r="AL39" i="100"/>
  <c r="BF43" i="72"/>
  <c r="S43" i="100"/>
  <c r="AK46" i="100"/>
  <c r="BX46" i="72"/>
  <c r="AK46" i="72"/>
  <c r="AL21" i="72"/>
  <c r="BY21" i="72"/>
  <c r="AL21" i="100"/>
  <c r="AH42" i="252"/>
  <c r="AN42" i="251" s="1"/>
  <c r="T35" i="100"/>
  <c r="BG35" i="72"/>
  <c r="BO56" i="72"/>
  <c r="AB56" i="100"/>
  <c r="BL20" i="72"/>
  <c r="Y20" i="100"/>
  <c r="AC25" i="100"/>
  <c r="BP25" i="72"/>
  <c r="BA63" i="72"/>
  <c r="N63" i="100"/>
  <c r="BQ24" i="72"/>
  <c r="AD24" i="100"/>
  <c r="AK52" i="252"/>
  <c r="AQ52" i="251" s="1"/>
  <c r="AJ52" i="252"/>
  <c r="AP52" i="251" s="1"/>
  <c r="BY14" i="72"/>
  <c r="AL14" i="100"/>
  <c r="K26" i="100"/>
  <c r="AX26" i="72"/>
  <c r="K26" i="72"/>
  <c r="BN29" i="72"/>
  <c r="AA29" i="100"/>
  <c r="BY30" i="72"/>
  <c r="AL30" i="100"/>
  <c r="AM29" i="100"/>
  <c r="BZ29" i="72"/>
  <c r="J37" i="241"/>
  <c r="AT65" i="33"/>
  <c r="J37" i="141"/>
  <c r="J75" i="241"/>
  <c r="J75" i="141"/>
  <c r="K75" i="141" s="1"/>
  <c r="J75" i="140"/>
  <c r="J71" i="141"/>
  <c r="K71" i="141" s="1"/>
  <c r="J66" i="241"/>
  <c r="K66" i="241" s="1"/>
  <c r="J66" i="141"/>
  <c r="K66" i="141" s="1"/>
  <c r="J66" i="140"/>
  <c r="K66" i="140" s="1"/>
  <c r="I74" i="141"/>
  <c r="J11" i="46"/>
  <c r="J23" i="141"/>
  <c r="K23" i="141" s="1"/>
  <c r="J23" i="241"/>
  <c r="J20" i="141"/>
  <c r="J20" i="241"/>
  <c r="K20" i="241" s="1"/>
  <c r="J42" i="140"/>
  <c r="J42" i="241"/>
  <c r="K42" i="241" s="1"/>
  <c r="J42" i="141"/>
  <c r="K42" i="141" s="1"/>
  <c r="J23" i="140"/>
  <c r="K23" i="140" s="1"/>
  <c r="J71" i="140"/>
  <c r="K71" i="140" s="1"/>
  <c r="I12" i="241"/>
  <c r="J12" i="140"/>
  <c r="K12" i="140" s="1"/>
  <c r="J12" i="141"/>
  <c r="I41" i="140"/>
  <c r="I28" i="140"/>
  <c r="I47" i="140"/>
  <c r="J12" i="241"/>
  <c r="I74" i="241"/>
  <c r="I32" i="141"/>
  <c r="I59" i="140"/>
  <c r="I39" i="141"/>
  <c r="I41" i="141"/>
  <c r="I37" i="141"/>
  <c r="I37" i="241"/>
  <c r="I42" i="140"/>
  <c r="I53" i="140"/>
  <c r="I25" i="141"/>
  <c r="I12" i="141"/>
  <c r="K12" i="141" s="1"/>
  <c r="J45" i="241"/>
  <c r="K45" i="241" s="1"/>
  <c r="I47" i="241"/>
  <c r="J48" i="241"/>
  <c r="I48" i="241"/>
  <c r="K48" i="241" s="1"/>
  <c r="J48" i="141"/>
  <c r="K48" i="141" s="1"/>
  <c r="I20" i="141"/>
  <c r="I23" i="241"/>
  <c r="K23" i="241" s="1"/>
  <c r="AT11" i="33"/>
  <c r="I19" i="241"/>
  <c r="J19" i="241"/>
  <c r="J19" i="141"/>
  <c r="K19" i="141" s="1"/>
  <c r="J19" i="140"/>
  <c r="K19" i="140" s="1"/>
  <c r="J43" i="140"/>
  <c r="K43" i="140" s="1"/>
  <c r="J43" i="241"/>
  <c r="AT63" i="33"/>
  <c r="J58" i="241"/>
  <c r="K58" i="241" s="1"/>
  <c r="J58" i="141"/>
  <c r="K58" i="141" s="1"/>
  <c r="J58" i="140"/>
  <c r="K58" i="140" s="1"/>
  <c r="I36" i="140"/>
  <c r="J73" i="241"/>
  <c r="K73" i="241" s="1"/>
  <c r="J15" i="46"/>
  <c r="I43" i="241"/>
  <c r="K43" i="241" s="1"/>
  <c r="J35" i="241"/>
  <c r="K35" i="241" s="1"/>
  <c r="J35" i="141"/>
  <c r="K35" i="141" s="1"/>
  <c r="J35" i="140"/>
  <c r="K35" i="140" s="1"/>
  <c r="I67" i="241"/>
  <c r="J67" i="141"/>
  <c r="K67" i="141" s="1"/>
  <c r="J67" i="140"/>
  <c r="K67" i="140" s="1"/>
  <c r="J67" i="241"/>
  <c r="I32" i="140"/>
  <c r="J32" i="141"/>
  <c r="J32" i="140"/>
  <c r="J32" i="241"/>
  <c r="K32" i="241" s="1"/>
  <c r="I31" i="140"/>
  <c r="J31" i="140"/>
  <c r="J31" i="141"/>
  <c r="K31" i="141" s="1"/>
  <c r="J31" i="241"/>
  <c r="K31" i="241" s="1"/>
  <c r="I40" i="141"/>
  <c r="AU41" i="33"/>
  <c r="T41" i="251" s="1"/>
  <c r="J12" i="46"/>
  <c r="J60" i="140"/>
  <c r="J60" i="241"/>
  <c r="K60" i="241" s="1"/>
  <c r="J60" i="141"/>
  <c r="K60" i="141" s="1"/>
  <c r="I39" i="241"/>
  <c r="I53" i="241"/>
  <c r="I21" i="140"/>
  <c r="J21" i="140"/>
  <c r="J21" i="241"/>
  <c r="K21" i="241" s="1"/>
  <c r="J21" i="141"/>
  <c r="K21" i="141" s="1"/>
  <c r="J46" i="241"/>
  <c r="K46" i="241" s="1"/>
  <c r="J46" i="141"/>
  <c r="K46" i="141" s="1"/>
  <c r="J46" i="140"/>
  <c r="K46" i="140" s="1"/>
  <c r="J56" i="141"/>
  <c r="K56" i="141" s="1"/>
  <c r="J56" i="140"/>
  <c r="K56" i="140" s="1"/>
  <c r="J56" i="241"/>
  <c r="K56" i="241" s="1"/>
  <c r="J36" i="141"/>
  <c r="K36" i="141" s="1"/>
  <c r="J36" i="140"/>
  <c r="J36" i="241"/>
  <c r="K36" i="241" s="1"/>
  <c r="AU19" i="33"/>
  <c r="T19" i="251" s="1"/>
  <c r="J51" i="241"/>
  <c r="AU36" i="33"/>
  <c r="T36" i="251" s="1"/>
  <c r="AU35" i="33"/>
  <c r="T35" i="251" s="1"/>
  <c r="AU39" i="33"/>
  <c r="T39" i="251" s="1"/>
  <c r="J39" i="140"/>
  <c r="K39" i="140" s="1"/>
  <c r="J39" i="241"/>
  <c r="J39" i="141"/>
  <c r="AT43" i="33"/>
  <c r="AT58" i="33"/>
  <c r="I14" i="140"/>
  <c r="K14" i="140" s="1"/>
  <c r="J14" i="241"/>
  <c r="K14" i="241" s="1"/>
  <c r="J14" i="140"/>
  <c r="J14" i="141"/>
  <c r="K14" i="141" s="1"/>
  <c r="AU58" i="33"/>
  <c r="T58" i="251" s="1"/>
  <c r="AU57" i="33"/>
  <c r="T57" i="251" s="1"/>
  <c r="AU17" i="33"/>
  <c r="T17" i="251" s="1"/>
  <c r="J26" i="140"/>
  <c r="K26" i="140" s="1"/>
  <c r="J26" i="141"/>
  <c r="K26" i="141" s="1"/>
  <c r="J26" i="241"/>
  <c r="K26" i="241" s="1"/>
  <c r="AU46" i="33"/>
  <c r="T46" i="251" s="1"/>
  <c r="AU72" i="33"/>
  <c r="T72" i="251" s="1"/>
  <c r="AU49" i="33"/>
  <c r="T49" i="251" s="1"/>
  <c r="AU69" i="33"/>
  <c r="T69" i="251" s="1"/>
  <c r="I68" i="141"/>
  <c r="J68" i="141"/>
  <c r="J68" i="140"/>
  <c r="K68" i="140" s="1"/>
  <c r="J68" i="241"/>
  <c r="K68" i="241" s="1"/>
  <c r="AU31" i="33"/>
  <c r="T31" i="251" s="1"/>
  <c r="AU7" i="33"/>
  <c r="AU56" i="33"/>
  <c r="T56" i="251" s="1"/>
  <c r="AU29" i="33"/>
  <c r="T29" i="251" s="1"/>
  <c r="I60" i="140"/>
  <c r="AT7" i="33"/>
  <c r="AT68" i="33"/>
  <c r="I24" i="241"/>
  <c r="J24" i="241"/>
  <c r="J24" i="141"/>
  <c r="K24" i="141" s="1"/>
  <c r="J24" i="140"/>
  <c r="K24" i="140" s="1"/>
  <c r="J33" i="241"/>
  <c r="K33" i="241" s="1"/>
  <c r="J33" i="141"/>
  <c r="K33" i="141" s="1"/>
  <c r="J33" i="140"/>
  <c r="K33" i="140" s="1"/>
  <c r="I11" i="241"/>
  <c r="J11" i="241"/>
  <c r="J11" i="140"/>
  <c r="K11" i="140" s="1"/>
  <c r="I13" i="141"/>
  <c r="J13" i="140"/>
  <c r="K13" i="140" s="1"/>
  <c r="J13" i="241"/>
  <c r="K13" i="241" s="1"/>
  <c r="AU22" i="33"/>
  <c r="T22" i="251" s="1"/>
  <c r="AU24" i="33"/>
  <c r="T24" i="251" s="1"/>
  <c r="AU37" i="33"/>
  <c r="T37" i="251" s="1"/>
  <c r="AU62" i="33"/>
  <c r="T62" i="251" s="1"/>
  <c r="AU53" i="33"/>
  <c r="T53" i="251" s="1"/>
  <c r="AU23" i="33"/>
  <c r="T23" i="251" s="1"/>
  <c r="AT35" i="33"/>
  <c r="J38" i="141"/>
  <c r="K38" i="141" s="1"/>
  <c r="J38" i="140"/>
  <c r="K38" i="140" s="1"/>
  <c r="J38" i="241"/>
  <c r="K38" i="241" s="1"/>
  <c r="J28" i="141"/>
  <c r="K28" i="141" s="1"/>
  <c r="J28" i="140"/>
  <c r="J28" i="241"/>
  <c r="K28" i="241" s="1"/>
  <c r="J59" i="140"/>
  <c r="J59" i="141"/>
  <c r="K59" i="141" s="1"/>
  <c r="J59" i="241"/>
  <c r="K59" i="241" s="1"/>
  <c r="AT66" i="33"/>
  <c r="I40" i="140"/>
  <c r="J40" i="241"/>
  <c r="K40" i="241" s="1"/>
  <c r="J40" i="140"/>
  <c r="J40" i="141"/>
  <c r="AU14" i="33"/>
  <c r="T14" i="251" s="1"/>
  <c r="AU40" i="33"/>
  <c r="T40" i="251" s="1"/>
  <c r="AU42" i="33"/>
  <c r="T42" i="251" s="1"/>
  <c r="AU52" i="33"/>
  <c r="T52" i="251" s="1"/>
  <c r="AU13" i="33"/>
  <c r="T13" i="251" s="1"/>
  <c r="AT60" i="33"/>
  <c r="AT56" i="33"/>
  <c r="AT62" i="33"/>
  <c r="I34" i="140"/>
  <c r="J34" i="141"/>
  <c r="K34" i="141" s="1"/>
  <c r="J34" i="241"/>
  <c r="K34" i="241" s="1"/>
  <c r="J34" i="140"/>
  <c r="AU64" i="33"/>
  <c r="T64" i="251" s="1"/>
  <c r="AU71" i="33"/>
  <c r="T71" i="251" s="1"/>
  <c r="AU28" i="33"/>
  <c r="T28" i="251" s="1"/>
  <c r="AU47" i="33"/>
  <c r="T47" i="251" s="1"/>
  <c r="AU33" i="33"/>
  <c r="T33" i="251" s="1"/>
  <c r="AU32" i="33"/>
  <c r="T32" i="251" s="1"/>
  <c r="J11" i="141"/>
  <c r="K11" i="141" s="1"/>
  <c r="AT54" i="33"/>
  <c r="AU60" i="33"/>
  <c r="T60" i="251" s="1"/>
  <c r="AU65" i="33"/>
  <c r="T65" i="251" s="1"/>
  <c r="AU66" i="33"/>
  <c r="T66" i="251" s="1"/>
  <c r="AU63" i="33"/>
  <c r="T63" i="251" s="1"/>
  <c r="AU61" i="33"/>
  <c r="T61" i="251" s="1"/>
  <c r="J7" i="46"/>
  <c r="AT23" i="33"/>
  <c r="J13" i="46"/>
  <c r="I52" i="241"/>
  <c r="I52" i="141"/>
  <c r="I52" i="140"/>
  <c r="J52" i="141"/>
  <c r="J52" i="241"/>
  <c r="J52" i="140"/>
  <c r="I57" i="141"/>
  <c r="I57" i="241"/>
  <c r="I57" i="140"/>
  <c r="J57" i="140"/>
  <c r="J57" i="141"/>
  <c r="J57" i="241"/>
  <c r="J41" i="141"/>
  <c r="J41" i="241"/>
  <c r="K41" i="241" s="1"/>
  <c r="I70" i="241"/>
  <c r="J70" i="241"/>
  <c r="J70" i="141"/>
  <c r="K70" i="141" s="1"/>
  <c r="J70" i="140"/>
  <c r="K70" i="140" s="1"/>
  <c r="AT53" i="33"/>
  <c r="AU20" i="33"/>
  <c r="T20" i="251" s="1"/>
  <c r="AU15" i="33"/>
  <c r="T15" i="251" s="1"/>
  <c r="J16" i="46"/>
  <c r="AT61" i="33"/>
  <c r="J8" i="141"/>
  <c r="J8" i="241"/>
  <c r="K8" i="241" s="1"/>
  <c r="J25" i="140"/>
  <c r="K25" i="140" s="1"/>
  <c r="J25" i="141"/>
  <c r="J25" i="241"/>
  <c r="K25" i="241" s="1"/>
  <c r="J61" i="141"/>
  <c r="K61" i="141" s="1"/>
  <c r="J61" i="241"/>
  <c r="K61" i="241" s="1"/>
  <c r="J61" i="140"/>
  <c r="K61" i="140" s="1"/>
  <c r="AU25" i="33"/>
  <c r="T25" i="251" s="1"/>
  <c r="I62" i="241"/>
  <c r="I62" i="140"/>
  <c r="J62" i="140"/>
  <c r="J62" i="241"/>
  <c r="I62" i="141"/>
  <c r="J62" i="141"/>
  <c r="AT70" i="33"/>
  <c r="AU70" i="33"/>
  <c r="T70" i="251" s="1"/>
  <c r="AU67" i="33"/>
  <c r="T67" i="251" s="1"/>
  <c r="J41" i="140"/>
  <c r="J65" i="141"/>
  <c r="K65" i="141" s="1"/>
  <c r="J65" i="241"/>
  <c r="K65" i="241" s="1"/>
  <c r="I65" i="140"/>
  <c r="J65" i="140"/>
  <c r="I18" i="241"/>
  <c r="I18" i="140"/>
  <c r="J18" i="140"/>
  <c r="J18" i="241"/>
  <c r="J18" i="141"/>
  <c r="AU18" i="33"/>
  <c r="T18" i="251" s="1"/>
  <c r="K7" i="46"/>
  <c r="I15" i="141"/>
  <c r="J15" i="241"/>
  <c r="J15" i="141"/>
  <c r="I15" i="241"/>
  <c r="J15" i="140"/>
  <c r="I22" i="141"/>
  <c r="I22" i="140"/>
  <c r="I22" i="241"/>
  <c r="J22" i="241"/>
  <c r="J22" i="140"/>
  <c r="J22" i="141"/>
  <c r="I72" i="140"/>
  <c r="J72" i="141"/>
  <c r="K72" i="141" s="1"/>
  <c r="J72" i="241"/>
  <c r="K72" i="241" s="1"/>
  <c r="J72" i="140"/>
  <c r="I49" i="141"/>
  <c r="J49" i="141"/>
  <c r="J49" i="241"/>
  <c r="J49" i="140"/>
  <c r="AU48" i="33"/>
  <c r="T48" i="251" s="1"/>
  <c r="AU26" i="33"/>
  <c r="T26" i="251" s="1"/>
  <c r="K12" i="46"/>
  <c r="T120" i="251" s="1"/>
  <c r="J74" i="141"/>
  <c r="J74" i="140"/>
  <c r="K74" i="140" s="1"/>
  <c r="J74" i="241"/>
  <c r="I64" i="140"/>
  <c r="J64" i="241"/>
  <c r="K64" i="241" s="1"/>
  <c r="J64" i="140"/>
  <c r="J64" i="141"/>
  <c r="K64" i="141" s="1"/>
  <c r="J30" i="141"/>
  <c r="K30" i="141" s="1"/>
  <c r="I30" i="140"/>
  <c r="J30" i="241"/>
  <c r="K30" i="241" s="1"/>
  <c r="J47" i="241"/>
  <c r="J47" i="140"/>
  <c r="J47" i="141"/>
  <c r="K47" i="141" s="1"/>
  <c r="J44" i="141"/>
  <c r="K44" i="141" s="1"/>
  <c r="J44" i="241"/>
  <c r="K44" i="241" s="1"/>
  <c r="J44" i="140"/>
  <c r="K44" i="140" s="1"/>
  <c r="AU59" i="33"/>
  <c r="T59" i="251" s="1"/>
  <c r="AT48" i="33"/>
  <c r="AT50" i="33"/>
  <c r="I50" i="241"/>
  <c r="I50" i="141"/>
  <c r="J50" i="141"/>
  <c r="J50" i="140"/>
  <c r="J50" i="241"/>
  <c r="I50" i="140"/>
  <c r="J17" i="241"/>
  <c r="K17" i="241" s="1"/>
  <c r="J17" i="141"/>
  <c r="K17" i="141" s="1"/>
  <c r="J17" i="140"/>
  <c r="K17" i="140" s="1"/>
  <c r="J29" i="141"/>
  <c r="K29" i="141" s="1"/>
  <c r="I29" i="241"/>
  <c r="J29" i="140"/>
  <c r="K29" i="140" s="1"/>
  <c r="J29" i="241"/>
  <c r="AT24" i="33"/>
  <c r="AT47" i="33"/>
  <c r="J63" i="241"/>
  <c r="K63" i="241" s="1"/>
  <c r="J63" i="140"/>
  <c r="K63" i="140" s="1"/>
  <c r="J63" i="141"/>
  <c r="K63" i="141" s="1"/>
  <c r="AU27" i="33"/>
  <c r="T27" i="251" s="1"/>
  <c r="AU38" i="33"/>
  <c r="T38" i="251" s="1"/>
  <c r="J8" i="5"/>
  <c r="T131" i="251" s="1"/>
  <c r="AT19" i="33"/>
  <c r="AT21" i="33"/>
  <c r="J53" i="241"/>
  <c r="J53" i="140"/>
  <c r="J53" i="141"/>
  <c r="K53" i="141" s="1"/>
  <c r="AU50" i="33"/>
  <c r="T50" i="251" s="1"/>
  <c r="J30" i="140"/>
  <c r="K16" i="46"/>
  <c r="T124" i="251" s="1"/>
  <c r="AT55" i="33"/>
  <c r="AT36" i="33"/>
  <c r="I54" i="140"/>
  <c r="I54" i="241"/>
  <c r="K54" i="241" s="1"/>
  <c r="I54" i="141"/>
  <c r="J54" i="141"/>
  <c r="J54" i="241"/>
  <c r="J54" i="140"/>
  <c r="I18" i="141"/>
  <c r="K18" i="141" s="1"/>
  <c r="I10" i="140"/>
  <c r="I10" i="141"/>
  <c r="I10" i="241"/>
  <c r="J10" i="141"/>
  <c r="J10" i="140"/>
  <c r="J10" i="241"/>
  <c r="I69" i="140"/>
  <c r="I69" i="141"/>
  <c r="I69" i="241"/>
  <c r="J69" i="141"/>
  <c r="J69" i="241"/>
  <c r="J69" i="140"/>
  <c r="I51" i="241"/>
  <c r="K51" i="241" s="1"/>
  <c r="AU30" i="33"/>
  <c r="T30" i="251" s="1"/>
  <c r="AU21" i="33"/>
  <c r="T21" i="251" s="1"/>
  <c r="AU43" i="33"/>
  <c r="T43" i="251" s="1"/>
  <c r="J27" i="241"/>
  <c r="K27" i="241" s="1"/>
  <c r="K15" i="46"/>
  <c r="T123" i="251" s="1"/>
  <c r="AT27" i="33"/>
  <c r="I8" i="5"/>
  <c r="AT8" i="33"/>
  <c r="AT46" i="33"/>
  <c r="I9" i="141"/>
  <c r="I9" i="140"/>
  <c r="I9" i="241"/>
  <c r="J9" i="140"/>
  <c r="J9" i="141"/>
  <c r="J9" i="241"/>
  <c r="I49" i="140"/>
  <c r="AU73" i="33"/>
  <c r="T73" i="251" s="1"/>
  <c r="AU68" i="33"/>
  <c r="T68" i="251" s="1"/>
  <c r="AU54" i="33"/>
  <c r="T54" i="251" s="1"/>
  <c r="K14" i="46"/>
  <c r="T122" i="251" s="1"/>
  <c r="AT74" i="33"/>
  <c r="AT44" i="33"/>
  <c r="I55" i="140"/>
  <c r="I55" i="141"/>
  <c r="I55" i="241"/>
  <c r="J55" i="241"/>
  <c r="J55" i="140"/>
  <c r="J55" i="141"/>
  <c r="I49" i="241"/>
  <c r="K49" i="241" s="1"/>
  <c r="I7" i="5"/>
  <c r="AU8" i="33"/>
  <c r="T8" i="251" s="1"/>
  <c r="AU9" i="33"/>
  <c r="T9" i="251" s="1"/>
  <c r="J13" i="141"/>
  <c r="J8" i="140"/>
  <c r="J14" i="46"/>
  <c r="AT67" i="33"/>
  <c r="I15" i="140"/>
  <c r="K15" i="140" s="1"/>
  <c r="AT17" i="33"/>
  <c r="AU55" i="33"/>
  <c r="T55" i="251" s="1"/>
  <c r="AU10" i="33"/>
  <c r="T10" i="251" s="1"/>
  <c r="H45" i="25" l="1"/>
  <c r="H72" i="25"/>
  <c r="H40" i="25"/>
  <c r="H68" i="25"/>
  <c r="H15" i="25"/>
  <c r="H18" i="25"/>
  <c r="H54" i="25"/>
  <c r="H55" i="25"/>
  <c r="H51" i="25"/>
  <c r="H71" i="25"/>
  <c r="H56" i="25"/>
  <c r="H30" i="25"/>
  <c r="H44" i="25"/>
  <c r="H65" i="25"/>
  <c r="H39" i="25"/>
  <c r="H48" i="25"/>
  <c r="H62" i="25"/>
  <c r="H32" i="25"/>
  <c r="H37" i="25"/>
  <c r="H21" i="25"/>
  <c r="H36" i="25"/>
  <c r="H75" i="25"/>
  <c r="H69" i="25"/>
  <c r="H43" i="25"/>
  <c r="H33" i="25"/>
  <c r="H35" i="25"/>
  <c r="H7" i="25"/>
  <c r="H66" i="25"/>
  <c r="H31" i="25"/>
  <c r="H50" i="25"/>
  <c r="H70" i="25"/>
  <c r="H61" i="25"/>
  <c r="H17" i="25"/>
  <c r="H20" i="25"/>
  <c r="H47" i="25"/>
  <c r="H29" i="25"/>
  <c r="H16" i="25"/>
  <c r="H57" i="25"/>
  <c r="H42" i="25"/>
  <c r="H28" i="25"/>
  <c r="H49" i="25"/>
  <c r="H8" i="25"/>
  <c r="H12" i="25"/>
  <c r="H13" i="25"/>
  <c r="H59" i="25"/>
  <c r="H11" i="25"/>
  <c r="H22" i="25"/>
  <c r="H27" i="25"/>
  <c r="H24" i="25"/>
  <c r="H67" i="25"/>
  <c r="H26" i="25"/>
  <c r="H73" i="25"/>
  <c r="H53" i="25"/>
  <c r="H60" i="25"/>
  <c r="H25" i="25"/>
  <c r="H58" i="25"/>
  <c r="F22" i="166"/>
  <c r="H34" i="25"/>
  <c r="H10" i="25"/>
  <c r="H64" i="25"/>
  <c r="H14" i="25"/>
  <c r="H63" i="25"/>
  <c r="H46" i="25"/>
  <c r="H74" i="25"/>
  <c r="H38" i="25"/>
  <c r="H23" i="25"/>
  <c r="H19" i="25"/>
  <c r="H9" i="25"/>
  <c r="H41" i="25"/>
  <c r="H52" i="25"/>
  <c r="G15" i="166"/>
  <c r="H15" i="166" s="1"/>
  <c r="K15" i="166"/>
  <c r="E10" i="25"/>
  <c r="E52" i="25"/>
  <c r="E32" i="25"/>
  <c r="E54" i="25"/>
  <c r="E37" i="25"/>
  <c r="E62" i="25"/>
  <c r="E55" i="25"/>
  <c r="E15" i="25"/>
  <c r="J15" i="25" s="1"/>
  <c r="S15" i="1" s="1"/>
  <c r="T15" i="1" s="1"/>
  <c r="E21" i="25"/>
  <c r="E73" i="25"/>
  <c r="E40" i="25"/>
  <c r="E41" i="25"/>
  <c r="E22" i="25"/>
  <c r="E8" i="25"/>
  <c r="E13" i="25"/>
  <c r="E28" i="25"/>
  <c r="E66" i="25"/>
  <c r="E19" i="25"/>
  <c r="F18" i="166"/>
  <c r="E7" i="25"/>
  <c r="E63" i="25"/>
  <c r="J63" i="25" s="1"/>
  <c r="S63" i="1" s="1"/>
  <c r="T63" i="1" s="1"/>
  <c r="E27" i="25"/>
  <c r="E9" i="25"/>
  <c r="E18" i="25"/>
  <c r="J18" i="25" s="1"/>
  <c r="S18" i="1" s="1"/>
  <c r="T18" i="1" s="1"/>
  <c r="E47" i="25"/>
  <c r="E26" i="25"/>
  <c r="E50" i="25"/>
  <c r="E74" i="25"/>
  <c r="J74" i="25" s="1"/>
  <c r="S74" i="1" s="1"/>
  <c r="T74" i="1" s="1"/>
  <c r="E43" i="25"/>
  <c r="E57" i="25"/>
  <c r="J57" i="25" s="1"/>
  <c r="S57" i="1" s="1"/>
  <c r="T57" i="1" s="1"/>
  <c r="E69" i="25"/>
  <c r="J69" i="25" s="1"/>
  <c r="S69" i="1" s="1"/>
  <c r="T69" i="1" s="1"/>
  <c r="E11" i="25"/>
  <c r="J11" i="25" s="1"/>
  <c r="S11" i="1" s="1"/>
  <c r="T11" i="1" s="1"/>
  <c r="E51" i="25"/>
  <c r="J51" i="25" s="1"/>
  <c r="S51" i="1" s="1"/>
  <c r="T51" i="1" s="1"/>
  <c r="E20" i="25"/>
  <c r="E17" i="25"/>
  <c r="E39" i="25"/>
  <c r="E34" i="25"/>
  <c r="E45" i="25"/>
  <c r="J45" i="25" s="1"/>
  <c r="S45" i="1" s="1"/>
  <c r="T45" i="1" s="1"/>
  <c r="E49" i="25"/>
  <c r="J49" i="25" s="1"/>
  <c r="S49" i="1" s="1"/>
  <c r="T49" i="1" s="1"/>
  <c r="E30" i="25"/>
  <c r="E48" i="25"/>
  <c r="E72" i="25"/>
  <c r="J72" i="25" s="1"/>
  <c r="S72" i="1" s="1"/>
  <c r="T72" i="1" s="1"/>
  <c r="E65" i="25"/>
  <c r="J65" i="25" s="1"/>
  <c r="S65" i="1" s="1"/>
  <c r="T65" i="1" s="1"/>
  <c r="E67" i="25"/>
  <c r="J67" i="25" s="1"/>
  <c r="S67" i="1" s="1"/>
  <c r="T67" i="1" s="1"/>
  <c r="E64" i="25"/>
  <c r="E35" i="25"/>
  <c r="J35" i="25" s="1"/>
  <c r="S35" i="1" s="1"/>
  <c r="T35" i="1" s="1"/>
  <c r="E44" i="25"/>
  <c r="E12" i="25"/>
  <c r="E33" i="25"/>
  <c r="J33" i="25" s="1"/>
  <c r="S33" i="1" s="1"/>
  <c r="T33" i="1" s="1"/>
  <c r="E42" i="25"/>
  <c r="J42" i="25" s="1"/>
  <c r="S42" i="1" s="1"/>
  <c r="T42" i="1" s="1"/>
  <c r="E24" i="25"/>
  <c r="J24" i="25" s="1"/>
  <c r="S24" i="1" s="1"/>
  <c r="T24" i="1" s="1"/>
  <c r="E53" i="25"/>
  <c r="E38" i="25"/>
  <c r="E60" i="25"/>
  <c r="E58" i="25"/>
  <c r="E56" i="25"/>
  <c r="J56" i="25" s="1"/>
  <c r="S56" i="1" s="1"/>
  <c r="T56" i="1" s="1"/>
  <c r="E31" i="25"/>
  <c r="J31" i="25" s="1"/>
  <c r="S31" i="1" s="1"/>
  <c r="T31" i="1" s="1"/>
  <c r="E68" i="25"/>
  <c r="E36" i="25"/>
  <c r="J36" i="25" s="1"/>
  <c r="S36" i="1" s="1"/>
  <c r="T36" i="1" s="1"/>
  <c r="E14" i="25"/>
  <c r="J14" i="25" s="1"/>
  <c r="S14" i="1" s="1"/>
  <c r="T14" i="1" s="1"/>
  <c r="AA14" i="1" s="1"/>
  <c r="E46" i="25"/>
  <c r="E59" i="25"/>
  <c r="J59" i="25" s="1"/>
  <c r="S59" i="1" s="1"/>
  <c r="T59" i="1" s="1"/>
  <c r="E70" i="25"/>
  <c r="J70" i="25" s="1"/>
  <c r="S70" i="1" s="1"/>
  <c r="T70" i="1" s="1"/>
  <c r="E29" i="25"/>
  <c r="J29" i="25" s="1"/>
  <c r="S29" i="1" s="1"/>
  <c r="T29" i="1" s="1"/>
  <c r="E23" i="25"/>
  <c r="E71" i="25"/>
  <c r="E25" i="25"/>
  <c r="E75" i="25"/>
  <c r="J75" i="25" s="1"/>
  <c r="S75" i="1" s="1"/>
  <c r="T75" i="1" s="1"/>
  <c r="E61" i="25"/>
  <c r="E16" i="25"/>
  <c r="J16" i="25" s="1"/>
  <c r="S16" i="1" s="1"/>
  <c r="T16" i="1" s="1"/>
  <c r="K22" i="140"/>
  <c r="K55" i="241"/>
  <c r="K29" i="241"/>
  <c r="K49" i="141"/>
  <c r="K22" i="241"/>
  <c r="AB150" i="251"/>
  <c r="I40" i="166"/>
  <c r="I35" i="166" s="1"/>
  <c r="O18" i="254"/>
  <c r="U31" i="1"/>
  <c r="Z31" i="1"/>
  <c r="AC31" i="1" s="1"/>
  <c r="AA31" i="1"/>
  <c r="W31" i="1"/>
  <c r="X31" i="1"/>
  <c r="G4" i="166"/>
  <c r="H4" i="166" s="1"/>
  <c r="K4" i="166"/>
  <c r="R12" i="1"/>
  <c r="P76" i="1"/>
  <c r="F51" i="238"/>
  <c r="O51" i="238" s="1"/>
  <c r="F64" i="238"/>
  <c r="O64" i="238" s="1"/>
  <c r="D64" i="254" s="1"/>
  <c r="F60" i="238"/>
  <c r="H60" i="238" s="1"/>
  <c r="O35" i="238"/>
  <c r="H35" i="238"/>
  <c r="D35" i="252" s="1"/>
  <c r="L18" i="254"/>
  <c r="J55" i="252"/>
  <c r="L55" i="254"/>
  <c r="J56" i="252"/>
  <c r="L56" i="254"/>
  <c r="M55" i="252"/>
  <c r="O55" i="254"/>
  <c r="G56" i="252"/>
  <c r="I56" i="254"/>
  <c r="P55" i="252"/>
  <c r="R55" i="254"/>
  <c r="G55" i="252"/>
  <c r="I55" i="254"/>
  <c r="I34" i="254"/>
  <c r="G34" i="252"/>
  <c r="J34" i="252"/>
  <c r="L34" i="254"/>
  <c r="I48" i="254"/>
  <c r="G48" i="252"/>
  <c r="I61" i="254"/>
  <c r="G61" i="252"/>
  <c r="J64" i="252"/>
  <c r="L64" i="254"/>
  <c r="G42" i="252"/>
  <c r="I42" i="254"/>
  <c r="P42" i="252"/>
  <c r="R42" i="254"/>
  <c r="M63" i="252"/>
  <c r="O63" i="254"/>
  <c r="P70" i="252"/>
  <c r="F61" i="238"/>
  <c r="O64" i="254"/>
  <c r="M64" i="252"/>
  <c r="F41" i="238"/>
  <c r="O41" i="238" s="1"/>
  <c r="J42" i="252"/>
  <c r="L42" i="254"/>
  <c r="P63" i="252"/>
  <c r="R63" i="254"/>
  <c r="O25" i="254"/>
  <c r="M25" i="252"/>
  <c r="P34" i="252"/>
  <c r="R34" i="254"/>
  <c r="O48" i="254"/>
  <c r="M48" i="252"/>
  <c r="R61" i="254"/>
  <c r="P61" i="252"/>
  <c r="P64" i="252"/>
  <c r="R64" i="254"/>
  <c r="O42" i="254"/>
  <c r="M42" i="252"/>
  <c r="I63" i="254"/>
  <c r="G63" i="252"/>
  <c r="M34" i="252"/>
  <c r="O34" i="254"/>
  <c r="P48" i="252"/>
  <c r="R48" i="254"/>
  <c r="J48" i="252"/>
  <c r="L48" i="254"/>
  <c r="J61" i="252"/>
  <c r="L61" i="254"/>
  <c r="O61" i="254"/>
  <c r="M61" i="252"/>
  <c r="G64" i="252"/>
  <c r="I64" i="254"/>
  <c r="AJ76" i="1"/>
  <c r="AK7" i="1"/>
  <c r="O34" i="238"/>
  <c r="D34" i="254" s="1"/>
  <c r="H34" i="238"/>
  <c r="D34" i="252" s="1"/>
  <c r="K30" i="166"/>
  <c r="G30" i="166"/>
  <c r="H30" i="166" s="1"/>
  <c r="F28" i="166"/>
  <c r="AN76" i="1"/>
  <c r="AO7" i="1"/>
  <c r="Y8" i="33"/>
  <c r="R8" i="33"/>
  <c r="N8" i="33"/>
  <c r="E8" i="33"/>
  <c r="J76" i="141"/>
  <c r="J83" i="141" s="1"/>
  <c r="T132" i="251" s="1"/>
  <c r="M15" i="252"/>
  <c r="O15" i="254"/>
  <c r="L44" i="254"/>
  <c r="J44" i="252"/>
  <c r="O44" i="254"/>
  <c r="M44" i="252"/>
  <c r="J38" i="252"/>
  <c r="L38" i="254"/>
  <c r="N18" i="252"/>
  <c r="P68" i="254"/>
  <c r="E61" i="252"/>
  <c r="F39" i="238"/>
  <c r="J39" i="252"/>
  <c r="L39" i="254"/>
  <c r="Q43" i="252"/>
  <c r="T62" i="254"/>
  <c r="H67" i="238"/>
  <c r="O67" i="238"/>
  <c r="R53" i="252"/>
  <c r="F53" i="33"/>
  <c r="E13" i="252"/>
  <c r="E86" i="254"/>
  <c r="H41" i="238"/>
  <c r="P10" i="254"/>
  <c r="L16" i="254"/>
  <c r="M16" i="254"/>
  <c r="J16" i="252"/>
  <c r="O16" i="254"/>
  <c r="M16" i="252"/>
  <c r="K73" i="252"/>
  <c r="AF8" i="33"/>
  <c r="F8" i="33"/>
  <c r="H43" i="252"/>
  <c r="K18" i="252"/>
  <c r="R65" i="252"/>
  <c r="F65" i="33"/>
  <c r="Q60" i="252"/>
  <c r="S60" i="254"/>
  <c r="S73" i="254"/>
  <c r="N73" i="252"/>
  <c r="E45" i="252"/>
  <c r="H68" i="252"/>
  <c r="AD8" i="33"/>
  <c r="AG8" i="33"/>
  <c r="AC8" i="33"/>
  <c r="AM12" i="33"/>
  <c r="AA40" i="33"/>
  <c r="E40" i="33"/>
  <c r="N40" i="33"/>
  <c r="AG40" i="33"/>
  <c r="K40" i="33"/>
  <c r="I40" i="33"/>
  <c r="V40" i="33"/>
  <c r="Y40" i="33"/>
  <c r="L40" i="33"/>
  <c r="AC40" i="33"/>
  <c r="W40" i="33"/>
  <c r="M40" i="33"/>
  <c r="G40" i="33"/>
  <c r="AH40" i="33"/>
  <c r="AF40" i="33"/>
  <c r="U40" i="33"/>
  <c r="Q40" i="33"/>
  <c r="T40" i="33"/>
  <c r="AK40" i="33"/>
  <c r="P40" i="33"/>
  <c r="AD40" i="33"/>
  <c r="X40" i="33"/>
  <c r="AB40" i="33"/>
  <c r="Z40" i="33"/>
  <c r="H40" i="33"/>
  <c r="S40" i="33"/>
  <c r="AE40" i="33"/>
  <c r="J40" i="33"/>
  <c r="R40" i="33"/>
  <c r="AJ40" i="33"/>
  <c r="AI40" i="33"/>
  <c r="O40" i="33"/>
  <c r="J74" i="252"/>
  <c r="L74" i="254"/>
  <c r="P74" i="252"/>
  <c r="R74" i="254"/>
  <c r="R70" i="254"/>
  <c r="P70" i="33"/>
  <c r="I70" i="33"/>
  <c r="R70" i="33"/>
  <c r="AK70" i="33"/>
  <c r="AB70" i="33"/>
  <c r="AE70" i="33"/>
  <c r="L70" i="33"/>
  <c r="U70" i="33"/>
  <c r="AJ70" i="33"/>
  <c r="AG70" i="33"/>
  <c r="AA70" i="33"/>
  <c r="H70" i="33"/>
  <c r="X70" i="33"/>
  <c r="N70" i="33"/>
  <c r="S70" i="33"/>
  <c r="AC70" i="33"/>
  <c r="G70" i="33"/>
  <c r="W70" i="33"/>
  <c r="Q70" i="33"/>
  <c r="AH70" i="33"/>
  <c r="K70" i="33"/>
  <c r="Y70" i="33"/>
  <c r="O70" i="33"/>
  <c r="AI70" i="33"/>
  <c r="AF70" i="33"/>
  <c r="M70" i="33"/>
  <c r="E70" i="33"/>
  <c r="V70" i="33"/>
  <c r="J70" i="33"/>
  <c r="T70" i="33"/>
  <c r="Z70" i="33"/>
  <c r="AD70" i="33"/>
  <c r="F46" i="33"/>
  <c r="R46" i="252"/>
  <c r="P22" i="252"/>
  <c r="R22" i="254"/>
  <c r="K51" i="252"/>
  <c r="N60" i="252"/>
  <c r="P37" i="252"/>
  <c r="R37" i="254"/>
  <c r="M24" i="252"/>
  <c r="O24" i="254"/>
  <c r="AI50" i="33"/>
  <c r="I50" i="33"/>
  <c r="AD50" i="33"/>
  <c r="H50" i="33"/>
  <c r="N50" i="33"/>
  <c r="W50" i="33"/>
  <c r="AA50" i="33"/>
  <c r="AE50" i="33"/>
  <c r="J50" i="33"/>
  <c r="AB50" i="33"/>
  <c r="Q50" i="33"/>
  <c r="AJ50" i="33"/>
  <c r="AH50" i="33"/>
  <c r="E50" i="33"/>
  <c r="P50" i="33"/>
  <c r="K50" i="33"/>
  <c r="U50" i="33"/>
  <c r="T50" i="33"/>
  <c r="O50" i="33"/>
  <c r="Y50" i="33"/>
  <c r="G50" i="33"/>
  <c r="Z50" i="33"/>
  <c r="AK50" i="33"/>
  <c r="AG50" i="33"/>
  <c r="M50" i="33"/>
  <c r="V50" i="33"/>
  <c r="X50" i="33"/>
  <c r="R50" i="33"/>
  <c r="L50" i="33"/>
  <c r="AC50" i="33"/>
  <c r="AF50" i="33"/>
  <c r="S50" i="33"/>
  <c r="E47" i="252"/>
  <c r="K67" i="252"/>
  <c r="N67" i="252"/>
  <c r="K57" i="140"/>
  <c r="K21" i="140"/>
  <c r="K37" i="141"/>
  <c r="K12" i="241"/>
  <c r="AL28" i="72"/>
  <c r="M34" i="72"/>
  <c r="AG40" i="72"/>
  <c r="Z15" i="72"/>
  <c r="T24" i="72"/>
  <c r="AJ12" i="72"/>
  <c r="R10" i="72"/>
  <c r="F12" i="72"/>
  <c r="AD65" i="72"/>
  <c r="Q56" i="72"/>
  <c r="Q10" i="72"/>
  <c r="X17" i="72"/>
  <c r="Y35" i="72"/>
  <c r="AA41" i="72"/>
  <c r="AB22" i="72"/>
  <c r="AF73" i="72"/>
  <c r="P48" i="72"/>
  <c r="AG43" i="72"/>
  <c r="U26" i="72"/>
  <c r="AB48" i="72"/>
  <c r="S52" i="72"/>
  <c r="AD63" i="72"/>
  <c r="AH15" i="72"/>
  <c r="Q31" i="72"/>
  <c r="M23" i="100"/>
  <c r="AK74" i="72"/>
  <c r="AH48" i="72"/>
  <c r="AI36" i="72"/>
  <c r="T17" i="72"/>
  <c r="O65" i="72"/>
  <c r="F34" i="33"/>
  <c r="R34" i="252"/>
  <c r="S38" i="254"/>
  <c r="R38" i="254"/>
  <c r="P38" i="252"/>
  <c r="P18" i="254"/>
  <c r="M54" i="254"/>
  <c r="N41" i="252"/>
  <c r="Q51" i="252"/>
  <c r="J60" i="254"/>
  <c r="S61" i="252"/>
  <c r="AM61" i="33"/>
  <c r="K8" i="33"/>
  <c r="W8" i="33"/>
  <c r="Z8" i="33"/>
  <c r="I8" i="33"/>
  <c r="I39" i="254"/>
  <c r="G39" i="252"/>
  <c r="H67" i="252"/>
  <c r="AI55" i="33"/>
  <c r="U55" i="33"/>
  <c r="AC55" i="33"/>
  <c r="E55" i="33"/>
  <c r="O55" i="33"/>
  <c r="K55" i="33"/>
  <c r="AK55" i="33"/>
  <c r="AD55" i="33"/>
  <c r="P55" i="33"/>
  <c r="X55" i="33"/>
  <c r="AA55" i="33"/>
  <c r="I55" i="33"/>
  <c r="N55" i="33"/>
  <c r="AG55" i="33"/>
  <c r="H55" i="33"/>
  <c r="T55" i="33"/>
  <c r="R55" i="33"/>
  <c r="V55" i="33"/>
  <c r="AF55" i="33"/>
  <c r="G55" i="33"/>
  <c r="J55" i="33"/>
  <c r="W55" i="33"/>
  <c r="L55" i="33"/>
  <c r="Z55" i="33"/>
  <c r="AE55" i="33"/>
  <c r="Y55" i="33"/>
  <c r="M55" i="33"/>
  <c r="S55" i="33"/>
  <c r="AH55" i="33"/>
  <c r="Q55" i="33"/>
  <c r="AB55" i="33"/>
  <c r="AJ55" i="33"/>
  <c r="J8" i="254"/>
  <c r="S54" i="254"/>
  <c r="Q54" i="252"/>
  <c r="P62" i="254"/>
  <c r="J42" i="33"/>
  <c r="N42" i="33"/>
  <c r="R42" i="33"/>
  <c r="V42" i="33"/>
  <c r="Z42" i="33"/>
  <c r="AC42" i="33"/>
  <c r="AJ42" i="33"/>
  <c r="E42" i="33"/>
  <c r="I42" i="33"/>
  <c r="M42" i="33"/>
  <c r="Q42" i="33"/>
  <c r="U42" i="33"/>
  <c r="Y42" i="33"/>
  <c r="AF42" i="33"/>
  <c r="AI42" i="33"/>
  <c r="AD42" i="33"/>
  <c r="H42" i="33"/>
  <c r="L42" i="33"/>
  <c r="P42" i="33"/>
  <c r="T42" i="33"/>
  <c r="X42" i="33"/>
  <c r="AB42" i="33"/>
  <c r="AH42" i="33"/>
  <c r="G42" i="33"/>
  <c r="K42" i="33"/>
  <c r="O42" i="33"/>
  <c r="S42" i="33"/>
  <c r="W42" i="33"/>
  <c r="AA42" i="33"/>
  <c r="AG42" i="33"/>
  <c r="AK42" i="33"/>
  <c r="AE42" i="33"/>
  <c r="AL14" i="33"/>
  <c r="R16" i="254"/>
  <c r="P16" i="252"/>
  <c r="K60" i="252"/>
  <c r="AL25" i="33"/>
  <c r="Z30" i="33"/>
  <c r="H30" i="33"/>
  <c r="X30" i="33"/>
  <c r="AD30" i="33"/>
  <c r="Q30" i="33"/>
  <c r="T30" i="33"/>
  <c r="AE30" i="33"/>
  <c r="V30" i="33"/>
  <c r="L30" i="33"/>
  <c r="K30" i="33"/>
  <c r="J30" i="33"/>
  <c r="Y30" i="33"/>
  <c r="E30" i="33"/>
  <c r="G30" i="33"/>
  <c r="AI30" i="33"/>
  <c r="I30" i="33"/>
  <c r="R30" i="33"/>
  <c r="AG30" i="33"/>
  <c r="N30" i="33"/>
  <c r="AH30" i="33"/>
  <c r="AF30" i="33"/>
  <c r="P30" i="33"/>
  <c r="U30" i="33"/>
  <c r="S30" i="33"/>
  <c r="AB30" i="33"/>
  <c r="AK30" i="33"/>
  <c r="AJ30" i="33"/>
  <c r="AC30" i="33"/>
  <c r="W30" i="33"/>
  <c r="AA30" i="33"/>
  <c r="O30" i="33"/>
  <c r="M30" i="33"/>
  <c r="M68" i="254"/>
  <c r="E61" i="254"/>
  <c r="T61" i="254"/>
  <c r="R8" i="252"/>
  <c r="J54" i="254"/>
  <c r="N51" i="252"/>
  <c r="P51" i="254"/>
  <c r="Q73" i="252"/>
  <c r="P73" i="254"/>
  <c r="Q68" i="252"/>
  <c r="T17" i="254"/>
  <c r="E17" i="254"/>
  <c r="N49" i="33"/>
  <c r="J49" i="33"/>
  <c r="AG49" i="33"/>
  <c r="Y49" i="33"/>
  <c r="U49" i="33"/>
  <c r="AA49" i="33"/>
  <c r="Z49" i="33"/>
  <c r="K49" i="33"/>
  <c r="AE49" i="33"/>
  <c r="AB49" i="33"/>
  <c r="W49" i="33"/>
  <c r="X49" i="33"/>
  <c r="AI49" i="33"/>
  <c r="AH49" i="33"/>
  <c r="V49" i="33"/>
  <c r="M49" i="33"/>
  <c r="G49" i="33"/>
  <c r="O49" i="33"/>
  <c r="H49" i="33"/>
  <c r="E49" i="33"/>
  <c r="AD49" i="33"/>
  <c r="R49" i="33"/>
  <c r="L49" i="33"/>
  <c r="Q49" i="33"/>
  <c r="I49" i="33"/>
  <c r="S49" i="33"/>
  <c r="AK49" i="33"/>
  <c r="AF49" i="33"/>
  <c r="T49" i="33"/>
  <c r="AC49" i="33"/>
  <c r="P49" i="33"/>
  <c r="AJ49" i="33"/>
  <c r="M43" i="254"/>
  <c r="E12" i="252"/>
  <c r="O74" i="254"/>
  <c r="M74" i="252"/>
  <c r="I74" i="254"/>
  <c r="J74" i="254"/>
  <c r="G74" i="252"/>
  <c r="H18" i="252"/>
  <c r="M41" i="254"/>
  <c r="H73" i="252"/>
  <c r="O37" i="254"/>
  <c r="P37" i="254"/>
  <c r="M37" i="252"/>
  <c r="J24" i="252"/>
  <c r="L24" i="254"/>
  <c r="P24" i="252"/>
  <c r="R24" i="254"/>
  <c r="D35" i="254"/>
  <c r="P67" i="254"/>
  <c r="K9" i="241"/>
  <c r="K69" i="141"/>
  <c r="K18" i="140"/>
  <c r="K62" i="141"/>
  <c r="K62" i="241"/>
  <c r="K20" i="141"/>
  <c r="K32" i="141"/>
  <c r="AB56" i="72"/>
  <c r="AB16" i="72"/>
  <c r="H32" i="72"/>
  <c r="AM66" i="72"/>
  <c r="F30" i="72"/>
  <c r="J67" i="72"/>
  <c r="AA31" i="72"/>
  <c r="Z39" i="72"/>
  <c r="AL15" i="72"/>
  <c r="AO51" i="72"/>
  <c r="AA23" i="72"/>
  <c r="AA34" i="72"/>
  <c r="S48" i="72"/>
  <c r="AJ75" i="72"/>
  <c r="L64" i="72"/>
  <c r="H71" i="72"/>
  <c r="N26" i="72"/>
  <c r="AF53" i="72"/>
  <c r="J14" i="72"/>
  <c r="AN12" i="72"/>
  <c r="S46" i="72"/>
  <c r="F75" i="72"/>
  <c r="AA70" i="72"/>
  <c r="O37" i="72"/>
  <c r="AK30" i="72"/>
  <c r="AI64" i="72"/>
  <c r="AD66" i="72"/>
  <c r="AJ51" i="72"/>
  <c r="S62" i="72"/>
  <c r="W58" i="72"/>
  <c r="U16" i="72"/>
  <c r="J43" i="72"/>
  <c r="AH65" i="72"/>
  <c r="AN67" i="72"/>
  <c r="L39" i="72"/>
  <c r="O18" i="72"/>
  <c r="Y11" i="72"/>
  <c r="AC22" i="72"/>
  <c r="AO57" i="72"/>
  <c r="AN57" i="72"/>
  <c r="AL25" i="72"/>
  <c r="AM65" i="72"/>
  <c r="S56" i="72"/>
  <c r="AI17" i="72"/>
  <c r="AE8" i="72"/>
  <c r="AL16" i="72"/>
  <c r="AL27" i="72"/>
  <c r="AM18" i="72"/>
  <c r="AM27" i="72"/>
  <c r="R36" i="72"/>
  <c r="AK12" i="72"/>
  <c r="AO65" i="72"/>
  <c r="AD36" i="72"/>
  <c r="M15" i="72"/>
  <c r="W71" i="72"/>
  <c r="AH33" i="72"/>
  <c r="AF14" i="72"/>
  <c r="AO39" i="72"/>
  <c r="AC40" i="72"/>
  <c r="I49" i="72"/>
  <c r="O9" i="72"/>
  <c r="AM37" i="72"/>
  <c r="AL65" i="72"/>
  <c r="V68" i="72"/>
  <c r="T8" i="72"/>
  <c r="AE40" i="72"/>
  <c r="W18" i="72"/>
  <c r="J61" i="72"/>
  <c r="S33" i="72"/>
  <c r="AC58" i="72"/>
  <c r="H73" i="72"/>
  <c r="AK31" i="72"/>
  <c r="AM12" i="72"/>
  <c r="AG47" i="72"/>
  <c r="W35" i="72"/>
  <c r="I50" i="72"/>
  <c r="V41" i="72"/>
  <c r="AE20" i="72"/>
  <c r="R26" i="72"/>
  <c r="P9" i="72"/>
  <c r="AA19" i="72"/>
  <c r="AL8" i="72"/>
  <c r="AL57" i="72"/>
  <c r="W13" i="72"/>
  <c r="U21" i="72"/>
  <c r="Q17" i="72"/>
  <c r="R65" i="72"/>
  <c r="M62" i="72"/>
  <c r="P50" i="72"/>
  <c r="P41" i="72"/>
  <c r="AA45" i="72"/>
  <c r="AB18" i="72"/>
  <c r="I70" i="72"/>
  <c r="AG14" i="72"/>
  <c r="AM63" i="72"/>
  <c r="K68" i="72"/>
  <c r="AF29" i="72"/>
  <c r="L10" i="72"/>
  <c r="H38" i="72"/>
  <c r="AA17" i="72"/>
  <c r="AE38" i="72"/>
  <c r="AA53" i="72"/>
  <c r="AO61" i="72"/>
  <c r="AC49" i="72"/>
  <c r="AH36" i="72"/>
  <c r="AD55" i="72"/>
  <c r="AG10" i="72"/>
  <c r="AE57" i="72"/>
  <c r="AM23" i="72"/>
  <c r="AI51" i="72"/>
  <c r="AE72" i="72"/>
  <c r="U14" i="72"/>
  <c r="AB40" i="72"/>
  <c r="I59" i="72"/>
  <c r="J49" i="72"/>
  <c r="AM51" i="72"/>
  <c r="N14" i="72"/>
  <c r="AH9" i="72"/>
  <c r="AO68" i="72"/>
  <c r="AM71" i="72"/>
  <c r="H65" i="72"/>
  <c r="AM19" i="72"/>
  <c r="AL38" i="72"/>
  <c r="X32" i="72"/>
  <c r="H24" i="72"/>
  <c r="U62" i="72"/>
  <c r="AJ13" i="72"/>
  <c r="T13" i="72"/>
  <c r="AJ31" i="72"/>
  <c r="AJ36" i="72"/>
  <c r="R13" i="72"/>
  <c r="I33" i="72"/>
  <c r="AI25" i="72"/>
  <c r="AL48" i="72"/>
  <c r="I45" i="72"/>
  <c r="W25" i="72"/>
  <c r="AH51" i="72"/>
  <c r="AC72" i="72"/>
  <c r="T11" i="72"/>
  <c r="S72" i="72"/>
  <c r="AO49" i="72"/>
  <c r="AH19" i="72"/>
  <c r="AC55" i="72"/>
  <c r="AB71" i="72"/>
  <c r="Y25" i="72"/>
  <c r="AF34" i="72"/>
  <c r="AK70" i="72"/>
  <c r="F16" i="72"/>
  <c r="AE28" i="72"/>
  <c r="R33" i="72"/>
  <c r="R45" i="72"/>
  <c r="R29" i="72"/>
  <c r="J15" i="252"/>
  <c r="M15" i="254"/>
  <c r="L15" i="254"/>
  <c r="G15" i="252"/>
  <c r="I15" i="254"/>
  <c r="T65" i="254"/>
  <c r="T19" i="254"/>
  <c r="E19" i="254"/>
  <c r="G44" i="252"/>
  <c r="I44" i="254"/>
  <c r="K54" i="252"/>
  <c r="H41" i="252"/>
  <c r="S51" i="254"/>
  <c r="H51" i="238"/>
  <c r="H60" i="252"/>
  <c r="AL61" i="33"/>
  <c r="T8" i="33"/>
  <c r="P39" i="252"/>
  <c r="R39" i="254"/>
  <c r="S39" i="254"/>
  <c r="R62" i="252"/>
  <c r="F62" i="33"/>
  <c r="AL13" i="33"/>
  <c r="E85" i="254"/>
  <c r="F16" i="238"/>
  <c r="H51" i="252"/>
  <c r="J51" i="254"/>
  <c r="K68" i="252"/>
  <c r="AM52" i="33"/>
  <c r="AL52" i="33"/>
  <c r="E52" i="252"/>
  <c r="H54" i="252"/>
  <c r="Q41" i="252"/>
  <c r="S31" i="252"/>
  <c r="AN7" i="33"/>
  <c r="T53" i="254"/>
  <c r="T47" i="254"/>
  <c r="E47" i="254"/>
  <c r="K43" i="252"/>
  <c r="AL12" i="33"/>
  <c r="S12" i="252"/>
  <c r="AL62" i="33"/>
  <c r="AN62" i="33" s="1"/>
  <c r="Q67" i="252"/>
  <c r="T14" i="254"/>
  <c r="T52" i="254"/>
  <c r="E52" i="254"/>
  <c r="AL19" i="33"/>
  <c r="N54" i="252"/>
  <c r="P54" i="254"/>
  <c r="K41" i="252"/>
  <c r="U48" i="33"/>
  <c r="AD48" i="33"/>
  <c r="AC48" i="33"/>
  <c r="AE48" i="33"/>
  <c r="J48" i="33"/>
  <c r="AJ48" i="33"/>
  <c r="L48" i="33"/>
  <c r="Q48" i="33"/>
  <c r="H48" i="33"/>
  <c r="M48" i="33"/>
  <c r="AA48" i="33"/>
  <c r="E48" i="33"/>
  <c r="K48" i="33"/>
  <c r="Y48" i="33"/>
  <c r="W48" i="33"/>
  <c r="AH48" i="33"/>
  <c r="N48" i="33"/>
  <c r="AK48" i="33"/>
  <c r="G48" i="33"/>
  <c r="S48" i="33"/>
  <c r="AF48" i="33"/>
  <c r="X48" i="33"/>
  <c r="I48" i="33"/>
  <c r="P48" i="33"/>
  <c r="AG48" i="33"/>
  <c r="T48" i="33"/>
  <c r="AI48" i="33"/>
  <c r="V48" i="33"/>
  <c r="AB48" i="33"/>
  <c r="Z48" i="33"/>
  <c r="R48" i="33"/>
  <c r="O48" i="33"/>
  <c r="S48" i="252"/>
  <c r="F22" i="238"/>
  <c r="I22" i="254"/>
  <c r="G22" i="252"/>
  <c r="M51" i="254"/>
  <c r="R25" i="252"/>
  <c r="F25" i="33"/>
  <c r="G37" i="252"/>
  <c r="I37" i="254"/>
  <c r="E45" i="254"/>
  <c r="T45" i="254"/>
  <c r="E17" i="252"/>
  <c r="AM17" i="33"/>
  <c r="AA35" i="33"/>
  <c r="H35" i="33"/>
  <c r="AB35" i="33"/>
  <c r="E35" i="33"/>
  <c r="V35" i="33"/>
  <c r="J35" i="33"/>
  <c r="N35" i="33"/>
  <c r="K35" i="33"/>
  <c r="G35" i="33"/>
  <c r="AH35" i="33"/>
  <c r="O35" i="33"/>
  <c r="AG35" i="33"/>
  <c r="Z35" i="33"/>
  <c r="AD35" i="33"/>
  <c r="Q35" i="33"/>
  <c r="AF35" i="33"/>
  <c r="T35" i="33"/>
  <c r="M35" i="33"/>
  <c r="R35" i="33"/>
  <c r="L35" i="33"/>
  <c r="S35" i="33"/>
  <c r="U35" i="33"/>
  <c r="AE35" i="33"/>
  <c r="AK35" i="33"/>
  <c r="AJ35" i="33"/>
  <c r="Y35" i="33"/>
  <c r="W35" i="33"/>
  <c r="AC35" i="33"/>
  <c r="X35" i="33"/>
  <c r="AI35" i="33"/>
  <c r="P35" i="33"/>
  <c r="I35" i="33"/>
  <c r="E12" i="254"/>
  <c r="T12" i="254"/>
  <c r="K49" i="140"/>
  <c r="K9" i="140"/>
  <c r="K10" i="241"/>
  <c r="K64" i="140"/>
  <c r="K18" i="241"/>
  <c r="K52" i="140"/>
  <c r="K40" i="140"/>
  <c r="K31" i="140"/>
  <c r="K32" i="140"/>
  <c r="K67" i="241"/>
  <c r="K19" i="241"/>
  <c r="K39" i="141"/>
  <c r="AC25" i="72"/>
  <c r="Y20" i="72"/>
  <c r="J45" i="72"/>
  <c r="T14" i="72"/>
  <c r="X63" i="72"/>
  <c r="K48" i="72"/>
  <c r="T18" i="72"/>
  <c r="AH47" i="72"/>
  <c r="AB29" i="72"/>
  <c r="AM22" i="72"/>
  <c r="I24" i="72"/>
  <c r="AC21" i="72"/>
  <c r="AK49" i="72"/>
  <c r="N65" i="72"/>
  <c r="N18" i="72"/>
  <c r="O13" i="72"/>
  <c r="AM30" i="72"/>
  <c r="AM64" i="72"/>
  <c r="L21" i="72"/>
  <c r="M10" i="72"/>
  <c r="Y71" i="72"/>
  <c r="T54" i="72"/>
  <c r="N70" i="72"/>
  <c r="X8" i="72"/>
  <c r="AH53" i="72"/>
  <c r="AH67" i="72"/>
  <c r="L19" i="72"/>
  <c r="AO60" i="72"/>
  <c r="O70" i="72"/>
  <c r="F15" i="72"/>
  <c r="I40" i="72"/>
  <c r="U15" i="72"/>
  <c r="W23" i="72"/>
  <c r="AN9" i="72"/>
  <c r="T37" i="72"/>
  <c r="T45" i="72"/>
  <c r="AK19" i="72"/>
  <c r="AG41" i="72"/>
  <c r="AN15" i="72"/>
  <c r="J70" i="72"/>
  <c r="AL53" i="72"/>
  <c r="AC60" i="72"/>
  <c r="L40" i="72"/>
  <c r="AN24" i="72"/>
  <c r="AO16" i="72"/>
  <c r="AK22" i="72"/>
  <c r="AL66" i="72"/>
  <c r="AH41" i="72"/>
  <c r="AG69" i="72"/>
  <c r="M9" i="72"/>
  <c r="K75" i="72"/>
  <c r="V22" i="72"/>
  <c r="O25" i="72"/>
  <c r="W69" i="72"/>
  <c r="N12" i="72"/>
  <c r="AI35" i="72"/>
  <c r="L47" i="72"/>
  <c r="I60" i="72"/>
  <c r="Z18" i="72"/>
  <c r="L24" i="72"/>
  <c r="W21" i="72"/>
  <c r="AK18" i="72"/>
  <c r="X13" i="72"/>
  <c r="O30" i="72"/>
  <c r="AL59" i="72"/>
  <c r="AM45" i="72"/>
  <c r="AM25" i="72"/>
  <c r="R75" i="72"/>
  <c r="N49" i="72"/>
  <c r="P66" i="72"/>
  <c r="Q16" i="72"/>
  <c r="AF39" i="72"/>
  <c r="AO24" i="72"/>
  <c r="H29" i="72"/>
  <c r="H52" i="72"/>
  <c r="U35" i="72"/>
  <c r="R18" i="72"/>
  <c r="O61" i="72"/>
  <c r="M20" i="72"/>
  <c r="S8" i="72"/>
  <c r="AF55" i="72"/>
  <c r="V10" i="72"/>
  <c r="L36" i="72"/>
  <c r="P68" i="72"/>
  <c r="I63" i="72"/>
  <c r="AH60" i="72"/>
  <c r="AB61" i="72"/>
  <c r="K58" i="72"/>
  <c r="AJ46" i="72"/>
  <c r="AO69" i="72"/>
  <c r="P69" i="72"/>
  <c r="AE15" i="72"/>
  <c r="I12" i="72"/>
  <c r="M26" i="72"/>
  <c r="AC53" i="72"/>
  <c r="L73" i="72"/>
  <c r="N16" i="72"/>
  <c r="AK9" i="72"/>
  <c r="AM49" i="72"/>
  <c r="AG24" i="72"/>
  <c r="AN49" i="72"/>
  <c r="I20" i="72"/>
  <c r="T36" i="72"/>
  <c r="I10" i="72"/>
  <c r="AM56" i="72"/>
  <c r="AO50" i="72"/>
  <c r="AB36" i="72"/>
  <c r="I48" i="72"/>
  <c r="S18" i="72"/>
  <c r="O72" i="72"/>
  <c r="K53" i="72"/>
  <c r="AN63" i="72"/>
  <c r="AJ19" i="72"/>
  <c r="H47" i="72"/>
  <c r="J41" i="72"/>
  <c r="R68" i="72"/>
  <c r="V66" i="72"/>
  <c r="AE70" i="72"/>
  <c r="AO47" i="72"/>
  <c r="U17" i="72"/>
  <c r="AD45" i="72"/>
  <c r="W29" i="72"/>
  <c r="M51" i="72"/>
  <c r="AF26" i="72"/>
  <c r="T53" i="72"/>
  <c r="W46" i="72"/>
  <c r="Z55" i="72"/>
  <c r="AK43" i="72"/>
  <c r="AG39" i="72"/>
  <c r="AL68" i="72"/>
  <c r="AL67" i="72"/>
  <c r="R22" i="72"/>
  <c r="W53" i="72"/>
  <c r="AK56" i="72"/>
  <c r="L69" i="72"/>
  <c r="AK62" i="72"/>
  <c r="O59" i="72"/>
  <c r="AG28" i="72"/>
  <c r="AN28" i="72"/>
  <c r="AE69" i="72"/>
  <c r="I38" i="72"/>
  <c r="J62" i="72"/>
  <c r="P71" i="72"/>
  <c r="N34" i="72"/>
  <c r="Z48" i="72"/>
  <c r="M56" i="72"/>
  <c r="AA24" i="72"/>
  <c r="P67" i="72"/>
  <c r="R25" i="72"/>
  <c r="AE35" i="72"/>
  <c r="F57" i="72"/>
  <c r="AM57" i="72"/>
  <c r="P37" i="72"/>
  <c r="AM32" i="72"/>
  <c r="AD72" i="72"/>
  <c r="V48" i="72"/>
  <c r="AO19" i="72"/>
  <c r="AE58" i="72"/>
  <c r="I32" i="72"/>
  <c r="N68" i="72"/>
  <c r="P45" i="72"/>
  <c r="AE41" i="72"/>
  <c r="AD15" i="72"/>
  <c r="AL50" i="72"/>
  <c r="AG11" i="72"/>
  <c r="AF48" i="72"/>
  <c r="AB23" i="72"/>
  <c r="X11" i="72"/>
  <c r="AL31" i="72"/>
  <c r="I44" i="72"/>
  <c r="AG26" i="72"/>
  <c r="AL23" i="72"/>
  <c r="AL61" i="72"/>
  <c r="Q53" i="72"/>
  <c r="U73" i="72"/>
  <c r="AD43" i="72"/>
  <c r="N37" i="72"/>
  <c r="V8" i="72"/>
  <c r="AE42" i="72"/>
  <c r="AD29" i="72"/>
  <c r="W55" i="72"/>
  <c r="Y40" i="72"/>
  <c r="AA71" i="72"/>
  <c r="AE53" i="72"/>
  <c r="AK36" i="72"/>
  <c r="U36" i="72"/>
  <c r="AO66" i="72"/>
  <c r="AK65" i="72"/>
  <c r="AG13" i="72"/>
  <c r="F71" i="72"/>
  <c r="AE31" i="72"/>
  <c r="AL35" i="72"/>
  <c r="J25" i="72"/>
  <c r="M14" i="72"/>
  <c r="T42" i="72"/>
  <c r="AD25" i="72"/>
  <c r="P31" i="72"/>
  <c r="R9" i="72"/>
  <c r="J50" i="72"/>
  <c r="AB38" i="72"/>
  <c r="N24" i="72"/>
  <c r="K18" i="72"/>
  <c r="Q33" i="72"/>
  <c r="V26" i="72"/>
  <c r="AO63" i="72"/>
  <c r="P35" i="72"/>
  <c r="S10" i="72"/>
  <c r="F61" i="72"/>
  <c r="AG33" i="72"/>
  <c r="AG21" i="72"/>
  <c r="T73" i="72"/>
  <c r="M17" i="72"/>
  <c r="AL70" i="72"/>
  <c r="AM33" i="72"/>
  <c r="AL24" i="72"/>
  <c r="R15" i="254"/>
  <c r="P15" i="252"/>
  <c r="T13" i="254"/>
  <c r="E13" i="254"/>
  <c r="P44" i="252"/>
  <c r="R44" i="254"/>
  <c r="M38" i="252"/>
  <c r="O38" i="254"/>
  <c r="G38" i="252"/>
  <c r="I38" i="254"/>
  <c r="S18" i="254"/>
  <c r="N68" i="252"/>
  <c r="R72" i="252"/>
  <c r="F72" i="33"/>
  <c r="AA8" i="33"/>
  <c r="AB8" i="33"/>
  <c r="O39" i="254"/>
  <c r="M39" i="252"/>
  <c r="S43" i="254"/>
  <c r="J67" i="254"/>
  <c r="S26" i="33"/>
  <c r="AE26" i="33"/>
  <c r="T26" i="33"/>
  <c r="AB26" i="33"/>
  <c r="P26" i="33"/>
  <c r="K26" i="33"/>
  <c r="AA26" i="33"/>
  <c r="Q26" i="33"/>
  <c r="X26" i="33"/>
  <c r="AI26" i="33"/>
  <c r="G26" i="33"/>
  <c r="E26" i="33"/>
  <c r="Y26" i="33"/>
  <c r="U26" i="33"/>
  <c r="AF26" i="33"/>
  <c r="AD26" i="33"/>
  <c r="N26" i="33"/>
  <c r="M26" i="33"/>
  <c r="AG26" i="33"/>
  <c r="AK26" i="33"/>
  <c r="I26" i="33"/>
  <c r="O26" i="33"/>
  <c r="AC26" i="33"/>
  <c r="AH26" i="33"/>
  <c r="Z26" i="33"/>
  <c r="H26" i="33"/>
  <c r="AJ26" i="33"/>
  <c r="V26" i="33"/>
  <c r="J26" i="33"/>
  <c r="L26" i="33"/>
  <c r="W26" i="33"/>
  <c r="R26" i="33"/>
  <c r="AM13" i="33"/>
  <c r="H8" i="252"/>
  <c r="N62" i="252"/>
  <c r="F14" i="33"/>
  <c r="R14" i="252"/>
  <c r="I16" i="254"/>
  <c r="G16" i="252"/>
  <c r="AE64" i="33"/>
  <c r="N64" i="33"/>
  <c r="U64" i="33"/>
  <c r="AB64" i="33"/>
  <c r="Q64" i="33"/>
  <c r="J64" i="33"/>
  <c r="E64" i="33"/>
  <c r="Y64" i="33"/>
  <c r="AH64" i="33"/>
  <c r="AI64" i="33"/>
  <c r="V64" i="33"/>
  <c r="I64" i="33"/>
  <c r="AG64" i="33"/>
  <c r="W64" i="33"/>
  <c r="AD64" i="33"/>
  <c r="L64" i="33"/>
  <c r="H64" i="33"/>
  <c r="AF64" i="33"/>
  <c r="O64" i="33"/>
  <c r="AK64" i="33"/>
  <c r="AA64" i="33"/>
  <c r="M64" i="33"/>
  <c r="X64" i="33"/>
  <c r="AC64" i="33"/>
  <c r="T64" i="33"/>
  <c r="Z64" i="33"/>
  <c r="R64" i="33"/>
  <c r="G64" i="33"/>
  <c r="AJ64" i="33"/>
  <c r="P64" i="33"/>
  <c r="S64" i="33"/>
  <c r="K64" i="33"/>
  <c r="M60" i="254"/>
  <c r="L29" i="33"/>
  <c r="AJ29" i="33"/>
  <c r="Z29" i="33"/>
  <c r="AH29" i="33"/>
  <c r="U29" i="33"/>
  <c r="H29" i="33"/>
  <c r="Q29" i="33"/>
  <c r="AA29" i="33"/>
  <c r="G29" i="33"/>
  <c r="M29" i="33"/>
  <c r="O29" i="33"/>
  <c r="K29" i="33"/>
  <c r="W29" i="33"/>
  <c r="Y29" i="33"/>
  <c r="AG29" i="33"/>
  <c r="AF29" i="33"/>
  <c r="N29" i="33"/>
  <c r="J29" i="33"/>
  <c r="AC29" i="33"/>
  <c r="AE29" i="33"/>
  <c r="AB29" i="33"/>
  <c r="R29" i="33"/>
  <c r="AK29" i="33"/>
  <c r="X29" i="33"/>
  <c r="T29" i="33"/>
  <c r="S29" i="252"/>
  <c r="E29" i="33"/>
  <c r="I29" i="33"/>
  <c r="AD29" i="33"/>
  <c r="V29" i="33"/>
  <c r="AI29" i="33"/>
  <c r="P29" i="33"/>
  <c r="S29" i="33"/>
  <c r="J43" i="254"/>
  <c r="P43" i="254"/>
  <c r="N43" i="252"/>
  <c r="O63" i="33"/>
  <c r="V63" i="33"/>
  <c r="W63" i="33"/>
  <c r="AH63" i="33"/>
  <c r="AG63" i="33"/>
  <c r="G63" i="33"/>
  <c r="S63" i="33"/>
  <c r="AI63" i="33"/>
  <c r="AD63" i="33"/>
  <c r="Y63" i="33"/>
  <c r="AA63" i="33"/>
  <c r="I63" i="33"/>
  <c r="L63" i="33"/>
  <c r="X63" i="33"/>
  <c r="AK63" i="33"/>
  <c r="J63" i="33"/>
  <c r="T63" i="33"/>
  <c r="R63" i="33"/>
  <c r="U63" i="33"/>
  <c r="Z63" i="33"/>
  <c r="AC63" i="33"/>
  <c r="AJ63" i="33"/>
  <c r="Q63" i="33"/>
  <c r="H63" i="33"/>
  <c r="N63" i="33"/>
  <c r="M63" i="33"/>
  <c r="P63" i="33"/>
  <c r="K63" i="33"/>
  <c r="AF63" i="33"/>
  <c r="E63" i="33"/>
  <c r="AB63" i="33"/>
  <c r="AE63" i="33"/>
  <c r="M18" i="254"/>
  <c r="S41" i="254"/>
  <c r="AL31" i="33"/>
  <c r="AM31" i="33"/>
  <c r="E31" i="252"/>
  <c r="S45" i="252"/>
  <c r="AL45" i="33"/>
  <c r="AM45" i="33"/>
  <c r="S68" i="254"/>
  <c r="AN20" i="33"/>
  <c r="R56" i="252"/>
  <c r="F56" i="33"/>
  <c r="E19" i="252"/>
  <c r="AM19" i="33"/>
  <c r="J18" i="254"/>
  <c r="E31" i="254"/>
  <c r="T31" i="254"/>
  <c r="L22" i="254"/>
  <c r="J22" i="252"/>
  <c r="M22" i="252"/>
  <c r="P22" i="254"/>
  <c r="O22" i="254"/>
  <c r="J73" i="254"/>
  <c r="L37" i="254"/>
  <c r="J37" i="252"/>
  <c r="F37" i="238"/>
  <c r="G24" i="252"/>
  <c r="I24" i="254"/>
  <c r="AL17" i="33"/>
  <c r="AL47" i="33"/>
  <c r="M67" i="254"/>
  <c r="U118" i="251"/>
  <c r="S47" i="251"/>
  <c r="AV47" i="33"/>
  <c r="S70" i="251"/>
  <c r="AV70" i="33"/>
  <c r="K52" i="241"/>
  <c r="AV66" i="33"/>
  <c r="S66" i="251"/>
  <c r="AV35" i="33"/>
  <c r="S35" i="251"/>
  <c r="T7" i="251"/>
  <c r="T76" i="251" s="1"/>
  <c r="AU76" i="33"/>
  <c r="L15" i="46"/>
  <c r="S123" i="251"/>
  <c r="S63" i="251"/>
  <c r="AV63" i="33"/>
  <c r="AJ8" i="223"/>
  <c r="AN79" i="251"/>
  <c r="S11" i="100"/>
  <c r="BF11" i="72"/>
  <c r="BW58" i="72"/>
  <c r="AJ58" i="100"/>
  <c r="AJ58" i="72"/>
  <c r="AS58" i="72"/>
  <c r="F58" i="100"/>
  <c r="BT55" i="72"/>
  <c r="AG55" i="72"/>
  <c r="AG55" i="100"/>
  <c r="AA36" i="100"/>
  <c r="BN36" i="72"/>
  <c r="AA36" i="72"/>
  <c r="AI42" i="252"/>
  <c r="AO42" i="251" s="1"/>
  <c r="AM27" i="223"/>
  <c r="AQ98" i="251"/>
  <c r="AI8" i="252"/>
  <c r="AO8" i="251" s="1"/>
  <c r="AJ26" i="223"/>
  <c r="AN97" i="251"/>
  <c r="AI45" i="252"/>
  <c r="AO45" i="251" s="1"/>
  <c r="AZ39" i="72"/>
  <c r="M39" i="100"/>
  <c r="M39" i="72"/>
  <c r="BA19" i="72"/>
  <c r="N19" i="100"/>
  <c r="S25" i="100"/>
  <c r="BF25" i="72"/>
  <c r="J27" i="100"/>
  <c r="AW27" i="72"/>
  <c r="AS63" i="72"/>
  <c r="F63" i="100"/>
  <c r="F63" i="72"/>
  <c r="AV71" i="33"/>
  <c r="AD73" i="100"/>
  <c r="BQ73" i="72"/>
  <c r="AJ11" i="223"/>
  <c r="AN82" i="251"/>
  <c r="BB55" i="72"/>
  <c r="O55" i="100"/>
  <c r="Y73" i="100"/>
  <c r="BL73" i="72"/>
  <c r="I75" i="72"/>
  <c r="AV75" i="72"/>
  <c r="I75" i="100"/>
  <c r="BM74" i="72"/>
  <c r="Z74" i="100"/>
  <c r="M22" i="100"/>
  <c r="AZ22" i="72"/>
  <c r="AC31" i="100"/>
  <c r="BP31" i="72"/>
  <c r="AN14" i="100"/>
  <c r="CA14" i="72"/>
  <c r="AN14" i="72"/>
  <c r="L54" i="72"/>
  <c r="L54" i="100"/>
  <c r="AY54" i="72"/>
  <c r="CA42" i="72"/>
  <c r="AN42" i="100"/>
  <c r="AM16" i="223"/>
  <c r="AQ87" i="251"/>
  <c r="AH37" i="100"/>
  <c r="BU37" i="72"/>
  <c r="BB15" i="72"/>
  <c r="O15" i="100"/>
  <c r="Z22" i="100"/>
  <c r="BM22" i="72"/>
  <c r="AE60" i="100"/>
  <c r="BR60" i="72"/>
  <c r="AI15" i="252"/>
  <c r="AH27" i="100"/>
  <c r="BU27" i="72"/>
  <c r="AH27" i="72"/>
  <c r="AI55" i="252"/>
  <c r="AO55" i="251" s="1"/>
  <c r="V28" i="100"/>
  <c r="BI28" i="72"/>
  <c r="BS37" i="72"/>
  <c r="AF37" i="100"/>
  <c r="BC46" i="72"/>
  <c r="P46" i="100"/>
  <c r="AD14" i="100"/>
  <c r="BQ14" i="72"/>
  <c r="BV21" i="72"/>
  <c r="AI21" i="100"/>
  <c r="AV72" i="33"/>
  <c r="AY12" i="72"/>
  <c r="L12" i="100"/>
  <c r="AV29" i="33"/>
  <c r="BC33" i="72"/>
  <c r="P33" i="72"/>
  <c r="P33" i="100"/>
  <c r="K37" i="100"/>
  <c r="AX37" i="72"/>
  <c r="K37" i="72"/>
  <c r="BH49" i="72"/>
  <c r="U49" i="100"/>
  <c r="BF59" i="72"/>
  <c r="S59" i="100"/>
  <c r="BM12" i="72"/>
  <c r="Z12" i="100"/>
  <c r="Z12" i="72"/>
  <c r="BK75" i="72"/>
  <c r="X75" i="100"/>
  <c r="AN104" i="251"/>
  <c r="AJ33" i="223"/>
  <c r="BG31" i="72"/>
  <c r="T31" i="100"/>
  <c r="T31" i="72"/>
  <c r="T46" i="72"/>
  <c r="BG46" i="72"/>
  <c r="T46" i="100"/>
  <c r="BM38" i="72"/>
  <c r="Z38" i="100"/>
  <c r="BW27" i="72"/>
  <c r="AJ27" i="100"/>
  <c r="AJ27" i="72"/>
  <c r="BS19" i="72"/>
  <c r="AF19" i="100"/>
  <c r="R61" i="72"/>
  <c r="BE61" i="72"/>
  <c r="R61" i="100"/>
  <c r="BX53" i="72"/>
  <c r="AK53" i="100"/>
  <c r="CB42" i="72"/>
  <c r="AO42" i="100"/>
  <c r="AO42" i="72"/>
  <c r="AC23" i="100"/>
  <c r="BP23" i="72"/>
  <c r="BE43" i="72"/>
  <c r="R43" i="100"/>
  <c r="AN92" i="251"/>
  <c r="AJ21" i="223"/>
  <c r="AQ101" i="251"/>
  <c r="AM30" i="223"/>
  <c r="I13" i="100"/>
  <c r="AV13" i="72"/>
  <c r="AJ36" i="223"/>
  <c r="AN107" i="251"/>
  <c r="AI34" i="252"/>
  <c r="AO34" i="251" s="1"/>
  <c r="Y44" i="100"/>
  <c r="BL44" i="72"/>
  <c r="Y44" i="72"/>
  <c r="AV59" i="33"/>
  <c r="AI10" i="252"/>
  <c r="AO10" i="251" s="1"/>
  <c r="S37" i="100"/>
  <c r="BF37" i="72"/>
  <c r="BO34" i="72"/>
  <c r="AB34" i="100"/>
  <c r="AN113" i="251"/>
  <c r="AJ42" i="223"/>
  <c r="AJ22" i="223"/>
  <c r="AN93" i="251"/>
  <c r="K8" i="141"/>
  <c r="AV29" i="72"/>
  <c r="I29" i="100"/>
  <c r="AK7" i="252"/>
  <c r="AV28" i="33"/>
  <c r="Y12" i="100"/>
  <c r="BL12" i="72"/>
  <c r="Y12" i="72"/>
  <c r="AA64" i="100"/>
  <c r="BN64" i="72"/>
  <c r="BN67" i="72"/>
  <c r="AA67" i="100"/>
  <c r="BQ50" i="72"/>
  <c r="AD50" i="100"/>
  <c r="U18" i="100"/>
  <c r="BH18" i="72"/>
  <c r="BO67" i="72"/>
  <c r="AB67" i="100"/>
  <c r="F73" i="100"/>
  <c r="AS73" i="72"/>
  <c r="BB22" i="72"/>
  <c r="O22" i="100"/>
  <c r="BC51" i="72"/>
  <c r="P51" i="100"/>
  <c r="P51" i="72"/>
  <c r="W68" i="100"/>
  <c r="BJ68" i="72"/>
  <c r="CA26" i="72"/>
  <c r="AN26" i="100"/>
  <c r="BH59" i="72"/>
  <c r="U59" i="100"/>
  <c r="BC20" i="72"/>
  <c r="P20" i="100"/>
  <c r="T66" i="100"/>
  <c r="BG66" i="72"/>
  <c r="AZ55" i="72"/>
  <c r="M55" i="100"/>
  <c r="N36" i="100"/>
  <c r="BA36" i="72"/>
  <c r="AI71" i="252"/>
  <c r="AO71" i="251" s="1"/>
  <c r="M58" i="100"/>
  <c r="AZ58" i="72"/>
  <c r="BM56" i="72"/>
  <c r="Z56" i="100"/>
  <c r="BK56" i="72"/>
  <c r="X56" i="100"/>
  <c r="AI20" i="252"/>
  <c r="AO20" i="251" s="1"/>
  <c r="BG9" i="72"/>
  <c r="T9" i="100"/>
  <c r="T9" i="72"/>
  <c r="BV41" i="72"/>
  <c r="AI41" i="100"/>
  <c r="AP113" i="251"/>
  <c r="AL42" i="223"/>
  <c r="AX20" i="72"/>
  <c r="K20" i="100"/>
  <c r="AN85" i="251"/>
  <c r="AJ14" i="223"/>
  <c r="H43" i="100"/>
  <c r="AU43" i="72"/>
  <c r="BJ41" i="72"/>
  <c r="W41" i="100"/>
  <c r="BT36" i="72"/>
  <c r="AG36" i="100"/>
  <c r="AY42" i="72"/>
  <c r="L42" i="100"/>
  <c r="L42" i="72"/>
  <c r="N11" i="100"/>
  <c r="BA11" i="72"/>
  <c r="AN44" i="100"/>
  <c r="CA44" i="72"/>
  <c r="N33" i="100"/>
  <c r="BA33" i="72"/>
  <c r="N33" i="72"/>
  <c r="F55" i="72"/>
  <c r="F55" i="100"/>
  <c r="AS55" i="72"/>
  <c r="Y34" i="100"/>
  <c r="BL34" i="72"/>
  <c r="AP79" i="251"/>
  <c r="AL8" i="223"/>
  <c r="AP107" i="251"/>
  <c r="AL36" i="223"/>
  <c r="AV25" i="33"/>
  <c r="J17" i="100"/>
  <c r="AW17" i="72"/>
  <c r="BB52" i="72"/>
  <c r="O52" i="100"/>
  <c r="AI65" i="252"/>
  <c r="AO65" i="251" s="1"/>
  <c r="R50" i="100"/>
  <c r="BE50" i="72"/>
  <c r="BD43" i="72"/>
  <c r="Q43" i="100"/>
  <c r="Q43" i="72"/>
  <c r="X44" i="100"/>
  <c r="BK44" i="72"/>
  <c r="AV41" i="72"/>
  <c r="I41" i="100"/>
  <c r="AE29" i="100"/>
  <c r="BR29" i="72"/>
  <c r="BV44" i="72"/>
  <c r="AI44" i="100"/>
  <c r="AI69" i="252"/>
  <c r="AO69" i="251" s="1"/>
  <c r="AG64" i="100"/>
  <c r="BT64" i="72"/>
  <c r="AJ9" i="223"/>
  <c r="AN80" i="251"/>
  <c r="BW11" i="72"/>
  <c r="AJ11" i="100"/>
  <c r="BR64" i="72"/>
  <c r="AE64" i="100"/>
  <c r="BS62" i="72"/>
  <c r="AF62" i="100"/>
  <c r="AD47" i="100"/>
  <c r="BQ47" i="72"/>
  <c r="BQ17" i="72"/>
  <c r="AD17" i="100"/>
  <c r="BD46" i="72"/>
  <c r="Q46" i="100"/>
  <c r="AJ12" i="223"/>
  <c r="AN83" i="251"/>
  <c r="AN50" i="72"/>
  <c r="CA50" i="72"/>
  <c r="AN50" i="100"/>
  <c r="BS22" i="72"/>
  <c r="AF22" i="100"/>
  <c r="AI67" i="252"/>
  <c r="AO67" i="251" s="1"/>
  <c r="AU14" i="72"/>
  <c r="H14" i="100"/>
  <c r="AZ67" i="72"/>
  <c r="M67" i="100"/>
  <c r="AI16" i="252"/>
  <c r="AO16" i="251" s="1"/>
  <c r="AV14" i="33"/>
  <c r="AQ117" i="251"/>
  <c r="AJ7" i="46"/>
  <c r="AI8" i="46"/>
  <c r="AQ15" i="251" s="1"/>
  <c r="I76" i="241"/>
  <c r="I83" i="241" s="1"/>
  <c r="S134" i="251" s="1"/>
  <c r="BT60" i="72"/>
  <c r="AG60" i="72"/>
  <c r="AG60" i="100"/>
  <c r="AJ41" i="223"/>
  <c r="AN112" i="251"/>
  <c r="CA34" i="72"/>
  <c r="AN34" i="100"/>
  <c r="AQ97" i="251"/>
  <c r="AM26" i="223"/>
  <c r="CA75" i="72"/>
  <c r="AN75" i="100"/>
  <c r="BF45" i="72"/>
  <c r="S45" i="100"/>
  <c r="BC29" i="72"/>
  <c r="P29" i="100"/>
  <c r="BD47" i="72"/>
  <c r="Q47" i="100"/>
  <c r="Q47" i="72"/>
  <c r="H48" i="100"/>
  <c r="AU48" i="72"/>
  <c r="AV30" i="72"/>
  <c r="I30" i="100"/>
  <c r="AY61" i="72"/>
  <c r="L61" i="100"/>
  <c r="AU18" i="72"/>
  <c r="H18" i="72"/>
  <c r="H18" i="100"/>
  <c r="P26" i="72"/>
  <c r="BC26" i="72"/>
  <c r="P26" i="100"/>
  <c r="F46" i="100"/>
  <c r="AS46" i="72"/>
  <c r="BM67" i="72"/>
  <c r="Z67" i="72"/>
  <c r="Z67" i="100"/>
  <c r="AC63" i="100"/>
  <c r="BP63" i="72"/>
  <c r="AC63" i="72"/>
  <c r="O50" i="100"/>
  <c r="BB50" i="72"/>
  <c r="BK22" i="72"/>
  <c r="X22" i="100"/>
  <c r="M64" i="100"/>
  <c r="AZ64" i="72"/>
  <c r="Q32" i="100"/>
  <c r="BD32" i="72"/>
  <c r="AN88" i="251"/>
  <c r="AJ17" i="223"/>
  <c r="L23" i="100"/>
  <c r="AY23" i="72"/>
  <c r="V71" i="100"/>
  <c r="BI71" i="72"/>
  <c r="AQ91" i="251"/>
  <c r="AM20" i="223"/>
  <c r="AI51" i="252"/>
  <c r="AO51" i="251" s="1"/>
  <c r="AJ30" i="223"/>
  <c r="AN101" i="251"/>
  <c r="AN95" i="251"/>
  <c r="AJ24" i="223"/>
  <c r="BL14" i="72"/>
  <c r="Y14" i="100"/>
  <c r="AV33" i="33"/>
  <c r="BW59" i="72"/>
  <c r="AJ59" i="100"/>
  <c r="AC43" i="100"/>
  <c r="BP43" i="72"/>
  <c r="AC8" i="100"/>
  <c r="BP8" i="72"/>
  <c r="AC8" i="72"/>
  <c r="AQ93" i="251"/>
  <c r="AM22" i="223"/>
  <c r="AI59" i="252"/>
  <c r="AO59" i="251" s="1"/>
  <c r="AQ86" i="251"/>
  <c r="AM15" i="223"/>
  <c r="H70" i="100"/>
  <c r="AU70" i="72"/>
  <c r="AB33" i="72"/>
  <c r="AB33" i="100"/>
  <c r="BO33" i="72"/>
  <c r="BO72" i="72"/>
  <c r="AB72" i="100"/>
  <c r="CB37" i="72"/>
  <c r="AO37" i="100"/>
  <c r="AO37" i="72"/>
  <c r="BP65" i="72"/>
  <c r="AC65" i="100"/>
  <c r="BX47" i="72"/>
  <c r="AK47" i="100"/>
  <c r="AI50" i="252"/>
  <c r="AO50" i="251" s="1"/>
  <c r="H25" i="100"/>
  <c r="AU25" i="72"/>
  <c r="BP74" i="72"/>
  <c r="AC74" i="100"/>
  <c r="AX21" i="72"/>
  <c r="K21" i="100"/>
  <c r="S15" i="100"/>
  <c r="BF15" i="72"/>
  <c r="BI64" i="72"/>
  <c r="V64" i="100"/>
  <c r="AA75" i="100"/>
  <c r="BN75" i="72"/>
  <c r="AE39" i="100"/>
  <c r="BR39" i="72"/>
  <c r="BN25" i="72"/>
  <c r="AA25" i="100"/>
  <c r="K55" i="100"/>
  <c r="AX55" i="72"/>
  <c r="F28" i="100"/>
  <c r="AS28" i="72"/>
  <c r="AU40" i="72"/>
  <c r="H40" i="100"/>
  <c r="AX13" i="72"/>
  <c r="K13" i="100"/>
  <c r="K13" i="72"/>
  <c r="BA71" i="72"/>
  <c r="N71" i="100"/>
  <c r="N71" i="72"/>
  <c r="BG62" i="72"/>
  <c r="T62" i="100"/>
  <c r="BO68" i="72"/>
  <c r="AB68" i="100"/>
  <c r="AI7" i="252"/>
  <c r="AH17" i="100"/>
  <c r="BU17" i="72"/>
  <c r="AN84" i="251"/>
  <c r="AJ13" i="223"/>
  <c r="AI48" i="252"/>
  <c r="AO48" i="251" s="1"/>
  <c r="BC64" i="72"/>
  <c r="P64" i="100"/>
  <c r="BT37" i="72"/>
  <c r="AG37" i="100"/>
  <c r="AQ81" i="251"/>
  <c r="AM10" i="223"/>
  <c r="M30" i="72"/>
  <c r="M30" i="100"/>
  <c r="AZ30" i="72"/>
  <c r="BB39" i="72"/>
  <c r="O39" i="100"/>
  <c r="T72" i="100"/>
  <c r="BG72" i="72"/>
  <c r="AN81" i="251"/>
  <c r="AJ10" i="223"/>
  <c r="AW69" i="72"/>
  <c r="J69" i="100"/>
  <c r="Q22" i="100"/>
  <c r="BD22" i="72"/>
  <c r="BV16" i="72"/>
  <c r="AI16" i="100"/>
  <c r="AI16" i="72"/>
  <c r="AV9" i="33"/>
  <c r="AJ38" i="100"/>
  <c r="BW38" i="72"/>
  <c r="BN72" i="72"/>
  <c r="AA72" i="100"/>
  <c r="AA72" i="72"/>
  <c r="O38" i="100"/>
  <c r="BB38" i="72"/>
  <c r="AY15" i="72"/>
  <c r="L15" i="100"/>
  <c r="L15" i="72"/>
  <c r="AW39" i="72"/>
  <c r="J39" i="100"/>
  <c r="J39" i="72"/>
  <c r="AM32" i="223"/>
  <c r="AQ103" i="251"/>
  <c r="AM17" i="223"/>
  <c r="AQ88" i="251"/>
  <c r="J65" i="100"/>
  <c r="AW65" i="72"/>
  <c r="AI33" i="252"/>
  <c r="AO33" i="251" s="1"/>
  <c r="AI43" i="252"/>
  <c r="AO43" i="251" s="1"/>
  <c r="M37" i="100"/>
  <c r="AZ37" i="72"/>
  <c r="CA51" i="72"/>
  <c r="AN51" i="100"/>
  <c r="P22" i="100"/>
  <c r="BC22" i="72"/>
  <c r="CA61" i="72"/>
  <c r="AN61" i="100"/>
  <c r="J23" i="100"/>
  <c r="AW23" i="72"/>
  <c r="BG41" i="72"/>
  <c r="T41" i="100"/>
  <c r="AC38" i="100"/>
  <c r="BP38" i="72"/>
  <c r="BM72" i="72"/>
  <c r="Z72" i="100"/>
  <c r="Z72" i="72"/>
  <c r="BS46" i="72"/>
  <c r="AF46" i="100"/>
  <c r="Z59" i="100"/>
  <c r="BM59" i="72"/>
  <c r="I26" i="100"/>
  <c r="AV26" i="72"/>
  <c r="AP100" i="251"/>
  <c r="AL29" i="223"/>
  <c r="BB42" i="72"/>
  <c r="O42" i="100"/>
  <c r="AX57" i="72"/>
  <c r="K57" i="100"/>
  <c r="AI39" i="252"/>
  <c r="AO39" i="251" s="1"/>
  <c r="AP106" i="251"/>
  <c r="AL35" i="223"/>
  <c r="AV73" i="33"/>
  <c r="AV41" i="33"/>
  <c r="AI39" i="100"/>
  <c r="BV39" i="72"/>
  <c r="AI39" i="72"/>
  <c r="AN23" i="251"/>
  <c r="L44" i="72"/>
  <c r="H37" i="72"/>
  <c r="AM16" i="72"/>
  <c r="AN46" i="72"/>
  <c r="N73" i="72"/>
  <c r="AM31" i="72"/>
  <c r="AM46" i="72"/>
  <c r="O57" i="72"/>
  <c r="K55" i="141"/>
  <c r="AV44" i="33"/>
  <c r="S44" i="251"/>
  <c r="S19" i="251"/>
  <c r="AV19" i="33"/>
  <c r="K55" i="140"/>
  <c r="S8" i="251"/>
  <c r="AV8" i="33"/>
  <c r="AV27" i="33"/>
  <c r="S27" i="251"/>
  <c r="K69" i="140"/>
  <c r="K54" i="140"/>
  <c r="AV24" i="33"/>
  <c r="S24" i="251"/>
  <c r="K22" i="141"/>
  <c r="K57" i="241"/>
  <c r="S117" i="251"/>
  <c r="L7" i="46"/>
  <c r="J8" i="46"/>
  <c r="S54" i="251"/>
  <c r="AV54" i="33"/>
  <c r="K13" i="141"/>
  <c r="AV68" i="33"/>
  <c r="S68" i="251"/>
  <c r="K39" i="241"/>
  <c r="L12" i="46"/>
  <c r="S120" i="251"/>
  <c r="K47" i="241"/>
  <c r="K25" i="141"/>
  <c r="K59" i="140"/>
  <c r="K74" i="241"/>
  <c r="K28" i="140"/>
  <c r="K41" i="140"/>
  <c r="S119" i="251"/>
  <c r="L11" i="46"/>
  <c r="S65" i="251"/>
  <c r="AV65" i="33"/>
  <c r="AW42" i="72"/>
  <c r="J42" i="100"/>
  <c r="AM29" i="72"/>
  <c r="AQ85" i="251"/>
  <c r="AM14" i="223"/>
  <c r="AW15" i="72"/>
  <c r="J15" i="100"/>
  <c r="BU68" i="72"/>
  <c r="AH68" i="100"/>
  <c r="BQ18" i="72"/>
  <c r="AD18" i="100"/>
  <c r="V25" i="100"/>
  <c r="BI25" i="72"/>
  <c r="AJ74" i="100"/>
  <c r="BW74" i="72"/>
  <c r="AJ74" i="72"/>
  <c r="BQ33" i="72"/>
  <c r="AD33" i="100"/>
  <c r="BO52" i="72"/>
  <c r="AB52" i="100"/>
  <c r="AD71" i="100"/>
  <c r="BQ71" i="72"/>
  <c r="O31" i="100"/>
  <c r="BB31" i="72"/>
  <c r="BE16" i="72"/>
  <c r="R16" i="100"/>
  <c r="BH13" i="72"/>
  <c r="U13" i="100"/>
  <c r="BA41" i="72"/>
  <c r="N41" i="100"/>
  <c r="BR71" i="72"/>
  <c r="AE71" i="100"/>
  <c r="AN27" i="100"/>
  <c r="CA27" i="72"/>
  <c r="I68" i="72"/>
  <c r="AV68" i="72"/>
  <c r="I68" i="100"/>
  <c r="BG30" i="72"/>
  <c r="T30" i="100"/>
  <c r="Z28" i="100"/>
  <c r="BM28" i="72"/>
  <c r="Z28" i="72"/>
  <c r="BN69" i="72"/>
  <c r="AA69" i="100"/>
  <c r="BL49" i="72"/>
  <c r="Y49" i="100"/>
  <c r="M54" i="100"/>
  <c r="AZ54" i="72"/>
  <c r="BG27" i="72"/>
  <c r="T27" i="100"/>
  <c r="U68" i="100"/>
  <c r="BH68" i="72"/>
  <c r="U68" i="72"/>
  <c r="AL16" i="223"/>
  <c r="AP87" i="251"/>
  <c r="F14" i="72"/>
  <c r="BB40" i="72"/>
  <c r="O40" i="100"/>
  <c r="AJ34" i="223"/>
  <c r="AN105" i="251"/>
  <c r="BD25" i="72"/>
  <c r="Q25" i="100"/>
  <c r="BH9" i="72"/>
  <c r="U9" i="100"/>
  <c r="AN13" i="100"/>
  <c r="CA13" i="72"/>
  <c r="T44" i="72"/>
  <c r="K61" i="72"/>
  <c r="O74" i="100"/>
  <c r="BB74" i="72"/>
  <c r="J12" i="100"/>
  <c r="AW12" i="72"/>
  <c r="J12" i="72"/>
  <c r="AJ37" i="100"/>
  <c r="BW37" i="72"/>
  <c r="AJ37" i="72"/>
  <c r="BV12" i="72"/>
  <c r="AI12" i="100"/>
  <c r="J68" i="100"/>
  <c r="AW68" i="72"/>
  <c r="BS21" i="72"/>
  <c r="AF21" i="100"/>
  <c r="AI66" i="252"/>
  <c r="AO66" i="251" s="1"/>
  <c r="Y59" i="100"/>
  <c r="BL59" i="72"/>
  <c r="BJ34" i="72"/>
  <c r="W34" i="100"/>
  <c r="AS59" i="72"/>
  <c r="F59" i="100"/>
  <c r="BX67" i="72"/>
  <c r="AK67" i="100"/>
  <c r="AN8" i="72"/>
  <c r="BD54" i="72"/>
  <c r="Q54" i="100"/>
  <c r="R55" i="100"/>
  <c r="BE55" i="72"/>
  <c r="AV15" i="72"/>
  <c r="I15" i="100"/>
  <c r="I15" i="72"/>
  <c r="Y41" i="100"/>
  <c r="BL41" i="72"/>
  <c r="BP37" i="72"/>
  <c r="AC37" i="100"/>
  <c r="CA43" i="72"/>
  <c r="AN43" i="100"/>
  <c r="AU46" i="72"/>
  <c r="H46" i="100"/>
  <c r="AB24" i="72"/>
  <c r="F8" i="100"/>
  <c r="AS8" i="72"/>
  <c r="F8" i="72"/>
  <c r="AZ25" i="72"/>
  <c r="M25" i="100"/>
  <c r="AI34" i="72"/>
  <c r="AI34" i="100"/>
  <c r="BV34" i="72"/>
  <c r="AN45" i="100"/>
  <c r="CA45" i="72"/>
  <c r="L14" i="100"/>
  <c r="AY14" i="72"/>
  <c r="L14" i="72"/>
  <c r="H39" i="100"/>
  <c r="AU39" i="72"/>
  <c r="BL75" i="72"/>
  <c r="Y75" i="100"/>
  <c r="AJ15" i="72"/>
  <c r="AG73" i="72"/>
  <c r="BD60" i="72"/>
  <c r="Q60" i="100"/>
  <c r="Q60" i="72"/>
  <c r="J59" i="72"/>
  <c r="BV45" i="72"/>
  <c r="AI45" i="100"/>
  <c r="CA18" i="72"/>
  <c r="AN18" i="100"/>
  <c r="AP101" i="251"/>
  <c r="AL30" i="223"/>
  <c r="K39" i="72"/>
  <c r="W9" i="72"/>
  <c r="Q59" i="100"/>
  <c r="BD59" i="72"/>
  <c r="L8" i="100"/>
  <c r="AY8" i="72"/>
  <c r="AI33" i="72"/>
  <c r="AE51" i="72"/>
  <c r="O56" i="72"/>
  <c r="O36" i="72"/>
  <c r="AI29" i="252"/>
  <c r="AO29" i="251" s="1"/>
  <c r="BH63" i="72"/>
  <c r="U63" i="72"/>
  <c r="U63" i="100"/>
  <c r="AO38" i="100"/>
  <c r="CB38" i="72"/>
  <c r="AO38" i="72"/>
  <c r="AN126" i="251"/>
  <c r="AV40" i="33"/>
  <c r="AA35" i="72"/>
  <c r="L62" i="72"/>
  <c r="AF58" i="72"/>
  <c r="AG72" i="72"/>
  <c r="H13" i="72"/>
  <c r="J44" i="100"/>
  <c r="AW44" i="72"/>
  <c r="J44" i="72"/>
  <c r="AK72" i="72"/>
  <c r="AB57" i="72"/>
  <c r="N61" i="72"/>
  <c r="P34" i="72"/>
  <c r="AV20" i="33"/>
  <c r="X66" i="72"/>
  <c r="AJ54" i="100"/>
  <c r="BW54" i="72"/>
  <c r="BC30" i="72"/>
  <c r="P30" i="100"/>
  <c r="BV66" i="72"/>
  <c r="AI66" i="100"/>
  <c r="BQ54" i="72"/>
  <c r="AD54" i="100"/>
  <c r="BI21" i="72"/>
  <c r="V21" i="100"/>
  <c r="AK55" i="100"/>
  <c r="BX55" i="72"/>
  <c r="AK55" i="72"/>
  <c r="AI38" i="252"/>
  <c r="AO38" i="251" s="1"/>
  <c r="K41" i="100"/>
  <c r="AX41" i="72"/>
  <c r="I64" i="72"/>
  <c r="I64" i="100"/>
  <c r="AV64" i="72"/>
  <c r="N74" i="100"/>
  <c r="BA74" i="72"/>
  <c r="L41" i="100"/>
  <c r="AY41" i="72"/>
  <c r="BI72" i="72"/>
  <c r="V72" i="100"/>
  <c r="BH20" i="72"/>
  <c r="U20" i="100"/>
  <c r="CB14" i="72"/>
  <c r="AO14" i="100"/>
  <c r="AJ35" i="100"/>
  <c r="BW35" i="72"/>
  <c r="Z66" i="100"/>
  <c r="BM66" i="72"/>
  <c r="Z66" i="72"/>
  <c r="BC14" i="72"/>
  <c r="P14" i="100"/>
  <c r="AI36" i="252"/>
  <c r="AO36" i="251" s="1"/>
  <c r="U60" i="100"/>
  <c r="BH60" i="72"/>
  <c r="U60" i="72"/>
  <c r="AX70" i="72"/>
  <c r="K70" i="100"/>
  <c r="BX35" i="72"/>
  <c r="AK35" i="100"/>
  <c r="BC13" i="72"/>
  <c r="P13" i="100"/>
  <c r="BL68" i="72"/>
  <c r="Y68" i="100"/>
  <c r="AK24" i="100"/>
  <c r="BX24" i="72"/>
  <c r="R56" i="100"/>
  <c r="BE56" i="72"/>
  <c r="U65" i="72"/>
  <c r="U65" i="100"/>
  <c r="BH65" i="72"/>
  <c r="AH61" i="100"/>
  <c r="BU61" i="72"/>
  <c r="AI26" i="252"/>
  <c r="AO26" i="251" s="1"/>
  <c r="BM64" i="72"/>
  <c r="Z64" i="100"/>
  <c r="BM42" i="72"/>
  <c r="Z42" i="100"/>
  <c r="L58" i="100"/>
  <c r="AY58" i="72"/>
  <c r="AI12" i="252"/>
  <c r="AO12" i="251" s="1"/>
  <c r="BD40" i="72"/>
  <c r="Q40" i="100"/>
  <c r="BV31" i="72"/>
  <c r="AI31" i="100"/>
  <c r="BH12" i="72"/>
  <c r="U12" i="100"/>
  <c r="U12" i="72"/>
  <c r="AD10" i="100"/>
  <c r="BQ10" i="72"/>
  <c r="Z53" i="72"/>
  <c r="BM53" i="72"/>
  <c r="Z53" i="100"/>
  <c r="AS25" i="72"/>
  <c r="F25" i="100"/>
  <c r="AA74" i="100"/>
  <c r="BN74" i="72"/>
  <c r="CA66" i="72"/>
  <c r="AN66" i="100"/>
  <c r="AQ102" i="251"/>
  <c r="AM31" i="223"/>
  <c r="AQ79" i="251"/>
  <c r="AM8" i="223"/>
  <c r="R67" i="72"/>
  <c r="BE67" i="72"/>
  <c r="R67" i="100"/>
  <c r="BV30" i="72"/>
  <c r="AI30" i="100"/>
  <c r="J8" i="100"/>
  <c r="AW8" i="72"/>
  <c r="AI75" i="252"/>
  <c r="AO75" i="251" s="1"/>
  <c r="BG38" i="72"/>
  <c r="T38" i="100"/>
  <c r="AI21" i="252"/>
  <c r="AO21" i="251" s="1"/>
  <c r="BC44" i="72"/>
  <c r="P44" i="100"/>
  <c r="Y15" i="72"/>
  <c r="AH40" i="100"/>
  <c r="BU40" i="72"/>
  <c r="AF20" i="100"/>
  <c r="BS20" i="72"/>
  <c r="BN28" i="72"/>
  <c r="AA28" i="100"/>
  <c r="BS60" i="72"/>
  <c r="AF60" i="100"/>
  <c r="BI39" i="72"/>
  <c r="V39" i="100"/>
  <c r="BK29" i="72"/>
  <c r="X29" i="100"/>
  <c r="X29" i="72"/>
  <c r="AJ20" i="100"/>
  <c r="BW20" i="72"/>
  <c r="AQ108" i="251"/>
  <c r="AM37" i="223"/>
  <c r="R59" i="72"/>
  <c r="L48" i="72"/>
  <c r="BS66" i="72"/>
  <c r="AF66" i="100"/>
  <c r="CB13" i="72"/>
  <c r="AO13" i="100"/>
  <c r="BW18" i="72"/>
  <c r="AJ18" i="100"/>
  <c r="BO69" i="72"/>
  <c r="AB69" i="100"/>
  <c r="BD8" i="72"/>
  <c r="Q8" i="100"/>
  <c r="AD53" i="100"/>
  <c r="BQ53" i="72"/>
  <c r="V57" i="100"/>
  <c r="V57" i="72"/>
  <c r="BI57" i="72"/>
  <c r="F27" i="100"/>
  <c r="AS27" i="72"/>
  <c r="AX36" i="72"/>
  <c r="K36" i="100"/>
  <c r="BU71" i="72"/>
  <c r="AH71" i="100"/>
  <c r="S13" i="72"/>
  <c r="AI72" i="252"/>
  <c r="AO72" i="251" s="1"/>
  <c r="BI49" i="72"/>
  <c r="V49" i="100"/>
  <c r="V49" i="72"/>
  <c r="I76" i="141"/>
  <c r="I83" i="141" s="1"/>
  <c r="S132" i="251" s="1"/>
  <c r="U51" i="251"/>
  <c r="L46" i="72"/>
  <c r="AI52" i="252"/>
  <c r="AO52" i="251" s="1"/>
  <c r="AI63" i="252"/>
  <c r="AO63" i="251" s="1"/>
  <c r="W32" i="72"/>
  <c r="AK39" i="223"/>
  <c r="AO110" i="251"/>
  <c r="Q69" i="72"/>
  <c r="BW9" i="72"/>
  <c r="AJ9" i="100"/>
  <c r="AJ9" i="72"/>
  <c r="AA44" i="100"/>
  <c r="BN44" i="72"/>
  <c r="BL54" i="72"/>
  <c r="Y54" i="100"/>
  <c r="AI30" i="252"/>
  <c r="AO30" i="251" s="1"/>
  <c r="BC23" i="72"/>
  <c r="P23" i="100"/>
  <c r="AP97" i="251"/>
  <c r="AL26" i="223"/>
  <c r="BJ64" i="72"/>
  <c r="W64" i="100"/>
  <c r="AN103" i="251"/>
  <c r="AJ32" i="223"/>
  <c r="U51" i="100"/>
  <c r="BH51" i="72"/>
  <c r="O49" i="100"/>
  <c r="BB49" i="72"/>
  <c r="AN98" i="251"/>
  <c r="AJ27" i="223"/>
  <c r="BM34" i="72"/>
  <c r="Z34" i="100"/>
  <c r="M36" i="100"/>
  <c r="AZ36" i="72"/>
  <c r="BH43" i="72"/>
  <c r="U43" i="100"/>
  <c r="BV38" i="72"/>
  <c r="AI38" i="100"/>
  <c r="AI38" i="72"/>
  <c r="AE46" i="100"/>
  <c r="BR46" i="72"/>
  <c r="BR27" i="72"/>
  <c r="AE27" i="100"/>
  <c r="BH52" i="72"/>
  <c r="U52" i="100"/>
  <c r="BU28" i="72"/>
  <c r="AH28" i="100"/>
  <c r="AM21" i="223"/>
  <c r="AQ92" i="251"/>
  <c r="AM36" i="72"/>
  <c r="Y64" i="100"/>
  <c r="BL64" i="72"/>
  <c r="AI18" i="252"/>
  <c r="AO18" i="251" s="1"/>
  <c r="BK72" i="72"/>
  <c r="X72" i="100"/>
  <c r="AA59" i="72"/>
  <c r="AD56" i="72"/>
  <c r="AJ71" i="72"/>
  <c r="T23" i="72"/>
  <c r="V52" i="72"/>
  <c r="AI32" i="100"/>
  <c r="BV32" i="72"/>
  <c r="BW66" i="72"/>
  <c r="AJ66" i="100"/>
  <c r="AV26" i="33"/>
  <c r="AN91" i="251"/>
  <c r="AJ20" i="223"/>
  <c r="AM41" i="223"/>
  <c r="AQ112" i="251"/>
  <c r="AM53" i="72"/>
  <c r="BA67" i="72"/>
  <c r="N67" i="100"/>
  <c r="J57" i="72"/>
  <c r="AI57" i="252"/>
  <c r="AO57" i="251" s="1"/>
  <c r="H56" i="72"/>
  <c r="K17" i="72"/>
  <c r="P38" i="100"/>
  <c r="BC38" i="72"/>
  <c r="AI9" i="252"/>
  <c r="AO9" i="251" s="1"/>
  <c r="U38" i="72"/>
  <c r="V31" i="72"/>
  <c r="I47" i="72"/>
  <c r="Y72" i="72"/>
  <c r="AO26" i="72"/>
  <c r="CB26" i="72"/>
  <c r="AO26" i="100"/>
  <c r="AH20" i="46"/>
  <c r="AP93" i="251"/>
  <c r="AL22" i="223"/>
  <c r="K73" i="72"/>
  <c r="U46" i="72"/>
  <c r="O29" i="100"/>
  <c r="BB29" i="72"/>
  <c r="AL74" i="72"/>
  <c r="AM48" i="72"/>
  <c r="AP94" i="251"/>
  <c r="AL23" i="223"/>
  <c r="BX29" i="72"/>
  <c r="AK29" i="100"/>
  <c r="BI51" i="72"/>
  <c r="V51" i="100"/>
  <c r="BR21" i="72"/>
  <c r="AE21" i="100"/>
  <c r="BQ8" i="72"/>
  <c r="AD8" i="100"/>
  <c r="V29" i="100"/>
  <c r="BI29" i="72"/>
  <c r="BQ11" i="72"/>
  <c r="AD11" i="100"/>
  <c r="AA32" i="100"/>
  <c r="BN32" i="72"/>
  <c r="BJ65" i="72"/>
  <c r="W65" i="100"/>
  <c r="AZ48" i="72"/>
  <c r="M48" i="100"/>
  <c r="T28" i="100"/>
  <c r="BG28" i="72"/>
  <c r="BH23" i="72"/>
  <c r="U23" i="100"/>
  <c r="U23" i="72"/>
  <c r="BA51" i="72"/>
  <c r="N51" i="100"/>
  <c r="N51" i="72"/>
  <c r="X42" i="100"/>
  <c r="BK42" i="72"/>
  <c r="AW71" i="72"/>
  <c r="J71" i="100"/>
  <c r="AF64" i="100"/>
  <c r="BS64" i="72"/>
  <c r="BJ30" i="72"/>
  <c r="W30" i="100"/>
  <c r="AO44" i="72"/>
  <c r="BE8" i="72"/>
  <c r="R8" i="100"/>
  <c r="O51" i="100"/>
  <c r="BB51" i="72"/>
  <c r="BX54" i="72"/>
  <c r="AK54" i="100"/>
  <c r="BG52" i="72"/>
  <c r="T52" i="100"/>
  <c r="X12" i="100"/>
  <c r="BK12" i="72"/>
  <c r="AG32" i="100"/>
  <c r="BT32" i="72"/>
  <c r="BV71" i="72"/>
  <c r="AI71" i="100"/>
  <c r="X61" i="100"/>
  <c r="BK61" i="72"/>
  <c r="BB26" i="72"/>
  <c r="O26" i="100"/>
  <c r="AZ53" i="72"/>
  <c r="M53" i="100"/>
  <c r="AL33" i="223"/>
  <c r="AP104" i="251"/>
  <c r="AE62" i="72"/>
  <c r="AV52" i="72"/>
  <c r="I52" i="72"/>
  <c r="I52" i="100"/>
  <c r="M27" i="72"/>
  <c r="F60" i="100"/>
  <c r="AS60" i="72"/>
  <c r="BH39" i="72"/>
  <c r="U39" i="100"/>
  <c r="U39" i="72"/>
  <c r="X40" i="100"/>
  <c r="BK40" i="72"/>
  <c r="BS38" i="72"/>
  <c r="AF38" i="100"/>
  <c r="Q48" i="100"/>
  <c r="BD48" i="72"/>
  <c r="N13" i="72"/>
  <c r="BP9" i="72"/>
  <c r="AC9" i="100"/>
  <c r="BL53" i="72"/>
  <c r="Y53" i="100"/>
  <c r="L17" i="100"/>
  <c r="AY17" i="72"/>
  <c r="L17" i="72"/>
  <c r="AG75" i="100"/>
  <c r="BT75" i="72"/>
  <c r="AG75" i="72"/>
  <c r="BA17" i="72"/>
  <c r="N17" i="100"/>
  <c r="U66" i="100"/>
  <c r="BH66" i="72"/>
  <c r="AI29" i="100"/>
  <c r="BV29" i="72"/>
  <c r="T57" i="100"/>
  <c r="BG57" i="72"/>
  <c r="AX54" i="72"/>
  <c r="K54" i="100"/>
  <c r="BM51" i="72"/>
  <c r="Z51" i="100"/>
  <c r="AN52" i="72"/>
  <c r="AV39" i="33"/>
  <c r="BC65" i="72"/>
  <c r="P65" i="100"/>
  <c r="Q62" i="100"/>
  <c r="BD62" i="72"/>
  <c r="L60" i="100"/>
  <c r="AY60" i="72"/>
  <c r="L60" i="72"/>
  <c r="AO55" i="72"/>
  <c r="BU13" i="72"/>
  <c r="AH13" i="100"/>
  <c r="AH13" i="72"/>
  <c r="L22" i="72"/>
  <c r="AY22" i="72"/>
  <c r="L22" i="100"/>
  <c r="U11" i="100"/>
  <c r="BH11" i="72"/>
  <c r="AF45" i="100"/>
  <c r="BS45" i="72"/>
  <c r="V14" i="100"/>
  <c r="BI14" i="72"/>
  <c r="AY66" i="72"/>
  <c r="L66" i="100"/>
  <c r="W47" i="72"/>
  <c r="BJ47" i="72"/>
  <c r="W47" i="100"/>
  <c r="M71" i="72"/>
  <c r="R28" i="72"/>
  <c r="BO32" i="72"/>
  <c r="AB32" i="100"/>
  <c r="AB32" i="72"/>
  <c r="AC24" i="72"/>
  <c r="AG57" i="72"/>
  <c r="AY65" i="72"/>
  <c r="L65" i="100"/>
  <c r="L65" i="72"/>
  <c r="AA42" i="100"/>
  <c r="BN42" i="72"/>
  <c r="AA42" i="72"/>
  <c r="N45" i="100"/>
  <c r="BA45" i="72"/>
  <c r="AH64" i="72"/>
  <c r="AS62" i="72"/>
  <c r="F62" i="100"/>
  <c r="AV22" i="33"/>
  <c r="AL18" i="223"/>
  <c r="AP89" i="251"/>
  <c r="H15" i="72"/>
  <c r="AI41" i="252"/>
  <c r="AO41" i="251" s="1"/>
  <c r="M23" i="72"/>
  <c r="AO9" i="72"/>
  <c r="AC16" i="72"/>
  <c r="AK20" i="72"/>
  <c r="AG18" i="46"/>
  <c r="AO118" i="251"/>
  <c r="BI67" i="72"/>
  <c r="V67" i="100"/>
  <c r="V67" i="72"/>
  <c r="AB45" i="72"/>
  <c r="AI44" i="252"/>
  <c r="AO44" i="251" s="1"/>
  <c r="AI63" i="100"/>
  <c r="BV63" i="72"/>
  <c r="U58" i="100"/>
  <c r="BH58" i="72"/>
  <c r="AI65" i="72"/>
  <c r="F69" i="72"/>
  <c r="N8" i="72"/>
  <c r="J33" i="72"/>
  <c r="F24" i="72"/>
  <c r="BW67" i="72"/>
  <c r="AJ67" i="100"/>
  <c r="AJ67" i="72"/>
  <c r="AC50" i="72"/>
  <c r="R54" i="72"/>
  <c r="AD46" i="72"/>
  <c r="Y58" i="72"/>
  <c r="Z63" i="72"/>
  <c r="CA74" i="72"/>
  <c r="AN74" i="100"/>
  <c r="AN74" i="72"/>
  <c r="N57" i="72"/>
  <c r="P53" i="72"/>
  <c r="AI46" i="252"/>
  <c r="AO46" i="251" s="1"/>
  <c r="AJ52" i="72"/>
  <c r="I18" i="72"/>
  <c r="AM35" i="223"/>
  <c r="AQ106" i="251"/>
  <c r="F49" i="72"/>
  <c r="X74" i="72"/>
  <c r="AN69" i="72"/>
  <c r="AV10" i="33"/>
  <c r="J37" i="72"/>
  <c r="AC48" i="72"/>
  <c r="AI60" i="252"/>
  <c r="AO60" i="251" s="1"/>
  <c r="AV30" i="33"/>
  <c r="AK57" i="72"/>
  <c r="BE11" i="72"/>
  <c r="R11" i="100"/>
  <c r="AO20" i="72"/>
  <c r="I57" i="72"/>
  <c r="AE13" i="72"/>
  <c r="AI23" i="252"/>
  <c r="AO23" i="251" s="1"/>
  <c r="AD44" i="72"/>
  <c r="W16" i="72"/>
  <c r="T47" i="72"/>
  <c r="V13" i="72"/>
  <c r="AI60" i="72"/>
  <c r="U25" i="72"/>
  <c r="L27" i="72"/>
  <c r="U57" i="72"/>
  <c r="R44" i="72"/>
  <c r="AL45" i="72"/>
  <c r="N60" i="72"/>
  <c r="AV17" i="33"/>
  <c r="S17" i="251"/>
  <c r="AV67" i="33"/>
  <c r="S67" i="251"/>
  <c r="J76" i="140"/>
  <c r="J83" i="140" s="1"/>
  <c r="T133" i="251" s="1"/>
  <c r="K7" i="5"/>
  <c r="S130" i="251"/>
  <c r="I9" i="5"/>
  <c r="K9" i="141"/>
  <c r="AV46" i="33"/>
  <c r="S46" i="251"/>
  <c r="K8" i="5"/>
  <c r="S131" i="251"/>
  <c r="K10" i="141"/>
  <c r="S36" i="251"/>
  <c r="AV36" i="33"/>
  <c r="S21" i="251"/>
  <c r="AV21" i="33"/>
  <c r="K50" i="140"/>
  <c r="K50" i="141"/>
  <c r="K15" i="141"/>
  <c r="T117" i="251"/>
  <c r="K8" i="46"/>
  <c r="AV61" i="33"/>
  <c r="S61" i="251"/>
  <c r="L16" i="46"/>
  <c r="S124" i="251"/>
  <c r="AV53" i="33"/>
  <c r="S53" i="251"/>
  <c r="K57" i="141"/>
  <c r="AV23" i="33"/>
  <c r="S23" i="251"/>
  <c r="S60" i="251"/>
  <c r="AV60" i="33"/>
  <c r="K11" i="241"/>
  <c r="K24" i="241"/>
  <c r="S7" i="251"/>
  <c r="AV7" i="33"/>
  <c r="AV43" i="33"/>
  <c r="S43" i="251"/>
  <c r="K36" i="140"/>
  <c r="K42" i="140"/>
  <c r="K37" i="241"/>
  <c r="K47" i="140"/>
  <c r="K74" i="141"/>
  <c r="AA29" i="72"/>
  <c r="AL14" i="72"/>
  <c r="BL65" i="72"/>
  <c r="Y65" i="100"/>
  <c r="Y65" i="72"/>
  <c r="BR67" i="72"/>
  <c r="AE67" i="100"/>
  <c r="BQ22" i="72"/>
  <c r="AD22" i="100"/>
  <c r="X73" i="100"/>
  <c r="BK73" i="72"/>
  <c r="CA68" i="72"/>
  <c r="AN68" i="100"/>
  <c r="BN22" i="72"/>
  <c r="AA22" i="100"/>
  <c r="J47" i="100"/>
  <c r="AW47" i="72"/>
  <c r="AL39" i="72"/>
  <c r="AW46" i="72"/>
  <c r="J46" i="100"/>
  <c r="AZ16" i="72"/>
  <c r="M16" i="100"/>
  <c r="M16" i="72"/>
  <c r="CA23" i="72"/>
  <c r="AN23" i="100"/>
  <c r="AI27" i="252"/>
  <c r="AO27" i="251" s="1"/>
  <c r="P36" i="72"/>
  <c r="P36" i="100"/>
  <c r="BC36" i="72"/>
  <c r="BL33" i="72"/>
  <c r="Y33" i="100"/>
  <c r="BP67" i="72"/>
  <c r="AC67" i="100"/>
  <c r="AL47" i="72"/>
  <c r="AM61" i="72"/>
  <c r="F66" i="72"/>
  <c r="AM41" i="72"/>
  <c r="AB30" i="72"/>
  <c r="I55" i="100"/>
  <c r="AV55" i="72"/>
  <c r="M59" i="100"/>
  <c r="AZ59" i="72"/>
  <c r="BI44" i="72"/>
  <c r="V44" i="100"/>
  <c r="BB35" i="72"/>
  <c r="O35" i="100"/>
  <c r="BT63" i="72"/>
  <c r="AG63" i="100"/>
  <c r="AO71" i="72"/>
  <c r="AJ64" i="100"/>
  <c r="AJ64" i="72"/>
  <c r="BW64" i="72"/>
  <c r="U10" i="100"/>
  <c r="U10" i="72"/>
  <c r="BH10" i="72"/>
  <c r="BC63" i="72"/>
  <c r="P63" i="100"/>
  <c r="P63" i="72"/>
  <c r="AG45" i="72"/>
  <c r="AG18" i="72"/>
  <c r="BD27" i="72"/>
  <c r="Q27" i="100"/>
  <c r="BS41" i="72"/>
  <c r="AF41" i="100"/>
  <c r="BO35" i="72"/>
  <c r="AB35" i="100"/>
  <c r="AY33" i="72"/>
  <c r="L33" i="100"/>
  <c r="T68" i="72"/>
  <c r="AN41" i="100"/>
  <c r="CA41" i="72"/>
  <c r="F48" i="72"/>
  <c r="AS48" i="72"/>
  <c r="F48" i="100"/>
  <c r="BR65" i="72"/>
  <c r="AE65" i="100"/>
  <c r="W75" i="100"/>
  <c r="BJ75" i="72"/>
  <c r="V27" i="100"/>
  <c r="BI27" i="72"/>
  <c r="L75" i="72"/>
  <c r="AE17" i="100"/>
  <c r="BR17" i="72"/>
  <c r="U47" i="100"/>
  <c r="BH47" i="72"/>
  <c r="BG22" i="72"/>
  <c r="T22" i="100"/>
  <c r="T22" i="72"/>
  <c r="Z58" i="72"/>
  <c r="AE24" i="72"/>
  <c r="K59" i="100"/>
  <c r="AX59" i="72"/>
  <c r="R64" i="100"/>
  <c r="BE64" i="72"/>
  <c r="BK21" i="72"/>
  <c r="X21" i="100"/>
  <c r="AE43" i="72"/>
  <c r="AB51" i="100"/>
  <c r="BO51" i="72"/>
  <c r="U54" i="100"/>
  <c r="BH54" i="72"/>
  <c r="BL8" i="72"/>
  <c r="Y8" i="100"/>
  <c r="AS74" i="72"/>
  <c r="F74" i="100"/>
  <c r="BW72" i="72"/>
  <c r="AJ72" i="100"/>
  <c r="AJ72" i="72"/>
  <c r="AN106" i="251"/>
  <c r="AJ35" i="223"/>
  <c r="J31" i="72"/>
  <c r="BX17" i="72"/>
  <c r="AK17" i="100"/>
  <c r="J9" i="5"/>
  <c r="AI15" i="72"/>
  <c r="AL39" i="223"/>
  <c r="AP110" i="251"/>
  <c r="AM8" i="72"/>
  <c r="AM25" i="223"/>
  <c r="AQ96" i="251"/>
  <c r="AM28" i="223"/>
  <c r="AQ99" i="251"/>
  <c r="X43" i="72"/>
  <c r="AL75" i="72"/>
  <c r="Q30" i="72"/>
  <c r="L50" i="72"/>
  <c r="AF50" i="72"/>
  <c r="R41" i="100"/>
  <c r="BE41" i="72"/>
  <c r="K19" i="72"/>
  <c r="I17" i="72"/>
  <c r="S51" i="72"/>
  <c r="AK42" i="72"/>
  <c r="AD16" i="72"/>
  <c r="T74" i="72"/>
  <c r="AF57" i="72"/>
  <c r="H23" i="72"/>
  <c r="AC51" i="72"/>
  <c r="AG44" i="100"/>
  <c r="BT44" i="72"/>
  <c r="K47" i="72"/>
  <c r="M75" i="72"/>
  <c r="H26" i="72"/>
  <c r="AA13" i="72"/>
  <c r="T39" i="72"/>
  <c r="L63" i="72"/>
  <c r="BA43" i="72"/>
  <c r="N43" i="100"/>
  <c r="V60" i="100"/>
  <c r="BI60" i="72"/>
  <c r="BR30" i="72"/>
  <c r="AE30" i="100"/>
  <c r="AJ56" i="72"/>
  <c r="Z71" i="72"/>
  <c r="AF10" i="72"/>
  <c r="K10" i="72"/>
  <c r="AF44" i="100"/>
  <c r="BS44" i="72"/>
  <c r="AI64" i="252"/>
  <c r="AO64" i="251" s="1"/>
  <c r="AV32" i="33"/>
  <c r="AJ40" i="72"/>
  <c r="BT42" i="72"/>
  <c r="AG42" i="100"/>
  <c r="AG42" i="72"/>
  <c r="BG69" i="72"/>
  <c r="T69" i="100"/>
  <c r="AO30" i="100"/>
  <c r="CB30" i="72"/>
  <c r="AV35" i="72"/>
  <c r="I35" i="100"/>
  <c r="Z75" i="100"/>
  <c r="BM75" i="72"/>
  <c r="BX75" i="72"/>
  <c r="AK75" i="100"/>
  <c r="AF63" i="72"/>
  <c r="F68" i="72"/>
  <c r="AM68" i="72"/>
  <c r="F23" i="72"/>
  <c r="AM42" i="72"/>
  <c r="AM75" i="72"/>
  <c r="AV49" i="33"/>
  <c r="V30" i="72"/>
  <c r="H35" i="72"/>
  <c r="Q38" i="100"/>
  <c r="BD38" i="72"/>
  <c r="Q38" i="72"/>
  <c r="L37" i="72"/>
  <c r="O19" i="72"/>
  <c r="BQ34" i="72"/>
  <c r="AD34" i="100"/>
  <c r="AO31" i="72"/>
  <c r="M49" i="100"/>
  <c r="AZ49" i="72"/>
  <c r="M49" i="72"/>
  <c r="AE9" i="72"/>
  <c r="L67" i="72"/>
  <c r="W24" i="72"/>
  <c r="BC15" i="72"/>
  <c r="P15" i="100"/>
  <c r="K9" i="72"/>
  <c r="U8" i="100"/>
  <c r="BH8" i="72"/>
  <c r="Q28" i="72"/>
  <c r="AA68" i="72"/>
  <c r="AI27" i="72"/>
  <c r="F43" i="72"/>
  <c r="AG58" i="100"/>
  <c r="BT58" i="72"/>
  <c r="F18" i="72"/>
  <c r="AL12" i="72"/>
  <c r="K8" i="72"/>
  <c r="J34" i="72"/>
  <c r="K25" i="72"/>
  <c r="W43" i="72"/>
  <c r="Z60" i="72"/>
  <c r="AF9" i="72"/>
  <c r="AC20" i="72"/>
  <c r="X23" i="72"/>
  <c r="T33" i="72"/>
  <c r="R72" i="72"/>
  <c r="S34" i="72"/>
  <c r="S16" i="100"/>
  <c r="BF16" i="72"/>
  <c r="AC19" i="72"/>
  <c r="K31" i="72"/>
  <c r="U53" i="72"/>
  <c r="AG67" i="72"/>
  <c r="AE61" i="72"/>
  <c r="N38" i="72"/>
  <c r="AV57" i="33"/>
  <c r="U34" i="251"/>
  <c r="J74" i="72"/>
  <c r="AA16" i="72"/>
  <c r="O16" i="72"/>
  <c r="AF56" i="72"/>
  <c r="F35" i="72"/>
  <c r="N20" i="72"/>
  <c r="M46" i="72"/>
  <c r="S57" i="72"/>
  <c r="R14" i="72"/>
  <c r="N53" i="72"/>
  <c r="AB49" i="72"/>
  <c r="AH24" i="72"/>
  <c r="AF54" i="72"/>
  <c r="F40" i="72"/>
  <c r="O41" i="72"/>
  <c r="Q52" i="72"/>
  <c r="U70" i="72"/>
  <c r="AL7" i="223"/>
  <c r="AP78" i="251"/>
  <c r="AJ55" i="72"/>
  <c r="J53" i="72"/>
  <c r="L11" i="72"/>
  <c r="AL43" i="72"/>
  <c r="AP85" i="251"/>
  <c r="AL14" i="223"/>
  <c r="O68" i="100"/>
  <c r="BB68" i="72"/>
  <c r="BH28" i="72"/>
  <c r="U28" i="100"/>
  <c r="AM50" i="72"/>
  <c r="CA17" i="72"/>
  <c r="AN17" i="100"/>
  <c r="X69" i="100"/>
  <c r="BK69" i="72"/>
  <c r="CA40" i="72"/>
  <c r="AN40" i="100"/>
  <c r="BN20" i="72"/>
  <c r="AA20" i="100"/>
  <c r="AA20" i="72"/>
  <c r="AG53" i="72"/>
  <c r="AU66" i="72"/>
  <c r="H66" i="100"/>
  <c r="H66" i="72"/>
  <c r="U32" i="72"/>
  <c r="P61" i="100"/>
  <c r="BC61" i="72"/>
  <c r="Y29" i="100"/>
  <c r="BL29" i="72"/>
  <c r="AC75" i="100"/>
  <c r="BP75" i="72"/>
  <c r="AL40" i="72"/>
  <c r="AF52" i="72"/>
  <c r="AW48" i="72"/>
  <c r="J48" i="100"/>
  <c r="M43" i="72"/>
  <c r="M43" i="100"/>
  <c r="AZ43" i="72"/>
  <c r="AC68" i="72"/>
  <c r="BC42" i="72"/>
  <c r="P42" i="100"/>
  <c r="Y57" i="72"/>
  <c r="K11" i="100"/>
  <c r="AX11" i="72"/>
  <c r="AB46" i="100"/>
  <c r="BO46" i="72"/>
  <c r="AG71" i="100"/>
  <c r="BT71" i="72"/>
  <c r="AF51" i="100"/>
  <c r="BS51" i="72"/>
  <c r="AF51" i="72"/>
  <c r="BW60" i="72"/>
  <c r="AJ60" i="100"/>
  <c r="AD19" i="72"/>
  <c r="V75" i="72"/>
  <c r="CA10" i="72"/>
  <c r="AN10" i="100"/>
  <c r="AN10" i="72"/>
  <c r="R27" i="100"/>
  <c r="BE27" i="72"/>
  <c r="P16" i="72"/>
  <c r="AC34" i="72"/>
  <c r="AM13" i="72"/>
  <c r="AL44" i="72"/>
  <c r="AM54" i="72"/>
  <c r="AL60" i="72"/>
  <c r="H11" i="100"/>
  <c r="AU11" i="72"/>
  <c r="AW13" i="72"/>
  <c r="J13" i="100"/>
  <c r="BR22" i="72"/>
  <c r="AE22" i="100"/>
  <c r="BG34" i="72"/>
  <c r="T34" i="100"/>
  <c r="T34" i="72"/>
  <c r="W33" i="100"/>
  <c r="BJ33" i="72"/>
  <c r="W33" i="72"/>
  <c r="W27" i="72"/>
  <c r="AC62" i="100"/>
  <c r="BP62" i="72"/>
  <c r="AC62" i="72"/>
  <c r="V23" i="100"/>
  <c r="BI23" i="72"/>
  <c r="N29" i="100"/>
  <c r="BA29" i="72"/>
  <c r="AJ49" i="100"/>
  <c r="BW49" i="72"/>
  <c r="N27" i="72"/>
  <c r="BE37" i="72"/>
  <c r="R37" i="100"/>
  <c r="O69" i="72"/>
  <c r="AB47" i="72"/>
  <c r="AI56" i="252"/>
  <c r="AO56" i="251" s="1"/>
  <c r="S14" i="72"/>
  <c r="AN19" i="72"/>
  <c r="Y48" i="72"/>
  <c r="BA40" i="72"/>
  <c r="N40" i="100"/>
  <c r="AX46" i="72"/>
  <c r="K46" i="100"/>
  <c r="BN8" i="72"/>
  <c r="AA8" i="100"/>
  <c r="AA8" i="72"/>
  <c r="BF36" i="72"/>
  <c r="S36" i="100"/>
  <c r="S36" i="72"/>
  <c r="W62" i="72"/>
  <c r="K74" i="72"/>
  <c r="AH46" i="72"/>
  <c r="AG35" i="72"/>
  <c r="AJ13" i="46"/>
  <c r="AQ121" i="251"/>
  <c r="AO36" i="72"/>
  <c r="AP102" i="251"/>
  <c r="AL31" i="223"/>
  <c r="AM24" i="72"/>
  <c r="AW11" i="72"/>
  <c r="J11" i="100"/>
  <c r="AY57" i="72"/>
  <c r="L57" i="72"/>
  <c r="L57" i="100"/>
  <c r="AC69" i="72"/>
  <c r="AO17" i="72"/>
  <c r="H42" i="72"/>
  <c r="P73" i="72"/>
  <c r="I39" i="72"/>
  <c r="J20" i="72"/>
  <c r="V54" i="72"/>
  <c r="T56" i="72"/>
  <c r="Y55" i="72"/>
  <c r="BT22" i="72"/>
  <c r="AG22" i="100"/>
  <c r="AG22" i="72"/>
  <c r="H50" i="72"/>
  <c r="V58" i="72"/>
  <c r="O63" i="72"/>
  <c r="BV52" i="72"/>
  <c r="AI52" i="100"/>
  <c r="AI18" i="72"/>
  <c r="BV13" i="72"/>
  <c r="AI13" i="100"/>
  <c r="I56" i="100"/>
  <c r="AV56" i="72"/>
  <c r="BO14" i="72"/>
  <c r="AB14" i="100"/>
  <c r="BP52" i="72"/>
  <c r="AC52" i="100"/>
  <c r="BW16" i="72"/>
  <c r="AJ16" i="100"/>
  <c r="BB27" i="72"/>
  <c r="O27" i="100"/>
  <c r="M35" i="72"/>
  <c r="BG70" i="72"/>
  <c r="T70" i="100"/>
  <c r="BN39" i="72"/>
  <c r="AA39" i="100"/>
  <c r="AA39" i="72"/>
  <c r="BH42" i="72"/>
  <c r="U42" i="100"/>
  <c r="U42" i="72"/>
  <c r="AK27" i="72"/>
  <c r="Z25" i="72"/>
  <c r="AN72" i="72"/>
  <c r="AS51" i="72"/>
  <c r="F51" i="100"/>
  <c r="AI58" i="252"/>
  <c r="AO58" i="251" s="1"/>
  <c r="V63" i="72"/>
  <c r="W38" i="72"/>
  <c r="AO54" i="72"/>
  <c r="K27" i="72"/>
  <c r="T65" i="72"/>
  <c r="L55" i="72"/>
  <c r="CB22" i="72"/>
  <c r="AO22" i="100"/>
  <c r="S40" i="72"/>
  <c r="V45" i="72"/>
  <c r="J55" i="72"/>
  <c r="BM33" i="72"/>
  <c r="Z33" i="100"/>
  <c r="BX61" i="72"/>
  <c r="AK61" i="100"/>
  <c r="BR23" i="72"/>
  <c r="AE23" i="100"/>
  <c r="AE23" i="72"/>
  <c r="BE39" i="72"/>
  <c r="R39" i="100"/>
  <c r="N56" i="72"/>
  <c r="AL32" i="72"/>
  <c r="AL37" i="223"/>
  <c r="AP108" i="251"/>
  <c r="Q66" i="100"/>
  <c r="BD66" i="72"/>
  <c r="O47" i="100"/>
  <c r="BB47" i="72"/>
  <c r="AC44" i="72"/>
  <c r="AI62" i="72"/>
  <c r="AE66" i="72"/>
  <c r="AD40" i="100"/>
  <c r="BQ40" i="72"/>
  <c r="U24" i="72"/>
  <c r="AN20" i="72"/>
  <c r="F36" i="72"/>
  <c r="AD27" i="72"/>
  <c r="S32" i="72"/>
  <c r="AC39" i="72"/>
  <c r="AH56" i="72"/>
  <c r="H36" i="72"/>
  <c r="BC10" i="72"/>
  <c r="P10" i="100"/>
  <c r="BH33" i="72"/>
  <c r="U33" i="100"/>
  <c r="X28" i="72"/>
  <c r="AO67" i="72"/>
  <c r="T64" i="100"/>
  <c r="BG64" i="72"/>
  <c r="M72" i="100"/>
  <c r="AZ72" i="72"/>
  <c r="AG49" i="72"/>
  <c r="AB37" i="72"/>
  <c r="AO32" i="72"/>
  <c r="AQ83" i="251"/>
  <c r="AM12" i="223"/>
  <c r="AO59" i="72"/>
  <c r="AM47" i="72"/>
  <c r="AH45" i="72"/>
  <c r="AB12" i="72"/>
  <c r="U16" i="251"/>
  <c r="F53" i="72"/>
  <c r="I74" i="72"/>
  <c r="AQ122" i="251"/>
  <c r="AJ14" i="46"/>
  <c r="AN70" i="72"/>
  <c r="K71" i="72"/>
  <c r="P70" i="72"/>
  <c r="X45" i="72"/>
  <c r="F11" i="72"/>
  <c r="AB20" i="72"/>
  <c r="X30" i="72"/>
  <c r="AP126" i="251"/>
  <c r="Q55" i="72"/>
  <c r="AC13" i="72"/>
  <c r="AJ15" i="46"/>
  <c r="AQ123" i="251"/>
  <c r="BU57" i="72"/>
  <c r="AH57" i="100"/>
  <c r="AA60" i="100"/>
  <c r="BN60" i="72"/>
  <c r="BF12" i="72"/>
  <c r="S12" i="100"/>
  <c r="S12" i="72"/>
  <c r="CB53" i="72"/>
  <c r="AO53" i="100"/>
  <c r="AO53" i="72"/>
  <c r="BQ64" i="72"/>
  <c r="AD64" i="100"/>
  <c r="BU32" i="72"/>
  <c r="AH32" i="100"/>
  <c r="Y67" i="72"/>
  <c r="AP90" i="251"/>
  <c r="AL19" i="223"/>
  <c r="AL13" i="223"/>
  <c r="AP84" i="251"/>
  <c r="AH42" i="72"/>
  <c r="Y21" i="72"/>
  <c r="AL36" i="72"/>
  <c r="V15" i="72"/>
  <c r="AD12" i="100"/>
  <c r="AD12" i="72"/>
  <c r="BQ12" i="72"/>
  <c r="BA59" i="72"/>
  <c r="N59" i="100"/>
  <c r="W17" i="72"/>
  <c r="AN32" i="72"/>
  <c r="AK48" i="72"/>
  <c r="P18" i="72"/>
  <c r="AU34" i="72"/>
  <c r="H34" i="100"/>
  <c r="BL9" i="72"/>
  <c r="Y9" i="100"/>
  <c r="BM40" i="72"/>
  <c r="Z40" i="100"/>
  <c r="Z32" i="72"/>
  <c r="AV21" i="72"/>
  <c r="I21" i="100"/>
  <c r="S68" i="100"/>
  <c r="BF68" i="72"/>
  <c r="BW44" i="72"/>
  <c r="AJ44" i="100"/>
  <c r="AJ44" i="72"/>
  <c r="AL21" i="223"/>
  <c r="AP92" i="251"/>
  <c r="AM73" i="72"/>
  <c r="Q41" i="72"/>
  <c r="BA55" i="72"/>
  <c r="N55" i="100"/>
  <c r="AO46" i="72"/>
  <c r="J56" i="72"/>
  <c r="S27" i="72"/>
  <c r="BL13" i="72"/>
  <c r="Y13" i="100"/>
  <c r="Y13" i="72"/>
  <c r="AF71" i="100"/>
  <c r="BS71" i="72"/>
  <c r="CB41" i="72"/>
  <c r="AO41" i="100"/>
  <c r="AB15" i="100"/>
  <c r="AB15" i="72"/>
  <c r="BO15" i="72"/>
  <c r="BK62" i="72"/>
  <c r="X62" i="100"/>
  <c r="J24" i="72"/>
  <c r="O43" i="72"/>
  <c r="Z20" i="72"/>
  <c r="T59" i="72"/>
  <c r="X9" i="72"/>
  <c r="AG12" i="72"/>
  <c r="AI74" i="252"/>
  <c r="AO74" i="251" s="1"/>
  <c r="AH74" i="72"/>
  <c r="T75" i="72"/>
  <c r="AG65" i="72"/>
  <c r="Y36" i="72"/>
  <c r="Q61" i="72"/>
  <c r="R70" i="72"/>
  <c r="AP112" i="251"/>
  <c r="AL41" i="223"/>
  <c r="R23" i="72"/>
  <c r="V62" i="72"/>
  <c r="F64" i="72"/>
  <c r="O44" i="72"/>
  <c r="I28" i="100"/>
  <c r="AV28" i="72"/>
  <c r="BQ32" i="72"/>
  <c r="AD32" i="100"/>
  <c r="AD32" i="72"/>
  <c r="AF70" i="72"/>
  <c r="H20" i="72"/>
  <c r="AI25" i="252"/>
  <c r="AO25" i="251" s="1"/>
  <c r="O53" i="72"/>
  <c r="AN35" i="72"/>
  <c r="AH29" i="72"/>
  <c r="AN31" i="72"/>
  <c r="AI31" i="252"/>
  <c r="AO31" i="251" s="1"/>
  <c r="U29" i="72"/>
  <c r="AE55" i="72"/>
  <c r="S65" i="72"/>
  <c r="H69" i="72"/>
  <c r="AE19" i="72"/>
  <c r="Q74" i="72"/>
  <c r="Y62" i="72"/>
  <c r="Z47" i="72"/>
  <c r="F17" i="72"/>
  <c r="AJ16" i="223"/>
  <c r="AN87" i="251"/>
  <c r="Z27" i="72"/>
  <c r="AF12" i="72"/>
  <c r="R17" i="72"/>
  <c r="AI43" i="72"/>
  <c r="AQ118" i="251"/>
  <c r="AI18" i="46"/>
  <c r="AJ10" i="46"/>
  <c r="BR12" i="72"/>
  <c r="AE12" i="100"/>
  <c r="AE12" i="72"/>
  <c r="AM24" i="223"/>
  <c r="AQ95" i="251"/>
  <c r="AM15" i="72"/>
  <c r="N39" i="72"/>
  <c r="U19" i="72"/>
  <c r="O34" i="72"/>
  <c r="J9" i="72"/>
  <c r="W31" i="72"/>
  <c r="AH54" i="72"/>
  <c r="AG74" i="72"/>
  <c r="Z36" i="72"/>
  <c r="AD35" i="72"/>
  <c r="AH18" i="72"/>
  <c r="BL45" i="72"/>
  <c r="Y45" i="100"/>
  <c r="Y45" i="72"/>
  <c r="AQ94" i="251"/>
  <c r="AM23" i="223"/>
  <c r="AL9" i="223"/>
  <c r="AP80" i="251"/>
  <c r="AK44" i="72"/>
  <c r="BS61" i="72"/>
  <c r="AF61" i="72"/>
  <c r="AF61" i="100"/>
  <c r="BJ8" i="72"/>
  <c r="W8" i="100"/>
  <c r="W8" i="72"/>
  <c r="AA40" i="100"/>
  <c r="BN40" i="72"/>
  <c r="AA40" i="72"/>
  <c r="BN52" i="72"/>
  <c r="AA52" i="100"/>
  <c r="P39" i="100"/>
  <c r="BC39" i="72"/>
  <c r="AL11" i="223"/>
  <c r="AP82" i="251"/>
  <c r="AN33" i="100"/>
  <c r="CA33" i="72"/>
  <c r="V11" i="100"/>
  <c r="BI11" i="72"/>
  <c r="BK16" i="72"/>
  <c r="X16" i="100"/>
  <c r="X16" i="72"/>
  <c r="R32" i="72"/>
  <c r="BH41" i="72"/>
  <c r="U41" i="100"/>
  <c r="U41" i="72"/>
  <c r="M28" i="72"/>
  <c r="I62" i="72"/>
  <c r="BM31" i="72"/>
  <c r="Z31" i="100"/>
  <c r="I71" i="100"/>
  <c r="AV71" i="72"/>
  <c r="I71" i="72"/>
  <c r="U34" i="72"/>
  <c r="AV27" i="72"/>
  <c r="I27" i="100"/>
  <c r="I27" i="72"/>
  <c r="Q63" i="100"/>
  <c r="BD63" i="72"/>
  <c r="Q63" i="72"/>
  <c r="Z62" i="72"/>
  <c r="BM62" i="72"/>
  <c r="Z62" i="100"/>
  <c r="AN7" i="251"/>
  <c r="AH76" i="252"/>
  <c r="AH84" i="252" s="1"/>
  <c r="Y37" i="100"/>
  <c r="BL37" i="72"/>
  <c r="AN11" i="72"/>
  <c r="BR50" i="72"/>
  <c r="AE50" i="100"/>
  <c r="BN38" i="72"/>
  <c r="AA38" i="100"/>
  <c r="T49" i="100"/>
  <c r="BG49" i="72"/>
  <c r="BH72" i="72"/>
  <c r="U72" i="100"/>
  <c r="BL50" i="72"/>
  <c r="Y50" i="100"/>
  <c r="Q21" i="100"/>
  <c r="BD21" i="72"/>
  <c r="AM33" i="223"/>
  <c r="AQ104" i="251"/>
  <c r="AC56" i="72"/>
  <c r="AL38" i="223"/>
  <c r="AP109" i="251"/>
  <c r="N42" i="72"/>
  <c r="Q72" i="72"/>
  <c r="AL22" i="72"/>
  <c r="AX72" i="72"/>
  <c r="K72" i="72"/>
  <c r="K72" i="100"/>
  <c r="AD48" i="100"/>
  <c r="BQ48" i="72"/>
  <c r="BM68" i="72"/>
  <c r="Z68" i="100"/>
  <c r="AZ47" i="72"/>
  <c r="M47" i="100"/>
  <c r="AO15" i="72"/>
  <c r="AN71" i="72"/>
  <c r="BM50" i="72"/>
  <c r="Z50" i="100"/>
  <c r="AE34" i="72"/>
  <c r="AF16" i="72"/>
  <c r="S23" i="100"/>
  <c r="BF23" i="72"/>
  <c r="X58" i="72"/>
  <c r="W14" i="72"/>
  <c r="AV9" i="72"/>
  <c r="I9" i="100"/>
  <c r="I9" i="72"/>
  <c r="V36" i="100"/>
  <c r="BI36" i="72"/>
  <c r="V36" i="72"/>
  <c r="BX64" i="72"/>
  <c r="AK64" i="100"/>
  <c r="BO66" i="72"/>
  <c r="AB66" i="100"/>
  <c r="K63" i="72"/>
  <c r="M19" i="72"/>
  <c r="U55" i="72"/>
  <c r="AA21" i="72"/>
  <c r="AG59" i="100"/>
  <c r="BT59" i="72"/>
  <c r="U40" i="72"/>
  <c r="AJ62" i="72"/>
  <c r="AY26" i="72"/>
  <c r="L26" i="100"/>
  <c r="AI70" i="252"/>
  <c r="AO70" i="251" s="1"/>
  <c r="BI61" i="72"/>
  <c r="V61" i="100"/>
  <c r="BW48" i="72"/>
  <c r="AJ48" i="100"/>
  <c r="BO73" i="72"/>
  <c r="AB73" i="100"/>
  <c r="AH58" i="72"/>
  <c r="V9" i="72"/>
  <c r="W44" i="72"/>
  <c r="AH70" i="100"/>
  <c r="BU70" i="72"/>
  <c r="AA58" i="72"/>
  <c r="AC42" i="72"/>
  <c r="AO23" i="72"/>
  <c r="AA37" i="72"/>
  <c r="AL20" i="72"/>
  <c r="L70" i="72"/>
  <c r="AL18" i="72"/>
  <c r="K32" i="72"/>
  <c r="O8" i="72"/>
  <c r="L53" i="100"/>
  <c r="AY53" i="72"/>
  <c r="BT54" i="72"/>
  <c r="AG54" i="100"/>
  <c r="AH39" i="72"/>
  <c r="M42" i="72"/>
  <c r="P56" i="72"/>
  <c r="AA51" i="72"/>
  <c r="CB21" i="72"/>
  <c r="AO21" i="72"/>
  <c r="AO21" i="100"/>
  <c r="AI22" i="252"/>
  <c r="AO22" i="251" s="1"/>
  <c r="W15" i="100"/>
  <c r="BJ15" i="72"/>
  <c r="BW23" i="72"/>
  <c r="AJ23" i="100"/>
  <c r="J72" i="100"/>
  <c r="AW72" i="72"/>
  <c r="K34" i="72"/>
  <c r="N75" i="100"/>
  <c r="BA75" i="72"/>
  <c r="N75" i="72"/>
  <c r="Z16" i="72"/>
  <c r="AJ43" i="72"/>
  <c r="S73" i="100"/>
  <c r="BF73" i="72"/>
  <c r="BV73" i="72"/>
  <c r="AI73" i="100"/>
  <c r="W20" i="72"/>
  <c r="AI57" i="100"/>
  <c r="BV57" i="72"/>
  <c r="BS8" i="72"/>
  <c r="AF8" i="100"/>
  <c r="AY74" i="72"/>
  <c r="L74" i="100"/>
  <c r="BI55" i="72"/>
  <c r="V55" i="100"/>
  <c r="V47" i="72"/>
  <c r="BU10" i="72"/>
  <c r="AH10" i="100"/>
  <c r="BJ72" i="72"/>
  <c r="W72" i="100"/>
  <c r="W72" i="72"/>
  <c r="AQ119" i="251"/>
  <c r="AJ11" i="46"/>
  <c r="M65" i="72"/>
  <c r="S29" i="72"/>
  <c r="AQ89" i="251"/>
  <c r="AM18" i="223"/>
  <c r="R47" i="72"/>
  <c r="AD13" i="100"/>
  <c r="AD13" i="72"/>
  <c r="BQ13" i="72"/>
  <c r="Q65" i="72"/>
  <c r="N62" i="72"/>
  <c r="S17" i="72"/>
  <c r="AN29" i="72"/>
  <c r="AG66" i="72"/>
  <c r="V12" i="100"/>
  <c r="BI12" i="72"/>
  <c r="AB59" i="72"/>
  <c r="AF20" i="46"/>
  <c r="AU41" i="72"/>
  <c r="H41" i="100"/>
  <c r="AD51" i="72"/>
  <c r="K50" i="72"/>
  <c r="BJ74" i="72"/>
  <c r="W74" i="100"/>
  <c r="W74" i="72"/>
  <c r="AK69" i="72"/>
  <c r="T118" i="251"/>
  <c r="K18" i="46"/>
  <c r="K20" i="46" s="1"/>
  <c r="L25" i="72"/>
  <c r="J10" i="100"/>
  <c r="AW10" i="72"/>
  <c r="J10" i="72"/>
  <c r="BJ73" i="72"/>
  <c r="W73" i="100"/>
  <c r="Q57" i="72"/>
  <c r="AI22" i="72"/>
  <c r="AI69" i="72"/>
  <c r="X27" i="100"/>
  <c r="BK27" i="72"/>
  <c r="AB13" i="72"/>
  <c r="BP61" i="72"/>
  <c r="AC61" i="100"/>
  <c r="AC61" i="72"/>
  <c r="F42" i="72"/>
  <c r="AQ111" i="251"/>
  <c r="AM40" i="223"/>
  <c r="AL34" i="223"/>
  <c r="AP105" i="251"/>
  <c r="M13" i="72"/>
  <c r="I76" i="140"/>
  <c r="I83" i="140" s="1"/>
  <c r="S133" i="251" s="1"/>
  <c r="U75" i="251"/>
  <c r="AD41" i="72"/>
  <c r="AI50" i="72"/>
  <c r="J36" i="72"/>
  <c r="V46" i="72"/>
  <c r="AN36" i="72"/>
  <c r="AV69" i="33"/>
  <c r="AH30" i="100"/>
  <c r="BU30" i="72"/>
  <c r="AA12" i="72"/>
  <c r="AQ124" i="251"/>
  <c r="AJ16" i="46"/>
  <c r="AK15" i="72"/>
  <c r="K8" i="140"/>
  <c r="AI62" i="252"/>
  <c r="AO62" i="251" s="1"/>
  <c r="AQ120" i="251"/>
  <c r="AJ12" i="46"/>
  <c r="N47" i="72"/>
  <c r="AJ21" i="72"/>
  <c r="AV38" i="33"/>
  <c r="AV52" i="33"/>
  <c r="S55" i="251"/>
  <c r="AV55" i="33"/>
  <c r="L14" i="46"/>
  <c r="S122" i="251"/>
  <c r="AV74" i="33"/>
  <c r="S74" i="251"/>
  <c r="K69" i="241"/>
  <c r="K10" i="140"/>
  <c r="K54" i="141"/>
  <c r="K50" i="241"/>
  <c r="AV50" i="33"/>
  <c r="S50" i="251"/>
  <c r="S48" i="251"/>
  <c r="AV48" i="33"/>
  <c r="K30" i="140"/>
  <c r="K72" i="140"/>
  <c r="K15" i="241"/>
  <c r="K65" i="140"/>
  <c r="K62" i="140"/>
  <c r="K70" i="241"/>
  <c r="K52" i="141"/>
  <c r="S121" i="251"/>
  <c r="L13" i="46"/>
  <c r="K34" i="140"/>
  <c r="S62" i="251"/>
  <c r="AV62" i="33"/>
  <c r="AV56" i="33"/>
  <c r="S56" i="251"/>
  <c r="K60" i="140"/>
  <c r="K68" i="141"/>
  <c r="S58" i="251"/>
  <c r="AV58" i="33"/>
  <c r="K53" i="241"/>
  <c r="K40" i="141"/>
  <c r="S11" i="251"/>
  <c r="AV11" i="33"/>
  <c r="K53" i="140"/>
  <c r="K41" i="141"/>
  <c r="AL30" i="72"/>
  <c r="AD24" i="72"/>
  <c r="N63" i="72"/>
  <c r="AJ18" i="223"/>
  <c r="AN89" i="251"/>
  <c r="BM14" i="72"/>
  <c r="Z14" i="100"/>
  <c r="AK28" i="100"/>
  <c r="BX28" i="72"/>
  <c r="M63" i="72"/>
  <c r="AZ63" i="72"/>
  <c r="M63" i="100"/>
  <c r="Z73" i="100"/>
  <c r="BM73" i="72"/>
  <c r="T35" i="72"/>
  <c r="AP98" i="251"/>
  <c r="AL27" i="223"/>
  <c r="S43" i="72"/>
  <c r="R73" i="100"/>
  <c r="BE73" i="72"/>
  <c r="BN46" i="72"/>
  <c r="AA46" i="100"/>
  <c r="AA46" i="72"/>
  <c r="T12" i="100"/>
  <c r="BG12" i="72"/>
  <c r="T12" i="72"/>
  <c r="AJ25" i="223"/>
  <c r="AN96" i="251"/>
  <c r="M31" i="100"/>
  <c r="AZ31" i="72"/>
  <c r="V32" i="100"/>
  <c r="BI32" i="72"/>
  <c r="BN47" i="72"/>
  <c r="AA47" i="100"/>
  <c r="I34" i="100"/>
  <c r="AV34" i="72"/>
  <c r="Z11" i="100"/>
  <c r="BM11" i="72"/>
  <c r="AB65" i="72"/>
  <c r="S75" i="72"/>
  <c r="O21" i="100"/>
  <c r="BB21" i="72"/>
  <c r="AU17" i="72"/>
  <c r="H17" i="100"/>
  <c r="AJ29" i="223"/>
  <c r="AN100" i="251"/>
  <c r="I11" i="100"/>
  <c r="AV11" i="72"/>
  <c r="Q29" i="100"/>
  <c r="BD29" i="72"/>
  <c r="BO50" i="72"/>
  <c r="AB50" i="100"/>
  <c r="AW40" i="72"/>
  <c r="J40" i="100"/>
  <c r="AI58" i="72"/>
  <c r="BX11" i="72"/>
  <c r="AK11" i="100"/>
  <c r="AI40" i="252"/>
  <c r="AO40" i="251" s="1"/>
  <c r="J35" i="72"/>
  <c r="Y42" i="100"/>
  <c r="BL42" i="72"/>
  <c r="AM10" i="72"/>
  <c r="AK13" i="72"/>
  <c r="AY45" i="72"/>
  <c r="L45" i="100"/>
  <c r="P24" i="72"/>
  <c r="T40" i="72"/>
  <c r="BD67" i="72"/>
  <c r="Q67" i="100"/>
  <c r="AU8" i="72"/>
  <c r="H8" i="100"/>
  <c r="BL43" i="72"/>
  <c r="Y43" i="100"/>
  <c r="Y43" i="72"/>
  <c r="I8" i="72"/>
  <c r="BV20" i="72"/>
  <c r="AI20" i="100"/>
  <c r="AI20" i="72"/>
  <c r="AN15" i="251"/>
  <c r="W57" i="72"/>
  <c r="BX32" i="72"/>
  <c r="AK32" i="100"/>
  <c r="N22" i="72"/>
  <c r="W51" i="72"/>
  <c r="BO58" i="72"/>
  <c r="AB58" i="100"/>
  <c r="S24" i="72"/>
  <c r="AB17" i="72"/>
  <c r="R48" i="72"/>
  <c r="AW19" i="72"/>
  <c r="J19" i="100"/>
  <c r="S50" i="72"/>
  <c r="V53" i="100"/>
  <c r="BI53" i="72"/>
  <c r="AA48" i="100"/>
  <c r="BN48" i="72"/>
  <c r="J66" i="72"/>
  <c r="BG51" i="72"/>
  <c r="T51" i="100"/>
  <c r="W70" i="72"/>
  <c r="AC47" i="72"/>
  <c r="BL46" i="72"/>
  <c r="Y46" i="100"/>
  <c r="AH50" i="72"/>
  <c r="AK34" i="72"/>
  <c r="AQ110" i="251"/>
  <c r="AM39" i="223"/>
  <c r="AM34" i="72"/>
  <c r="AL25" i="223"/>
  <c r="AP96" i="251"/>
  <c r="AP99" i="251"/>
  <c r="AL28" i="223"/>
  <c r="AH31" i="72"/>
  <c r="O32" i="72"/>
  <c r="W63" i="72"/>
  <c r="I65" i="72"/>
  <c r="H31" i="72"/>
  <c r="AC18" i="72"/>
  <c r="AI61" i="252"/>
  <c r="AO61" i="251" s="1"/>
  <c r="H16" i="72"/>
  <c r="BK60" i="72"/>
  <c r="X60" i="100"/>
  <c r="X60" i="72"/>
  <c r="I53" i="100"/>
  <c r="AV53" i="72"/>
  <c r="BO44" i="72"/>
  <c r="AB44" i="100"/>
  <c r="AH25" i="72"/>
  <c r="AI54" i="72"/>
  <c r="AZ32" i="72"/>
  <c r="M32" i="100"/>
  <c r="W56" i="100"/>
  <c r="BJ56" i="72"/>
  <c r="AF33" i="72"/>
  <c r="R12" i="72"/>
  <c r="BB11" i="72"/>
  <c r="O11" i="100"/>
  <c r="V16" i="100"/>
  <c r="BI16" i="72"/>
  <c r="BP54" i="72"/>
  <c r="AC54" i="100"/>
  <c r="AC54" i="72"/>
  <c r="BK41" i="72"/>
  <c r="X41" i="100"/>
  <c r="U30" i="72"/>
  <c r="M12" i="72"/>
  <c r="X65" i="72"/>
  <c r="F9" i="72"/>
  <c r="S74" i="72"/>
  <c r="V43" i="72"/>
  <c r="BI43" i="72"/>
  <c r="V43" i="100"/>
  <c r="W36" i="72"/>
  <c r="AH26" i="72"/>
  <c r="AG17" i="100"/>
  <c r="BT17" i="72"/>
  <c r="U56" i="72"/>
  <c r="W50" i="72"/>
  <c r="AH52" i="72"/>
  <c r="AG15" i="100"/>
  <c r="BT15" i="72"/>
  <c r="AB53" i="72"/>
  <c r="AL17" i="72"/>
  <c r="X70" i="72"/>
  <c r="N32" i="72"/>
  <c r="AL72" i="72"/>
  <c r="H61" i="72"/>
  <c r="AI49" i="252"/>
  <c r="AO49" i="251" s="1"/>
  <c r="J54" i="72"/>
  <c r="AH59" i="100"/>
  <c r="BU59" i="72"/>
  <c r="AG38" i="72"/>
  <c r="Z8" i="72"/>
  <c r="AN102" i="251"/>
  <c r="AJ31" i="223"/>
  <c r="Q24" i="72"/>
  <c r="Y56" i="72"/>
  <c r="AK33" i="72"/>
  <c r="K42" i="72"/>
  <c r="Y61" i="72"/>
  <c r="W54" i="72"/>
  <c r="P47" i="72"/>
  <c r="AN62" i="72"/>
  <c r="P49" i="72"/>
  <c r="AX64" i="72"/>
  <c r="K64" i="100"/>
  <c r="AC41" i="100"/>
  <c r="BP41" i="72"/>
  <c r="T48" i="72"/>
  <c r="W37" i="72"/>
  <c r="AC66" i="72"/>
  <c r="X38" i="72"/>
  <c r="AC70" i="100"/>
  <c r="BP70" i="72"/>
  <c r="BB14" i="72"/>
  <c r="O14" i="100"/>
  <c r="AB31" i="72"/>
  <c r="Z19" i="72"/>
  <c r="BM19" i="72"/>
  <c r="Z19" i="100"/>
  <c r="F47" i="72"/>
  <c r="AD31" i="72"/>
  <c r="AG8" i="46"/>
  <c r="AO117" i="251"/>
  <c r="V65" i="72"/>
  <c r="Y32" i="72"/>
  <c r="AF75" i="72"/>
  <c r="AM43" i="72"/>
  <c r="AD62" i="72"/>
  <c r="AV18" i="33"/>
  <c r="F72" i="72"/>
  <c r="AK60" i="72"/>
  <c r="AJ65" i="72"/>
  <c r="AJ37" i="223"/>
  <c r="AN108" i="251"/>
  <c r="AG51" i="72"/>
  <c r="AA26" i="72"/>
  <c r="BQ23" i="72"/>
  <c r="AD23" i="100"/>
  <c r="Z21" i="72"/>
  <c r="AE10" i="72"/>
  <c r="J29" i="72"/>
  <c r="R15" i="72"/>
  <c r="Y27" i="72"/>
  <c r="AE48" i="72"/>
  <c r="N48" i="72"/>
  <c r="AP7" i="251"/>
  <c r="AP76" i="251" s="1"/>
  <c r="AJ76" i="252"/>
  <c r="AJ84" i="252" s="1"/>
  <c r="AJ63" i="72"/>
  <c r="L71" i="72"/>
  <c r="AO64" i="72"/>
  <c r="BV40" i="72"/>
  <c r="AI40" i="100"/>
  <c r="AI40" i="72"/>
  <c r="AA62" i="72"/>
  <c r="M29" i="72"/>
  <c r="AJ41" i="100"/>
  <c r="BW41" i="72"/>
  <c r="AU12" i="72"/>
  <c r="H12" i="100"/>
  <c r="H12" i="72"/>
  <c r="AF18" i="72"/>
  <c r="AF18" i="100"/>
  <c r="BS18" i="72"/>
  <c r="AI53" i="252"/>
  <c r="AO53" i="251" s="1"/>
  <c r="BM69" i="72"/>
  <c r="Z69" i="100"/>
  <c r="Z69" i="72"/>
  <c r="BK33" i="72"/>
  <c r="X33" i="100"/>
  <c r="AD67" i="100"/>
  <c r="BQ67" i="72"/>
  <c r="X39" i="72"/>
  <c r="BW61" i="72"/>
  <c r="AJ61" i="100"/>
  <c r="S44" i="100"/>
  <c r="BF44" i="72"/>
  <c r="BF39" i="72"/>
  <c r="S39" i="100"/>
  <c r="S39" i="72"/>
  <c r="BA58" i="72"/>
  <c r="N58" i="100"/>
  <c r="S60" i="100"/>
  <c r="BF60" i="72"/>
  <c r="BA10" i="72"/>
  <c r="N10" i="100"/>
  <c r="N10" i="72"/>
  <c r="I37" i="100"/>
  <c r="AV37" i="72"/>
  <c r="BL70" i="72"/>
  <c r="Y70" i="100"/>
  <c r="F37" i="100"/>
  <c r="AS37" i="72"/>
  <c r="AD37" i="72"/>
  <c r="U37" i="72"/>
  <c r="BC72" i="72"/>
  <c r="P72" i="100"/>
  <c r="S30" i="72"/>
  <c r="AX52" i="72"/>
  <c r="K52" i="100"/>
  <c r="V56" i="72"/>
  <c r="R62" i="72"/>
  <c r="AK58" i="72"/>
  <c r="AV61" i="72"/>
  <c r="I61" i="100"/>
  <c r="I61" i="72"/>
  <c r="BC19" i="72"/>
  <c r="P19" i="100"/>
  <c r="P19" i="72"/>
  <c r="BL22" i="72"/>
  <c r="Y22" i="100"/>
  <c r="AC45" i="72"/>
  <c r="AM42" i="223"/>
  <c r="AQ113" i="251"/>
  <c r="AH63" i="72"/>
  <c r="P28" i="72"/>
  <c r="AB28" i="72"/>
  <c r="L13" i="72"/>
  <c r="BD15" i="72"/>
  <c r="Q15" i="100"/>
  <c r="Q15" i="72"/>
  <c r="U27" i="72"/>
  <c r="R38" i="100"/>
  <c r="BE38" i="72"/>
  <c r="AI37" i="252"/>
  <c r="AO37" i="251" s="1"/>
  <c r="AN86" i="251"/>
  <c r="AJ15" i="223"/>
  <c r="V74" i="72"/>
  <c r="Y17" i="72"/>
  <c r="AO73" i="72"/>
  <c r="X71" i="72"/>
  <c r="BD44" i="72"/>
  <c r="Q44" i="100"/>
  <c r="AE49" i="72"/>
  <c r="U31" i="100"/>
  <c r="BH31" i="72"/>
  <c r="AK16" i="72"/>
  <c r="BQ68" i="72"/>
  <c r="AD68" i="100"/>
  <c r="AI19" i="252"/>
  <c r="AO19" i="251" s="1"/>
  <c r="AJ25" i="100"/>
  <c r="BW25" i="72"/>
  <c r="CB75" i="72"/>
  <c r="AO75" i="100"/>
  <c r="AB74" i="72"/>
  <c r="AB74" i="100"/>
  <c r="BO74" i="72"/>
  <c r="AJ38" i="223"/>
  <c r="AN109" i="251"/>
  <c r="S42" i="72"/>
  <c r="F38" i="72"/>
  <c r="S69" i="72"/>
  <c r="P75" i="72"/>
  <c r="BB58" i="72"/>
  <c r="O58" i="100"/>
  <c r="R35" i="72"/>
  <c r="AM9" i="72"/>
  <c r="AQ107" i="251"/>
  <c r="AM36" i="223"/>
  <c r="AM35" i="72"/>
  <c r="AL34" i="72"/>
  <c r="I42" i="72"/>
  <c r="AL54" i="72"/>
  <c r="N66" i="72"/>
  <c r="AL64" i="72"/>
  <c r="AV15" i="33"/>
  <c r="H19" i="72"/>
  <c r="H67" i="100"/>
  <c r="AU67" i="72"/>
  <c r="AI73" i="252"/>
  <c r="AO73" i="251" s="1"/>
  <c r="AY34" i="72"/>
  <c r="L34" i="100"/>
  <c r="AE36" i="72"/>
  <c r="AD57" i="72"/>
  <c r="AB27" i="72"/>
  <c r="T58" i="72"/>
  <c r="BN65" i="72"/>
  <c r="AA65" i="100"/>
  <c r="AO35" i="100"/>
  <c r="CB35" i="72"/>
  <c r="Y18" i="72"/>
  <c r="AF24" i="72"/>
  <c r="H49" i="100"/>
  <c r="AU49" i="72"/>
  <c r="H49" i="72"/>
  <c r="BR47" i="72"/>
  <c r="AE47" i="100"/>
  <c r="O64" i="72"/>
  <c r="AB62" i="72"/>
  <c r="BP71" i="72"/>
  <c r="AC71" i="100"/>
  <c r="AW58" i="72"/>
  <c r="J58" i="100"/>
  <c r="S9" i="72"/>
  <c r="W49" i="72"/>
  <c r="BU21" i="72"/>
  <c r="AH21" i="100"/>
  <c r="X37" i="100"/>
  <c r="X37" i="72"/>
  <c r="BK37" i="72"/>
  <c r="AY59" i="72"/>
  <c r="L59" i="100"/>
  <c r="BC27" i="72"/>
  <c r="P27" i="100"/>
  <c r="P27" i="72"/>
  <c r="AG48" i="72"/>
  <c r="AG27" i="100"/>
  <c r="BT27" i="72"/>
  <c r="AY31" i="72"/>
  <c r="L31" i="100"/>
  <c r="O62" i="100"/>
  <c r="BB62" i="72"/>
  <c r="BR14" i="72"/>
  <c r="AE14" i="100"/>
  <c r="AF31" i="72"/>
  <c r="AB26" i="72"/>
  <c r="AN56" i="72"/>
  <c r="I72" i="72"/>
  <c r="AZ74" i="72"/>
  <c r="M74" i="100"/>
  <c r="M57" i="72"/>
  <c r="R46" i="72"/>
  <c r="AH43" i="72"/>
  <c r="AI11" i="252"/>
  <c r="AO11" i="251" s="1"/>
  <c r="W67" i="72"/>
  <c r="AI24" i="252"/>
  <c r="AO24" i="251" s="1"/>
  <c r="X55" i="72"/>
  <c r="AI55" i="72"/>
  <c r="AG23" i="72"/>
  <c r="Y24" i="72"/>
  <c r="AA14" i="72"/>
  <c r="AO56" i="72"/>
  <c r="AV64" i="33"/>
  <c r="O66" i="72"/>
  <c r="L29" i="72"/>
  <c r="S21" i="72"/>
  <c r="X46" i="72"/>
  <c r="AK14" i="72"/>
  <c r="AI48" i="72"/>
  <c r="AF25" i="72"/>
  <c r="AK38" i="72"/>
  <c r="BX52" i="72"/>
  <c r="AK52" i="100"/>
  <c r="AK52" i="72"/>
  <c r="AF23" i="72"/>
  <c r="AE63" i="72"/>
  <c r="S22" i="72"/>
  <c r="Z57" i="72"/>
  <c r="AK63" i="100"/>
  <c r="BX63" i="72"/>
  <c r="AK63" i="72"/>
  <c r="AF11" i="72"/>
  <c r="AL12" i="223"/>
  <c r="AP83" i="251"/>
  <c r="AM69" i="72"/>
  <c r="AM72" i="72"/>
  <c r="K75" i="241"/>
  <c r="AC14" i="72"/>
  <c r="AV13" i="33"/>
  <c r="Y31" i="72"/>
  <c r="AE26" i="72"/>
  <c r="AE25" i="72"/>
  <c r="AX45" i="72"/>
  <c r="K45" i="100"/>
  <c r="F45" i="72"/>
  <c r="AH66" i="72"/>
  <c r="AO70" i="72"/>
  <c r="AB9" i="72"/>
  <c r="F26" i="72"/>
  <c r="P40" i="72"/>
  <c r="O23" i="72"/>
  <c r="F22" i="72"/>
  <c r="AG8" i="72"/>
  <c r="R69" i="72"/>
  <c r="Z49" i="72"/>
  <c r="X50" i="72"/>
  <c r="X47" i="72"/>
  <c r="AN99" i="251"/>
  <c r="AJ28" i="223"/>
  <c r="AI68" i="252"/>
  <c r="AO68" i="251" s="1"/>
  <c r="U45" i="251"/>
  <c r="AK40" i="72"/>
  <c r="AD21" i="72"/>
  <c r="AK40" i="223"/>
  <c r="AO111" i="251"/>
  <c r="N72" i="72"/>
  <c r="BX66" i="72"/>
  <c r="AK66" i="100"/>
  <c r="AK39" i="72"/>
  <c r="BO39" i="72"/>
  <c r="AB39" i="100"/>
  <c r="AE52" i="72"/>
  <c r="AI17" i="252"/>
  <c r="AO17" i="251" s="1"/>
  <c r="W12" i="72"/>
  <c r="BX51" i="72"/>
  <c r="AK51" i="100"/>
  <c r="AI54" i="252"/>
  <c r="AO54" i="251" s="1"/>
  <c r="AQ90" i="251"/>
  <c r="AM19" i="223"/>
  <c r="AI42" i="72"/>
  <c r="AQ84" i="251"/>
  <c r="AM13" i="223"/>
  <c r="O73" i="72"/>
  <c r="I69" i="72"/>
  <c r="K51" i="72"/>
  <c r="BK48" i="72"/>
  <c r="X48" i="100"/>
  <c r="P60" i="100"/>
  <c r="BC60" i="72"/>
  <c r="AY9" i="72"/>
  <c r="L9" i="100"/>
  <c r="AK59" i="72"/>
  <c r="F21" i="72"/>
  <c r="AG19" i="72"/>
  <c r="AL63" i="72"/>
  <c r="K49" i="100"/>
  <c r="AX49" i="72"/>
  <c r="N30" i="100"/>
  <c r="BA30" i="72"/>
  <c r="N30" i="72"/>
  <c r="BI40" i="72"/>
  <c r="V40" i="100"/>
  <c r="AI35" i="252"/>
  <c r="AO35" i="251" s="1"/>
  <c r="X24" i="72"/>
  <c r="AE73" i="100"/>
  <c r="BR73" i="72"/>
  <c r="BK53" i="72"/>
  <c r="X53" i="100"/>
  <c r="Y38" i="72"/>
  <c r="AI28" i="252"/>
  <c r="AO28" i="251" s="1"/>
  <c r="L52" i="72"/>
  <c r="N52" i="72"/>
  <c r="AM26" i="72"/>
  <c r="J38" i="72"/>
  <c r="R60" i="72"/>
  <c r="AX23" i="72"/>
  <c r="K23" i="100"/>
  <c r="BF53" i="72"/>
  <c r="S53" i="100"/>
  <c r="U12" i="251"/>
  <c r="AN22" i="72"/>
  <c r="CA22" i="72"/>
  <c r="AN22" i="100"/>
  <c r="J64" i="100"/>
  <c r="AW64" i="72"/>
  <c r="BJ11" i="72"/>
  <c r="W11" i="100"/>
  <c r="W11" i="72"/>
  <c r="BV46" i="72"/>
  <c r="AI46" i="100"/>
  <c r="W22" i="72"/>
  <c r="BA21" i="72"/>
  <c r="N21" i="100"/>
  <c r="I67" i="100"/>
  <c r="AV67" i="72"/>
  <c r="AB42" i="72"/>
  <c r="AC32" i="72"/>
  <c r="O48" i="72"/>
  <c r="CB29" i="72"/>
  <c r="AO29" i="100"/>
  <c r="AO29" i="72"/>
  <c r="L43" i="72"/>
  <c r="AH38" i="72"/>
  <c r="AJ50" i="100"/>
  <c r="BW50" i="72"/>
  <c r="AK45" i="72"/>
  <c r="V73" i="72"/>
  <c r="Z41" i="72"/>
  <c r="AG50" i="72"/>
  <c r="BU72" i="72"/>
  <c r="AH72" i="100"/>
  <c r="AB55" i="72"/>
  <c r="BN50" i="72"/>
  <c r="AA50" i="100"/>
  <c r="CA60" i="72"/>
  <c r="AN60" i="100"/>
  <c r="L68" i="72"/>
  <c r="AP91" i="251"/>
  <c r="AL20" i="223"/>
  <c r="AK50" i="72"/>
  <c r="S19" i="72"/>
  <c r="AI23" i="72"/>
  <c r="AK41" i="72"/>
  <c r="K24" i="72"/>
  <c r="BE20" i="72"/>
  <c r="R20" i="100"/>
  <c r="F10" i="72"/>
  <c r="Q11" i="72"/>
  <c r="Z52" i="72"/>
  <c r="J60" i="100"/>
  <c r="AW60" i="72"/>
  <c r="P8" i="72"/>
  <c r="AJ39" i="72"/>
  <c r="F56" i="72"/>
  <c r="AF15" i="72"/>
  <c r="X49" i="72"/>
  <c r="AV37" i="33"/>
  <c r="AC29" i="72"/>
  <c r="P21" i="72"/>
  <c r="AJ29" i="72"/>
  <c r="AF17" i="72"/>
  <c r="P62" i="72"/>
  <c r="T50" i="72"/>
  <c r="T32" i="72"/>
  <c r="W45" i="72"/>
  <c r="AB60" i="72"/>
  <c r="AI72" i="72"/>
  <c r="BQ26" i="72"/>
  <c r="AD26" i="100"/>
  <c r="AE74" i="72"/>
  <c r="BM17" i="72"/>
  <c r="Z17" i="100"/>
  <c r="AN30" i="72"/>
  <c r="H45" i="72"/>
  <c r="AI32" i="252"/>
  <c r="AO32" i="251" s="1"/>
  <c r="V59" i="72"/>
  <c r="AJ28" i="72"/>
  <c r="M70" i="72"/>
  <c r="T29" i="72"/>
  <c r="V17" i="72"/>
  <c r="Z13" i="72"/>
  <c r="N64" i="72"/>
  <c r="H33" i="72"/>
  <c r="AL24" i="223"/>
  <c r="AP95" i="251"/>
  <c r="AA57" i="72"/>
  <c r="AL10" i="72"/>
  <c r="AL69" i="72"/>
  <c r="J76" i="241"/>
  <c r="J83" i="241" s="1"/>
  <c r="T134" i="251" s="1"/>
  <c r="T136" i="251" s="1"/>
  <c r="AM39" i="72"/>
  <c r="AJ14" i="72"/>
  <c r="AF36" i="72"/>
  <c r="AF67" i="72"/>
  <c r="AI14" i="252"/>
  <c r="AO14" i="251" s="1"/>
  <c r="H27" i="72"/>
  <c r="Y51" i="72"/>
  <c r="BM43" i="72"/>
  <c r="Z43" i="100"/>
  <c r="AD9" i="72"/>
  <c r="AL9" i="72"/>
  <c r="H10" i="72"/>
  <c r="AF59" i="72"/>
  <c r="AM70" i="72"/>
  <c r="AO79" i="251"/>
  <c r="AK8" i="223"/>
  <c r="AL15" i="223"/>
  <c r="AP86" i="251"/>
  <c r="R51" i="100"/>
  <c r="BE51" i="72"/>
  <c r="AQ80" i="251"/>
  <c r="AM9" i="223"/>
  <c r="Z46" i="72"/>
  <c r="Z46" i="100"/>
  <c r="BM46" i="72"/>
  <c r="AX65" i="72"/>
  <c r="K65" i="100"/>
  <c r="BV59" i="72"/>
  <c r="AI59" i="100"/>
  <c r="AI59" i="72"/>
  <c r="AJ34" i="72"/>
  <c r="AM11" i="223"/>
  <c r="AQ82" i="251"/>
  <c r="AM20" i="72"/>
  <c r="BX37" i="72"/>
  <c r="AK37" i="100"/>
  <c r="BJ60" i="72"/>
  <c r="W60" i="100"/>
  <c r="BD39" i="72"/>
  <c r="Q39" i="100"/>
  <c r="BK54" i="72"/>
  <c r="X54" i="100"/>
  <c r="CB72" i="72"/>
  <c r="AO72" i="100"/>
  <c r="AO72" i="72"/>
  <c r="AL37" i="72"/>
  <c r="BI34" i="72"/>
  <c r="V34" i="100"/>
  <c r="V34" i="72"/>
  <c r="AI68" i="72"/>
  <c r="AO12" i="72"/>
  <c r="BC12" i="72"/>
  <c r="P12" i="100"/>
  <c r="AU63" i="72"/>
  <c r="H63" i="100"/>
  <c r="H63" i="72"/>
  <c r="AX15" i="72"/>
  <c r="K15" i="100"/>
  <c r="X52" i="72"/>
  <c r="BT20" i="72"/>
  <c r="AG20" i="100"/>
  <c r="AN78" i="251"/>
  <c r="AJ7" i="223"/>
  <c r="BN73" i="72"/>
  <c r="AA73" i="100"/>
  <c r="AA73" i="72"/>
  <c r="AC15" i="72"/>
  <c r="BH48" i="72"/>
  <c r="U48" i="100"/>
  <c r="AH20" i="100"/>
  <c r="BU20" i="72"/>
  <c r="AP81" i="251"/>
  <c r="AL10" i="223"/>
  <c r="AI10" i="72"/>
  <c r="H58" i="72"/>
  <c r="AM38" i="223"/>
  <c r="AQ109" i="251"/>
  <c r="M73" i="72"/>
  <c r="AA61" i="72"/>
  <c r="BA23" i="72"/>
  <c r="N23" i="100"/>
  <c r="N23" i="72"/>
  <c r="S71" i="72"/>
  <c r="P32" i="72"/>
  <c r="J75" i="72"/>
  <c r="Z45" i="72"/>
  <c r="H74" i="72"/>
  <c r="AA55" i="72"/>
  <c r="V70" i="72"/>
  <c r="K14" i="72"/>
  <c r="AV16" i="72"/>
  <c r="I16" i="100"/>
  <c r="J52" i="72"/>
  <c r="O17" i="72"/>
  <c r="AH75" i="100"/>
  <c r="BU75" i="72"/>
  <c r="BW17" i="72"/>
  <c r="AJ17" i="100"/>
  <c r="AH49" i="72"/>
  <c r="AH34" i="100"/>
  <c r="BU34" i="72"/>
  <c r="AH34" i="72"/>
  <c r="BS72" i="72"/>
  <c r="AF72" i="100"/>
  <c r="AB75" i="72"/>
  <c r="M44" i="72"/>
  <c r="AE18" i="100"/>
  <c r="BR18" i="72"/>
  <c r="Y28" i="100"/>
  <c r="BL28" i="72"/>
  <c r="BS27" i="72"/>
  <c r="AF27" i="100"/>
  <c r="BW8" i="72"/>
  <c r="AJ8" i="100"/>
  <c r="BX21" i="72"/>
  <c r="AK21" i="100"/>
  <c r="AN90" i="251"/>
  <c r="AJ19" i="223"/>
  <c r="AP103" i="251"/>
  <c r="AL32" i="223"/>
  <c r="AL42" i="72"/>
  <c r="AP88" i="251"/>
  <c r="AL17" i="223"/>
  <c r="X35" i="72"/>
  <c r="Q20" i="72"/>
  <c r="P17" i="100"/>
  <c r="BC17" i="72"/>
  <c r="AN37" i="72"/>
  <c r="AC28" i="72"/>
  <c r="AV43" i="72"/>
  <c r="I43" i="100"/>
  <c r="I43" i="72"/>
  <c r="Q49" i="72"/>
  <c r="S55" i="72"/>
  <c r="AG70" i="100"/>
  <c r="AG70" i="72"/>
  <c r="BT70" i="72"/>
  <c r="W59" i="72"/>
  <c r="AF43" i="100"/>
  <c r="AF43" i="72"/>
  <c r="BS43" i="72"/>
  <c r="AH55" i="100"/>
  <c r="BU55" i="72"/>
  <c r="AH55" i="72"/>
  <c r="H44" i="72"/>
  <c r="AI8" i="100"/>
  <c r="BV8" i="72"/>
  <c r="J63" i="72"/>
  <c r="R42" i="100"/>
  <c r="BE42" i="72"/>
  <c r="R42" i="72"/>
  <c r="BB45" i="72"/>
  <c r="O45" i="100"/>
  <c r="BH69" i="72"/>
  <c r="U69" i="100"/>
  <c r="AA11" i="72"/>
  <c r="X34" i="72"/>
  <c r="AO25" i="72"/>
  <c r="AD74" i="72"/>
  <c r="V69" i="72"/>
  <c r="AG52" i="72"/>
  <c r="L18" i="100"/>
  <c r="AY18" i="72"/>
  <c r="L18" i="72"/>
  <c r="V19" i="72"/>
  <c r="BI19" i="72"/>
  <c r="V19" i="100"/>
  <c r="AF40" i="72"/>
  <c r="P59" i="72"/>
  <c r="AN58" i="100"/>
  <c r="CA58" i="72"/>
  <c r="K38" i="72"/>
  <c r="AH62" i="72"/>
  <c r="S70" i="100"/>
  <c r="BF70" i="72"/>
  <c r="U74" i="72"/>
  <c r="AJ23" i="223"/>
  <c r="AN94" i="251"/>
  <c r="Y26" i="72"/>
  <c r="BD37" i="72"/>
  <c r="Q37" i="100"/>
  <c r="AL49" i="72"/>
  <c r="AQ100" i="251"/>
  <c r="AM29" i="223"/>
  <c r="AJ73" i="72"/>
  <c r="H22" i="72"/>
  <c r="P57" i="72"/>
  <c r="AI13" i="252"/>
  <c r="AO13" i="251" s="1"/>
  <c r="V42" i="72"/>
  <c r="Q45" i="72"/>
  <c r="P54" i="72"/>
  <c r="W39" i="72"/>
  <c r="AA33" i="72"/>
  <c r="Z24" i="72"/>
  <c r="AC33" i="72"/>
  <c r="O10" i="72"/>
  <c r="AJ10" i="72"/>
  <c r="X15" i="72"/>
  <c r="AI11" i="72"/>
  <c r="AE59" i="72"/>
  <c r="BP10" i="72"/>
  <c r="AC10" i="100"/>
  <c r="Q18" i="100"/>
  <c r="BD18" i="72"/>
  <c r="J18" i="46"/>
  <c r="J20" i="46" s="1"/>
  <c r="AB21" i="72"/>
  <c r="O28" i="72"/>
  <c r="AE33" i="72"/>
  <c r="AI47" i="252"/>
  <c r="AO47" i="251" s="1"/>
  <c r="K12" i="72"/>
  <c r="BF61" i="72"/>
  <c r="S61" i="100"/>
  <c r="O67" i="72"/>
  <c r="T10" i="72"/>
  <c r="N44" i="72"/>
  <c r="V50" i="72"/>
  <c r="X18" i="72"/>
  <c r="AE54" i="72"/>
  <c r="Y19" i="72"/>
  <c r="F52" i="72"/>
  <c r="M68" i="72"/>
  <c r="T19" i="72"/>
  <c r="H57" i="72"/>
  <c r="S38" i="72"/>
  <c r="BH50" i="72"/>
  <c r="U50" i="100"/>
  <c r="BG61" i="72"/>
  <c r="T61" i="100"/>
  <c r="BL52" i="72"/>
  <c r="Y52" i="100"/>
  <c r="U125" i="251"/>
  <c r="AL40" i="223"/>
  <c r="AP111" i="251"/>
  <c r="AQ105" i="251"/>
  <c r="AM34" i="223"/>
  <c r="AM62" i="72"/>
  <c r="K75" i="140"/>
  <c r="M33" i="72"/>
  <c r="Z54" i="72"/>
  <c r="N9" i="72"/>
  <c r="Q12" i="72"/>
  <c r="J73" i="72"/>
  <c r="Q34" i="72"/>
  <c r="BI37" i="72"/>
  <c r="V37" i="100"/>
  <c r="W40" i="72"/>
  <c r="AJ30" i="72"/>
  <c r="O60" i="72"/>
  <c r="I51" i="72"/>
  <c r="Q73" i="72"/>
  <c r="AI14" i="72"/>
  <c r="AO45" i="72"/>
  <c r="M38" i="72"/>
  <c r="L28" i="72"/>
  <c r="AV31" i="33"/>
  <c r="Y47" i="72"/>
  <c r="F34" i="72"/>
  <c r="AJ22" i="72"/>
  <c r="I66" i="72"/>
  <c r="N50" i="72"/>
  <c r="AG31" i="72"/>
  <c r="T69" i="252"/>
  <c r="V23" i="254"/>
  <c r="V65" i="254"/>
  <c r="V61" i="254"/>
  <c r="U48" i="252"/>
  <c r="U31" i="252"/>
  <c r="V44" i="254"/>
  <c r="U14" i="252"/>
  <c r="U75" i="252"/>
  <c r="V73" i="254"/>
  <c r="V48" i="254"/>
  <c r="V19" i="254"/>
  <c r="V20" i="254"/>
  <c r="V59" i="254"/>
  <c r="U43" i="252"/>
  <c r="V10" i="254"/>
  <c r="V26" i="254"/>
  <c r="V45" i="254"/>
  <c r="J10" i="25" l="1"/>
  <c r="S10" i="1" s="1"/>
  <c r="T10" i="1" s="1"/>
  <c r="J73" i="25"/>
  <c r="S73" i="1" s="1"/>
  <c r="T73" i="1" s="1"/>
  <c r="Z73" i="1" s="1"/>
  <c r="AC73" i="1" s="1"/>
  <c r="J61" i="25"/>
  <c r="S61" i="1" s="1"/>
  <c r="T61" i="1" s="1"/>
  <c r="Z61" i="1" s="1"/>
  <c r="AC61" i="1" s="1"/>
  <c r="J66" i="25"/>
  <c r="S66" i="1" s="1"/>
  <c r="T66" i="1" s="1"/>
  <c r="J21" i="25"/>
  <c r="S21" i="1" s="1"/>
  <c r="T21" i="1" s="1"/>
  <c r="J55" i="25"/>
  <c r="S55" i="1" s="1"/>
  <c r="T55" i="1" s="1"/>
  <c r="U75" i="1"/>
  <c r="V75" i="1" s="1"/>
  <c r="X75" i="1"/>
  <c r="AA75" i="1"/>
  <c r="W75" i="1"/>
  <c r="Z75" i="1"/>
  <c r="AC75" i="1" s="1"/>
  <c r="U56" i="1"/>
  <c r="V56" i="1" s="1"/>
  <c r="Z56" i="1"/>
  <c r="AC56" i="1" s="1"/>
  <c r="X56" i="1"/>
  <c r="AA56" i="1"/>
  <c r="W56" i="1"/>
  <c r="U18" i="1"/>
  <c r="Z18" i="1"/>
  <c r="AC18" i="1" s="1"/>
  <c r="AA18" i="1"/>
  <c r="X18" i="1"/>
  <c r="W18" i="1"/>
  <c r="U73" i="1"/>
  <c r="V73" i="1" s="1"/>
  <c r="AA73" i="1"/>
  <c r="U61" i="1"/>
  <c r="W61" i="1"/>
  <c r="X21" i="1"/>
  <c r="AA21" i="1"/>
  <c r="U21" i="1"/>
  <c r="W21" i="1"/>
  <c r="Z29" i="1"/>
  <c r="AC29" i="1" s="1"/>
  <c r="U29" i="1"/>
  <c r="V29" i="1" s="1"/>
  <c r="AA29" i="1"/>
  <c r="X29" i="1"/>
  <c r="W29" i="1"/>
  <c r="AA67" i="1"/>
  <c r="Z67" i="1"/>
  <c r="AC67" i="1" s="1"/>
  <c r="U67" i="1"/>
  <c r="W67" i="1"/>
  <c r="X67" i="1"/>
  <c r="U74" i="1"/>
  <c r="W74" i="1"/>
  <c r="X74" i="1"/>
  <c r="AA74" i="1"/>
  <c r="Z74" i="1"/>
  <c r="AC74" i="1" s="1"/>
  <c r="E76" i="25"/>
  <c r="J28" i="25"/>
  <c r="S28" i="1" s="1"/>
  <c r="T28" i="1" s="1"/>
  <c r="U55" i="1"/>
  <c r="X55" i="1"/>
  <c r="Z55" i="1"/>
  <c r="AC55" i="1" s="1"/>
  <c r="AA55" i="1"/>
  <c r="W55" i="1"/>
  <c r="W73" i="1"/>
  <c r="U14" i="1"/>
  <c r="V14" i="1" s="1"/>
  <c r="Z14" i="1"/>
  <c r="AC14" i="1" s="1"/>
  <c r="W14" i="1"/>
  <c r="X14" i="1"/>
  <c r="AA11" i="1"/>
  <c r="U11" i="1"/>
  <c r="W11" i="1"/>
  <c r="X11" i="1"/>
  <c r="Z11" i="1"/>
  <c r="AC11" i="1" s="1"/>
  <c r="U15" i="1"/>
  <c r="Z15" i="1"/>
  <c r="AC15" i="1" s="1"/>
  <c r="AA15" i="1"/>
  <c r="W15" i="1"/>
  <c r="X15" i="1"/>
  <c r="W66" i="1"/>
  <c r="AA66" i="1"/>
  <c r="X66" i="1"/>
  <c r="Z66" i="1"/>
  <c r="AC66" i="1" s="1"/>
  <c r="U66" i="1"/>
  <c r="V66" i="1" s="1"/>
  <c r="J30" i="25"/>
  <c r="S30" i="1" s="1"/>
  <c r="T30" i="1" s="1"/>
  <c r="Z21" i="1"/>
  <c r="AC21" i="1" s="1"/>
  <c r="AA70" i="1"/>
  <c r="X70" i="1"/>
  <c r="Z70" i="1"/>
  <c r="AC70" i="1" s="1"/>
  <c r="W70" i="1"/>
  <c r="U70" i="1"/>
  <c r="U36" i="1"/>
  <c r="V36" i="1" s="1"/>
  <c r="Z36" i="1"/>
  <c r="AC36" i="1" s="1"/>
  <c r="W36" i="1"/>
  <c r="AA36" i="1"/>
  <c r="X36" i="1"/>
  <c r="J58" i="25"/>
  <c r="S58" i="1" s="1"/>
  <c r="T58" i="1" s="1"/>
  <c r="U24" i="1"/>
  <c r="X24" i="1"/>
  <c r="W24" i="1"/>
  <c r="Z24" i="1"/>
  <c r="AC24" i="1" s="1"/>
  <c r="AA24" i="1"/>
  <c r="Z65" i="1"/>
  <c r="AC65" i="1" s="1"/>
  <c r="U65" i="1"/>
  <c r="V65" i="1" s="1"/>
  <c r="AA65" i="1"/>
  <c r="W65" i="1"/>
  <c r="X65" i="1"/>
  <c r="U49" i="1"/>
  <c r="V49" i="1" s="1"/>
  <c r="AA49" i="1"/>
  <c r="W49" i="1"/>
  <c r="Z49" i="1"/>
  <c r="AC49" i="1" s="1"/>
  <c r="X49" i="1"/>
  <c r="W69" i="1"/>
  <c r="X69" i="1"/>
  <c r="Z69" i="1"/>
  <c r="AC69" i="1" s="1"/>
  <c r="U69" i="1"/>
  <c r="V69" i="1" s="1"/>
  <c r="AA69" i="1"/>
  <c r="J9" i="25"/>
  <c r="S9" i="1" s="1"/>
  <c r="T9" i="1" s="1"/>
  <c r="K18" i="166"/>
  <c r="G18" i="166"/>
  <c r="H18" i="166" s="1"/>
  <c r="J13" i="25"/>
  <c r="S13" i="1" s="1"/>
  <c r="T13" i="1" s="1"/>
  <c r="J19" i="25"/>
  <c r="S19" i="1" s="1"/>
  <c r="T19" i="1" s="1"/>
  <c r="J46" i="25"/>
  <c r="S46" i="1" s="1"/>
  <c r="T46" i="1" s="1"/>
  <c r="J25" i="25"/>
  <c r="S25" i="1" s="1"/>
  <c r="T25" i="1" s="1"/>
  <c r="J26" i="25"/>
  <c r="S26" i="1" s="1"/>
  <c r="T26" i="1" s="1"/>
  <c r="J22" i="25"/>
  <c r="S22" i="1" s="1"/>
  <c r="T22" i="1" s="1"/>
  <c r="J12" i="25"/>
  <c r="S12" i="1" s="1"/>
  <c r="J47" i="25"/>
  <c r="S47" i="1" s="1"/>
  <c r="T47" i="1" s="1"/>
  <c r="J7" i="25"/>
  <c r="H76" i="25"/>
  <c r="J37" i="25"/>
  <c r="S37" i="1" s="1"/>
  <c r="T37" i="1" s="1"/>
  <c r="J39" i="25"/>
  <c r="S39" i="1" s="1"/>
  <c r="T39" i="1" s="1"/>
  <c r="J54" i="25"/>
  <c r="S54" i="1" s="1"/>
  <c r="T54" i="1" s="1"/>
  <c r="J40" i="25"/>
  <c r="S40" i="1" s="1"/>
  <c r="T40" i="1" s="1"/>
  <c r="AA16" i="1"/>
  <c r="Z16" i="1"/>
  <c r="AC16" i="1" s="1"/>
  <c r="W16" i="1"/>
  <c r="U16" i="1"/>
  <c r="X16" i="1"/>
  <c r="U59" i="1"/>
  <c r="V59" i="1" s="1"/>
  <c r="W59" i="1"/>
  <c r="X59" i="1"/>
  <c r="Z59" i="1"/>
  <c r="AC59" i="1" s="1"/>
  <c r="AA59" i="1"/>
  <c r="J68" i="25"/>
  <c r="S68" i="1" s="1"/>
  <c r="T68" i="1" s="1"/>
  <c r="U42" i="1"/>
  <c r="AA42" i="1"/>
  <c r="W42" i="1"/>
  <c r="X42" i="1"/>
  <c r="Z42" i="1"/>
  <c r="AC42" i="1" s="1"/>
  <c r="U35" i="1"/>
  <c r="W35" i="1"/>
  <c r="X35" i="1"/>
  <c r="Z35" i="1"/>
  <c r="AC35" i="1" s="1"/>
  <c r="AA35" i="1"/>
  <c r="U72" i="1"/>
  <c r="V72" i="1" s="1"/>
  <c r="Z72" i="1"/>
  <c r="AC72" i="1" s="1"/>
  <c r="AA72" i="1"/>
  <c r="W72" i="1"/>
  <c r="X72" i="1"/>
  <c r="X45" i="1"/>
  <c r="W45" i="1"/>
  <c r="U45" i="1"/>
  <c r="V45" i="1" s="1"/>
  <c r="Z45" i="1"/>
  <c r="AC45" i="1" s="1"/>
  <c r="AA45" i="1"/>
  <c r="U57" i="1"/>
  <c r="V57" i="1" s="1"/>
  <c r="Z57" i="1"/>
  <c r="AC57" i="1" s="1"/>
  <c r="W57" i="1"/>
  <c r="AA57" i="1"/>
  <c r="X57" i="1"/>
  <c r="J27" i="25"/>
  <c r="S27" i="1" s="1"/>
  <c r="T27" i="1" s="1"/>
  <c r="J52" i="25"/>
  <c r="S52" i="1" s="1"/>
  <c r="T52" i="1" s="1"/>
  <c r="J23" i="25"/>
  <c r="S23" i="1" s="1"/>
  <c r="T23" i="1" s="1"/>
  <c r="J34" i="25"/>
  <c r="S34" i="1" s="1"/>
  <c r="T34" i="1" s="1"/>
  <c r="J60" i="25"/>
  <c r="S60" i="1" s="1"/>
  <c r="T60" i="1" s="1"/>
  <c r="J8" i="25"/>
  <c r="S8" i="1" s="1"/>
  <c r="T8" i="1" s="1"/>
  <c r="J20" i="25"/>
  <c r="S20" i="1" s="1"/>
  <c r="T20" i="1" s="1"/>
  <c r="J50" i="25"/>
  <c r="S50" i="1" s="1"/>
  <c r="T50" i="1" s="1"/>
  <c r="J32" i="25"/>
  <c r="S32" i="1" s="1"/>
  <c r="T32" i="1" s="1"/>
  <c r="J71" i="25"/>
  <c r="S71" i="1" s="1"/>
  <c r="T71" i="1" s="1"/>
  <c r="U33" i="1"/>
  <c r="V33" i="1" s="1"/>
  <c r="AA33" i="1"/>
  <c r="Z33" i="1"/>
  <c r="AC33" i="1" s="1"/>
  <c r="X33" i="1"/>
  <c r="W33" i="1"/>
  <c r="J64" i="25"/>
  <c r="S64" i="1" s="1"/>
  <c r="T64" i="1" s="1"/>
  <c r="J48" i="25"/>
  <c r="S48" i="1" s="1"/>
  <c r="T48" i="1" s="1"/>
  <c r="U51" i="1"/>
  <c r="X51" i="1"/>
  <c r="W51" i="1"/>
  <c r="Z51" i="1"/>
  <c r="AC51" i="1" s="1"/>
  <c r="AA51" i="1"/>
  <c r="J43" i="25"/>
  <c r="S43" i="1" s="1"/>
  <c r="T43" i="1" s="1"/>
  <c r="U63" i="1"/>
  <c r="W63" i="1"/>
  <c r="X63" i="1"/>
  <c r="AA63" i="1"/>
  <c r="Z63" i="1"/>
  <c r="AC63" i="1" s="1"/>
  <c r="W10" i="1"/>
  <c r="U10" i="1"/>
  <c r="V10" i="1" s="1"/>
  <c r="Z10" i="1"/>
  <c r="AC10" i="1" s="1"/>
  <c r="X10" i="1"/>
  <c r="AA10" i="1"/>
  <c r="J41" i="25"/>
  <c r="S41" i="1" s="1"/>
  <c r="T41" i="1" s="1"/>
  <c r="J38" i="25"/>
  <c r="S38" i="1" s="1"/>
  <c r="T38" i="1" s="1"/>
  <c r="K22" i="166"/>
  <c r="G22" i="166"/>
  <c r="H22" i="166" s="1"/>
  <c r="J53" i="25"/>
  <c r="S53" i="1" s="1"/>
  <c r="T53" i="1" s="1"/>
  <c r="J17" i="25"/>
  <c r="S17" i="1" s="1"/>
  <c r="T17" i="1" s="1"/>
  <c r="J62" i="25"/>
  <c r="S62" i="1" s="1"/>
  <c r="T62" i="1" s="1"/>
  <c r="J44" i="25"/>
  <c r="S44" i="1" s="1"/>
  <c r="T44" i="1" s="1"/>
  <c r="AI20" i="46"/>
  <c r="AO126" i="251"/>
  <c r="T12" i="1"/>
  <c r="AB12" i="1"/>
  <c r="AB76" i="1" s="1"/>
  <c r="R76" i="1"/>
  <c r="AT14" i="1"/>
  <c r="AD14" i="1"/>
  <c r="AE14" i="1" s="1"/>
  <c r="G14" i="252"/>
  <c r="I14" i="254"/>
  <c r="J14" i="252"/>
  <c r="L14" i="254"/>
  <c r="AD31" i="1"/>
  <c r="AE31" i="1" s="1"/>
  <c r="AT31" i="1"/>
  <c r="V31" i="1"/>
  <c r="F38" i="238"/>
  <c r="F44" i="238"/>
  <c r="F15" i="238"/>
  <c r="O15" i="238" s="1"/>
  <c r="H64" i="238"/>
  <c r="D64" i="252" s="1"/>
  <c r="O60" i="238"/>
  <c r="F50" i="238"/>
  <c r="H50" i="238" s="1"/>
  <c r="D50" i="252" s="1"/>
  <c r="H18" i="238"/>
  <c r="D18" i="252" s="1"/>
  <c r="O18" i="238"/>
  <c r="D18" i="254" s="1"/>
  <c r="L50" i="254"/>
  <c r="J50" i="252"/>
  <c r="O50" i="254"/>
  <c r="M50" i="252"/>
  <c r="G50" i="252"/>
  <c r="I50" i="254"/>
  <c r="F55" i="238"/>
  <c r="R50" i="254"/>
  <c r="P50" i="252"/>
  <c r="P56" i="252"/>
  <c r="R56" i="254"/>
  <c r="M56" i="252"/>
  <c r="O56" i="254"/>
  <c r="F70" i="238"/>
  <c r="P7" i="252"/>
  <c r="R7" i="254"/>
  <c r="O53" i="254"/>
  <c r="M53" i="252"/>
  <c r="G7" i="252"/>
  <c r="I7" i="254"/>
  <c r="L68" i="254"/>
  <c r="J68" i="252"/>
  <c r="F19" i="238"/>
  <c r="P53" i="252"/>
  <c r="R53" i="254"/>
  <c r="R26" i="254"/>
  <c r="P26" i="252"/>
  <c r="P8" i="252"/>
  <c r="R8" i="254"/>
  <c r="F30" i="238"/>
  <c r="F20" i="238"/>
  <c r="L26" i="254"/>
  <c r="J26" i="252"/>
  <c r="L70" i="254"/>
  <c r="J70" i="252"/>
  <c r="M13" i="252"/>
  <c r="O13" i="254"/>
  <c r="P72" i="252"/>
  <c r="R72" i="254"/>
  <c r="I13" i="254"/>
  <c r="G13" i="252"/>
  <c r="P13" i="252"/>
  <c r="R13" i="254"/>
  <c r="M20" i="252"/>
  <c r="O20" i="254"/>
  <c r="M54" i="252"/>
  <c r="O54" i="254"/>
  <c r="R68" i="254"/>
  <c r="P68" i="252"/>
  <c r="L41" i="254"/>
  <c r="J41" i="252"/>
  <c r="M70" i="252"/>
  <c r="O70" i="254"/>
  <c r="O72" i="254"/>
  <c r="M72" i="252"/>
  <c r="O40" i="254"/>
  <c r="M40" i="252"/>
  <c r="H48" i="238"/>
  <c r="D48" i="252" s="1"/>
  <c r="O48" i="238"/>
  <c r="D48" i="254" s="1"/>
  <c r="F24" i="238"/>
  <c r="H24" i="238" s="1"/>
  <c r="I25" i="254"/>
  <c r="G25" i="252"/>
  <c r="J13" i="252"/>
  <c r="L13" i="254"/>
  <c r="L53" i="254"/>
  <c r="J53" i="252"/>
  <c r="J7" i="252"/>
  <c r="L7" i="254"/>
  <c r="O26" i="254"/>
  <c r="M26" i="252"/>
  <c r="I20" i="254"/>
  <c r="G20" i="252"/>
  <c r="G54" i="252"/>
  <c r="I54" i="254"/>
  <c r="M68" i="252"/>
  <c r="O68" i="254"/>
  <c r="G41" i="252"/>
  <c r="I41" i="254"/>
  <c r="R41" i="254"/>
  <c r="P41" i="252"/>
  <c r="G70" i="252"/>
  <c r="I70" i="254"/>
  <c r="I72" i="254"/>
  <c r="G72" i="252"/>
  <c r="L19" i="254"/>
  <c r="J19" i="252"/>
  <c r="F53" i="238"/>
  <c r="J8" i="252"/>
  <c r="L8" i="254"/>
  <c r="F63" i="238"/>
  <c r="F65" i="238"/>
  <c r="L40" i="254"/>
  <c r="J40" i="252"/>
  <c r="P40" i="252"/>
  <c r="R40" i="254"/>
  <c r="J25" i="252"/>
  <c r="L25" i="254"/>
  <c r="J20" i="252"/>
  <c r="L20" i="254"/>
  <c r="R54" i="254"/>
  <c r="P54" i="252"/>
  <c r="G26" i="252"/>
  <c r="I26" i="254"/>
  <c r="J72" i="252"/>
  <c r="L72" i="254"/>
  <c r="P19" i="252"/>
  <c r="R19" i="254"/>
  <c r="M8" i="252"/>
  <c r="O8" i="254"/>
  <c r="G40" i="252"/>
  <c r="I40" i="254"/>
  <c r="F74" i="238"/>
  <c r="H74" i="238" s="1"/>
  <c r="F42" i="238"/>
  <c r="R25" i="254"/>
  <c r="P25" i="252"/>
  <c r="F13" i="238"/>
  <c r="M7" i="252"/>
  <c r="O7" i="254"/>
  <c r="P20" i="252"/>
  <c r="R20" i="254"/>
  <c r="L54" i="254"/>
  <c r="J54" i="252"/>
  <c r="F68" i="238"/>
  <c r="G68" i="252"/>
  <c r="I68" i="254"/>
  <c r="M41" i="252"/>
  <c r="O41" i="254"/>
  <c r="H61" i="238"/>
  <c r="D61" i="252" s="1"/>
  <c r="O61" i="238"/>
  <c r="D61" i="254" s="1"/>
  <c r="G19" i="252"/>
  <c r="I19" i="254"/>
  <c r="O19" i="254"/>
  <c r="M19" i="252"/>
  <c r="I53" i="254"/>
  <c r="G53" i="252"/>
  <c r="I8" i="254"/>
  <c r="G8" i="252"/>
  <c r="F8" i="238"/>
  <c r="F40" i="238"/>
  <c r="K28" i="166"/>
  <c r="G28" i="166"/>
  <c r="H28" i="166" s="1"/>
  <c r="AO76" i="1"/>
  <c r="AK76" i="1"/>
  <c r="U61" i="252"/>
  <c r="S61" i="72"/>
  <c r="AK37" i="72"/>
  <c r="AA50" i="72"/>
  <c r="L9" i="72"/>
  <c r="L34" i="72"/>
  <c r="O58" i="72"/>
  <c r="I37" i="72"/>
  <c r="S60" i="72"/>
  <c r="AC41" i="72"/>
  <c r="X41" i="72"/>
  <c r="V53" i="72"/>
  <c r="AK11" i="72"/>
  <c r="AB50" i="72"/>
  <c r="X27" i="72"/>
  <c r="W73" i="72"/>
  <c r="AI57" i="72"/>
  <c r="AI73" i="72"/>
  <c r="AH70" i="72"/>
  <c r="H34" i="72"/>
  <c r="M72" i="72"/>
  <c r="T70" i="72"/>
  <c r="V60" i="72"/>
  <c r="U54" i="72"/>
  <c r="AN41" i="72"/>
  <c r="Z34" i="72"/>
  <c r="AH61" i="72"/>
  <c r="AN45" i="72"/>
  <c r="AF46" i="72"/>
  <c r="AC38" i="72"/>
  <c r="AA25" i="72"/>
  <c r="AE39" i="72"/>
  <c r="AC65" i="72"/>
  <c r="AJ59" i="72"/>
  <c r="Y14" i="72"/>
  <c r="H48" i="72"/>
  <c r="P29" i="72"/>
  <c r="AF62" i="72"/>
  <c r="J17" i="72"/>
  <c r="AN44" i="72"/>
  <c r="K20" i="72"/>
  <c r="P20" i="72"/>
  <c r="AD50" i="72"/>
  <c r="AC23" i="72"/>
  <c r="AF19" i="72"/>
  <c r="AE60" i="72"/>
  <c r="O15" i="72"/>
  <c r="R11" i="254"/>
  <c r="P11" i="252"/>
  <c r="S11" i="254"/>
  <c r="M22" i="254"/>
  <c r="T40" i="254"/>
  <c r="E40" i="254"/>
  <c r="J59" i="252"/>
  <c r="L59" i="254"/>
  <c r="E63" i="252"/>
  <c r="O8" i="33"/>
  <c r="N69" i="252"/>
  <c r="P69" i="254"/>
  <c r="AM29" i="33"/>
  <c r="E29" i="252"/>
  <c r="AL64" i="33"/>
  <c r="M33" i="252"/>
  <c r="O33" i="254"/>
  <c r="AN72" i="33"/>
  <c r="Q44" i="252"/>
  <c r="S44" i="254"/>
  <c r="P36" i="252"/>
  <c r="R36" i="254"/>
  <c r="S36" i="254"/>
  <c r="I57" i="254"/>
  <c r="G57" i="252"/>
  <c r="O57" i="254"/>
  <c r="M57" i="252"/>
  <c r="P57" i="254"/>
  <c r="AM35" i="33"/>
  <c r="R17" i="252"/>
  <c r="F17" i="33"/>
  <c r="J37" i="254"/>
  <c r="AN25" i="33"/>
  <c r="P8" i="33"/>
  <c r="P71" i="252"/>
  <c r="R71" i="254"/>
  <c r="Q69" i="252"/>
  <c r="M69" i="254"/>
  <c r="K69" i="252"/>
  <c r="J10" i="254"/>
  <c r="I58" i="254"/>
  <c r="G58" i="252"/>
  <c r="K68" i="33"/>
  <c r="P68" i="33"/>
  <c r="X68" i="33"/>
  <c r="E68" i="33"/>
  <c r="AJ68" i="33"/>
  <c r="R68" i="33"/>
  <c r="T68" i="33"/>
  <c r="AI68" i="33"/>
  <c r="J68" i="33"/>
  <c r="AC68" i="33"/>
  <c r="AG68" i="33"/>
  <c r="AK68" i="33"/>
  <c r="G68" i="33"/>
  <c r="AD68" i="33"/>
  <c r="AB68" i="33"/>
  <c r="H68" i="33"/>
  <c r="N68" i="33"/>
  <c r="AA68" i="33"/>
  <c r="AH68" i="33"/>
  <c r="V68" i="33"/>
  <c r="Y68" i="33"/>
  <c r="O68" i="33"/>
  <c r="W68" i="33"/>
  <c r="L68" i="33"/>
  <c r="AE68" i="33"/>
  <c r="U68" i="33"/>
  <c r="Z68" i="33"/>
  <c r="Q68" i="33"/>
  <c r="M68" i="33"/>
  <c r="S68" i="33"/>
  <c r="I68" i="33"/>
  <c r="AF68" i="33"/>
  <c r="AB51" i="33"/>
  <c r="AD51" i="33"/>
  <c r="M51" i="33"/>
  <c r="AH51" i="33"/>
  <c r="Y51" i="33"/>
  <c r="X51" i="33"/>
  <c r="Q51" i="33"/>
  <c r="AA51" i="33"/>
  <c r="AK51" i="33"/>
  <c r="J51" i="33"/>
  <c r="T51" i="33"/>
  <c r="H51" i="33"/>
  <c r="K51" i="33"/>
  <c r="AI51" i="33"/>
  <c r="AC51" i="33"/>
  <c r="S51" i="33"/>
  <c r="D51" i="252"/>
  <c r="W51" i="33"/>
  <c r="Z51" i="33"/>
  <c r="L51" i="33"/>
  <c r="U51" i="33"/>
  <c r="I51" i="33"/>
  <c r="R51" i="33"/>
  <c r="P51" i="33"/>
  <c r="V51" i="33"/>
  <c r="N51" i="33"/>
  <c r="E51" i="33"/>
  <c r="AJ51" i="33"/>
  <c r="AF51" i="33"/>
  <c r="G51" i="33"/>
  <c r="H44" i="252"/>
  <c r="H15" i="252"/>
  <c r="S24" i="254"/>
  <c r="N37" i="252"/>
  <c r="P75" i="252"/>
  <c r="R75" i="254"/>
  <c r="S75" i="254"/>
  <c r="J69" i="254"/>
  <c r="E30" i="252"/>
  <c r="AM42" i="33"/>
  <c r="E42" i="252"/>
  <c r="S55" i="252"/>
  <c r="AM55" i="33"/>
  <c r="J27" i="252"/>
  <c r="L27" i="254"/>
  <c r="H39" i="252"/>
  <c r="M23" i="252"/>
  <c r="O23" i="254"/>
  <c r="J23" i="252"/>
  <c r="L23" i="254"/>
  <c r="R47" i="252"/>
  <c r="F47" i="33"/>
  <c r="N24" i="252"/>
  <c r="S22" i="254"/>
  <c r="S70" i="252"/>
  <c r="M74" i="254"/>
  <c r="AI8" i="33"/>
  <c r="R45" i="252"/>
  <c r="F45" i="33"/>
  <c r="N16" i="252"/>
  <c r="P16" i="254"/>
  <c r="M10" i="254"/>
  <c r="D41" i="252"/>
  <c r="L41" i="33"/>
  <c r="AJ41" i="33"/>
  <c r="X41" i="33"/>
  <c r="I41" i="33"/>
  <c r="Y41" i="33"/>
  <c r="U41" i="33"/>
  <c r="G41" i="33"/>
  <c r="AA41" i="33"/>
  <c r="S41" i="33"/>
  <c r="E41" i="33"/>
  <c r="M41" i="33"/>
  <c r="O41" i="33"/>
  <c r="AH41" i="33"/>
  <c r="Z41" i="33"/>
  <c r="AE41" i="33"/>
  <c r="N41" i="33"/>
  <c r="K41" i="33"/>
  <c r="H41" i="33"/>
  <c r="AB41" i="33"/>
  <c r="AF41" i="33"/>
  <c r="AD41" i="33"/>
  <c r="W41" i="33"/>
  <c r="P41" i="33"/>
  <c r="Q41" i="33"/>
  <c r="R41" i="33"/>
  <c r="AK41" i="33"/>
  <c r="V41" i="33"/>
  <c r="AG41" i="33"/>
  <c r="T41" i="33"/>
  <c r="AC41" i="33"/>
  <c r="AI41" i="33"/>
  <c r="J41" i="33"/>
  <c r="AN53" i="33"/>
  <c r="M39" i="254"/>
  <c r="K38" i="252"/>
  <c r="M44" i="254"/>
  <c r="K44" i="252"/>
  <c r="U21" i="252"/>
  <c r="U49" i="252"/>
  <c r="U60" i="252"/>
  <c r="T61" i="72"/>
  <c r="AN58" i="72"/>
  <c r="AJ8" i="72"/>
  <c r="AF27" i="72"/>
  <c r="AH75" i="72"/>
  <c r="AG20" i="72"/>
  <c r="K15" i="72"/>
  <c r="X54" i="72"/>
  <c r="L59" i="72"/>
  <c r="H67" i="72"/>
  <c r="AO75" i="72"/>
  <c r="Q44" i="72"/>
  <c r="F37" i="72"/>
  <c r="AD23" i="72"/>
  <c r="T51" i="72"/>
  <c r="AH10" i="72"/>
  <c r="V55" i="72"/>
  <c r="AJ23" i="72"/>
  <c r="X62" i="72"/>
  <c r="AB14" i="72"/>
  <c r="I56" i="72"/>
  <c r="AI13" i="72"/>
  <c r="AB46" i="72"/>
  <c r="AN40" i="72"/>
  <c r="AN17" i="72"/>
  <c r="I35" i="72"/>
  <c r="R64" i="72"/>
  <c r="AE17" i="72"/>
  <c r="V27" i="72"/>
  <c r="AE65" i="72"/>
  <c r="AB35" i="72"/>
  <c r="AF41" i="72"/>
  <c r="AN23" i="72"/>
  <c r="X73" i="72"/>
  <c r="U66" i="72"/>
  <c r="AF38" i="72"/>
  <c r="X61" i="72"/>
  <c r="AF64" i="72"/>
  <c r="AD8" i="72"/>
  <c r="O29" i="72"/>
  <c r="AI32" i="72"/>
  <c r="Y54" i="72"/>
  <c r="P13" i="72"/>
  <c r="V72" i="72"/>
  <c r="AD54" i="72"/>
  <c r="Y75" i="72"/>
  <c r="AF21" i="72"/>
  <c r="U9" i="72"/>
  <c r="O40" i="72"/>
  <c r="AB52" i="72"/>
  <c r="J15" i="72"/>
  <c r="Z59" i="72"/>
  <c r="AN61" i="72"/>
  <c r="P22" i="72"/>
  <c r="J69" i="72"/>
  <c r="P64" i="72"/>
  <c r="K55" i="72"/>
  <c r="V64" i="72"/>
  <c r="AD47" i="72"/>
  <c r="AI44" i="72"/>
  <c r="H43" i="72"/>
  <c r="T66" i="72"/>
  <c r="AA64" i="72"/>
  <c r="AB34" i="72"/>
  <c r="S59" i="72"/>
  <c r="L12" i="72"/>
  <c r="V28" i="72"/>
  <c r="S47" i="252"/>
  <c r="AE8" i="33"/>
  <c r="E50" i="254"/>
  <c r="T50" i="254"/>
  <c r="O11" i="254"/>
  <c r="M11" i="252"/>
  <c r="H37" i="238"/>
  <c r="O37" i="238"/>
  <c r="K22" i="252"/>
  <c r="R19" i="252"/>
  <c r="F19" i="33"/>
  <c r="I59" i="254"/>
  <c r="G59" i="252"/>
  <c r="R31" i="252"/>
  <c r="F31" i="33"/>
  <c r="S63" i="252"/>
  <c r="AL29" i="33"/>
  <c r="R33" i="254"/>
  <c r="P33" i="252"/>
  <c r="N39" i="252"/>
  <c r="P39" i="254"/>
  <c r="J8" i="33"/>
  <c r="H38" i="252"/>
  <c r="H15" i="238"/>
  <c r="S15" i="254"/>
  <c r="F36" i="238"/>
  <c r="L57" i="254"/>
  <c r="J57" i="252"/>
  <c r="H8" i="33"/>
  <c r="J22" i="254"/>
  <c r="H22" i="252"/>
  <c r="E48" i="252"/>
  <c r="X8" i="33"/>
  <c r="O71" i="254"/>
  <c r="M71" i="252"/>
  <c r="J71" i="252"/>
  <c r="L71" i="254"/>
  <c r="M71" i="254"/>
  <c r="S69" i="254"/>
  <c r="O16" i="238"/>
  <c r="H16" i="238"/>
  <c r="H10" i="252"/>
  <c r="J58" i="252"/>
  <c r="L58" i="254"/>
  <c r="V8" i="33"/>
  <c r="M24" i="254"/>
  <c r="N74" i="252"/>
  <c r="E49" i="252"/>
  <c r="AM49" i="33"/>
  <c r="M75" i="252"/>
  <c r="O75" i="254"/>
  <c r="I75" i="254"/>
  <c r="G75" i="252"/>
  <c r="H69" i="252"/>
  <c r="AL30" i="33"/>
  <c r="E55" i="252"/>
  <c r="R23" i="254"/>
  <c r="P23" i="252"/>
  <c r="G23" i="252"/>
  <c r="I23" i="254"/>
  <c r="AM47" i="33"/>
  <c r="S50" i="252"/>
  <c r="E50" i="252"/>
  <c r="AL50" i="33"/>
  <c r="Q37" i="252"/>
  <c r="V73" i="33"/>
  <c r="AJ73" i="33"/>
  <c r="J73" i="33"/>
  <c r="T73" i="33"/>
  <c r="W73" i="33"/>
  <c r="U73" i="33"/>
  <c r="AE73" i="33"/>
  <c r="AG73" i="33"/>
  <c r="H73" i="33"/>
  <c r="M73" i="33"/>
  <c r="AD73" i="33"/>
  <c r="AK73" i="33"/>
  <c r="I73" i="33"/>
  <c r="Y73" i="33"/>
  <c r="AC73" i="33"/>
  <c r="E73" i="33"/>
  <c r="G73" i="33"/>
  <c r="AB73" i="33"/>
  <c r="P73" i="33"/>
  <c r="N73" i="33"/>
  <c r="X73" i="33"/>
  <c r="AH73" i="33"/>
  <c r="K73" i="33"/>
  <c r="AL70" i="33"/>
  <c r="T29" i="254"/>
  <c r="E29" i="254"/>
  <c r="K10" i="252"/>
  <c r="F13" i="33"/>
  <c r="R13" i="252"/>
  <c r="E55" i="254"/>
  <c r="T55" i="254"/>
  <c r="N15" i="252"/>
  <c r="T8" i="254"/>
  <c r="V37" i="72"/>
  <c r="Y52" i="72"/>
  <c r="S70" i="72"/>
  <c r="P12" i="72"/>
  <c r="S53" i="72"/>
  <c r="AG27" i="72"/>
  <c r="H17" i="72"/>
  <c r="V32" i="72"/>
  <c r="AB73" i="72"/>
  <c r="U72" i="72"/>
  <c r="T49" i="72"/>
  <c r="Z31" i="72"/>
  <c r="P10" i="72"/>
  <c r="AC52" i="72"/>
  <c r="N40" i="72"/>
  <c r="AJ49" i="72"/>
  <c r="Y29" i="72"/>
  <c r="X69" i="72"/>
  <c r="U28" i="72"/>
  <c r="AK75" i="72"/>
  <c r="N43" i="72"/>
  <c r="F74" i="72"/>
  <c r="AB51" i="72"/>
  <c r="V14" i="72"/>
  <c r="Z51" i="72"/>
  <c r="T57" i="72"/>
  <c r="O26" i="72"/>
  <c r="T52" i="72"/>
  <c r="AK54" i="72"/>
  <c r="R8" i="72"/>
  <c r="W30" i="72"/>
  <c r="W65" i="72"/>
  <c r="AE21" i="72"/>
  <c r="AH28" i="72"/>
  <c r="F27" i="72"/>
  <c r="AJ18" i="72"/>
  <c r="AA28" i="72"/>
  <c r="AJ35" i="72"/>
  <c r="V21" i="72"/>
  <c r="AN13" i="72"/>
  <c r="Q25" i="72"/>
  <c r="T27" i="72"/>
  <c r="T30" i="72"/>
  <c r="R16" i="72"/>
  <c r="AJ38" i="72"/>
  <c r="AA75" i="72"/>
  <c r="AN42" i="72"/>
  <c r="AC31" i="72"/>
  <c r="AD73" i="72"/>
  <c r="S8" i="33"/>
  <c r="J11" i="252"/>
  <c r="L11" i="254"/>
  <c r="M11" i="254"/>
  <c r="AN56" i="33"/>
  <c r="R59" i="254"/>
  <c r="P59" i="252"/>
  <c r="AL63" i="33"/>
  <c r="AJ8" i="33"/>
  <c r="H16" i="252"/>
  <c r="Q10" i="252"/>
  <c r="E26" i="252"/>
  <c r="AM26" i="33"/>
  <c r="Q15" i="252"/>
  <c r="M36" i="252"/>
  <c r="O36" i="254"/>
  <c r="AK8" i="33"/>
  <c r="D60" i="254"/>
  <c r="M8" i="33"/>
  <c r="L8" i="33"/>
  <c r="T49" i="254"/>
  <c r="E49" i="254"/>
  <c r="E63" i="254"/>
  <c r="T63" i="254"/>
  <c r="R52" i="252"/>
  <c r="F52" i="33"/>
  <c r="I71" i="254"/>
  <c r="G71" i="252"/>
  <c r="E64" i="254"/>
  <c r="T64" i="254"/>
  <c r="F58" i="238"/>
  <c r="P58" i="252"/>
  <c r="R58" i="254"/>
  <c r="J44" i="254"/>
  <c r="S17" i="252"/>
  <c r="P74" i="254"/>
  <c r="F12" i="33"/>
  <c r="R12" i="252"/>
  <c r="AL8" i="33"/>
  <c r="S30" i="252"/>
  <c r="S16" i="254"/>
  <c r="AL42" i="33"/>
  <c r="S13" i="252"/>
  <c r="R27" i="254"/>
  <c r="P27" i="252"/>
  <c r="M27" i="252"/>
  <c r="O27" i="254"/>
  <c r="J39" i="254"/>
  <c r="Q38" i="252"/>
  <c r="S8" i="252"/>
  <c r="K74" i="252"/>
  <c r="S40" i="252"/>
  <c r="AM40" i="33"/>
  <c r="AL40" i="33"/>
  <c r="T42" i="254"/>
  <c r="E42" i="254"/>
  <c r="T18" i="33"/>
  <c r="L18" i="33"/>
  <c r="AI18" i="33"/>
  <c r="W18" i="33"/>
  <c r="AA18" i="33"/>
  <c r="X18" i="33"/>
  <c r="Z18" i="33"/>
  <c r="U18" i="33"/>
  <c r="G18" i="33"/>
  <c r="AK18" i="33"/>
  <c r="AC18" i="33"/>
  <c r="AB18" i="33"/>
  <c r="R18" i="33"/>
  <c r="H18" i="33"/>
  <c r="I18" i="33"/>
  <c r="AJ18" i="33"/>
  <c r="AF18" i="33"/>
  <c r="E18" i="33"/>
  <c r="S18" i="33"/>
  <c r="M18" i="33"/>
  <c r="N18" i="33"/>
  <c r="K18" i="33"/>
  <c r="AE18" i="33"/>
  <c r="AG18" i="33"/>
  <c r="AH18" i="33"/>
  <c r="Q18" i="33"/>
  <c r="AD18" i="33"/>
  <c r="O18" i="33"/>
  <c r="V18" i="33"/>
  <c r="J18" i="33"/>
  <c r="Y18" i="33"/>
  <c r="P18" i="33"/>
  <c r="D67" i="254"/>
  <c r="K39" i="252"/>
  <c r="M38" i="254"/>
  <c r="P44" i="254"/>
  <c r="N44" i="252"/>
  <c r="U40" i="252"/>
  <c r="U63" i="252"/>
  <c r="V30" i="254"/>
  <c r="T22" i="252"/>
  <c r="AH40" i="72"/>
  <c r="AA74" i="72"/>
  <c r="AD10" i="72"/>
  <c r="T17" i="252"/>
  <c r="O50" i="72"/>
  <c r="Z38" i="72"/>
  <c r="Q8" i="33"/>
  <c r="I11" i="254"/>
  <c r="H11" i="252"/>
  <c r="G11" i="252"/>
  <c r="F11" i="238"/>
  <c r="H24" i="252"/>
  <c r="J24" i="254"/>
  <c r="K37" i="252"/>
  <c r="M37" i="254"/>
  <c r="N22" i="252"/>
  <c r="O59" i="254"/>
  <c r="M59" i="252"/>
  <c r="AM63" i="33"/>
  <c r="V21" i="1"/>
  <c r="E64" i="252"/>
  <c r="S64" i="252"/>
  <c r="AM64" i="33"/>
  <c r="J16" i="254"/>
  <c r="S10" i="254"/>
  <c r="AN14" i="33"/>
  <c r="S26" i="252"/>
  <c r="G33" i="252"/>
  <c r="I33" i="254"/>
  <c r="L33" i="254"/>
  <c r="J33" i="252"/>
  <c r="J38" i="254"/>
  <c r="P38" i="254"/>
  <c r="N38" i="252"/>
  <c r="L36" i="254"/>
  <c r="J36" i="252"/>
  <c r="G36" i="252"/>
  <c r="I36" i="254"/>
  <c r="R57" i="254"/>
  <c r="P57" i="252"/>
  <c r="S35" i="252"/>
  <c r="AL35" i="33"/>
  <c r="E35" i="252"/>
  <c r="H37" i="252"/>
  <c r="AK60" i="33"/>
  <c r="N60" i="33"/>
  <c r="AE60" i="33"/>
  <c r="U60" i="33"/>
  <c r="E60" i="33"/>
  <c r="R60" i="33"/>
  <c r="G60" i="33"/>
  <c r="AG60" i="33"/>
  <c r="AD60" i="33"/>
  <c r="AI60" i="33"/>
  <c r="W60" i="33"/>
  <c r="V60" i="33"/>
  <c r="AF60" i="33"/>
  <c r="Q60" i="33"/>
  <c r="K60" i="33"/>
  <c r="S60" i="33"/>
  <c r="AC60" i="33"/>
  <c r="D60" i="252"/>
  <c r="Z60" i="33"/>
  <c r="I60" i="33"/>
  <c r="X60" i="33"/>
  <c r="H22" i="238"/>
  <c r="O22" i="238"/>
  <c r="AM48" i="33"/>
  <c r="AL48" i="33"/>
  <c r="T26" i="254"/>
  <c r="E26" i="254"/>
  <c r="O58" i="254"/>
  <c r="M58" i="252"/>
  <c r="Q39" i="252"/>
  <c r="D51" i="254"/>
  <c r="J15" i="254"/>
  <c r="K15" i="252"/>
  <c r="T35" i="254"/>
  <c r="E35" i="254"/>
  <c r="Q24" i="252"/>
  <c r="K24" i="252"/>
  <c r="E48" i="254"/>
  <c r="T48" i="254"/>
  <c r="H74" i="252"/>
  <c r="AL49" i="33"/>
  <c r="AM8" i="33"/>
  <c r="L75" i="254"/>
  <c r="J75" i="252"/>
  <c r="AM30" i="33"/>
  <c r="Q16" i="252"/>
  <c r="S42" i="252"/>
  <c r="AL55" i="33"/>
  <c r="M28" i="254"/>
  <c r="G27" i="252"/>
  <c r="I27" i="254"/>
  <c r="S54" i="33"/>
  <c r="AK54" i="33"/>
  <c r="AF54" i="33"/>
  <c r="AH54" i="33"/>
  <c r="J54" i="33"/>
  <c r="Q54" i="33"/>
  <c r="AJ54" i="33"/>
  <c r="E54" i="33"/>
  <c r="AA54" i="33"/>
  <c r="AB54" i="33"/>
  <c r="W54" i="33"/>
  <c r="N54" i="33"/>
  <c r="U54" i="33"/>
  <c r="AI54" i="33"/>
  <c r="H54" i="33"/>
  <c r="Y54" i="33"/>
  <c r="AC54" i="33"/>
  <c r="I54" i="33"/>
  <c r="P54" i="33"/>
  <c r="Z54" i="33"/>
  <c r="L54" i="33"/>
  <c r="X54" i="33"/>
  <c r="V54" i="33"/>
  <c r="K54" i="33"/>
  <c r="M54" i="33"/>
  <c r="R54" i="33"/>
  <c r="S54" i="252"/>
  <c r="AE54" i="33"/>
  <c r="G54" i="33"/>
  <c r="AD54" i="33"/>
  <c r="O54" i="33"/>
  <c r="AG54" i="33"/>
  <c r="T54" i="33"/>
  <c r="H38" i="238"/>
  <c r="O38" i="238"/>
  <c r="H44" i="238"/>
  <c r="O44" i="238"/>
  <c r="AN34" i="33"/>
  <c r="AH8" i="33"/>
  <c r="AM50" i="33"/>
  <c r="P24" i="254"/>
  <c r="S37" i="254"/>
  <c r="Q22" i="252"/>
  <c r="AN46" i="33"/>
  <c r="AM70" i="33"/>
  <c r="S70" i="254"/>
  <c r="T70" i="254"/>
  <c r="Q70" i="252"/>
  <c r="Q74" i="252"/>
  <c r="S74" i="254"/>
  <c r="S62" i="252"/>
  <c r="E40" i="252"/>
  <c r="U8" i="33"/>
  <c r="AN65" i="33"/>
  <c r="G8" i="33"/>
  <c r="T30" i="254"/>
  <c r="E30" i="254"/>
  <c r="K16" i="252"/>
  <c r="N10" i="252"/>
  <c r="D41" i="254"/>
  <c r="Z67" i="33"/>
  <c r="R67" i="33"/>
  <c r="Q67" i="33"/>
  <c r="AA67" i="33"/>
  <c r="J67" i="33"/>
  <c r="AI67" i="33"/>
  <c r="AC67" i="33"/>
  <c r="M67" i="33"/>
  <c r="AF67" i="33"/>
  <c r="AD67" i="33"/>
  <c r="V67" i="33"/>
  <c r="AB67" i="33"/>
  <c r="T67" i="33"/>
  <c r="U67" i="33"/>
  <c r="D67" i="252"/>
  <c r="K67" i="33"/>
  <c r="AJ67" i="33"/>
  <c r="L67" i="33"/>
  <c r="AG67" i="33"/>
  <c r="E67" i="33"/>
  <c r="AH67" i="33"/>
  <c r="X67" i="33"/>
  <c r="Y67" i="33"/>
  <c r="G67" i="33"/>
  <c r="I67" i="33"/>
  <c r="AK67" i="33"/>
  <c r="H39" i="238"/>
  <c r="O39" i="238"/>
  <c r="F61" i="33"/>
  <c r="R61" i="252"/>
  <c r="P15" i="254"/>
  <c r="L18" i="46"/>
  <c r="V57" i="252"/>
  <c r="V10" i="252"/>
  <c r="V30" i="252"/>
  <c r="V73" i="252"/>
  <c r="V56" i="252"/>
  <c r="U10" i="254"/>
  <c r="T60" i="252"/>
  <c r="U11" i="254"/>
  <c r="T16" i="252"/>
  <c r="U11" i="252"/>
  <c r="U74" i="252"/>
  <c r="U44" i="252"/>
  <c r="T11" i="252"/>
  <c r="U12" i="252"/>
  <c r="U57" i="254"/>
  <c r="U19" i="254"/>
  <c r="U23" i="254"/>
  <c r="T31" i="252"/>
  <c r="U20" i="252"/>
  <c r="U60" i="254"/>
  <c r="U17" i="252"/>
  <c r="T40" i="252"/>
  <c r="V46" i="254"/>
  <c r="U58" i="252"/>
  <c r="U41" i="252"/>
  <c r="T29" i="252"/>
  <c r="V72" i="254"/>
  <c r="V34" i="254"/>
  <c r="V41" i="254"/>
  <c r="V67" i="254"/>
  <c r="V25" i="254"/>
  <c r="T43" i="252"/>
  <c r="V38" i="254"/>
  <c r="T71" i="252"/>
  <c r="V37" i="254"/>
  <c r="U16" i="252"/>
  <c r="V16" i="254"/>
  <c r="U31" i="251"/>
  <c r="K76" i="140"/>
  <c r="K83" i="140" s="1"/>
  <c r="U133" i="251" s="1"/>
  <c r="AL47" i="252"/>
  <c r="AR47" i="251" s="1"/>
  <c r="Q18" i="72"/>
  <c r="Q37" i="72"/>
  <c r="O45" i="72"/>
  <c r="AI8" i="72"/>
  <c r="AK21" i="72"/>
  <c r="AJ17" i="72"/>
  <c r="I16" i="72"/>
  <c r="W60" i="72"/>
  <c r="AD26" i="72"/>
  <c r="AN60" i="72"/>
  <c r="X53" i="72"/>
  <c r="X48" i="72"/>
  <c r="AL68" i="252"/>
  <c r="AR68" i="251" s="1"/>
  <c r="AH21" i="72"/>
  <c r="AC71" i="72"/>
  <c r="AA65" i="72"/>
  <c r="U15" i="251"/>
  <c r="K52" i="72"/>
  <c r="P72" i="72"/>
  <c r="N58" i="72"/>
  <c r="X33" i="72"/>
  <c r="K64" i="72"/>
  <c r="AG15" i="72"/>
  <c r="M32" i="72"/>
  <c r="I53" i="72"/>
  <c r="AL61" i="252"/>
  <c r="AR61" i="251" s="1"/>
  <c r="Y46" i="72"/>
  <c r="AA48" i="72"/>
  <c r="AB58" i="72"/>
  <c r="Q67" i="72"/>
  <c r="J40" i="72"/>
  <c r="Q29" i="72"/>
  <c r="AA47" i="72"/>
  <c r="M31" i="72"/>
  <c r="Z73" i="72"/>
  <c r="AK28" i="72"/>
  <c r="U11" i="251"/>
  <c r="U56" i="251"/>
  <c r="U65" i="252"/>
  <c r="U48" i="251"/>
  <c r="W21" i="254"/>
  <c r="U69" i="254"/>
  <c r="T65" i="252"/>
  <c r="U52" i="251"/>
  <c r="AK12" i="46"/>
  <c r="AR120" i="251"/>
  <c r="U69" i="251"/>
  <c r="H41" i="72"/>
  <c r="J72" i="72"/>
  <c r="V61" i="72"/>
  <c r="AL70" i="252"/>
  <c r="AR70" i="251" s="1"/>
  <c r="AG59" i="72"/>
  <c r="S23" i="72"/>
  <c r="Z68" i="72"/>
  <c r="AD48" i="72"/>
  <c r="Y50" i="72"/>
  <c r="AE50" i="72"/>
  <c r="AN76" i="251"/>
  <c r="P39" i="72"/>
  <c r="AO41" i="72"/>
  <c r="AF71" i="72"/>
  <c r="N55" i="72"/>
  <c r="N59" i="72"/>
  <c r="AK32" i="223"/>
  <c r="AO103" i="251"/>
  <c r="AD64" i="72"/>
  <c r="AH57" i="72"/>
  <c r="AM7" i="100"/>
  <c r="AM76" i="100" s="1"/>
  <c r="T64" i="72"/>
  <c r="Q66" i="72"/>
  <c r="R39" i="72"/>
  <c r="Z33" i="72"/>
  <c r="AO22" i="72"/>
  <c r="AL58" i="252"/>
  <c r="AR58" i="251" s="1"/>
  <c r="AJ16" i="72"/>
  <c r="AI52" i="72"/>
  <c r="R37" i="72"/>
  <c r="J13" i="72"/>
  <c r="R27" i="72"/>
  <c r="P42" i="72"/>
  <c r="AL44" i="223"/>
  <c r="U57" i="251"/>
  <c r="T69" i="72"/>
  <c r="AG44" i="72"/>
  <c r="R41" i="72"/>
  <c r="X21" i="72"/>
  <c r="L33" i="72"/>
  <c r="O35" i="72"/>
  <c r="V44" i="72"/>
  <c r="M59" i="72"/>
  <c r="AC67" i="72"/>
  <c r="AA22" i="72"/>
  <c r="U53" i="251"/>
  <c r="U61" i="251"/>
  <c r="V26" i="252"/>
  <c r="W14" i="254"/>
  <c r="T20" i="252"/>
  <c r="AL46" i="252"/>
  <c r="AR46" i="251" s="1"/>
  <c r="U58" i="72"/>
  <c r="AG20" i="46"/>
  <c r="U22" i="251"/>
  <c r="U39" i="251"/>
  <c r="AI29" i="72"/>
  <c r="AO81" i="251"/>
  <c r="AK10" i="223"/>
  <c r="F60" i="72"/>
  <c r="AL18" i="252"/>
  <c r="AR18" i="251" s="1"/>
  <c r="U52" i="72"/>
  <c r="AL72" i="252"/>
  <c r="AR72" i="251" s="1"/>
  <c r="Z64" i="72"/>
  <c r="Y68" i="72"/>
  <c r="AK14" i="223"/>
  <c r="AO85" i="251"/>
  <c r="AK35" i="72"/>
  <c r="K70" i="72"/>
  <c r="N74" i="72"/>
  <c r="AI66" i="72"/>
  <c r="AO113" i="251"/>
  <c r="AK42" i="223"/>
  <c r="M25" i="72"/>
  <c r="H46" i="72"/>
  <c r="AN43" i="72"/>
  <c r="Y41" i="72"/>
  <c r="R55" i="72"/>
  <c r="F59" i="72"/>
  <c r="W34" i="72"/>
  <c r="O74" i="72"/>
  <c r="AK11" i="223"/>
  <c r="AO82" i="251"/>
  <c r="N41" i="72"/>
  <c r="U13" i="72"/>
  <c r="AD33" i="72"/>
  <c r="AH68" i="72"/>
  <c r="T66" i="252"/>
  <c r="U27" i="251"/>
  <c r="U51" i="254"/>
  <c r="K57" i="72"/>
  <c r="J23" i="72"/>
  <c r="AN51" i="72"/>
  <c r="M37" i="72"/>
  <c r="AK19" i="223"/>
  <c r="AO90" i="251"/>
  <c r="O38" i="72"/>
  <c r="O39" i="72"/>
  <c r="AG37" i="72"/>
  <c r="AB68" i="72"/>
  <c r="H40" i="72"/>
  <c r="F28" i="72"/>
  <c r="K21" i="72"/>
  <c r="AB72" i="72"/>
  <c r="H70" i="72"/>
  <c r="AL59" i="252"/>
  <c r="AR59" i="251" s="1"/>
  <c r="U33" i="251"/>
  <c r="X22" i="72"/>
  <c r="F46" i="72"/>
  <c r="I30" i="72"/>
  <c r="S45" i="72"/>
  <c r="AQ126" i="251"/>
  <c r="M67" i="72"/>
  <c r="AE29" i="72"/>
  <c r="R50" i="72"/>
  <c r="Y34" i="72"/>
  <c r="AK38" i="223"/>
  <c r="AO109" i="251"/>
  <c r="W41" i="72"/>
  <c r="AI41" i="72"/>
  <c r="AL20" i="252"/>
  <c r="AR20" i="251" s="1"/>
  <c r="M58" i="72"/>
  <c r="AL71" i="252"/>
  <c r="AR71" i="251" s="1"/>
  <c r="M55" i="72"/>
  <c r="AN26" i="72"/>
  <c r="W68" i="72"/>
  <c r="F73" i="72"/>
  <c r="U18" i="72"/>
  <c r="I29" i="72"/>
  <c r="I13" i="72"/>
  <c r="AI21" i="72"/>
  <c r="P46" i="72"/>
  <c r="O55" i="72"/>
  <c r="U71" i="251"/>
  <c r="J27" i="72"/>
  <c r="AL45" i="252"/>
  <c r="AR45" i="251" s="1"/>
  <c r="AL8" i="252"/>
  <c r="AR8" i="251" s="1"/>
  <c r="F58" i="72"/>
  <c r="U23" i="252"/>
  <c r="V39" i="252"/>
  <c r="W17" i="254"/>
  <c r="V42" i="254"/>
  <c r="U43" i="254"/>
  <c r="U46" i="254"/>
  <c r="U66" i="254"/>
  <c r="U72" i="254"/>
  <c r="T19" i="252"/>
  <c r="U70" i="254"/>
  <c r="U67" i="252"/>
  <c r="T44" i="252"/>
  <c r="V33" i="254"/>
  <c r="U65" i="254"/>
  <c r="V58" i="254"/>
  <c r="U49" i="254"/>
  <c r="V31" i="254"/>
  <c r="U45" i="252"/>
  <c r="T7" i="252"/>
  <c r="U56" i="252"/>
  <c r="V28" i="254"/>
  <c r="U42" i="254"/>
  <c r="U72" i="252"/>
  <c r="T47" i="252"/>
  <c r="V39" i="254"/>
  <c r="T25" i="252"/>
  <c r="U50" i="72"/>
  <c r="AL13" i="252"/>
  <c r="AR13" i="251" s="1"/>
  <c r="U69" i="72"/>
  <c r="AE18" i="72"/>
  <c r="AF72" i="72"/>
  <c r="AK13" i="223"/>
  <c r="AO84" i="251"/>
  <c r="Q39" i="72"/>
  <c r="K65" i="72"/>
  <c r="R51" i="72"/>
  <c r="Z43" i="72"/>
  <c r="AO87" i="251"/>
  <c r="AK16" i="223"/>
  <c r="AL32" i="252"/>
  <c r="AR32" i="251" s="1"/>
  <c r="U37" i="251"/>
  <c r="J60" i="72"/>
  <c r="R20" i="72"/>
  <c r="AH72" i="72"/>
  <c r="I67" i="72"/>
  <c r="AI46" i="72"/>
  <c r="AE73" i="72"/>
  <c r="V40" i="72"/>
  <c r="K49" i="72"/>
  <c r="AK51" i="72"/>
  <c r="AL24" i="252"/>
  <c r="AR24" i="251" s="1"/>
  <c r="AL11" i="252"/>
  <c r="AR11" i="251" s="1"/>
  <c r="O62" i="72"/>
  <c r="L31" i="72"/>
  <c r="J58" i="72"/>
  <c r="AE47" i="72"/>
  <c r="AO35" i="72"/>
  <c r="AL19" i="252"/>
  <c r="AR19" i="251" s="1"/>
  <c r="AD68" i="72"/>
  <c r="U31" i="72"/>
  <c r="AL37" i="252"/>
  <c r="AR37" i="251" s="1"/>
  <c r="Y22" i="72"/>
  <c r="AD67" i="72"/>
  <c r="O14" i="72"/>
  <c r="AC70" i="72"/>
  <c r="AH59" i="72"/>
  <c r="AL49" i="252"/>
  <c r="AR49" i="251" s="1"/>
  <c r="V16" i="72"/>
  <c r="O11" i="72"/>
  <c r="W56" i="72"/>
  <c r="AB44" i="72"/>
  <c r="AK35" i="223"/>
  <c r="AO106" i="251"/>
  <c r="AK32" i="72"/>
  <c r="H8" i="72"/>
  <c r="I11" i="72"/>
  <c r="O21" i="72"/>
  <c r="I34" i="72"/>
  <c r="Z14" i="72"/>
  <c r="U62" i="251"/>
  <c r="T23" i="252"/>
  <c r="W69" i="254"/>
  <c r="U45" i="254"/>
  <c r="V65" i="252"/>
  <c r="U38" i="251"/>
  <c r="V12" i="72"/>
  <c r="AR119" i="251"/>
  <c r="AK11" i="46"/>
  <c r="AF8" i="72"/>
  <c r="W15" i="72"/>
  <c r="AL22" i="252"/>
  <c r="AR22" i="251" s="1"/>
  <c r="AG54" i="72"/>
  <c r="L53" i="72"/>
  <c r="AJ48" i="72"/>
  <c r="L26" i="72"/>
  <c r="Z50" i="72"/>
  <c r="AN33" i="72"/>
  <c r="AA52" i="72"/>
  <c r="AL31" i="252"/>
  <c r="AR31" i="251" s="1"/>
  <c r="I28" i="72"/>
  <c r="Z40" i="72"/>
  <c r="Y9" i="72"/>
  <c r="AH32" i="72"/>
  <c r="AA60" i="72"/>
  <c r="U33" i="72"/>
  <c r="AD40" i="72"/>
  <c r="AK61" i="72"/>
  <c r="F51" i="72"/>
  <c r="O27" i="72"/>
  <c r="K46" i="72"/>
  <c r="N29" i="72"/>
  <c r="V23" i="72"/>
  <c r="H11" i="72"/>
  <c r="K11" i="72"/>
  <c r="J48" i="72"/>
  <c r="AC75" i="72"/>
  <c r="U8" i="72"/>
  <c r="P15" i="72"/>
  <c r="AD34" i="72"/>
  <c r="U49" i="251"/>
  <c r="AO30" i="72"/>
  <c r="AL64" i="252"/>
  <c r="AR64" i="251" s="1"/>
  <c r="AE30" i="72"/>
  <c r="AK17" i="72"/>
  <c r="K59" i="72"/>
  <c r="U47" i="72"/>
  <c r="W75" i="72"/>
  <c r="Y33" i="72"/>
  <c r="J46" i="72"/>
  <c r="J47" i="72"/>
  <c r="AN68" i="72"/>
  <c r="U43" i="251"/>
  <c r="U22" i="252"/>
  <c r="U46" i="251"/>
  <c r="T56" i="252"/>
  <c r="S136" i="251"/>
  <c r="U67" i="251"/>
  <c r="U37" i="254"/>
  <c r="AL23" i="252"/>
  <c r="R11" i="72"/>
  <c r="U30" i="251"/>
  <c r="F62" i="72"/>
  <c r="N45" i="72"/>
  <c r="L66" i="72"/>
  <c r="U11" i="72"/>
  <c r="P65" i="72"/>
  <c r="K54" i="72"/>
  <c r="AC9" i="72"/>
  <c r="Q48" i="72"/>
  <c r="X40" i="72"/>
  <c r="M53" i="72"/>
  <c r="AG32" i="72"/>
  <c r="O51" i="72"/>
  <c r="X42" i="72"/>
  <c r="M48" i="72"/>
  <c r="AA32" i="72"/>
  <c r="V29" i="72"/>
  <c r="AK29" i="72"/>
  <c r="AL9" i="252"/>
  <c r="AR9" i="251" s="1"/>
  <c r="P38" i="72"/>
  <c r="N67" i="72"/>
  <c r="X72" i="72"/>
  <c r="Y64" i="72"/>
  <c r="AE27" i="72"/>
  <c r="AE46" i="72"/>
  <c r="M36" i="72"/>
  <c r="U51" i="72"/>
  <c r="W64" i="72"/>
  <c r="AL30" i="252"/>
  <c r="AR30" i="251" s="1"/>
  <c r="AK41" i="223"/>
  <c r="AO112" i="251"/>
  <c r="K76" i="241"/>
  <c r="K83" i="241" s="1"/>
  <c r="U134" i="251" s="1"/>
  <c r="AL63" i="252"/>
  <c r="AR63" i="251" s="1"/>
  <c r="K36" i="72"/>
  <c r="Q8" i="72"/>
  <c r="AJ20" i="72"/>
  <c r="AF60" i="72"/>
  <c r="AF20" i="72"/>
  <c r="AO80" i="251"/>
  <c r="AK9" i="223"/>
  <c r="AL75" i="252"/>
  <c r="AR75" i="251" s="1"/>
  <c r="AI30" i="72"/>
  <c r="AN66" i="72"/>
  <c r="Q40" i="72"/>
  <c r="L58" i="72"/>
  <c r="Z42" i="72"/>
  <c r="AL36" i="252"/>
  <c r="AR36" i="251" s="1"/>
  <c r="AL38" i="252"/>
  <c r="AR38" i="251" s="1"/>
  <c r="L8" i="72"/>
  <c r="AN18" i="72"/>
  <c r="AO92" i="251"/>
  <c r="AK21" i="223"/>
  <c r="AO104" i="251"/>
  <c r="AK33" i="223"/>
  <c r="Q54" i="72"/>
  <c r="AK67" i="72"/>
  <c r="O31" i="72"/>
  <c r="AO97" i="251"/>
  <c r="AK26" i="223"/>
  <c r="AD18" i="72"/>
  <c r="J42" i="72"/>
  <c r="U65" i="251"/>
  <c r="U120" i="251"/>
  <c r="U68" i="251"/>
  <c r="T57" i="252"/>
  <c r="T73" i="252"/>
  <c r="U8" i="251"/>
  <c r="AK23" i="223"/>
  <c r="AO94" i="251"/>
  <c r="J65" i="72"/>
  <c r="U9" i="251"/>
  <c r="Q22" i="72"/>
  <c r="T72" i="72"/>
  <c r="AL7" i="252"/>
  <c r="AL51" i="252"/>
  <c r="AR51" i="251" s="1"/>
  <c r="AK20" i="223"/>
  <c r="AO91" i="251"/>
  <c r="M64" i="72"/>
  <c r="AN34" i="72"/>
  <c r="U14" i="251"/>
  <c r="AF22" i="72"/>
  <c r="AG36" i="72"/>
  <c r="AA67" i="72"/>
  <c r="U28" i="251"/>
  <c r="S37" i="72"/>
  <c r="AL10" i="252"/>
  <c r="AR10" i="251" s="1"/>
  <c r="AK53" i="72"/>
  <c r="U49" i="72"/>
  <c r="U29" i="251"/>
  <c r="U72" i="251"/>
  <c r="AD14" i="72"/>
  <c r="AL55" i="252"/>
  <c r="AR55" i="251" s="1"/>
  <c r="AL42" i="252"/>
  <c r="AR42" i="251" s="1"/>
  <c r="U39" i="252"/>
  <c r="U66" i="251"/>
  <c r="U70" i="251"/>
  <c r="T75" i="252"/>
  <c r="V21" i="254"/>
  <c r="V12" i="254"/>
  <c r="T106" i="251"/>
  <c r="U35" i="223"/>
  <c r="T52" i="252"/>
  <c r="T45" i="252"/>
  <c r="U38" i="252"/>
  <c r="U62" i="252"/>
  <c r="U22" i="254"/>
  <c r="V11" i="254"/>
  <c r="U63" i="254"/>
  <c r="U7" i="252"/>
  <c r="T67" i="252"/>
  <c r="U44" i="254"/>
  <c r="U47" i="252"/>
  <c r="U19" i="252"/>
  <c r="U34" i="252"/>
  <c r="U37" i="252"/>
  <c r="U64" i="252"/>
  <c r="U57" i="252"/>
  <c r="V62" i="254"/>
  <c r="V74" i="254"/>
  <c r="U51" i="252"/>
  <c r="V69" i="254"/>
  <c r="T72" i="252"/>
  <c r="V47" i="254"/>
  <c r="U10" i="252"/>
  <c r="V53" i="254"/>
  <c r="V51" i="254"/>
  <c r="V49" i="254"/>
  <c r="U71" i="252"/>
  <c r="U18" i="252"/>
  <c r="U29" i="252"/>
  <c r="T33" i="252"/>
  <c r="V56" i="254"/>
  <c r="U59" i="252"/>
  <c r="U27" i="252"/>
  <c r="V27" i="254"/>
  <c r="U48" i="72"/>
  <c r="AJ44" i="223"/>
  <c r="AJ50" i="72"/>
  <c r="J64" i="72"/>
  <c r="AL28" i="252"/>
  <c r="AR28" i="251" s="1"/>
  <c r="AL17" i="252"/>
  <c r="AR17" i="251" s="1"/>
  <c r="U13" i="251"/>
  <c r="U64" i="251"/>
  <c r="AO83" i="251"/>
  <c r="AK12" i="223"/>
  <c r="AJ25" i="72"/>
  <c r="S44" i="72"/>
  <c r="AJ41" i="72"/>
  <c r="U18" i="251"/>
  <c r="AO93" i="251"/>
  <c r="AK22" i="223"/>
  <c r="L45" i="72"/>
  <c r="Y42" i="72"/>
  <c r="Z11" i="72"/>
  <c r="U58" i="251"/>
  <c r="U121" i="251"/>
  <c r="V23" i="252"/>
  <c r="T49" i="252"/>
  <c r="U122" i="251"/>
  <c r="T74" i="252"/>
  <c r="AK16" i="46"/>
  <c r="AR124" i="251"/>
  <c r="AB66" i="72"/>
  <c r="M47" i="72"/>
  <c r="AA38" i="72"/>
  <c r="AK10" i="46"/>
  <c r="AR118" i="251"/>
  <c r="AJ18" i="46"/>
  <c r="AL25" i="252"/>
  <c r="AR25" i="251" s="1"/>
  <c r="AL74" i="252"/>
  <c r="AR74" i="251" s="1"/>
  <c r="S68" i="72"/>
  <c r="AK27" i="223"/>
  <c r="AO98" i="251"/>
  <c r="AK15" i="46"/>
  <c r="AR123" i="251"/>
  <c r="AK28" i="223"/>
  <c r="AO99" i="251"/>
  <c r="J11" i="72"/>
  <c r="AR121" i="251"/>
  <c r="AK13" i="46"/>
  <c r="AL56" i="252"/>
  <c r="AR56" i="251" s="1"/>
  <c r="AG71" i="72"/>
  <c r="P61" i="72"/>
  <c r="O68" i="72"/>
  <c r="S16" i="72"/>
  <c r="AG58" i="72"/>
  <c r="AF44" i="72"/>
  <c r="Q27" i="72"/>
  <c r="I55" i="72"/>
  <c r="AL27" i="252"/>
  <c r="AR27" i="251" s="1"/>
  <c r="U12" i="254"/>
  <c r="U7" i="251"/>
  <c r="U124" i="251"/>
  <c r="U21" i="251"/>
  <c r="T28" i="252"/>
  <c r="K9" i="5"/>
  <c r="U130" i="251"/>
  <c r="T10" i="252"/>
  <c r="U17" i="251"/>
  <c r="AL60" i="252"/>
  <c r="AR60" i="251" s="1"/>
  <c r="U10" i="251"/>
  <c r="AI63" i="72"/>
  <c r="AL44" i="252"/>
  <c r="AR44" i="251" s="1"/>
  <c r="AL41" i="252"/>
  <c r="AR41" i="251" s="1"/>
  <c r="AF45" i="72"/>
  <c r="Q62" i="72"/>
  <c r="Y53" i="72"/>
  <c r="AI71" i="72"/>
  <c r="X12" i="72"/>
  <c r="J71" i="72"/>
  <c r="T28" i="72"/>
  <c r="V51" i="72"/>
  <c r="AL57" i="252"/>
  <c r="AR57" i="251" s="1"/>
  <c r="U26" i="251"/>
  <c r="U43" i="72"/>
  <c r="AA44" i="72"/>
  <c r="AL52" i="252"/>
  <c r="AR52" i="251" s="1"/>
  <c r="AH71" i="72"/>
  <c r="AO13" i="72"/>
  <c r="V39" i="72"/>
  <c r="P44" i="72"/>
  <c r="AL26" i="252"/>
  <c r="AR26" i="251" s="1"/>
  <c r="L41" i="72"/>
  <c r="K41" i="72"/>
  <c r="AJ54" i="72"/>
  <c r="U20" i="251"/>
  <c r="AL29" i="252"/>
  <c r="AR29" i="251" s="1"/>
  <c r="Q59" i="72"/>
  <c r="H39" i="72"/>
  <c r="AC37" i="72"/>
  <c r="Y59" i="72"/>
  <c r="AL66" i="252"/>
  <c r="AR66" i="251" s="1"/>
  <c r="J68" i="72"/>
  <c r="M54" i="72"/>
  <c r="AN27" i="72"/>
  <c r="AE71" i="72"/>
  <c r="AD71" i="72"/>
  <c r="V25" i="72"/>
  <c r="U119" i="251"/>
  <c r="U54" i="251"/>
  <c r="L8" i="46"/>
  <c r="L20" i="46" s="1"/>
  <c r="U117" i="251"/>
  <c r="U70" i="252"/>
  <c r="T8" i="252"/>
  <c r="T38" i="252"/>
  <c r="V14" i="254"/>
  <c r="U41" i="251"/>
  <c r="AL43" i="252"/>
  <c r="AR43" i="251" s="1"/>
  <c r="AL48" i="252"/>
  <c r="AR48" i="251" s="1"/>
  <c r="AO78" i="251"/>
  <c r="AK7" i="223"/>
  <c r="AL50" i="252"/>
  <c r="AR50" i="251" s="1"/>
  <c r="AL67" i="252"/>
  <c r="AR67" i="251" s="1"/>
  <c r="AK15" i="223"/>
  <c r="AO86" i="251"/>
  <c r="AM7" i="223"/>
  <c r="AM44" i="223" s="1"/>
  <c r="AQ78" i="251"/>
  <c r="AQ115" i="251" s="1"/>
  <c r="U59" i="251"/>
  <c r="AK31" i="223"/>
  <c r="AO102" i="251"/>
  <c r="AN115" i="251"/>
  <c r="AL15" i="252"/>
  <c r="AK34" i="223"/>
  <c r="AO105" i="251"/>
  <c r="Y73" i="72"/>
  <c r="T41" i="252"/>
  <c r="U64" i="254"/>
  <c r="U62" i="254"/>
  <c r="U56" i="254"/>
  <c r="U74" i="254"/>
  <c r="U30" i="252"/>
  <c r="U25" i="252"/>
  <c r="U73" i="252"/>
  <c r="U48" i="254"/>
  <c r="U31" i="254"/>
  <c r="U47" i="254"/>
  <c r="U46" i="252"/>
  <c r="U66" i="252"/>
  <c r="T37" i="252"/>
  <c r="T48" i="252"/>
  <c r="T70" i="252"/>
  <c r="U20" i="254"/>
  <c r="U28" i="252"/>
  <c r="U33" i="252"/>
  <c r="U53" i="252"/>
  <c r="V40" i="254"/>
  <c r="U42" i="252"/>
  <c r="U50" i="252"/>
  <c r="T53" i="252"/>
  <c r="T27" i="252"/>
  <c r="U8" i="252"/>
  <c r="V8" i="254"/>
  <c r="T12" i="252"/>
  <c r="T46" i="252"/>
  <c r="V71" i="254"/>
  <c r="T59" i="252"/>
  <c r="U61" i="254"/>
  <c r="AL14" i="252"/>
  <c r="AR14" i="251" s="1"/>
  <c r="AL35" i="252"/>
  <c r="AR35" i="251" s="1"/>
  <c r="AL54" i="252"/>
  <c r="AR54" i="251" s="1"/>
  <c r="AL73" i="252"/>
  <c r="AR73" i="251" s="1"/>
  <c r="AL53" i="252"/>
  <c r="AR53" i="251" s="1"/>
  <c r="AK36" i="223"/>
  <c r="AO107" i="251"/>
  <c r="AL40" i="252"/>
  <c r="AR40" i="251" s="1"/>
  <c r="V57" i="254"/>
  <c r="U50" i="251"/>
  <c r="U33" i="254"/>
  <c r="U21" i="254"/>
  <c r="U74" i="251"/>
  <c r="T61" i="252"/>
  <c r="U55" i="251"/>
  <c r="T14" i="252"/>
  <c r="V74" i="252"/>
  <c r="AL62" i="252"/>
  <c r="AR62" i="251" s="1"/>
  <c r="AN40" i="223"/>
  <c r="AR111" i="251"/>
  <c r="AR122" i="251"/>
  <c r="AK14" i="46"/>
  <c r="K76" i="141"/>
  <c r="K83" i="141" s="1"/>
  <c r="U132" i="251" s="1"/>
  <c r="U32" i="251"/>
  <c r="AK29" i="223"/>
  <c r="AO100" i="251"/>
  <c r="AO96" i="251"/>
  <c r="AK25" i="223"/>
  <c r="U60" i="251"/>
  <c r="U23" i="251"/>
  <c r="T126" i="251"/>
  <c r="U36" i="251"/>
  <c r="T26" i="252"/>
  <c r="U131" i="251"/>
  <c r="T30" i="252"/>
  <c r="V69" i="252"/>
  <c r="V17" i="254"/>
  <c r="U14" i="254"/>
  <c r="AK24" i="223"/>
  <c r="AO95" i="251"/>
  <c r="AO101" i="251"/>
  <c r="AK30" i="223"/>
  <c r="AQ23" i="251"/>
  <c r="AK17" i="223"/>
  <c r="AO88" i="251"/>
  <c r="AD53" i="72"/>
  <c r="AL21" i="252"/>
  <c r="AR21" i="251" s="1"/>
  <c r="T38" i="72"/>
  <c r="F25" i="72"/>
  <c r="AI31" i="72"/>
  <c r="AL12" i="252"/>
  <c r="AR12" i="251" s="1"/>
  <c r="AK24" i="72"/>
  <c r="P14" i="72"/>
  <c r="U20" i="72"/>
  <c r="U40" i="251"/>
  <c r="U69" i="252"/>
  <c r="S126" i="251"/>
  <c r="T21" i="252"/>
  <c r="U26" i="252"/>
  <c r="U24" i="251"/>
  <c r="V38" i="252"/>
  <c r="U19" i="251"/>
  <c r="U44" i="251"/>
  <c r="U73" i="251"/>
  <c r="AL39" i="252"/>
  <c r="AR39" i="251" s="1"/>
  <c r="O42" i="72"/>
  <c r="I26" i="72"/>
  <c r="T41" i="72"/>
  <c r="AL33" i="252"/>
  <c r="AR33" i="251" s="1"/>
  <c r="AH17" i="72"/>
  <c r="AO7" i="251"/>
  <c r="AI76" i="252"/>
  <c r="AI84" i="252" s="1"/>
  <c r="T62" i="72"/>
  <c r="S15" i="72"/>
  <c r="H25" i="72"/>
  <c r="AK47" i="72"/>
  <c r="AC43" i="72"/>
  <c r="V71" i="72"/>
  <c r="Q32" i="72"/>
  <c r="L61" i="72"/>
  <c r="AN75" i="72"/>
  <c r="AK7" i="46"/>
  <c r="AR117" i="251"/>
  <c r="AJ8" i="46"/>
  <c r="AL16" i="252"/>
  <c r="AR16" i="251" s="1"/>
  <c r="AJ11" i="72"/>
  <c r="AL69" i="252"/>
  <c r="AR69" i="251" s="1"/>
  <c r="I41" i="72"/>
  <c r="X44" i="72"/>
  <c r="AL65" i="252"/>
  <c r="AR65" i="251" s="1"/>
  <c r="O52" i="72"/>
  <c r="U25" i="251"/>
  <c r="AP115" i="251"/>
  <c r="AP128" i="251" s="1"/>
  <c r="AP147" i="251" s="1"/>
  <c r="N11" i="72"/>
  <c r="N36" i="72"/>
  <c r="U59" i="72"/>
  <c r="O22" i="72"/>
  <c r="AB67" i="72"/>
  <c r="AQ7" i="251"/>
  <c r="AK76" i="252"/>
  <c r="AK84" i="252" s="1"/>
  <c r="AK37" i="223"/>
  <c r="AO108" i="251"/>
  <c r="AL34" i="252"/>
  <c r="AR34" i="251" s="1"/>
  <c r="R43" i="72"/>
  <c r="X75" i="72"/>
  <c r="AO15" i="251"/>
  <c r="Z22" i="72"/>
  <c r="AH37" i="72"/>
  <c r="Z74" i="72"/>
  <c r="S25" i="72"/>
  <c r="N19" i="72"/>
  <c r="AK18" i="223"/>
  <c r="AO89" i="251"/>
  <c r="U63" i="251"/>
  <c r="U123" i="251"/>
  <c r="T39" i="252"/>
  <c r="U35" i="251"/>
  <c r="U17" i="254"/>
  <c r="T63" i="252"/>
  <c r="U47" i="251"/>
  <c r="V66" i="254"/>
  <c r="T64" i="252"/>
  <c r="V22" i="254"/>
  <c r="V18" i="254"/>
  <c r="V29" i="254"/>
  <c r="V70" i="254"/>
  <c r="V7" i="254"/>
  <c r="V63" i="254"/>
  <c r="V52" i="254"/>
  <c r="V75" i="254"/>
  <c r="V43" i="254"/>
  <c r="U52" i="252"/>
  <c r="V60" i="254"/>
  <c r="V50" i="254"/>
  <c r="U13" i="252"/>
  <c r="V13" i="254"/>
  <c r="U35" i="252"/>
  <c r="U68" i="252"/>
  <c r="U55" i="252"/>
  <c r="U24" i="252"/>
  <c r="V55" i="254"/>
  <c r="V24" i="254"/>
  <c r="U54" i="252"/>
  <c r="U15" i="252"/>
  <c r="V36" i="254"/>
  <c r="V54" i="254"/>
  <c r="U36" i="252"/>
  <c r="U32" i="252"/>
  <c r="V68" i="254"/>
  <c r="V32" i="254"/>
  <c r="V15" i="254"/>
  <c r="V35" i="254"/>
  <c r="AA61" i="1" l="1"/>
  <c r="AD73" i="1"/>
  <c r="AE73" i="1" s="1"/>
  <c r="AG73" i="1" s="1"/>
  <c r="AT73" i="1"/>
  <c r="X61" i="1"/>
  <c r="X73" i="1"/>
  <c r="AT10" i="1"/>
  <c r="AD10" i="1"/>
  <c r="AE10" i="1" s="1"/>
  <c r="Z20" i="1"/>
  <c r="AC20" i="1" s="1"/>
  <c r="AA20" i="1"/>
  <c r="U20" i="1"/>
  <c r="W20" i="1"/>
  <c r="X20" i="1"/>
  <c r="AA68" i="1"/>
  <c r="U68" i="1"/>
  <c r="Z68" i="1"/>
  <c r="AC68" i="1" s="1"/>
  <c r="W68" i="1"/>
  <c r="X68" i="1"/>
  <c r="U26" i="1"/>
  <c r="W26" i="1"/>
  <c r="Z26" i="1"/>
  <c r="AC26" i="1" s="1"/>
  <c r="X26" i="1"/>
  <c r="AA26" i="1"/>
  <c r="AT70" i="1"/>
  <c r="AD70" i="1"/>
  <c r="AE70" i="1" s="1"/>
  <c r="AF70" i="1" s="1"/>
  <c r="U53" i="1"/>
  <c r="X53" i="1"/>
  <c r="W53" i="1"/>
  <c r="AA53" i="1"/>
  <c r="Z53" i="1"/>
  <c r="AC53" i="1" s="1"/>
  <c r="X41" i="1"/>
  <c r="W41" i="1"/>
  <c r="U41" i="1"/>
  <c r="Z41" i="1"/>
  <c r="AC41" i="1" s="1"/>
  <c r="AA41" i="1"/>
  <c r="V51" i="1"/>
  <c r="U71" i="1"/>
  <c r="X71" i="1"/>
  <c r="Z71" i="1"/>
  <c r="AC71" i="1" s="1"/>
  <c r="AA71" i="1"/>
  <c r="W71" i="1"/>
  <c r="Z8" i="1"/>
  <c r="AC8" i="1" s="1"/>
  <c r="U8" i="1"/>
  <c r="X8" i="1"/>
  <c r="W8" i="1"/>
  <c r="AA8" i="1"/>
  <c r="X52" i="1"/>
  <c r="U52" i="1"/>
  <c r="AA52" i="1"/>
  <c r="Z52" i="1"/>
  <c r="AC52" i="1" s="1"/>
  <c r="W52" i="1"/>
  <c r="AT45" i="1"/>
  <c r="AD45" i="1"/>
  <c r="AE45" i="1" s="1"/>
  <c r="AT16" i="1"/>
  <c r="AD16" i="1"/>
  <c r="AE16" i="1" s="1"/>
  <c r="AF16" i="1" s="1"/>
  <c r="W39" i="1"/>
  <c r="X39" i="1"/>
  <c r="U39" i="1"/>
  <c r="Z39" i="1"/>
  <c r="AC39" i="1" s="1"/>
  <c r="AA39" i="1"/>
  <c r="AA47" i="1"/>
  <c r="U47" i="1"/>
  <c r="W47" i="1"/>
  <c r="Z47" i="1"/>
  <c r="AC47" i="1" s="1"/>
  <c r="X47" i="1"/>
  <c r="U25" i="1"/>
  <c r="X25" i="1"/>
  <c r="AA25" i="1"/>
  <c r="Z25" i="1"/>
  <c r="AC25" i="1" s="1"/>
  <c r="W25" i="1"/>
  <c r="X30" i="1"/>
  <c r="U30" i="1"/>
  <c r="Z30" i="1"/>
  <c r="AC30" i="1" s="1"/>
  <c r="AA30" i="1"/>
  <c r="W30" i="1"/>
  <c r="AT74" i="1"/>
  <c r="AD74" i="1"/>
  <c r="AE74" i="1" s="1"/>
  <c r="AF74" i="1" s="1"/>
  <c r="V74" i="1"/>
  <c r="AT67" i="1"/>
  <c r="AD67" i="1"/>
  <c r="AE67" i="1" s="1"/>
  <c r="AH67" i="1" s="1"/>
  <c r="V18" i="1"/>
  <c r="AD56" i="1"/>
  <c r="AE56" i="1" s="1"/>
  <c r="AT56" i="1"/>
  <c r="U38" i="1"/>
  <c r="AA38" i="1"/>
  <c r="Z38" i="1"/>
  <c r="AC38" i="1" s="1"/>
  <c r="X38" i="1"/>
  <c r="W38" i="1"/>
  <c r="U23" i="1"/>
  <c r="W23" i="1"/>
  <c r="X23" i="1"/>
  <c r="AA23" i="1"/>
  <c r="Z23" i="1"/>
  <c r="AC23" i="1" s="1"/>
  <c r="W13" i="1"/>
  <c r="AA13" i="1"/>
  <c r="X13" i="1"/>
  <c r="Z13" i="1"/>
  <c r="AC13" i="1" s="1"/>
  <c r="U13" i="1"/>
  <c r="V13" i="1" s="1"/>
  <c r="AT24" i="1"/>
  <c r="AD24" i="1"/>
  <c r="AE24" i="1" s="1"/>
  <c r="AT36" i="1"/>
  <c r="AD36" i="1"/>
  <c r="AE36" i="1" s="1"/>
  <c r="AT11" i="1"/>
  <c r="AD11" i="1"/>
  <c r="AE11" i="1" s="1"/>
  <c r="AF11" i="1" s="1"/>
  <c r="V67" i="1"/>
  <c r="U44" i="1"/>
  <c r="AA44" i="1"/>
  <c r="Z44" i="1"/>
  <c r="AC44" i="1" s="1"/>
  <c r="X44" i="1"/>
  <c r="W44" i="1"/>
  <c r="AT51" i="1"/>
  <c r="AD51" i="1"/>
  <c r="AE51" i="1" s="1"/>
  <c r="AF51" i="1" s="1"/>
  <c r="U48" i="1"/>
  <c r="AA48" i="1"/>
  <c r="X48" i="1"/>
  <c r="Z48" i="1"/>
  <c r="AC48" i="1" s="1"/>
  <c r="W48" i="1"/>
  <c r="AD33" i="1"/>
  <c r="AE33" i="1" s="1"/>
  <c r="AT33" i="1"/>
  <c r="W32" i="1"/>
  <c r="X32" i="1"/>
  <c r="U32" i="1"/>
  <c r="V32" i="1" s="1"/>
  <c r="AA32" i="1"/>
  <c r="Z32" i="1"/>
  <c r="AC32" i="1" s="1"/>
  <c r="U60" i="1"/>
  <c r="AA60" i="1"/>
  <c r="Z60" i="1"/>
  <c r="AC60" i="1" s="1"/>
  <c r="X60" i="1"/>
  <c r="W60" i="1"/>
  <c r="U27" i="1"/>
  <c r="X27" i="1"/>
  <c r="W27" i="1"/>
  <c r="Z27" i="1"/>
  <c r="AC27" i="1" s="1"/>
  <c r="AA27" i="1"/>
  <c r="AD57" i="1"/>
  <c r="AE57" i="1" s="1"/>
  <c r="AT57" i="1"/>
  <c r="V35" i="1"/>
  <c r="AT59" i="1"/>
  <c r="AD59" i="1"/>
  <c r="AE59" i="1" s="1"/>
  <c r="U37" i="1"/>
  <c r="Z37" i="1"/>
  <c r="AC37" i="1" s="1"/>
  <c r="W37" i="1"/>
  <c r="X37" i="1"/>
  <c r="AA37" i="1"/>
  <c r="AA46" i="1"/>
  <c r="U46" i="1"/>
  <c r="Z46" i="1"/>
  <c r="AC46" i="1" s="1"/>
  <c r="X46" i="1"/>
  <c r="W46" i="1"/>
  <c r="AT69" i="1"/>
  <c r="AD69" i="1"/>
  <c r="AE69" i="1" s="1"/>
  <c r="AT49" i="1"/>
  <c r="AD49" i="1"/>
  <c r="AE49" i="1" s="1"/>
  <c r="AD65" i="1"/>
  <c r="AE65" i="1" s="1"/>
  <c r="AT65" i="1"/>
  <c r="V70" i="1"/>
  <c r="AH70" i="1"/>
  <c r="AT15" i="1"/>
  <c r="AD15" i="1"/>
  <c r="AE15" i="1" s="1"/>
  <c r="AF15" i="1" s="1"/>
  <c r="V55" i="1"/>
  <c r="AT61" i="1"/>
  <c r="AD61" i="1"/>
  <c r="AE61" i="1" s="1"/>
  <c r="AF61" i="1" s="1"/>
  <c r="AA17" i="1"/>
  <c r="W17" i="1"/>
  <c r="U17" i="1"/>
  <c r="Z17" i="1"/>
  <c r="AC17" i="1" s="1"/>
  <c r="X17" i="1"/>
  <c r="W43" i="1"/>
  <c r="U43" i="1"/>
  <c r="AA43" i="1"/>
  <c r="X43" i="1"/>
  <c r="Z43" i="1"/>
  <c r="AC43" i="1" s="1"/>
  <c r="AT72" i="1"/>
  <c r="AD72" i="1"/>
  <c r="AE72" i="1" s="1"/>
  <c r="U54" i="1"/>
  <c r="W54" i="1"/>
  <c r="X54" i="1"/>
  <c r="Z54" i="1"/>
  <c r="AC54" i="1" s="1"/>
  <c r="AA54" i="1"/>
  <c r="S7" i="1"/>
  <c r="J76" i="25"/>
  <c r="X58" i="1"/>
  <c r="Z58" i="1"/>
  <c r="AC58" i="1" s="1"/>
  <c r="W58" i="1"/>
  <c r="AA58" i="1"/>
  <c r="U58" i="1"/>
  <c r="AT55" i="1"/>
  <c r="AD55" i="1"/>
  <c r="AE55" i="1" s="1"/>
  <c r="AF55" i="1" s="1"/>
  <c r="V61" i="1"/>
  <c r="AD18" i="1"/>
  <c r="AE18" i="1" s="1"/>
  <c r="AF18" i="1" s="1"/>
  <c r="F18" i="238" s="1"/>
  <c r="AT18" i="1"/>
  <c r="AH33" i="1"/>
  <c r="AG10" i="1"/>
  <c r="Z62" i="1"/>
  <c r="AC62" i="1" s="1"/>
  <c r="W62" i="1"/>
  <c r="AA62" i="1"/>
  <c r="X62" i="1"/>
  <c r="U62" i="1"/>
  <c r="AD63" i="1"/>
  <c r="AE63" i="1" s="1"/>
  <c r="AF63" i="1" s="1"/>
  <c r="AT63" i="1"/>
  <c r="V63" i="1"/>
  <c r="W64" i="1"/>
  <c r="U64" i="1"/>
  <c r="X64" i="1"/>
  <c r="AA64" i="1"/>
  <c r="Z64" i="1"/>
  <c r="AC64" i="1" s="1"/>
  <c r="X50" i="1"/>
  <c r="U50" i="1"/>
  <c r="AA50" i="1"/>
  <c r="W50" i="1"/>
  <c r="Z50" i="1"/>
  <c r="AC50" i="1" s="1"/>
  <c r="Z34" i="1"/>
  <c r="AC34" i="1" s="1"/>
  <c r="X34" i="1"/>
  <c r="W34" i="1"/>
  <c r="U34" i="1"/>
  <c r="AA34" i="1"/>
  <c r="AD35" i="1"/>
  <c r="AE35" i="1" s="1"/>
  <c r="AF35" i="1" s="1"/>
  <c r="F35" i="238" s="1"/>
  <c r="AT35" i="1"/>
  <c r="AD42" i="1"/>
  <c r="AE42" i="1" s="1"/>
  <c r="AF42" i="1" s="1"/>
  <c r="AT42" i="1"/>
  <c r="V42" i="1"/>
  <c r="V16" i="1"/>
  <c r="AH16" i="1"/>
  <c r="W40" i="1"/>
  <c r="Z40" i="1"/>
  <c r="AC40" i="1" s="1"/>
  <c r="U40" i="1"/>
  <c r="X40" i="1"/>
  <c r="AA40" i="1"/>
  <c r="W22" i="1"/>
  <c r="Z22" i="1"/>
  <c r="AC22" i="1" s="1"/>
  <c r="AA22" i="1"/>
  <c r="U22" i="1"/>
  <c r="X22" i="1"/>
  <c r="U19" i="1"/>
  <c r="X19" i="1"/>
  <c r="Z19" i="1"/>
  <c r="AC19" i="1" s="1"/>
  <c r="W19" i="1"/>
  <c r="AA19" i="1"/>
  <c r="W9" i="1"/>
  <c r="Z9" i="1"/>
  <c r="AC9" i="1" s="1"/>
  <c r="X9" i="1"/>
  <c r="AA9" i="1"/>
  <c r="U9" i="1"/>
  <c r="V9" i="1" s="1"/>
  <c r="V24" i="1"/>
  <c r="AH24" i="1"/>
  <c r="AT66" i="1"/>
  <c r="AD66" i="1"/>
  <c r="AE66" i="1" s="1"/>
  <c r="V15" i="1"/>
  <c r="AH15" i="1"/>
  <c r="V11" i="1"/>
  <c r="U28" i="1"/>
  <c r="V28" i="1" s="1"/>
  <c r="AA28" i="1"/>
  <c r="W28" i="1"/>
  <c r="Z28" i="1"/>
  <c r="AC28" i="1" s="1"/>
  <c r="X28" i="1"/>
  <c r="AD29" i="1"/>
  <c r="AE29" i="1" s="1"/>
  <c r="AT29" i="1"/>
  <c r="AD75" i="1"/>
  <c r="AE75" i="1" s="1"/>
  <c r="AT75" i="1"/>
  <c r="AR126" i="251"/>
  <c r="F29" i="238"/>
  <c r="L73" i="254"/>
  <c r="J73" i="252"/>
  <c r="R14" i="254"/>
  <c r="P14" i="252"/>
  <c r="AF14" i="1"/>
  <c r="AH14" i="1"/>
  <c r="F47" i="238"/>
  <c r="F14" i="238"/>
  <c r="L31" i="67"/>
  <c r="O31" i="67" s="1"/>
  <c r="P31" i="67" s="1"/>
  <c r="AU31" i="1"/>
  <c r="L14" i="67"/>
  <c r="O14" i="67" s="1"/>
  <c r="P14" i="67" s="1"/>
  <c r="AU14" i="1"/>
  <c r="W12" i="1"/>
  <c r="AA12" i="1"/>
  <c r="X12" i="1"/>
  <c r="Z12" i="1"/>
  <c r="M73" i="252"/>
  <c r="O73" i="254"/>
  <c r="O14" i="254"/>
  <c r="M14" i="252"/>
  <c r="AG31" i="1"/>
  <c r="AF31" i="1"/>
  <c r="F31" i="238" s="1"/>
  <c r="AH31" i="1"/>
  <c r="AU73" i="1"/>
  <c r="L73" i="67"/>
  <c r="O73" i="67" s="1"/>
  <c r="P73" i="67" s="1"/>
  <c r="F12" i="166"/>
  <c r="I73" i="254"/>
  <c r="G73" i="252"/>
  <c r="P73" i="252"/>
  <c r="R73" i="254"/>
  <c r="AH73" i="1"/>
  <c r="AF73" i="1"/>
  <c r="F73" i="238" s="1"/>
  <c r="AG14" i="1"/>
  <c r="U12" i="1"/>
  <c r="AN8" i="33"/>
  <c r="F7" i="238"/>
  <c r="H7" i="238" s="1"/>
  <c r="D7" i="252" s="1"/>
  <c r="F43" i="238"/>
  <c r="H43" i="238" s="1"/>
  <c r="O74" i="238"/>
  <c r="F57" i="238"/>
  <c r="H57" i="238" s="1"/>
  <c r="F71" i="238"/>
  <c r="O50" i="238"/>
  <c r="D50" i="254" s="1"/>
  <c r="G43" i="252"/>
  <c r="I43" i="254"/>
  <c r="F45" i="238"/>
  <c r="O45" i="238" s="1"/>
  <c r="D45" i="254" s="1"/>
  <c r="O43" i="254"/>
  <c r="M43" i="252"/>
  <c r="J43" i="252"/>
  <c r="L43" i="254"/>
  <c r="P43" i="252"/>
  <c r="R43" i="254"/>
  <c r="O7" i="238"/>
  <c r="D7" i="254" s="1"/>
  <c r="O45" i="254"/>
  <c r="M45" i="252"/>
  <c r="R45" i="254"/>
  <c r="P45" i="252"/>
  <c r="J49" i="252"/>
  <c r="L49" i="254"/>
  <c r="O47" i="238"/>
  <c r="D47" i="254" s="1"/>
  <c r="H47" i="238"/>
  <c r="D47" i="252" s="1"/>
  <c r="F59" i="238"/>
  <c r="O59" i="238" s="1"/>
  <c r="F54" i="238"/>
  <c r="O54" i="238" s="1"/>
  <c r="D54" i="254" s="1"/>
  <c r="O56" i="238"/>
  <c r="D56" i="254" s="1"/>
  <c r="H56" i="238"/>
  <c r="D56" i="252" s="1"/>
  <c r="G45" i="252"/>
  <c r="I45" i="254"/>
  <c r="O49" i="254"/>
  <c r="M49" i="252"/>
  <c r="I47" i="254"/>
  <c r="G47" i="252"/>
  <c r="F49" i="238"/>
  <c r="G49" i="252"/>
  <c r="I49" i="254"/>
  <c r="P47" i="252"/>
  <c r="R47" i="254"/>
  <c r="F27" i="238"/>
  <c r="O55" i="238"/>
  <c r="D55" i="254" s="1"/>
  <c r="H55" i="238"/>
  <c r="D55" i="252" s="1"/>
  <c r="J45" i="252"/>
  <c r="L45" i="254"/>
  <c r="P49" i="252"/>
  <c r="R49" i="254"/>
  <c r="J47" i="252"/>
  <c r="L47" i="254"/>
  <c r="O47" i="254"/>
  <c r="M47" i="252"/>
  <c r="O25" i="238"/>
  <c r="D25" i="254" s="1"/>
  <c r="H25" i="238"/>
  <c r="D25" i="252" s="1"/>
  <c r="H40" i="238"/>
  <c r="D40" i="252" s="1"/>
  <c r="O40" i="238"/>
  <c r="D40" i="254" s="1"/>
  <c r="H13" i="238"/>
  <c r="D13" i="252" s="1"/>
  <c r="O13" i="238"/>
  <c r="D13" i="254" s="1"/>
  <c r="I65" i="254"/>
  <c r="G65" i="252"/>
  <c r="O24" i="238"/>
  <c r="D24" i="254" s="1"/>
  <c r="P69" i="252"/>
  <c r="R69" i="254"/>
  <c r="H42" i="238"/>
  <c r="D42" i="252" s="1"/>
  <c r="D85" i="254"/>
  <c r="O42" i="238"/>
  <c r="D42" i="254" s="1"/>
  <c r="D86" i="254" s="1"/>
  <c r="F66" i="238"/>
  <c r="O66" i="254"/>
  <c r="M66" i="252"/>
  <c r="I62" i="254"/>
  <c r="G62" i="252"/>
  <c r="F10" i="238"/>
  <c r="L10" i="254"/>
  <c r="J10" i="252"/>
  <c r="M65" i="252"/>
  <c r="O65" i="254"/>
  <c r="F46" i="238"/>
  <c r="G52" i="252"/>
  <c r="I52" i="254"/>
  <c r="L52" i="254"/>
  <c r="J52" i="252"/>
  <c r="O17" i="254"/>
  <c r="M17" i="252"/>
  <c r="P17" i="252"/>
  <c r="R17" i="254"/>
  <c r="H72" i="238"/>
  <c r="D72" i="252" s="1"/>
  <c r="O72" i="238"/>
  <c r="D72" i="254" s="1"/>
  <c r="M29" i="252"/>
  <c r="O29" i="254"/>
  <c r="R29" i="254"/>
  <c r="P29" i="252"/>
  <c r="P30" i="252"/>
  <c r="R30" i="254"/>
  <c r="P62" i="252"/>
  <c r="R62" i="254"/>
  <c r="O26" i="238"/>
  <c r="D26" i="254" s="1"/>
  <c r="H26" i="238"/>
  <c r="D26" i="252" s="1"/>
  <c r="H29" i="238"/>
  <c r="D29" i="252" s="1"/>
  <c r="O29" i="238"/>
  <c r="D29" i="254" s="1"/>
  <c r="F23" i="238"/>
  <c r="O23" i="238" s="1"/>
  <c r="F69" i="238"/>
  <c r="O69" i="254"/>
  <c r="M69" i="252"/>
  <c r="H8" i="238"/>
  <c r="D8" i="252" s="1"/>
  <c r="O8" i="238"/>
  <c r="D8" i="254" s="1"/>
  <c r="J66" i="252"/>
  <c r="L66" i="254"/>
  <c r="R66" i="254"/>
  <c r="P66" i="252"/>
  <c r="J62" i="252"/>
  <c r="L62" i="254"/>
  <c r="M10" i="252"/>
  <c r="O10" i="254"/>
  <c r="J65" i="252"/>
  <c r="L65" i="254"/>
  <c r="O65" i="238"/>
  <c r="D65" i="254" s="1"/>
  <c r="H65" i="238"/>
  <c r="D65" i="252" s="1"/>
  <c r="O53" i="238"/>
  <c r="D53" i="254" s="1"/>
  <c r="H53" i="238"/>
  <c r="D53" i="252" s="1"/>
  <c r="P46" i="252"/>
  <c r="R46" i="254"/>
  <c r="O46" i="254"/>
  <c r="M46" i="252"/>
  <c r="R52" i="254"/>
  <c r="P52" i="252"/>
  <c r="L17" i="254"/>
  <c r="J17" i="252"/>
  <c r="J29" i="252"/>
  <c r="L29" i="254"/>
  <c r="G29" i="252"/>
  <c r="I29" i="254"/>
  <c r="O20" i="238"/>
  <c r="D20" i="254" s="1"/>
  <c r="H20" i="238"/>
  <c r="D20" i="252" s="1"/>
  <c r="O30" i="238"/>
  <c r="D30" i="254" s="1"/>
  <c r="H30" i="238"/>
  <c r="D30" i="252" s="1"/>
  <c r="J69" i="252"/>
  <c r="L69" i="254"/>
  <c r="R10" i="254"/>
  <c r="P10" i="252"/>
  <c r="I46" i="254"/>
  <c r="G46" i="252"/>
  <c r="M52" i="252"/>
  <c r="O52" i="254"/>
  <c r="J30" i="252"/>
  <c r="L30" i="254"/>
  <c r="H54" i="238"/>
  <c r="D54" i="252" s="1"/>
  <c r="I69" i="254"/>
  <c r="G69" i="252"/>
  <c r="O68" i="238"/>
  <c r="D68" i="254" s="1"/>
  <c r="H68" i="238"/>
  <c r="D68" i="252" s="1"/>
  <c r="G66" i="252"/>
  <c r="I66" i="254"/>
  <c r="O62" i="254"/>
  <c r="M62" i="252"/>
  <c r="F62" i="238"/>
  <c r="I10" i="254"/>
  <c r="G10" i="252"/>
  <c r="R65" i="254"/>
  <c r="P65" i="252"/>
  <c r="H63" i="238"/>
  <c r="D63" i="252" s="1"/>
  <c r="O63" i="238"/>
  <c r="D63" i="254" s="1"/>
  <c r="L46" i="254"/>
  <c r="J46" i="252"/>
  <c r="F52" i="238"/>
  <c r="F17" i="238"/>
  <c r="I17" i="254"/>
  <c r="G17" i="252"/>
  <c r="O30" i="254"/>
  <c r="M30" i="252"/>
  <c r="I30" i="254"/>
  <c r="G30" i="252"/>
  <c r="O19" i="238"/>
  <c r="D19" i="254" s="1"/>
  <c r="H19" i="238"/>
  <c r="D19" i="252" s="1"/>
  <c r="O70" i="238"/>
  <c r="D70" i="254" s="1"/>
  <c r="H70" i="238"/>
  <c r="D70" i="252" s="1"/>
  <c r="AQ76" i="251"/>
  <c r="AN61" i="33"/>
  <c r="D39" i="254"/>
  <c r="H67" i="33"/>
  <c r="E67" i="252"/>
  <c r="AT21" i="1"/>
  <c r="AD21" i="1"/>
  <c r="D38" i="254"/>
  <c r="H27" i="238"/>
  <c r="O27" i="238"/>
  <c r="K28" i="252"/>
  <c r="K75" i="252"/>
  <c r="N58" i="252"/>
  <c r="N32" i="252"/>
  <c r="S32" i="254"/>
  <c r="AM60" i="33"/>
  <c r="E60" i="252"/>
  <c r="H60" i="33"/>
  <c r="AL26" i="33"/>
  <c r="N59" i="252"/>
  <c r="N27" i="252"/>
  <c r="Q27" i="252"/>
  <c r="AN52" i="33"/>
  <c r="E60" i="254"/>
  <c r="T60" i="254"/>
  <c r="N36" i="252"/>
  <c r="AN13" i="33"/>
  <c r="E73" i="252"/>
  <c r="Q73" i="33"/>
  <c r="AF73" i="33"/>
  <c r="AA73" i="33"/>
  <c r="AL73" i="33"/>
  <c r="Q23" i="252"/>
  <c r="S23" i="254"/>
  <c r="Q28" i="252"/>
  <c r="R49" i="252"/>
  <c r="F49" i="33"/>
  <c r="F48" i="33"/>
  <c r="R48" i="252"/>
  <c r="M57" i="254"/>
  <c r="K57" i="252"/>
  <c r="D15" i="254"/>
  <c r="Q33" i="252"/>
  <c r="AN19" i="33"/>
  <c r="D37" i="254"/>
  <c r="N11" i="252"/>
  <c r="J9" i="252"/>
  <c r="L9" i="254"/>
  <c r="E41" i="252"/>
  <c r="AN47" i="33"/>
  <c r="E51" i="252"/>
  <c r="E68" i="252"/>
  <c r="H58" i="252"/>
  <c r="M32" i="254"/>
  <c r="Q71" i="252"/>
  <c r="N57" i="252"/>
  <c r="H57" i="252"/>
  <c r="Q36" i="252"/>
  <c r="R63" i="252"/>
  <c r="F63" i="33"/>
  <c r="M59" i="254"/>
  <c r="Q11" i="252"/>
  <c r="D39" i="252"/>
  <c r="AE67" i="33"/>
  <c r="T41" i="254"/>
  <c r="E41" i="254"/>
  <c r="R40" i="252"/>
  <c r="F40" i="33"/>
  <c r="R70" i="252"/>
  <c r="F70" i="33"/>
  <c r="D38" i="252"/>
  <c r="J38" i="33"/>
  <c r="H27" i="252"/>
  <c r="T51" i="254"/>
  <c r="E51" i="254"/>
  <c r="T68" i="254"/>
  <c r="E68" i="254"/>
  <c r="D74" i="254"/>
  <c r="D22" i="254"/>
  <c r="T60" i="33"/>
  <c r="S60" i="252"/>
  <c r="AA60" i="33"/>
  <c r="AH60" i="33"/>
  <c r="F35" i="33"/>
  <c r="R35" i="252"/>
  <c r="D43" i="252"/>
  <c r="Q43" i="33"/>
  <c r="AH43" i="33"/>
  <c r="AD43" i="33"/>
  <c r="AI43" i="33"/>
  <c r="K43" i="33"/>
  <c r="U43" i="33"/>
  <c r="AE43" i="33"/>
  <c r="M43" i="33"/>
  <c r="S43" i="33"/>
  <c r="J43" i="33"/>
  <c r="Y43" i="33"/>
  <c r="W43" i="33"/>
  <c r="R43" i="33"/>
  <c r="AB43" i="33"/>
  <c r="AF43" i="33"/>
  <c r="E43" i="33"/>
  <c r="P43" i="33"/>
  <c r="N43" i="33"/>
  <c r="L43" i="33"/>
  <c r="I43" i="33"/>
  <c r="S43" i="252"/>
  <c r="Q57" i="252"/>
  <c r="K36" i="252"/>
  <c r="H33" i="252"/>
  <c r="R64" i="252"/>
  <c r="F64" i="33"/>
  <c r="O11" i="238"/>
  <c r="H11" i="238"/>
  <c r="J11" i="254"/>
  <c r="E18" i="252"/>
  <c r="AM18" i="33"/>
  <c r="P27" i="254"/>
  <c r="P28" i="254"/>
  <c r="AL33" i="1"/>
  <c r="AM33" i="1" s="1"/>
  <c r="AP33" i="1"/>
  <c r="AI33" i="1"/>
  <c r="O58" i="238"/>
  <c r="H58" i="238"/>
  <c r="J71" i="254"/>
  <c r="Q59" i="252"/>
  <c r="O73" i="33"/>
  <c r="AI73" i="33"/>
  <c r="L73" i="33"/>
  <c r="J23" i="254"/>
  <c r="P75" i="254"/>
  <c r="M58" i="254"/>
  <c r="AE16" i="33"/>
  <c r="AI16" i="33"/>
  <c r="AK16" i="33"/>
  <c r="Z16" i="33"/>
  <c r="V16" i="33"/>
  <c r="D16" i="252"/>
  <c r="Y16" i="33"/>
  <c r="P16" i="33"/>
  <c r="AA16" i="33"/>
  <c r="K16" i="33"/>
  <c r="AG16" i="33"/>
  <c r="Q16" i="33"/>
  <c r="AB16" i="33"/>
  <c r="G16" i="33"/>
  <c r="M16" i="33"/>
  <c r="AD16" i="33"/>
  <c r="R16" i="33"/>
  <c r="X16" i="33"/>
  <c r="W16" i="33"/>
  <c r="I16" i="33"/>
  <c r="J16" i="33"/>
  <c r="H16" i="33"/>
  <c r="E16" i="33"/>
  <c r="K71" i="252"/>
  <c r="N71" i="252"/>
  <c r="G15" i="33"/>
  <c r="J15" i="33"/>
  <c r="U15" i="33"/>
  <c r="Z15" i="33"/>
  <c r="AJ15" i="33"/>
  <c r="M15" i="33"/>
  <c r="E15" i="33"/>
  <c r="AG15" i="33"/>
  <c r="T15" i="33"/>
  <c r="D15" i="252"/>
  <c r="AI15" i="33"/>
  <c r="K15" i="33"/>
  <c r="S15" i="33"/>
  <c r="AK15" i="33"/>
  <c r="Q15" i="33"/>
  <c r="R15" i="33"/>
  <c r="AD15" i="33"/>
  <c r="X15" i="33"/>
  <c r="Y15" i="33"/>
  <c r="L15" i="33"/>
  <c r="AB15" i="33"/>
  <c r="AC15" i="33"/>
  <c r="N15" i="33"/>
  <c r="P15" i="33"/>
  <c r="H15" i="33"/>
  <c r="AH15" i="33"/>
  <c r="AF15" i="33"/>
  <c r="V15" i="33"/>
  <c r="S33" i="254"/>
  <c r="D37" i="252"/>
  <c r="S37" i="252"/>
  <c r="P11" i="254"/>
  <c r="E73" i="254"/>
  <c r="T73" i="254"/>
  <c r="N23" i="252"/>
  <c r="P23" i="254"/>
  <c r="T54" i="254"/>
  <c r="E54" i="254"/>
  <c r="K27" i="252"/>
  <c r="R30" i="252"/>
  <c r="F30" i="33"/>
  <c r="Q75" i="252"/>
  <c r="S49" i="252"/>
  <c r="AM51" i="33"/>
  <c r="AI24" i="33"/>
  <c r="R24" i="33"/>
  <c r="W24" i="33"/>
  <c r="AJ24" i="33"/>
  <c r="S24" i="33"/>
  <c r="AE24" i="33"/>
  <c r="M24" i="33"/>
  <c r="AK24" i="33"/>
  <c r="AH24" i="33"/>
  <c r="Y24" i="33"/>
  <c r="L24" i="33"/>
  <c r="K24" i="33"/>
  <c r="AG24" i="33"/>
  <c r="AB24" i="33"/>
  <c r="Q24" i="33"/>
  <c r="J24" i="33"/>
  <c r="D24" i="252"/>
  <c r="E24" i="33"/>
  <c r="AF24" i="33"/>
  <c r="H24" i="33"/>
  <c r="I24" i="33"/>
  <c r="AC24" i="33"/>
  <c r="X24" i="33"/>
  <c r="V24" i="33"/>
  <c r="N24" i="33"/>
  <c r="U24" i="33"/>
  <c r="P24" i="33"/>
  <c r="F29" i="33"/>
  <c r="R29" i="252"/>
  <c r="K59" i="252"/>
  <c r="G9" i="252"/>
  <c r="I9" i="254"/>
  <c r="S67" i="252"/>
  <c r="O67" i="33"/>
  <c r="N67" i="33"/>
  <c r="D44" i="254"/>
  <c r="AM54" i="33"/>
  <c r="AL54" i="33"/>
  <c r="J27" i="254"/>
  <c r="S10" i="252"/>
  <c r="P58" i="254"/>
  <c r="D74" i="252"/>
  <c r="G74" i="33"/>
  <c r="AI22" i="33"/>
  <c r="D22" i="252"/>
  <c r="Y60" i="33"/>
  <c r="J60" i="33"/>
  <c r="H36" i="252"/>
  <c r="M36" i="254"/>
  <c r="M33" i="254"/>
  <c r="AL18" i="33"/>
  <c r="H23" i="238"/>
  <c r="F75" i="238"/>
  <c r="S58" i="254"/>
  <c r="P36" i="254"/>
  <c r="R26" i="252"/>
  <c r="F26" i="33"/>
  <c r="H59" i="238"/>
  <c r="S59" i="254"/>
  <c r="K11" i="252"/>
  <c r="E18" i="254"/>
  <c r="T18" i="254"/>
  <c r="R73" i="33"/>
  <c r="S73" i="33"/>
  <c r="R50" i="252"/>
  <c r="F50" i="33"/>
  <c r="S28" i="254"/>
  <c r="F55" i="33"/>
  <c r="R55" i="252"/>
  <c r="J75" i="254"/>
  <c r="H75" i="252"/>
  <c r="K58" i="252"/>
  <c r="D16" i="254"/>
  <c r="H32" i="252"/>
  <c r="J32" i="254"/>
  <c r="J59" i="254"/>
  <c r="AM41" i="33"/>
  <c r="K23" i="252"/>
  <c r="J28" i="254"/>
  <c r="AG51" i="33"/>
  <c r="AL68" i="33"/>
  <c r="J58" i="254"/>
  <c r="K32" i="252"/>
  <c r="AN17" i="33"/>
  <c r="N33" i="252"/>
  <c r="W67" i="33"/>
  <c r="S67" i="33"/>
  <c r="AL67" i="33"/>
  <c r="P67" i="33"/>
  <c r="I44" i="33"/>
  <c r="G44" i="33"/>
  <c r="S44" i="252"/>
  <c r="D44" i="252"/>
  <c r="E54" i="252"/>
  <c r="M75" i="254"/>
  <c r="P32" i="254"/>
  <c r="Q32" i="252"/>
  <c r="H71" i="238"/>
  <c r="O71" i="238"/>
  <c r="AL60" i="33"/>
  <c r="O60" i="33"/>
  <c r="AB60" i="33"/>
  <c r="AJ60" i="33"/>
  <c r="M60" i="33"/>
  <c r="P60" i="33"/>
  <c r="L60" i="33"/>
  <c r="S57" i="254"/>
  <c r="J36" i="254"/>
  <c r="K33" i="252"/>
  <c r="J33" i="254"/>
  <c r="P59" i="254"/>
  <c r="O9" i="254"/>
  <c r="M9" i="252"/>
  <c r="E67" i="254"/>
  <c r="S18" i="252"/>
  <c r="S27" i="254"/>
  <c r="N28" i="252"/>
  <c r="AN12" i="33"/>
  <c r="Q58" i="252"/>
  <c r="H71" i="252"/>
  <c r="F33" i="238"/>
  <c r="P9" i="252"/>
  <c r="R9" i="254"/>
  <c r="S73" i="252"/>
  <c r="Z73" i="33"/>
  <c r="H23" i="252"/>
  <c r="N75" i="252"/>
  <c r="P71" i="254"/>
  <c r="H36" i="238"/>
  <c r="O36" i="238"/>
  <c r="AN31" i="33"/>
  <c r="H59" i="252"/>
  <c r="AL41" i="33"/>
  <c r="S41" i="252"/>
  <c r="AN45" i="33"/>
  <c r="M23" i="254"/>
  <c r="M27" i="254"/>
  <c r="H28" i="252"/>
  <c r="F42" i="33"/>
  <c r="R42" i="252"/>
  <c r="AL51" i="33"/>
  <c r="AE51" i="33"/>
  <c r="O51" i="33"/>
  <c r="S68" i="252"/>
  <c r="S71" i="254"/>
  <c r="J57" i="254"/>
  <c r="P33" i="254"/>
  <c r="T25" i="223"/>
  <c r="S96" i="251"/>
  <c r="U7" i="223"/>
  <c r="T78" i="251"/>
  <c r="S92" i="251"/>
  <c r="T21" i="223"/>
  <c r="T18" i="223"/>
  <c r="S89" i="251"/>
  <c r="S101" i="251"/>
  <c r="T30" i="223"/>
  <c r="V9" i="221"/>
  <c r="T140" i="251"/>
  <c r="T17" i="223"/>
  <c r="S88" i="251"/>
  <c r="W64" i="254"/>
  <c r="T79" i="251"/>
  <c r="U8" i="223"/>
  <c r="T90" i="251"/>
  <c r="U19" i="223"/>
  <c r="T98" i="251"/>
  <c r="U27" i="223"/>
  <c r="U31" i="223"/>
  <c r="T102" i="251"/>
  <c r="V9" i="254"/>
  <c r="U9" i="223"/>
  <c r="T80" i="251"/>
  <c r="T96" i="251"/>
  <c r="U25" i="223"/>
  <c r="U23" i="223"/>
  <c r="T94" i="251"/>
  <c r="T99" i="251"/>
  <c r="U28" i="223"/>
  <c r="U68" i="254"/>
  <c r="U58" i="254"/>
  <c r="T34" i="252"/>
  <c r="U7" i="254"/>
  <c r="U52" i="254"/>
  <c r="U34" i="254"/>
  <c r="U28" i="254"/>
  <c r="U30" i="254"/>
  <c r="U25" i="254"/>
  <c r="R7" i="100"/>
  <c r="R76" i="100" s="1"/>
  <c r="AH7" i="100"/>
  <c r="AH76" i="100" s="1"/>
  <c r="AM21" i="252"/>
  <c r="G21" i="100"/>
  <c r="AN27" i="223"/>
  <c r="AR98" i="251"/>
  <c r="AM40" i="252"/>
  <c r="G40" i="100"/>
  <c r="G53" i="100"/>
  <c r="AM53" i="252"/>
  <c r="G54" i="100"/>
  <c r="AM54" i="252"/>
  <c r="V59" i="252"/>
  <c r="V12" i="252"/>
  <c r="V27" i="252"/>
  <c r="W20" i="254"/>
  <c r="W31" i="254"/>
  <c r="W48" i="254"/>
  <c r="W74" i="254"/>
  <c r="W62" i="254"/>
  <c r="G15" i="100"/>
  <c r="AM15" i="252"/>
  <c r="AO115" i="251"/>
  <c r="AM43" i="252"/>
  <c r="G43" i="100"/>
  <c r="U126" i="251"/>
  <c r="G26" i="100"/>
  <c r="AM26" i="252"/>
  <c r="AM52" i="252"/>
  <c r="G52" i="100"/>
  <c r="AJ7" i="100"/>
  <c r="AJ76" i="100" s="1"/>
  <c r="Y7" i="100"/>
  <c r="Y76" i="100" s="1"/>
  <c r="V28" i="252"/>
  <c r="G27" i="100"/>
  <c r="AM27" i="252"/>
  <c r="N7" i="100"/>
  <c r="N76" i="100" s="1"/>
  <c r="AM56" i="252"/>
  <c r="G56" i="100"/>
  <c r="AM15" i="46"/>
  <c r="AU123" i="251" s="1"/>
  <c r="BI123" i="251" s="1"/>
  <c r="BJ123" i="251" s="1"/>
  <c r="AS123" i="251"/>
  <c r="AL15" i="46"/>
  <c r="AJ20" i="46"/>
  <c r="AN8" i="223"/>
  <c r="AR79" i="251"/>
  <c r="AR106" i="251"/>
  <c r="AN35" i="223"/>
  <c r="I7" i="100"/>
  <c r="I76" i="100" s="1"/>
  <c r="T51" i="252"/>
  <c r="V67" i="252"/>
  <c r="G42" i="100"/>
  <c r="AM42" i="252"/>
  <c r="AM55" i="252"/>
  <c r="G55" i="100"/>
  <c r="AN38" i="223"/>
  <c r="AR109" i="251"/>
  <c r="AR7" i="251"/>
  <c r="AL76" i="252"/>
  <c r="AL84" i="252" s="1"/>
  <c r="G38" i="100"/>
  <c r="AM38" i="252"/>
  <c r="AM63" i="252"/>
  <c r="G63" i="100"/>
  <c r="AM23" i="252"/>
  <c r="G23" i="100"/>
  <c r="AM64" i="252"/>
  <c r="G64" i="100"/>
  <c r="AR93" i="251"/>
  <c r="AN22" i="223"/>
  <c r="AR83" i="251"/>
  <c r="AN12" i="223"/>
  <c r="AM13" i="252"/>
  <c r="G13" i="100"/>
  <c r="V44" i="252"/>
  <c r="AM45" i="252"/>
  <c r="G45" i="100"/>
  <c r="AR110" i="251"/>
  <c r="AN39" i="223"/>
  <c r="V7" i="100"/>
  <c r="V76" i="100" s="1"/>
  <c r="AI7" i="100"/>
  <c r="AI76" i="100" s="1"/>
  <c r="Y14" i="254"/>
  <c r="X14" i="254"/>
  <c r="Q7" i="100"/>
  <c r="Q76" i="100" s="1"/>
  <c r="AS120" i="251"/>
  <c r="AL12" i="46"/>
  <c r="AM12" i="46"/>
  <c r="AU120" i="251" s="1"/>
  <c r="BI120" i="251" s="1"/>
  <c r="BJ120" i="251" s="1"/>
  <c r="AM47" i="252"/>
  <c r="G47" i="100"/>
  <c r="W57" i="254"/>
  <c r="W11" i="254"/>
  <c r="U40" i="223"/>
  <c r="T111" i="251"/>
  <c r="V60" i="252"/>
  <c r="X56" i="252"/>
  <c r="W56" i="252"/>
  <c r="W30" i="252"/>
  <c r="X30" i="252"/>
  <c r="T9" i="252"/>
  <c r="U35" i="254"/>
  <c r="U55" i="254"/>
  <c r="U9" i="254"/>
  <c r="U32" i="223"/>
  <c r="T103" i="251"/>
  <c r="T95" i="251"/>
  <c r="U24" i="223"/>
  <c r="T101" i="251"/>
  <c r="U30" i="223"/>
  <c r="T100" i="251"/>
  <c r="U29" i="223"/>
  <c r="T54" i="252"/>
  <c r="T92" i="251"/>
  <c r="U21" i="223"/>
  <c r="T113" i="251"/>
  <c r="U42" i="223"/>
  <c r="U16" i="223"/>
  <c r="T87" i="251"/>
  <c r="U54" i="254"/>
  <c r="T35" i="252"/>
  <c r="U13" i="254"/>
  <c r="U8" i="254"/>
  <c r="T50" i="252"/>
  <c r="U75" i="254"/>
  <c r="T42" i="252"/>
  <c r="U40" i="254"/>
  <c r="U18" i="254"/>
  <c r="U73" i="254"/>
  <c r="U39" i="254"/>
  <c r="G34" i="100"/>
  <c r="AM34" i="252"/>
  <c r="G65" i="100"/>
  <c r="AM65" i="252"/>
  <c r="G69" i="100"/>
  <c r="AM69" i="252"/>
  <c r="AS117" i="251"/>
  <c r="AK8" i="46"/>
  <c r="E15" i="100" s="1"/>
  <c r="G33" i="100"/>
  <c r="AM33" i="252"/>
  <c r="AM39" i="252"/>
  <c r="G39" i="100"/>
  <c r="AR81" i="251"/>
  <c r="AN10" i="223"/>
  <c r="AR99" i="251"/>
  <c r="AN28" i="223"/>
  <c r="AN32" i="223"/>
  <c r="AR103" i="251"/>
  <c r="AM62" i="252"/>
  <c r="G62" i="100"/>
  <c r="W61" i="254"/>
  <c r="V46" i="252"/>
  <c r="V64" i="254"/>
  <c r="V70" i="252"/>
  <c r="V37" i="252"/>
  <c r="W56" i="254"/>
  <c r="U11" i="221"/>
  <c r="S142" i="251"/>
  <c r="V41" i="252"/>
  <c r="AR15" i="251"/>
  <c r="AG7" i="100"/>
  <c r="AG76" i="100" s="1"/>
  <c r="V21" i="252"/>
  <c r="G66" i="100"/>
  <c r="AM66" i="252"/>
  <c r="AR104" i="251"/>
  <c r="AN33" i="223"/>
  <c r="AM29" i="252"/>
  <c r="G29" i="100"/>
  <c r="G57" i="100"/>
  <c r="AM57" i="252"/>
  <c r="AM44" i="252"/>
  <c r="G44" i="100"/>
  <c r="G60" i="100"/>
  <c r="AM60" i="252"/>
  <c r="W37" i="254"/>
  <c r="U136" i="251"/>
  <c r="G74" i="100"/>
  <c r="AM74" i="252"/>
  <c r="V14" i="252"/>
  <c r="L7" i="100"/>
  <c r="L76" i="100" s="1"/>
  <c r="G17" i="100"/>
  <c r="AM17" i="252"/>
  <c r="AR84" i="251"/>
  <c r="AN13" i="223"/>
  <c r="V72" i="252"/>
  <c r="AR105" i="251"/>
  <c r="AN34" i="223"/>
  <c r="G10" i="100"/>
  <c r="AM10" i="252"/>
  <c r="O7" i="100"/>
  <c r="O76" i="100" s="1"/>
  <c r="AB7" i="100"/>
  <c r="AB76" i="100" s="1"/>
  <c r="G7" i="100"/>
  <c r="AM7" i="252"/>
  <c r="AN11" i="223"/>
  <c r="AR82" i="251"/>
  <c r="P7" i="100"/>
  <c r="P76" i="100" s="1"/>
  <c r="G75" i="100"/>
  <c r="AM75" i="252"/>
  <c r="G30" i="100"/>
  <c r="AM30" i="252"/>
  <c r="AR23" i="251"/>
  <c r="W65" i="252"/>
  <c r="X65" i="252"/>
  <c r="G37" i="100"/>
  <c r="AM37" i="252"/>
  <c r="G19" i="100"/>
  <c r="AM19" i="252"/>
  <c r="J7" i="100"/>
  <c r="J76" i="100" s="1"/>
  <c r="AM24" i="252"/>
  <c r="G24" i="100"/>
  <c r="AM32" i="252"/>
  <c r="G32" i="100"/>
  <c r="V47" i="252"/>
  <c r="W42" i="254"/>
  <c r="W65" i="254"/>
  <c r="S140" i="251"/>
  <c r="U9" i="221"/>
  <c r="W66" i="254"/>
  <c r="AM20" i="252"/>
  <c r="G20" i="100"/>
  <c r="AR91" i="251"/>
  <c r="AN20" i="223"/>
  <c r="G59" i="100"/>
  <c r="AM59" i="252"/>
  <c r="G72" i="100"/>
  <c r="AM72" i="252"/>
  <c r="AR95" i="251"/>
  <c r="AN24" i="223"/>
  <c r="AM46" i="252"/>
  <c r="G46" i="100"/>
  <c r="W26" i="252"/>
  <c r="X26" i="252"/>
  <c r="AM61" i="252"/>
  <c r="G61" i="100"/>
  <c r="AR107" i="251"/>
  <c r="AN36" i="223"/>
  <c r="AN16" i="223"/>
  <c r="AR87" i="251"/>
  <c r="V71" i="252"/>
  <c r="V40" i="252"/>
  <c r="V11" i="252"/>
  <c r="U12" i="223"/>
  <c r="T83" i="251"/>
  <c r="T15" i="252"/>
  <c r="V11" i="221"/>
  <c r="T142" i="251"/>
  <c r="U26" i="223"/>
  <c r="T97" i="251"/>
  <c r="T89" i="251"/>
  <c r="U18" i="223"/>
  <c r="U11" i="223"/>
  <c r="T82" i="251"/>
  <c r="T112" i="251"/>
  <c r="U41" i="223"/>
  <c r="T32" i="252"/>
  <c r="U33" i="223"/>
  <c r="T104" i="251"/>
  <c r="T24" i="252"/>
  <c r="T13" i="252"/>
  <c r="U37" i="223"/>
  <c r="T108" i="251"/>
  <c r="T91" i="251"/>
  <c r="U20" i="223"/>
  <c r="T86" i="251"/>
  <c r="U15" i="223"/>
  <c r="U9" i="252"/>
  <c r="U76" i="252" s="1"/>
  <c r="U84" i="252" s="1"/>
  <c r="U38" i="254"/>
  <c r="U50" i="254"/>
  <c r="T58" i="252"/>
  <c r="T62" i="252"/>
  <c r="T18" i="252"/>
  <c r="U71" i="254"/>
  <c r="U16" i="254"/>
  <c r="G16" i="100"/>
  <c r="AM16" i="252"/>
  <c r="AO76" i="251"/>
  <c r="AO128" i="251" s="1"/>
  <c r="AO147" i="251" s="1"/>
  <c r="W51" i="254"/>
  <c r="V66" i="252"/>
  <c r="AM12" i="252"/>
  <c r="G12" i="100"/>
  <c r="AO7" i="100"/>
  <c r="AO76" i="100" s="1"/>
  <c r="X7" i="100"/>
  <c r="X76" i="100" s="1"/>
  <c r="S7" i="100"/>
  <c r="S76" i="100" s="1"/>
  <c r="AM73" i="252"/>
  <c r="G73" i="100"/>
  <c r="AM35" i="252"/>
  <c r="G35" i="100"/>
  <c r="V53" i="252"/>
  <c r="V48" i="252"/>
  <c r="V63" i="252"/>
  <c r="AM50" i="252"/>
  <c r="G50" i="100"/>
  <c r="AM48" i="252"/>
  <c r="G48" i="100"/>
  <c r="AN23" i="223"/>
  <c r="AR94" i="251"/>
  <c r="AN7" i="100"/>
  <c r="AN76" i="100" s="1"/>
  <c r="AR80" i="251"/>
  <c r="AN9" i="223"/>
  <c r="AL13" i="46"/>
  <c r="AS121" i="251"/>
  <c r="AM13" i="46"/>
  <c r="AU121" i="251" s="1"/>
  <c r="BI121" i="251" s="1"/>
  <c r="BJ121" i="251" s="1"/>
  <c r="AS118" i="251"/>
  <c r="AL10" i="46"/>
  <c r="AK18" i="46"/>
  <c r="AM10" i="46"/>
  <c r="AS124" i="251"/>
  <c r="AM16" i="46"/>
  <c r="AU124" i="251" s="1"/>
  <c r="BI124" i="251" s="1"/>
  <c r="BJ124" i="251" s="1"/>
  <c r="AL16" i="46"/>
  <c r="W45" i="254"/>
  <c r="V22" i="252"/>
  <c r="V33" i="252"/>
  <c r="W44" i="254"/>
  <c r="V45" i="252"/>
  <c r="M7" i="100"/>
  <c r="M76" i="100" s="1"/>
  <c r="AN15" i="223"/>
  <c r="AR86" i="251"/>
  <c r="G51" i="100"/>
  <c r="AM51" i="252"/>
  <c r="AN19" i="223"/>
  <c r="AR90" i="251"/>
  <c r="K7" i="100"/>
  <c r="K76" i="100" s="1"/>
  <c r="AN42" i="223"/>
  <c r="AR113" i="251"/>
  <c r="AM36" i="252"/>
  <c r="G36" i="100"/>
  <c r="AM9" i="252"/>
  <c r="G9" i="100"/>
  <c r="U67" i="254"/>
  <c r="AM22" i="252"/>
  <c r="G22" i="100"/>
  <c r="G49" i="100"/>
  <c r="AM49" i="252"/>
  <c r="V25" i="252"/>
  <c r="T105" i="251"/>
  <c r="U34" i="223"/>
  <c r="W33" i="254"/>
  <c r="V19" i="252"/>
  <c r="W72" i="254"/>
  <c r="W46" i="254"/>
  <c r="V75" i="252"/>
  <c r="AR89" i="251"/>
  <c r="AN18" i="223"/>
  <c r="AM8" i="252"/>
  <c r="G8" i="100"/>
  <c r="AR108" i="251"/>
  <c r="AN37" i="223"/>
  <c r="AD7" i="100"/>
  <c r="AD76" i="100" s="1"/>
  <c r="AR92" i="251"/>
  <c r="AN21" i="223"/>
  <c r="G18" i="100"/>
  <c r="AM18" i="252"/>
  <c r="U7" i="100"/>
  <c r="U76" i="100" s="1"/>
  <c r="AN128" i="251"/>
  <c r="AN147" i="251" s="1"/>
  <c r="G70" i="100"/>
  <c r="AM70" i="252"/>
  <c r="V61" i="252"/>
  <c r="V20" i="252"/>
  <c r="AK7" i="100"/>
  <c r="AK76" i="100" s="1"/>
  <c r="T7" i="100"/>
  <c r="T76" i="100" s="1"/>
  <c r="V29" i="252"/>
  <c r="V17" i="252"/>
  <c r="W23" i="254"/>
  <c r="V16" i="252"/>
  <c r="W10" i="254"/>
  <c r="T68" i="252"/>
  <c r="T143" i="251"/>
  <c r="V12" i="221"/>
  <c r="T36" i="252"/>
  <c r="U15" i="254"/>
  <c r="T88" i="251"/>
  <c r="U17" i="223"/>
  <c r="U39" i="223"/>
  <c r="T110" i="251"/>
  <c r="U10" i="223"/>
  <c r="T81" i="251"/>
  <c r="T84" i="251"/>
  <c r="U13" i="223"/>
  <c r="U32" i="254"/>
  <c r="T55" i="252"/>
  <c r="V13" i="221"/>
  <c r="T144" i="251"/>
  <c r="U14" i="223"/>
  <c r="T85" i="251"/>
  <c r="U38" i="223"/>
  <c r="T109" i="251"/>
  <c r="U36" i="254"/>
  <c r="T141" i="251"/>
  <c r="V10" i="221"/>
  <c r="U22" i="223"/>
  <c r="T93" i="251"/>
  <c r="U24" i="254"/>
  <c r="U53" i="254"/>
  <c r="U41" i="254"/>
  <c r="U29" i="254"/>
  <c r="U59" i="254"/>
  <c r="U27" i="254"/>
  <c r="AR102" i="251"/>
  <c r="AN31" i="223"/>
  <c r="V8" i="252"/>
  <c r="AN14" i="223"/>
  <c r="AR85" i="251"/>
  <c r="AS122" i="251"/>
  <c r="AL14" i="46"/>
  <c r="AM14" i="46"/>
  <c r="AU122" i="251" s="1"/>
  <c r="BI122" i="251" s="1"/>
  <c r="BJ122" i="251" s="1"/>
  <c r="W7" i="100"/>
  <c r="W76" i="100" s="1"/>
  <c r="V49" i="252"/>
  <c r="AM14" i="252"/>
  <c r="G14" i="100"/>
  <c r="W47" i="254"/>
  <c r="V64" i="252"/>
  <c r="AQ128" i="251"/>
  <c r="AQ147" i="251" s="1"/>
  <c r="AM67" i="252"/>
  <c r="G67" i="100"/>
  <c r="AK44" i="223"/>
  <c r="H7" i="100"/>
  <c r="H76" i="100" s="1"/>
  <c r="AR112" i="251"/>
  <c r="AN41" i="223"/>
  <c r="AN30" i="223"/>
  <c r="AR101" i="251"/>
  <c r="AM41" i="252"/>
  <c r="G41" i="100"/>
  <c r="W67" i="254"/>
  <c r="W12" i="254"/>
  <c r="AN29" i="223"/>
  <c r="AR100" i="251"/>
  <c r="G25" i="100"/>
  <c r="AM25" i="252"/>
  <c r="F7" i="100"/>
  <c r="AM28" i="252"/>
  <c r="G28" i="100"/>
  <c r="AR78" i="251"/>
  <c r="AN7" i="223"/>
  <c r="AC7" i="100"/>
  <c r="AC76" i="100" s="1"/>
  <c r="G31" i="100"/>
  <c r="AM31" i="252"/>
  <c r="AS119" i="251"/>
  <c r="AM11" i="46"/>
  <c r="AU119" i="251" s="1"/>
  <c r="BI119" i="251" s="1"/>
  <c r="BJ119" i="251" s="1"/>
  <c r="AL11" i="46"/>
  <c r="AF7" i="100"/>
  <c r="AF76" i="100" s="1"/>
  <c r="G11" i="100"/>
  <c r="AM11" i="252"/>
  <c r="V7" i="252"/>
  <c r="W49" i="254"/>
  <c r="Y17" i="254"/>
  <c r="X17" i="254"/>
  <c r="Z7" i="100"/>
  <c r="Z76" i="100" s="1"/>
  <c r="AA7" i="100"/>
  <c r="AA76" i="100" s="1"/>
  <c r="G71" i="100"/>
  <c r="AM71" i="252"/>
  <c r="AL7" i="100"/>
  <c r="AL76" i="100" s="1"/>
  <c r="AN26" i="223"/>
  <c r="AR97" i="251"/>
  <c r="AE7" i="100"/>
  <c r="AE76" i="100" s="1"/>
  <c r="AN17" i="223"/>
  <c r="AR88" i="251"/>
  <c r="AN25" i="223"/>
  <c r="AR96" i="251"/>
  <c r="AM58" i="252"/>
  <c r="G58" i="100"/>
  <c r="AS111" i="251"/>
  <c r="AO40" i="223"/>
  <c r="W61" i="252"/>
  <c r="X61" i="252"/>
  <c r="G68" i="100"/>
  <c r="AM68" i="252"/>
  <c r="V43" i="252"/>
  <c r="V31" i="252"/>
  <c r="W19" i="254"/>
  <c r="T37" i="223"/>
  <c r="S108" i="251"/>
  <c r="AT42" i="33"/>
  <c r="AH63" i="1" l="1"/>
  <c r="AG74" i="1"/>
  <c r="AG35" i="1"/>
  <c r="AG63" i="1"/>
  <c r="AG55" i="1"/>
  <c r="AG15" i="1"/>
  <c r="AG51" i="1"/>
  <c r="AG16" i="1"/>
  <c r="AH51" i="1"/>
  <c r="AG70" i="1"/>
  <c r="AG29" i="1"/>
  <c r="AH29" i="1"/>
  <c r="AF29" i="1"/>
  <c r="AH42" i="1"/>
  <c r="V17" i="1"/>
  <c r="L49" i="67"/>
  <c r="O49" i="67" s="1"/>
  <c r="P49" i="67" s="1"/>
  <c r="AU49" i="1"/>
  <c r="AT27" i="1"/>
  <c r="AD27" i="1"/>
  <c r="AE27" i="1" s="1"/>
  <c r="V60" i="1"/>
  <c r="V48" i="1"/>
  <c r="V44" i="1"/>
  <c r="AT39" i="1"/>
  <c r="AD39" i="1"/>
  <c r="AE39" i="1" s="1"/>
  <c r="AF39" i="1" s="1"/>
  <c r="V52" i="1"/>
  <c r="AS73" i="251"/>
  <c r="L75" i="67"/>
  <c r="O75" i="67" s="1"/>
  <c r="P75" i="67" s="1"/>
  <c r="AU75" i="1"/>
  <c r="AT9" i="1"/>
  <c r="AD9" i="1"/>
  <c r="AE9" i="1" s="1"/>
  <c r="AD19" i="1"/>
  <c r="AE19" i="1" s="1"/>
  <c r="AT19" i="1"/>
  <c r="V22" i="1"/>
  <c r="V34" i="1"/>
  <c r="AT50" i="1"/>
  <c r="AD50" i="1"/>
  <c r="AE50" i="1" s="1"/>
  <c r="V64" i="1"/>
  <c r="T7" i="1"/>
  <c r="S76" i="1"/>
  <c r="AD43" i="1"/>
  <c r="AE43" i="1" s="1"/>
  <c r="AH43" i="1" s="1"/>
  <c r="AT43" i="1"/>
  <c r="AU61" i="1"/>
  <c r="L61" i="67"/>
  <c r="O61" i="67" s="1"/>
  <c r="P61" i="67" s="1"/>
  <c r="L65" i="67"/>
  <c r="O65" i="67" s="1"/>
  <c r="P65" i="67" s="1"/>
  <c r="AS65" i="251" s="1"/>
  <c r="AU65" i="1"/>
  <c r="AH69" i="1"/>
  <c r="AG69" i="1"/>
  <c r="AF69" i="1"/>
  <c r="AT46" i="1"/>
  <c r="AD46" i="1"/>
  <c r="AE46" i="1" s="1"/>
  <c r="AG59" i="1"/>
  <c r="AH59" i="1"/>
  <c r="AF59" i="1"/>
  <c r="AU57" i="1"/>
  <c r="L57" i="67"/>
  <c r="O57" i="67" s="1"/>
  <c r="P57" i="67" s="1"/>
  <c r="AD32" i="1"/>
  <c r="AE32" i="1" s="1"/>
  <c r="AT32" i="1"/>
  <c r="AT48" i="1"/>
  <c r="AD48" i="1"/>
  <c r="AE48" i="1" s="1"/>
  <c r="AF48" i="1" s="1"/>
  <c r="F48" i="238" s="1"/>
  <c r="AI67" i="1"/>
  <c r="AP67" i="1"/>
  <c r="AL67" i="1"/>
  <c r="AM67" i="1" s="1"/>
  <c r="L11" i="67"/>
  <c r="O11" i="67" s="1"/>
  <c r="P11" i="67" s="1"/>
  <c r="AU11" i="1"/>
  <c r="AU24" i="1"/>
  <c r="L24" i="67"/>
  <c r="O24" i="67" s="1"/>
  <c r="P24" i="67" s="1"/>
  <c r="AS24" i="251" s="1"/>
  <c r="L56" i="67"/>
  <c r="O56" i="67" s="1"/>
  <c r="P56" i="67" s="1"/>
  <c r="AU56" i="1"/>
  <c r="AG67" i="1"/>
  <c r="AF67" i="1"/>
  <c r="V25" i="1"/>
  <c r="V47" i="1"/>
  <c r="V39" i="1"/>
  <c r="V8" i="1"/>
  <c r="AT71" i="1"/>
  <c r="AD71" i="1"/>
  <c r="AE71" i="1" s="1"/>
  <c r="AD26" i="1"/>
  <c r="AE26" i="1" s="1"/>
  <c r="AT26" i="1"/>
  <c r="AD20" i="1"/>
  <c r="AE20" i="1" s="1"/>
  <c r="AT20" i="1"/>
  <c r="AP24" i="1"/>
  <c r="AL24" i="1"/>
  <c r="AM24" i="1" s="1"/>
  <c r="AI24" i="1"/>
  <c r="V50" i="1"/>
  <c r="AT62" i="1"/>
  <c r="AD62" i="1"/>
  <c r="AE62" i="1" s="1"/>
  <c r="AF62" i="1" s="1"/>
  <c r="AU72" i="1"/>
  <c r="L72" i="67"/>
  <c r="O72" i="67" s="1"/>
  <c r="P72" i="67" s="1"/>
  <c r="V43" i="1"/>
  <c r="V37" i="1"/>
  <c r="AU45" i="1"/>
  <c r="L45" i="67"/>
  <c r="O45" i="67" s="1"/>
  <c r="P45" i="67" s="1"/>
  <c r="AS14" i="251"/>
  <c r="AG75" i="1"/>
  <c r="AH75" i="1"/>
  <c r="AF75" i="1"/>
  <c r="AD28" i="1"/>
  <c r="AE28" i="1" s="1"/>
  <c r="AT28" i="1"/>
  <c r="AH11" i="1"/>
  <c r="AH66" i="1"/>
  <c r="AG66" i="1"/>
  <c r="AF66" i="1"/>
  <c r="AI16" i="1"/>
  <c r="AL16" i="1"/>
  <c r="AM16" i="1" s="1"/>
  <c r="AP16" i="1"/>
  <c r="AG42" i="1"/>
  <c r="AU35" i="1"/>
  <c r="L35" i="67"/>
  <c r="O35" i="67" s="1"/>
  <c r="P35" i="67" s="1"/>
  <c r="AT64" i="1"/>
  <c r="AD64" i="1"/>
  <c r="AE64" i="1" s="1"/>
  <c r="AF64" i="1" s="1"/>
  <c r="L63" i="67"/>
  <c r="O63" i="67" s="1"/>
  <c r="P63" i="67" s="1"/>
  <c r="AS63" i="251" s="1"/>
  <c r="AU63" i="1"/>
  <c r="AH61" i="1"/>
  <c r="AU55" i="1"/>
  <c r="L55" i="67"/>
  <c r="O55" i="67" s="1"/>
  <c r="P55" i="67" s="1"/>
  <c r="AD58" i="1"/>
  <c r="AE58" i="1" s="1"/>
  <c r="AF58" i="1" s="1"/>
  <c r="AT58" i="1"/>
  <c r="V54" i="1"/>
  <c r="AH55" i="1"/>
  <c r="AU15" i="1"/>
  <c r="L15" i="67"/>
  <c r="O15" i="67" s="1"/>
  <c r="P15" i="67" s="1"/>
  <c r="AF65" i="1"/>
  <c r="AH65" i="1"/>
  <c r="AG65" i="1"/>
  <c r="AU69" i="1"/>
  <c r="L69" i="67"/>
  <c r="O69" i="67" s="1"/>
  <c r="P69" i="67" s="1"/>
  <c r="AS69" i="251" s="1"/>
  <c r="V46" i="1"/>
  <c r="L59" i="67"/>
  <c r="O59" i="67" s="1"/>
  <c r="P59" i="67" s="1"/>
  <c r="AU59" i="1"/>
  <c r="AH57" i="1"/>
  <c r="AG57" i="1"/>
  <c r="AF57" i="1"/>
  <c r="AT60" i="1"/>
  <c r="AD60" i="1"/>
  <c r="AE60" i="1" s="1"/>
  <c r="L33" i="67"/>
  <c r="O33" i="67" s="1"/>
  <c r="P33" i="67" s="1"/>
  <c r="AU33" i="1"/>
  <c r="D33" i="241" s="1"/>
  <c r="E33" i="241" s="1"/>
  <c r="H33" i="241" s="1"/>
  <c r="L33" i="241" s="1"/>
  <c r="N33" i="241" s="1"/>
  <c r="AD44" i="1"/>
  <c r="AE44" i="1" s="1"/>
  <c r="AF44" i="1" s="1"/>
  <c r="AT44" i="1"/>
  <c r="AF36" i="1"/>
  <c r="AH36" i="1"/>
  <c r="AG36" i="1"/>
  <c r="AT38" i="1"/>
  <c r="AD38" i="1"/>
  <c r="AE38" i="1" s="1"/>
  <c r="AG56" i="1"/>
  <c r="AH56" i="1"/>
  <c r="AF56" i="1"/>
  <c r="F56" i="238" s="1"/>
  <c r="AU67" i="1"/>
  <c r="L67" i="67"/>
  <c r="O67" i="67" s="1"/>
  <c r="P67" i="67" s="1"/>
  <c r="AS67" i="251" s="1"/>
  <c r="AT30" i="1"/>
  <c r="AD30" i="1"/>
  <c r="AE30" i="1" s="1"/>
  <c r="AF30" i="1" s="1"/>
  <c r="AD25" i="1"/>
  <c r="AE25" i="1" s="1"/>
  <c r="AH25" i="1" s="1"/>
  <c r="AT25" i="1"/>
  <c r="L16" i="67"/>
  <c r="O16" i="67" s="1"/>
  <c r="P16" i="67" s="1"/>
  <c r="AS16" i="251" s="1"/>
  <c r="AU16" i="1"/>
  <c r="AT52" i="1"/>
  <c r="AD52" i="1"/>
  <c r="AE52" i="1" s="1"/>
  <c r="AD8" i="1"/>
  <c r="AE8" i="1" s="1"/>
  <c r="AF8" i="1" s="1"/>
  <c r="AT8" i="1"/>
  <c r="AU70" i="1"/>
  <c r="L70" i="67"/>
  <c r="O70" i="67" s="1"/>
  <c r="P70" i="67" s="1"/>
  <c r="AS70" i="251" s="1"/>
  <c r="AT68" i="1"/>
  <c r="AD68" i="1"/>
  <c r="AE68" i="1" s="1"/>
  <c r="AH10" i="1"/>
  <c r="AF10" i="1"/>
  <c r="AL15" i="1"/>
  <c r="AM15" i="1" s="1"/>
  <c r="AI15" i="1"/>
  <c r="AP15" i="1"/>
  <c r="AT40" i="1"/>
  <c r="AD40" i="1"/>
  <c r="AE40" i="1" s="1"/>
  <c r="AT34" i="1"/>
  <c r="AD34" i="1"/>
  <c r="AE34" i="1" s="1"/>
  <c r="AF34" i="1" s="1"/>
  <c r="V62" i="1"/>
  <c r="AH62" i="1"/>
  <c r="AU18" i="1"/>
  <c r="L18" i="67"/>
  <c r="O18" i="67" s="1"/>
  <c r="P18" i="67" s="1"/>
  <c r="AS18" i="251" s="1"/>
  <c r="AG24" i="1"/>
  <c r="AF24" i="1"/>
  <c r="V38" i="1"/>
  <c r="AH38" i="1"/>
  <c r="AL51" i="1"/>
  <c r="AM51" i="1" s="1"/>
  <c r="AI51" i="1"/>
  <c r="AP51" i="1"/>
  <c r="V41" i="1"/>
  <c r="AS11" i="251"/>
  <c r="AS35" i="251"/>
  <c r="AS75" i="251"/>
  <c r="AS57" i="251"/>
  <c r="AS45" i="251"/>
  <c r="AS56" i="251"/>
  <c r="L29" i="67"/>
  <c r="O29" i="67" s="1"/>
  <c r="P29" i="67" s="1"/>
  <c r="AU29" i="1"/>
  <c r="L66" i="67"/>
  <c r="O66" i="67" s="1"/>
  <c r="P66" i="67" s="1"/>
  <c r="AU66" i="1"/>
  <c r="V19" i="1"/>
  <c r="AT22" i="1"/>
  <c r="AD22" i="1"/>
  <c r="AE22" i="1" s="1"/>
  <c r="AH22" i="1" s="1"/>
  <c r="V40" i="1"/>
  <c r="AU42" i="1"/>
  <c r="L42" i="67"/>
  <c r="O42" i="67" s="1"/>
  <c r="P42" i="67" s="1"/>
  <c r="AS42" i="251" s="1"/>
  <c r="AI63" i="1"/>
  <c r="AP63" i="1"/>
  <c r="AL63" i="1"/>
  <c r="AM63" i="1" s="1"/>
  <c r="AG18" i="1"/>
  <c r="V58" i="1"/>
  <c r="AH58" i="1"/>
  <c r="AT54" i="1"/>
  <c r="AD54" i="1"/>
  <c r="AE54" i="1" s="1"/>
  <c r="AF54" i="1" s="1"/>
  <c r="AF72" i="1"/>
  <c r="F72" i="238" s="1"/>
  <c r="AG72" i="1"/>
  <c r="AH72" i="1"/>
  <c r="AT17" i="1"/>
  <c r="AD17" i="1"/>
  <c r="AE17" i="1" s="1"/>
  <c r="AF17" i="1" s="1"/>
  <c r="AG61" i="1"/>
  <c r="AI70" i="1"/>
  <c r="AL70" i="1"/>
  <c r="AM70" i="1" s="1"/>
  <c r="AP70" i="1"/>
  <c r="AH49" i="1"/>
  <c r="AG49" i="1"/>
  <c r="AF49" i="1"/>
  <c r="AD37" i="1"/>
  <c r="AE37" i="1" s="1"/>
  <c r="AH37" i="1" s="1"/>
  <c r="AT37" i="1"/>
  <c r="AH35" i="1"/>
  <c r="V27" i="1"/>
  <c r="AH27" i="1"/>
  <c r="AG33" i="1"/>
  <c r="AF33" i="1"/>
  <c r="AU51" i="1"/>
  <c r="L51" i="67"/>
  <c r="O51" i="67" s="1"/>
  <c r="P51" i="67" s="1"/>
  <c r="AG11" i="1"/>
  <c r="L36" i="67"/>
  <c r="O36" i="67" s="1"/>
  <c r="P36" i="67" s="1"/>
  <c r="AS36" i="251" s="1"/>
  <c r="AU36" i="1"/>
  <c r="AD13" i="1"/>
  <c r="AE13" i="1" s="1"/>
  <c r="AT13" i="1"/>
  <c r="AD23" i="1"/>
  <c r="AE23" i="1" s="1"/>
  <c r="AT23" i="1"/>
  <c r="V23" i="1"/>
  <c r="AH18" i="1"/>
  <c r="AH74" i="1"/>
  <c r="L74" i="67"/>
  <c r="O74" i="67" s="1"/>
  <c r="P74" i="67" s="1"/>
  <c r="AS74" i="251" s="1"/>
  <c r="AU74" i="1"/>
  <c r="V30" i="1"/>
  <c r="AD47" i="1"/>
  <c r="AE47" i="1" s="1"/>
  <c r="AF47" i="1" s="1"/>
  <c r="AT47" i="1"/>
  <c r="AG45" i="1"/>
  <c r="AH45" i="1"/>
  <c r="AF45" i="1"/>
  <c r="V71" i="1"/>
  <c r="AH71" i="1"/>
  <c r="AD41" i="1"/>
  <c r="AE41" i="1" s="1"/>
  <c r="AF41" i="1" s="1"/>
  <c r="AT41" i="1"/>
  <c r="AD53" i="1"/>
  <c r="AE53" i="1" s="1"/>
  <c r="AH53" i="1" s="1"/>
  <c r="AT53" i="1"/>
  <c r="V53" i="1"/>
  <c r="V26" i="1"/>
  <c r="AH26" i="1"/>
  <c r="V68" i="1"/>
  <c r="AH68" i="1"/>
  <c r="V20" i="1"/>
  <c r="AU10" i="1"/>
  <c r="L10" i="67"/>
  <c r="O10" i="67" s="1"/>
  <c r="P10" i="67" s="1"/>
  <c r="AS31" i="251"/>
  <c r="O73" i="238"/>
  <c r="D73" i="254" s="1"/>
  <c r="H73" i="238"/>
  <c r="D73" i="252" s="1"/>
  <c r="O43" i="238"/>
  <c r="D43" i="254" s="1"/>
  <c r="F32" i="238"/>
  <c r="I28" i="254"/>
  <c r="G28" i="252"/>
  <c r="AM14" i="251"/>
  <c r="D14" i="100"/>
  <c r="AP14" i="100" s="1"/>
  <c r="AY14" i="251" s="1"/>
  <c r="BA14" i="251" s="1"/>
  <c r="R14" i="67"/>
  <c r="S14" i="67" s="1"/>
  <c r="D14" i="72" s="1"/>
  <c r="O14" i="238"/>
  <c r="D14" i="254" s="1"/>
  <c r="H14" i="238"/>
  <c r="D14" i="252" s="1"/>
  <c r="J31" i="252"/>
  <c r="L31" i="254"/>
  <c r="R31" i="254"/>
  <c r="P31" i="252"/>
  <c r="AP73" i="1"/>
  <c r="AL73" i="1"/>
  <c r="AM73" i="1" s="1"/>
  <c r="AI73" i="1"/>
  <c r="J32" i="252"/>
  <c r="L32" i="254"/>
  <c r="M28" i="252"/>
  <c r="O28" i="254"/>
  <c r="R28" i="254"/>
  <c r="P28" i="252"/>
  <c r="G12" i="166"/>
  <c r="H12" i="166" s="1"/>
  <c r="K12" i="166"/>
  <c r="AL31" i="1"/>
  <c r="AM31" i="1" s="1"/>
  <c r="AI31" i="1"/>
  <c r="AP31" i="1"/>
  <c r="O31" i="254"/>
  <c r="M31" i="252"/>
  <c r="V12" i="1"/>
  <c r="M32" i="252"/>
  <c r="O32" i="254"/>
  <c r="J28" i="252"/>
  <c r="L28" i="254"/>
  <c r="H31" i="238"/>
  <c r="D31" i="252" s="1"/>
  <c r="O31" i="238"/>
  <c r="D31" i="254" s="1"/>
  <c r="R31" i="67"/>
  <c r="S31" i="67" s="1"/>
  <c r="D31" i="72" s="1"/>
  <c r="AM31" i="251"/>
  <c r="D31" i="100"/>
  <c r="AP31" i="100" s="1"/>
  <c r="AY31" i="251" s="1"/>
  <c r="BA31" i="251" s="1"/>
  <c r="AI14" i="1"/>
  <c r="AP14" i="1"/>
  <c r="AL14" i="1"/>
  <c r="AM14" i="1" s="1"/>
  <c r="R32" i="254"/>
  <c r="P32" i="252"/>
  <c r="G32" i="252"/>
  <c r="I32" i="254"/>
  <c r="F28" i="238"/>
  <c r="R73" i="67"/>
  <c r="S73" i="67" s="1"/>
  <c r="D73" i="72" s="1"/>
  <c r="D73" i="100"/>
  <c r="AP73" i="100" s="1"/>
  <c r="AY73" i="251" s="1"/>
  <c r="BA73" i="251" s="1"/>
  <c r="AM73" i="251"/>
  <c r="AC12" i="1"/>
  <c r="G31" i="252"/>
  <c r="I31" i="254"/>
  <c r="O57" i="238"/>
  <c r="H45" i="238"/>
  <c r="D45" i="252" s="1"/>
  <c r="O49" i="238"/>
  <c r="D49" i="254" s="1"/>
  <c r="H49" i="238"/>
  <c r="D49" i="252" s="1"/>
  <c r="O17" i="238"/>
  <c r="D17" i="254" s="1"/>
  <c r="H17" i="238"/>
  <c r="D17" i="252" s="1"/>
  <c r="O66" i="238"/>
  <c r="D66" i="254" s="1"/>
  <c r="H66" i="238"/>
  <c r="D66" i="252" s="1"/>
  <c r="H62" i="238"/>
  <c r="D62" i="252" s="1"/>
  <c r="O62" i="238"/>
  <c r="D62" i="254" s="1"/>
  <c r="O52" i="238"/>
  <c r="D52" i="254" s="1"/>
  <c r="H52" i="238"/>
  <c r="D52" i="252" s="1"/>
  <c r="H46" i="238"/>
  <c r="D46" i="252" s="1"/>
  <c r="O46" i="238"/>
  <c r="D46" i="254" s="1"/>
  <c r="O69" i="238"/>
  <c r="D69" i="254" s="1"/>
  <c r="H69" i="238"/>
  <c r="D69" i="252" s="1"/>
  <c r="O10" i="238"/>
  <c r="D10" i="254" s="1"/>
  <c r="H10" i="238"/>
  <c r="D10" i="252" s="1"/>
  <c r="E69" i="254"/>
  <c r="P9" i="254"/>
  <c r="D71" i="252"/>
  <c r="S71" i="252"/>
  <c r="N44" i="33"/>
  <c r="X44" i="33"/>
  <c r="J44" i="33"/>
  <c r="H44" i="33"/>
  <c r="M44" i="33"/>
  <c r="E44" i="252"/>
  <c r="AD44" i="33"/>
  <c r="AI44" i="33"/>
  <c r="AJ44" i="33"/>
  <c r="D59" i="254"/>
  <c r="H75" i="238"/>
  <c r="O75" i="238"/>
  <c r="D23" i="252"/>
  <c r="AB22" i="33"/>
  <c r="AH22" i="33"/>
  <c r="M22" i="33"/>
  <c r="L22" i="33"/>
  <c r="H22" i="33"/>
  <c r="R22" i="33"/>
  <c r="AF22" i="33"/>
  <c r="T22" i="33"/>
  <c r="W22" i="33"/>
  <c r="I74" i="33"/>
  <c r="R74" i="33"/>
  <c r="AD74" i="33"/>
  <c r="AE74" i="33"/>
  <c r="M74" i="33"/>
  <c r="K74" i="33"/>
  <c r="Q74" i="33"/>
  <c r="AH74" i="33"/>
  <c r="E10" i="33"/>
  <c r="H10" i="33"/>
  <c r="U10" i="33"/>
  <c r="AI10" i="33"/>
  <c r="V10" i="33"/>
  <c r="P10" i="33"/>
  <c r="W10" i="33"/>
  <c r="AF10" i="33"/>
  <c r="AC10" i="33"/>
  <c r="H9" i="252"/>
  <c r="V37" i="33"/>
  <c r="R37" i="33"/>
  <c r="AD37" i="33"/>
  <c r="AJ37" i="33"/>
  <c r="AF37" i="33"/>
  <c r="P37" i="33"/>
  <c r="U37" i="33"/>
  <c r="AK37" i="33"/>
  <c r="AI37" i="33"/>
  <c r="AE37" i="33"/>
  <c r="AM15" i="33"/>
  <c r="AH16" i="33"/>
  <c r="AM73" i="33"/>
  <c r="D58" i="252"/>
  <c r="S58" i="252"/>
  <c r="D11" i="254"/>
  <c r="G43" i="33"/>
  <c r="Z43" i="33"/>
  <c r="O43" i="33"/>
  <c r="T22" i="254"/>
  <c r="E22" i="254"/>
  <c r="N38" i="33"/>
  <c r="L38" i="33"/>
  <c r="Q38" i="33"/>
  <c r="AD38" i="33"/>
  <c r="P38" i="33"/>
  <c r="AF38" i="33"/>
  <c r="AH38" i="33"/>
  <c r="AJ38" i="33"/>
  <c r="AI38" i="33"/>
  <c r="AH39" i="33"/>
  <c r="W39" i="33"/>
  <c r="P39" i="33"/>
  <c r="AF39" i="33"/>
  <c r="AJ39" i="33"/>
  <c r="H39" i="33"/>
  <c r="AI39" i="33"/>
  <c r="R68" i="252"/>
  <c r="F68" i="33"/>
  <c r="S51" i="252"/>
  <c r="W69" i="33"/>
  <c r="AF69" i="33"/>
  <c r="AA69" i="33"/>
  <c r="E69" i="33"/>
  <c r="E69" i="252"/>
  <c r="S69" i="33"/>
  <c r="O69" i="33"/>
  <c r="K69" i="33"/>
  <c r="O47" i="72"/>
  <c r="L21" i="67"/>
  <c r="AU21" i="1"/>
  <c r="AN42" i="33"/>
  <c r="S9" i="254"/>
  <c r="T67" i="254"/>
  <c r="P44" i="33"/>
  <c r="T44" i="33"/>
  <c r="K44" i="33"/>
  <c r="Q44" i="33"/>
  <c r="AG44" i="33"/>
  <c r="R44" i="33"/>
  <c r="O44" i="33"/>
  <c r="AK44" i="33"/>
  <c r="AN55" i="33"/>
  <c r="D59" i="252"/>
  <c r="AN26" i="33"/>
  <c r="S22" i="33"/>
  <c r="N22" i="33"/>
  <c r="K22" i="33"/>
  <c r="Z22" i="33"/>
  <c r="E22" i="252"/>
  <c r="P22" i="33"/>
  <c r="X22" i="33"/>
  <c r="J22" i="33"/>
  <c r="AG22" i="33"/>
  <c r="T74" i="33"/>
  <c r="P74" i="33"/>
  <c r="S74" i="33"/>
  <c r="AC74" i="33"/>
  <c r="AA74" i="33"/>
  <c r="AG74" i="33"/>
  <c r="W74" i="33"/>
  <c r="AJ74" i="33"/>
  <c r="Z10" i="33"/>
  <c r="T10" i="33"/>
  <c r="M10" i="33"/>
  <c r="K10" i="33"/>
  <c r="X10" i="33"/>
  <c r="AH10" i="33"/>
  <c r="R10" i="33"/>
  <c r="L10" i="33"/>
  <c r="AJ10" i="33"/>
  <c r="J10" i="33"/>
  <c r="E24" i="252"/>
  <c r="Z24" i="33"/>
  <c r="AD24" i="33"/>
  <c r="O37" i="33"/>
  <c r="AC37" i="33"/>
  <c r="J37" i="33"/>
  <c r="K37" i="33"/>
  <c r="I37" i="33"/>
  <c r="G37" i="33"/>
  <c r="N37" i="33"/>
  <c r="X37" i="33"/>
  <c r="AG37" i="33"/>
  <c r="AE15" i="33"/>
  <c r="AA15" i="33"/>
  <c r="N16" i="33"/>
  <c r="E16" i="252"/>
  <c r="T16" i="33"/>
  <c r="AJ16" i="33"/>
  <c r="D58" i="254"/>
  <c r="F18" i="33"/>
  <c r="R18" i="252"/>
  <c r="AM43" i="33"/>
  <c r="V43" i="33"/>
  <c r="T38" i="33"/>
  <c r="S38" i="33"/>
  <c r="K38" i="33"/>
  <c r="W38" i="33"/>
  <c r="AK38" i="33"/>
  <c r="AE38" i="33"/>
  <c r="AB38" i="33"/>
  <c r="U38" i="33"/>
  <c r="AN40" i="33"/>
  <c r="AM67" i="33"/>
  <c r="S39" i="252"/>
  <c r="AG39" i="33"/>
  <c r="E39" i="33"/>
  <c r="AE39" i="33"/>
  <c r="X39" i="33"/>
  <c r="T39" i="33"/>
  <c r="Z39" i="33"/>
  <c r="AB39" i="33"/>
  <c r="AM39" i="33"/>
  <c r="E24" i="254"/>
  <c r="T24" i="254"/>
  <c r="G69" i="33"/>
  <c r="P69" i="33"/>
  <c r="Z69" i="33"/>
  <c r="AM69" i="33"/>
  <c r="AB69" i="33"/>
  <c r="AG69" i="33"/>
  <c r="V69" i="33"/>
  <c r="AC69" i="33"/>
  <c r="U69" i="33"/>
  <c r="AI45" i="72"/>
  <c r="K9" i="252"/>
  <c r="E37" i="254"/>
  <c r="AN49" i="33"/>
  <c r="R60" i="252"/>
  <c r="F60" i="33"/>
  <c r="D27" i="254"/>
  <c r="T38" i="254"/>
  <c r="E38" i="254"/>
  <c r="F67" i="33"/>
  <c r="R67" i="252"/>
  <c r="D36" i="254"/>
  <c r="H33" i="238"/>
  <c r="O33" i="238"/>
  <c r="N9" i="252"/>
  <c r="F54" i="33"/>
  <c r="R54" i="252"/>
  <c r="V44" i="33"/>
  <c r="Z44" i="33"/>
  <c r="AE44" i="33"/>
  <c r="Y44" i="33"/>
  <c r="AA44" i="33"/>
  <c r="W44" i="33"/>
  <c r="S44" i="33"/>
  <c r="T16" i="254"/>
  <c r="E16" i="254"/>
  <c r="AK22" i="33"/>
  <c r="AE22" i="33"/>
  <c r="AA22" i="33"/>
  <c r="I22" i="33"/>
  <c r="G22" i="33"/>
  <c r="AD22" i="33"/>
  <c r="U22" i="33"/>
  <c r="O22" i="33"/>
  <c r="Y74" i="33"/>
  <c r="H74" i="33"/>
  <c r="AB74" i="33"/>
  <c r="N74" i="33"/>
  <c r="Z74" i="33"/>
  <c r="X74" i="33"/>
  <c r="AF74" i="33"/>
  <c r="AK74" i="33"/>
  <c r="J74" i="33"/>
  <c r="E74" i="33"/>
  <c r="E10" i="252"/>
  <c r="AA10" i="33"/>
  <c r="N10" i="33"/>
  <c r="Q10" i="33"/>
  <c r="O10" i="33"/>
  <c r="AB10" i="33"/>
  <c r="AG10" i="33"/>
  <c r="AD10" i="33"/>
  <c r="J9" i="254"/>
  <c r="T24" i="33"/>
  <c r="AA24" i="33"/>
  <c r="O24" i="33"/>
  <c r="M37" i="33"/>
  <c r="AB37" i="33"/>
  <c r="W37" i="33"/>
  <c r="AH37" i="33"/>
  <c r="AA37" i="33"/>
  <c r="S37" i="33"/>
  <c r="Y37" i="33"/>
  <c r="W15" i="33"/>
  <c r="O16" i="33"/>
  <c r="AC16" i="33"/>
  <c r="S16" i="33"/>
  <c r="C33" i="33"/>
  <c r="AX33" i="1"/>
  <c r="AR33" i="1" s="1"/>
  <c r="AQ33" i="1"/>
  <c r="D33" i="67" s="1"/>
  <c r="E33" i="67" s="1"/>
  <c r="F33" i="67" s="1"/>
  <c r="G33" i="67" s="1"/>
  <c r="AN64" i="33"/>
  <c r="D57" i="254"/>
  <c r="E43" i="252"/>
  <c r="AK43" i="33"/>
  <c r="X43" i="33"/>
  <c r="AJ43" i="33"/>
  <c r="AN35" i="33"/>
  <c r="Y38" i="33"/>
  <c r="E38" i="252"/>
  <c r="G38" i="33"/>
  <c r="AA38" i="33"/>
  <c r="E38" i="33"/>
  <c r="X38" i="33"/>
  <c r="AC38" i="33"/>
  <c r="I38" i="33"/>
  <c r="AL39" i="33"/>
  <c r="L39" i="33"/>
  <c r="Q39" i="33"/>
  <c r="Y39" i="33"/>
  <c r="AK39" i="33"/>
  <c r="AC39" i="33"/>
  <c r="S39" i="33"/>
  <c r="J39" i="33"/>
  <c r="K39" i="33"/>
  <c r="G39" i="33"/>
  <c r="AK69" i="33"/>
  <c r="X69" i="33"/>
  <c r="T69" i="33"/>
  <c r="I69" i="33"/>
  <c r="R69" i="33"/>
  <c r="N69" i="33"/>
  <c r="AE69" i="33"/>
  <c r="AH69" i="33"/>
  <c r="M69" i="33"/>
  <c r="M9" i="254"/>
  <c r="R73" i="252"/>
  <c r="F73" i="33"/>
  <c r="D27" i="252"/>
  <c r="E39" i="254"/>
  <c r="T39" i="254"/>
  <c r="V76" i="254"/>
  <c r="V83" i="254" s="1"/>
  <c r="D36" i="252"/>
  <c r="S36" i="252"/>
  <c r="Q9" i="252"/>
  <c r="D71" i="254"/>
  <c r="E44" i="33"/>
  <c r="L44" i="33"/>
  <c r="AL44" i="33"/>
  <c r="AF44" i="33"/>
  <c r="AH44" i="33"/>
  <c r="U44" i="33"/>
  <c r="AC44" i="33"/>
  <c r="AM44" i="33"/>
  <c r="AB44" i="33"/>
  <c r="F9" i="238"/>
  <c r="AN50" i="33"/>
  <c r="D23" i="254"/>
  <c r="S22" i="252"/>
  <c r="E22" i="33"/>
  <c r="Q22" i="33"/>
  <c r="AM22" i="33"/>
  <c r="AL22" i="33"/>
  <c r="AJ22" i="33"/>
  <c r="Y22" i="33"/>
  <c r="AC22" i="33"/>
  <c r="V22" i="33"/>
  <c r="AL74" i="33"/>
  <c r="V74" i="33"/>
  <c r="L74" i="33"/>
  <c r="AI74" i="33"/>
  <c r="E74" i="252"/>
  <c r="O74" i="33"/>
  <c r="U74" i="33"/>
  <c r="AM74" i="33"/>
  <c r="Y10" i="33"/>
  <c r="AM10" i="33"/>
  <c r="G10" i="33"/>
  <c r="AE10" i="33"/>
  <c r="S10" i="33"/>
  <c r="I10" i="33"/>
  <c r="AK10" i="33"/>
  <c r="AL10" i="33"/>
  <c r="E44" i="254"/>
  <c r="X56" i="72"/>
  <c r="AN29" i="33"/>
  <c r="G24" i="33"/>
  <c r="S24" i="252"/>
  <c r="AL24" i="33"/>
  <c r="AN30" i="33"/>
  <c r="H37" i="33"/>
  <c r="Q37" i="33"/>
  <c r="T37" i="33"/>
  <c r="Z37" i="33"/>
  <c r="E37" i="33"/>
  <c r="AL37" i="33"/>
  <c r="L37" i="33"/>
  <c r="E37" i="252"/>
  <c r="AM37" i="33"/>
  <c r="S15" i="252"/>
  <c r="I15" i="33"/>
  <c r="O15" i="33"/>
  <c r="E15" i="252"/>
  <c r="AL16" i="33"/>
  <c r="U16" i="33"/>
  <c r="L16" i="33"/>
  <c r="AF16" i="33"/>
  <c r="AM16" i="33"/>
  <c r="D11" i="252"/>
  <c r="D57" i="252"/>
  <c r="AC43" i="33"/>
  <c r="T43" i="33"/>
  <c r="AA43" i="33"/>
  <c r="H43" i="33"/>
  <c r="AG43" i="33"/>
  <c r="AL43" i="33"/>
  <c r="E74" i="254"/>
  <c r="E10" i="254"/>
  <c r="AG38" i="33"/>
  <c r="Z38" i="33"/>
  <c r="AL38" i="33"/>
  <c r="S38" i="252"/>
  <c r="R38" i="33"/>
  <c r="H38" i="33"/>
  <c r="M38" i="33"/>
  <c r="O38" i="33"/>
  <c r="V38" i="33"/>
  <c r="AN70" i="33"/>
  <c r="N39" i="33"/>
  <c r="I39" i="33"/>
  <c r="AD39" i="33"/>
  <c r="E39" i="252"/>
  <c r="AA39" i="33"/>
  <c r="R39" i="33"/>
  <c r="U39" i="33"/>
  <c r="V39" i="33"/>
  <c r="M39" i="33"/>
  <c r="O39" i="33"/>
  <c r="AN63" i="33"/>
  <c r="AM68" i="33"/>
  <c r="R51" i="252"/>
  <c r="F51" i="33"/>
  <c r="AD69" i="33"/>
  <c r="S69" i="252"/>
  <c r="H69" i="33"/>
  <c r="Q69" i="33"/>
  <c r="Y69" i="33"/>
  <c r="AL69" i="33"/>
  <c r="AI69" i="33"/>
  <c r="J69" i="33"/>
  <c r="AJ69" i="33"/>
  <c r="L69" i="33"/>
  <c r="R41" i="252"/>
  <c r="F41" i="33"/>
  <c r="J8" i="72"/>
  <c r="E15" i="254"/>
  <c r="T15" i="254"/>
  <c r="AN48" i="33"/>
  <c r="T43" i="254"/>
  <c r="E43" i="254"/>
  <c r="AE21" i="1"/>
  <c r="AO28" i="252"/>
  <c r="AO17" i="252"/>
  <c r="AO31" i="252"/>
  <c r="AV31" i="251" s="1"/>
  <c r="AO18" i="252"/>
  <c r="AV18" i="251" s="1"/>
  <c r="AO33" i="252"/>
  <c r="AV33" i="251" s="1"/>
  <c r="S42" i="251"/>
  <c r="S76" i="251" s="1"/>
  <c r="AV42" i="33"/>
  <c r="AT76" i="33"/>
  <c r="X19" i="254"/>
  <c r="Y19" i="254"/>
  <c r="U100" i="251"/>
  <c r="V29" i="223"/>
  <c r="AO68" i="252"/>
  <c r="P23" i="72"/>
  <c r="AS92" i="251"/>
  <c r="AO21" i="223"/>
  <c r="X49" i="254"/>
  <c r="Y49" i="254"/>
  <c r="T20" i="223"/>
  <c r="S91" i="251"/>
  <c r="M74" i="72"/>
  <c r="U141" i="251"/>
  <c r="W10" i="221"/>
  <c r="T34" i="223"/>
  <c r="S105" i="251"/>
  <c r="AS79" i="251"/>
  <c r="AO8" i="223"/>
  <c r="AO25" i="252"/>
  <c r="AT41" i="72"/>
  <c r="CC41" i="72" s="1"/>
  <c r="BJ41" i="251" s="1"/>
  <c r="BI41" i="251" s="1"/>
  <c r="AN41" i="252"/>
  <c r="AS80" i="251"/>
  <c r="AO9" i="223"/>
  <c r="V15" i="223"/>
  <c r="U86" i="251"/>
  <c r="AN14" i="46"/>
  <c r="AO14" i="46" s="1"/>
  <c r="AT122" i="251"/>
  <c r="W41" i="254"/>
  <c r="W36" i="254"/>
  <c r="W32" i="254"/>
  <c r="U82" i="251"/>
  <c r="V11" i="223"/>
  <c r="Y70" i="72"/>
  <c r="AT70" i="72"/>
  <c r="CC70" i="72" s="1"/>
  <c r="BJ70" i="251" s="1"/>
  <c r="BI70" i="251" s="1"/>
  <c r="AN70" i="252"/>
  <c r="P30" i="72"/>
  <c r="Y72" i="254"/>
  <c r="X72" i="254"/>
  <c r="X25" i="252"/>
  <c r="W25" i="252"/>
  <c r="AN22" i="252"/>
  <c r="AT22" i="72"/>
  <c r="CC22" i="72" s="1"/>
  <c r="BJ22" i="251" s="1"/>
  <c r="BI22" i="251" s="1"/>
  <c r="AO11" i="223"/>
  <c r="AS82" i="251"/>
  <c r="U84" i="251"/>
  <c r="V13" i="223"/>
  <c r="U95" i="251"/>
  <c r="V24" i="223"/>
  <c r="AT124" i="251"/>
  <c r="AN16" i="46"/>
  <c r="AO16" i="46" s="1"/>
  <c r="AU118" i="251"/>
  <c r="AM18" i="46"/>
  <c r="AM20" i="46" s="1"/>
  <c r="AM21" i="46" s="1"/>
  <c r="AM23" i="46" s="1"/>
  <c r="AR23" i="72" s="1"/>
  <c r="AS104" i="251"/>
  <c r="AO33" i="223"/>
  <c r="AN50" i="252"/>
  <c r="AT50" i="72"/>
  <c r="CC50" i="72" s="1"/>
  <c r="BJ50" i="251" s="1"/>
  <c r="BI50" i="251" s="1"/>
  <c r="T26" i="223"/>
  <c r="S97" i="251"/>
  <c r="AT12" i="72"/>
  <c r="CC12" i="72" s="1"/>
  <c r="BJ12" i="251" s="1"/>
  <c r="BI12" i="251" s="1"/>
  <c r="AN12" i="252"/>
  <c r="X51" i="254"/>
  <c r="Y51" i="254"/>
  <c r="AC74" i="72"/>
  <c r="V18" i="252"/>
  <c r="V58" i="252"/>
  <c r="W38" i="254"/>
  <c r="V32" i="252"/>
  <c r="U107" i="251"/>
  <c r="V36" i="223"/>
  <c r="AE67" i="72"/>
  <c r="AA69" i="72"/>
  <c r="M22" i="72"/>
  <c r="X66" i="254"/>
  <c r="Y66" i="254"/>
  <c r="T40" i="223"/>
  <c r="S111" i="251"/>
  <c r="AO24" i="252"/>
  <c r="AV24" i="251" s="1"/>
  <c r="AO12" i="223"/>
  <c r="AS83" i="251"/>
  <c r="AS113" i="251"/>
  <c r="AO42" i="223"/>
  <c r="AM76" i="252"/>
  <c r="AM84" i="252" s="1"/>
  <c r="AN57" i="252"/>
  <c r="AT57" i="72"/>
  <c r="CC57" i="72" s="1"/>
  <c r="BJ57" i="251" s="1"/>
  <c r="BI57" i="251" s="1"/>
  <c r="L23" i="72"/>
  <c r="AT69" i="72"/>
  <c r="CC69" i="72" s="1"/>
  <c r="BJ69" i="251" s="1"/>
  <c r="BI69" i="251" s="1"/>
  <c r="AN69" i="252"/>
  <c r="AT34" i="72"/>
  <c r="CC34" i="72" s="1"/>
  <c r="BJ34" i="251" s="1"/>
  <c r="BI34" i="251" s="1"/>
  <c r="AN34" i="252"/>
  <c r="V42" i="252"/>
  <c r="W13" i="254"/>
  <c r="U13" i="221"/>
  <c r="S144" i="251"/>
  <c r="W9" i="254"/>
  <c r="V9" i="252"/>
  <c r="T38" i="223"/>
  <c r="S109" i="251"/>
  <c r="S107" i="251"/>
  <c r="T36" i="223"/>
  <c r="AU111" i="251"/>
  <c r="BI111" i="251" s="1"/>
  <c r="BJ111" i="251" s="1"/>
  <c r="AP40" i="223"/>
  <c r="BE40" i="223" s="1"/>
  <c r="BF40" i="223" s="1"/>
  <c r="AS96" i="251"/>
  <c r="AO25" i="223"/>
  <c r="AS88" i="251"/>
  <c r="AO17" i="223"/>
  <c r="U106" i="251"/>
  <c r="V35" i="223"/>
  <c r="AO13" i="252"/>
  <c r="AD22" i="72"/>
  <c r="O49" i="72"/>
  <c r="AI12" i="72"/>
  <c r="AO55" i="252"/>
  <c r="AV55" i="251" s="1"/>
  <c r="V14" i="223"/>
  <c r="U85" i="251"/>
  <c r="S94" i="251"/>
  <c r="T23" i="223"/>
  <c r="AO13" i="223"/>
  <c r="AS84" i="251"/>
  <c r="AO29" i="223"/>
  <c r="AS100" i="251"/>
  <c r="AN27" i="252"/>
  <c r="AT27" i="72"/>
  <c r="CC27" i="72" s="1"/>
  <c r="BJ27" i="251" s="1"/>
  <c r="BI27" i="251" s="1"/>
  <c r="AN52" i="252"/>
  <c r="AT52" i="72"/>
  <c r="CC52" i="72" s="1"/>
  <c r="BJ52" i="251" s="1"/>
  <c r="BI52" i="251" s="1"/>
  <c r="AT43" i="72"/>
  <c r="CC43" i="72" s="1"/>
  <c r="BJ43" i="251" s="1"/>
  <c r="BI43" i="251" s="1"/>
  <c r="AN43" i="252"/>
  <c r="Y48" i="254"/>
  <c r="X48" i="254"/>
  <c r="Y20" i="254"/>
  <c r="X20" i="254"/>
  <c r="AT53" i="72"/>
  <c r="CC53" i="72" s="1"/>
  <c r="BJ53" i="251" s="1"/>
  <c r="BI53" i="251" s="1"/>
  <c r="AN53" i="252"/>
  <c r="AT21" i="72"/>
  <c r="CC21" i="72" s="1"/>
  <c r="BJ21" i="251" s="1"/>
  <c r="BI21" i="251" s="1"/>
  <c r="AN21" i="252"/>
  <c r="H14" i="72"/>
  <c r="AS102" i="251"/>
  <c r="AO31" i="223"/>
  <c r="V34" i="252"/>
  <c r="Y64" i="254"/>
  <c r="X64" i="254"/>
  <c r="AT58" i="72"/>
  <c r="CC58" i="72" s="1"/>
  <c r="BJ58" i="251" s="1"/>
  <c r="BI58" i="251" s="1"/>
  <c r="AN58" i="252"/>
  <c r="AN71" i="252"/>
  <c r="AT71" i="72"/>
  <c r="CC71" i="72" s="1"/>
  <c r="BJ71" i="251" s="1"/>
  <c r="BI71" i="251" s="1"/>
  <c r="V7" i="223"/>
  <c r="U78" i="251"/>
  <c r="U87" i="251"/>
  <c r="V16" i="223"/>
  <c r="AS93" i="251"/>
  <c r="AO22" i="223"/>
  <c r="AN11" i="46"/>
  <c r="AO11" i="46" s="1"/>
  <c r="AT119" i="251"/>
  <c r="Q21" i="72"/>
  <c r="AT31" i="72"/>
  <c r="CC31" i="72" s="1"/>
  <c r="BJ31" i="251" s="1"/>
  <c r="BI31" i="251" s="1"/>
  <c r="AN31" i="252"/>
  <c r="Y49" i="72"/>
  <c r="V52" i="252"/>
  <c r="T14" i="223"/>
  <c r="S85" i="251"/>
  <c r="AT28" i="72"/>
  <c r="CC28" i="72" s="1"/>
  <c r="BJ28" i="251" s="1"/>
  <c r="BI28" i="251" s="1"/>
  <c r="AN28" i="252"/>
  <c r="X12" i="254"/>
  <c r="Y12" i="254"/>
  <c r="U97" i="251"/>
  <c r="V26" i="223"/>
  <c r="AO27" i="223"/>
  <c r="AS98" i="251"/>
  <c r="W8" i="252"/>
  <c r="X8" i="252"/>
  <c r="W27" i="254"/>
  <c r="W29" i="254"/>
  <c r="W53" i="254"/>
  <c r="S112" i="251"/>
  <c r="T41" i="223"/>
  <c r="W15" i="254"/>
  <c r="W60" i="254"/>
  <c r="W29" i="252"/>
  <c r="X29" i="252"/>
  <c r="V25" i="223"/>
  <c r="U96" i="251"/>
  <c r="S100" i="251"/>
  <c r="T29" i="223"/>
  <c r="AO20" i="223"/>
  <c r="AS91" i="251"/>
  <c r="AG64" i="72"/>
  <c r="AF37" i="72"/>
  <c r="W43" i="254"/>
  <c r="U140" i="251"/>
  <c r="W9" i="221"/>
  <c r="U114" i="251"/>
  <c r="V43" i="223"/>
  <c r="S87" i="251"/>
  <c r="T16" i="223"/>
  <c r="AJ61" i="72"/>
  <c r="AT49" i="72"/>
  <c r="CC49" i="72" s="1"/>
  <c r="BJ49" i="251" s="1"/>
  <c r="BI49" i="251" s="1"/>
  <c r="AN49" i="252"/>
  <c r="AH30" i="72"/>
  <c r="Y37" i="72"/>
  <c r="AO36" i="252"/>
  <c r="AV36" i="251" s="1"/>
  <c r="AO51" i="252"/>
  <c r="U10" i="221"/>
  <c r="S141" i="251"/>
  <c r="V32" i="223"/>
  <c r="U103" i="251"/>
  <c r="S104" i="251"/>
  <c r="T33" i="223"/>
  <c r="AK20" i="46"/>
  <c r="E23" i="100"/>
  <c r="AD11" i="72"/>
  <c r="AT48" i="72"/>
  <c r="CC48" i="72" s="1"/>
  <c r="BJ48" i="251" s="1"/>
  <c r="BI48" i="251" s="1"/>
  <c r="AN48" i="252"/>
  <c r="T22" i="223"/>
  <c r="S93" i="251"/>
  <c r="AN73" i="252"/>
  <c r="AT73" i="72"/>
  <c r="CC73" i="72" s="1"/>
  <c r="BJ73" i="251" s="1"/>
  <c r="BI73" i="251" s="1"/>
  <c r="W16" i="254"/>
  <c r="T76" i="252"/>
  <c r="T84" i="252" s="1"/>
  <c r="V13" i="252"/>
  <c r="V15" i="252"/>
  <c r="W40" i="252"/>
  <c r="X40" i="252"/>
  <c r="J19" i="72"/>
  <c r="S114" i="251"/>
  <c r="T43" i="223"/>
  <c r="AC10" i="72"/>
  <c r="AT32" i="72"/>
  <c r="CC32" i="72" s="1"/>
  <c r="BJ32" i="251" s="1"/>
  <c r="BI32" i="251" s="1"/>
  <c r="AN32" i="252"/>
  <c r="N21" i="72"/>
  <c r="AN37" i="252"/>
  <c r="AT37" i="72"/>
  <c r="CC37" i="72" s="1"/>
  <c r="BJ37" i="251" s="1"/>
  <c r="BI37" i="251" s="1"/>
  <c r="AO30" i="252"/>
  <c r="AN75" i="252"/>
  <c r="AT75" i="72"/>
  <c r="CC75" i="72" s="1"/>
  <c r="BJ75" i="251" s="1"/>
  <c r="BI75" i="251" s="1"/>
  <c r="G76" i="100"/>
  <c r="AT10" i="72"/>
  <c r="CC10" i="72" s="1"/>
  <c r="BJ10" i="251" s="1"/>
  <c r="BI10" i="251" s="1"/>
  <c r="AN10" i="252"/>
  <c r="S84" i="251"/>
  <c r="T13" i="223"/>
  <c r="U94" i="251"/>
  <c r="V23" i="223"/>
  <c r="AO35" i="223"/>
  <c r="AS106" i="251"/>
  <c r="X14" i="252"/>
  <c r="W14" i="252"/>
  <c r="AN60" i="252"/>
  <c r="AT60" i="72"/>
  <c r="CC60" i="72" s="1"/>
  <c r="BJ60" i="251" s="1"/>
  <c r="BI60" i="251" s="1"/>
  <c r="U36" i="223"/>
  <c r="T107" i="251"/>
  <c r="T115" i="251" s="1"/>
  <c r="T128" i="251" s="1"/>
  <c r="AT65" i="72"/>
  <c r="CC65" i="72" s="1"/>
  <c r="BJ65" i="251" s="1"/>
  <c r="BI65" i="251" s="1"/>
  <c r="AN65" i="252"/>
  <c r="W39" i="254"/>
  <c r="W18" i="254"/>
  <c r="W75" i="254"/>
  <c r="V54" i="252"/>
  <c r="W55" i="254"/>
  <c r="W35" i="254"/>
  <c r="S78" i="251"/>
  <c r="T7" i="223"/>
  <c r="Y30" i="252"/>
  <c r="S99" i="251"/>
  <c r="T28" i="223"/>
  <c r="Y28" i="72"/>
  <c r="I21" i="72"/>
  <c r="AT23" i="72"/>
  <c r="AN23" i="252"/>
  <c r="AO63" i="252"/>
  <c r="AV63" i="251" s="1"/>
  <c r="AT38" i="72"/>
  <c r="CC38" i="72" s="1"/>
  <c r="BJ38" i="251" s="1"/>
  <c r="BI38" i="251" s="1"/>
  <c r="AN38" i="252"/>
  <c r="AR76" i="251"/>
  <c r="Z56" i="72"/>
  <c r="AN55" i="252"/>
  <c r="AT55" i="72"/>
  <c r="CC55" i="72" s="1"/>
  <c r="BJ55" i="251" s="1"/>
  <c r="BI55" i="251" s="1"/>
  <c r="AN42" i="252"/>
  <c r="AT42" i="72"/>
  <c r="CC42" i="72" s="1"/>
  <c r="BJ42" i="251" s="1"/>
  <c r="BI42" i="251" s="1"/>
  <c r="AT123" i="251"/>
  <c r="AN15" i="46"/>
  <c r="AO15" i="46" s="1"/>
  <c r="W51" i="252"/>
  <c r="AS15" i="251"/>
  <c r="X62" i="254"/>
  <c r="Y62" i="254"/>
  <c r="Y31" i="254"/>
  <c r="X31" i="254"/>
  <c r="AN54" i="252"/>
  <c r="AT54" i="72"/>
  <c r="CC54" i="72" s="1"/>
  <c r="BJ54" i="251" s="1"/>
  <c r="BI54" i="251" s="1"/>
  <c r="U26" i="254"/>
  <c r="W34" i="254"/>
  <c r="W68" i="254"/>
  <c r="S98" i="251"/>
  <c r="T27" i="223"/>
  <c r="U44" i="223"/>
  <c r="W31" i="252"/>
  <c r="X31" i="252"/>
  <c r="U92" i="251"/>
  <c r="V21" i="223"/>
  <c r="AT68" i="72"/>
  <c r="CC68" i="72" s="1"/>
  <c r="BJ68" i="251" s="1"/>
  <c r="BI68" i="251" s="1"/>
  <c r="AN68" i="252"/>
  <c r="R56" i="72"/>
  <c r="AE64" i="72"/>
  <c r="AO37" i="223"/>
  <c r="AS108" i="251"/>
  <c r="S106" i="251"/>
  <c r="T35" i="223"/>
  <c r="AN11" i="252"/>
  <c r="AT11" i="72"/>
  <c r="CC11" i="72" s="1"/>
  <c r="BJ11" i="251" s="1"/>
  <c r="BI11" i="251" s="1"/>
  <c r="AN44" i="223"/>
  <c r="AH20" i="72"/>
  <c r="F76" i="100"/>
  <c r="U93" i="251"/>
  <c r="V22" i="223"/>
  <c r="S143" i="251"/>
  <c r="U12" i="221"/>
  <c r="V55" i="252"/>
  <c r="V68" i="252"/>
  <c r="AS87" i="251"/>
  <c r="AO16" i="223"/>
  <c r="AO36" i="223"/>
  <c r="AS107" i="251"/>
  <c r="AN8" i="252"/>
  <c r="AT8" i="72"/>
  <c r="CC8" i="72" s="1"/>
  <c r="BJ8" i="251" s="1"/>
  <c r="BI8" i="251" s="1"/>
  <c r="Y46" i="254"/>
  <c r="X46" i="254"/>
  <c r="N17" i="72"/>
  <c r="AT36" i="72"/>
  <c r="CC36" i="72" s="1"/>
  <c r="BJ36" i="251" s="1"/>
  <c r="BI36" i="251" s="1"/>
  <c r="AN36" i="252"/>
  <c r="AN51" i="252"/>
  <c r="AT51" i="72"/>
  <c r="CC51" i="72" s="1"/>
  <c r="BJ51" i="251" s="1"/>
  <c r="BI51" i="251" s="1"/>
  <c r="W45" i="252"/>
  <c r="X45" i="252"/>
  <c r="AG17" i="72"/>
  <c r="Y45" i="254"/>
  <c r="X45" i="254"/>
  <c r="AT118" i="251"/>
  <c r="AN10" i="46"/>
  <c r="AL18" i="46"/>
  <c r="AT121" i="251"/>
  <c r="AN13" i="46"/>
  <c r="AO13" i="46" s="1"/>
  <c r="X63" i="252"/>
  <c r="W63" i="252"/>
  <c r="X53" i="252"/>
  <c r="W53" i="252"/>
  <c r="T15" i="223"/>
  <c r="S86" i="251"/>
  <c r="AO35" i="252"/>
  <c r="AV35" i="251" s="1"/>
  <c r="AS103" i="251"/>
  <c r="AO32" i="223"/>
  <c r="AS99" i="251"/>
  <c r="AO28" i="223"/>
  <c r="AS81" i="251"/>
  <c r="AO10" i="223"/>
  <c r="W66" i="252"/>
  <c r="X66" i="252"/>
  <c r="V62" i="252"/>
  <c r="T8" i="223"/>
  <c r="S79" i="251"/>
  <c r="K45" i="72"/>
  <c r="AN61" i="252"/>
  <c r="AT61" i="72"/>
  <c r="CC61" i="72" s="1"/>
  <c r="BJ61" i="251" s="1"/>
  <c r="BI61" i="251" s="1"/>
  <c r="AG63" i="72"/>
  <c r="AN46" i="252"/>
  <c r="AT46" i="72"/>
  <c r="CC46" i="72" s="1"/>
  <c r="BJ46" i="251" s="1"/>
  <c r="BI46" i="251" s="1"/>
  <c r="AO72" i="252"/>
  <c r="AV72" i="251" s="1"/>
  <c r="AO14" i="72"/>
  <c r="AN20" i="252"/>
  <c r="AT20" i="72"/>
  <c r="CC20" i="72" s="1"/>
  <c r="BJ20" i="251" s="1"/>
  <c r="BI20" i="251" s="1"/>
  <c r="S11" i="72"/>
  <c r="X65" i="254"/>
  <c r="Y65" i="254"/>
  <c r="T12" i="223"/>
  <c r="S83" i="251"/>
  <c r="AO19" i="252"/>
  <c r="AT30" i="72"/>
  <c r="CC30" i="72" s="1"/>
  <c r="BJ30" i="251" s="1"/>
  <c r="BI30" i="251" s="1"/>
  <c r="AN30" i="252"/>
  <c r="AO7" i="223"/>
  <c r="AS78" i="251"/>
  <c r="AO38" i="223"/>
  <c r="AS109" i="251"/>
  <c r="T32" i="223"/>
  <c r="S103" i="251"/>
  <c r="AN74" i="252"/>
  <c r="AT74" i="72"/>
  <c r="CC74" i="72" s="1"/>
  <c r="BJ74" i="251" s="1"/>
  <c r="BI74" i="251" s="1"/>
  <c r="AT29" i="72"/>
  <c r="CC29" i="72" s="1"/>
  <c r="BJ29" i="251" s="1"/>
  <c r="BI29" i="251" s="1"/>
  <c r="AN29" i="252"/>
  <c r="AT66" i="72"/>
  <c r="CC66" i="72" s="1"/>
  <c r="BJ66" i="251" s="1"/>
  <c r="BI66" i="251" s="1"/>
  <c r="AN66" i="252"/>
  <c r="W41" i="252"/>
  <c r="X41" i="252"/>
  <c r="X70" i="252"/>
  <c r="W70" i="252"/>
  <c r="W46" i="252"/>
  <c r="X46" i="252"/>
  <c r="AN62" i="252"/>
  <c r="AT62" i="72"/>
  <c r="CC62" i="72" s="1"/>
  <c r="BJ62" i="251" s="1"/>
  <c r="BI62" i="251" s="1"/>
  <c r="AT39" i="72"/>
  <c r="CC39" i="72" s="1"/>
  <c r="BJ39" i="251" s="1"/>
  <c r="BI39" i="251" s="1"/>
  <c r="AN39" i="252"/>
  <c r="W40" i="254"/>
  <c r="W8" i="254"/>
  <c r="V35" i="252"/>
  <c r="W54" i="254"/>
  <c r="T19" i="223"/>
  <c r="S90" i="251"/>
  <c r="AT47" i="72"/>
  <c r="CC47" i="72" s="1"/>
  <c r="BJ47" i="251" s="1"/>
  <c r="BI47" i="251" s="1"/>
  <c r="AN47" i="252"/>
  <c r="Z17" i="72"/>
  <c r="AK66" i="72"/>
  <c r="AJ60" i="72"/>
  <c r="AS97" i="251"/>
  <c r="AO26" i="223"/>
  <c r="Q46" i="72"/>
  <c r="V42" i="223"/>
  <c r="U113" i="251"/>
  <c r="U80" i="251"/>
  <c r="V9" i="223"/>
  <c r="AT64" i="72"/>
  <c r="CC64" i="72" s="1"/>
  <c r="BJ64" i="251" s="1"/>
  <c r="BI64" i="251" s="1"/>
  <c r="AN64" i="252"/>
  <c r="Y8" i="72"/>
  <c r="AB69" i="72"/>
  <c r="W67" i="252"/>
  <c r="X67" i="252"/>
  <c r="U105" i="251"/>
  <c r="V34" i="223"/>
  <c r="AO56" i="252"/>
  <c r="AV56" i="251" s="1"/>
  <c r="V51" i="252"/>
  <c r="AO30" i="223"/>
  <c r="AS101" i="251"/>
  <c r="AO41" i="223"/>
  <c r="AS112" i="251"/>
  <c r="AT15" i="72"/>
  <c r="CC15" i="72" s="1"/>
  <c r="BJ15" i="251" s="1"/>
  <c r="BI15" i="251" s="1"/>
  <c r="AN15" i="252"/>
  <c r="AO40" i="252"/>
  <c r="W30" i="254"/>
  <c r="W7" i="254"/>
  <c r="S110" i="251"/>
  <c r="T39" i="223"/>
  <c r="Z75" i="72"/>
  <c r="AO39" i="223"/>
  <c r="AS110" i="251"/>
  <c r="AO18" i="223"/>
  <c r="AS89" i="251"/>
  <c r="W70" i="254"/>
  <c r="W7" i="252"/>
  <c r="S113" i="251"/>
  <c r="T42" i="223"/>
  <c r="AE22" i="72"/>
  <c r="AF66" i="72"/>
  <c r="AS90" i="251"/>
  <c r="AO19" i="223"/>
  <c r="AR115" i="251"/>
  <c r="W63" i="254"/>
  <c r="S102" i="251"/>
  <c r="T31" i="223"/>
  <c r="U104" i="251"/>
  <c r="V33" i="223"/>
  <c r="AN25" i="252"/>
  <c r="AT25" i="72"/>
  <c r="CC25" i="72" s="1"/>
  <c r="BJ25" i="251" s="1"/>
  <c r="BI25" i="251" s="1"/>
  <c r="AN67" i="252"/>
  <c r="AT67" i="72"/>
  <c r="CC67" i="72" s="1"/>
  <c r="BJ67" i="251" s="1"/>
  <c r="BI67" i="251" s="1"/>
  <c r="W64" i="252"/>
  <c r="X64" i="252"/>
  <c r="X47" i="254"/>
  <c r="Y47" i="254"/>
  <c r="U81" i="251"/>
  <c r="V10" i="223"/>
  <c r="AN14" i="252"/>
  <c r="AT14" i="72"/>
  <c r="CC14" i="72" s="1"/>
  <c r="BJ14" i="251" s="1"/>
  <c r="BI14" i="251" s="1"/>
  <c r="W49" i="252"/>
  <c r="X49" i="252"/>
  <c r="AD17" i="72"/>
  <c r="W59" i="254"/>
  <c r="W24" i="254"/>
  <c r="V36" i="252"/>
  <c r="W17" i="252"/>
  <c r="X17" i="252"/>
  <c r="S139" i="251"/>
  <c r="U8" i="221"/>
  <c r="AE14" i="72"/>
  <c r="X20" i="252"/>
  <c r="W20" i="252"/>
  <c r="AO24" i="223"/>
  <c r="AS95" i="251"/>
  <c r="AN18" i="252"/>
  <c r="AT18" i="72"/>
  <c r="CC18" i="72" s="1"/>
  <c r="BJ18" i="251" s="1"/>
  <c r="BI18" i="251" s="1"/>
  <c r="X19" i="252"/>
  <c r="W19" i="252"/>
  <c r="V40" i="223"/>
  <c r="U111" i="251"/>
  <c r="U83" i="251"/>
  <c r="V12" i="223"/>
  <c r="AB39" i="72"/>
  <c r="R73" i="72"/>
  <c r="L74" i="72"/>
  <c r="AT9" i="72"/>
  <c r="CC9" i="72" s="1"/>
  <c r="BJ9" i="251" s="1"/>
  <c r="BI9" i="251" s="1"/>
  <c r="AN9" i="252"/>
  <c r="AJ66" i="72"/>
  <c r="AO34" i="223"/>
  <c r="AS105" i="251"/>
  <c r="X48" i="252"/>
  <c r="W48" i="252"/>
  <c r="S81" i="251"/>
  <c r="T10" i="223"/>
  <c r="AT35" i="72"/>
  <c r="CC35" i="72" s="1"/>
  <c r="BJ35" i="251" s="1"/>
  <c r="BI35" i="251" s="1"/>
  <c r="AN35" i="252"/>
  <c r="AN16" i="252"/>
  <c r="AT16" i="72"/>
  <c r="CC16" i="72" s="1"/>
  <c r="BJ16" i="251" s="1"/>
  <c r="BI16" i="251" s="1"/>
  <c r="W71" i="254"/>
  <c r="W50" i="254"/>
  <c r="V24" i="252"/>
  <c r="V38" i="223"/>
  <c r="U109" i="251"/>
  <c r="T11" i="223"/>
  <c r="S82" i="251"/>
  <c r="V28" i="223"/>
  <c r="U99" i="251"/>
  <c r="S73" i="72"/>
  <c r="AN72" i="252"/>
  <c r="AT72" i="72"/>
  <c r="CC72" i="72" s="1"/>
  <c r="BJ72" i="251" s="1"/>
  <c r="BI72" i="251" s="1"/>
  <c r="AN59" i="252"/>
  <c r="AT59" i="72"/>
  <c r="CC59" i="72" s="1"/>
  <c r="BJ59" i="251" s="1"/>
  <c r="BI59" i="251" s="1"/>
  <c r="Y42" i="254"/>
  <c r="X42" i="254"/>
  <c r="W47" i="252"/>
  <c r="X47" i="252"/>
  <c r="P17" i="72"/>
  <c r="AN24" i="252"/>
  <c r="AT24" i="72"/>
  <c r="CC24" i="72" s="1"/>
  <c r="BJ24" i="251" s="1"/>
  <c r="BI24" i="251" s="1"/>
  <c r="AT19" i="72"/>
  <c r="CC19" i="72" s="1"/>
  <c r="BJ19" i="251" s="1"/>
  <c r="BI19" i="251" s="1"/>
  <c r="AN19" i="252"/>
  <c r="AK64" i="72"/>
  <c r="AN7" i="252"/>
  <c r="AO15" i="223"/>
  <c r="AS86" i="251"/>
  <c r="V7" i="221"/>
  <c r="T138" i="251"/>
  <c r="X72" i="252"/>
  <c r="W72" i="252"/>
  <c r="T24" i="223"/>
  <c r="S95" i="251"/>
  <c r="AN17" i="252"/>
  <c r="AT17" i="72"/>
  <c r="CC17" i="72" s="1"/>
  <c r="BJ17" i="251" s="1"/>
  <c r="BI17" i="251" s="1"/>
  <c r="R38" i="72"/>
  <c r="V11" i="72"/>
  <c r="AN44" i="252"/>
  <c r="AT44" i="72"/>
  <c r="CC44" i="72" s="1"/>
  <c r="BJ44" i="251" s="1"/>
  <c r="BI44" i="251" s="1"/>
  <c r="AS94" i="251"/>
  <c r="AO23" i="223"/>
  <c r="X56" i="254"/>
  <c r="Y56" i="254"/>
  <c r="X61" i="254"/>
  <c r="Y61" i="254"/>
  <c r="AO62" i="252"/>
  <c r="AO39" i="252"/>
  <c r="AN33" i="252"/>
  <c r="AT33" i="72"/>
  <c r="CC33" i="72" s="1"/>
  <c r="BJ33" i="251" s="1"/>
  <c r="BI33" i="251" s="1"/>
  <c r="AS126" i="251"/>
  <c r="W73" i="254"/>
  <c r="T139" i="251"/>
  <c r="V8" i="221"/>
  <c r="V50" i="252"/>
  <c r="W60" i="252"/>
  <c r="X60" i="252"/>
  <c r="U98" i="251"/>
  <c r="V27" i="223"/>
  <c r="AT120" i="251"/>
  <c r="AN12" i="46"/>
  <c r="AO12" i="46" s="1"/>
  <c r="AN45" i="252"/>
  <c r="AT45" i="72"/>
  <c r="CC45" i="72" s="1"/>
  <c r="BJ45" i="251" s="1"/>
  <c r="BI45" i="251" s="1"/>
  <c r="V20" i="223"/>
  <c r="U91" i="251"/>
  <c r="AN13" i="252"/>
  <c r="AT13" i="72"/>
  <c r="CC13" i="72" s="1"/>
  <c r="BJ13" i="251" s="1"/>
  <c r="BI13" i="251" s="1"/>
  <c r="P60" i="72"/>
  <c r="AN63" i="252"/>
  <c r="AT63" i="72"/>
  <c r="CC63" i="72" s="1"/>
  <c r="BJ63" i="251" s="1"/>
  <c r="BI63" i="251" s="1"/>
  <c r="W22" i="254"/>
  <c r="K23" i="72"/>
  <c r="AT56" i="72"/>
  <c r="CC56" i="72" s="1"/>
  <c r="BJ56" i="251" s="1"/>
  <c r="BI56" i="251" s="1"/>
  <c r="AN56" i="252"/>
  <c r="AT26" i="72"/>
  <c r="CC26" i="72" s="1"/>
  <c r="BJ26" i="251" s="1"/>
  <c r="BI26" i="251" s="1"/>
  <c r="AN26" i="252"/>
  <c r="X12" i="252"/>
  <c r="W12" i="252"/>
  <c r="AT40" i="72"/>
  <c r="CC40" i="72" s="1"/>
  <c r="BJ40" i="251" s="1"/>
  <c r="BI40" i="251" s="1"/>
  <c r="AN40" i="252"/>
  <c r="AS85" i="251"/>
  <c r="AO14" i="223"/>
  <c r="W25" i="254"/>
  <c r="W28" i="254"/>
  <c r="W52" i="254"/>
  <c r="U76" i="254"/>
  <c r="U83" i="254" s="1"/>
  <c r="W58" i="254"/>
  <c r="S80" i="251"/>
  <c r="T9" i="223"/>
  <c r="AV51" i="251" l="1"/>
  <c r="AH30" i="1"/>
  <c r="AL30" i="1" s="1"/>
  <c r="AM30" i="1" s="1"/>
  <c r="AH39" i="1"/>
  <c r="AG8" i="1"/>
  <c r="AG62" i="1"/>
  <c r="AG48" i="1"/>
  <c r="AG41" i="1"/>
  <c r="AG47" i="1"/>
  <c r="AG17" i="1"/>
  <c r="AG34" i="1"/>
  <c r="AG58" i="1"/>
  <c r="AG64" i="1"/>
  <c r="AG39" i="1"/>
  <c r="AI53" i="1"/>
  <c r="AL53" i="1"/>
  <c r="AM53" i="1" s="1"/>
  <c r="AP53" i="1"/>
  <c r="AP37" i="1"/>
  <c r="AI37" i="1"/>
  <c r="AL37" i="1"/>
  <c r="AM37" i="1" s="1"/>
  <c r="AP30" i="1"/>
  <c r="AI30" i="1"/>
  <c r="AF52" i="1"/>
  <c r="AG52" i="1"/>
  <c r="AH52" i="1"/>
  <c r="AU25" i="1"/>
  <c r="L25" i="67"/>
  <c r="O25" i="67" s="1"/>
  <c r="P25" i="67" s="1"/>
  <c r="R59" i="67"/>
  <c r="S59" i="67" s="1"/>
  <c r="D59" i="72" s="1"/>
  <c r="D59" i="100"/>
  <c r="AP59" i="100" s="1"/>
  <c r="AY59" i="251" s="1"/>
  <c r="BA59" i="251" s="1"/>
  <c r="AM59" i="251"/>
  <c r="AS59" i="251"/>
  <c r="D24" i="241"/>
  <c r="E24" i="241" s="1"/>
  <c r="H24" i="241" s="1"/>
  <c r="L24" i="241" s="1"/>
  <c r="N24" i="241" s="1"/>
  <c r="D24" i="141"/>
  <c r="E24" i="141" s="1"/>
  <c r="H24" i="141" s="1"/>
  <c r="L24" i="141" s="1"/>
  <c r="N24" i="141" s="1"/>
  <c r="D24" i="140"/>
  <c r="E24" i="140" s="1"/>
  <c r="H24" i="140" s="1"/>
  <c r="L24" i="140" s="1"/>
  <c r="N24" i="140" s="1"/>
  <c r="AI25" i="1"/>
  <c r="AP25" i="1"/>
  <c r="AL25" i="1"/>
  <c r="AM25" i="1" s="1"/>
  <c r="L32" i="67"/>
  <c r="O32" i="67" s="1"/>
  <c r="P32" i="67" s="1"/>
  <c r="AU32" i="1"/>
  <c r="AL22" i="1"/>
  <c r="AM22" i="1" s="1"/>
  <c r="AP22" i="1"/>
  <c r="AI22" i="1"/>
  <c r="R49" i="67"/>
  <c r="S49" i="67" s="1"/>
  <c r="D49" i="72" s="1"/>
  <c r="D49" i="100"/>
  <c r="AP49" i="100" s="1"/>
  <c r="AY49" i="251" s="1"/>
  <c r="BA49" i="251" s="1"/>
  <c r="AM49" i="251"/>
  <c r="D33" i="141"/>
  <c r="E33" i="141" s="1"/>
  <c r="H33" i="141" s="1"/>
  <c r="L33" i="141" s="1"/>
  <c r="N33" i="141" s="1"/>
  <c r="AL68" i="1"/>
  <c r="AM68" i="1" s="1"/>
  <c r="AI68" i="1"/>
  <c r="AP68" i="1"/>
  <c r="L54" i="67"/>
  <c r="O54" i="67" s="1"/>
  <c r="P54" i="67" s="1"/>
  <c r="AU54" i="1"/>
  <c r="D63" i="140"/>
  <c r="E63" i="140" s="1"/>
  <c r="H63" i="140" s="1"/>
  <c r="L63" i="140" s="1"/>
  <c r="N63" i="140" s="1"/>
  <c r="D63" i="241"/>
  <c r="E63" i="241" s="1"/>
  <c r="H63" i="241" s="1"/>
  <c r="L63" i="241" s="1"/>
  <c r="N63" i="241" s="1"/>
  <c r="D63" i="141"/>
  <c r="E63" i="141" s="1"/>
  <c r="H63" i="141" s="1"/>
  <c r="L63" i="141" s="1"/>
  <c r="N63" i="141" s="1"/>
  <c r="AF68" i="1"/>
  <c r="AG68" i="1"/>
  <c r="AF38" i="1"/>
  <c r="AG38" i="1"/>
  <c r="D72" i="100"/>
  <c r="AP72" i="100" s="1"/>
  <c r="AY72" i="251" s="1"/>
  <c r="BA72" i="251" s="1"/>
  <c r="AM72" i="251"/>
  <c r="R72" i="67"/>
  <c r="S72" i="67" s="1"/>
  <c r="D72" i="72" s="1"/>
  <c r="AS72" i="251"/>
  <c r="L62" i="67"/>
  <c r="O62" i="67" s="1"/>
  <c r="P62" i="67" s="1"/>
  <c r="AU62" i="1"/>
  <c r="AI39" i="1"/>
  <c r="AL39" i="1"/>
  <c r="AM39" i="1" s="1"/>
  <c r="AP39" i="1"/>
  <c r="AF50" i="1"/>
  <c r="AG50" i="1"/>
  <c r="AH50" i="1"/>
  <c r="D33" i="140"/>
  <c r="E33" i="140" s="1"/>
  <c r="H33" i="140" s="1"/>
  <c r="L33" i="140" s="1"/>
  <c r="N33" i="140" s="1"/>
  <c r="D10" i="100"/>
  <c r="AP10" i="100" s="1"/>
  <c r="AY10" i="251" s="1"/>
  <c r="BA10" i="251" s="1"/>
  <c r="AM10" i="251"/>
  <c r="R10" i="67"/>
  <c r="S10" i="67" s="1"/>
  <c r="D10" i="72" s="1"/>
  <c r="AS10" i="251"/>
  <c r="AF37" i="1"/>
  <c r="AG37" i="1"/>
  <c r="AX70" i="1"/>
  <c r="C70" i="33"/>
  <c r="AO70" i="33" s="1"/>
  <c r="AQ70" i="1"/>
  <c r="D70" i="67" s="1"/>
  <c r="E70" i="67" s="1"/>
  <c r="F70" i="67" s="1"/>
  <c r="G70" i="67" s="1"/>
  <c r="AF40" i="1"/>
  <c r="AG40" i="1"/>
  <c r="AH40" i="1"/>
  <c r="D15" i="140"/>
  <c r="E15" i="140" s="1"/>
  <c r="H15" i="140" s="1"/>
  <c r="L15" i="140" s="1"/>
  <c r="N15" i="140" s="1"/>
  <c r="D15" i="241"/>
  <c r="E15" i="241" s="1"/>
  <c r="H15" i="241" s="1"/>
  <c r="L15" i="241" s="1"/>
  <c r="N15" i="241" s="1"/>
  <c r="E7" i="46"/>
  <c r="D15" i="141"/>
  <c r="E15" i="141" s="1"/>
  <c r="H15" i="141" s="1"/>
  <c r="L15" i="141" s="1"/>
  <c r="N15" i="141" s="1"/>
  <c r="AM55" i="251"/>
  <c r="D55" i="100"/>
  <c r="AP55" i="100" s="1"/>
  <c r="AY55" i="251" s="1"/>
  <c r="BA55" i="251" s="1"/>
  <c r="R55" i="67"/>
  <c r="S55" i="67" s="1"/>
  <c r="D55" i="72" s="1"/>
  <c r="AS55" i="251"/>
  <c r="R63" i="67"/>
  <c r="S63" i="67" s="1"/>
  <c r="D63" i="72" s="1"/>
  <c r="AM63" i="251"/>
  <c r="D63" i="100"/>
  <c r="AP63" i="100" s="1"/>
  <c r="AY63" i="251" s="1"/>
  <c r="BA63" i="251" s="1"/>
  <c r="AM35" i="251"/>
  <c r="R35" i="67"/>
  <c r="S35" i="67" s="1"/>
  <c r="D35" i="72" s="1"/>
  <c r="D35" i="100"/>
  <c r="AP35" i="100" s="1"/>
  <c r="AY35" i="251" s="1"/>
  <c r="BA35" i="251" s="1"/>
  <c r="D16" i="140"/>
  <c r="E16" i="140" s="1"/>
  <c r="H16" i="140" s="1"/>
  <c r="L16" i="140" s="1"/>
  <c r="N16" i="140" s="1"/>
  <c r="D16" i="241"/>
  <c r="E16" i="241" s="1"/>
  <c r="H16" i="241" s="1"/>
  <c r="L16" i="241" s="1"/>
  <c r="N16" i="241" s="1"/>
  <c r="D16" i="141"/>
  <c r="E16" i="141" s="1"/>
  <c r="H16" i="141" s="1"/>
  <c r="L16" i="141" s="1"/>
  <c r="N16" i="141" s="1"/>
  <c r="AP66" i="1"/>
  <c r="AI66" i="1"/>
  <c r="AL66" i="1"/>
  <c r="AM66" i="1" s="1"/>
  <c r="AF71" i="1"/>
  <c r="AG71" i="1"/>
  <c r="AS49" i="251"/>
  <c r="AF53" i="1"/>
  <c r="AG53" i="1"/>
  <c r="AL71" i="1"/>
  <c r="AM71" i="1" s="1"/>
  <c r="AP71" i="1"/>
  <c r="AI71" i="1"/>
  <c r="AP74" i="1"/>
  <c r="AI74" i="1"/>
  <c r="AL74" i="1"/>
  <c r="AM74" i="1" s="1"/>
  <c r="AV62" i="251"/>
  <c r="AV25" i="251"/>
  <c r="L23" i="67"/>
  <c r="O23" i="67" s="1"/>
  <c r="P23" i="67" s="1"/>
  <c r="AU23" i="1"/>
  <c r="AF22" i="1"/>
  <c r="AG22" i="1"/>
  <c r="AI38" i="1"/>
  <c r="AL38" i="1"/>
  <c r="AM38" i="1" s="1"/>
  <c r="AP38" i="1"/>
  <c r="R18" i="67"/>
  <c r="S18" i="67" s="1"/>
  <c r="D18" i="72" s="1"/>
  <c r="AM18" i="251"/>
  <c r="D18" i="100"/>
  <c r="AP18" i="100" s="1"/>
  <c r="AY18" i="251" s="1"/>
  <c r="BA18" i="251" s="1"/>
  <c r="L30" i="67"/>
  <c r="O30" i="67" s="1"/>
  <c r="P30" i="67" s="1"/>
  <c r="AU30" i="1"/>
  <c r="AM15" i="251"/>
  <c r="R15" i="67"/>
  <c r="S15" i="67" s="1"/>
  <c r="D15" i="72" s="1"/>
  <c r="D15" i="100"/>
  <c r="AP15" i="100" s="1"/>
  <c r="AF20" i="1"/>
  <c r="AG20" i="1"/>
  <c r="AH20" i="1"/>
  <c r="AF46" i="1"/>
  <c r="AG46" i="1"/>
  <c r="AH46" i="1"/>
  <c r="AI69" i="1"/>
  <c r="AP69" i="1"/>
  <c r="AL69" i="1"/>
  <c r="AM69" i="1" s="1"/>
  <c r="U7" i="1"/>
  <c r="AA7" i="1"/>
  <c r="AA76" i="1" s="1"/>
  <c r="X7" i="1"/>
  <c r="W7" i="1"/>
  <c r="Z7" i="1"/>
  <c r="T76" i="1"/>
  <c r="AF19" i="1"/>
  <c r="AG19" i="1"/>
  <c r="AH19" i="1"/>
  <c r="AL18" i="1"/>
  <c r="AM18" i="1" s="1"/>
  <c r="AP18" i="1"/>
  <c r="AI18" i="1"/>
  <c r="AG23" i="1"/>
  <c r="AF23" i="1"/>
  <c r="D36" i="100"/>
  <c r="AP36" i="100" s="1"/>
  <c r="AY36" i="251" s="1"/>
  <c r="BA36" i="251" s="1"/>
  <c r="R36" i="67"/>
  <c r="S36" i="67" s="1"/>
  <c r="D36" i="72" s="1"/>
  <c r="AM36" i="251"/>
  <c r="AP35" i="1"/>
  <c r="AI35" i="1"/>
  <c r="AL35" i="1"/>
  <c r="AM35" i="1" s="1"/>
  <c r="D70" i="241"/>
  <c r="E70" i="241" s="1"/>
  <c r="H70" i="241" s="1"/>
  <c r="L70" i="241" s="1"/>
  <c r="N70" i="241" s="1"/>
  <c r="D70" i="140"/>
  <c r="E70" i="140" s="1"/>
  <c r="H70" i="140" s="1"/>
  <c r="L70" i="140" s="1"/>
  <c r="N70" i="140" s="1"/>
  <c r="D70" i="141"/>
  <c r="E70" i="141" s="1"/>
  <c r="H70" i="141" s="1"/>
  <c r="L70" i="141" s="1"/>
  <c r="N70" i="141" s="1"/>
  <c r="AP58" i="1"/>
  <c r="AI58" i="1"/>
  <c r="AL58" i="1"/>
  <c r="AM58" i="1" s="1"/>
  <c r="AQ63" i="1"/>
  <c r="D63" i="67" s="1"/>
  <c r="E63" i="67" s="1"/>
  <c r="F63" i="67" s="1"/>
  <c r="G63" i="67" s="1"/>
  <c r="AX63" i="1"/>
  <c r="C63" i="33"/>
  <c r="AO63" i="33" s="1"/>
  <c r="AU22" i="1"/>
  <c r="L22" i="67"/>
  <c r="O22" i="67" s="1"/>
  <c r="P22" i="67" s="1"/>
  <c r="R66" i="67"/>
  <c r="S66" i="67" s="1"/>
  <c r="D66" i="72" s="1"/>
  <c r="AM66" i="251"/>
  <c r="D66" i="100"/>
  <c r="AP66" i="100" s="1"/>
  <c r="AY66" i="251" s="1"/>
  <c r="BA66" i="251" s="1"/>
  <c r="C51" i="33"/>
  <c r="AQ51" i="1"/>
  <c r="D51" i="67" s="1"/>
  <c r="E51" i="67" s="1"/>
  <c r="F51" i="67" s="1"/>
  <c r="G51" i="67" s="1"/>
  <c r="AX51" i="1"/>
  <c r="AU40" i="1"/>
  <c r="L40" i="67"/>
  <c r="O40" i="67" s="1"/>
  <c r="P40" i="67" s="1"/>
  <c r="AV40" i="251" s="1"/>
  <c r="L68" i="67"/>
  <c r="O68" i="67" s="1"/>
  <c r="P68" i="67" s="1"/>
  <c r="AU68" i="1"/>
  <c r="D68" i="140" s="1"/>
  <c r="E68" i="140" s="1"/>
  <c r="H68" i="140" s="1"/>
  <c r="L68" i="140" s="1"/>
  <c r="N68" i="140" s="1"/>
  <c r="AU8" i="1"/>
  <c r="L8" i="67"/>
  <c r="O8" i="67" s="1"/>
  <c r="P8" i="67" s="1"/>
  <c r="L52" i="67"/>
  <c r="O52" i="67" s="1"/>
  <c r="P52" i="67" s="1"/>
  <c r="AU52" i="1"/>
  <c r="AG25" i="1"/>
  <c r="AF25" i="1"/>
  <c r="F25" i="238" s="1"/>
  <c r="AI56" i="1"/>
  <c r="AP56" i="1"/>
  <c r="AL56" i="1"/>
  <c r="AM56" i="1" s="1"/>
  <c r="L38" i="67"/>
  <c r="O38" i="67" s="1"/>
  <c r="P38" i="67" s="1"/>
  <c r="AU38" i="1"/>
  <c r="AU44" i="1"/>
  <c r="L44" i="67"/>
  <c r="O44" i="67" s="1"/>
  <c r="P44" i="67" s="1"/>
  <c r="D33" i="100"/>
  <c r="AP33" i="100" s="1"/>
  <c r="AY33" i="251" s="1"/>
  <c r="BA33" i="251" s="1"/>
  <c r="R33" i="67"/>
  <c r="S33" i="67" s="1"/>
  <c r="D33" i="72" s="1"/>
  <c r="AM33" i="251"/>
  <c r="AI11" i="1"/>
  <c r="AP11" i="1"/>
  <c r="AL11" i="1"/>
  <c r="AM11" i="1" s="1"/>
  <c r="AP75" i="1"/>
  <c r="AL75" i="1"/>
  <c r="AM75" i="1" s="1"/>
  <c r="AI75" i="1"/>
  <c r="C24" i="33"/>
  <c r="AX24" i="1"/>
  <c r="AQ24" i="1"/>
  <c r="D24" i="67" s="1"/>
  <c r="E24" i="67" s="1"/>
  <c r="F24" i="67" s="1"/>
  <c r="G24" i="67" s="1"/>
  <c r="L26" i="67"/>
  <c r="O26" i="67" s="1"/>
  <c r="P26" i="67" s="1"/>
  <c r="AU26" i="1"/>
  <c r="L71" i="67"/>
  <c r="O71" i="67" s="1"/>
  <c r="P71" i="67" s="1"/>
  <c r="AU71" i="1"/>
  <c r="D56" i="100"/>
  <c r="AP56" i="100" s="1"/>
  <c r="AY56" i="251" s="1"/>
  <c r="BA56" i="251" s="1"/>
  <c r="AM56" i="251"/>
  <c r="R56" i="67"/>
  <c r="S56" i="67" s="1"/>
  <c r="D56" i="72" s="1"/>
  <c r="R11" i="67"/>
  <c r="S11" i="67" s="1"/>
  <c r="D11" i="72" s="1"/>
  <c r="D11" i="100"/>
  <c r="AP11" i="100" s="1"/>
  <c r="AY11" i="251" s="1"/>
  <c r="BA11" i="251" s="1"/>
  <c r="AM11" i="251"/>
  <c r="AF32" i="1"/>
  <c r="AH32" i="1"/>
  <c r="AG32" i="1"/>
  <c r="AP59" i="1"/>
  <c r="AL59" i="1"/>
  <c r="AM59" i="1" s="1"/>
  <c r="AI59" i="1"/>
  <c r="AU46" i="1"/>
  <c r="L46" i="67"/>
  <c r="O46" i="67" s="1"/>
  <c r="P46" i="67" s="1"/>
  <c r="L43" i="67"/>
  <c r="O43" i="67" s="1"/>
  <c r="P43" i="67" s="1"/>
  <c r="AU43" i="1"/>
  <c r="AH64" i="1"/>
  <c r="AU50" i="1"/>
  <c r="L50" i="67"/>
  <c r="O50" i="67" s="1"/>
  <c r="P50" i="67" s="1"/>
  <c r="AH9" i="1"/>
  <c r="AG9" i="1"/>
  <c r="AF9" i="1"/>
  <c r="AM75" i="251"/>
  <c r="R75" i="67"/>
  <c r="S75" i="67" s="1"/>
  <c r="D75" i="72" s="1"/>
  <c r="D75" i="100"/>
  <c r="AP75" i="100" s="1"/>
  <c r="AY75" i="251" s="1"/>
  <c r="BA75" i="251" s="1"/>
  <c r="AS33" i="251"/>
  <c r="AH48" i="1"/>
  <c r="AG27" i="1"/>
  <c r="AF27" i="1"/>
  <c r="AH17" i="1"/>
  <c r="AL29" i="1"/>
  <c r="AM29" i="1" s="1"/>
  <c r="AI29" i="1"/>
  <c r="AP29" i="1"/>
  <c r="AL26" i="1"/>
  <c r="AM26" i="1" s="1"/>
  <c r="AP26" i="1"/>
  <c r="AI26" i="1"/>
  <c r="AU41" i="1"/>
  <c r="L41" i="67"/>
  <c r="O41" i="67" s="1"/>
  <c r="P41" i="67" s="1"/>
  <c r="AU47" i="1"/>
  <c r="L47" i="67"/>
  <c r="O47" i="67" s="1"/>
  <c r="P47" i="67" s="1"/>
  <c r="AH23" i="1"/>
  <c r="L13" i="67"/>
  <c r="O13" i="67" s="1"/>
  <c r="P13" i="67" s="1"/>
  <c r="AV13" i="251" s="1"/>
  <c r="AU13" i="1"/>
  <c r="L17" i="67"/>
  <c r="O17" i="67" s="1"/>
  <c r="P17" i="67" s="1"/>
  <c r="AU17" i="1"/>
  <c r="AG54" i="1"/>
  <c r="AI62" i="1"/>
  <c r="AP62" i="1"/>
  <c r="AL62" i="1"/>
  <c r="AM62" i="1" s="1"/>
  <c r="L34" i="67"/>
  <c r="O34" i="67" s="1"/>
  <c r="P34" i="67" s="1"/>
  <c r="AU34" i="1"/>
  <c r="AQ15" i="1"/>
  <c r="D15" i="67" s="1"/>
  <c r="E15" i="67" s="1"/>
  <c r="F15" i="67" s="1"/>
  <c r="G15" i="67" s="1"/>
  <c r="C15" i="33"/>
  <c r="AX15" i="1"/>
  <c r="AP10" i="1"/>
  <c r="AL10" i="1"/>
  <c r="AM10" i="1" s="1"/>
  <c r="AI10" i="1"/>
  <c r="R70" i="67"/>
  <c r="S70" i="67" s="1"/>
  <c r="D70" i="72" s="1"/>
  <c r="D70" i="100"/>
  <c r="AP70" i="100" s="1"/>
  <c r="AY70" i="251" s="1"/>
  <c r="BA70" i="251" s="1"/>
  <c r="AM70" i="251"/>
  <c r="AG30" i="1"/>
  <c r="D67" i="100"/>
  <c r="AP67" i="100" s="1"/>
  <c r="AY67" i="251" s="1"/>
  <c r="BA67" i="251" s="1"/>
  <c r="R67" i="67"/>
  <c r="S67" i="67" s="1"/>
  <c r="D67" i="72" s="1"/>
  <c r="AM67" i="251"/>
  <c r="AG44" i="1"/>
  <c r="AG60" i="1"/>
  <c r="AF60" i="1"/>
  <c r="AL57" i="1"/>
  <c r="AM57" i="1" s="1"/>
  <c r="AI57" i="1"/>
  <c r="AP57" i="1"/>
  <c r="AI65" i="1"/>
  <c r="AP65" i="1"/>
  <c r="AL65" i="1"/>
  <c r="AM65" i="1" s="1"/>
  <c r="AP55" i="1"/>
  <c r="AI55" i="1"/>
  <c r="AL55" i="1"/>
  <c r="AM55" i="1" s="1"/>
  <c r="AU58" i="1"/>
  <c r="L58" i="67"/>
  <c r="O58" i="67" s="1"/>
  <c r="P58" i="67" s="1"/>
  <c r="AI61" i="1"/>
  <c r="AL61" i="1"/>
  <c r="AM61" i="1" s="1"/>
  <c r="AP61" i="1"/>
  <c r="AU28" i="1"/>
  <c r="L28" i="67"/>
  <c r="O28" i="67" s="1"/>
  <c r="P28" i="67" s="1"/>
  <c r="AV28" i="251" s="1"/>
  <c r="AM45" i="251"/>
  <c r="D45" i="100"/>
  <c r="AP45" i="100" s="1"/>
  <c r="AY45" i="251" s="1"/>
  <c r="BA45" i="251" s="1"/>
  <c r="R45" i="67"/>
  <c r="S45" i="67" s="1"/>
  <c r="D45" i="72" s="1"/>
  <c r="AI43" i="1"/>
  <c r="AP43" i="1"/>
  <c r="AL43" i="1"/>
  <c r="AM43" i="1" s="1"/>
  <c r="AG26" i="1"/>
  <c r="AF26" i="1"/>
  <c r="F26" i="238" s="1"/>
  <c r="AH8" i="1"/>
  <c r="AH47" i="1"/>
  <c r="R24" i="67"/>
  <c r="S24" i="67" s="1"/>
  <c r="D24" i="72" s="1"/>
  <c r="D24" i="100"/>
  <c r="AP24" i="100" s="1"/>
  <c r="AY24" i="251" s="1"/>
  <c r="BA24" i="251" s="1"/>
  <c r="AM24" i="251"/>
  <c r="D67" i="141"/>
  <c r="E67" i="141" s="1"/>
  <c r="H67" i="141" s="1"/>
  <c r="L67" i="141" s="1"/>
  <c r="N67" i="141" s="1"/>
  <c r="D67" i="140"/>
  <c r="E67" i="140" s="1"/>
  <c r="H67" i="140" s="1"/>
  <c r="L67" i="140" s="1"/>
  <c r="N67" i="140" s="1"/>
  <c r="D67" i="241"/>
  <c r="E67" i="241" s="1"/>
  <c r="H67" i="241" s="1"/>
  <c r="L67" i="241" s="1"/>
  <c r="N67" i="241" s="1"/>
  <c r="D57" i="100"/>
  <c r="AP57" i="100" s="1"/>
  <c r="AM57" i="251"/>
  <c r="R57" i="67"/>
  <c r="S57" i="67" s="1"/>
  <c r="D57" i="72" s="1"/>
  <c r="R65" i="67"/>
  <c r="S65" i="67" s="1"/>
  <c r="D65" i="72" s="1"/>
  <c r="D65" i="100"/>
  <c r="AP65" i="100" s="1"/>
  <c r="AY65" i="251" s="1"/>
  <c r="BA65" i="251" s="1"/>
  <c r="AM65" i="251"/>
  <c r="AG43" i="1"/>
  <c r="AF43" i="1"/>
  <c r="AH34" i="1"/>
  <c r="AS66" i="251"/>
  <c r="L39" i="67"/>
  <c r="O39" i="67" s="1"/>
  <c r="P39" i="67" s="1"/>
  <c r="AU39" i="1"/>
  <c r="AU27" i="1"/>
  <c r="L27" i="67"/>
  <c r="O27" i="67" s="1"/>
  <c r="P27" i="67" s="1"/>
  <c r="AU53" i="1"/>
  <c r="L53" i="67"/>
  <c r="O53" i="67" s="1"/>
  <c r="P53" i="67" s="1"/>
  <c r="AP45" i="1"/>
  <c r="AL45" i="1"/>
  <c r="AM45" i="1" s="1"/>
  <c r="AI45" i="1"/>
  <c r="R74" i="67"/>
  <c r="S74" i="67" s="1"/>
  <c r="D74" i="72" s="1"/>
  <c r="D74" i="100"/>
  <c r="AP74" i="100" s="1"/>
  <c r="AY74" i="251" s="1"/>
  <c r="BA74" i="251" s="1"/>
  <c r="AM74" i="251"/>
  <c r="AF13" i="1"/>
  <c r="AH13" i="1"/>
  <c r="AG13" i="1"/>
  <c r="D51" i="100"/>
  <c r="AP51" i="100" s="1"/>
  <c r="AY51" i="251" s="1"/>
  <c r="BA51" i="251" s="1"/>
  <c r="R51" i="67"/>
  <c r="S51" i="67" s="1"/>
  <c r="D51" i="72" s="1"/>
  <c r="AM51" i="251"/>
  <c r="AI27" i="1"/>
  <c r="AP27" i="1"/>
  <c r="AL27" i="1"/>
  <c r="AM27" i="1" s="1"/>
  <c r="L37" i="67"/>
  <c r="O37" i="67" s="1"/>
  <c r="P37" i="67" s="1"/>
  <c r="AU37" i="1"/>
  <c r="AI49" i="1"/>
  <c r="AP49" i="1"/>
  <c r="AL49" i="1"/>
  <c r="AM49" i="1" s="1"/>
  <c r="AI72" i="1"/>
  <c r="AP72" i="1"/>
  <c r="AL72" i="1"/>
  <c r="AM72" i="1" s="1"/>
  <c r="D42" i="100"/>
  <c r="AP42" i="100" s="1"/>
  <c r="AY42" i="251" s="1"/>
  <c r="BA42" i="251" s="1"/>
  <c r="R42" i="67"/>
  <c r="S42" i="67" s="1"/>
  <c r="D42" i="72" s="1"/>
  <c r="AM42" i="251"/>
  <c r="D29" i="100"/>
  <c r="AP29" i="100" s="1"/>
  <c r="AY29" i="251" s="1"/>
  <c r="BA29" i="251" s="1"/>
  <c r="AM29" i="251"/>
  <c r="R29" i="67"/>
  <c r="S29" i="67" s="1"/>
  <c r="D29" i="72" s="1"/>
  <c r="AH41" i="1"/>
  <c r="D51" i="241"/>
  <c r="E51" i="241" s="1"/>
  <c r="H51" i="241" s="1"/>
  <c r="L51" i="241" s="1"/>
  <c r="N51" i="241" s="1"/>
  <c r="D51" i="141"/>
  <c r="E51" i="141" s="1"/>
  <c r="H51" i="141" s="1"/>
  <c r="L51" i="141" s="1"/>
  <c r="N51" i="141" s="1"/>
  <c r="D51" i="140"/>
  <c r="E51" i="140" s="1"/>
  <c r="H51" i="140" s="1"/>
  <c r="L51" i="140" s="1"/>
  <c r="N51" i="140" s="1"/>
  <c r="AM16" i="251"/>
  <c r="D16" i="100"/>
  <c r="AP16" i="100" s="1"/>
  <c r="AY16" i="251" s="1"/>
  <c r="BA16" i="251" s="1"/>
  <c r="R16" i="67"/>
  <c r="S16" i="67" s="1"/>
  <c r="D16" i="72" s="1"/>
  <c r="AL36" i="1"/>
  <c r="AM36" i="1" s="1"/>
  <c r="AI36" i="1"/>
  <c r="AP36" i="1"/>
  <c r="L60" i="67"/>
  <c r="O60" i="67" s="1"/>
  <c r="P60" i="67" s="1"/>
  <c r="AU60" i="1"/>
  <c r="R69" i="67"/>
  <c r="S69" i="67" s="1"/>
  <c r="D69" i="72" s="1"/>
  <c r="D69" i="100"/>
  <c r="AP69" i="100" s="1"/>
  <c r="AY69" i="251" s="1"/>
  <c r="BA69" i="251" s="1"/>
  <c r="AM69" i="251"/>
  <c r="AH54" i="1"/>
  <c r="AU64" i="1"/>
  <c r="L64" i="67"/>
  <c r="O64" i="67" s="1"/>
  <c r="P64" i="67" s="1"/>
  <c r="C16" i="33"/>
  <c r="AX16" i="1"/>
  <c r="AQ16" i="1"/>
  <c r="D16" i="67" s="1"/>
  <c r="E16" i="67" s="1"/>
  <c r="F16" i="67" s="1"/>
  <c r="G16" i="67" s="1"/>
  <c r="AG28" i="1"/>
  <c r="AH28" i="1"/>
  <c r="AF28" i="1"/>
  <c r="AS29" i="251"/>
  <c r="AS51" i="251"/>
  <c r="AU20" i="1"/>
  <c r="L20" i="67"/>
  <c r="O20" i="67" s="1"/>
  <c r="P20" i="67" s="1"/>
  <c r="C67" i="33"/>
  <c r="AX67" i="1"/>
  <c r="AQ67" i="1"/>
  <c r="D67" i="67" s="1"/>
  <c r="E67" i="67" s="1"/>
  <c r="F67" i="67" s="1"/>
  <c r="G67" i="67" s="1"/>
  <c r="L48" i="67"/>
  <c r="O48" i="67" s="1"/>
  <c r="P48" i="67" s="1"/>
  <c r="AU48" i="1"/>
  <c r="AM61" i="251"/>
  <c r="R61" i="67"/>
  <c r="S61" i="67" s="1"/>
  <c r="D61" i="72" s="1"/>
  <c r="D61" i="100"/>
  <c r="AP61" i="100" s="1"/>
  <c r="AY61" i="251" s="1"/>
  <c r="BA61" i="251" s="1"/>
  <c r="AU19" i="1"/>
  <c r="L19" i="67"/>
  <c r="O19" i="67" s="1"/>
  <c r="P19" i="67" s="1"/>
  <c r="L9" i="67"/>
  <c r="O9" i="67" s="1"/>
  <c r="P9" i="67" s="1"/>
  <c r="AU9" i="1"/>
  <c r="AH44" i="1"/>
  <c r="AH60" i="1"/>
  <c r="AL42" i="1"/>
  <c r="AM42" i="1" s="1"/>
  <c r="AI42" i="1"/>
  <c r="AP42" i="1"/>
  <c r="AS61" i="251"/>
  <c r="E76" i="100"/>
  <c r="D14" i="140"/>
  <c r="E14" i="140" s="1"/>
  <c r="H14" i="140" s="1"/>
  <c r="L14" i="140" s="1"/>
  <c r="N14" i="140" s="1"/>
  <c r="D14" i="241"/>
  <c r="E14" i="241" s="1"/>
  <c r="H14" i="241" s="1"/>
  <c r="L14" i="241" s="1"/>
  <c r="N14" i="241" s="1"/>
  <c r="D14" i="141"/>
  <c r="E14" i="141" s="1"/>
  <c r="H14" i="141" s="1"/>
  <c r="L14" i="141" s="1"/>
  <c r="N14" i="141" s="1"/>
  <c r="AX31" i="1"/>
  <c r="AQ31" i="1"/>
  <c r="D31" i="67" s="1"/>
  <c r="E31" i="67" s="1"/>
  <c r="F31" i="67" s="1"/>
  <c r="G31" i="67" s="1"/>
  <c r="C31" i="33"/>
  <c r="AO31" i="33" s="1"/>
  <c r="D73" i="141"/>
  <c r="E73" i="141" s="1"/>
  <c r="H73" i="141" s="1"/>
  <c r="L73" i="141" s="1"/>
  <c r="N73" i="141" s="1"/>
  <c r="D73" i="241"/>
  <c r="E73" i="241" s="1"/>
  <c r="H73" i="241" s="1"/>
  <c r="L73" i="241" s="1"/>
  <c r="N73" i="241" s="1"/>
  <c r="D73" i="140"/>
  <c r="E73" i="140" s="1"/>
  <c r="H73" i="140" s="1"/>
  <c r="L73" i="140" s="1"/>
  <c r="N73" i="140" s="1"/>
  <c r="H28" i="238"/>
  <c r="D28" i="252" s="1"/>
  <c r="O28" i="238"/>
  <c r="D28" i="254" s="1"/>
  <c r="AX14" i="1"/>
  <c r="AR14" i="1" s="1"/>
  <c r="C14" i="33"/>
  <c r="AO14" i="33" s="1"/>
  <c r="AQ14" i="1"/>
  <c r="D14" i="67" s="1"/>
  <c r="E14" i="67" s="1"/>
  <c r="F14" i="67" s="1"/>
  <c r="G14" i="67" s="1"/>
  <c r="AQ73" i="1"/>
  <c r="D73" i="67" s="1"/>
  <c r="E73" i="67" s="1"/>
  <c r="F73" i="67" s="1"/>
  <c r="G73" i="67" s="1"/>
  <c r="AX73" i="1"/>
  <c r="C73" i="33"/>
  <c r="AO73" i="33" s="1"/>
  <c r="AT12" i="1"/>
  <c r="AD12" i="1"/>
  <c r="D31" i="141"/>
  <c r="E31" i="141" s="1"/>
  <c r="H31" i="141" s="1"/>
  <c r="L31" i="141" s="1"/>
  <c r="N31" i="141" s="1"/>
  <c r="D31" i="241"/>
  <c r="E31" i="241" s="1"/>
  <c r="H31" i="241" s="1"/>
  <c r="L31" i="241" s="1"/>
  <c r="N31" i="241" s="1"/>
  <c r="D31" i="140"/>
  <c r="E31" i="140" s="1"/>
  <c r="H31" i="140" s="1"/>
  <c r="L31" i="140" s="1"/>
  <c r="N31" i="140" s="1"/>
  <c r="H32" i="238"/>
  <c r="D32" i="252" s="1"/>
  <c r="O32" i="238"/>
  <c r="D32" i="254" s="1"/>
  <c r="AY15" i="251"/>
  <c r="BA15" i="251" s="1"/>
  <c r="AY57" i="251"/>
  <c r="BA57" i="251" s="1"/>
  <c r="T10" i="254"/>
  <c r="AJ57" i="33"/>
  <c r="E57" i="33"/>
  <c r="Y57" i="33"/>
  <c r="Z57" i="33"/>
  <c r="AD57" i="33"/>
  <c r="AA57" i="33"/>
  <c r="H57" i="33"/>
  <c r="AH57" i="33"/>
  <c r="N57" i="33"/>
  <c r="R21" i="254"/>
  <c r="P21" i="252"/>
  <c r="AC11" i="33"/>
  <c r="J11" i="33"/>
  <c r="N11" i="33"/>
  <c r="AD11" i="33"/>
  <c r="M11" i="33"/>
  <c r="X11" i="33"/>
  <c r="AK11" i="33"/>
  <c r="T11" i="33"/>
  <c r="AE11" i="33"/>
  <c r="R33" i="140"/>
  <c r="P33" i="140"/>
  <c r="Q33" i="140" s="1"/>
  <c r="S28" i="252"/>
  <c r="E28" i="33"/>
  <c r="AF28" i="33"/>
  <c r="AM28" i="33"/>
  <c r="AE28" i="33"/>
  <c r="AL28" i="33"/>
  <c r="Y28" i="33"/>
  <c r="AI28" i="33"/>
  <c r="AC28" i="33"/>
  <c r="L28" i="33"/>
  <c r="E23" i="254"/>
  <c r="H9" i="238"/>
  <c r="O9" i="238"/>
  <c r="X36" i="33"/>
  <c r="E36" i="252"/>
  <c r="S36" i="33"/>
  <c r="Y36" i="33"/>
  <c r="L36" i="33"/>
  <c r="W36" i="33"/>
  <c r="H36" i="33"/>
  <c r="Q36" i="33"/>
  <c r="M36" i="33"/>
  <c r="Z27" i="33"/>
  <c r="E27" i="252"/>
  <c r="G27" i="33"/>
  <c r="R27" i="33"/>
  <c r="AD27" i="33"/>
  <c r="J27" i="33"/>
  <c r="Q27" i="33"/>
  <c r="V27" i="33"/>
  <c r="AM27" i="33"/>
  <c r="AN73" i="33"/>
  <c r="F38" i="33"/>
  <c r="R38" i="252"/>
  <c r="R43" i="252"/>
  <c r="F43" i="33"/>
  <c r="I33" i="67"/>
  <c r="J33" i="67" s="1"/>
  <c r="K33" i="67"/>
  <c r="AN54" i="33"/>
  <c r="AN67" i="33"/>
  <c r="AO67" i="33"/>
  <c r="E27" i="254"/>
  <c r="R32" i="33"/>
  <c r="X32" i="33"/>
  <c r="AI32" i="33"/>
  <c r="L32" i="33"/>
  <c r="V32" i="33"/>
  <c r="M32" i="33"/>
  <c r="Y32" i="33"/>
  <c r="AM38" i="33"/>
  <c r="L21" i="254"/>
  <c r="J21" i="252"/>
  <c r="E58" i="254"/>
  <c r="S16" i="252"/>
  <c r="F24" i="33"/>
  <c r="R24" i="252"/>
  <c r="AF59" i="33"/>
  <c r="AG59" i="33"/>
  <c r="AB59" i="33"/>
  <c r="L59" i="33"/>
  <c r="E59" i="33"/>
  <c r="AH59" i="33"/>
  <c r="G59" i="33"/>
  <c r="AA59" i="33"/>
  <c r="Z59" i="33"/>
  <c r="R69" i="252"/>
  <c r="F69" i="33"/>
  <c r="E11" i="254"/>
  <c r="G58" i="33"/>
  <c r="P58" i="33"/>
  <c r="AK58" i="33"/>
  <c r="AI58" i="33"/>
  <c r="AM58" i="33"/>
  <c r="I58" i="33"/>
  <c r="S58" i="33"/>
  <c r="E23" i="33"/>
  <c r="J23" i="33"/>
  <c r="K23" i="33"/>
  <c r="I23" i="33"/>
  <c r="V23" i="33"/>
  <c r="Y23" i="33"/>
  <c r="O23" i="33"/>
  <c r="N23" i="33"/>
  <c r="AJ23" i="33"/>
  <c r="H23" i="33"/>
  <c r="K71" i="33"/>
  <c r="R71" i="33"/>
  <c r="AL71" i="33"/>
  <c r="E71" i="33"/>
  <c r="V71" i="33"/>
  <c r="H71" i="33"/>
  <c r="J71" i="33"/>
  <c r="AB71" i="33"/>
  <c r="AC71" i="33"/>
  <c r="AF21" i="1"/>
  <c r="AH21" i="1"/>
  <c r="AG21" i="1"/>
  <c r="AN41" i="33"/>
  <c r="AO51" i="33"/>
  <c r="AN51" i="33"/>
  <c r="F63" i="251"/>
  <c r="AP63" i="33"/>
  <c r="E63" i="251" s="1"/>
  <c r="Q63" i="251"/>
  <c r="V63" i="251" s="1"/>
  <c r="AW63" i="33"/>
  <c r="AZ63" i="33" s="1"/>
  <c r="F39" i="33"/>
  <c r="R39" i="252"/>
  <c r="AM57" i="33"/>
  <c r="W57" i="33"/>
  <c r="S57" i="33"/>
  <c r="X57" i="33"/>
  <c r="AG57" i="33"/>
  <c r="V57" i="33"/>
  <c r="M57" i="33"/>
  <c r="AI57" i="33"/>
  <c r="J57" i="33"/>
  <c r="AB11" i="33"/>
  <c r="Z11" i="33"/>
  <c r="K11" i="33"/>
  <c r="S11" i="252"/>
  <c r="S11" i="33"/>
  <c r="AJ11" i="33"/>
  <c r="O11" i="33"/>
  <c r="R33" i="241"/>
  <c r="P33" i="241"/>
  <c r="Q33" i="241" s="1"/>
  <c r="R15" i="252"/>
  <c r="F15" i="33"/>
  <c r="I28" i="33"/>
  <c r="AD28" i="33"/>
  <c r="E28" i="252"/>
  <c r="V28" i="33"/>
  <c r="P28" i="33"/>
  <c r="G28" i="33"/>
  <c r="AJ28" i="33"/>
  <c r="K28" i="33"/>
  <c r="E71" i="254"/>
  <c r="U36" i="33"/>
  <c r="AI36" i="33"/>
  <c r="E36" i="33"/>
  <c r="AD36" i="33"/>
  <c r="AL36" i="33"/>
  <c r="AK36" i="33"/>
  <c r="AH36" i="33"/>
  <c r="Z36" i="33"/>
  <c r="AM36" i="33"/>
  <c r="AC36" i="33"/>
  <c r="N27" i="33"/>
  <c r="AG27" i="33"/>
  <c r="AF27" i="33"/>
  <c r="AJ27" i="33"/>
  <c r="I27" i="33"/>
  <c r="AB27" i="33"/>
  <c r="S27" i="33"/>
  <c r="M27" i="33"/>
  <c r="H27" i="33"/>
  <c r="O27" i="33"/>
  <c r="F10" i="33"/>
  <c r="R10" i="252"/>
  <c r="E36" i="254"/>
  <c r="AN60" i="33"/>
  <c r="AL32" i="33"/>
  <c r="S32" i="33"/>
  <c r="AJ32" i="33"/>
  <c r="AK32" i="33"/>
  <c r="Q32" i="33"/>
  <c r="U32" i="33"/>
  <c r="AF32" i="33"/>
  <c r="AG32" i="33"/>
  <c r="AN18" i="33"/>
  <c r="T59" i="33"/>
  <c r="J59" i="33"/>
  <c r="U59" i="33"/>
  <c r="E59" i="252"/>
  <c r="AI59" i="33"/>
  <c r="Q59" i="33"/>
  <c r="K59" i="33"/>
  <c r="R59" i="33"/>
  <c r="N59" i="33"/>
  <c r="Q58" i="33"/>
  <c r="AH58" i="33"/>
  <c r="L58" i="33"/>
  <c r="AG58" i="33"/>
  <c r="O58" i="33"/>
  <c r="K58" i="33"/>
  <c r="U58" i="33"/>
  <c r="AA58" i="33"/>
  <c r="Y58" i="33"/>
  <c r="W58" i="33"/>
  <c r="AL15" i="33"/>
  <c r="S74" i="252"/>
  <c r="E23" i="252"/>
  <c r="X23" i="33"/>
  <c r="G23" i="33"/>
  <c r="AF23" i="33"/>
  <c r="R23" i="33"/>
  <c r="AC23" i="33"/>
  <c r="AL23" i="33"/>
  <c r="AE23" i="33"/>
  <c r="AB23" i="33"/>
  <c r="D75" i="254"/>
  <c r="AF71" i="33"/>
  <c r="S71" i="33"/>
  <c r="M71" i="33"/>
  <c r="E71" i="252"/>
  <c r="I71" i="33"/>
  <c r="T71" i="33"/>
  <c r="AK71" i="33"/>
  <c r="T69" i="254"/>
  <c r="AL57" i="33"/>
  <c r="Q57" i="33"/>
  <c r="AF57" i="33"/>
  <c r="AB57" i="33"/>
  <c r="G57" i="33"/>
  <c r="S57" i="252"/>
  <c r="U57" i="33"/>
  <c r="AC57" i="33"/>
  <c r="O57" i="33"/>
  <c r="Q11" i="33"/>
  <c r="L11" i="33"/>
  <c r="AI11" i="33"/>
  <c r="P11" i="33"/>
  <c r="W11" i="33"/>
  <c r="H11" i="33"/>
  <c r="AA11" i="33"/>
  <c r="AF11" i="33"/>
  <c r="AH11" i="33"/>
  <c r="G11" i="33"/>
  <c r="F37" i="33"/>
  <c r="AN37" i="33" s="1"/>
  <c r="R37" i="252"/>
  <c r="T44" i="254"/>
  <c r="R28" i="33"/>
  <c r="M28" i="33"/>
  <c r="AH28" i="33"/>
  <c r="T28" i="33"/>
  <c r="H28" i="33"/>
  <c r="N28" i="33"/>
  <c r="AB28" i="33"/>
  <c r="W28" i="33"/>
  <c r="Q28" i="33"/>
  <c r="X28" i="33"/>
  <c r="J36" i="33"/>
  <c r="AG36" i="33"/>
  <c r="R36" i="33"/>
  <c r="I36" i="33"/>
  <c r="AE36" i="33"/>
  <c r="V36" i="33"/>
  <c r="AJ36" i="33"/>
  <c r="P27" i="33"/>
  <c r="K27" i="33"/>
  <c r="X27" i="33"/>
  <c r="Y27" i="33"/>
  <c r="AH27" i="33"/>
  <c r="AI27" i="33"/>
  <c r="S27" i="252"/>
  <c r="AK27" i="33"/>
  <c r="AE27" i="33"/>
  <c r="E57" i="254"/>
  <c r="AY33" i="1"/>
  <c r="AW33" i="1"/>
  <c r="D33" i="254"/>
  <c r="S32" i="252"/>
  <c r="AA32" i="33"/>
  <c r="T32" i="33"/>
  <c r="N32" i="33"/>
  <c r="P32" i="33"/>
  <c r="E32" i="33"/>
  <c r="K32" i="33"/>
  <c r="AD32" i="33"/>
  <c r="H32" i="33"/>
  <c r="AE32" i="33"/>
  <c r="AN39" i="33"/>
  <c r="I21" i="254"/>
  <c r="G21" i="252"/>
  <c r="AK59" i="33"/>
  <c r="P59" i="33"/>
  <c r="AL59" i="33"/>
  <c r="H59" i="33"/>
  <c r="AC59" i="33"/>
  <c r="AE59" i="33"/>
  <c r="X59" i="33"/>
  <c r="AJ59" i="33"/>
  <c r="V59" i="33"/>
  <c r="X67" i="254"/>
  <c r="O21" i="67"/>
  <c r="P21" i="67" s="1"/>
  <c r="N58" i="33"/>
  <c r="AF58" i="33"/>
  <c r="AB58" i="33"/>
  <c r="H58" i="33"/>
  <c r="AL58" i="33"/>
  <c r="AJ58" i="33"/>
  <c r="R58" i="33"/>
  <c r="AE58" i="33"/>
  <c r="X58" i="33"/>
  <c r="S23" i="252"/>
  <c r="AM23" i="33"/>
  <c r="Z23" i="33"/>
  <c r="W23" i="33"/>
  <c r="AH23" i="33"/>
  <c r="S23" i="33"/>
  <c r="L23" i="33"/>
  <c r="M23" i="33"/>
  <c r="D75" i="252"/>
  <c r="E59" i="254"/>
  <c r="F44" i="33"/>
  <c r="AN44" i="33" s="1"/>
  <c r="R44" i="252"/>
  <c r="AD71" i="33"/>
  <c r="L71" i="33"/>
  <c r="AJ71" i="33"/>
  <c r="AG71" i="33"/>
  <c r="AE71" i="33"/>
  <c r="U71" i="33"/>
  <c r="G71" i="33"/>
  <c r="AI71" i="33"/>
  <c r="P71" i="33"/>
  <c r="Z71" i="33"/>
  <c r="Q70" i="251"/>
  <c r="V70" i="251" s="1"/>
  <c r="F70" i="251"/>
  <c r="AP70" i="33"/>
  <c r="E70" i="251" s="1"/>
  <c r="AW70" i="33"/>
  <c r="AZ70" i="33" s="1"/>
  <c r="T74" i="254"/>
  <c r="T57" i="33"/>
  <c r="L57" i="33"/>
  <c r="P57" i="33"/>
  <c r="R57" i="33"/>
  <c r="K57" i="33"/>
  <c r="I57" i="33"/>
  <c r="AE57" i="33"/>
  <c r="AK57" i="33"/>
  <c r="E57" i="252"/>
  <c r="AG11" i="33"/>
  <c r="E11" i="33"/>
  <c r="V11" i="33"/>
  <c r="Y11" i="33"/>
  <c r="R11" i="33"/>
  <c r="U11" i="33"/>
  <c r="I11" i="33"/>
  <c r="AL11" i="33"/>
  <c r="E11" i="252"/>
  <c r="P33" i="141"/>
  <c r="Q33" i="141" s="1"/>
  <c r="R33" i="141"/>
  <c r="O28" i="33"/>
  <c r="AG28" i="33"/>
  <c r="J28" i="33"/>
  <c r="Z28" i="33"/>
  <c r="U28" i="33"/>
  <c r="AK28" i="33"/>
  <c r="AA28" i="33"/>
  <c r="S28" i="33"/>
  <c r="R74" i="252"/>
  <c r="F74" i="33"/>
  <c r="AN74" i="33" s="1"/>
  <c r="AF36" i="33"/>
  <c r="AB36" i="33"/>
  <c r="O36" i="33"/>
  <c r="N36" i="33"/>
  <c r="AA36" i="33"/>
  <c r="P36" i="33"/>
  <c r="K36" i="33"/>
  <c r="T36" i="33"/>
  <c r="G36" i="33"/>
  <c r="W27" i="33"/>
  <c r="L27" i="33"/>
  <c r="U27" i="33"/>
  <c r="AC27" i="33"/>
  <c r="AL27" i="33"/>
  <c r="AA27" i="33"/>
  <c r="E27" i="33"/>
  <c r="T27" i="33"/>
  <c r="W73" i="252"/>
  <c r="AN38" i="33"/>
  <c r="M21" i="252"/>
  <c r="O21" i="254"/>
  <c r="E28" i="254"/>
  <c r="D33" i="252"/>
  <c r="Z32" i="33"/>
  <c r="G32" i="33"/>
  <c r="AH32" i="33"/>
  <c r="AC32" i="33"/>
  <c r="J32" i="33"/>
  <c r="O32" i="33"/>
  <c r="I32" i="33"/>
  <c r="W32" i="33"/>
  <c r="AB32" i="33"/>
  <c r="E32" i="252"/>
  <c r="T37" i="254"/>
  <c r="R16" i="252"/>
  <c r="F16" i="33"/>
  <c r="AM24" i="33"/>
  <c r="R22" i="252"/>
  <c r="F22" i="33"/>
  <c r="S59" i="252"/>
  <c r="S59" i="33"/>
  <c r="O59" i="33"/>
  <c r="AD59" i="33"/>
  <c r="I59" i="33"/>
  <c r="Y59" i="33"/>
  <c r="M59" i="33"/>
  <c r="W59" i="33"/>
  <c r="E32" i="254"/>
  <c r="AN69" i="33"/>
  <c r="AN68" i="33"/>
  <c r="V58" i="33"/>
  <c r="Z58" i="33"/>
  <c r="AC58" i="33"/>
  <c r="M58" i="33"/>
  <c r="J58" i="33"/>
  <c r="AD58" i="33"/>
  <c r="E58" i="252"/>
  <c r="E58" i="33"/>
  <c r="T58" i="33"/>
  <c r="U23" i="33"/>
  <c r="AI23" i="33"/>
  <c r="AG23" i="33"/>
  <c r="AK23" i="33"/>
  <c r="Q23" i="33"/>
  <c r="AD23" i="33"/>
  <c r="T23" i="33"/>
  <c r="P23" i="33"/>
  <c r="AA23" i="33"/>
  <c r="AM71" i="33"/>
  <c r="Q71" i="33"/>
  <c r="O71" i="33"/>
  <c r="X71" i="33"/>
  <c r="AA71" i="33"/>
  <c r="N71" i="33"/>
  <c r="AH71" i="33"/>
  <c r="Y71" i="33"/>
  <c r="W71" i="33"/>
  <c r="Y56" i="252"/>
  <c r="X73" i="254"/>
  <c r="Y73" i="254"/>
  <c r="AU33" i="251"/>
  <c r="AY33" i="252"/>
  <c r="AZ33" i="252" s="1"/>
  <c r="AU44" i="251"/>
  <c r="AY44" i="252"/>
  <c r="AZ44" i="252" s="1"/>
  <c r="AY17" i="252"/>
  <c r="AZ17" i="252" s="1"/>
  <c r="AU17" i="251"/>
  <c r="AO75" i="252"/>
  <c r="AV75" i="251" s="1"/>
  <c r="AY24" i="252"/>
  <c r="AZ24" i="252" s="1"/>
  <c r="AU24" i="251"/>
  <c r="Y47" i="252"/>
  <c r="AU59" i="251"/>
  <c r="AY59" i="252"/>
  <c r="AZ59" i="252" s="1"/>
  <c r="AO12" i="252"/>
  <c r="Y48" i="252"/>
  <c r="AY18" i="252"/>
  <c r="AZ18" i="252" s="1"/>
  <c r="AU18" i="251"/>
  <c r="AO14" i="252"/>
  <c r="AV14" i="251" s="1"/>
  <c r="AO11" i="252"/>
  <c r="AV11" i="251" s="1"/>
  <c r="AQ40" i="252"/>
  <c r="AX40" i="251" s="1"/>
  <c r="AO15" i="252"/>
  <c r="AQ56" i="252"/>
  <c r="AX56" i="251" s="1"/>
  <c r="AO42" i="252"/>
  <c r="AV42" i="251" s="1"/>
  <c r="X8" i="254"/>
  <c r="Y8" i="254"/>
  <c r="AY62" i="252"/>
  <c r="AZ62" i="252" s="1"/>
  <c r="AU62" i="251"/>
  <c r="AY29" i="252"/>
  <c r="AZ29" i="252" s="1"/>
  <c r="AU29" i="251"/>
  <c r="AO44" i="223"/>
  <c r="AU30" i="251"/>
  <c r="AY30" i="252"/>
  <c r="AZ30" i="252" s="1"/>
  <c r="S115" i="251"/>
  <c r="AU20" i="251"/>
  <c r="AY20" i="252"/>
  <c r="AZ20" i="252" s="1"/>
  <c r="AQ72" i="252"/>
  <c r="AX72" i="251" s="1"/>
  <c r="AU61" i="251"/>
  <c r="AY61" i="252"/>
  <c r="AZ61" i="252" s="1"/>
  <c r="AQ35" i="252"/>
  <c r="AX35" i="251" s="1"/>
  <c r="Y53" i="252"/>
  <c r="AQ33" i="223"/>
  <c r="AV104" i="251"/>
  <c r="Y68" i="254"/>
  <c r="X68" i="254"/>
  <c r="Y34" i="254"/>
  <c r="X34" i="254"/>
  <c r="AP13" i="223"/>
  <c r="BE13" i="223" s="1"/>
  <c r="BF13" i="223" s="1"/>
  <c r="AU84" i="251"/>
  <c r="BI84" i="251" s="1"/>
  <c r="BJ84" i="251" s="1"/>
  <c r="AY42" i="252"/>
  <c r="AZ42" i="252" s="1"/>
  <c r="AU42" i="251"/>
  <c r="AU96" i="251"/>
  <c r="BI96" i="251" s="1"/>
  <c r="BJ96" i="251" s="1"/>
  <c r="AP25" i="223"/>
  <c r="BE25" i="223" s="1"/>
  <c r="BF25" i="223" s="1"/>
  <c r="X55" i="254"/>
  <c r="Y55" i="254"/>
  <c r="AU65" i="251"/>
  <c r="AY65" i="252"/>
  <c r="AZ65" i="252" s="1"/>
  <c r="AY60" i="252"/>
  <c r="AZ60" i="252" s="1"/>
  <c r="AU60" i="251"/>
  <c r="AQ30" i="252"/>
  <c r="AX30" i="251" s="1"/>
  <c r="AU37" i="251"/>
  <c r="AY37" i="252"/>
  <c r="AZ37" i="252" s="1"/>
  <c r="AY32" i="252"/>
  <c r="AZ32" i="252" s="1"/>
  <c r="AU32" i="251"/>
  <c r="X13" i="252"/>
  <c r="W13" i="252"/>
  <c r="AU48" i="251"/>
  <c r="AY48" i="252"/>
  <c r="AZ48" i="252" s="1"/>
  <c r="AU49" i="251"/>
  <c r="AY49" i="252"/>
  <c r="AZ49" i="252" s="1"/>
  <c r="AO70" i="252"/>
  <c r="AV70" i="251" s="1"/>
  <c r="X52" i="252"/>
  <c r="W52" i="252"/>
  <c r="AU31" i="251"/>
  <c r="AY31" i="252"/>
  <c r="AZ31" i="252" s="1"/>
  <c r="AP14" i="223"/>
  <c r="BE14" i="223" s="1"/>
  <c r="BF14" i="223" s="1"/>
  <c r="AU85" i="251"/>
  <c r="BI85" i="251" s="1"/>
  <c r="BJ85" i="251" s="1"/>
  <c r="AO21" i="252"/>
  <c r="AU52" i="251"/>
  <c r="AY52" i="252"/>
  <c r="AZ52" i="252" s="1"/>
  <c r="U110" i="251"/>
  <c r="V39" i="223"/>
  <c r="X13" i="254"/>
  <c r="Y13" i="254"/>
  <c r="AO69" i="252"/>
  <c r="AV69" i="251" s="1"/>
  <c r="AU57" i="251"/>
  <c r="AY57" i="252"/>
  <c r="AZ57" i="252" s="1"/>
  <c r="AP15" i="223"/>
  <c r="BE15" i="223" s="1"/>
  <c r="BF15" i="223" s="1"/>
  <c r="AU86" i="251"/>
  <c r="BI86" i="251" s="1"/>
  <c r="BJ86" i="251" s="1"/>
  <c r="AP28" i="223"/>
  <c r="BE28" i="223" s="1"/>
  <c r="BF28" i="223" s="1"/>
  <c r="AU99" i="251"/>
  <c r="BI99" i="251" s="1"/>
  <c r="BJ99" i="251" s="1"/>
  <c r="Z72" i="254"/>
  <c r="AP27" i="223"/>
  <c r="BE27" i="223" s="1"/>
  <c r="BF27" i="223" s="1"/>
  <c r="AU98" i="251"/>
  <c r="BI98" i="251" s="1"/>
  <c r="BJ98" i="251" s="1"/>
  <c r="AP22" i="223"/>
  <c r="BE22" i="223" s="1"/>
  <c r="BF22" i="223" s="1"/>
  <c r="AU93" i="251"/>
  <c r="BI93" i="251" s="1"/>
  <c r="BJ93" i="251" s="1"/>
  <c r="AQ18" i="223"/>
  <c r="AV89" i="251"/>
  <c r="U42" i="251"/>
  <c r="AV76" i="33"/>
  <c r="AQ11" i="223"/>
  <c r="AV82" i="251"/>
  <c r="W7" i="221"/>
  <c r="U138" i="251"/>
  <c r="AO54" i="252"/>
  <c r="AV54" i="251" s="1"/>
  <c r="AO26" i="252"/>
  <c r="AV26" i="251" s="1"/>
  <c r="AU97" i="251"/>
  <c r="BI97" i="251" s="1"/>
  <c r="BJ97" i="251" s="1"/>
  <c r="AP26" i="223"/>
  <c r="BE26" i="223" s="1"/>
  <c r="BF26" i="223" s="1"/>
  <c r="V37" i="223"/>
  <c r="U108" i="251"/>
  <c r="X50" i="252"/>
  <c r="W50" i="252"/>
  <c r="AO34" i="252"/>
  <c r="AV34" i="251" s="1"/>
  <c r="Z61" i="254"/>
  <c r="U101" i="251"/>
  <c r="V30" i="223"/>
  <c r="AO44" i="252"/>
  <c r="T145" i="251"/>
  <c r="T147" i="251" s="1"/>
  <c r="I56" i="166" s="1"/>
  <c r="AO10" i="252"/>
  <c r="AV10" i="251" s="1"/>
  <c r="AY7" i="252"/>
  <c r="AU7" i="251"/>
  <c r="AN76" i="252"/>
  <c r="AN84" i="252" s="1"/>
  <c r="Y65" i="252"/>
  <c r="AU83" i="251"/>
  <c r="BI83" i="251" s="1"/>
  <c r="BJ83" i="251" s="1"/>
  <c r="AP12" i="223"/>
  <c r="BE12" i="223" s="1"/>
  <c r="BF12" i="223" s="1"/>
  <c r="AO32" i="252"/>
  <c r="AV32" i="251" s="1"/>
  <c r="AO59" i="252"/>
  <c r="AV59" i="251" s="1"/>
  <c r="AY72" i="252"/>
  <c r="AZ72" i="252" s="1"/>
  <c r="AU72" i="251"/>
  <c r="W24" i="252"/>
  <c r="X24" i="252"/>
  <c r="X50" i="254"/>
  <c r="Y50" i="254"/>
  <c r="AO9" i="252"/>
  <c r="AV9" i="251" s="1"/>
  <c r="AU91" i="251"/>
  <c r="BI91" i="251" s="1"/>
  <c r="BJ91" i="251" s="1"/>
  <c r="AP20" i="223"/>
  <c r="BE20" i="223" s="1"/>
  <c r="BF20" i="223" s="1"/>
  <c r="AU67" i="251"/>
  <c r="AY67" i="252"/>
  <c r="AZ67" i="252" s="1"/>
  <c r="AU108" i="251"/>
  <c r="BI108" i="251" s="1"/>
  <c r="BJ108" i="251" s="1"/>
  <c r="AP37" i="223"/>
  <c r="BE37" i="223" s="1"/>
  <c r="BF37" i="223" s="1"/>
  <c r="AO58" i="252"/>
  <c r="AV58" i="251" s="1"/>
  <c r="AO53" i="252"/>
  <c r="AV53" i="251" s="1"/>
  <c r="W11" i="221"/>
  <c r="U142" i="251"/>
  <c r="AO43" i="252"/>
  <c r="AV43" i="251" s="1"/>
  <c r="AU100" i="251"/>
  <c r="BI100" i="251" s="1"/>
  <c r="BJ100" i="251" s="1"/>
  <c r="AP29" i="223"/>
  <c r="BE29" i="223" s="1"/>
  <c r="BF29" i="223" s="1"/>
  <c r="V41" i="223"/>
  <c r="U112" i="251"/>
  <c r="Y67" i="252"/>
  <c r="AY64" i="252"/>
  <c r="AZ64" i="252" s="1"/>
  <c r="AU64" i="251"/>
  <c r="AQ40" i="223"/>
  <c r="AV111" i="251"/>
  <c r="AY47" i="252"/>
  <c r="AZ47" i="252" s="1"/>
  <c r="AU47" i="251"/>
  <c r="X35" i="252"/>
  <c r="W35" i="252"/>
  <c r="Y40" i="254"/>
  <c r="X40" i="254"/>
  <c r="AU39" i="251"/>
  <c r="AY39" i="252"/>
  <c r="AZ39" i="252" s="1"/>
  <c r="AU66" i="251"/>
  <c r="AY66" i="252"/>
  <c r="AZ66" i="252" s="1"/>
  <c r="AY74" i="252"/>
  <c r="AZ74" i="252" s="1"/>
  <c r="AU74" i="251"/>
  <c r="AO20" i="252"/>
  <c r="AY46" i="252"/>
  <c r="AZ46" i="252" s="1"/>
  <c r="AU46" i="251"/>
  <c r="AO61" i="252"/>
  <c r="AV61" i="251" s="1"/>
  <c r="X62" i="252"/>
  <c r="W62" i="252"/>
  <c r="AL7" i="46"/>
  <c r="AT23" i="251"/>
  <c r="AY51" i="252"/>
  <c r="AZ51" i="252" s="1"/>
  <c r="AU51" i="251"/>
  <c r="W26" i="254"/>
  <c r="W76" i="254" s="1"/>
  <c r="W83" i="254" s="1"/>
  <c r="AY54" i="252"/>
  <c r="AZ54" i="252" s="1"/>
  <c r="AU54" i="251"/>
  <c r="X51" i="252"/>
  <c r="AR128" i="251"/>
  <c r="AR147" i="251" s="1"/>
  <c r="AQ63" i="252"/>
  <c r="AX63" i="251" s="1"/>
  <c r="BZ7" i="72"/>
  <c r="BZ76" i="72" s="1"/>
  <c r="Y39" i="254"/>
  <c r="X39" i="254"/>
  <c r="AO37" i="252"/>
  <c r="AV37" i="251" s="1"/>
  <c r="V8" i="223"/>
  <c r="U79" i="251"/>
  <c r="X16" i="254"/>
  <c r="Y16" i="254"/>
  <c r="AP10" i="223"/>
  <c r="BE10" i="223" s="1"/>
  <c r="BF10" i="223" s="1"/>
  <c r="AU81" i="251"/>
  <c r="BI81" i="251" s="1"/>
  <c r="BJ81" i="251" s="1"/>
  <c r="AU73" i="251"/>
  <c r="AY73" i="252"/>
  <c r="AZ73" i="252" s="1"/>
  <c r="AQ51" i="252"/>
  <c r="AX51" i="251" s="1"/>
  <c r="AP8" i="223"/>
  <c r="BE8" i="223" s="1"/>
  <c r="BF8" i="223" s="1"/>
  <c r="AU79" i="251"/>
  <c r="BI79" i="251" s="1"/>
  <c r="BJ79" i="251" s="1"/>
  <c r="AY28" i="252"/>
  <c r="AZ28" i="252" s="1"/>
  <c r="AU28" i="251"/>
  <c r="AQ11" i="46"/>
  <c r="AV119" i="251"/>
  <c r="AU92" i="251"/>
  <c r="BI92" i="251" s="1"/>
  <c r="BJ92" i="251" s="1"/>
  <c r="AP21" i="223"/>
  <c r="BE21" i="223" s="1"/>
  <c r="BF21" i="223" s="1"/>
  <c r="AY58" i="252"/>
  <c r="AZ58" i="252" s="1"/>
  <c r="AU58" i="251"/>
  <c r="AU43" i="251"/>
  <c r="AY43" i="252"/>
  <c r="AZ43" i="252" s="1"/>
  <c r="AY27" i="252"/>
  <c r="AZ27" i="252" s="1"/>
  <c r="AU27" i="251"/>
  <c r="V31" i="223"/>
  <c r="U102" i="251"/>
  <c r="AQ13" i="252"/>
  <c r="AX13" i="251" s="1"/>
  <c r="U139" i="251"/>
  <c r="W8" i="221"/>
  <c r="AP35" i="223"/>
  <c r="BE35" i="223" s="1"/>
  <c r="BF35" i="223" s="1"/>
  <c r="AU106" i="251"/>
  <c r="BI106" i="251" s="1"/>
  <c r="BJ106" i="251" s="1"/>
  <c r="AY12" i="252"/>
  <c r="AZ12" i="252" s="1"/>
  <c r="AU12" i="251"/>
  <c r="AU50" i="251"/>
  <c r="AY50" i="252"/>
  <c r="AZ50" i="252" s="1"/>
  <c r="CC23" i="72"/>
  <c r="BJ23" i="251" s="1"/>
  <c r="BI23" i="251" s="1"/>
  <c r="AR76" i="72"/>
  <c r="Y25" i="252"/>
  <c r="AY70" i="252"/>
  <c r="AZ70" i="252" s="1"/>
  <c r="AU70" i="251"/>
  <c r="AO41" i="252"/>
  <c r="AV41" i="251" s="1"/>
  <c r="AQ68" i="252"/>
  <c r="AX68" i="251" s="1"/>
  <c r="S128" i="251"/>
  <c r="AQ17" i="252"/>
  <c r="AO52" i="252"/>
  <c r="AV52" i="251" s="1"/>
  <c r="AP30" i="223"/>
  <c r="BE30" i="223" s="1"/>
  <c r="BF30" i="223" s="1"/>
  <c r="AU101" i="251"/>
  <c r="BI101" i="251" s="1"/>
  <c r="BJ101" i="251" s="1"/>
  <c r="AU56" i="251"/>
  <c r="AY56" i="252"/>
  <c r="AZ56" i="252" s="1"/>
  <c r="X22" i="254"/>
  <c r="Y22" i="254"/>
  <c r="AU63" i="251"/>
  <c r="AY63" i="252"/>
  <c r="AZ63" i="252" s="1"/>
  <c r="AU13" i="251"/>
  <c r="AY13" i="252"/>
  <c r="AZ13" i="252" s="1"/>
  <c r="U143" i="251"/>
  <c r="W12" i="221"/>
  <c r="AU45" i="251"/>
  <c r="AY45" i="252"/>
  <c r="AZ45" i="252" s="1"/>
  <c r="W13" i="221"/>
  <c r="U144" i="251"/>
  <c r="AQ39" i="252"/>
  <c r="AX39" i="251" s="1"/>
  <c r="AQ62" i="252"/>
  <c r="AX62" i="251" s="1"/>
  <c r="AO60" i="252"/>
  <c r="AV60" i="251" s="1"/>
  <c r="V14" i="221"/>
  <c r="F56" i="166" s="1"/>
  <c r="AP7" i="223"/>
  <c r="AU78" i="251"/>
  <c r="AU19" i="251"/>
  <c r="AY19" i="252"/>
  <c r="AZ19" i="252" s="1"/>
  <c r="Y26" i="252"/>
  <c r="T44" i="223"/>
  <c r="AY16" i="252"/>
  <c r="AZ16" i="252" s="1"/>
  <c r="AU16" i="251"/>
  <c r="AO73" i="252"/>
  <c r="AV73" i="251" s="1"/>
  <c r="AO48" i="252"/>
  <c r="AU104" i="251"/>
  <c r="BI104" i="251" s="1"/>
  <c r="BJ104" i="251" s="1"/>
  <c r="AP33" i="223"/>
  <c r="BE33" i="223" s="1"/>
  <c r="BF33" i="223" s="1"/>
  <c r="AU87" i="251"/>
  <c r="BI87" i="251" s="1"/>
  <c r="BJ87" i="251" s="1"/>
  <c r="AP16" i="223"/>
  <c r="BE16" i="223" s="1"/>
  <c r="BF16" i="223" s="1"/>
  <c r="X24" i="254"/>
  <c r="Y24" i="254"/>
  <c r="AO67" i="252"/>
  <c r="AV67" i="251" s="1"/>
  <c r="X7" i="252"/>
  <c r="Y61" i="252"/>
  <c r="X7" i="254"/>
  <c r="AU15" i="251"/>
  <c r="AY15" i="252"/>
  <c r="AZ15" i="252" s="1"/>
  <c r="AO23" i="252"/>
  <c r="Z14" i="254"/>
  <c r="Y46" i="252"/>
  <c r="AO29" i="252"/>
  <c r="AV29" i="251" s="1"/>
  <c r="AO74" i="252"/>
  <c r="AV74" i="251" s="1"/>
  <c r="AO7" i="252"/>
  <c r="AO46" i="252"/>
  <c r="AV46" i="251" s="1"/>
  <c r="AN18" i="46"/>
  <c r="AO10" i="46"/>
  <c r="Z45" i="254"/>
  <c r="AU36" i="251"/>
  <c r="AY36" i="252"/>
  <c r="AZ36" i="252" s="1"/>
  <c r="AO22" i="252"/>
  <c r="AV22" i="251" s="1"/>
  <c r="AU8" i="251"/>
  <c r="AY8" i="252"/>
  <c r="AZ8" i="252" s="1"/>
  <c r="X68" i="252"/>
  <c r="W68" i="252"/>
  <c r="AU11" i="251"/>
  <c r="AY11" i="252"/>
  <c r="AZ11" i="252" s="1"/>
  <c r="Z17" i="254"/>
  <c r="U7" i="221"/>
  <c r="U14" i="221" s="1"/>
  <c r="S138" i="251"/>
  <c r="S145" i="251" s="1"/>
  <c r="Z62" i="254"/>
  <c r="AV123" i="251"/>
  <c r="AQ15" i="46"/>
  <c r="AU55" i="251"/>
  <c r="AY55" i="252"/>
  <c r="AZ55" i="252" s="1"/>
  <c r="AU38" i="251"/>
  <c r="AY38" i="252"/>
  <c r="AZ38" i="252" s="1"/>
  <c r="AY23" i="252"/>
  <c r="AZ23" i="252" s="1"/>
  <c r="AU23" i="251"/>
  <c r="AE30" i="252"/>
  <c r="AA30" i="252"/>
  <c r="X35" i="254"/>
  <c r="Y35" i="254"/>
  <c r="W54" i="252"/>
  <c r="X54" i="252"/>
  <c r="U90" i="251"/>
  <c r="V19" i="223"/>
  <c r="X18" i="254"/>
  <c r="Y18" i="254"/>
  <c r="AO65" i="252"/>
  <c r="AV65" i="251" s="1"/>
  <c r="V18" i="223"/>
  <c r="U89" i="251"/>
  <c r="AP23" i="223"/>
  <c r="BE23" i="223" s="1"/>
  <c r="BF23" i="223" s="1"/>
  <c r="AU94" i="251"/>
  <c r="BI94" i="251" s="1"/>
  <c r="BJ94" i="251" s="1"/>
  <c r="AY10" i="252"/>
  <c r="AZ10" i="252" s="1"/>
  <c r="AU10" i="251"/>
  <c r="AY75" i="252"/>
  <c r="AZ75" i="252" s="1"/>
  <c r="AU75" i="251"/>
  <c r="X43" i="254"/>
  <c r="Y43" i="254"/>
  <c r="Y29" i="254"/>
  <c r="X29" i="254"/>
  <c r="AY71" i="252"/>
  <c r="AZ71" i="252" s="1"/>
  <c r="AU71" i="251"/>
  <c r="Z64" i="254"/>
  <c r="W34" i="252"/>
  <c r="X34" i="252"/>
  <c r="AU21" i="251"/>
  <c r="AY21" i="252"/>
  <c r="AZ21" i="252" s="1"/>
  <c r="AY53" i="252"/>
  <c r="AZ53" i="252" s="1"/>
  <c r="AU53" i="251"/>
  <c r="AP41" i="223"/>
  <c r="BE41" i="223" s="1"/>
  <c r="BF41" i="223" s="1"/>
  <c r="AU112" i="251"/>
  <c r="BI112" i="251" s="1"/>
  <c r="BJ112" i="251" s="1"/>
  <c r="AV101" i="251"/>
  <c r="AQ30" i="223"/>
  <c r="AO27" i="252"/>
  <c r="AV27" i="251" s="1"/>
  <c r="AQ55" i="252"/>
  <c r="AX55" i="251" s="1"/>
  <c r="V76" i="252"/>
  <c r="V84" i="252" s="1"/>
  <c r="AU34" i="251"/>
  <c r="AY34" i="252"/>
  <c r="AZ34" i="252" s="1"/>
  <c r="AU69" i="251"/>
  <c r="AY69" i="252"/>
  <c r="AZ69" i="252" s="1"/>
  <c r="AQ23" i="223"/>
  <c r="AV94" i="251"/>
  <c r="Z51" i="254"/>
  <c r="AO50" i="252"/>
  <c r="AV50" i="251" s="1"/>
  <c r="BI118" i="251"/>
  <c r="AU126" i="251"/>
  <c r="AP34" i="223"/>
  <c r="BE34" i="223" s="1"/>
  <c r="BF34" i="223" s="1"/>
  <c r="AU105" i="251"/>
  <c r="BI105" i="251" s="1"/>
  <c r="BJ105" i="251" s="1"/>
  <c r="Y41" i="254"/>
  <c r="X41" i="254"/>
  <c r="AV122" i="251"/>
  <c r="AQ14" i="46"/>
  <c r="AQ25" i="252"/>
  <c r="AX25" i="251" s="1"/>
  <c r="AU110" i="251"/>
  <c r="BI110" i="251" s="1"/>
  <c r="BJ110" i="251" s="1"/>
  <c r="AP39" i="223"/>
  <c r="BE39" i="223" s="1"/>
  <c r="BF39" i="223" s="1"/>
  <c r="AQ31" i="223"/>
  <c r="AV102" i="251"/>
  <c r="AQ18" i="252"/>
  <c r="AX18" i="251" s="1"/>
  <c r="AQ31" i="252"/>
  <c r="AX31" i="251" s="1"/>
  <c r="AQ28" i="252"/>
  <c r="Y52" i="254"/>
  <c r="X52" i="254"/>
  <c r="X25" i="254"/>
  <c r="Y25" i="254"/>
  <c r="AP31" i="223"/>
  <c r="BE31" i="223" s="1"/>
  <c r="BF31" i="223" s="1"/>
  <c r="AU102" i="251"/>
  <c r="BI102" i="251" s="1"/>
  <c r="BJ102" i="251" s="1"/>
  <c r="AY40" i="252"/>
  <c r="AZ40" i="252" s="1"/>
  <c r="AU40" i="251"/>
  <c r="AY26" i="252"/>
  <c r="AZ26" i="252" s="1"/>
  <c r="AU26" i="251"/>
  <c r="AO45" i="252"/>
  <c r="AV45" i="251" s="1"/>
  <c r="AP17" i="223"/>
  <c r="BE17" i="223" s="1"/>
  <c r="BF17" i="223" s="1"/>
  <c r="AU88" i="251"/>
  <c r="BI88" i="251" s="1"/>
  <c r="BJ88" i="251" s="1"/>
  <c r="AQ12" i="46"/>
  <c r="AV120" i="251"/>
  <c r="AP42" i="223"/>
  <c r="BE42" i="223" s="1"/>
  <c r="BF42" i="223" s="1"/>
  <c r="AU113" i="251"/>
  <c r="BI113" i="251" s="1"/>
  <c r="BJ113" i="251" s="1"/>
  <c r="AO16" i="252"/>
  <c r="AV16" i="251" s="1"/>
  <c r="AP32" i="223"/>
  <c r="BE32" i="223" s="1"/>
  <c r="BF32" i="223" s="1"/>
  <c r="AU103" i="251"/>
  <c r="BI103" i="251" s="1"/>
  <c r="BJ103" i="251" s="1"/>
  <c r="AU35" i="251"/>
  <c r="AY35" i="252"/>
  <c r="AZ35" i="252" s="1"/>
  <c r="AU82" i="251"/>
  <c r="BI82" i="251" s="1"/>
  <c r="BJ82" i="251" s="1"/>
  <c r="AP11" i="223"/>
  <c r="BE11" i="223" s="1"/>
  <c r="BF11" i="223" s="1"/>
  <c r="AU9" i="251"/>
  <c r="AY9" i="252"/>
  <c r="AZ9" i="252" s="1"/>
  <c r="Y49" i="252"/>
  <c r="AY14" i="252"/>
  <c r="AZ14" i="252" s="1"/>
  <c r="AU14" i="251"/>
  <c r="AU25" i="251"/>
  <c r="AY25" i="252"/>
  <c r="AZ25" i="252" s="1"/>
  <c r="X63" i="254"/>
  <c r="Y63" i="254"/>
  <c r="X70" i="254"/>
  <c r="Y70" i="254"/>
  <c r="X30" i="254"/>
  <c r="Y30" i="254"/>
  <c r="AO38" i="252"/>
  <c r="AV38" i="251" s="1"/>
  <c r="AO64" i="252"/>
  <c r="AV64" i="251" s="1"/>
  <c r="AO47" i="252"/>
  <c r="X54" i="254"/>
  <c r="Y54" i="254"/>
  <c r="AO66" i="252"/>
  <c r="AV66" i="251" s="1"/>
  <c r="AO57" i="252"/>
  <c r="AV57" i="251" s="1"/>
  <c r="AS115" i="251"/>
  <c r="AQ42" i="223"/>
  <c r="AV113" i="251"/>
  <c r="AQ19" i="252"/>
  <c r="AX19" i="251" s="1"/>
  <c r="Y63" i="252"/>
  <c r="AV121" i="251"/>
  <c r="AQ13" i="46"/>
  <c r="Y45" i="252"/>
  <c r="AO49" i="252"/>
  <c r="AV49" i="251" s="1"/>
  <c r="AO8" i="252"/>
  <c r="W55" i="252"/>
  <c r="X55" i="252"/>
  <c r="AP18" i="223"/>
  <c r="BE18" i="223" s="1"/>
  <c r="BF18" i="223" s="1"/>
  <c r="AU89" i="251"/>
  <c r="BI89" i="251" s="1"/>
  <c r="BJ89" i="251" s="1"/>
  <c r="AY68" i="252"/>
  <c r="AZ68" i="252" s="1"/>
  <c r="AU68" i="251"/>
  <c r="Y31" i="252"/>
  <c r="Y51" i="252"/>
  <c r="AV97" i="251"/>
  <c r="AQ26" i="223"/>
  <c r="AU109" i="251"/>
  <c r="BI109" i="251" s="1"/>
  <c r="BJ109" i="251" s="1"/>
  <c r="AP38" i="223"/>
  <c r="BE38" i="223" s="1"/>
  <c r="BF38" i="223" s="1"/>
  <c r="Y40" i="252"/>
  <c r="W15" i="252"/>
  <c r="X15" i="252"/>
  <c r="AQ36" i="252"/>
  <c r="AX36" i="251" s="1"/>
  <c r="AU107" i="251"/>
  <c r="BI107" i="251" s="1"/>
  <c r="BJ107" i="251" s="1"/>
  <c r="AP36" i="223"/>
  <c r="BE36" i="223" s="1"/>
  <c r="BF36" i="223" s="1"/>
  <c r="AV87" i="251"/>
  <c r="AQ16" i="223"/>
  <c r="X60" i="254"/>
  <c r="Y60" i="254"/>
  <c r="X15" i="254"/>
  <c r="Y15" i="254"/>
  <c r="Y53" i="254"/>
  <c r="X53" i="254"/>
  <c r="Y8" i="252"/>
  <c r="AU80" i="251"/>
  <c r="BI80" i="251" s="1"/>
  <c r="BJ80" i="251" s="1"/>
  <c r="AP9" i="223"/>
  <c r="BE9" i="223" s="1"/>
  <c r="BF9" i="223" s="1"/>
  <c r="AU90" i="251"/>
  <c r="BI90" i="251" s="1"/>
  <c r="BJ90" i="251" s="1"/>
  <c r="AP19" i="223"/>
  <c r="BE19" i="223" s="1"/>
  <c r="BF19" i="223" s="1"/>
  <c r="AO71" i="252"/>
  <c r="AV71" i="251" s="1"/>
  <c r="W42" i="252"/>
  <c r="X42" i="252"/>
  <c r="V17" i="223"/>
  <c r="V44" i="223" s="1"/>
  <c r="U88" i="251"/>
  <c r="AQ24" i="252"/>
  <c r="AX24" i="251" s="1"/>
  <c r="Y38" i="254"/>
  <c r="X38" i="254"/>
  <c r="X18" i="252"/>
  <c r="W18" i="252"/>
  <c r="AV124" i="251"/>
  <c r="AQ16" i="46"/>
  <c r="AU22" i="251"/>
  <c r="AY22" i="252"/>
  <c r="AZ22" i="252" s="1"/>
  <c r="AU95" i="251"/>
  <c r="BI95" i="251" s="1"/>
  <c r="BJ95" i="251" s="1"/>
  <c r="AP24" i="223"/>
  <c r="BE24" i="223" s="1"/>
  <c r="BF24" i="223" s="1"/>
  <c r="AY41" i="252"/>
  <c r="AZ41" i="252" s="1"/>
  <c r="AU41" i="251"/>
  <c r="AQ33" i="252"/>
  <c r="AX33" i="251" s="1"/>
  <c r="D48" i="100" l="1"/>
  <c r="AP48" i="100" s="1"/>
  <c r="AY48" i="251" s="1"/>
  <c r="BA48" i="251" s="1"/>
  <c r="AM48" i="251"/>
  <c r="R48" i="67"/>
  <c r="S48" i="67" s="1"/>
  <c r="D48" i="72" s="1"/>
  <c r="AS48" i="251"/>
  <c r="AR16" i="1"/>
  <c r="AY16" i="1"/>
  <c r="AW16" i="1"/>
  <c r="AQ49" i="1"/>
  <c r="D49" i="67" s="1"/>
  <c r="E49" i="67" s="1"/>
  <c r="F49" i="67" s="1"/>
  <c r="G49" i="67" s="1"/>
  <c r="C49" i="33"/>
  <c r="AO49" i="33" s="1"/>
  <c r="AX49" i="1"/>
  <c r="AQ62" i="1"/>
  <c r="D62" i="67" s="1"/>
  <c r="E62" i="67" s="1"/>
  <c r="F62" i="67" s="1"/>
  <c r="G62" i="67" s="1"/>
  <c r="C62" i="33"/>
  <c r="AO62" i="33" s="1"/>
  <c r="AX62" i="1"/>
  <c r="AI32" i="1"/>
  <c r="AP32" i="1"/>
  <c r="AL32" i="1"/>
  <c r="AM32" i="1" s="1"/>
  <c r="AM8" i="251"/>
  <c r="R8" i="67"/>
  <c r="S8" i="67" s="1"/>
  <c r="D8" i="72" s="1"/>
  <c r="D8" i="100"/>
  <c r="AP8" i="100" s="1"/>
  <c r="AY8" i="251" s="1"/>
  <c r="BA8" i="251" s="1"/>
  <c r="AS8" i="251"/>
  <c r="R70" i="140"/>
  <c r="P70" i="140"/>
  <c r="Q70" i="140" s="1"/>
  <c r="AQ35" i="1"/>
  <c r="D35" i="67" s="1"/>
  <c r="E35" i="67" s="1"/>
  <c r="F35" i="67" s="1"/>
  <c r="G35" i="67" s="1"/>
  <c r="C35" i="33"/>
  <c r="AO35" i="33" s="1"/>
  <c r="AX35" i="1"/>
  <c r="AR35" i="1" s="1"/>
  <c r="D18" i="241"/>
  <c r="E18" i="241" s="1"/>
  <c r="H18" i="241" s="1"/>
  <c r="L18" i="241" s="1"/>
  <c r="N18" i="241" s="1"/>
  <c r="D18" i="140"/>
  <c r="E18" i="140" s="1"/>
  <c r="H18" i="140" s="1"/>
  <c r="L18" i="140" s="1"/>
  <c r="N18" i="140" s="1"/>
  <c r="D18" i="141"/>
  <c r="E18" i="141" s="1"/>
  <c r="H18" i="141" s="1"/>
  <c r="L18" i="141" s="1"/>
  <c r="N18" i="141" s="1"/>
  <c r="D30" i="100"/>
  <c r="AP30" i="100" s="1"/>
  <c r="AY30" i="251" s="1"/>
  <c r="BA30" i="251" s="1"/>
  <c r="AM30" i="251"/>
  <c r="R30" i="67"/>
  <c r="S30" i="67" s="1"/>
  <c r="D30" i="72" s="1"/>
  <c r="AS30" i="251"/>
  <c r="AX66" i="1"/>
  <c r="AQ66" i="1"/>
  <c r="D66" i="67" s="1"/>
  <c r="E66" i="67" s="1"/>
  <c r="F66" i="67" s="1"/>
  <c r="G66" i="67" s="1"/>
  <c r="C66" i="33"/>
  <c r="AO66" i="33" s="1"/>
  <c r="R15" i="241"/>
  <c r="P15" i="241"/>
  <c r="Q15" i="241" s="1"/>
  <c r="AY70" i="1"/>
  <c r="AW70" i="1"/>
  <c r="AP52" i="1"/>
  <c r="AL52" i="1"/>
  <c r="AM52" i="1" s="1"/>
  <c r="AI52" i="1"/>
  <c r="D42" i="241"/>
  <c r="E42" i="241" s="1"/>
  <c r="H42" i="241" s="1"/>
  <c r="L42" i="241" s="1"/>
  <c r="N42" i="241" s="1"/>
  <c r="D42" i="140"/>
  <c r="E42" i="140" s="1"/>
  <c r="H42" i="140" s="1"/>
  <c r="L42" i="140" s="1"/>
  <c r="N42" i="140" s="1"/>
  <c r="D42" i="141"/>
  <c r="E42" i="141" s="1"/>
  <c r="H42" i="141" s="1"/>
  <c r="L42" i="141" s="1"/>
  <c r="N42" i="141" s="1"/>
  <c r="D9" i="100"/>
  <c r="AP9" i="100" s="1"/>
  <c r="AY9" i="251" s="1"/>
  <c r="BA9" i="251" s="1"/>
  <c r="AS9" i="251"/>
  <c r="AM9" i="251"/>
  <c r="R9" i="67"/>
  <c r="S9" i="67" s="1"/>
  <c r="D9" i="72" s="1"/>
  <c r="I67" i="67"/>
  <c r="J67" i="67" s="1"/>
  <c r="K67" i="67"/>
  <c r="AL28" i="1"/>
  <c r="AM28" i="1" s="1"/>
  <c r="AP28" i="1"/>
  <c r="AI28" i="1"/>
  <c r="AI54" i="1"/>
  <c r="AP54" i="1"/>
  <c r="AL54" i="1"/>
  <c r="AM54" i="1" s="1"/>
  <c r="AL41" i="1"/>
  <c r="AM41" i="1" s="1"/>
  <c r="AI41" i="1"/>
  <c r="AP41" i="1"/>
  <c r="C72" i="33"/>
  <c r="AO72" i="33" s="1"/>
  <c r="AX72" i="1"/>
  <c r="AQ72" i="1"/>
  <c r="D72" i="67" s="1"/>
  <c r="E72" i="67" s="1"/>
  <c r="F72" i="67" s="1"/>
  <c r="G72" i="67" s="1"/>
  <c r="AX27" i="1"/>
  <c r="AQ27" i="1"/>
  <c r="D27" i="67" s="1"/>
  <c r="E27" i="67" s="1"/>
  <c r="F27" i="67" s="1"/>
  <c r="G27" i="67" s="1"/>
  <c r="C27" i="33"/>
  <c r="D45" i="140"/>
  <c r="E45" i="140" s="1"/>
  <c r="H45" i="140" s="1"/>
  <c r="L45" i="140" s="1"/>
  <c r="N45" i="140" s="1"/>
  <c r="D45" i="141"/>
  <c r="E45" i="141" s="1"/>
  <c r="H45" i="141" s="1"/>
  <c r="L45" i="141" s="1"/>
  <c r="N45" i="141" s="1"/>
  <c r="D45" i="241"/>
  <c r="E45" i="241" s="1"/>
  <c r="H45" i="241" s="1"/>
  <c r="L45" i="241" s="1"/>
  <c r="N45" i="241" s="1"/>
  <c r="R27" i="67"/>
  <c r="S27" i="67" s="1"/>
  <c r="D27" i="72" s="1"/>
  <c r="AM27" i="251"/>
  <c r="D27" i="100"/>
  <c r="AP27" i="100" s="1"/>
  <c r="AY27" i="251" s="1"/>
  <c r="BA27" i="251" s="1"/>
  <c r="AS27" i="251"/>
  <c r="AM39" i="251"/>
  <c r="R39" i="67"/>
  <c r="S39" i="67" s="1"/>
  <c r="D39" i="72" s="1"/>
  <c r="D39" i="100"/>
  <c r="AP39" i="100" s="1"/>
  <c r="AY39" i="251" s="1"/>
  <c r="BA39" i="251" s="1"/>
  <c r="AS39" i="251"/>
  <c r="P67" i="140"/>
  <c r="Q67" i="140" s="1"/>
  <c r="R67" i="140"/>
  <c r="R58" i="67"/>
  <c r="S58" i="67" s="1"/>
  <c r="D58" i="72" s="1"/>
  <c r="AM58" i="251"/>
  <c r="D58" i="100"/>
  <c r="AP58" i="100" s="1"/>
  <c r="AY58" i="251" s="1"/>
  <c r="BA58" i="251" s="1"/>
  <c r="AS58" i="251"/>
  <c r="AX55" i="1"/>
  <c r="AR55" i="1" s="1"/>
  <c r="C55" i="33"/>
  <c r="AO55" i="33" s="1"/>
  <c r="AQ55" i="1"/>
  <c r="D55" i="67" s="1"/>
  <c r="E55" i="67" s="1"/>
  <c r="F55" i="67" s="1"/>
  <c r="G55" i="67" s="1"/>
  <c r="AX57" i="1"/>
  <c r="AQ57" i="1"/>
  <c r="D57" i="67" s="1"/>
  <c r="E57" i="67" s="1"/>
  <c r="F57" i="67" s="1"/>
  <c r="G57" i="67" s="1"/>
  <c r="C57" i="33"/>
  <c r="AR15" i="1"/>
  <c r="AW15" i="1"/>
  <c r="AY15" i="1"/>
  <c r="AQ26" i="1"/>
  <c r="D26" i="67" s="1"/>
  <c r="E26" i="67" s="1"/>
  <c r="F26" i="67" s="1"/>
  <c r="G26" i="67" s="1"/>
  <c r="AX26" i="1"/>
  <c r="C26" i="33"/>
  <c r="AO26" i="33" s="1"/>
  <c r="D29" i="141"/>
  <c r="E29" i="141" s="1"/>
  <c r="H29" i="141" s="1"/>
  <c r="L29" i="141" s="1"/>
  <c r="N29" i="141" s="1"/>
  <c r="D29" i="140"/>
  <c r="E29" i="140" s="1"/>
  <c r="H29" i="140" s="1"/>
  <c r="L29" i="140" s="1"/>
  <c r="N29" i="140" s="1"/>
  <c r="D29" i="241"/>
  <c r="E29" i="241" s="1"/>
  <c r="H29" i="241" s="1"/>
  <c r="L29" i="241" s="1"/>
  <c r="N29" i="241" s="1"/>
  <c r="AP48" i="1"/>
  <c r="AL48" i="1"/>
  <c r="AM48" i="1" s="1"/>
  <c r="AI48" i="1"/>
  <c r="D50" i="100"/>
  <c r="AP50" i="100" s="1"/>
  <c r="AY50" i="251" s="1"/>
  <c r="BA50" i="251" s="1"/>
  <c r="R50" i="67"/>
  <c r="S50" i="67" s="1"/>
  <c r="D50" i="72" s="1"/>
  <c r="AM50" i="251"/>
  <c r="AS50" i="251"/>
  <c r="R43" i="67"/>
  <c r="S43" i="67" s="1"/>
  <c r="D43" i="72" s="1"/>
  <c r="AM43" i="251"/>
  <c r="D43" i="100"/>
  <c r="AP43" i="100" s="1"/>
  <c r="AY43" i="251" s="1"/>
  <c r="BA43" i="251" s="1"/>
  <c r="AS43" i="251"/>
  <c r="D59" i="140"/>
  <c r="E59" i="140" s="1"/>
  <c r="H59" i="140" s="1"/>
  <c r="L59" i="140" s="1"/>
  <c r="N59" i="140" s="1"/>
  <c r="D59" i="241"/>
  <c r="E59" i="241" s="1"/>
  <c r="H59" i="241" s="1"/>
  <c r="L59" i="241" s="1"/>
  <c r="N59" i="241" s="1"/>
  <c r="D59" i="141"/>
  <c r="E59" i="141" s="1"/>
  <c r="H59" i="141" s="1"/>
  <c r="L59" i="141" s="1"/>
  <c r="N59" i="141" s="1"/>
  <c r="AM71" i="251"/>
  <c r="R71" i="67"/>
  <c r="S71" i="67" s="1"/>
  <c r="D71" i="72" s="1"/>
  <c r="D71" i="100"/>
  <c r="AP71" i="100" s="1"/>
  <c r="AY71" i="251" s="1"/>
  <c r="BA71" i="251" s="1"/>
  <c r="AS71" i="251"/>
  <c r="AR24" i="1"/>
  <c r="AW24" i="1"/>
  <c r="AY24" i="1"/>
  <c r="C75" i="33"/>
  <c r="AX75" i="1"/>
  <c r="AQ75" i="1"/>
  <c r="D75" i="67" s="1"/>
  <c r="E75" i="67" s="1"/>
  <c r="F75" i="67" s="1"/>
  <c r="G75" i="67" s="1"/>
  <c r="AX56" i="1"/>
  <c r="AQ56" i="1"/>
  <c r="D56" i="67" s="1"/>
  <c r="E56" i="67" s="1"/>
  <c r="F56" i="67" s="1"/>
  <c r="G56" i="67" s="1"/>
  <c r="C56" i="33"/>
  <c r="AO56" i="33" s="1"/>
  <c r="R40" i="67"/>
  <c r="S40" i="67" s="1"/>
  <c r="D40" i="72" s="1"/>
  <c r="D40" i="100"/>
  <c r="AP40" i="100" s="1"/>
  <c r="AY40" i="251" s="1"/>
  <c r="BA40" i="251" s="1"/>
  <c r="AM40" i="251"/>
  <c r="AS40" i="251"/>
  <c r="I51" i="67"/>
  <c r="J51" i="67" s="1"/>
  <c r="K51" i="67"/>
  <c r="P70" i="241"/>
  <c r="Q70" i="241" s="1"/>
  <c r="R70" i="241"/>
  <c r="AI19" i="1"/>
  <c r="AP19" i="1"/>
  <c r="AL19" i="1"/>
  <c r="AM19" i="1" s="1"/>
  <c r="AC7" i="1"/>
  <c r="Z76" i="1"/>
  <c r="V7" i="1"/>
  <c r="U76" i="1"/>
  <c r="AP46" i="1"/>
  <c r="AL46" i="1"/>
  <c r="AM46" i="1" s="1"/>
  <c r="AI46" i="1"/>
  <c r="D38" i="141"/>
  <c r="E38" i="141" s="1"/>
  <c r="H38" i="141" s="1"/>
  <c r="L38" i="141" s="1"/>
  <c r="N38" i="141" s="1"/>
  <c r="D38" i="241"/>
  <c r="E38" i="241" s="1"/>
  <c r="H38" i="241" s="1"/>
  <c r="L38" i="241" s="1"/>
  <c r="N38" i="241" s="1"/>
  <c r="D38" i="140"/>
  <c r="E38" i="140" s="1"/>
  <c r="H38" i="140" s="1"/>
  <c r="L38" i="140" s="1"/>
  <c r="N38" i="140" s="1"/>
  <c r="R16" i="141"/>
  <c r="P16" i="141"/>
  <c r="Q16" i="141" s="1"/>
  <c r="P15" i="140"/>
  <c r="Q15" i="140" s="1"/>
  <c r="R15" i="140"/>
  <c r="AR70" i="1"/>
  <c r="AX39" i="1"/>
  <c r="C39" i="33"/>
  <c r="AO39" i="33" s="1"/>
  <c r="F39" i="251" s="1"/>
  <c r="AQ39" i="1"/>
  <c r="D39" i="67" s="1"/>
  <c r="E39" i="67" s="1"/>
  <c r="F39" i="67" s="1"/>
  <c r="G39" i="67" s="1"/>
  <c r="D62" i="100"/>
  <c r="AP62" i="100" s="1"/>
  <c r="AY62" i="251" s="1"/>
  <c r="BA62" i="251" s="1"/>
  <c r="R62" i="67"/>
  <c r="S62" i="67" s="1"/>
  <c r="D62" i="72" s="1"/>
  <c r="AM62" i="251"/>
  <c r="AS62" i="251"/>
  <c r="D68" i="241"/>
  <c r="E68" i="241" s="1"/>
  <c r="H68" i="241" s="1"/>
  <c r="L68" i="241" s="1"/>
  <c r="N68" i="241" s="1"/>
  <c r="D68" i="141"/>
  <c r="E68" i="141" s="1"/>
  <c r="H68" i="141" s="1"/>
  <c r="L68" i="141" s="1"/>
  <c r="N68" i="141" s="1"/>
  <c r="D22" i="141"/>
  <c r="E22" i="141" s="1"/>
  <c r="H22" i="141" s="1"/>
  <c r="L22" i="141" s="1"/>
  <c r="N22" i="141" s="1"/>
  <c r="D22" i="241"/>
  <c r="E22" i="241" s="1"/>
  <c r="H22" i="241" s="1"/>
  <c r="L22" i="241" s="1"/>
  <c r="N22" i="241" s="1"/>
  <c r="D22" i="140"/>
  <c r="E22" i="140" s="1"/>
  <c r="H22" i="140" s="1"/>
  <c r="L22" i="140" s="1"/>
  <c r="N22" i="140" s="1"/>
  <c r="AX25" i="1"/>
  <c r="C25" i="33"/>
  <c r="AO25" i="33" s="1"/>
  <c r="AQ25" i="1"/>
  <c r="D25" i="67" s="1"/>
  <c r="E25" i="67" s="1"/>
  <c r="F25" i="67" s="1"/>
  <c r="G25" i="67" s="1"/>
  <c r="R24" i="241"/>
  <c r="P24" i="241"/>
  <c r="Q24" i="241" s="1"/>
  <c r="AQ30" i="1"/>
  <c r="D30" i="67" s="1"/>
  <c r="E30" i="67" s="1"/>
  <c r="F30" i="67" s="1"/>
  <c r="G30" i="67" s="1"/>
  <c r="AX30" i="1"/>
  <c r="AR30" i="1" s="1"/>
  <c r="C30" i="33"/>
  <c r="AO30" i="33" s="1"/>
  <c r="AX53" i="1"/>
  <c r="C53" i="33"/>
  <c r="AO53" i="33" s="1"/>
  <c r="AQ53" i="1"/>
  <c r="D53" i="67" s="1"/>
  <c r="E53" i="67" s="1"/>
  <c r="F53" i="67" s="1"/>
  <c r="G53" i="67" s="1"/>
  <c r="AQ36" i="1"/>
  <c r="D36" i="67" s="1"/>
  <c r="E36" i="67" s="1"/>
  <c r="F36" i="67" s="1"/>
  <c r="G36" i="67" s="1"/>
  <c r="AX36" i="1"/>
  <c r="C36" i="33"/>
  <c r="P51" i="241"/>
  <c r="Q51" i="241" s="1"/>
  <c r="R51" i="241"/>
  <c r="D72" i="141"/>
  <c r="E72" i="141" s="1"/>
  <c r="H72" i="141" s="1"/>
  <c r="L72" i="141" s="1"/>
  <c r="N72" i="141" s="1"/>
  <c r="D72" i="140"/>
  <c r="E72" i="140" s="1"/>
  <c r="H72" i="140" s="1"/>
  <c r="L72" i="140" s="1"/>
  <c r="N72" i="140" s="1"/>
  <c r="D72" i="241"/>
  <c r="E72" i="241" s="1"/>
  <c r="H72" i="241" s="1"/>
  <c r="L72" i="241" s="1"/>
  <c r="N72" i="241" s="1"/>
  <c r="D27" i="141"/>
  <c r="E27" i="141" s="1"/>
  <c r="H27" i="141" s="1"/>
  <c r="L27" i="141" s="1"/>
  <c r="N27" i="141" s="1"/>
  <c r="D27" i="140"/>
  <c r="E27" i="140" s="1"/>
  <c r="H27" i="140" s="1"/>
  <c r="L27" i="140" s="1"/>
  <c r="N27" i="140" s="1"/>
  <c r="D27" i="241"/>
  <c r="E27" i="241" s="1"/>
  <c r="H27" i="241" s="1"/>
  <c r="L27" i="241" s="1"/>
  <c r="N27" i="241" s="1"/>
  <c r="P67" i="241"/>
  <c r="Q67" i="241" s="1"/>
  <c r="R67" i="241"/>
  <c r="D28" i="100"/>
  <c r="AP28" i="100" s="1"/>
  <c r="AY28" i="251" s="1"/>
  <c r="BA28" i="251" s="1"/>
  <c r="AS28" i="251"/>
  <c r="R28" i="67"/>
  <c r="S28" i="67" s="1"/>
  <c r="D28" i="72" s="1"/>
  <c r="AM28" i="251"/>
  <c r="AM17" i="251"/>
  <c r="R17" i="67"/>
  <c r="S17" i="67" s="1"/>
  <c r="D17" i="72" s="1"/>
  <c r="D17" i="100"/>
  <c r="AP17" i="100" s="1"/>
  <c r="AY17" i="251" s="1"/>
  <c r="BA17" i="251" s="1"/>
  <c r="AS17" i="251"/>
  <c r="AL9" i="1"/>
  <c r="AM9" i="1" s="1"/>
  <c r="AI9" i="1"/>
  <c r="AP9" i="1"/>
  <c r="R44" i="67"/>
  <c r="S44" i="67" s="1"/>
  <c r="D44" i="72" s="1"/>
  <c r="D44" i="100"/>
  <c r="AP44" i="100" s="1"/>
  <c r="AY44" i="251" s="1"/>
  <c r="BA44" i="251" s="1"/>
  <c r="AM44" i="251"/>
  <c r="AS44" i="251"/>
  <c r="R68" i="67"/>
  <c r="S68" i="67" s="1"/>
  <c r="D68" i="72" s="1"/>
  <c r="D68" i="100"/>
  <c r="AP68" i="100" s="1"/>
  <c r="AY68" i="251" s="1"/>
  <c r="BA68" i="251" s="1"/>
  <c r="AM68" i="251"/>
  <c r="AS68" i="251"/>
  <c r="D58" i="241"/>
  <c r="E58" i="241" s="1"/>
  <c r="H58" i="241" s="1"/>
  <c r="L58" i="241" s="1"/>
  <c r="N58" i="241" s="1"/>
  <c r="D58" i="141"/>
  <c r="E58" i="141" s="1"/>
  <c r="H58" i="141" s="1"/>
  <c r="L58" i="141" s="1"/>
  <c r="N58" i="141" s="1"/>
  <c r="D58" i="140"/>
  <c r="E58" i="140" s="1"/>
  <c r="H58" i="140" s="1"/>
  <c r="L58" i="140" s="1"/>
  <c r="N58" i="140" s="1"/>
  <c r="X76" i="1"/>
  <c r="W76" i="1"/>
  <c r="F14" i="166"/>
  <c r="C74" i="33"/>
  <c r="AO74" i="33" s="1"/>
  <c r="AW74" i="33" s="1"/>
  <c r="AZ74" i="33" s="1"/>
  <c r="AX74" i="1"/>
  <c r="AQ74" i="1"/>
  <c r="D74" i="67" s="1"/>
  <c r="E74" i="67" s="1"/>
  <c r="F74" i="67" s="1"/>
  <c r="G74" i="67" s="1"/>
  <c r="R63" i="140"/>
  <c r="P63" i="140"/>
  <c r="Q63" i="140" s="1"/>
  <c r="AQ22" i="1"/>
  <c r="D22" i="67" s="1"/>
  <c r="E22" i="67" s="1"/>
  <c r="F22" i="67" s="1"/>
  <c r="G22" i="67" s="1"/>
  <c r="AX22" i="1"/>
  <c r="AR22" i="1" s="1"/>
  <c r="C22" i="33"/>
  <c r="AO22" i="33" s="1"/>
  <c r="C37" i="33"/>
  <c r="AO37" i="33" s="1"/>
  <c r="AQ37" i="1"/>
  <c r="D37" i="67" s="1"/>
  <c r="E37" i="67" s="1"/>
  <c r="F37" i="67" s="1"/>
  <c r="G37" i="67" s="1"/>
  <c r="AX37" i="1"/>
  <c r="AX28" i="251"/>
  <c r="AX17" i="251"/>
  <c r="AV20" i="251"/>
  <c r="AV44" i="251"/>
  <c r="AV21" i="251"/>
  <c r="AR62" i="1"/>
  <c r="AR49" i="1"/>
  <c r="AP60" i="1"/>
  <c r="AL60" i="1"/>
  <c r="AM60" i="1" s="1"/>
  <c r="AI60" i="1"/>
  <c r="D19" i="100"/>
  <c r="AP19" i="100" s="1"/>
  <c r="AY19" i="251" s="1"/>
  <c r="BA19" i="251" s="1"/>
  <c r="R19" i="67"/>
  <c r="S19" i="67" s="1"/>
  <c r="D19" i="72" s="1"/>
  <c r="AM19" i="251"/>
  <c r="AS19" i="251"/>
  <c r="AR67" i="1"/>
  <c r="AY67" i="1"/>
  <c r="AW67" i="1"/>
  <c r="D36" i="141"/>
  <c r="E36" i="141" s="1"/>
  <c r="H36" i="141" s="1"/>
  <c r="L36" i="141" s="1"/>
  <c r="N36" i="141" s="1"/>
  <c r="D36" i="241"/>
  <c r="E36" i="241" s="1"/>
  <c r="H36" i="241" s="1"/>
  <c r="L36" i="241" s="1"/>
  <c r="N36" i="241" s="1"/>
  <c r="D36" i="140"/>
  <c r="E36" i="140" s="1"/>
  <c r="H36" i="140" s="1"/>
  <c r="L36" i="140" s="1"/>
  <c r="N36" i="140" s="1"/>
  <c r="P51" i="140"/>
  <c r="Q51" i="140" s="1"/>
  <c r="R51" i="140"/>
  <c r="AX45" i="1"/>
  <c r="C45" i="33"/>
  <c r="AO45" i="33" s="1"/>
  <c r="AQ45" i="1"/>
  <c r="D45" i="67" s="1"/>
  <c r="E45" i="67" s="1"/>
  <c r="F45" i="67" s="1"/>
  <c r="G45" i="67" s="1"/>
  <c r="P67" i="141"/>
  <c r="Q67" i="141" s="1"/>
  <c r="R67" i="141"/>
  <c r="AI47" i="1"/>
  <c r="AL47" i="1"/>
  <c r="AM47" i="1" s="1"/>
  <c r="AP47" i="1"/>
  <c r="D43" i="241"/>
  <c r="E43" i="241" s="1"/>
  <c r="H43" i="241" s="1"/>
  <c r="L43" i="241" s="1"/>
  <c r="N43" i="241" s="1"/>
  <c r="D43" i="141"/>
  <c r="E43" i="141" s="1"/>
  <c r="H43" i="141" s="1"/>
  <c r="L43" i="141" s="1"/>
  <c r="N43" i="141" s="1"/>
  <c r="D43" i="140"/>
  <c r="E43" i="140" s="1"/>
  <c r="H43" i="140" s="1"/>
  <c r="L43" i="140" s="1"/>
  <c r="N43" i="140" s="1"/>
  <c r="AQ61" i="1"/>
  <c r="D61" i="67" s="1"/>
  <c r="E61" i="67" s="1"/>
  <c r="F61" i="67" s="1"/>
  <c r="G61" i="67" s="1"/>
  <c r="C61" i="33"/>
  <c r="AO61" i="33" s="1"/>
  <c r="AX61" i="1"/>
  <c r="D65" i="241"/>
  <c r="E65" i="241" s="1"/>
  <c r="H65" i="241" s="1"/>
  <c r="L65" i="241" s="1"/>
  <c r="N65" i="241" s="1"/>
  <c r="D65" i="141"/>
  <c r="E65" i="141" s="1"/>
  <c r="H65" i="141" s="1"/>
  <c r="L65" i="141" s="1"/>
  <c r="N65" i="141" s="1"/>
  <c r="D65" i="140"/>
  <c r="E65" i="140" s="1"/>
  <c r="H65" i="140" s="1"/>
  <c r="L65" i="140" s="1"/>
  <c r="N65" i="140" s="1"/>
  <c r="AM34" i="251"/>
  <c r="R34" i="67"/>
  <c r="S34" i="67" s="1"/>
  <c r="D34" i="72" s="1"/>
  <c r="D34" i="100"/>
  <c r="AP34" i="100" s="1"/>
  <c r="AY34" i="251" s="1"/>
  <c r="BA34" i="251" s="1"/>
  <c r="AS34" i="251"/>
  <c r="D13" i="100"/>
  <c r="AP13" i="100" s="1"/>
  <c r="AY13" i="251" s="1"/>
  <c r="BA13" i="251" s="1"/>
  <c r="R13" i="67"/>
  <c r="S13" i="67" s="1"/>
  <c r="D13" i="72" s="1"/>
  <c r="AS13" i="251"/>
  <c r="AM13" i="251"/>
  <c r="R41" i="67"/>
  <c r="S41" i="67" s="1"/>
  <c r="D41" i="72" s="1"/>
  <c r="AM41" i="251"/>
  <c r="D41" i="100"/>
  <c r="AP41" i="100" s="1"/>
  <c r="AY41" i="251" s="1"/>
  <c r="BA41" i="251" s="1"/>
  <c r="AS41" i="251"/>
  <c r="D26" i="140"/>
  <c r="E26" i="140" s="1"/>
  <c r="H26" i="140" s="1"/>
  <c r="L26" i="140" s="1"/>
  <c r="N26" i="140" s="1"/>
  <c r="D26" i="141"/>
  <c r="E26" i="141" s="1"/>
  <c r="H26" i="141" s="1"/>
  <c r="L26" i="141" s="1"/>
  <c r="N26" i="141" s="1"/>
  <c r="D26" i="241"/>
  <c r="E26" i="241" s="1"/>
  <c r="H26" i="241" s="1"/>
  <c r="L26" i="241" s="1"/>
  <c r="N26" i="241" s="1"/>
  <c r="AL17" i="1"/>
  <c r="AM17" i="1" s="1"/>
  <c r="AI17" i="1"/>
  <c r="AP17" i="1"/>
  <c r="AM46" i="251"/>
  <c r="R46" i="67"/>
  <c r="S46" i="67" s="1"/>
  <c r="D46" i="72" s="1"/>
  <c r="D46" i="100"/>
  <c r="AP46" i="100" s="1"/>
  <c r="AY46" i="251" s="1"/>
  <c r="BA46" i="251" s="1"/>
  <c r="AS46" i="251"/>
  <c r="C59" i="33"/>
  <c r="AQ59" i="1"/>
  <c r="D59" i="67" s="1"/>
  <c r="E59" i="67" s="1"/>
  <c r="F59" i="67" s="1"/>
  <c r="G59" i="67" s="1"/>
  <c r="AX59" i="1"/>
  <c r="D11" i="140"/>
  <c r="E11" i="140" s="1"/>
  <c r="H11" i="140" s="1"/>
  <c r="L11" i="140" s="1"/>
  <c r="N11" i="140" s="1"/>
  <c r="D11" i="241"/>
  <c r="E11" i="241" s="1"/>
  <c r="H11" i="241" s="1"/>
  <c r="L11" i="241" s="1"/>
  <c r="N11" i="241" s="1"/>
  <c r="D11" i="141"/>
  <c r="E11" i="141" s="1"/>
  <c r="H11" i="141" s="1"/>
  <c r="L11" i="141" s="1"/>
  <c r="N11" i="141" s="1"/>
  <c r="D52" i="100"/>
  <c r="AP52" i="100" s="1"/>
  <c r="AY52" i="251" s="1"/>
  <c r="BA52" i="251" s="1"/>
  <c r="R52" i="67"/>
  <c r="S52" i="67" s="1"/>
  <c r="D52" i="72" s="1"/>
  <c r="AM52" i="251"/>
  <c r="AS52" i="251"/>
  <c r="AY63" i="1"/>
  <c r="AR63" i="1"/>
  <c r="AW63" i="1"/>
  <c r="C58" i="33"/>
  <c r="AX58" i="1"/>
  <c r="AQ58" i="1"/>
  <c r="D58" i="67" s="1"/>
  <c r="E58" i="67" s="1"/>
  <c r="F58" i="67" s="1"/>
  <c r="G58" i="67" s="1"/>
  <c r="D35" i="241"/>
  <c r="E35" i="241" s="1"/>
  <c r="H35" i="241" s="1"/>
  <c r="L35" i="241" s="1"/>
  <c r="N35" i="241" s="1"/>
  <c r="D35" i="140"/>
  <c r="E35" i="140" s="1"/>
  <c r="H35" i="140" s="1"/>
  <c r="L35" i="140" s="1"/>
  <c r="N35" i="140" s="1"/>
  <c r="D35" i="141"/>
  <c r="E35" i="141" s="1"/>
  <c r="H35" i="141" s="1"/>
  <c r="L35" i="141" s="1"/>
  <c r="N35" i="141" s="1"/>
  <c r="D69" i="140"/>
  <c r="E69" i="140" s="1"/>
  <c r="H69" i="140" s="1"/>
  <c r="L69" i="140" s="1"/>
  <c r="N69" i="140" s="1"/>
  <c r="D69" i="141"/>
  <c r="E69" i="141" s="1"/>
  <c r="H69" i="141" s="1"/>
  <c r="L69" i="141" s="1"/>
  <c r="N69" i="141" s="1"/>
  <c r="D69" i="241"/>
  <c r="E69" i="241" s="1"/>
  <c r="H69" i="241" s="1"/>
  <c r="L69" i="241" s="1"/>
  <c r="N69" i="241" s="1"/>
  <c r="R23" i="67"/>
  <c r="S23" i="67" s="1"/>
  <c r="D23" i="72" s="1"/>
  <c r="AM23" i="251"/>
  <c r="D23" i="100"/>
  <c r="AP23" i="100" s="1"/>
  <c r="AY23" i="251" s="1"/>
  <c r="BA23" i="251" s="1"/>
  <c r="AS23" i="251"/>
  <c r="AV30" i="251"/>
  <c r="D74" i="141"/>
  <c r="E74" i="141" s="1"/>
  <c r="H74" i="141" s="1"/>
  <c r="L74" i="141" s="1"/>
  <c r="N74" i="141" s="1"/>
  <c r="D74" i="241"/>
  <c r="E74" i="241" s="1"/>
  <c r="H74" i="241" s="1"/>
  <c r="L74" i="241" s="1"/>
  <c r="N74" i="241" s="1"/>
  <c r="D74" i="140"/>
  <c r="E74" i="140" s="1"/>
  <c r="H74" i="140" s="1"/>
  <c r="L74" i="140" s="1"/>
  <c r="N74" i="140" s="1"/>
  <c r="AX71" i="1"/>
  <c r="C71" i="33"/>
  <c r="AQ71" i="1"/>
  <c r="D71" i="67" s="1"/>
  <c r="E71" i="67" s="1"/>
  <c r="F71" i="67" s="1"/>
  <c r="G71" i="67" s="1"/>
  <c r="AV68" i="251"/>
  <c r="D66" i="241"/>
  <c r="E66" i="241" s="1"/>
  <c r="H66" i="241" s="1"/>
  <c r="L66" i="241" s="1"/>
  <c r="N66" i="241" s="1"/>
  <c r="D66" i="140"/>
  <c r="E66" i="140" s="1"/>
  <c r="H66" i="140" s="1"/>
  <c r="L66" i="140" s="1"/>
  <c r="N66" i="140" s="1"/>
  <c r="D66" i="141"/>
  <c r="E66" i="141" s="1"/>
  <c r="H66" i="141" s="1"/>
  <c r="L66" i="141" s="1"/>
  <c r="N66" i="141" s="1"/>
  <c r="R16" i="241"/>
  <c r="P16" i="241"/>
  <c r="Q16" i="241" s="1"/>
  <c r="R15" i="141"/>
  <c r="P15" i="141"/>
  <c r="Q15" i="141" s="1"/>
  <c r="AL40" i="1"/>
  <c r="AM40" i="1" s="1"/>
  <c r="AP40" i="1"/>
  <c r="AI40" i="1"/>
  <c r="I70" i="67"/>
  <c r="J70" i="67" s="1"/>
  <c r="K70" i="67"/>
  <c r="AI50" i="1"/>
  <c r="AL50" i="1"/>
  <c r="AM50" i="1" s="1"/>
  <c r="AP50" i="1"/>
  <c r="D39" i="140"/>
  <c r="E39" i="140" s="1"/>
  <c r="H39" i="140" s="1"/>
  <c r="L39" i="140" s="1"/>
  <c r="N39" i="140" s="1"/>
  <c r="D39" i="241"/>
  <c r="E39" i="241" s="1"/>
  <c r="H39" i="241" s="1"/>
  <c r="L39" i="241" s="1"/>
  <c r="N39" i="241" s="1"/>
  <c r="D39" i="141"/>
  <c r="E39" i="141" s="1"/>
  <c r="H39" i="141" s="1"/>
  <c r="L39" i="141" s="1"/>
  <c r="N39" i="141" s="1"/>
  <c r="R63" i="141"/>
  <c r="P63" i="141"/>
  <c r="Q63" i="141" s="1"/>
  <c r="AM54" i="251"/>
  <c r="R54" i="67"/>
  <c r="S54" i="67" s="1"/>
  <c r="D54" i="72" s="1"/>
  <c r="D54" i="100"/>
  <c r="AP54" i="100" s="1"/>
  <c r="AY54" i="251" s="1"/>
  <c r="BA54" i="251" s="1"/>
  <c r="AS54" i="251"/>
  <c r="AM25" i="251"/>
  <c r="R25" i="67"/>
  <c r="S25" i="67" s="1"/>
  <c r="D25" i="72" s="1"/>
  <c r="D25" i="100"/>
  <c r="AP25" i="100" s="1"/>
  <c r="AY25" i="251" s="1"/>
  <c r="BA25" i="251" s="1"/>
  <c r="AS25" i="251"/>
  <c r="D37" i="140"/>
  <c r="E37" i="140" s="1"/>
  <c r="H37" i="140" s="1"/>
  <c r="L37" i="140" s="1"/>
  <c r="N37" i="140" s="1"/>
  <c r="D37" i="141"/>
  <c r="E37" i="141" s="1"/>
  <c r="H37" i="141" s="1"/>
  <c r="L37" i="141" s="1"/>
  <c r="N37" i="141" s="1"/>
  <c r="D37" i="241"/>
  <c r="E37" i="241" s="1"/>
  <c r="H37" i="241" s="1"/>
  <c r="L37" i="241" s="1"/>
  <c r="N37" i="241" s="1"/>
  <c r="D53" i="241"/>
  <c r="E53" i="241" s="1"/>
  <c r="H53" i="241" s="1"/>
  <c r="L53" i="241" s="1"/>
  <c r="N53" i="241" s="1"/>
  <c r="D53" i="140"/>
  <c r="E53" i="140" s="1"/>
  <c r="H53" i="140" s="1"/>
  <c r="L53" i="140" s="1"/>
  <c r="N53" i="140" s="1"/>
  <c r="D53" i="141"/>
  <c r="E53" i="141" s="1"/>
  <c r="H53" i="141" s="1"/>
  <c r="L53" i="141" s="1"/>
  <c r="N53" i="141" s="1"/>
  <c r="R20" i="67"/>
  <c r="S20" i="67" s="1"/>
  <c r="D20" i="72" s="1"/>
  <c r="D20" i="100"/>
  <c r="AP20" i="100" s="1"/>
  <c r="AY20" i="251" s="1"/>
  <c r="BA20" i="251" s="1"/>
  <c r="AM20" i="251"/>
  <c r="AS20" i="251"/>
  <c r="AX10" i="1"/>
  <c r="C10" i="33"/>
  <c r="AO10" i="33" s="1"/>
  <c r="AQ10" i="1"/>
  <c r="D10" i="67" s="1"/>
  <c r="E10" i="67" s="1"/>
  <c r="F10" i="67" s="1"/>
  <c r="G10" i="67" s="1"/>
  <c r="AM47" i="251"/>
  <c r="R47" i="67"/>
  <c r="S47" i="67" s="1"/>
  <c r="D47" i="72" s="1"/>
  <c r="D47" i="100"/>
  <c r="AP47" i="100" s="1"/>
  <c r="AY47" i="251" s="1"/>
  <c r="BA47" i="251" s="1"/>
  <c r="AS47" i="251"/>
  <c r="K24" i="67"/>
  <c r="I24" i="67"/>
  <c r="J24" i="67" s="1"/>
  <c r="D75" i="141"/>
  <c r="E75" i="141" s="1"/>
  <c r="H75" i="141" s="1"/>
  <c r="L75" i="141" s="1"/>
  <c r="N75" i="141" s="1"/>
  <c r="D75" i="241"/>
  <c r="E75" i="241" s="1"/>
  <c r="H75" i="241" s="1"/>
  <c r="L75" i="241" s="1"/>
  <c r="N75" i="241" s="1"/>
  <c r="D75" i="140"/>
  <c r="E75" i="140" s="1"/>
  <c r="H75" i="140" s="1"/>
  <c r="L75" i="140" s="1"/>
  <c r="N75" i="140" s="1"/>
  <c r="D56" i="140"/>
  <c r="E56" i="140" s="1"/>
  <c r="H56" i="140" s="1"/>
  <c r="L56" i="140" s="1"/>
  <c r="N56" i="140" s="1"/>
  <c r="D56" i="241"/>
  <c r="E56" i="241" s="1"/>
  <c r="H56" i="241" s="1"/>
  <c r="L56" i="241" s="1"/>
  <c r="N56" i="241" s="1"/>
  <c r="D56" i="141"/>
  <c r="E56" i="141" s="1"/>
  <c r="H56" i="141" s="1"/>
  <c r="L56" i="141" s="1"/>
  <c r="N56" i="141" s="1"/>
  <c r="AY51" i="1"/>
  <c r="AW51" i="1"/>
  <c r="AP20" i="1"/>
  <c r="AI20" i="1"/>
  <c r="AL20" i="1"/>
  <c r="AM20" i="1" s="1"/>
  <c r="C38" i="33"/>
  <c r="AO38" i="33" s="1"/>
  <c r="AW38" i="33" s="1"/>
  <c r="AZ38" i="33" s="1"/>
  <c r="AX38" i="1"/>
  <c r="AQ38" i="1"/>
  <c r="D38" i="67" s="1"/>
  <c r="E38" i="67" s="1"/>
  <c r="F38" i="67" s="1"/>
  <c r="G38" i="67" s="1"/>
  <c r="D25" i="241"/>
  <c r="E25" i="241" s="1"/>
  <c r="H25" i="241" s="1"/>
  <c r="L25" i="241" s="1"/>
  <c r="N25" i="241" s="1"/>
  <c r="D25" i="141"/>
  <c r="E25" i="141" s="1"/>
  <c r="H25" i="141" s="1"/>
  <c r="L25" i="141" s="1"/>
  <c r="N25" i="141" s="1"/>
  <c r="D25" i="140"/>
  <c r="E25" i="140" s="1"/>
  <c r="H25" i="140" s="1"/>
  <c r="L25" i="140" s="1"/>
  <c r="N25" i="140" s="1"/>
  <c r="R24" i="141"/>
  <c r="P24" i="141"/>
  <c r="Q24" i="141" s="1"/>
  <c r="D30" i="140"/>
  <c r="E30" i="140" s="1"/>
  <c r="H30" i="140" s="1"/>
  <c r="L30" i="140" s="1"/>
  <c r="N30" i="140" s="1"/>
  <c r="D30" i="141"/>
  <c r="E30" i="141" s="1"/>
  <c r="H30" i="141" s="1"/>
  <c r="L30" i="141" s="1"/>
  <c r="N30" i="141" s="1"/>
  <c r="D30" i="241"/>
  <c r="E30" i="241" s="1"/>
  <c r="H30" i="241" s="1"/>
  <c r="L30" i="241" s="1"/>
  <c r="N30" i="241" s="1"/>
  <c r="AV47" i="251"/>
  <c r="AV8" i="251"/>
  <c r="AV48" i="251"/>
  <c r="C42" i="33"/>
  <c r="AO42" i="33" s="1"/>
  <c r="AQ42" i="1"/>
  <c r="D42" i="67" s="1"/>
  <c r="E42" i="67" s="1"/>
  <c r="F42" i="67" s="1"/>
  <c r="G42" i="67" s="1"/>
  <c r="AX42" i="1"/>
  <c r="AR42" i="1" s="1"/>
  <c r="AI44" i="1"/>
  <c r="AL44" i="1"/>
  <c r="AM44" i="1" s="1"/>
  <c r="AP44" i="1"/>
  <c r="K16" i="67"/>
  <c r="I16" i="67"/>
  <c r="J16" i="67" s="1"/>
  <c r="AM64" i="251"/>
  <c r="R64" i="67"/>
  <c r="S64" i="67" s="1"/>
  <c r="D64" i="72" s="1"/>
  <c r="D64" i="100"/>
  <c r="AP64" i="100" s="1"/>
  <c r="AY64" i="251" s="1"/>
  <c r="BA64" i="251" s="1"/>
  <c r="AS64" i="251"/>
  <c r="D60" i="100"/>
  <c r="AP60" i="100" s="1"/>
  <c r="AY60" i="251" s="1"/>
  <c r="BA60" i="251" s="1"/>
  <c r="R60" i="67"/>
  <c r="S60" i="67" s="1"/>
  <c r="D60" i="72" s="1"/>
  <c r="AM60" i="251"/>
  <c r="AS60" i="251"/>
  <c r="R51" i="141"/>
  <c r="P51" i="141"/>
  <c r="Q51" i="141" s="1"/>
  <c r="D49" i="141"/>
  <c r="E49" i="141" s="1"/>
  <c r="H49" i="141" s="1"/>
  <c r="L49" i="141" s="1"/>
  <c r="N49" i="141" s="1"/>
  <c r="D49" i="241"/>
  <c r="E49" i="241" s="1"/>
  <c r="H49" i="241" s="1"/>
  <c r="L49" i="241" s="1"/>
  <c r="N49" i="241" s="1"/>
  <c r="D49" i="140"/>
  <c r="E49" i="140" s="1"/>
  <c r="H49" i="140" s="1"/>
  <c r="L49" i="140" s="1"/>
  <c r="N49" i="140" s="1"/>
  <c r="D37" i="100"/>
  <c r="AP37" i="100" s="1"/>
  <c r="AY37" i="251" s="1"/>
  <c r="BA37" i="251" s="1"/>
  <c r="R37" i="67"/>
  <c r="S37" i="67" s="1"/>
  <c r="D37" i="72" s="1"/>
  <c r="AM37" i="251"/>
  <c r="AS37" i="251"/>
  <c r="AI13" i="1"/>
  <c r="AL13" i="1"/>
  <c r="AM13" i="1" s="1"/>
  <c r="AP13" i="1"/>
  <c r="AM53" i="251"/>
  <c r="D53" i="100"/>
  <c r="AP53" i="100" s="1"/>
  <c r="AY53" i="251" s="1"/>
  <c r="BA53" i="251" s="1"/>
  <c r="R53" i="67"/>
  <c r="S53" i="67" s="1"/>
  <c r="D53" i="72" s="1"/>
  <c r="AS53" i="251"/>
  <c r="AI34" i="1"/>
  <c r="AP34" i="1"/>
  <c r="AL34" i="1"/>
  <c r="AM34" i="1" s="1"/>
  <c r="AI8" i="1"/>
  <c r="AP8" i="1"/>
  <c r="AL8" i="1"/>
  <c r="AM8" i="1" s="1"/>
  <c r="AQ43" i="1"/>
  <c r="D43" i="67" s="1"/>
  <c r="E43" i="67" s="1"/>
  <c r="F43" i="67" s="1"/>
  <c r="G43" i="67" s="1"/>
  <c r="C43" i="33"/>
  <c r="AX43" i="1"/>
  <c r="D61" i="140"/>
  <c r="E61" i="140" s="1"/>
  <c r="H61" i="140" s="1"/>
  <c r="L61" i="140" s="1"/>
  <c r="N61" i="140" s="1"/>
  <c r="D61" i="141"/>
  <c r="E61" i="141" s="1"/>
  <c r="H61" i="141" s="1"/>
  <c r="L61" i="141" s="1"/>
  <c r="N61" i="141" s="1"/>
  <c r="D61" i="241"/>
  <c r="E61" i="241" s="1"/>
  <c r="H61" i="241" s="1"/>
  <c r="L61" i="241" s="1"/>
  <c r="N61" i="241" s="1"/>
  <c r="D55" i="140"/>
  <c r="E55" i="140" s="1"/>
  <c r="H55" i="140" s="1"/>
  <c r="L55" i="140" s="1"/>
  <c r="N55" i="140" s="1"/>
  <c r="D55" i="241"/>
  <c r="E55" i="241" s="1"/>
  <c r="H55" i="241" s="1"/>
  <c r="L55" i="241" s="1"/>
  <c r="N55" i="241" s="1"/>
  <c r="D55" i="141"/>
  <c r="E55" i="141" s="1"/>
  <c r="H55" i="141" s="1"/>
  <c r="L55" i="141" s="1"/>
  <c r="N55" i="141" s="1"/>
  <c r="AX65" i="1"/>
  <c r="AQ65" i="1"/>
  <c r="D65" i="67" s="1"/>
  <c r="E65" i="67" s="1"/>
  <c r="F65" i="67" s="1"/>
  <c r="G65" i="67" s="1"/>
  <c r="C65" i="33"/>
  <c r="AO65" i="33" s="1"/>
  <c r="D57" i="141"/>
  <c r="E57" i="141" s="1"/>
  <c r="H57" i="141" s="1"/>
  <c r="L57" i="141" s="1"/>
  <c r="N57" i="141" s="1"/>
  <c r="D57" i="241"/>
  <c r="E57" i="241" s="1"/>
  <c r="H57" i="241" s="1"/>
  <c r="L57" i="241" s="1"/>
  <c r="N57" i="241" s="1"/>
  <c r="D57" i="140"/>
  <c r="E57" i="140" s="1"/>
  <c r="H57" i="140" s="1"/>
  <c r="L57" i="140" s="1"/>
  <c r="N57" i="140" s="1"/>
  <c r="D10" i="141"/>
  <c r="E10" i="141" s="1"/>
  <c r="H10" i="141" s="1"/>
  <c r="L10" i="141" s="1"/>
  <c r="N10" i="141" s="1"/>
  <c r="D10" i="241"/>
  <c r="E10" i="241" s="1"/>
  <c r="H10" i="241" s="1"/>
  <c r="L10" i="241" s="1"/>
  <c r="N10" i="241" s="1"/>
  <c r="D10" i="140"/>
  <c r="E10" i="140" s="1"/>
  <c r="H10" i="140" s="1"/>
  <c r="L10" i="140" s="1"/>
  <c r="N10" i="140" s="1"/>
  <c r="I15" i="67"/>
  <c r="J15" i="67" s="1"/>
  <c r="K15" i="67"/>
  <c r="D62" i="241"/>
  <c r="E62" i="241" s="1"/>
  <c r="H62" i="241" s="1"/>
  <c r="L62" i="241" s="1"/>
  <c r="N62" i="241" s="1"/>
  <c r="D62" i="140"/>
  <c r="E62" i="140" s="1"/>
  <c r="H62" i="140" s="1"/>
  <c r="L62" i="140" s="1"/>
  <c r="N62" i="140" s="1"/>
  <c r="D62" i="141"/>
  <c r="E62" i="141" s="1"/>
  <c r="H62" i="141" s="1"/>
  <c r="L62" i="141" s="1"/>
  <c r="N62" i="141" s="1"/>
  <c r="AL23" i="1"/>
  <c r="AM23" i="1" s="1"/>
  <c r="AP23" i="1"/>
  <c r="AI23" i="1"/>
  <c r="C29" i="33"/>
  <c r="AO29" i="33" s="1"/>
  <c r="AQ29" i="1"/>
  <c r="D29" i="67" s="1"/>
  <c r="E29" i="67" s="1"/>
  <c r="F29" i="67" s="1"/>
  <c r="G29" i="67" s="1"/>
  <c r="AX29" i="1"/>
  <c r="AI64" i="1"/>
  <c r="AP64" i="1"/>
  <c r="AL64" i="1"/>
  <c r="AM64" i="1" s="1"/>
  <c r="D26" i="100"/>
  <c r="AP26" i="100" s="1"/>
  <c r="AY26" i="251" s="1"/>
  <c r="BA26" i="251" s="1"/>
  <c r="AM26" i="251"/>
  <c r="R26" i="67"/>
  <c r="S26" i="67" s="1"/>
  <c r="D26" i="72" s="1"/>
  <c r="AS26" i="251"/>
  <c r="AQ11" i="1"/>
  <c r="D11" i="67" s="1"/>
  <c r="E11" i="67" s="1"/>
  <c r="F11" i="67" s="1"/>
  <c r="G11" i="67" s="1"/>
  <c r="AX11" i="1"/>
  <c r="AR11" i="1" s="1"/>
  <c r="C11" i="33"/>
  <c r="D38" i="100"/>
  <c r="AP38" i="100" s="1"/>
  <c r="AY38" i="251" s="1"/>
  <c r="BA38" i="251" s="1"/>
  <c r="AM38" i="251"/>
  <c r="R38" i="67"/>
  <c r="S38" i="67" s="1"/>
  <c r="D38" i="72" s="1"/>
  <c r="AS38" i="251"/>
  <c r="R68" i="140"/>
  <c r="P68" i="140"/>
  <c r="Q68" i="140" s="1"/>
  <c r="AR51" i="1"/>
  <c r="D22" i="100"/>
  <c r="AP22" i="100" s="1"/>
  <c r="AY22" i="251" s="1"/>
  <c r="BA22" i="251" s="1"/>
  <c r="R22" i="67"/>
  <c r="S22" i="67" s="1"/>
  <c r="D22" i="72" s="1"/>
  <c r="AM22" i="251"/>
  <c r="AS22" i="251"/>
  <c r="K63" i="67"/>
  <c r="I63" i="67"/>
  <c r="J63" i="67" s="1"/>
  <c r="R70" i="141"/>
  <c r="P70" i="141"/>
  <c r="Q70" i="141" s="1"/>
  <c r="C18" i="33"/>
  <c r="AO18" i="33" s="1"/>
  <c r="AQ18" i="1"/>
  <c r="D18" i="67" s="1"/>
  <c r="E18" i="67" s="1"/>
  <c r="F18" i="67" s="1"/>
  <c r="G18" i="67" s="1"/>
  <c r="AX18" i="1"/>
  <c r="AR18" i="1" s="1"/>
  <c r="AQ69" i="1"/>
  <c r="D69" i="67" s="1"/>
  <c r="E69" i="67" s="1"/>
  <c r="F69" i="67" s="1"/>
  <c r="G69" i="67" s="1"/>
  <c r="AX69" i="1"/>
  <c r="C69" i="33"/>
  <c r="AO69" i="33" s="1"/>
  <c r="F69" i="251" s="1"/>
  <c r="AV17" i="251"/>
  <c r="AV19" i="251"/>
  <c r="D71" i="140"/>
  <c r="E71" i="140" s="1"/>
  <c r="H71" i="140" s="1"/>
  <c r="L71" i="140" s="1"/>
  <c r="N71" i="140" s="1"/>
  <c r="D71" i="141"/>
  <c r="E71" i="141" s="1"/>
  <c r="H71" i="141" s="1"/>
  <c r="L71" i="141" s="1"/>
  <c r="N71" i="141" s="1"/>
  <c r="D71" i="241"/>
  <c r="E71" i="241" s="1"/>
  <c r="H71" i="241" s="1"/>
  <c r="L71" i="241" s="1"/>
  <c r="N71" i="241" s="1"/>
  <c r="P16" i="140"/>
  <c r="Q16" i="140" s="1"/>
  <c r="R16" i="140"/>
  <c r="E117" i="251"/>
  <c r="F7" i="46"/>
  <c r="R63" i="241"/>
  <c r="P63" i="241"/>
  <c r="Q63" i="241" s="1"/>
  <c r="C68" i="33"/>
  <c r="AO68" i="33" s="1"/>
  <c r="F68" i="251" s="1"/>
  <c r="AQ68" i="1"/>
  <c r="D68" i="67" s="1"/>
  <c r="E68" i="67" s="1"/>
  <c r="F68" i="67" s="1"/>
  <c r="G68" i="67" s="1"/>
  <c r="AX68" i="1"/>
  <c r="AV39" i="251"/>
  <c r="AS32" i="251"/>
  <c r="D32" i="100"/>
  <c r="AP32" i="100" s="1"/>
  <c r="AY32" i="251" s="1"/>
  <c r="BA32" i="251" s="1"/>
  <c r="AM32" i="251"/>
  <c r="R32" i="67"/>
  <c r="S32" i="67" s="1"/>
  <c r="D32" i="72" s="1"/>
  <c r="P24" i="140"/>
  <c r="Q24" i="140" s="1"/>
  <c r="R24" i="140"/>
  <c r="P31" i="140"/>
  <c r="Q31" i="140" s="1"/>
  <c r="R31" i="140"/>
  <c r="AR73" i="1"/>
  <c r="AY73" i="1"/>
  <c r="AW73" i="1"/>
  <c r="AW14" i="33"/>
  <c r="AZ14" i="33" s="1"/>
  <c r="F14" i="251"/>
  <c r="Q14" i="251"/>
  <c r="V14" i="251" s="1"/>
  <c r="AP14" i="33"/>
  <c r="E14" i="251" s="1"/>
  <c r="R73" i="141"/>
  <c r="P73" i="141"/>
  <c r="Q73" i="141" s="1"/>
  <c r="R31" i="241"/>
  <c r="P31" i="241"/>
  <c r="Q31" i="241" s="1"/>
  <c r="AE12" i="1"/>
  <c r="I73" i="67"/>
  <c r="J73" i="67" s="1"/>
  <c r="K73" i="67"/>
  <c r="AY14" i="1"/>
  <c r="AW14" i="1"/>
  <c r="F31" i="251"/>
  <c r="AP31" i="33"/>
  <c r="E31" i="251" s="1"/>
  <c r="Q31" i="251"/>
  <c r="V31" i="251" s="1"/>
  <c r="AW31" i="33"/>
  <c r="AZ31" i="33" s="1"/>
  <c r="R14" i="141"/>
  <c r="P14" i="141"/>
  <c r="Q14" i="141" s="1"/>
  <c r="P31" i="141"/>
  <c r="Q31" i="141" s="1"/>
  <c r="R31" i="141"/>
  <c r="AU12" i="1"/>
  <c r="L12" i="67"/>
  <c r="P73" i="140"/>
  <c r="Q73" i="140" s="1"/>
  <c r="R73" i="140"/>
  <c r="I31" i="67"/>
  <c r="J31" i="67" s="1"/>
  <c r="K31" i="67"/>
  <c r="R14" i="241"/>
  <c r="P14" i="241"/>
  <c r="Q14" i="241" s="1"/>
  <c r="I14" i="67"/>
  <c r="J14" i="67" s="1"/>
  <c r="K14" i="67"/>
  <c r="P73" i="241"/>
  <c r="Q73" i="241" s="1"/>
  <c r="R73" i="241"/>
  <c r="AR31" i="1"/>
  <c r="AY31" i="1"/>
  <c r="AW31" i="1"/>
  <c r="P14" i="140"/>
  <c r="Q14" i="140" s="1"/>
  <c r="R14" i="140"/>
  <c r="F55" i="166"/>
  <c r="K55" i="166" s="1"/>
  <c r="AO16" i="33"/>
  <c r="AN16" i="33"/>
  <c r="R32" i="252"/>
  <c r="F32" i="33"/>
  <c r="AI33" i="33"/>
  <c r="N33" i="33"/>
  <c r="V33" i="33"/>
  <c r="I33" i="33"/>
  <c r="P33" i="33"/>
  <c r="U33" i="33"/>
  <c r="AG33" i="33"/>
  <c r="AF33" i="33"/>
  <c r="T28" i="254"/>
  <c r="O33" i="223"/>
  <c r="N104" i="251"/>
  <c r="P12" i="221"/>
  <c r="N143" i="251"/>
  <c r="N99" i="251"/>
  <c r="O28" i="223"/>
  <c r="O40" i="223"/>
  <c r="N111" i="251"/>
  <c r="N81" i="251"/>
  <c r="O10" i="223"/>
  <c r="N106" i="251"/>
  <c r="O35" i="223"/>
  <c r="N114" i="251"/>
  <c r="O43" i="223"/>
  <c r="N21" i="252"/>
  <c r="N76" i="252" s="1"/>
  <c r="N84" i="252" s="1"/>
  <c r="N88" i="251"/>
  <c r="O17" i="223"/>
  <c r="N110" i="251"/>
  <c r="O39" i="223"/>
  <c r="O11" i="223"/>
  <c r="N82" i="251"/>
  <c r="R57" i="252"/>
  <c r="F57" i="33"/>
  <c r="Y75" i="33"/>
  <c r="S75" i="33"/>
  <c r="AI75" i="33"/>
  <c r="AB75" i="33"/>
  <c r="W75" i="33"/>
  <c r="E75" i="33"/>
  <c r="E75" i="252"/>
  <c r="V75" i="33"/>
  <c r="AA75" i="33"/>
  <c r="AE75" i="33"/>
  <c r="D21" i="100"/>
  <c r="R21" i="67"/>
  <c r="AM21" i="251"/>
  <c r="AS21" i="251"/>
  <c r="I15" i="223"/>
  <c r="J86" i="251"/>
  <c r="I38" i="223"/>
  <c r="J109" i="251"/>
  <c r="I39" i="223"/>
  <c r="J110" i="251"/>
  <c r="J104" i="251"/>
  <c r="I33" i="223"/>
  <c r="J81" i="251"/>
  <c r="I10" i="223"/>
  <c r="J107" i="251"/>
  <c r="I36" i="223"/>
  <c r="J103" i="251"/>
  <c r="I32" i="223"/>
  <c r="I11" i="223"/>
  <c r="J82" i="251"/>
  <c r="J87" i="251"/>
  <c r="I16" i="223"/>
  <c r="I31" i="223"/>
  <c r="J102" i="251"/>
  <c r="AN22" i="33"/>
  <c r="Y69" i="254"/>
  <c r="X69" i="254"/>
  <c r="E75" i="254"/>
  <c r="T36" i="254"/>
  <c r="AM11" i="33"/>
  <c r="X39" i="252"/>
  <c r="W39" i="252"/>
  <c r="AP21" i="1"/>
  <c r="AI21" i="1"/>
  <c r="AL21" i="1"/>
  <c r="AN10" i="33"/>
  <c r="T58" i="254"/>
  <c r="L144" i="251"/>
  <c r="M13" i="221"/>
  <c r="L100" i="251"/>
  <c r="L29" i="223"/>
  <c r="L38" i="223"/>
  <c r="L109" i="251"/>
  <c r="L82" i="251"/>
  <c r="L11" i="223"/>
  <c r="L40" i="223"/>
  <c r="L111" i="251"/>
  <c r="L20" i="223"/>
  <c r="L91" i="251"/>
  <c r="L39" i="223"/>
  <c r="L110" i="251"/>
  <c r="L140" i="251"/>
  <c r="M9" i="221"/>
  <c r="L79" i="251"/>
  <c r="L8" i="223"/>
  <c r="L108" i="251"/>
  <c r="L37" i="223"/>
  <c r="T27" i="254"/>
  <c r="F67" i="251"/>
  <c r="AP67" i="33"/>
  <c r="E67" i="251" s="1"/>
  <c r="Q67" i="251"/>
  <c r="V67" i="251" s="1"/>
  <c r="AW67" i="33"/>
  <c r="AZ67" i="33" s="1"/>
  <c r="R27" i="252"/>
  <c r="F27" i="33"/>
  <c r="AN27" i="33" s="1"/>
  <c r="D9" i="254"/>
  <c r="S8" i="221"/>
  <c r="P139" i="251"/>
  <c r="P113" i="251"/>
  <c r="R42" i="223"/>
  <c r="P112" i="251"/>
  <c r="R41" i="223"/>
  <c r="P114" i="251"/>
  <c r="R43" i="223"/>
  <c r="R10" i="223"/>
  <c r="P81" i="251"/>
  <c r="P100" i="251"/>
  <c r="R29" i="223"/>
  <c r="P94" i="251"/>
  <c r="R23" i="223"/>
  <c r="P93" i="251"/>
  <c r="R22" i="223"/>
  <c r="S21" i="254"/>
  <c r="S76" i="254" s="1"/>
  <c r="S83" i="254" s="1"/>
  <c r="U145" i="251"/>
  <c r="R58" i="252"/>
  <c r="F58" i="33"/>
  <c r="AN58" i="33" s="1"/>
  <c r="AW69" i="33"/>
  <c r="AZ69" i="33" s="1"/>
  <c r="X37" i="254"/>
  <c r="Y37" i="254"/>
  <c r="M33" i="33"/>
  <c r="L33" i="33"/>
  <c r="R33" i="33"/>
  <c r="AB33" i="33"/>
  <c r="Z33" i="33"/>
  <c r="H33" i="33"/>
  <c r="AA33" i="33"/>
  <c r="K33" i="33"/>
  <c r="E33" i="252"/>
  <c r="N79" i="251"/>
  <c r="O8" i="223"/>
  <c r="O34" i="223"/>
  <c r="N105" i="251"/>
  <c r="N112" i="251"/>
  <c r="O41" i="223"/>
  <c r="N144" i="251"/>
  <c r="P13" i="221"/>
  <c r="N84" i="251"/>
  <c r="O13" i="223"/>
  <c r="N103" i="251"/>
  <c r="O32" i="223"/>
  <c r="N95" i="251"/>
  <c r="O24" i="223"/>
  <c r="N87" i="251"/>
  <c r="O16" i="223"/>
  <c r="O38" i="223"/>
  <c r="N109" i="251"/>
  <c r="O36" i="223"/>
  <c r="N107" i="251"/>
  <c r="R11" i="252"/>
  <c r="F11" i="33"/>
  <c r="AN11" i="33" s="1"/>
  <c r="L75" i="33"/>
  <c r="N75" i="33"/>
  <c r="I75" i="33"/>
  <c r="AK75" i="33"/>
  <c r="S75" i="252"/>
  <c r="AL75" i="33"/>
  <c r="Q75" i="33"/>
  <c r="R75" i="33"/>
  <c r="AM75" i="33"/>
  <c r="Y67" i="254"/>
  <c r="H21" i="252"/>
  <c r="H76" i="252" s="1"/>
  <c r="H84" i="252" s="1"/>
  <c r="I35" i="223"/>
  <c r="J106" i="251"/>
  <c r="J94" i="251"/>
  <c r="I23" i="223"/>
  <c r="J142" i="251"/>
  <c r="J11" i="221"/>
  <c r="J108" i="251"/>
  <c r="I37" i="223"/>
  <c r="I42" i="223"/>
  <c r="J113" i="251"/>
  <c r="I29" i="223"/>
  <c r="J100" i="251"/>
  <c r="I27" i="223"/>
  <c r="J98" i="251"/>
  <c r="I13" i="223"/>
  <c r="J84" i="251"/>
  <c r="J91" i="251"/>
  <c r="I20" i="223"/>
  <c r="J12" i="221"/>
  <c r="J143" i="251"/>
  <c r="T57" i="254"/>
  <c r="F71" i="33"/>
  <c r="AO71" i="33" s="1"/>
  <c r="R71" i="252"/>
  <c r="Q18" i="251"/>
  <c r="V18" i="251" s="1"/>
  <c r="F18" i="251"/>
  <c r="AP18" i="33"/>
  <c r="E18" i="251" s="1"/>
  <c r="AW18" i="33"/>
  <c r="AZ18" i="33" s="1"/>
  <c r="X10" i="252"/>
  <c r="W10" i="252"/>
  <c r="F28" i="33"/>
  <c r="AN28" i="33" s="1"/>
  <c r="R28" i="252"/>
  <c r="BB63" i="33"/>
  <c r="AC63" i="251"/>
  <c r="BG63" i="33"/>
  <c r="F21" i="238"/>
  <c r="L19" i="223"/>
  <c r="L90" i="251"/>
  <c r="L95" i="251"/>
  <c r="L24" i="223"/>
  <c r="L18" i="223"/>
  <c r="L89" i="251"/>
  <c r="L41" i="223"/>
  <c r="L112" i="251"/>
  <c r="L83" i="251"/>
  <c r="L12" i="223"/>
  <c r="L98" i="251"/>
  <c r="L27" i="223"/>
  <c r="L21" i="223"/>
  <c r="L92" i="251"/>
  <c r="L142" i="251"/>
  <c r="M11" i="221"/>
  <c r="L105" i="251"/>
  <c r="L34" i="223"/>
  <c r="K21" i="252"/>
  <c r="K76" i="252" s="1"/>
  <c r="K84" i="252" s="1"/>
  <c r="L35" i="223"/>
  <c r="L106" i="251"/>
  <c r="L43" i="223"/>
  <c r="L114" i="251"/>
  <c r="Q73" i="251"/>
  <c r="V73" i="251" s="1"/>
  <c r="AP73" i="33"/>
  <c r="E73" i="251" s="1"/>
  <c r="F73" i="251"/>
  <c r="AW73" i="33"/>
  <c r="AZ73" i="33" s="1"/>
  <c r="D9" i="252"/>
  <c r="P106" i="251"/>
  <c r="R35" i="223"/>
  <c r="R17" i="223"/>
  <c r="P88" i="251"/>
  <c r="R18" i="223"/>
  <c r="P89" i="251"/>
  <c r="R14" i="223"/>
  <c r="P85" i="251"/>
  <c r="P96" i="251"/>
  <c r="R25" i="223"/>
  <c r="R26" i="223"/>
  <c r="P97" i="251"/>
  <c r="Q21" i="252"/>
  <c r="Q76" i="252" s="1"/>
  <c r="Q84" i="252" s="1"/>
  <c r="S10" i="221"/>
  <c r="P141" i="251"/>
  <c r="P107" i="251"/>
  <c r="R36" i="223"/>
  <c r="R28" i="223"/>
  <c r="P99" i="251"/>
  <c r="P80" i="251"/>
  <c r="R9" i="223"/>
  <c r="Q38" i="251"/>
  <c r="V38" i="251" s="1"/>
  <c r="AD33" i="33"/>
  <c r="W33" i="33"/>
  <c r="S33" i="252"/>
  <c r="G33" i="33"/>
  <c r="O33" i="33"/>
  <c r="X33" i="33"/>
  <c r="AK33" i="33"/>
  <c r="S33" i="33"/>
  <c r="AH33" i="33"/>
  <c r="O29" i="223"/>
  <c r="N100" i="251"/>
  <c r="P21" i="254"/>
  <c r="P76" i="254" s="1"/>
  <c r="P83" i="254" s="1"/>
  <c r="O42" i="223"/>
  <c r="N113" i="251"/>
  <c r="N141" i="251"/>
  <c r="P10" i="221"/>
  <c r="P8" i="221"/>
  <c r="N139" i="251"/>
  <c r="N102" i="251"/>
  <c r="O31" i="223"/>
  <c r="N93" i="251"/>
  <c r="O22" i="223"/>
  <c r="N108" i="251"/>
  <c r="O37" i="223"/>
  <c r="O23" i="223"/>
  <c r="N94" i="251"/>
  <c r="N97" i="251"/>
  <c r="O26" i="223"/>
  <c r="N98" i="251"/>
  <c r="O27" i="223"/>
  <c r="W74" i="252"/>
  <c r="X74" i="252"/>
  <c r="X74" i="254"/>
  <c r="T59" i="254"/>
  <c r="Z75" i="33"/>
  <c r="G75" i="33"/>
  <c r="P75" i="33"/>
  <c r="H75" i="33"/>
  <c r="AC75" i="33"/>
  <c r="T75" i="33"/>
  <c r="AH75" i="33"/>
  <c r="AF75" i="33"/>
  <c r="J97" i="251"/>
  <c r="I26" i="223"/>
  <c r="I14" i="223"/>
  <c r="J85" i="251"/>
  <c r="I34" i="223"/>
  <c r="J105" i="251"/>
  <c r="I43" i="223"/>
  <c r="J114" i="251"/>
  <c r="J140" i="251"/>
  <c r="J9" i="221"/>
  <c r="J88" i="251"/>
  <c r="I17" i="223"/>
  <c r="J79" i="251"/>
  <c r="I8" i="223"/>
  <c r="I22" i="223"/>
  <c r="J93" i="251"/>
  <c r="I19" i="223"/>
  <c r="J90" i="251"/>
  <c r="J89" i="251"/>
  <c r="I18" i="223"/>
  <c r="J144" i="251"/>
  <c r="J13" i="221"/>
  <c r="J8" i="221"/>
  <c r="J139" i="251"/>
  <c r="X37" i="252"/>
  <c r="W37" i="252"/>
  <c r="AM59" i="33"/>
  <c r="T71" i="254"/>
  <c r="F51" i="251"/>
  <c r="Q51" i="251"/>
  <c r="V51" i="251" s="1"/>
  <c r="AP51" i="33"/>
  <c r="E51" i="251" s="1"/>
  <c r="AW51" i="33"/>
  <c r="AZ51" i="33" s="1"/>
  <c r="T11" i="254"/>
  <c r="W69" i="252"/>
  <c r="X69" i="252"/>
  <c r="AO24" i="33"/>
  <c r="AN24" i="33"/>
  <c r="L36" i="223"/>
  <c r="L107" i="251"/>
  <c r="L85" i="251"/>
  <c r="L14" i="223"/>
  <c r="L33" i="223"/>
  <c r="L104" i="251"/>
  <c r="L10" i="223"/>
  <c r="L81" i="251"/>
  <c r="L143" i="251"/>
  <c r="M12" i="221"/>
  <c r="L25" i="223"/>
  <c r="L96" i="251"/>
  <c r="L97" i="251"/>
  <c r="L26" i="223"/>
  <c r="L101" i="251"/>
  <c r="L30" i="223"/>
  <c r="L88" i="251"/>
  <c r="L17" i="223"/>
  <c r="L94" i="251"/>
  <c r="L23" i="223"/>
  <c r="L32" i="223"/>
  <c r="L103" i="251"/>
  <c r="AO27" i="33"/>
  <c r="W43" i="252"/>
  <c r="X43" i="252"/>
  <c r="T23" i="254"/>
  <c r="P142" i="251"/>
  <c r="S11" i="221"/>
  <c r="R27" i="223"/>
  <c r="P98" i="251"/>
  <c r="R30" i="223"/>
  <c r="P101" i="251"/>
  <c r="P84" i="251"/>
  <c r="R13" i="223"/>
  <c r="P109" i="251"/>
  <c r="R38" i="223"/>
  <c r="P108" i="251"/>
  <c r="R37" i="223"/>
  <c r="R20" i="223"/>
  <c r="P91" i="251"/>
  <c r="R32" i="223"/>
  <c r="P103" i="251"/>
  <c r="R19" i="223"/>
  <c r="P90" i="251"/>
  <c r="R40" i="223"/>
  <c r="P111" i="251"/>
  <c r="P104" i="251"/>
  <c r="R33" i="223"/>
  <c r="R34" i="223"/>
  <c r="P105" i="251"/>
  <c r="X10" i="254"/>
  <c r="Y7" i="252"/>
  <c r="AW68" i="33"/>
  <c r="AZ68" i="33" s="1"/>
  <c r="T32" i="254"/>
  <c r="AP74" i="33"/>
  <c r="E74" i="251" s="1"/>
  <c r="W22" i="252"/>
  <c r="X22" i="252"/>
  <c r="X16" i="252"/>
  <c r="W16" i="252"/>
  <c r="T33" i="33"/>
  <c r="Q33" i="33"/>
  <c r="J33" i="33"/>
  <c r="AL33" i="33"/>
  <c r="E33" i="33"/>
  <c r="AC33" i="33"/>
  <c r="AJ33" i="33"/>
  <c r="Y33" i="33"/>
  <c r="AE33" i="33"/>
  <c r="N80" i="251"/>
  <c r="O9" i="223"/>
  <c r="N142" i="251"/>
  <c r="P11" i="221"/>
  <c r="O20" i="223"/>
  <c r="N91" i="251"/>
  <c r="O30" i="223"/>
  <c r="N101" i="251"/>
  <c r="O15" i="223"/>
  <c r="N86" i="251"/>
  <c r="N92" i="251"/>
  <c r="O21" i="223"/>
  <c r="N85" i="251"/>
  <c r="O14" i="223"/>
  <c r="O19" i="223"/>
  <c r="N90" i="251"/>
  <c r="O18" i="223"/>
  <c r="N89" i="251"/>
  <c r="O12" i="223"/>
  <c r="N83" i="251"/>
  <c r="O25" i="223"/>
  <c r="N96" i="251"/>
  <c r="N140" i="251"/>
  <c r="P9" i="221"/>
  <c r="X73" i="252"/>
  <c r="AO11" i="33"/>
  <c r="BB70" i="33"/>
  <c r="AC70" i="251"/>
  <c r="BG70" i="33"/>
  <c r="W44" i="252"/>
  <c r="X75" i="33"/>
  <c r="J75" i="33"/>
  <c r="AG75" i="33"/>
  <c r="AD75" i="33"/>
  <c r="O75" i="33"/>
  <c r="AJ75" i="33"/>
  <c r="K75" i="33"/>
  <c r="M75" i="33"/>
  <c r="U75" i="33"/>
  <c r="J112" i="251"/>
  <c r="I41" i="223"/>
  <c r="J111" i="251"/>
  <c r="I40" i="223"/>
  <c r="I12" i="223"/>
  <c r="J83" i="251"/>
  <c r="J21" i="254"/>
  <c r="J76" i="254" s="1"/>
  <c r="J83" i="254" s="1"/>
  <c r="J99" i="251"/>
  <c r="I28" i="223"/>
  <c r="I24" i="223"/>
  <c r="J95" i="251"/>
  <c r="I9" i="223"/>
  <c r="J80" i="251"/>
  <c r="J10" i="221"/>
  <c r="J141" i="251"/>
  <c r="I25" i="223"/>
  <c r="J96" i="251"/>
  <c r="J101" i="251"/>
  <c r="I30" i="223"/>
  <c r="J92" i="251"/>
  <c r="I21" i="223"/>
  <c r="AP39" i="33"/>
  <c r="E39" i="251" s="1"/>
  <c r="Q39" i="251"/>
  <c r="V39" i="251" s="1"/>
  <c r="E33" i="254"/>
  <c r="D9" i="241"/>
  <c r="E9" i="241" s="1"/>
  <c r="D9" i="140"/>
  <c r="E9" i="140" s="1"/>
  <c r="D9" i="141"/>
  <c r="E9" i="141" s="1"/>
  <c r="X44" i="254"/>
  <c r="R23" i="252"/>
  <c r="F23" i="33"/>
  <c r="R59" i="252"/>
  <c r="F59" i="33"/>
  <c r="AM32" i="33"/>
  <c r="L141" i="251"/>
  <c r="M10" i="221"/>
  <c r="M8" i="221"/>
  <c r="L139" i="251"/>
  <c r="M21" i="254"/>
  <c r="M76" i="254" s="1"/>
  <c r="M83" i="254" s="1"/>
  <c r="L28" i="223"/>
  <c r="L99" i="251"/>
  <c r="L80" i="251"/>
  <c r="L9" i="223"/>
  <c r="L31" i="223"/>
  <c r="L102" i="251"/>
  <c r="L16" i="223"/>
  <c r="L87" i="251"/>
  <c r="L93" i="251"/>
  <c r="L22" i="223"/>
  <c r="L13" i="223"/>
  <c r="L84" i="251"/>
  <c r="L42" i="223"/>
  <c r="L113" i="251"/>
  <c r="L86" i="251"/>
  <c r="L15" i="223"/>
  <c r="AN43" i="33"/>
  <c r="AO43" i="33"/>
  <c r="W38" i="252"/>
  <c r="X38" i="252"/>
  <c r="R36" i="252"/>
  <c r="F36" i="33"/>
  <c r="AO36" i="33" s="1"/>
  <c r="P83" i="251"/>
  <c r="R12" i="223"/>
  <c r="P102" i="251"/>
  <c r="R31" i="223"/>
  <c r="R15" i="223"/>
  <c r="P86" i="251"/>
  <c r="R16" i="223"/>
  <c r="P87" i="251"/>
  <c r="S9" i="221"/>
  <c r="P140" i="251"/>
  <c r="P79" i="251"/>
  <c r="R8" i="223"/>
  <c r="P92" i="251"/>
  <c r="R21" i="223"/>
  <c r="P143" i="251"/>
  <c r="S12" i="221"/>
  <c r="R39" i="223"/>
  <c r="P110" i="251"/>
  <c r="P95" i="251"/>
  <c r="R24" i="223"/>
  <c r="S13" i="221"/>
  <c r="P144" i="251"/>
  <c r="P82" i="251"/>
  <c r="R11" i="223"/>
  <c r="AN57" i="33"/>
  <c r="BT7" i="72"/>
  <c r="BT76" i="72" s="1"/>
  <c r="AS55" i="252"/>
  <c r="Y34" i="252"/>
  <c r="AF64" i="254"/>
  <c r="AB64" i="254"/>
  <c r="AS7" i="72"/>
  <c r="AV98" i="251"/>
  <c r="AQ27" i="223"/>
  <c r="BI78" i="251"/>
  <c r="AU115" i="251"/>
  <c r="AE25" i="252"/>
  <c r="AA25" i="252"/>
  <c r="AU25" i="252" s="1"/>
  <c r="AS23" i="223"/>
  <c r="AY94" i="251"/>
  <c r="AX94" i="251"/>
  <c r="AV85" i="251"/>
  <c r="AQ14" i="223"/>
  <c r="AV90" i="251"/>
  <c r="AQ19" i="223"/>
  <c r="AV107" i="251"/>
  <c r="AQ36" i="223"/>
  <c r="AS51" i="252"/>
  <c r="BD7" i="72"/>
  <c r="BD76" i="72" s="1"/>
  <c r="Y66" i="252"/>
  <c r="AQ61" i="252"/>
  <c r="AX61" i="251" s="1"/>
  <c r="AQ20" i="252"/>
  <c r="AX20" i="251" s="1"/>
  <c r="Y41" i="252"/>
  <c r="Y35" i="252"/>
  <c r="AE67" i="252"/>
  <c r="AA67" i="252"/>
  <c r="BG7" i="72"/>
  <c r="BG76" i="72" s="1"/>
  <c r="AQ44" i="252"/>
  <c r="AX44" i="251" s="1"/>
  <c r="AB61" i="254"/>
  <c r="AF61" i="254"/>
  <c r="U76" i="251"/>
  <c r="AB72" i="254"/>
  <c r="AF72" i="254"/>
  <c r="Y52" i="252"/>
  <c r="BX7" i="72"/>
  <c r="BX76" i="72" s="1"/>
  <c r="Z55" i="254"/>
  <c r="AE53" i="252"/>
  <c r="AA53" i="252"/>
  <c r="AS72" i="252"/>
  <c r="AQ15" i="252"/>
  <c r="BQ7" i="72"/>
  <c r="BQ76" i="72" s="1"/>
  <c r="AE48" i="252"/>
  <c r="AA48" i="252"/>
  <c r="BI7" i="72"/>
  <c r="BI76" i="72" s="1"/>
  <c r="Y15" i="252"/>
  <c r="AQ65" i="252"/>
  <c r="AX65" i="251" s="1"/>
  <c r="Z18" i="254"/>
  <c r="Y54" i="252"/>
  <c r="Z35" i="254"/>
  <c r="AB62" i="254"/>
  <c r="AF62" i="254"/>
  <c r="Y68" i="252"/>
  <c r="AQ22" i="252"/>
  <c r="AX22" i="251" s="1"/>
  <c r="AQ74" i="252"/>
  <c r="AX74" i="251" s="1"/>
  <c r="Z22" i="254"/>
  <c r="AS33" i="252"/>
  <c r="Z19" i="254"/>
  <c r="BS7" i="72"/>
  <c r="BS76" i="72" s="1"/>
  <c r="AX124" i="251"/>
  <c r="AS16" i="46"/>
  <c r="AY124" i="251"/>
  <c r="BB7" i="72"/>
  <c r="BB76" i="72" s="1"/>
  <c r="AS36" i="252"/>
  <c r="AS13" i="46"/>
  <c r="AY121" i="251"/>
  <c r="AX121" i="251"/>
  <c r="AS19" i="252"/>
  <c r="AQ7" i="223"/>
  <c r="AV78" i="251"/>
  <c r="AQ66" i="252"/>
  <c r="AX66" i="251" s="1"/>
  <c r="AQ47" i="252"/>
  <c r="AX47" i="251" s="1"/>
  <c r="AQ38" i="252"/>
  <c r="AX38" i="251" s="1"/>
  <c r="Y64" i="252"/>
  <c r="Z52" i="254"/>
  <c r="AS28" i="252"/>
  <c r="AS18" i="252"/>
  <c r="AS25" i="252"/>
  <c r="BR7" i="72"/>
  <c r="BR76" i="72" s="1"/>
  <c r="AC30" i="252"/>
  <c r="AS15" i="46"/>
  <c r="AY123" i="251"/>
  <c r="AX123" i="251"/>
  <c r="Z31" i="254"/>
  <c r="AQ46" i="252"/>
  <c r="AX46" i="251" s="1"/>
  <c r="AQ29" i="252"/>
  <c r="AX29" i="251" s="1"/>
  <c r="AS40" i="223"/>
  <c r="AX111" i="251"/>
  <c r="AY111" i="251"/>
  <c r="AQ23" i="252"/>
  <c r="Y20" i="252"/>
  <c r="BE7" i="223"/>
  <c r="AP44" i="223"/>
  <c r="AQ60" i="252"/>
  <c r="AX60" i="251" s="1"/>
  <c r="AS62" i="252"/>
  <c r="AS17" i="252"/>
  <c r="AS68" i="252"/>
  <c r="AQ41" i="252"/>
  <c r="AX41" i="251" s="1"/>
  <c r="AS13" i="252"/>
  <c r="AV7" i="72"/>
  <c r="AV76" i="72" s="1"/>
  <c r="AT117" i="251"/>
  <c r="AT126" i="251" s="1"/>
  <c r="AL8" i="46"/>
  <c r="AN7" i="46"/>
  <c r="Z40" i="254"/>
  <c r="AQ43" i="252"/>
  <c r="AX43" i="251" s="1"/>
  <c r="AV81" i="251"/>
  <c r="AQ10" i="223"/>
  <c r="AQ10" i="252"/>
  <c r="AX10" i="251" s="1"/>
  <c r="AQ34" i="252"/>
  <c r="AX34" i="251" s="1"/>
  <c r="AQ26" i="252"/>
  <c r="AX26" i="251" s="1"/>
  <c r="W14" i="221"/>
  <c r="U115" i="251"/>
  <c r="AV110" i="251"/>
  <c r="AQ39" i="223"/>
  <c r="AQ70" i="252"/>
  <c r="AX70" i="251" s="1"/>
  <c r="CB7" i="72"/>
  <c r="CB76" i="72" s="1"/>
  <c r="Z68" i="254"/>
  <c r="AS56" i="252"/>
  <c r="AQ11" i="252"/>
  <c r="AX11" i="251" s="1"/>
  <c r="AX7" i="72"/>
  <c r="AX76" i="72" s="1"/>
  <c r="AQ12" i="252"/>
  <c r="AW7" i="72"/>
  <c r="AW76" i="72" s="1"/>
  <c r="AA56" i="252"/>
  <c r="AU56" i="252" s="1"/>
  <c r="AE56" i="252"/>
  <c r="AY102" i="251"/>
  <c r="AS31" i="223"/>
  <c r="AX102" i="251"/>
  <c r="Z49" i="254"/>
  <c r="AA45" i="252"/>
  <c r="AE45" i="252"/>
  <c r="Y70" i="252"/>
  <c r="BI126" i="251"/>
  <c r="BJ118" i="251"/>
  <c r="BJ126" i="251" s="1"/>
  <c r="AY87" i="251"/>
  <c r="AS16" i="223"/>
  <c r="AX87" i="251"/>
  <c r="AV84" i="251"/>
  <c r="AQ13" i="223"/>
  <c r="AX113" i="251"/>
  <c r="AS42" i="223"/>
  <c r="AY113" i="251"/>
  <c r="AE46" i="252"/>
  <c r="AA46" i="252"/>
  <c r="AU46" i="252" s="1"/>
  <c r="AF14" i="254"/>
  <c r="AB14" i="254"/>
  <c r="BN7" i="72"/>
  <c r="BN76" i="72" s="1"/>
  <c r="AQ73" i="252"/>
  <c r="AX73" i="251" s="1"/>
  <c r="AV106" i="251"/>
  <c r="AQ35" i="223"/>
  <c r="Y42" i="252"/>
  <c r="AQ41" i="223"/>
  <c r="AV112" i="251"/>
  <c r="Z15" i="254"/>
  <c r="AA31" i="252"/>
  <c r="AU31" i="252" s="1"/>
  <c r="AE31" i="252"/>
  <c r="AQ8" i="252"/>
  <c r="AX8" i="251" s="1"/>
  <c r="AQ49" i="252"/>
  <c r="AX49" i="251" s="1"/>
  <c r="AQ16" i="252"/>
  <c r="AX16" i="251" s="1"/>
  <c r="AT7" i="72"/>
  <c r="AT76" i="72" s="1"/>
  <c r="AX120" i="251"/>
  <c r="AY120" i="251"/>
  <c r="AS12" i="46"/>
  <c r="Z25" i="254"/>
  <c r="AS31" i="252"/>
  <c r="Z41" i="254"/>
  <c r="AQ50" i="252"/>
  <c r="AX50" i="251" s="1"/>
  <c r="Z12" i="254"/>
  <c r="AU30" i="252"/>
  <c r="AF17" i="254"/>
  <c r="AB17" i="254"/>
  <c r="AF45" i="254"/>
  <c r="AB45" i="254"/>
  <c r="AO76" i="252"/>
  <c r="AO84" i="252" s="1"/>
  <c r="AV92" i="251"/>
  <c r="AQ21" i="223"/>
  <c r="AV91" i="251"/>
  <c r="AQ20" i="223"/>
  <c r="AQ48" i="252"/>
  <c r="AX48" i="251" s="1"/>
  <c r="BF7" i="72"/>
  <c r="BF76" i="72" s="1"/>
  <c r="AV83" i="251"/>
  <c r="AQ12" i="223"/>
  <c r="T149" i="251"/>
  <c r="T150" i="251" s="1"/>
  <c r="K56" i="166"/>
  <c r="G56" i="166"/>
  <c r="H56" i="166" s="1"/>
  <c r="Z56" i="254"/>
  <c r="Y12" i="252"/>
  <c r="AY89" i="251"/>
  <c r="AX89" i="251"/>
  <c r="AS18" i="223"/>
  <c r="AQ28" i="223"/>
  <c r="AV99" i="251"/>
  <c r="BW7" i="72"/>
  <c r="BW76" i="72" s="1"/>
  <c r="Z48" i="254"/>
  <c r="AQ37" i="252"/>
  <c r="AX37" i="251" s="1"/>
  <c r="Y14" i="252"/>
  <c r="X26" i="254"/>
  <c r="Y26" i="254"/>
  <c r="AQ34" i="223"/>
  <c r="AV105" i="251"/>
  <c r="AS33" i="223"/>
  <c r="AX104" i="251"/>
  <c r="AY104" i="251"/>
  <c r="AQ53" i="252"/>
  <c r="AX53" i="251" s="1"/>
  <c r="AQ58" i="252"/>
  <c r="AX58" i="251" s="1"/>
  <c r="AQ9" i="252"/>
  <c r="AX9" i="251" s="1"/>
  <c r="AQ59" i="252"/>
  <c r="AX59" i="251" s="1"/>
  <c r="AU76" i="251"/>
  <c r="AU128" i="251" s="1"/>
  <c r="AU147" i="251" s="1"/>
  <c r="BL7" i="72"/>
  <c r="BL76" i="72" s="1"/>
  <c r="AQ54" i="252"/>
  <c r="AX54" i="251" s="1"/>
  <c r="AQ21" i="252"/>
  <c r="AX21" i="251" s="1"/>
  <c r="BP7" i="72"/>
  <c r="BP76" i="72" s="1"/>
  <c r="Y29" i="252"/>
  <c r="AV95" i="251"/>
  <c r="AQ24" i="223"/>
  <c r="AS35" i="252"/>
  <c r="AQ42" i="252"/>
  <c r="AX42" i="251" s="1"/>
  <c r="AS40" i="252"/>
  <c r="AQ8" i="223"/>
  <c r="AV79" i="251"/>
  <c r="AQ32" i="223"/>
  <c r="AV103" i="251"/>
  <c r="AA47" i="252"/>
  <c r="AU47" i="252" s="1"/>
  <c r="AE47" i="252"/>
  <c r="BK7" i="72"/>
  <c r="BK76" i="72" s="1"/>
  <c r="BU7" i="72"/>
  <c r="BU76" i="72" s="1"/>
  <c r="AQ57" i="252"/>
  <c r="AX57" i="251" s="1"/>
  <c r="Z54" i="254"/>
  <c r="AQ64" i="252"/>
  <c r="AX64" i="251" s="1"/>
  <c r="AV93" i="251"/>
  <c r="AQ22" i="223"/>
  <c r="BO7" i="72"/>
  <c r="BO76" i="72" s="1"/>
  <c r="AV80" i="251"/>
  <c r="AQ9" i="223"/>
  <c r="AQ29" i="223"/>
  <c r="AV100" i="251"/>
  <c r="Y7" i="254"/>
  <c r="Y19" i="252"/>
  <c r="AX82" i="251"/>
  <c r="AY82" i="251"/>
  <c r="AS11" i="223"/>
  <c r="BY7" i="72"/>
  <c r="BY76" i="72" s="1"/>
  <c r="BJ7" i="72"/>
  <c r="BJ76" i="72" s="1"/>
  <c r="AZ7" i="72"/>
  <c r="AZ76" i="72" s="1"/>
  <c r="AS24" i="252"/>
  <c r="AS30" i="223"/>
  <c r="AY101" i="251"/>
  <c r="AX101" i="251"/>
  <c r="AQ71" i="252"/>
  <c r="AX71" i="251" s="1"/>
  <c r="AE8" i="252"/>
  <c r="AA8" i="252"/>
  <c r="AE40" i="252"/>
  <c r="AA40" i="252"/>
  <c r="AU40" i="252" s="1"/>
  <c r="AA51" i="252"/>
  <c r="AU51" i="252" s="1"/>
  <c r="AE51" i="252"/>
  <c r="AA63" i="252"/>
  <c r="AU63" i="252" s="1"/>
  <c r="AE63" i="252"/>
  <c r="AV108" i="251"/>
  <c r="AQ37" i="223"/>
  <c r="AA49" i="252"/>
  <c r="AU49" i="252" s="1"/>
  <c r="AE49" i="252"/>
  <c r="Z42" i="254"/>
  <c r="AQ25" i="223"/>
  <c r="AV96" i="251"/>
  <c r="AQ45" i="252"/>
  <c r="AX45" i="251" s="1"/>
  <c r="AS14" i="46"/>
  <c r="AY122" i="251"/>
  <c r="AX122" i="251"/>
  <c r="AB51" i="254"/>
  <c r="AF51" i="254"/>
  <c r="AY7" i="72"/>
  <c r="AY76" i="72" s="1"/>
  <c r="AQ27" i="252"/>
  <c r="AX27" i="251" s="1"/>
  <c r="AU7" i="72"/>
  <c r="AU76" i="72" s="1"/>
  <c r="AS26" i="223"/>
  <c r="AY97" i="251"/>
  <c r="AX97" i="251"/>
  <c r="G55" i="166"/>
  <c r="H55" i="166" s="1"/>
  <c r="F54" i="166"/>
  <c r="AO18" i="46"/>
  <c r="AV23" i="251" s="1"/>
  <c r="AV118" i="251"/>
  <c r="AQ10" i="46"/>
  <c r="Z65" i="254"/>
  <c r="AE61" i="252"/>
  <c r="AA61" i="252"/>
  <c r="AQ67" i="252"/>
  <c r="AX67" i="251" s="1"/>
  <c r="AE26" i="252"/>
  <c r="AA26" i="252"/>
  <c r="AU26" i="252" s="1"/>
  <c r="BC7" i="72"/>
  <c r="BC76" i="72" s="1"/>
  <c r="Y72" i="252"/>
  <c r="AS39" i="252"/>
  <c r="Y60" i="252"/>
  <c r="BV7" i="72"/>
  <c r="BV76" i="72" s="1"/>
  <c r="AQ52" i="252"/>
  <c r="AX52" i="251" s="1"/>
  <c r="BE7" i="72"/>
  <c r="BE76" i="72" s="1"/>
  <c r="S147" i="251"/>
  <c r="I55" i="166" s="1"/>
  <c r="Z20" i="254"/>
  <c r="AY119" i="251"/>
  <c r="AS11" i="46"/>
  <c r="AX119" i="251"/>
  <c r="AS63" i="252"/>
  <c r="Z46" i="254"/>
  <c r="AQ7" i="252"/>
  <c r="CA7" i="72"/>
  <c r="CA76" i="72" s="1"/>
  <c r="AQ32" i="252"/>
  <c r="AX32" i="251" s="1"/>
  <c r="AA65" i="252"/>
  <c r="AU65" i="252" s="1"/>
  <c r="AE65" i="252"/>
  <c r="AY76" i="252"/>
  <c r="AZ7" i="252"/>
  <c r="AZ76" i="252" s="1"/>
  <c r="Y50" i="252"/>
  <c r="BH7" i="72"/>
  <c r="BH76" i="72" s="1"/>
  <c r="Z66" i="254"/>
  <c r="AQ69" i="252"/>
  <c r="AX69" i="251" s="1"/>
  <c r="Y13" i="252"/>
  <c r="AS30" i="252"/>
  <c r="BM7" i="72"/>
  <c r="BM76" i="72" s="1"/>
  <c r="AQ15" i="223"/>
  <c r="AV86" i="251"/>
  <c r="BA7" i="72"/>
  <c r="BA76" i="72" s="1"/>
  <c r="AA7" i="252"/>
  <c r="Z47" i="254"/>
  <c r="AQ14" i="252"/>
  <c r="AX14" i="251" s="1"/>
  <c r="Y17" i="252"/>
  <c r="AQ75" i="252"/>
  <c r="AX75" i="251" s="1"/>
  <c r="AQ38" i="223"/>
  <c r="AV109" i="251"/>
  <c r="AV88" i="251"/>
  <c r="AQ17" i="223"/>
  <c r="F79" i="166"/>
  <c r="F85" i="166" s="1"/>
  <c r="F74" i="251" l="1"/>
  <c r="AO59" i="33"/>
  <c r="AP68" i="33"/>
  <c r="E68" i="251" s="1"/>
  <c r="AW39" i="33"/>
  <c r="AZ39" i="33" s="1"/>
  <c r="Q74" i="251"/>
  <c r="V74" i="251" s="1"/>
  <c r="Q68" i="251"/>
  <c r="V68" i="251" s="1"/>
  <c r="F38" i="251"/>
  <c r="AP69" i="33"/>
  <c r="E69" i="251" s="1"/>
  <c r="AP38" i="33"/>
  <c r="E38" i="251" s="1"/>
  <c r="Q69" i="251"/>
  <c r="V69" i="251" s="1"/>
  <c r="AO57" i="33"/>
  <c r="AP22" i="33"/>
  <c r="E22" i="251" s="1"/>
  <c r="AW22" i="33"/>
  <c r="AZ22" i="33" s="1"/>
  <c r="Q22" i="251"/>
  <c r="V22" i="251" s="1"/>
  <c r="F22" i="251"/>
  <c r="AP10" i="33"/>
  <c r="E10" i="251" s="1"/>
  <c r="AW10" i="33"/>
  <c r="AZ10" i="33" s="1"/>
  <c r="Q10" i="251"/>
  <c r="V10" i="251" s="1"/>
  <c r="F10" i="251"/>
  <c r="P71" i="140"/>
  <c r="Q71" i="140" s="1"/>
  <c r="R71" i="140"/>
  <c r="AR69" i="1"/>
  <c r="AW69" i="1"/>
  <c r="AY69" i="1"/>
  <c r="K18" i="67"/>
  <c r="I18" i="67"/>
  <c r="J18" i="67" s="1"/>
  <c r="I11" i="67"/>
  <c r="J11" i="67" s="1"/>
  <c r="K11" i="67"/>
  <c r="AR29" i="1"/>
  <c r="AW29" i="1"/>
  <c r="AY29" i="1"/>
  <c r="C23" i="33"/>
  <c r="AQ23" i="1"/>
  <c r="D23" i="67" s="1"/>
  <c r="E23" i="67" s="1"/>
  <c r="F23" i="67" s="1"/>
  <c r="G23" i="67" s="1"/>
  <c r="AX23" i="1"/>
  <c r="R62" i="241"/>
  <c r="P62" i="241"/>
  <c r="Q62" i="241" s="1"/>
  <c r="P10" i="241"/>
  <c r="Q10" i="241" s="1"/>
  <c r="R10" i="241"/>
  <c r="R57" i="141"/>
  <c r="P57" i="141"/>
  <c r="Q57" i="141" s="1"/>
  <c r="AY65" i="1"/>
  <c r="AW65" i="1"/>
  <c r="P61" i="241"/>
  <c r="Q61" i="241" s="1"/>
  <c r="R61" i="241"/>
  <c r="C13" i="33"/>
  <c r="AO13" i="33" s="1"/>
  <c r="AX13" i="1"/>
  <c r="AQ13" i="1"/>
  <c r="D13" i="67" s="1"/>
  <c r="E13" i="67" s="1"/>
  <c r="F13" i="67" s="1"/>
  <c r="G13" i="67" s="1"/>
  <c r="R49" i="241"/>
  <c r="P49" i="241"/>
  <c r="Q49" i="241" s="1"/>
  <c r="F42" i="251"/>
  <c r="Q42" i="251"/>
  <c r="V42" i="251" s="1"/>
  <c r="AP42" i="33"/>
  <c r="E42" i="251" s="1"/>
  <c r="AW42" i="33"/>
  <c r="AZ42" i="33" s="1"/>
  <c r="P30" i="241"/>
  <c r="Q30" i="241" s="1"/>
  <c r="R30" i="241"/>
  <c r="K38" i="67"/>
  <c r="I38" i="67"/>
  <c r="J38" i="67" s="1"/>
  <c r="P56" i="141"/>
  <c r="Q56" i="141" s="1"/>
  <c r="R56" i="141"/>
  <c r="R75" i="241"/>
  <c r="P75" i="241"/>
  <c r="Q75" i="241" s="1"/>
  <c r="I10" i="67"/>
  <c r="J10" i="67" s="1"/>
  <c r="K10" i="67"/>
  <c r="R53" i="140"/>
  <c r="P53" i="140"/>
  <c r="Q53" i="140" s="1"/>
  <c r="P37" i="140"/>
  <c r="Q37" i="140" s="1"/>
  <c r="R37" i="140"/>
  <c r="R39" i="241"/>
  <c r="P39" i="241"/>
  <c r="Q39" i="241" s="1"/>
  <c r="AX40" i="1"/>
  <c r="C40" i="33"/>
  <c r="AO40" i="33" s="1"/>
  <c r="AQ40" i="1"/>
  <c r="D40" i="67" s="1"/>
  <c r="E40" i="67" s="1"/>
  <c r="F40" i="67" s="1"/>
  <c r="G40" i="67" s="1"/>
  <c r="P66" i="241"/>
  <c r="Q66" i="241" s="1"/>
  <c r="R66" i="241"/>
  <c r="AR71" i="1"/>
  <c r="AY71" i="1"/>
  <c r="AW71" i="1"/>
  <c r="P35" i="141"/>
  <c r="Q35" i="141" s="1"/>
  <c r="R35" i="141"/>
  <c r="AR58" i="1"/>
  <c r="AY58" i="1"/>
  <c r="AW58" i="1"/>
  <c r="AR59" i="1"/>
  <c r="AY59" i="1"/>
  <c r="AW59" i="1"/>
  <c r="P26" i="140"/>
  <c r="Q26" i="140" s="1"/>
  <c r="R26" i="140"/>
  <c r="AR61" i="1"/>
  <c r="AY61" i="1"/>
  <c r="AW61" i="1"/>
  <c r="R43" i="141"/>
  <c r="P43" i="141"/>
  <c r="Q43" i="141" s="1"/>
  <c r="AW45" i="33"/>
  <c r="AZ45" i="33" s="1"/>
  <c r="Q45" i="251"/>
  <c r="V45" i="251" s="1"/>
  <c r="F45" i="251"/>
  <c r="AP45" i="33"/>
  <c r="E45" i="251" s="1"/>
  <c r="P36" i="140"/>
  <c r="Q36" i="140" s="1"/>
  <c r="R36" i="140"/>
  <c r="C60" i="33"/>
  <c r="AO60" i="33" s="1"/>
  <c r="AX60" i="1"/>
  <c r="AQ60" i="1"/>
  <c r="D60" i="67" s="1"/>
  <c r="E60" i="67" s="1"/>
  <c r="F60" i="67" s="1"/>
  <c r="G60" i="67" s="1"/>
  <c r="P58" i="140"/>
  <c r="Q58" i="140" s="1"/>
  <c r="R58" i="140"/>
  <c r="P27" i="241"/>
  <c r="Q27" i="241" s="1"/>
  <c r="R27" i="241"/>
  <c r="P72" i="140"/>
  <c r="Q72" i="140" s="1"/>
  <c r="R72" i="140"/>
  <c r="I53" i="67"/>
  <c r="J53" i="67" s="1"/>
  <c r="K53" i="67"/>
  <c r="AP30" i="33"/>
  <c r="E30" i="251" s="1"/>
  <c r="AW30" i="33"/>
  <c r="AZ30" i="33" s="1"/>
  <c r="F30" i="251"/>
  <c r="Q30" i="251"/>
  <c r="V30" i="251" s="1"/>
  <c r="P22" i="140"/>
  <c r="Q22" i="140" s="1"/>
  <c r="R22" i="140"/>
  <c r="P68" i="241"/>
  <c r="Q68" i="241" s="1"/>
  <c r="R68" i="241"/>
  <c r="AY39" i="1"/>
  <c r="AW39" i="1"/>
  <c r="R38" i="141"/>
  <c r="P38" i="141"/>
  <c r="Q38" i="141" s="1"/>
  <c r="F13" i="166"/>
  <c r="V76" i="1"/>
  <c r="I78" i="25" s="1"/>
  <c r="J2" i="166" s="1"/>
  <c r="AT7" i="1"/>
  <c r="AD7" i="1"/>
  <c r="AC76" i="1"/>
  <c r="F25" i="166" s="1"/>
  <c r="AW56" i="33"/>
  <c r="AZ56" i="33" s="1"/>
  <c r="Q56" i="251"/>
  <c r="V56" i="251" s="1"/>
  <c r="AP56" i="33"/>
  <c r="E56" i="251" s="1"/>
  <c r="F56" i="251"/>
  <c r="AR75" i="1"/>
  <c r="AY75" i="1"/>
  <c r="AW75" i="1"/>
  <c r="P29" i="140"/>
  <c r="Q29" i="140" s="1"/>
  <c r="R29" i="140"/>
  <c r="I26" i="67"/>
  <c r="J26" i="67" s="1"/>
  <c r="K26" i="67"/>
  <c r="K55" i="67"/>
  <c r="I55" i="67"/>
  <c r="J55" i="67" s="1"/>
  <c r="AY72" i="1"/>
  <c r="AR72" i="1"/>
  <c r="AW72" i="1"/>
  <c r="D41" i="140"/>
  <c r="E41" i="140" s="1"/>
  <c r="H41" i="140" s="1"/>
  <c r="L41" i="140" s="1"/>
  <c r="N41" i="140" s="1"/>
  <c r="D41" i="241"/>
  <c r="E41" i="241" s="1"/>
  <c r="H41" i="241" s="1"/>
  <c r="L41" i="241" s="1"/>
  <c r="N41" i="241" s="1"/>
  <c r="D41" i="141"/>
  <c r="E41" i="141" s="1"/>
  <c r="H41" i="141" s="1"/>
  <c r="L41" i="141" s="1"/>
  <c r="N41" i="141" s="1"/>
  <c r="K66" i="67"/>
  <c r="I66" i="67"/>
  <c r="J66" i="67" s="1"/>
  <c r="P18" i="241"/>
  <c r="Q18" i="241" s="1"/>
  <c r="R18" i="241"/>
  <c r="I35" i="67"/>
  <c r="J35" i="67" s="1"/>
  <c r="K35" i="67"/>
  <c r="AQ32" i="1"/>
  <c r="D32" i="67" s="1"/>
  <c r="E32" i="67" s="1"/>
  <c r="F32" i="67" s="1"/>
  <c r="G32" i="67" s="1"/>
  <c r="C32" i="33"/>
  <c r="AX32" i="1"/>
  <c r="K62" i="67"/>
  <c r="I62" i="67"/>
  <c r="J62" i="67" s="1"/>
  <c r="AR68" i="1"/>
  <c r="AY68" i="1"/>
  <c r="AW68" i="1"/>
  <c r="I69" i="67"/>
  <c r="J69" i="67" s="1"/>
  <c r="K69" i="67"/>
  <c r="D64" i="141"/>
  <c r="E64" i="141" s="1"/>
  <c r="H64" i="141" s="1"/>
  <c r="L64" i="141" s="1"/>
  <c r="N64" i="141" s="1"/>
  <c r="D64" i="241"/>
  <c r="E64" i="241" s="1"/>
  <c r="H64" i="241" s="1"/>
  <c r="L64" i="241" s="1"/>
  <c r="N64" i="241" s="1"/>
  <c r="D64" i="140"/>
  <c r="E64" i="140" s="1"/>
  <c r="H64" i="140" s="1"/>
  <c r="L64" i="140" s="1"/>
  <c r="N64" i="140" s="1"/>
  <c r="I29" i="67"/>
  <c r="J29" i="67" s="1"/>
  <c r="K29" i="67"/>
  <c r="E11" i="46"/>
  <c r="D23" i="241"/>
  <c r="E23" i="241" s="1"/>
  <c r="H23" i="241" s="1"/>
  <c r="L23" i="241" s="1"/>
  <c r="N23" i="241" s="1"/>
  <c r="D23" i="140"/>
  <c r="E23" i="140" s="1"/>
  <c r="H23" i="140" s="1"/>
  <c r="L23" i="140" s="1"/>
  <c r="N23" i="140" s="1"/>
  <c r="E16" i="46"/>
  <c r="E17" i="46"/>
  <c r="E15" i="46"/>
  <c r="E12" i="46"/>
  <c r="E14" i="46"/>
  <c r="E13" i="46"/>
  <c r="D23" i="141"/>
  <c r="E23" i="141" s="1"/>
  <c r="H23" i="141" s="1"/>
  <c r="L23" i="141" s="1"/>
  <c r="N23" i="141" s="1"/>
  <c r="E10" i="46"/>
  <c r="R10" i="141"/>
  <c r="P10" i="141"/>
  <c r="Q10" i="141" s="1"/>
  <c r="AR65" i="1"/>
  <c r="R55" i="141"/>
  <c r="P55" i="141"/>
  <c r="Q55" i="141" s="1"/>
  <c r="P61" i="141"/>
  <c r="Q61" i="141" s="1"/>
  <c r="R61" i="141"/>
  <c r="I43" i="67"/>
  <c r="J43" i="67" s="1"/>
  <c r="K43" i="67"/>
  <c r="D34" i="141"/>
  <c r="E34" i="141" s="1"/>
  <c r="H34" i="141" s="1"/>
  <c r="L34" i="141" s="1"/>
  <c r="N34" i="141" s="1"/>
  <c r="D34" i="140"/>
  <c r="E34" i="140" s="1"/>
  <c r="H34" i="140" s="1"/>
  <c r="L34" i="140" s="1"/>
  <c r="N34" i="140" s="1"/>
  <c r="D34" i="241"/>
  <c r="E34" i="241" s="1"/>
  <c r="H34" i="241" s="1"/>
  <c r="L34" i="241" s="1"/>
  <c r="N34" i="241" s="1"/>
  <c r="D13" i="140"/>
  <c r="E13" i="140" s="1"/>
  <c r="H13" i="140" s="1"/>
  <c r="L13" i="140" s="1"/>
  <c r="N13" i="140" s="1"/>
  <c r="D13" i="141"/>
  <c r="E13" i="141" s="1"/>
  <c r="H13" i="141" s="1"/>
  <c r="L13" i="141" s="1"/>
  <c r="N13" i="141" s="1"/>
  <c r="D13" i="241"/>
  <c r="E13" i="241" s="1"/>
  <c r="H13" i="241" s="1"/>
  <c r="L13" i="241" s="1"/>
  <c r="N13" i="241" s="1"/>
  <c r="P49" i="141"/>
  <c r="Q49" i="141" s="1"/>
  <c r="R49" i="141"/>
  <c r="P30" i="141"/>
  <c r="Q30" i="141" s="1"/>
  <c r="R30" i="141"/>
  <c r="R25" i="140"/>
  <c r="P25" i="140"/>
  <c r="Q25" i="140" s="1"/>
  <c r="AR38" i="1"/>
  <c r="AY38" i="1"/>
  <c r="AW38" i="1"/>
  <c r="AQ20" i="1"/>
  <c r="D20" i="67" s="1"/>
  <c r="E20" i="67" s="1"/>
  <c r="F20" i="67" s="1"/>
  <c r="G20" i="67" s="1"/>
  <c r="C20" i="33"/>
  <c r="AO20" i="33" s="1"/>
  <c r="AX20" i="1"/>
  <c r="P56" i="241"/>
  <c r="Q56" i="241" s="1"/>
  <c r="R56" i="241"/>
  <c r="P75" i="141"/>
  <c r="Q75" i="141" s="1"/>
  <c r="R75" i="141"/>
  <c r="R53" i="241"/>
  <c r="P53" i="241"/>
  <c r="Q53" i="241" s="1"/>
  <c r="P39" i="140"/>
  <c r="Q39" i="140" s="1"/>
  <c r="R39" i="140"/>
  <c r="D40" i="241"/>
  <c r="E40" i="241" s="1"/>
  <c r="H40" i="241" s="1"/>
  <c r="L40" i="241" s="1"/>
  <c r="N40" i="241" s="1"/>
  <c r="D40" i="141"/>
  <c r="E40" i="141" s="1"/>
  <c r="H40" i="141" s="1"/>
  <c r="L40" i="141" s="1"/>
  <c r="N40" i="141" s="1"/>
  <c r="D40" i="140"/>
  <c r="E40" i="140" s="1"/>
  <c r="H40" i="140" s="1"/>
  <c r="L40" i="140" s="1"/>
  <c r="N40" i="140" s="1"/>
  <c r="R74" i="140"/>
  <c r="P74" i="140"/>
  <c r="Q74" i="140" s="1"/>
  <c r="P69" i="241"/>
  <c r="Q69" i="241" s="1"/>
  <c r="R69" i="241"/>
  <c r="P35" i="140"/>
  <c r="Q35" i="140" s="1"/>
  <c r="R35" i="140"/>
  <c r="R11" i="141"/>
  <c r="P11" i="141"/>
  <c r="Q11" i="141" s="1"/>
  <c r="I59" i="67"/>
  <c r="J59" i="67" s="1"/>
  <c r="K59" i="67"/>
  <c r="D17" i="141"/>
  <c r="E17" i="141" s="1"/>
  <c r="H17" i="141" s="1"/>
  <c r="L17" i="141" s="1"/>
  <c r="N17" i="141" s="1"/>
  <c r="D17" i="140"/>
  <c r="E17" i="140" s="1"/>
  <c r="H17" i="140" s="1"/>
  <c r="L17" i="140" s="1"/>
  <c r="N17" i="140" s="1"/>
  <c r="D17" i="241"/>
  <c r="E17" i="241" s="1"/>
  <c r="H17" i="241" s="1"/>
  <c r="L17" i="241" s="1"/>
  <c r="N17" i="241" s="1"/>
  <c r="R65" i="140"/>
  <c r="P65" i="140"/>
  <c r="Q65" i="140" s="1"/>
  <c r="AW61" i="33"/>
  <c r="AZ61" i="33" s="1"/>
  <c r="Q61" i="251"/>
  <c r="V61" i="251" s="1"/>
  <c r="F61" i="251"/>
  <c r="AP61" i="33"/>
  <c r="E61" i="251" s="1"/>
  <c r="R43" i="241"/>
  <c r="P43" i="241"/>
  <c r="Q43" i="241" s="1"/>
  <c r="AW45" i="1"/>
  <c r="AY45" i="1"/>
  <c r="AR45" i="1"/>
  <c r="P36" i="241"/>
  <c r="Q36" i="241" s="1"/>
  <c r="R36" i="241"/>
  <c r="AR37" i="1"/>
  <c r="AY37" i="1"/>
  <c r="AW37" i="1"/>
  <c r="G14" i="166"/>
  <c r="H14" i="166" s="1"/>
  <c r="K14" i="166"/>
  <c r="R58" i="141"/>
  <c r="P58" i="141"/>
  <c r="Q58" i="141" s="1"/>
  <c r="P27" i="140"/>
  <c r="Q27" i="140" s="1"/>
  <c r="R27" i="140"/>
  <c r="R72" i="141"/>
  <c r="P72" i="141"/>
  <c r="Q72" i="141" s="1"/>
  <c r="AR36" i="1"/>
  <c r="AY36" i="1"/>
  <c r="AW36" i="1"/>
  <c r="F53" i="251"/>
  <c r="AW53" i="33"/>
  <c r="AZ53" i="33" s="1"/>
  <c r="Q53" i="251"/>
  <c r="V53" i="251" s="1"/>
  <c r="AP53" i="33"/>
  <c r="E53" i="251" s="1"/>
  <c r="AY30" i="1"/>
  <c r="AW30" i="1"/>
  <c r="I25" i="67"/>
  <c r="J25" i="67" s="1"/>
  <c r="K25" i="67"/>
  <c r="P22" i="241"/>
  <c r="Q22" i="241" s="1"/>
  <c r="R22" i="241"/>
  <c r="AR39" i="1"/>
  <c r="D19" i="140"/>
  <c r="E19" i="140" s="1"/>
  <c r="H19" i="140" s="1"/>
  <c r="L19" i="140" s="1"/>
  <c r="N19" i="140" s="1"/>
  <c r="D19" i="141"/>
  <c r="E19" i="141" s="1"/>
  <c r="H19" i="141" s="1"/>
  <c r="L19" i="141" s="1"/>
  <c r="N19" i="141" s="1"/>
  <c r="D19" i="241"/>
  <c r="E19" i="241" s="1"/>
  <c r="H19" i="241" s="1"/>
  <c r="L19" i="241" s="1"/>
  <c r="N19" i="241" s="1"/>
  <c r="I56" i="67"/>
  <c r="J56" i="67" s="1"/>
  <c r="K56" i="67"/>
  <c r="P59" i="141"/>
  <c r="Q59" i="141" s="1"/>
  <c r="R59" i="141"/>
  <c r="D48" i="241"/>
  <c r="E48" i="241" s="1"/>
  <c r="H48" i="241" s="1"/>
  <c r="L48" i="241" s="1"/>
  <c r="N48" i="241" s="1"/>
  <c r="D48" i="140"/>
  <c r="E48" i="140" s="1"/>
  <c r="H48" i="140" s="1"/>
  <c r="L48" i="140" s="1"/>
  <c r="N48" i="140" s="1"/>
  <c r="D48" i="141"/>
  <c r="E48" i="141" s="1"/>
  <c r="H48" i="141" s="1"/>
  <c r="L48" i="141" s="1"/>
  <c r="N48" i="141" s="1"/>
  <c r="P29" i="141"/>
  <c r="Q29" i="141" s="1"/>
  <c r="R29" i="141"/>
  <c r="K57" i="67"/>
  <c r="I57" i="67"/>
  <c r="J57" i="67" s="1"/>
  <c r="Q55" i="251"/>
  <c r="V55" i="251" s="1"/>
  <c r="F55" i="251"/>
  <c r="AP55" i="33"/>
  <c r="E55" i="251" s="1"/>
  <c r="AW55" i="33"/>
  <c r="AZ55" i="33" s="1"/>
  <c r="R45" i="241"/>
  <c r="P45" i="241"/>
  <c r="Q45" i="241" s="1"/>
  <c r="I27" i="67"/>
  <c r="J27" i="67" s="1"/>
  <c r="K27" i="67"/>
  <c r="F72" i="251"/>
  <c r="AP72" i="33"/>
  <c r="E72" i="251" s="1"/>
  <c r="Q72" i="251"/>
  <c r="V72" i="251" s="1"/>
  <c r="AW72" i="33"/>
  <c r="AZ72" i="33" s="1"/>
  <c r="D54" i="241"/>
  <c r="E54" i="241" s="1"/>
  <c r="H54" i="241" s="1"/>
  <c r="L54" i="241" s="1"/>
  <c r="N54" i="241" s="1"/>
  <c r="D54" i="141"/>
  <c r="E54" i="141" s="1"/>
  <c r="H54" i="141" s="1"/>
  <c r="L54" i="141" s="1"/>
  <c r="N54" i="141" s="1"/>
  <c r="D54" i="140"/>
  <c r="E54" i="140" s="1"/>
  <c r="H54" i="140" s="1"/>
  <c r="L54" i="140" s="1"/>
  <c r="N54" i="140" s="1"/>
  <c r="C28" i="33"/>
  <c r="AX28" i="1"/>
  <c r="AQ28" i="1"/>
  <c r="D28" i="67" s="1"/>
  <c r="E28" i="67" s="1"/>
  <c r="F28" i="67" s="1"/>
  <c r="G28" i="67" s="1"/>
  <c r="P42" i="141"/>
  <c r="Q42" i="141" s="1"/>
  <c r="R42" i="141"/>
  <c r="D52" i="140"/>
  <c r="E52" i="140" s="1"/>
  <c r="H52" i="140" s="1"/>
  <c r="L52" i="140" s="1"/>
  <c r="N52" i="140" s="1"/>
  <c r="D52" i="241"/>
  <c r="E52" i="241" s="1"/>
  <c r="H52" i="241" s="1"/>
  <c r="L52" i="241" s="1"/>
  <c r="N52" i="241" s="1"/>
  <c r="D52" i="141"/>
  <c r="E52" i="141" s="1"/>
  <c r="H52" i="141" s="1"/>
  <c r="L52" i="141" s="1"/>
  <c r="N52" i="141" s="1"/>
  <c r="AR66" i="1"/>
  <c r="AY66" i="1"/>
  <c r="AW66" i="1"/>
  <c r="AY49" i="1"/>
  <c r="AW49" i="1"/>
  <c r="I68" i="67"/>
  <c r="J68" i="67" s="1"/>
  <c r="K68" i="67"/>
  <c r="I7" i="46"/>
  <c r="F117" i="251"/>
  <c r="F8" i="46"/>
  <c r="R71" i="241"/>
  <c r="P71" i="241"/>
  <c r="Q71" i="241" s="1"/>
  <c r="C64" i="33"/>
  <c r="AO64" i="33" s="1"/>
  <c r="AQ64" i="1"/>
  <c r="D64" i="67" s="1"/>
  <c r="E64" i="67" s="1"/>
  <c r="F64" i="67" s="1"/>
  <c r="G64" i="67" s="1"/>
  <c r="AX64" i="1"/>
  <c r="AP29" i="33"/>
  <c r="E29" i="251" s="1"/>
  <c r="F29" i="251"/>
  <c r="AW29" i="33"/>
  <c r="AZ29" i="33" s="1"/>
  <c r="Q29" i="251"/>
  <c r="V29" i="251" s="1"/>
  <c r="P62" i="141"/>
  <c r="Q62" i="141" s="1"/>
  <c r="R62" i="141"/>
  <c r="P57" i="140"/>
  <c r="Q57" i="140" s="1"/>
  <c r="R57" i="140"/>
  <c r="AW65" i="33"/>
  <c r="AZ65" i="33" s="1"/>
  <c r="F65" i="251"/>
  <c r="Q65" i="251"/>
  <c r="V65" i="251" s="1"/>
  <c r="AP65" i="33"/>
  <c r="E65" i="251" s="1"/>
  <c r="R55" i="241"/>
  <c r="P55" i="241"/>
  <c r="Q55" i="241" s="1"/>
  <c r="R61" i="140"/>
  <c r="P61" i="140"/>
  <c r="Q61" i="140" s="1"/>
  <c r="D8" i="141"/>
  <c r="E8" i="141" s="1"/>
  <c r="H8" i="141" s="1"/>
  <c r="L8" i="141" s="1"/>
  <c r="N8" i="141" s="1"/>
  <c r="D8" i="241"/>
  <c r="E8" i="241" s="1"/>
  <c r="H8" i="241" s="1"/>
  <c r="L8" i="241" s="1"/>
  <c r="N8" i="241" s="1"/>
  <c r="D8" i="140"/>
  <c r="E8" i="140" s="1"/>
  <c r="H8" i="140" s="1"/>
  <c r="L8" i="140" s="1"/>
  <c r="N8" i="140" s="1"/>
  <c r="AQ34" i="1"/>
  <c r="D34" i="67" s="1"/>
  <c r="E34" i="67" s="1"/>
  <c r="F34" i="67" s="1"/>
  <c r="G34" i="67" s="1"/>
  <c r="AX34" i="1"/>
  <c r="C34" i="33"/>
  <c r="AO34" i="33" s="1"/>
  <c r="AQ44" i="1"/>
  <c r="D44" i="67" s="1"/>
  <c r="E44" i="67" s="1"/>
  <c r="F44" i="67" s="1"/>
  <c r="G44" i="67" s="1"/>
  <c r="AX44" i="1"/>
  <c r="C44" i="33"/>
  <c r="AO44" i="33" s="1"/>
  <c r="AW42" i="1"/>
  <c r="AY42" i="1"/>
  <c r="P30" i="140"/>
  <c r="Q30" i="140" s="1"/>
  <c r="R30" i="140"/>
  <c r="R25" i="141"/>
  <c r="P25" i="141"/>
  <c r="Q25" i="141" s="1"/>
  <c r="R56" i="140"/>
  <c r="P56" i="140"/>
  <c r="Q56" i="140" s="1"/>
  <c r="AW10" i="1"/>
  <c r="AY10" i="1"/>
  <c r="P37" i="241"/>
  <c r="Q37" i="241" s="1"/>
  <c r="R37" i="241"/>
  <c r="AQ50" i="1"/>
  <c r="D50" i="67" s="1"/>
  <c r="E50" i="67" s="1"/>
  <c r="F50" i="67" s="1"/>
  <c r="G50" i="67" s="1"/>
  <c r="AX50" i="1"/>
  <c r="C50" i="33"/>
  <c r="AO50" i="33" s="1"/>
  <c r="P66" i="141"/>
  <c r="Q66" i="141" s="1"/>
  <c r="R66" i="141"/>
  <c r="K71" i="67"/>
  <c r="I71" i="67"/>
  <c r="J71" i="67" s="1"/>
  <c r="R74" i="241"/>
  <c r="P74" i="241"/>
  <c r="Q74" i="241" s="1"/>
  <c r="P69" i="141"/>
  <c r="Q69" i="141" s="1"/>
  <c r="R69" i="141"/>
  <c r="P35" i="241"/>
  <c r="Q35" i="241" s="1"/>
  <c r="R35" i="241"/>
  <c r="P11" i="241"/>
  <c r="Q11" i="241" s="1"/>
  <c r="R11" i="241"/>
  <c r="R26" i="241"/>
  <c r="P26" i="241"/>
  <c r="Q26" i="241" s="1"/>
  <c r="P65" i="141"/>
  <c r="Q65" i="141" s="1"/>
  <c r="R65" i="141"/>
  <c r="K61" i="67"/>
  <c r="I61" i="67"/>
  <c r="J61" i="67" s="1"/>
  <c r="AQ47" i="1"/>
  <c r="D47" i="67" s="1"/>
  <c r="E47" i="67" s="1"/>
  <c r="F47" i="67" s="1"/>
  <c r="G47" i="67" s="1"/>
  <c r="AX47" i="1"/>
  <c r="AR47" i="1" s="1"/>
  <c r="C47" i="33"/>
  <c r="AO47" i="33" s="1"/>
  <c r="P36" i="141"/>
  <c r="Q36" i="141" s="1"/>
  <c r="R36" i="141"/>
  <c r="I37" i="67"/>
  <c r="J37" i="67" s="1"/>
  <c r="K37" i="67"/>
  <c r="AY22" i="1"/>
  <c r="AW22" i="1"/>
  <c r="K74" i="67"/>
  <c r="I74" i="67"/>
  <c r="J74" i="67" s="1"/>
  <c r="R58" i="241"/>
  <c r="P58" i="241"/>
  <c r="Q58" i="241" s="1"/>
  <c r="R27" i="141"/>
  <c r="P27" i="141"/>
  <c r="Q27" i="141" s="1"/>
  <c r="I36" i="67"/>
  <c r="J36" i="67" s="1"/>
  <c r="K36" i="67"/>
  <c r="AY53" i="1"/>
  <c r="AW53" i="1"/>
  <c r="AR53" i="1"/>
  <c r="K30" i="67"/>
  <c r="I30" i="67"/>
  <c r="J30" i="67" s="1"/>
  <c r="AW25" i="33"/>
  <c r="AZ25" i="33" s="1"/>
  <c r="AP25" i="33"/>
  <c r="E25" i="251" s="1"/>
  <c r="Q25" i="251"/>
  <c r="V25" i="251" s="1"/>
  <c r="F25" i="251"/>
  <c r="P22" i="141"/>
  <c r="Q22" i="141" s="1"/>
  <c r="R22" i="141"/>
  <c r="K39" i="67"/>
  <c r="I39" i="67"/>
  <c r="J39" i="67" s="1"/>
  <c r="R38" i="140"/>
  <c r="P38" i="140"/>
  <c r="Q38" i="140" s="1"/>
  <c r="D46" i="141"/>
  <c r="E46" i="141" s="1"/>
  <c r="H46" i="141" s="1"/>
  <c r="L46" i="141" s="1"/>
  <c r="N46" i="141" s="1"/>
  <c r="D46" i="140"/>
  <c r="E46" i="140" s="1"/>
  <c r="H46" i="140" s="1"/>
  <c r="L46" i="140" s="1"/>
  <c r="N46" i="140" s="1"/>
  <c r="D46" i="241"/>
  <c r="E46" i="241" s="1"/>
  <c r="H46" i="241" s="1"/>
  <c r="L46" i="241" s="1"/>
  <c r="N46" i="241" s="1"/>
  <c r="AX19" i="1"/>
  <c r="AR19" i="1" s="1"/>
  <c r="C19" i="33"/>
  <c r="AO19" i="33" s="1"/>
  <c r="AQ19" i="1"/>
  <c r="D19" i="67" s="1"/>
  <c r="E19" i="67" s="1"/>
  <c r="F19" i="67" s="1"/>
  <c r="G19" i="67" s="1"/>
  <c r="AR56" i="1"/>
  <c r="AY56" i="1"/>
  <c r="AW56" i="1"/>
  <c r="R59" i="241"/>
  <c r="P59" i="241"/>
  <c r="Q59" i="241" s="1"/>
  <c r="AX48" i="1"/>
  <c r="AR48" i="1" s="1"/>
  <c r="C48" i="33"/>
  <c r="AO48" i="33" s="1"/>
  <c r="AQ48" i="1"/>
  <c r="D48" i="67" s="1"/>
  <c r="E48" i="67" s="1"/>
  <c r="F48" i="67" s="1"/>
  <c r="G48" i="67" s="1"/>
  <c r="Q26" i="251"/>
  <c r="V26" i="251" s="1"/>
  <c r="AW26" i="33"/>
  <c r="AZ26" i="33" s="1"/>
  <c r="F26" i="251"/>
  <c r="AP26" i="33"/>
  <c r="E26" i="251" s="1"/>
  <c r="AR57" i="1"/>
  <c r="AW57" i="1"/>
  <c r="AY57" i="1"/>
  <c r="AY55" i="1"/>
  <c r="AW55" i="1"/>
  <c r="R45" i="141"/>
  <c r="P45" i="141"/>
  <c r="Q45" i="141" s="1"/>
  <c r="AR27" i="1"/>
  <c r="AY27" i="1"/>
  <c r="AW27" i="1"/>
  <c r="AX41" i="1"/>
  <c r="AR41" i="1" s="1"/>
  <c r="AQ41" i="1"/>
  <c r="D41" i="67" s="1"/>
  <c r="E41" i="67" s="1"/>
  <c r="F41" i="67" s="1"/>
  <c r="G41" i="67" s="1"/>
  <c r="C41" i="33"/>
  <c r="AO41" i="33" s="1"/>
  <c r="AX54" i="1"/>
  <c r="AR54" i="1" s="1"/>
  <c r="AQ54" i="1"/>
  <c r="D54" i="67" s="1"/>
  <c r="E54" i="67" s="1"/>
  <c r="F54" i="67" s="1"/>
  <c r="G54" i="67" s="1"/>
  <c r="C54" i="33"/>
  <c r="AO54" i="33" s="1"/>
  <c r="D28" i="140"/>
  <c r="E28" i="140" s="1"/>
  <c r="H28" i="140" s="1"/>
  <c r="L28" i="140" s="1"/>
  <c r="N28" i="140" s="1"/>
  <c r="D28" i="141"/>
  <c r="E28" i="141" s="1"/>
  <c r="H28" i="141" s="1"/>
  <c r="L28" i="141" s="1"/>
  <c r="N28" i="141" s="1"/>
  <c r="D28" i="241"/>
  <c r="E28" i="241" s="1"/>
  <c r="H28" i="241" s="1"/>
  <c r="L28" i="241" s="1"/>
  <c r="N28" i="241" s="1"/>
  <c r="R42" i="140"/>
  <c r="P42" i="140"/>
  <c r="Q42" i="140" s="1"/>
  <c r="AQ52" i="1"/>
  <c r="D52" i="67" s="1"/>
  <c r="E52" i="67" s="1"/>
  <c r="F52" i="67" s="1"/>
  <c r="G52" i="67" s="1"/>
  <c r="AX52" i="1"/>
  <c r="AR52" i="1" s="1"/>
  <c r="C52" i="33"/>
  <c r="AO52" i="33" s="1"/>
  <c r="P18" i="141"/>
  <c r="Q18" i="141" s="1"/>
  <c r="R18" i="141"/>
  <c r="AW35" i="1"/>
  <c r="AY35" i="1"/>
  <c r="AY62" i="1"/>
  <c r="AW62" i="1"/>
  <c r="Q49" i="251"/>
  <c r="V49" i="251" s="1"/>
  <c r="AW49" i="33"/>
  <c r="AZ49" i="33" s="1"/>
  <c r="F49" i="251"/>
  <c r="AP49" i="33"/>
  <c r="E49" i="251" s="1"/>
  <c r="R71" i="141"/>
  <c r="P71" i="141"/>
  <c r="Q71" i="141" s="1"/>
  <c r="AW18" i="1"/>
  <c r="AY18" i="1"/>
  <c r="AW11" i="1"/>
  <c r="AY11" i="1"/>
  <c r="P62" i="140"/>
  <c r="Q62" i="140" s="1"/>
  <c r="R62" i="140"/>
  <c r="P10" i="140"/>
  <c r="Q10" i="140" s="1"/>
  <c r="R10" i="140"/>
  <c r="P57" i="241"/>
  <c r="Q57" i="241" s="1"/>
  <c r="R57" i="241"/>
  <c r="I65" i="67"/>
  <c r="J65" i="67" s="1"/>
  <c r="K65" i="67"/>
  <c r="R55" i="140"/>
  <c r="P55" i="140"/>
  <c r="Q55" i="140" s="1"/>
  <c r="AR43" i="1"/>
  <c r="AY43" i="1"/>
  <c r="AW43" i="1"/>
  <c r="C8" i="33"/>
  <c r="AO8" i="33" s="1"/>
  <c r="AQ8" i="1"/>
  <c r="D8" i="67" s="1"/>
  <c r="E8" i="67" s="1"/>
  <c r="F8" i="67" s="1"/>
  <c r="G8" i="67" s="1"/>
  <c r="AX8" i="1"/>
  <c r="P49" i="140"/>
  <c r="Q49" i="140" s="1"/>
  <c r="R49" i="140"/>
  <c r="D44" i="141"/>
  <c r="E44" i="141" s="1"/>
  <c r="H44" i="141" s="1"/>
  <c r="L44" i="141" s="1"/>
  <c r="N44" i="141" s="1"/>
  <c r="D44" i="140"/>
  <c r="E44" i="140" s="1"/>
  <c r="H44" i="140" s="1"/>
  <c r="L44" i="140" s="1"/>
  <c r="N44" i="140" s="1"/>
  <c r="D44" i="241"/>
  <c r="E44" i="241" s="1"/>
  <c r="H44" i="241" s="1"/>
  <c r="L44" i="241" s="1"/>
  <c r="N44" i="241" s="1"/>
  <c r="K42" i="67"/>
  <c r="I42" i="67"/>
  <c r="J42" i="67" s="1"/>
  <c r="R25" i="241"/>
  <c r="P25" i="241"/>
  <c r="Q25" i="241" s="1"/>
  <c r="D20" i="241"/>
  <c r="E20" i="241" s="1"/>
  <c r="H20" i="241" s="1"/>
  <c r="L20" i="241" s="1"/>
  <c r="N20" i="241" s="1"/>
  <c r="D20" i="140"/>
  <c r="E20" i="140" s="1"/>
  <c r="H20" i="140" s="1"/>
  <c r="L20" i="140" s="1"/>
  <c r="N20" i="140" s="1"/>
  <c r="D20" i="141"/>
  <c r="E20" i="141" s="1"/>
  <c r="H20" i="141" s="1"/>
  <c r="L20" i="141" s="1"/>
  <c r="N20" i="141" s="1"/>
  <c r="R75" i="140"/>
  <c r="P75" i="140"/>
  <c r="Q75" i="140" s="1"/>
  <c r="R53" i="141"/>
  <c r="P53" i="141"/>
  <c r="Q53" i="141" s="1"/>
  <c r="R37" i="141"/>
  <c r="P37" i="141"/>
  <c r="Q37" i="141" s="1"/>
  <c r="P39" i="141"/>
  <c r="Q39" i="141" s="1"/>
  <c r="R39" i="141"/>
  <c r="D50" i="141"/>
  <c r="E50" i="141" s="1"/>
  <c r="H50" i="141" s="1"/>
  <c r="L50" i="141" s="1"/>
  <c r="N50" i="141" s="1"/>
  <c r="D50" i="241"/>
  <c r="E50" i="241" s="1"/>
  <c r="H50" i="241" s="1"/>
  <c r="L50" i="241" s="1"/>
  <c r="N50" i="241" s="1"/>
  <c r="D50" i="140"/>
  <c r="E50" i="140" s="1"/>
  <c r="H50" i="140" s="1"/>
  <c r="L50" i="140" s="1"/>
  <c r="N50" i="140" s="1"/>
  <c r="R66" i="140"/>
  <c r="P66" i="140"/>
  <c r="Q66" i="140" s="1"/>
  <c r="R74" i="141"/>
  <c r="P74" i="141"/>
  <c r="Q74" i="141" s="1"/>
  <c r="R69" i="140"/>
  <c r="P69" i="140"/>
  <c r="Q69" i="140" s="1"/>
  <c r="K58" i="67"/>
  <c r="I58" i="67"/>
  <c r="J58" i="67" s="1"/>
  <c r="P11" i="140"/>
  <c r="Q11" i="140" s="1"/>
  <c r="R11" i="140"/>
  <c r="C17" i="33"/>
  <c r="AO17" i="33" s="1"/>
  <c r="AX17" i="1"/>
  <c r="AR17" i="1" s="1"/>
  <c r="AQ17" i="1"/>
  <c r="D17" i="67" s="1"/>
  <c r="E17" i="67" s="1"/>
  <c r="F17" i="67" s="1"/>
  <c r="G17" i="67" s="1"/>
  <c r="P26" i="141"/>
  <c r="Q26" i="141" s="1"/>
  <c r="R26" i="141"/>
  <c r="R65" i="241"/>
  <c r="P65" i="241"/>
  <c r="Q65" i="241" s="1"/>
  <c r="R43" i="140"/>
  <c r="P43" i="140"/>
  <c r="Q43" i="140" s="1"/>
  <c r="D47" i="141"/>
  <c r="E47" i="141" s="1"/>
  <c r="H47" i="141" s="1"/>
  <c r="L47" i="141" s="1"/>
  <c r="N47" i="141" s="1"/>
  <c r="D47" i="140"/>
  <c r="E47" i="140" s="1"/>
  <c r="H47" i="140" s="1"/>
  <c r="L47" i="140" s="1"/>
  <c r="N47" i="140" s="1"/>
  <c r="D47" i="241"/>
  <c r="E47" i="241" s="1"/>
  <c r="H47" i="241" s="1"/>
  <c r="L47" i="241" s="1"/>
  <c r="N47" i="241" s="1"/>
  <c r="K45" i="67"/>
  <c r="I45" i="67"/>
  <c r="J45" i="67" s="1"/>
  <c r="D60" i="141"/>
  <c r="E60" i="141" s="1"/>
  <c r="H60" i="141" s="1"/>
  <c r="L60" i="141" s="1"/>
  <c r="N60" i="141" s="1"/>
  <c r="D60" i="241"/>
  <c r="E60" i="241" s="1"/>
  <c r="H60" i="241" s="1"/>
  <c r="L60" i="241" s="1"/>
  <c r="N60" i="241" s="1"/>
  <c r="D60" i="140"/>
  <c r="E60" i="140" s="1"/>
  <c r="H60" i="140" s="1"/>
  <c r="L60" i="140" s="1"/>
  <c r="N60" i="140" s="1"/>
  <c r="I22" i="67"/>
  <c r="J22" i="67" s="1"/>
  <c r="K22" i="67"/>
  <c r="AR74" i="1"/>
  <c r="AW74" i="1"/>
  <c r="AY74" i="1"/>
  <c r="AX9" i="1"/>
  <c r="AQ9" i="1"/>
  <c r="D9" i="67" s="1"/>
  <c r="E9" i="67" s="1"/>
  <c r="F9" i="67" s="1"/>
  <c r="G9" i="67" s="1"/>
  <c r="C9" i="33"/>
  <c r="R72" i="241"/>
  <c r="P72" i="241"/>
  <c r="Q72" i="241" s="1"/>
  <c r="AR25" i="1"/>
  <c r="AY25" i="1"/>
  <c r="AW25" i="1"/>
  <c r="R68" i="141"/>
  <c r="P68" i="141"/>
  <c r="Q68" i="141" s="1"/>
  <c r="P38" i="241"/>
  <c r="Q38" i="241" s="1"/>
  <c r="R38" i="241"/>
  <c r="C46" i="33"/>
  <c r="AO46" i="33" s="1"/>
  <c r="AQ46" i="1"/>
  <c r="D46" i="67" s="1"/>
  <c r="E46" i="67" s="1"/>
  <c r="F46" i="67" s="1"/>
  <c r="G46" i="67" s="1"/>
  <c r="AX46" i="1"/>
  <c r="K75" i="67"/>
  <c r="I75" i="67"/>
  <c r="J75" i="67" s="1"/>
  <c r="P59" i="140"/>
  <c r="Q59" i="140" s="1"/>
  <c r="R59" i="140"/>
  <c r="P29" i="241"/>
  <c r="Q29" i="241" s="1"/>
  <c r="R29" i="241"/>
  <c r="AR26" i="1"/>
  <c r="AW26" i="1"/>
  <c r="AY26" i="1"/>
  <c r="R45" i="140"/>
  <c r="P45" i="140"/>
  <c r="Q45" i="140" s="1"/>
  <c r="K72" i="67"/>
  <c r="I72" i="67"/>
  <c r="J72" i="67" s="1"/>
  <c r="R42" i="241"/>
  <c r="P42" i="241"/>
  <c r="Q42" i="241" s="1"/>
  <c r="Q66" i="251"/>
  <c r="V66" i="251" s="1"/>
  <c r="AP66" i="33"/>
  <c r="E66" i="251" s="1"/>
  <c r="F66" i="251"/>
  <c r="AW66" i="33"/>
  <c r="AZ66" i="33" s="1"/>
  <c r="R18" i="140"/>
  <c r="P18" i="140"/>
  <c r="Q18" i="140" s="1"/>
  <c r="F35" i="251"/>
  <c r="AP35" i="33"/>
  <c r="E35" i="251" s="1"/>
  <c r="Q35" i="251"/>
  <c r="V35" i="251" s="1"/>
  <c r="AW35" i="33"/>
  <c r="AZ35" i="33" s="1"/>
  <c r="D32" i="241"/>
  <c r="E32" i="241" s="1"/>
  <c r="H32" i="241" s="1"/>
  <c r="L32" i="241" s="1"/>
  <c r="N32" i="241" s="1"/>
  <c r="D32" i="140"/>
  <c r="E32" i="140" s="1"/>
  <c r="H32" i="140" s="1"/>
  <c r="L32" i="140" s="1"/>
  <c r="N32" i="140" s="1"/>
  <c r="D32" i="141"/>
  <c r="E32" i="141" s="1"/>
  <c r="H32" i="141" s="1"/>
  <c r="L32" i="141" s="1"/>
  <c r="N32" i="141" s="1"/>
  <c r="F62" i="251"/>
  <c r="Q62" i="251"/>
  <c r="V62" i="251" s="1"/>
  <c r="AP62" i="33"/>
  <c r="E62" i="251" s="1"/>
  <c r="AW62" i="33"/>
  <c r="AZ62" i="33" s="1"/>
  <c r="I49" i="67"/>
  <c r="J49" i="67" s="1"/>
  <c r="K49" i="67"/>
  <c r="AR10" i="1"/>
  <c r="AN32" i="33"/>
  <c r="AO58" i="33"/>
  <c r="AP58" i="33" s="1"/>
  <c r="E58" i="251" s="1"/>
  <c r="S149" i="251"/>
  <c r="S150" i="251" s="1"/>
  <c r="I12" i="254"/>
  <c r="G12" i="252"/>
  <c r="AH12" i="1"/>
  <c r="AF12" i="1"/>
  <c r="AG12" i="1"/>
  <c r="J12" i="252"/>
  <c r="L12" i="254"/>
  <c r="M12" i="252"/>
  <c r="O12" i="254"/>
  <c r="BG14" i="33"/>
  <c r="BB14" i="33"/>
  <c r="AC14" i="251"/>
  <c r="F12" i="238"/>
  <c r="AC31" i="251"/>
  <c r="BB31" i="33"/>
  <c r="BG31" i="33"/>
  <c r="O12" i="67"/>
  <c r="P12" i="67" s="1"/>
  <c r="P12" i="252"/>
  <c r="R12" i="254"/>
  <c r="AU8" i="252"/>
  <c r="AU61" i="252"/>
  <c r="Q36" i="251"/>
  <c r="V36" i="251" s="1"/>
  <c r="F36" i="251"/>
  <c r="AP36" i="33"/>
  <c r="E36" i="251" s="1"/>
  <c r="AW36" i="33"/>
  <c r="AZ36" i="33" s="1"/>
  <c r="X59" i="252"/>
  <c r="W59" i="252"/>
  <c r="H9" i="241"/>
  <c r="X44" i="252"/>
  <c r="AE70" i="251"/>
  <c r="BC70" i="33"/>
  <c r="Y10" i="254"/>
  <c r="BB51" i="33"/>
  <c r="BG51" i="33"/>
  <c r="AC51" i="251"/>
  <c r="BG38" i="33"/>
  <c r="BB38" i="33"/>
  <c r="AC38" i="251"/>
  <c r="P78" i="251"/>
  <c r="P115" i="251" s="1"/>
  <c r="P128" i="251" s="1"/>
  <c r="R7" i="223"/>
  <c r="R44" i="223" s="1"/>
  <c r="H21" i="238"/>
  <c r="O21" i="238"/>
  <c r="X71" i="252"/>
  <c r="W71" i="252"/>
  <c r="Z67" i="254"/>
  <c r="W11" i="252"/>
  <c r="X11" i="252"/>
  <c r="R33" i="252"/>
  <c r="F33" i="33"/>
  <c r="BB69" i="33"/>
  <c r="BG69" i="33"/>
  <c r="AC69" i="251"/>
  <c r="AO28" i="33"/>
  <c r="E9" i="254"/>
  <c r="X58" i="254"/>
  <c r="AN71" i="33"/>
  <c r="X36" i="254"/>
  <c r="S21" i="67"/>
  <c r="X32" i="252"/>
  <c r="W32" i="252"/>
  <c r="F59" i="251"/>
  <c r="AP59" i="33"/>
  <c r="E59" i="251" s="1"/>
  <c r="Q59" i="251"/>
  <c r="V59" i="251" s="1"/>
  <c r="AW59" i="33"/>
  <c r="AZ59" i="33" s="1"/>
  <c r="Y44" i="254"/>
  <c r="AO32" i="33"/>
  <c r="J138" i="251"/>
  <c r="J145" i="251" s="1"/>
  <c r="J7" i="221"/>
  <c r="J14" i="221" s="1"/>
  <c r="Y73" i="252"/>
  <c r="X32" i="254"/>
  <c r="X23" i="254"/>
  <c r="Y23" i="254"/>
  <c r="X71" i="254"/>
  <c r="P7" i="221"/>
  <c r="P14" i="221" s="1"/>
  <c r="N138" i="251"/>
  <c r="N145" i="251" s="1"/>
  <c r="S9" i="252"/>
  <c r="C63" i="100"/>
  <c r="AQ63" i="100" s="1"/>
  <c r="AJ63" i="251"/>
  <c r="AK63" i="251" s="1"/>
  <c r="BC63" i="251" s="1"/>
  <c r="J78" i="251"/>
  <c r="J115" i="251" s="1"/>
  <c r="J128" i="251" s="1"/>
  <c r="J147" i="251" s="1"/>
  <c r="I7" i="223"/>
  <c r="I44" i="223" s="1"/>
  <c r="C21" i="33"/>
  <c r="AX21" i="1"/>
  <c r="AR21" i="1" s="1"/>
  <c r="AQ21" i="1"/>
  <c r="D21" i="67" s="1"/>
  <c r="E21" i="67" s="1"/>
  <c r="F21" i="67" s="1"/>
  <c r="G21" i="67" s="1"/>
  <c r="T75" i="254"/>
  <c r="AP21" i="100"/>
  <c r="X57" i="252"/>
  <c r="W57" i="252"/>
  <c r="N78" i="251"/>
  <c r="N115" i="251" s="1"/>
  <c r="N128" i="251" s="1"/>
  <c r="N147" i="251" s="1"/>
  <c r="O7" i="223"/>
  <c r="O44" i="223" s="1"/>
  <c r="BB22" i="33"/>
  <c r="AC22" i="251"/>
  <c r="BG22" i="33"/>
  <c r="X23" i="252"/>
  <c r="W23" i="252"/>
  <c r="H9" i="141"/>
  <c r="AJ70" i="251"/>
  <c r="AK70" i="251" s="1"/>
  <c r="BC70" i="251" s="1"/>
  <c r="C70" i="100"/>
  <c r="AQ70" i="100" s="1"/>
  <c r="Q11" i="251"/>
  <c r="V11" i="251" s="1"/>
  <c r="F11" i="251"/>
  <c r="AP11" i="33"/>
  <c r="E11" i="251" s="1"/>
  <c r="AW11" i="33"/>
  <c r="AZ11" i="33" s="1"/>
  <c r="Y22" i="252"/>
  <c r="Y43" i="252"/>
  <c r="AP24" i="33"/>
  <c r="E24" i="251" s="1"/>
  <c r="F24" i="251"/>
  <c r="Q24" i="251"/>
  <c r="V24" i="251" s="1"/>
  <c r="AW24" i="33"/>
  <c r="AZ24" i="33" s="1"/>
  <c r="Y37" i="252"/>
  <c r="X59" i="254"/>
  <c r="Y59" i="254"/>
  <c r="Y74" i="254"/>
  <c r="L7" i="223"/>
  <c r="L44" i="223" s="1"/>
  <c r="L78" i="251"/>
  <c r="L115" i="251" s="1"/>
  <c r="L128" i="251" s="1"/>
  <c r="X28" i="252"/>
  <c r="W28" i="252"/>
  <c r="BB18" i="33"/>
  <c r="AC18" i="251"/>
  <c r="BG18" i="33"/>
  <c r="AP71" i="33"/>
  <c r="E71" i="251" s="1"/>
  <c r="Q71" i="251"/>
  <c r="V71" i="251" s="1"/>
  <c r="F71" i="251"/>
  <c r="AW71" i="33"/>
  <c r="AZ71" i="33" s="1"/>
  <c r="Q37" i="251"/>
  <c r="V37" i="251" s="1"/>
  <c r="F37" i="251"/>
  <c r="AP37" i="33"/>
  <c r="E37" i="251" s="1"/>
  <c r="AW37" i="33"/>
  <c r="AZ37" i="33" s="1"/>
  <c r="S7" i="221"/>
  <c r="S14" i="221" s="1"/>
  <c r="P138" i="251"/>
  <c r="P145" i="251" s="1"/>
  <c r="X27" i="252"/>
  <c r="W27" i="252"/>
  <c r="Z69" i="254"/>
  <c r="F75" i="33"/>
  <c r="AN75" i="33" s="1"/>
  <c r="R75" i="252"/>
  <c r="Q57" i="251"/>
  <c r="V57" i="251" s="1"/>
  <c r="F57" i="251"/>
  <c r="AP57" i="33"/>
  <c r="E57" i="251" s="1"/>
  <c r="AW57" i="33"/>
  <c r="AZ57" i="33" s="1"/>
  <c r="X28" i="254"/>
  <c r="Y28" i="254"/>
  <c r="AP16" i="33"/>
  <c r="E16" i="251" s="1"/>
  <c r="F16" i="251"/>
  <c r="Q16" i="251"/>
  <c r="V16" i="251" s="1"/>
  <c r="AW16" i="33"/>
  <c r="AZ16" i="33" s="1"/>
  <c r="W36" i="252"/>
  <c r="Q43" i="251"/>
  <c r="V43" i="251" s="1"/>
  <c r="F43" i="251"/>
  <c r="AP43" i="33"/>
  <c r="E43" i="251" s="1"/>
  <c r="AW43" i="33"/>
  <c r="AZ43" i="33" s="1"/>
  <c r="M7" i="221"/>
  <c r="M14" i="221" s="1"/>
  <c r="L138" i="251"/>
  <c r="L145" i="251" s="1"/>
  <c r="H9" i="140"/>
  <c r="T33" i="254"/>
  <c r="AC39" i="251"/>
  <c r="BG39" i="33"/>
  <c r="BB39" i="33"/>
  <c r="BB74" i="33"/>
  <c r="AC74" i="251"/>
  <c r="BG74" i="33"/>
  <c r="BG68" i="33"/>
  <c r="AC68" i="251"/>
  <c r="BB68" i="33"/>
  <c r="AP27" i="33"/>
  <c r="E27" i="251" s="1"/>
  <c r="Q27" i="251"/>
  <c r="V27" i="251" s="1"/>
  <c r="F27" i="251"/>
  <c r="AW27" i="33"/>
  <c r="AZ27" i="33" s="1"/>
  <c r="AN59" i="33"/>
  <c r="Y11" i="254"/>
  <c r="X11" i="254"/>
  <c r="AN36" i="33"/>
  <c r="E9" i="252"/>
  <c r="BB73" i="33"/>
  <c r="BG73" i="33"/>
  <c r="AC73" i="251"/>
  <c r="BC63" i="33"/>
  <c r="AE63" i="251"/>
  <c r="Y57" i="254"/>
  <c r="X57" i="254"/>
  <c r="W58" i="252"/>
  <c r="BG67" i="33"/>
  <c r="AC67" i="251"/>
  <c r="BB67" i="33"/>
  <c r="X27" i="254"/>
  <c r="AM21" i="1"/>
  <c r="AM33" i="33"/>
  <c r="AN33" i="33" s="1"/>
  <c r="BG10" i="33"/>
  <c r="AC10" i="251"/>
  <c r="BB10" i="33"/>
  <c r="BA78" i="251"/>
  <c r="AU7" i="223"/>
  <c r="AU7" i="252"/>
  <c r="Z8" i="254"/>
  <c r="AX95" i="251"/>
  <c r="AY95" i="251"/>
  <c r="AS24" i="223"/>
  <c r="G30" i="72"/>
  <c r="AP30" i="72" s="1"/>
  <c r="AT30" i="252"/>
  <c r="Z13" i="254"/>
  <c r="AA50" i="252"/>
  <c r="AU50" i="252" s="1"/>
  <c r="AE50" i="252"/>
  <c r="AS32" i="252"/>
  <c r="AX105" i="251"/>
  <c r="AY105" i="251"/>
  <c r="AS34" i="223"/>
  <c r="Z39" i="254"/>
  <c r="BA119" i="251"/>
  <c r="AT11" i="46"/>
  <c r="BB119" i="251" s="1"/>
  <c r="AY99" i="251"/>
  <c r="AX99" i="251"/>
  <c r="AS28" i="223"/>
  <c r="Z7" i="72"/>
  <c r="Z76" i="72" s="1"/>
  <c r="AS52" i="252"/>
  <c r="AX83" i="251"/>
  <c r="AS12" i="223"/>
  <c r="AY83" i="251"/>
  <c r="Z7" i="254"/>
  <c r="AB65" i="254"/>
  <c r="AF65" i="254"/>
  <c r="AD51" i="254"/>
  <c r="AE51" i="254"/>
  <c r="AC51" i="252"/>
  <c r="AC40" i="252"/>
  <c r="Z60" i="254"/>
  <c r="AA19" i="252"/>
  <c r="AU19" i="252" s="1"/>
  <c r="AE19" i="252"/>
  <c r="AS64" i="252"/>
  <c r="AS57" i="252"/>
  <c r="AX88" i="251"/>
  <c r="AS17" i="223"/>
  <c r="AY88" i="251"/>
  <c r="AC47" i="252"/>
  <c r="G35" i="72"/>
  <c r="AP35" i="72" s="1"/>
  <c r="AT35" i="252"/>
  <c r="AS58" i="252"/>
  <c r="Y62" i="252"/>
  <c r="AF48" i="254"/>
  <c r="AB48" i="254"/>
  <c r="AE12" i="252"/>
  <c r="AA12" i="252"/>
  <c r="AU12" i="252" s="1"/>
  <c r="Z29" i="254"/>
  <c r="AS50" i="252"/>
  <c r="AS49" i="252"/>
  <c r="AF15" i="254"/>
  <c r="AB15" i="254"/>
  <c r="AU45" i="252"/>
  <c r="AY79" i="251"/>
  <c r="AX79" i="251"/>
  <c r="AS8" i="223"/>
  <c r="G56" i="72"/>
  <c r="AP56" i="72" s="1"/>
  <c r="AT56" i="252"/>
  <c r="AB40" i="254"/>
  <c r="AF40" i="254"/>
  <c r="AN8" i="46"/>
  <c r="AN20" i="46" s="1"/>
  <c r="AO7" i="46"/>
  <c r="AU23" i="223"/>
  <c r="BA94" i="251"/>
  <c r="AS41" i="252"/>
  <c r="AE20" i="252"/>
  <c r="AA20" i="252"/>
  <c r="AU20" i="252" s="1"/>
  <c r="AU42" i="223"/>
  <c r="BA113" i="251"/>
  <c r="T7" i="72"/>
  <c r="T76" i="72" s="1"/>
  <c r="AT28" i="252"/>
  <c r="G28" i="72"/>
  <c r="AP28" i="72" s="1"/>
  <c r="AV115" i="251"/>
  <c r="AF19" i="254"/>
  <c r="AB19" i="254"/>
  <c r="AB35" i="254"/>
  <c r="AF35" i="254"/>
  <c r="AB18" i="254"/>
  <c r="AF18" i="254"/>
  <c r="AA15" i="252"/>
  <c r="AU15" i="252" s="1"/>
  <c r="AE15" i="252"/>
  <c r="AS38" i="223"/>
  <c r="AY109" i="251"/>
  <c r="AX109" i="251"/>
  <c r="AS15" i="252"/>
  <c r="AX86" i="251"/>
  <c r="AS15" i="223"/>
  <c r="AY86" i="251"/>
  <c r="AE52" i="252"/>
  <c r="AA52" i="252"/>
  <c r="AU52" i="252" s="1"/>
  <c r="AE41" i="252"/>
  <c r="AA41" i="252"/>
  <c r="AU41" i="252" s="1"/>
  <c r="AE66" i="252"/>
  <c r="AA66" i="252"/>
  <c r="AU66" i="252" s="1"/>
  <c r="AC25" i="252"/>
  <c r="AB47" i="254"/>
  <c r="AF47" i="254"/>
  <c r="AS75" i="252"/>
  <c r="AS14" i="252"/>
  <c r="AS69" i="252"/>
  <c r="AF66" i="254"/>
  <c r="AB66" i="254"/>
  <c r="Z50" i="254"/>
  <c r="AQ76" i="252"/>
  <c r="AQ84" i="252" s="1"/>
  <c r="AE60" i="252"/>
  <c r="AA60" i="252"/>
  <c r="AU60" i="252" s="1"/>
  <c r="AE72" i="252"/>
  <c r="AA72" i="252"/>
  <c r="AU72" i="252" s="1"/>
  <c r="AS67" i="252"/>
  <c r="AC61" i="252"/>
  <c r="AX100" i="251"/>
  <c r="AS29" i="223"/>
  <c r="AY100" i="251"/>
  <c r="AQ18" i="46"/>
  <c r="AX23" i="251" s="1"/>
  <c r="AS10" i="46"/>
  <c r="AX118" i="251"/>
  <c r="AY118" i="251"/>
  <c r="AC63" i="252"/>
  <c r="AX106" i="251"/>
  <c r="AS35" i="223"/>
  <c r="AY106" i="251"/>
  <c r="AU31" i="223"/>
  <c r="BA102" i="251"/>
  <c r="AB54" i="254"/>
  <c r="AF54" i="254"/>
  <c r="BA101" i="251"/>
  <c r="AU30" i="223"/>
  <c r="AS42" i="252"/>
  <c r="Z34" i="254"/>
  <c r="AE29" i="252"/>
  <c r="AA29" i="252"/>
  <c r="AU29" i="252" s="1"/>
  <c r="AS21" i="252"/>
  <c r="Y24" i="252"/>
  <c r="AS53" i="252"/>
  <c r="Z16" i="254"/>
  <c r="AM7" i="72"/>
  <c r="AM76" i="72" s="1"/>
  <c r="AE17" i="254"/>
  <c r="AD17" i="254"/>
  <c r="AB12" i="254"/>
  <c r="AF12" i="254"/>
  <c r="AY108" i="251"/>
  <c r="AS37" i="223"/>
  <c r="AX108" i="251"/>
  <c r="AE42" i="252"/>
  <c r="AA42" i="252"/>
  <c r="AU42" i="252" s="1"/>
  <c r="AS73" i="252"/>
  <c r="AC46" i="252"/>
  <c r="AC45" i="252"/>
  <c r="AS12" i="252"/>
  <c r="AS26" i="252"/>
  <c r="AS10" i="252"/>
  <c r="AT15" i="251"/>
  <c r="AT76" i="251" s="1"/>
  <c r="AT128" i="251" s="1"/>
  <c r="AT147" i="251" s="1"/>
  <c r="AL20" i="46"/>
  <c r="AS36" i="223"/>
  <c r="AX107" i="251"/>
  <c r="AY107" i="251"/>
  <c r="AY85" i="251"/>
  <c r="AX85" i="251"/>
  <c r="AS14" i="223"/>
  <c r="AG7" i="72"/>
  <c r="AG76" i="72" s="1"/>
  <c r="AT62" i="252"/>
  <c r="G62" i="72"/>
  <c r="AP62" i="72" s="1"/>
  <c r="BE44" i="223"/>
  <c r="BF7" i="223"/>
  <c r="BF44" i="223" s="1"/>
  <c r="AY98" i="251"/>
  <c r="AX98" i="251"/>
  <c r="AS27" i="223"/>
  <c r="AS29" i="252"/>
  <c r="G18" i="72"/>
  <c r="AP18" i="72" s="1"/>
  <c r="AT18" i="252"/>
  <c r="AB52" i="254"/>
  <c r="AF52" i="254"/>
  <c r="AS38" i="252"/>
  <c r="AQ44" i="223"/>
  <c r="G36" i="72"/>
  <c r="AP36" i="72" s="1"/>
  <c r="AT36" i="252"/>
  <c r="AS41" i="223"/>
  <c r="AY112" i="251"/>
  <c r="AX112" i="251"/>
  <c r="G33" i="72"/>
  <c r="AP33" i="72" s="1"/>
  <c r="AT33" i="252"/>
  <c r="AB22" i="254"/>
  <c r="AF22" i="254"/>
  <c r="V7" i="72"/>
  <c r="V76" i="72" s="1"/>
  <c r="AA54" i="252"/>
  <c r="AU54" i="252" s="1"/>
  <c r="AE54" i="252"/>
  <c r="AY96" i="251"/>
  <c r="AS25" i="223"/>
  <c r="AX96" i="251"/>
  <c r="AC48" i="252"/>
  <c r="AB55" i="254"/>
  <c r="AF55" i="254"/>
  <c r="U128" i="251"/>
  <c r="U147" i="251" s="1"/>
  <c r="AC67" i="252"/>
  <c r="AT51" i="252"/>
  <c r="G51" i="72"/>
  <c r="AP51" i="72" s="1"/>
  <c r="AU11" i="223"/>
  <c r="BA82" i="251"/>
  <c r="AN7" i="72"/>
  <c r="AN76" i="72" s="1"/>
  <c r="AB46" i="254"/>
  <c r="AF46" i="254"/>
  <c r="AC26" i="252"/>
  <c r="AS20" i="223"/>
  <c r="AX91" i="251"/>
  <c r="AY91" i="251"/>
  <c r="AS27" i="252"/>
  <c r="AB42" i="254"/>
  <c r="AF42" i="254"/>
  <c r="AC49" i="252"/>
  <c r="AS71" i="252"/>
  <c r="R7" i="72"/>
  <c r="R76" i="72" s="1"/>
  <c r="Y7" i="72"/>
  <c r="Y76" i="72" s="1"/>
  <c r="G40" i="72"/>
  <c r="AP40" i="72" s="1"/>
  <c r="AT40" i="252"/>
  <c r="AS54" i="252"/>
  <c r="AS9" i="252"/>
  <c r="Z26" i="254"/>
  <c r="AE14" i="252"/>
  <c r="AA14" i="252"/>
  <c r="AU14" i="252" s="1"/>
  <c r="AF56" i="254"/>
  <c r="AB56" i="254"/>
  <c r="Z24" i="254"/>
  <c r="BA111" i="251"/>
  <c r="AU40" i="223"/>
  <c r="AE45" i="254"/>
  <c r="AD45" i="254"/>
  <c r="AF25" i="254"/>
  <c r="AB25" i="254"/>
  <c r="Z30" i="254"/>
  <c r="AS8" i="252"/>
  <c r="AE14" i="254"/>
  <c r="AD14" i="254"/>
  <c r="AF49" i="254"/>
  <c r="AB49" i="254"/>
  <c r="AB68" i="254"/>
  <c r="AF68" i="254"/>
  <c r="BG42" i="33"/>
  <c r="AC42" i="251"/>
  <c r="BB42" i="33"/>
  <c r="AS43" i="252"/>
  <c r="G7" i="72"/>
  <c r="AY90" i="251"/>
  <c r="AS19" i="223"/>
  <c r="AX90" i="251"/>
  <c r="G13" i="72"/>
  <c r="AP13" i="72" s="1"/>
  <c r="AT13" i="252"/>
  <c r="AT68" i="252"/>
  <c r="G68" i="72"/>
  <c r="AP68" i="72" s="1"/>
  <c r="AS23" i="252"/>
  <c r="AS46" i="252"/>
  <c r="AB31" i="254"/>
  <c r="AF31" i="254"/>
  <c r="AT15" i="46"/>
  <c r="BB123" i="251" s="1"/>
  <c r="BA123" i="251"/>
  <c r="AY93" i="251"/>
  <c r="AX93" i="251"/>
  <c r="AS22" i="223"/>
  <c r="AS47" i="252"/>
  <c r="BA121" i="251"/>
  <c r="AT13" i="46"/>
  <c r="BB121" i="251" s="1"/>
  <c r="Z38" i="254"/>
  <c r="BA124" i="251"/>
  <c r="AT16" i="46"/>
  <c r="BB124" i="251" s="1"/>
  <c r="AS22" i="252"/>
  <c r="BA97" i="251"/>
  <c r="AU26" i="223"/>
  <c r="AS65" i="252"/>
  <c r="AU48" i="252"/>
  <c r="G72" i="72"/>
  <c r="AP72" i="72" s="1"/>
  <c r="AT72" i="252"/>
  <c r="AC53" i="252"/>
  <c r="AS44" i="252"/>
  <c r="AU67" i="252"/>
  <c r="AA35" i="252"/>
  <c r="AU35" i="252" s="1"/>
  <c r="AE35" i="252"/>
  <c r="AS20" i="252"/>
  <c r="BI115" i="251"/>
  <c r="BJ78" i="251"/>
  <c r="BJ115" i="251" s="1"/>
  <c r="AS76" i="72"/>
  <c r="CC7" i="72"/>
  <c r="AD64" i="254"/>
  <c r="AE64" i="254"/>
  <c r="AT55" i="252"/>
  <c r="G55" i="72"/>
  <c r="AP55" i="72" s="1"/>
  <c r="K7" i="72"/>
  <c r="K76" i="72" s="1"/>
  <c r="AS32" i="223"/>
  <c r="AY103" i="251"/>
  <c r="AX103" i="251"/>
  <c r="AA17" i="252"/>
  <c r="AU17" i="252" s="1"/>
  <c r="AE17" i="252"/>
  <c r="AC7" i="252"/>
  <c r="AE13" i="252"/>
  <c r="AA13" i="252"/>
  <c r="AU13" i="252" s="1"/>
  <c r="AC65" i="252"/>
  <c r="AU33" i="223"/>
  <c r="BA104" i="251"/>
  <c r="G63" i="72"/>
  <c r="AP63" i="72" s="1"/>
  <c r="AT63" i="252"/>
  <c r="AF20" i="254"/>
  <c r="AB20" i="254"/>
  <c r="BA89" i="251"/>
  <c r="AU18" i="223"/>
  <c r="AT39" i="252"/>
  <c r="G39" i="72"/>
  <c r="AP39" i="72" s="1"/>
  <c r="AX92" i="251"/>
  <c r="AS21" i="223"/>
  <c r="AY92" i="251"/>
  <c r="G54" i="166"/>
  <c r="H54" i="166" s="1"/>
  <c r="U149" i="251"/>
  <c r="U150" i="251" s="1"/>
  <c r="K54" i="166"/>
  <c r="AY84" i="251"/>
  <c r="AX84" i="251"/>
  <c r="AS13" i="223"/>
  <c r="AT14" i="46"/>
  <c r="BB122" i="251" s="1"/>
  <c r="BA122" i="251"/>
  <c r="AS45" i="252"/>
  <c r="AC8" i="252"/>
  <c r="G24" i="72"/>
  <c r="AP24" i="72" s="1"/>
  <c r="AT24" i="252"/>
  <c r="AS59" i="252"/>
  <c r="AS10" i="223"/>
  <c r="AY81" i="251"/>
  <c r="AX81" i="251"/>
  <c r="AS7" i="223"/>
  <c r="AY78" i="251"/>
  <c r="AX78" i="251"/>
  <c r="AS37" i="252"/>
  <c r="AS48" i="252"/>
  <c r="Z43" i="254"/>
  <c r="AF41" i="254"/>
  <c r="AB41" i="254"/>
  <c r="G31" i="72"/>
  <c r="AP31" i="72" s="1"/>
  <c r="AT31" i="252"/>
  <c r="AT12" i="46"/>
  <c r="BB120" i="251" s="1"/>
  <c r="BA120" i="251"/>
  <c r="AS16" i="252"/>
  <c r="Z63" i="254"/>
  <c r="AC31" i="252"/>
  <c r="AA70" i="252"/>
  <c r="AU70" i="252" s="1"/>
  <c r="AE70" i="252"/>
  <c r="AC56" i="252"/>
  <c r="Z73" i="254"/>
  <c r="AS11" i="252"/>
  <c r="AS70" i="252"/>
  <c r="AS34" i="252"/>
  <c r="AS7" i="252"/>
  <c r="G17" i="72"/>
  <c r="AP17" i="72" s="1"/>
  <c r="AT17" i="252"/>
  <c r="AS60" i="252"/>
  <c r="P7" i="72"/>
  <c r="P76" i="72" s="1"/>
  <c r="AX80" i="251"/>
  <c r="AS9" i="223"/>
  <c r="AY80" i="251"/>
  <c r="AD30" i="252"/>
  <c r="AV30" i="252" s="1"/>
  <c r="AU16" i="223"/>
  <c r="BA87" i="251"/>
  <c r="G25" i="72"/>
  <c r="AP25" i="72" s="1"/>
  <c r="AT25" i="252"/>
  <c r="AA64" i="252"/>
  <c r="AU64" i="252" s="1"/>
  <c r="AE64" i="252"/>
  <c r="Z70" i="254"/>
  <c r="AS66" i="252"/>
  <c r="AT19" i="252"/>
  <c r="G19" i="72"/>
  <c r="AP19" i="72" s="1"/>
  <c r="Y55" i="252"/>
  <c r="Z53" i="254"/>
  <c r="Y18" i="252"/>
  <c r="AS74" i="252"/>
  <c r="AA68" i="252"/>
  <c r="AU68" i="252" s="1"/>
  <c r="AE68" i="252"/>
  <c r="AD62" i="254"/>
  <c r="AE62" i="254"/>
  <c r="AU53" i="252"/>
  <c r="AY110" i="251"/>
  <c r="AX110" i="251"/>
  <c r="AS39" i="223"/>
  <c r="AE72" i="254"/>
  <c r="AD72" i="254"/>
  <c r="AD61" i="254"/>
  <c r="AE61" i="254"/>
  <c r="AS61" i="252"/>
  <c r="AE34" i="252"/>
  <c r="AA34" i="252"/>
  <c r="AU34" i="252" s="1"/>
  <c r="AW58" i="33" l="1"/>
  <c r="AZ58" i="33" s="1"/>
  <c r="F58" i="251"/>
  <c r="Q58" i="251"/>
  <c r="V58" i="251" s="1"/>
  <c r="R32" i="241"/>
  <c r="P32" i="241"/>
  <c r="Q32" i="241" s="1"/>
  <c r="Q46" i="251"/>
  <c r="V46" i="251" s="1"/>
  <c r="AP46" i="33"/>
  <c r="E46" i="251" s="1"/>
  <c r="AW46" i="33"/>
  <c r="AZ46" i="33" s="1"/>
  <c r="F46" i="251"/>
  <c r="AR9" i="1"/>
  <c r="AW9" i="1"/>
  <c r="AY9" i="1"/>
  <c r="R60" i="141"/>
  <c r="P60" i="141"/>
  <c r="Q60" i="141" s="1"/>
  <c r="P47" i="140"/>
  <c r="Q47" i="140" s="1"/>
  <c r="R47" i="140"/>
  <c r="P50" i="141"/>
  <c r="Q50" i="141" s="1"/>
  <c r="R50" i="141"/>
  <c r="R44" i="241"/>
  <c r="P44" i="241"/>
  <c r="Q44" i="241" s="1"/>
  <c r="I52" i="67"/>
  <c r="J52" i="67" s="1"/>
  <c r="K52" i="67"/>
  <c r="R28" i="141"/>
  <c r="P28" i="141"/>
  <c r="Q28" i="141" s="1"/>
  <c r="I54" i="67"/>
  <c r="J54" i="67" s="1"/>
  <c r="K54" i="67"/>
  <c r="K41" i="67"/>
  <c r="I41" i="67"/>
  <c r="J41" i="67" s="1"/>
  <c r="AY19" i="1"/>
  <c r="AW19" i="1"/>
  <c r="K47" i="67"/>
  <c r="I47" i="67"/>
  <c r="J47" i="67" s="1"/>
  <c r="AW50" i="33"/>
  <c r="AZ50" i="33" s="1"/>
  <c r="F50" i="251"/>
  <c r="Q50" i="251"/>
  <c r="V50" i="251" s="1"/>
  <c r="AP50" i="33"/>
  <c r="E50" i="251" s="1"/>
  <c r="AR44" i="1"/>
  <c r="AW44" i="1"/>
  <c r="AY44" i="1"/>
  <c r="AY34" i="1"/>
  <c r="AW34" i="1"/>
  <c r="P8" i="141"/>
  <c r="Q8" i="141" s="1"/>
  <c r="R8" i="141"/>
  <c r="BG65" i="33"/>
  <c r="AC65" i="251"/>
  <c r="BB65" i="33"/>
  <c r="Q117" i="251"/>
  <c r="I8" i="46"/>
  <c r="D15" i="33" s="1"/>
  <c r="M7" i="46"/>
  <c r="R52" i="141"/>
  <c r="P52" i="141"/>
  <c r="Q52" i="141" s="1"/>
  <c r="P54" i="140"/>
  <c r="Q54" i="140" s="1"/>
  <c r="R54" i="140"/>
  <c r="R48" i="140"/>
  <c r="P48" i="140"/>
  <c r="Q48" i="140" s="1"/>
  <c r="R19" i="140"/>
  <c r="P19" i="140"/>
  <c r="Q19" i="140" s="1"/>
  <c r="BG61" i="33"/>
  <c r="AC61" i="251"/>
  <c r="BB61" i="33"/>
  <c r="R17" i="140"/>
  <c r="P17" i="140"/>
  <c r="Q17" i="140" s="1"/>
  <c r="R40" i="140"/>
  <c r="P40" i="140"/>
  <c r="Q40" i="140" s="1"/>
  <c r="AW20" i="33"/>
  <c r="AZ20" i="33" s="1"/>
  <c r="Q20" i="251"/>
  <c r="V20" i="251" s="1"/>
  <c r="F20" i="251"/>
  <c r="AP20" i="33"/>
  <c r="E20" i="251" s="1"/>
  <c r="P13" i="141"/>
  <c r="Q13" i="141" s="1"/>
  <c r="R13" i="141"/>
  <c r="R34" i="141"/>
  <c r="P34" i="141"/>
  <c r="Q34" i="141" s="1"/>
  <c r="F13" i="46"/>
  <c r="E121" i="251"/>
  <c r="E125" i="251"/>
  <c r="F17" i="46"/>
  <c r="E119" i="251"/>
  <c r="F11" i="46"/>
  <c r="R64" i="241"/>
  <c r="P64" i="241"/>
  <c r="Q64" i="241" s="1"/>
  <c r="P41" i="140"/>
  <c r="Q41" i="140" s="1"/>
  <c r="R41" i="140"/>
  <c r="BG56" i="33"/>
  <c r="BB56" i="33"/>
  <c r="AC56" i="251"/>
  <c r="BG30" i="33"/>
  <c r="AC30" i="251"/>
  <c r="BB30" i="33"/>
  <c r="F60" i="251"/>
  <c r="Q60" i="251"/>
  <c r="V60" i="251" s="1"/>
  <c r="AW60" i="33"/>
  <c r="AZ60" i="33" s="1"/>
  <c r="AP60" i="33"/>
  <c r="E60" i="251" s="1"/>
  <c r="F40" i="251"/>
  <c r="AP40" i="33"/>
  <c r="E40" i="251" s="1"/>
  <c r="Q40" i="251"/>
  <c r="V40" i="251" s="1"/>
  <c r="AW40" i="33"/>
  <c r="AZ40" i="33" s="1"/>
  <c r="I13" i="67"/>
  <c r="J13" i="67" s="1"/>
  <c r="K13" i="67"/>
  <c r="AC35" i="251"/>
  <c r="BG35" i="33"/>
  <c r="BB35" i="33"/>
  <c r="R47" i="141"/>
  <c r="P47" i="141"/>
  <c r="Q47" i="141" s="1"/>
  <c r="I17" i="67"/>
  <c r="J17" i="67" s="1"/>
  <c r="K17" i="67"/>
  <c r="P20" i="141"/>
  <c r="Q20" i="141" s="1"/>
  <c r="R20" i="141"/>
  <c r="P44" i="140"/>
  <c r="Q44" i="140" s="1"/>
  <c r="R44" i="140"/>
  <c r="AR8" i="1"/>
  <c r="AY8" i="1"/>
  <c r="AW8" i="1"/>
  <c r="BB49" i="33"/>
  <c r="AC49" i="251"/>
  <c r="BG49" i="33"/>
  <c r="P28" i="140"/>
  <c r="Q28" i="140" s="1"/>
  <c r="R28" i="140"/>
  <c r="AY54" i="1"/>
  <c r="AW54" i="1"/>
  <c r="AY41" i="1"/>
  <c r="AW41" i="1"/>
  <c r="I48" i="67"/>
  <c r="J48" i="67" s="1"/>
  <c r="K48" i="67"/>
  <c r="R46" i="241"/>
  <c r="P46" i="241"/>
  <c r="Q46" i="241" s="1"/>
  <c r="BG25" i="33"/>
  <c r="BB25" i="33"/>
  <c r="AC25" i="251"/>
  <c r="AW50" i="1"/>
  <c r="AY50" i="1"/>
  <c r="I44" i="67"/>
  <c r="J44" i="67" s="1"/>
  <c r="K44" i="67"/>
  <c r="K34" i="67"/>
  <c r="I34" i="67"/>
  <c r="J34" i="67" s="1"/>
  <c r="AR64" i="1"/>
  <c r="AY64" i="1"/>
  <c r="AW64" i="1"/>
  <c r="R52" i="241"/>
  <c r="P52" i="241"/>
  <c r="Q52" i="241" s="1"/>
  <c r="I28" i="67"/>
  <c r="J28" i="67" s="1"/>
  <c r="K28" i="67"/>
  <c r="R54" i="141"/>
  <c r="P54" i="141"/>
  <c r="Q54" i="141" s="1"/>
  <c r="R48" i="241"/>
  <c r="P48" i="241"/>
  <c r="Q48" i="241" s="1"/>
  <c r="R17" i="141"/>
  <c r="P17" i="141"/>
  <c r="Q17" i="141" s="1"/>
  <c r="P40" i="141"/>
  <c r="Q40" i="141" s="1"/>
  <c r="R40" i="141"/>
  <c r="I20" i="67"/>
  <c r="J20" i="67" s="1"/>
  <c r="K20" i="67"/>
  <c r="R13" i="140"/>
  <c r="P13" i="140"/>
  <c r="Q13" i="140" s="1"/>
  <c r="E122" i="251"/>
  <c r="F14" i="46"/>
  <c r="F16" i="46"/>
  <c r="E124" i="251"/>
  <c r="P64" i="141"/>
  <c r="Q64" i="141" s="1"/>
  <c r="R64" i="141"/>
  <c r="AW32" i="1"/>
  <c r="AR32" i="1"/>
  <c r="AY32" i="1"/>
  <c r="K25" i="166"/>
  <c r="G25" i="166"/>
  <c r="H25" i="166" s="1"/>
  <c r="G13" i="166"/>
  <c r="H13" i="166" s="1"/>
  <c r="K13" i="166"/>
  <c r="AR40" i="1"/>
  <c r="AY40" i="1"/>
  <c r="AW40" i="1"/>
  <c r="AY13" i="1"/>
  <c r="AW13" i="1"/>
  <c r="AR13" i="1"/>
  <c r="AR23" i="1"/>
  <c r="AY23" i="1"/>
  <c r="AW23" i="1"/>
  <c r="AC62" i="251"/>
  <c r="BB62" i="33"/>
  <c r="BG62" i="33"/>
  <c r="R32" i="141"/>
  <c r="P32" i="141"/>
  <c r="Q32" i="141" s="1"/>
  <c r="AR46" i="1"/>
  <c r="AW46" i="1"/>
  <c r="AY46" i="1"/>
  <c r="P60" i="140"/>
  <c r="Q60" i="140" s="1"/>
  <c r="R60" i="140"/>
  <c r="AW17" i="1"/>
  <c r="AY17" i="1"/>
  <c r="P50" i="140"/>
  <c r="Q50" i="140" s="1"/>
  <c r="R50" i="140"/>
  <c r="P20" i="140"/>
  <c r="Q20" i="140" s="1"/>
  <c r="R20" i="140"/>
  <c r="R44" i="141"/>
  <c r="P44" i="141"/>
  <c r="Q44" i="141" s="1"/>
  <c r="K8" i="67"/>
  <c r="I8" i="67"/>
  <c r="J8" i="67" s="1"/>
  <c r="AP52" i="33"/>
  <c r="E52" i="251" s="1"/>
  <c r="Q52" i="251"/>
  <c r="V52" i="251" s="1"/>
  <c r="AW52" i="33"/>
  <c r="AZ52" i="33" s="1"/>
  <c r="F52" i="251"/>
  <c r="BG26" i="33"/>
  <c r="AC26" i="251"/>
  <c r="BB26" i="33"/>
  <c r="F48" i="251"/>
  <c r="AP48" i="33"/>
  <c r="E48" i="251" s="1"/>
  <c r="Q48" i="251"/>
  <c r="V48" i="251" s="1"/>
  <c r="AW48" i="33"/>
  <c r="AZ48" i="33" s="1"/>
  <c r="K19" i="67"/>
  <c r="I19" i="67"/>
  <c r="J19" i="67" s="1"/>
  <c r="R46" i="140"/>
  <c r="P46" i="140"/>
  <c r="Q46" i="140" s="1"/>
  <c r="F47" i="251"/>
  <c r="AP47" i="33"/>
  <c r="E47" i="251" s="1"/>
  <c r="Q47" i="251"/>
  <c r="V47" i="251" s="1"/>
  <c r="AW47" i="33"/>
  <c r="AZ47" i="33" s="1"/>
  <c r="K50" i="67"/>
  <c r="I50" i="67"/>
  <c r="J50" i="67" s="1"/>
  <c r="AP34" i="33"/>
  <c r="E34" i="251" s="1"/>
  <c r="AW34" i="33"/>
  <c r="AZ34" i="33" s="1"/>
  <c r="Q34" i="251"/>
  <c r="V34" i="251" s="1"/>
  <c r="F34" i="251"/>
  <c r="R8" i="140"/>
  <c r="P8" i="140"/>
  <c r="Q8" i="140" s="1"/>
  <c r="BB29" i="33"/>
  <c r="BG29" i="33"/>
  <c r="AC29" i="251"/>
  <c r="I64" i="67"/>
  <c r="J64" i="67" s="1"/>
  <c r="K64" i="67"/>
  <c r="R52" i="140"/>
  <c r="P52" i="140"/>
  <c r="Q52" i="140" s="1"/>
  <c r="AR28" i="1"/>
  <c r="AW28" i="1"/>
  <c r="AY28" i="1"/>
  <c r="R54" i="241"/>
  <c r="P54" i="241"/>
  <c r="Q54" i="241" s="1"/>
  <c r="P19" i="241"/>
  <c r="Q19" i="241" s="1"/>
  <c r="R19" i="241"/>
  <c r="BB53" i="33"/>
  <c r="AC53" i="251"/>
  <c r="BG53" i="33"/>
  <c r="R40" i="241"/>
  <c r="P40" i="241"/>
  <c r="Q40" i="241" s="1"/>
  <c r="R34" i="241"/>
  <c r="P34" i="241"/>
  <c r="Q34" i="241" s="1"/>
  <c r="E118" i="251"/>
  <c r="F10" i="46"/>
  <c r="F12" i="46"/>
  <c r="E120" i="251"/>
  <c r="R23" i="140"/>
  <c r="P23" i="140"/>
  <c r="Q23" i="140" s="1"/>
  <c r="P41" i="141"/>
  <c r="Q41" i="141" s="1"/>
  <c r="R41" i="141"/>
  <c r="AE7" i="1"/>
  <c r="AD76" i="1"/>
  <c r="K60" i="67"/>
  <c r="I60" i="67"/>
  <c r="J60" i="67" s="1"/>
  <c r="BB45" i="33"/>
  <c r="BG45" i="33"/>
  <c r="AC45" i="251"/>
  <c r="AW13" i="33"/>
  <c r="AZ13" i="33" s="1"/>
  <c r="F13" i="251"/>
  <c r="AP13" i="33"/>
  <c r="E13" i="251" s="1"/>
  <c r="Q13" i="251"/>
  <c r="V13" i="251" s="1"/>
  <c r="K23" i="67"/>
  <c r="I23" i="67"/>
  <c r="J23" i="67" s="1"/>
  <c r="P32" i="140"/>
  <c r="Q32" i="140" s="1"/>
  <c r="R32" i="140"/>
  <c r="BG66" i="33"/>
  <c r="BB66" i="33"/>
  <c r="AC66" i="251"/>
  <c r="I46" i="67"/>
  <c r="J46" i="67" s="1"/>
  <c r="K46" i="67"/>
  <c r="K9" i="67"/>
  <c r="I9" i="67"/>
  <c r="J9" i="67" s="1"/>
  <c r="R60" i="241"/>
  <c r="P60" i="241"/>
  <c r="Q60" i="241" s="1"/>
  <c r="P47" i="241"/>
  <c r="Q47" i="241" s="1"/>
  <c r="R47" i="241"/>
  <c r="AP17" i="33"/>
  <c r="E17" i="251" s="1"/>
  <c r="AW17" i="33"/>
  <c r="AZ17" i="33" s="1"/>
  <c r="Q17" i="251"/>
  <c r="V17" i="251" s="1"/>
  <c r="F17" i="251"/>
  <c r="R50" i="241"/>
  <c r="P50" i="241"/>
  <c r="Q50" i="241" s="1"/>
  <c r="R20" i="241"/>
  <c r="P20" i="241"/>
  <c r="Q20" i="241" s="1"/>
  <c r="AW8" i="33"/>
  <c r="AZ8" i="33" s="1"/>
  <c r="Q8" i="251"/>
  <c r="V8" i="251" s="1"/>
  <c r="F8" i="251"/>
  <c r="AP8" i="33"/>
  <c r="E8" i="251" s="1"/>
  <c r="AY52" i="1"/>
  <c r="AW52" i="1"/>
  <c r="R28" i="241"/>
  <c r="P28" i="241"/>
  <c r="Q28" i="241" s="1"/>
  <c r="F54" i="251"/>
  <c r="AP54" i="33"/>
  <c r="E54" i="251" s="1"/>
  <c r="AW54" i="33"/>
  <c r="AZ54" i="33" s="1"/>
  <c r="Q54" i="251"/>
  <c r="V54" i="251" s="1"/>
  <c r="AP41" i="33"/>
  <c r="E41" i="251" s="1"/>
  <c r="AW41" i="33"/>
  <c r="AZ41" i="33" s="1"/>
  <c r="Q41" i="251"/>
  <c r="V41" i="251" s="1"/>
  <c r="F41" i="251"/>
  <c r="AY48" i="1"/>
  <c r="AW48" i="1"/>
  <c r="F19" i="251"/>
  <c r="AW19" i="33"/>
  <c r="AZ19" i="33" s="1"/>
  <c r="Q19" i="251"/>
  <c r="V19" i="251" s="1"/>
  <c r="AP19" i="33"/>
  <c r="E19" i="251" s="1"/>
  <c r="R46" i="141"/>
  <c r="P46" i="141"/>
  <c r="Q46" i="141" s="1"/>
  <c r="AW47" i="1"/>
  <c r="AY47" i="1"/>
  <c r="AR50" i="1"/>
  <c r="Q44" i="251"/>
  <c r="V44" i="251" s="1"/>
  <c r="F44" i="251"/>
  <c r="AP44" i="33"/>
  <c r="E44" i="251" s="1"/>
  <c r="AW44" i="33"/>
  <c r="AZ44" i="33" s="1"/>
  <c r="AR34" i="1"/>
  <c r="P8" i="241"/>
  <c r="Q8" i="241" s="1"/>
  <c r="R8" i="241"/>
  <c r="Q64" i="251"/>
  <c r="V64" i="251" s="1"/>
  <c r="AP64" i="33"/>
  <c r="E64" i="251" s="1"/>
  <c r="AW64" i="33"/>
  <c r="AZ64" i="33" s="1"/>
  <c r="F64" i="251"/>
  <c r="BG72" i="33"/>
  <c r="BB72" i="33"/>
  <c r="AC72" i="251"/>
  <c r="BG55" i="33"/>
  <c r="AC55" i="251"/>
  <c r="BB55" i="33"/>
  <c r="P48" i="141"/>
  <c r="Q48" i="141" s="1"/>
  <c r="R48" i="141"/>
  <c r="R19" i="141"/>
  <c r="P19" i="141"/>
  <c r="Q19" i="141" s="1"/>
  <c r="R17" i="241"/>
  <c r="P17" i="241"/>
  <c r="Q17" i="241" s="1"/>
  <c r="AR20" i="1"/>
  <c r="AW20" i="1"/>
  <c r="AY20" i="1"/>
  <c r="P13" i="241"/>
  <c r="Q13" i="241" s="1"/>
  <c r="R13" i="241"/>
  <c r="R34" i="140"/>
  <c r="P34" i="140"/>
  <c r="Q34" i="140" s="1"/>
  <c r="P23" i="141"/>
  <c r="Q23" i="141" s="1"/>
  <c r="R23" i="141"/>
  <c r="E123" i="251"/>
  <c r="F15" i="46"/>
  <c r="P23" i="241"/>
  <c r="Q23" i="241" s="1"/>
  <c r="R23" i="241"/>
  <c r="R64" i="140"/>
  <c r="P64" i="140"/>
  <c r="Q64" i="140" s="1"/>
  <c r="I32" i="67"/>
  <c r="J32" i="67" s="1"/>
  <c r="K32" i="67"/>
  <c r="P41" i="241"/>
  <c r="Q41" i="241" s="1"/>
  <c r="R41" i="241"/>
  <c r="AU7" i="1"/>
  <c r="L7" i="67"/>
  <c r="AT76" i="1"/>
  <c r="AU76" i="1" s="1"/>
  <c r="AR60" i="1"/>
  <c r="AY60" i="1"/>
  <c r="AW60" i="1"/>
  <c r="I40" i="67"/>
  <c r="J40" i="67" s="1"/>
  <c r="K40" i="67"/>
  <c r="AM12" i="251"/>
  <c r="R12" i="67"/>
  <c r="D12" i="100"/>
  <c r="AS12" i="251"/>
  <c r="AV12" i="251"/>
  <c r="C31" i="100"/>
  <c r="AQ31" i="100" s="1"/>
  <c r="AJ31" i="251"/>
  <c r="AK31" i="251" s="1"/>
  <c r="BC31" i="251" s="1"/>
  <c r="AE14" i="251"/>
  <c r="BC14" i="33"/>
  <c r="AX12" i="251"/>
  <c r="C14" i="100"/>
  <c r="AQ14" i="100" s="1"/>
  <c r="AJ14" i="251"/>
  <c r="AK14" i="251" s="1"/>
  <c r="BC14" i="251" s="1"/>
  <c r="AL12" i="1"/>
  <c r="AI12" i="1"/>
  <c r="AP12" i="1"/>
  <c r="BC31" i="33"/>
  <c r="AE31" i="251"/>
  <c r="O12" i="238"/>
  <c r="D12" i="254" s="1"/>
  <c r="H12" i="238"/>
  <c r="D12" i="252" s="1"/>
  <c r="C10" i="100"/>
  <c r="AQ10" i="100" s="1"/>
  <c r="AJ10" i="251"/>
  <c r="AK10" i="251" s="1"/>
  <c r="BC10" i="251" s="1"/>
  <c r="Y27" i="254"/>
  <c r="X58" i="252"/>
  <c r="AJ73" i="251"/>
  <c r="AK73" i="251" s="1"/>
  <c r="BC73" i="251" s="1"/>
  <c r="C73" i="100"/>
  <c r="AQ73" i="100" s="1"/>
  <c r="R9" i="252"/>
  <c r="F9" i="33"/>
  <c r="K9" i="33"/>
  <c r="J9" i="33"/>
  <c r="S9" i="33"/>
  <c r="Y74" i="252"/>
  <c r="BB27" i="33"/>
  <c r="BG27" i="33"/>
  <c r="AC27" i="251"/>
  <c r="BC74" i="33"/>
  <c r="AE74" i="251"/>
  <c r="C39" i="100"/>
  <c r="AQ39" i="100" s="1"/>
  <c r="AJ39" i="251"/>
  <c r="AK39" i="251" s="1"/>
  <c r="BC39" i="251" s="1"/>
  <c r="BG43" i="33"/>
  <c r="AC43" i="251"/>
  <c r="BB43" i="33"/>
  <c r="BB16" i="33"/>
  <c r="BG16" i="33"/>
  <c r="AC16" i="251"/>
  <c r="AC57" i="251"/>
  <c r="BB57" i="33"/>
  <c r="BG57" i="33"/>
  <c r="X75" i="252"/>
  <c r="W75" i="252"/>
  <c r="BG37" i="33"/>
  <c r="BB37" i="33"/>
  <c r="AC37" i="251"/>
  <c r="AC71" i="251"/>
  <c r="BB71" i="33"/>
  <c r="BG71" i="33"/>
  <c r="BC18" i="33"/>
  <c r="AE18" i="251"/>
  <c r="AE22" i="251"/>
  <c r="BC22" i="33"/>
  <c r="Y75" i="254"/>
  <c r="X75" i="254"/>
  <c r="AE9" i="33"/>
  <c r="Y9" i="33"/>
  <c r="U9" i="33"/>
  <c r="L9" i="33"/>
  <c r="Y71" i="254"/>
  <c r="Z44" i="254"/>
  <c r="Y32" i="252"/>
  <c r="D21" i="72"/>
  <c r="AJ69" i="251"/>
  <c r="AK69" i="251" s="1"/>
  <c r="BC69" i="251" s="1"/>
  <c r="C69" i="100"/>
  <c r="AQ69" i="100" s="1"/>
  <c r="D21" i="254"/>
  <c r="AJ38" i="251"/>
  <c r="AK38" i="251" s="1"/>
  <c r="BC38" i="251" s="1"/>
  <c r="C38" i="100"/>
  <c r="AQ38" i="100" s="1"/>
  <c r="AJ51" i="251"/>
  <c r="AK51" i="251" s="1"/>
  <c r="BC51" i="251" s="1"/>
  <c r="C51" i="100"/>
  <c r="AQ51" i="100" s="1"/>
  <c r="Z10" i="254"/>
  <c r="L9" i="241"/>
  <c r="BC67" i="33"/>
  <c r="AE67" i="251"/>
  <c r="Z57" i="254"/>
  <c r="BC73" i="33"/>
  <c r="AE73" i="251"/>
  <c r="AA9" i="33"/>
  <c r="C68" i="100"/>
  <c r="AQ68" i="100" s="1"/>
  <c r="AJ68" i="251"/>
  <c r="AK68" i="251" s="1"/>
  <c r="BC68" i="251" s="1"/>
  <c r="Y16" i="252"/>
  <c r="L9" i="140"/>
  <c r="Z28" i="254"/>
  <c r="Y28" i="252"/>
  <c r="P9" i="33"/>
  <c r="N9" i="33"/>
  <c r="AC9" i="33"/>
  <c r="Z9" i="33"/>
  <c r="AA43" i="252"/>
  <c r="AU43" i="252" s="1"/>
  <c r="AE43" i="252"/>
  <c r="Y23" i="252"/>
  <c r="AY21" i="251"/>
  <c r="AY21" i="1"/>
  <c r="AW21" i="1"/>
  <c r="Y32" i="254"/>
  <c r="AC59" i="251"/>
  <c r="BB59" i="33"/>
  <c r="BG59" i="33"/>
  <c r="BC69" i="33"/>
  <c r="AE69" i="251"/>
  <c r="D21" i="252"/>
  <c r="AM9" i="33"/>
  <c r="X9" i="33"/>
  <c r="AB9" i="33"/>
  <c r="M9" i="33"/>
  <c r="P147" i="251"/>
  <c r="BC51" i="33"/>
  <c r="AE51" i="251"/>
  <c r="Y59" i="252"/>
  <c r="Y38" i="252"/>
  <c r="AC36" i="251"/>
  <c r="BG36" i="33"/>
  <c r="BB36" i="33"/>
  <c r="AE10" i="251"/>
  <c r="BC10" i="33"/>
  <c r="D21" i="141"/>
  <c r="E21" i="141" s="1"/>
  <c r="D21" i="241"/>
  <c r="E21" i="241" s="1"/>
  <c r="D21" i="140"/>
  <c r="E21" i="140" s="1"/>
  <c r="Y10" i="252"/>
  <c r="I9" i="33"/>
  <c r="G9" i="33"/>
  <c r="V9" i="33"/>
  <c r="R9" i="33"/>
  <c r="AJ74" i="251"/>
  <c r="AK74" i="251" s="1"/>
  <c r="BC74" i="251" s="1"/>
  <c r="C74" i="100"/>
  <c r="AQ74" i="100" s="1"/>
  <c r="AO33" i="33"/>
  <c r="X33" i="254"/>
  <c r="Y33" i="254"/>
  <c r="X36" i="252"/>
  <c r="AF69" i="254"/>
  <c r="AB69" i="254"/>
  <c r="AJ18" i="251"/>
  <c r="AK18" i="251" s="1"/>
  <c r="BC18" i="251" s="1"/>
  <c r="C18" i="100"/>
  <c r="AQ18" i="100" s="1"/>
  <c r="AA37" i="252"/>
  <c r="AU37" i="252" s="1"/>
  <c r="AE37" i="252"/>
  <c r="BG11" i="33"/>
  <c r="AC11" i="251"/>
  <c r="BB11" i="33"/>
  <c r="L9" i="141"/>
  <c r="C22" i="100"/>
  <c r="AQ22" i="100" s="1"/>
  <c r="AJ22" i="251"/>
  <c r="AK22" i="251" s="1"/>
  <c r="BC22" i="251" s="1"/>
  <c r="AO75" i="33"/>
  <c r="AF9" i="33"/>
  <c r="H9" i="33"/>
  <c r="T9" i="33"/>
  <c r="O9" i="33"/>
  <c r="Z23" i="254"/>
  <c r="Y36" i="254"/>
  <c r="Y58" i="254"/>
  <c r="AP28" i="33"/>
  <c r="E28" i="251" s="1"/>
  <c r="F28" i="251"/>
  <c r="Q28" i="251"/>
  <c r="V28" i="251" s="1"/>
  <c r="AW28" i="33"/>
  <c r="AZ28" i="33" s="1"/>
  <c r="Z37" i="254"/>
  <c r="BB58" i="33"/>
  <c r="AC58" i="251"/>
  <c r="BG58" i="33"/>
  <c r="C67" i="100"/>
  <c r="AQ67" i="100" s="1"/>
  <c r="AJ67" i="251"/>
  <c r="AK67" i="251" s="1"/>
  <c r="BC67" i="251" s="1"/>
  <c r="C63" i="72"/>
  <c r="AF63" i="251"/>
  <c r="AG9" i="33"/>
  <c r="AE68" i="251"/>
  <c r="BC68" i="33"/>
  <c r="BC39" i="33"/>
  <c r="AE39" i="251"/>
  <c r="L147" i="251"/>
  <c r="AL9" i="33"/>
  <c r="AK9" i="33"/>
  <c r="E9" i="33"/>
  <c r="AD9" i="33"/>
  <c r="Z74" i="254"/>
  <c r="BG24" i="33"/>
  <c r="AC24" i="251"/>
  <c r="BB24" i="33"/>
  <c r="AA22" i="252"/>
  <c r="AU22" i="252" s="1"/>
  <c r="AE22" i="252"/>
  <c r="K21" i="67"/>
  <c r="I21" i="67"/>
  <c r="AA73" i="252"/>
  <c r="AU73" i="252" s="1"/>
  <c r="AE73" i="252"/>
  <c r="F32" i="251"/>
  <c r="AP32" i="33"/>
  <c r="E32" i="251" s="1"/>
  <c r="Q32" i="251"/>
  <c r="V32" i="251" s="1"/>
  <c r="AW32" i="33"/>
  <c r="AZ32" i="33" s="1"/>
  <c r="Y39" i="252"/>
  <c r="T9" i="254"/>
  <c r="W33" i="252"/>
  <c r="X33" i="252"/>
  <c r="AF67" i="254"/>
  <c r="AB67" i="254"/>
  <c r="AJ9" i="33"/>
  <c r="Q9" i="33"/>
  <c r="AI9" i="33"/>
  <c r="AH9" i="33"/>
  <c r="W9" i="33"/>
  <c r="AE38" i="251"/>
  <c r="BC38" i="33"/>
  <c r="Y69" i="252"/>
  <c r="AF70" i="251"/>
  <c r="C70" i="72"/>
  <c r="Y44" i="252"/>
  <c r="AV7" i="223"/>
  <c r="BB78" i="251"/>
  <c r="AD56" i="252"/>
  <c r="AV56" i="252" s="1"/>
  <c r="G48" i="72"/>
  <c r="AP48" i="72" s="1"/>
  <c r="AT48" i="252"/>
  <c r="G59" i="72"/>
  <c r="AP59" i="72" s="1"/>
  <c r="AT59" i="252"/>
  <c r="AD8" i="252"/>
  <c r="BB39" i="251"/>
  <c r="X7" i="72"/>
  <c r="X76" i="72" s="1"/>
  <c r="AE20" i="254"/>
  <c r="AD20" i="254"/>
  <c r="BB63" i="251"/>
  <c r="AQ63" i="72"/>
  <c r="U7" i="72"/>
  <c r="U76" i="72" s="1"/>
  <c r="S7" i="72"/>
  <c r="S76" i="72" s="1"/>
  <c r="AL7" i="72"/>
  <c r="AL76" i="72" s="1"/>
  <c r="G65" i="72"/>
  <c r="AP65" i="72" s="1"/>
  <c r="AT65" i="252"/>
  <c r="G47" i="72"/>
  <c r="AP47" i="72" s="1"/>
  <c r="AT47" i="252"/>
  <c r="AE31" i="254"/>
  <c r="AD31" i="254"/>
  <c r="BB68" i="251"/>
  <c r="AK7" i="72"/>
  <c r="AK76" i="72" s="1"/>
  <c r="AE68" i="254"/>
  <c r="AD68" i="254"/>
  <c r="AB30" i="254"/>
  <c r="AF30" i="254"/>
  <c r="AE25" i="254"/>
  <c r="AD25" i="254"/>
  <c r="AC14" i="252"/>
  <c r="BA100" i="251"/>
  <c r="AU29" i="223"/>
  <c r="AD48" i="252"/>
  <c r="AC54" i="252"/>
  <c r="AD22" i="254"/>
  <c r="AE22" i="254"/>
  <c r="BA93" i="251"/>
  <c r="AU22" i="223"/>
  <c r="G29" i="72"/>
  <c r="AP29" i="72" s="1"/>
  <c r="AT29" i="252"/>
  <c r="BB62" i="251"/>
  <c r="AT26" i="252"/>
  <c r="G26" i="72"/>
  <c r="AP26" i="72" s="1"/>
  <c r="BB111" i="251"/>
  <c r="AV40" i="223"/>
  <c r="AB16" i="254"/>
  <c r="AF16" i="254"/>
  <c r="AA24" i="252"/>
  <c r="AU24" i="252" s="1"/>
  <c r="AE24" i="252"/>
  <c r="AF34" i="254"/>
  <c r="AB34" i="254"/>
  <c r="AD63" i="252"/>
  <c r="AV63" i="252" s="1"/>
  <c r="AD61" i="252"/>
  <c r="AU12" i="223"/>
  <c r="BA83" i="251"/>
  <c r="M7" i="72"/>
  <c r="M76" i="72" s="1"/>
  <c r="AB50" i="254"/>
  <c r="AF50" i="254"/>
  <c r="AE19" i="254"/>
  <c r="AD19" i="254"/>
  <c r="AU41" i="223"/>
  <c r="BA112" i="251"/>
  <c r="H7" i="72"/>
  <c r="H76" i="72" s="1"/>
  <c r="AH7" i="72"/>
  <c r="AH76" i="72" s="1"/>
  <c r="AE40" i="254"/>
  <c r="AD40" i="254"/>
  <c r="AC19" i="252"/>
  <c r="L7" i="72"/>
  <c r="L76" i="72" s="1"/>
  <c r="AD40" i="252"/>
  <c r="AV40" i="252" s="1"/>
  <c r="AE65" i="254"/>
  <c r="AD65" i="254"/>
  <c r="AF39" i="254"/>
  <c r="AB39" i="254"/>
  <c r="AC50" i="252"/>
  <c r="AE7" i="252"/>
  <c r="G60" i="72"/>
  <c r="AP60" i="72" s="1"/>
  <c r="AT60" i="252"/>
  <c r="G70" i="72"/>
  <c r="AP70" i="72" s="1"/>
  <c r="AT70" i="252"/>
  <c r="AU15" i="223"/>
  <c r="BA86" i="251"/>
  <c r="AB7" i="72"/>
  <c r="AB76" i="72" s="1"/>
  <c r="AB53" i="254"/>
  <c r="AF53" i="254"/>
  <c r="AA55" i="252"/>
  <c r="AU55" i="252" s="1"/>
  <c r="AE55" i="252"/>
  <c r="AT66" i="252"/>
  <c r="G66" i="72"/>
  <c r="AP66" i="72" s="1"/>
  <c r="BB25" i="251"/>
  <c r="AS76" i="252"/>
  <c r="AS84" i="252" s="1"/>
  <c r="G11" i="72"/>
  <c r="AP11" i="72" s="1"/>
  <c r="AT11" i="252"/>
  <c r="G16" i="72"/>
  <c r="AP16" i="72" s="1"/>
  <c r="AT16" i="252"/>
  <c r="BB31" i="251"/>
  <c r="AX115" i="251"/>
  <c r="AU28" i="223"/>
  <c r="BA99" i="251"/>
  <c r="AU39" i="223"/>
  <c r="BA110" i="251"/>
  <c r="BB72" i="251"/>
  <c r="AU25" i="223"/>
  <c r="BA96" i="251"/>
  <c r="AT46" i="252"/>
  <c r="G46" i="72"/>
  <c r="AP46" i="72" s="1"/>
  <c r="G43" i="72"/>
  <c r="AP43" i="72" s="1"/>
  <c r="AT43" i="252"/>
  <c r="C42" i="100"/>
  <c r="AJ42" i="251"/>
  <c r="AD56" i="254"/>
  <c r="AE56" i="254"/>
  <c r="AT9" i="252"/>
  <c r="G9" i="72"/>
  <c r="AP9" i="72" s="1"/>
  <c r="BB40" i="251"/>
  <c r="BB101" i="251"/>
  <c r="AV30" i="223"/>
  <c r="AD49" i="252"/>
  <c r="BA92" i="251"/>
  <c r="AU21" i="223"/>
  <c r="BB51" i="251"/>
  <c r="AD67" i="252"/>
  <c r="AE55" i="254"/>
  <c r="AD55" i="254"/>
  <c r="AV26" i="223"/>
  <c r="BB97" i="251"/>
  <c r="BB36" i="251"/>
  <c r="BB18" i="251"/>
  <c r="AV23" i="223"/>
  <c r="BB94" i="251"/>
  <c r="G12" i="72"/>
  <c r="AT12" i="252"/>
  <c r="AD46" i="252"/>
  <c r="AC42" i="252"/>
  <c r="G53" i="72"/>
  <c r="AP53" i="72" s="1"/>
  <c r="AT53" i="252"/>
  <c r="AC29" i="252"/>
  <c r="AT42" i="252"/>
  <c r="G42" i="72"/>
  <c r="AP42" i="72" s="1"/>
  <c r="AI7" i="72"/>
  <c r="AI76" i="72" s="1"/>
  <c r="AD54" i="254"/>
  <c r="AE54" i="254"/>
  <c r="AE66" i="254"/>
  <c r="AD66" i="254"/>
  <c r="AT14" i="252"/>
  <c r="G14" i="72"/>
  <c r="AP14" i="72" s="1"/>
  <c r="AE47" i="254"/>
  <c r="AD47" i="254"/>
  <c r="AC66" i="252"/>
  <c r="AC52" i="252"/>
  <c r="G15" i="72"/>
  <c r="AT15" i="252"/>
  <c r="AE18" i="254"/>
  <c r="AD18" i="254"/>
  <c r="AD35" i="254"/>
  <c r="AE35" i="254"/>
  <c r="AJ7" i="72"/>
  <c r="AJ76" i="72" s="1"/>
  <c r="BB28" i="251"/>
  <c r="G41" i="72"/>
  <c r="AP41" i="72" s="1"/>
  <c r="AT41" i="252"/>
  <c r="BA85" i="251"/>
  <c r="AU14" i="223"/>
  <c r="AT49" i="252"/>
  <c r="G49" i="72"/>
  <c r="AP49" i="72" s="1"/>
  <c r="AC12" i="252"/>
  <c r="AD48" i="254"/>
  <c r="AE48" i="254"/>
  <c r="AT64" i="252"/>
  <c r="G64" i="72"/>
  <c r="AP64" i="72" s="1"/>
  <c r="AB60" i="254"/>
  <c r="AF60" i="254"/>
  <c r="AD51" i="252"/>
  <c r="AV51" i="252" s="1"/>
  <c r="AV18" i="223"/>
  <c r="BB89" i="251"/>
  <c r="AT32" i="252"/>
  <c r="G32" i="72"/>
  <c r="AP32" i="72" s="1"/>
  <c r="BB30" i="251"/>
  <c r="AF8" i="254"/>
  <c r="AB8" i="254"/>
  <c r="O7" i="72"/>
  <c r="O76" i="72" s="1"/>
  <c r="AT74" i="252"/>
  <c r="G74" i="72"/>
  <c r="AP74" i="72" s="1"/>
  <c r="AA18" i="252"/>
  <c r="AU18" i="252" s="1"/>
  <c r="AE18" i="252"/>
  <c r="BA109" i="251"/>
  <c r="AU38" i="223"/>
  <c r="BB19" i="251"/>
  <c r="AB63" i="254"/>
  <c r="AF63" i="254"/>
  <c r="AD41" i="254"/>
  <c r="AE41" i="254"/>
  <c r="BB24" i="251"/>
  <c r="AD7" i="72"/>
  <c r="AD76" i="72" s="1"/>
  <c r="AV11" i="223"/>
  <c r="BB82" i="251"/>
  <c r="BB55" i="251"/>
  <c r="CC76" i="72"/>
  <c r="BJ7" i="251"/>
  <c r="Q7" i="72"/>
  <c r="Q76" i="72" s="1"/>
  <c r="AF38" i="254"/>
  <c r="AB38" i="254"/>
  <c r="BA98" i="251"/>
  <c r="AU27" i="223"/>
  <c r="AT7" i="252"/>
  <c r="AD49" i="254"/>
  <c r="AE49" i="254"/>
  <c r="AT8" i="252"/>
  <c r="G8" i="72"/>
  <c r="AP8" i="72" s="1"/>
  <c r="AO7" i="72"/>
  <c r="AO76" i="72" s="1"/>
  <c r="AE7" i="72"/>
  <c r="AE76" i="72" s="1"/>
  <c r="AV33" i="223"/>
  <c r="BB104" i="251"/>
  <c r="I54" i="166"/>
  <c r="BB33" i="251"/>
  <c r="AT38" i="252"/>
  <c r="G38" i="72"/>
  <c r="AP38" i="72" s="1"/>
  <c r="AD52" i="254"/>
  <c r="AE52" i="254"/>
  <c r="AC7" i="72"/>
  <c r="AC76" i="72" s="1"/>
  <c r="G10" i="72"/>
  <c r="AP10" i="72" s="1"/>
  <c r="AT10" i="252"/>
  <c r="BA79" i="251"/>
  <c r="AU8" i="223"/>
  <c r="AD12" i="254"/>
  <c r="AE12" i="254"/>
  <c r="AT21" i="252"/>
  <c r="G21" i="72"/>
  <c r="BA88" i="251"/>
  <c r="AU17" i="223"/>
  <c r="AT10" i="46"/>
  <c r="AS18" i="46"/>
  <c r="BA118" i="251"/>
  <c r="AT67" i="252"/>
  <c r="G67" i="72"/>
  <c r="AP67" i="72" s="1"/>
  <c r="AC60" i="252"/>
  <c r="BB87" i="251"/>
  <c r="AV16" i="223"/>
  <c r="AC20" i="252"/>
  <c r="AV117" i="251"/>
  <c r="AV126" i="251" s="1"/>
  <c r="AQ7" i="46"/>
  <c r="AO8" i="46"/>
  <c r="BB56" i="251"/>
  <c r="AA7" i="72"/>
  <c r="AA76" i="72" s="1"/>
  <c r="AB29" i="254"/>
  <c r="AF29" i="254"/>
  <c r="AA62" i="252"/>
  <c r="AU62" i="252" s="1"/>
  <c r="AE62" i="252"/>
  <c r="AU13" i="223"/>
  <c r="BA84" i="251"/>
  <c r="AB7" i="254"/>
  <c r="AB13" i="254"/>
  <c r="AF13" i="254"/>
  <c r="AC34" i="252"/>
  <c r="BB113" i="251"/>
  <c r="AV42" i="223"/>
  <c r="BB17" i="251"/>
  <c r="AY115" i="251"/>
  <c r="G61" i="72"/>
  <c r="AP61" i="72" s="1"/>
  <c r="AT61" i="252"/>
  <c r="AC68" i="252"/>
  <c r="AF70" i="254"/>
  <c r="AB70" i="254"/>
  <c r="AC64" i="252"/>
  <c r="G34" i="72"/>
  <c r="AP34" i="72" s="1"/>
  <c r="AT34" i="252"/>
  <c r="AB73" i="254"/>
  <c r="AF73" i="254"/>
  <c r="AC70" i="252"/>
  <c r="AD31" i="252"/>
  <c r="AV31" i="252" s="1"/>
  <c r="AF43" i="254"/>
  <c r="AB43" i="254"/>
  <c r="G37" i="72"/>
  <c r="AP37" i="72" s="1"/>
  <c r="AT37" i="252"/>
  <c r="AS44" i="223"/>
  <c r="G45" i="72"/>
  <c r="AP45" i="72" s="1"/>
  <c r="AT45" i="252"/>
  <c r="BA91" i="251"/>
  <c r="AU20" i="223"/>
  <c r="AD65" i="252"/>
  <c r="AC13" i="252"/>
  <c r="BA95" i="251"/>
  <c r="AU24" i="223"/>
  <c r="AC17" i="252"/>
  <c r="AU32" i="223"/>
  <c r="BA103" i="251"/>
  <c r="G20" i="72"/>
  <c r="AP20" i="72" s="1"/>
  <c r="AT20" i="252"/>
  <c r="AC35" i="252"/>
  <c r="G44" i="72"/>
  <c r="AP44" i="72" s="1"/>
  <c r="AT44" i="252"/>
  <c r="AD53" i="252"/>
  <c r="AV53" i="252" s="1"/>
  <c r="AT22" i="252"/>
  <c r="G22" i="72"/>
  <c r="AP22" i="72" s="1"/>
  <c r="AT23" i="252"/>
  <c r="G23" i="72"/>
  <c r="W7" i="72"/>
  <c r="W76" i="72" s="1"/>
  <c r="BB13" i="251"/>
  <c r="AU36" i="223"/>
  <c r="BA107" i="251"/>
  <c r="AE42" i="251"/>
  <c r="BC42" i="33"/>
  <c r="AB24" i="254"/>
  <c r="AF24" i="254"/>
  <c r="AB26" i="254"/>
  <c r="AF26" i="254"/>
  <c r="AU10" i="223"/>
  <c r="BA81" i="251"/>
  <c r="AT54" i="252"/>
  <c r="G54" i="72"/>
  <c r="AP54" i="72" s="1"/>
  <c r="BB102" i="251"/>
  <c r="AV31" i="223"/>
  <c r="G71" i="72"/>
  <c r="AP71" i="72" s="1"/>
  <c r="AT71" i="252"/>
  <c r="AE42" i="254"/>
  <c r="AD42" i="254"/>
  <c r="G27" i="72"/>
  <c r="AP27" i="72" s="1"/>
  <c r="AT27" i="252"/>
  <c r="N7" i="72"/>
  <c r="N76" i="72" s="1"/>
  <c r="AD26" i="252"/>
  <c r="AV26" i="252" s="1"/>
  <c r="AE46" i="254"/>
  <c r="AD46" i="254"/>
  <c r="AF7" i="72"/>
  <c r="AF76" i="72" s="1"/>
  <c r="AU19" i="223"/>
  <c r="BA90" i="251"/>
  <c r="F7" i="72"/>
  <c r="F76" i="72" s="1"/>
  <c r="AD45" i="252"/>
  <c r="AT73" i="252"/>
  <c r="G73" i="72"/>
  <c r="AP73" i="72" s="1"/>
  <c r="J7" i="72"/>
  <c r="J76" i="72" s="1"/>
  <c r="AC72" i="252"/>
  <c r="AU34" i="223"/>
  <c r="BA105" i="251"/>
  <c r="G69" i="72"/>
  <c r="AP69" i="72" s="1"/>
  <c r="AT69" i="252"/>
  <c r="G75" i="72"/>
  <c r="AP75" i="72" s="1"/>
  <c r="AT75" i="252"/>
  <c r="AD25" i="252"/>
  <c r="AV25" i="252" s="1"/>
  <c r="AC41" i="252"/>
  <c r="AC15" i="252"/>
  <c r="BA80" i="251"/>
  <c r="AU9" i="223"/>
  <c r="AE15" i="254"/>
  <c r="AD15" i="254"/>
  <c r="BA108" i="251"/>
  <c r="AU37" i="223"/>
  <c r="AT50" i="252"/>
  <c r="G50" i="72"/>
  <c r="AP50" i="72" s="1"/>
  <c r="G58" i="72"/>
  <c r="AP58" i="72" s="1"/>
  <c r="AT58" i="252"/>
  <c r="BB35" i="251"/>
  <c r="AD47" i="252"/>
  <c r="AV47" i="252" s="1"/>
  <c r="G57" i="72"/>
  <c r="AP57" i="72" s="1"/>
  <c r="AT57" i="252"/>
  <c r="BA106" i="251"/>
  <c r="AU35" i="223"/>
  <c r="I7" i="72"/>
  <c r="I76" i="72" s="1"/>
  <c r="G52" i="72"/>
  <c r="AP52" i="72" s="1"/>
  <c r="AT52" i="252"/>
  <c r="AV52" i="1" l="1"/>
  <c r="AV46" i="1"/>
  <c r="AV35" i="1"/>
  <c r="AV47" i="1"/>
  <c r="AV20" i="1"/>
  <c r="AV72" i="1"/>
  <c r="AV45" i="1"/>
  <c r="AV53" i="1"/>
  <c r="AV44" i="1"/>
  <c r="AV36" i="1"/>
  <c r="AV9" i="1"/>
  <c r="AV30" i="1"/>
  <c r="AV21" i="1"/>
  <c r="AV8" i="1"/>
  <c r="AV67" i="1"/>
  <c r="AV16" i="1"/>
  <c r="AV29" i="1"/>
  <c r="AV37" i="1"/>
  <c r="AV55" i="1"/>
  <c r="AV63" i="1"/>
  <c r="AV39" i="1"/>
  <c r="AV54" i="1"/>
  <c r="AV62" i="1"/>
  <c r="AV34" i="1"/>
  <c r="AV18" i="1"/>
  <c r="AV61" i="1"/>
  <c r="AV64" i="1"/>
  <c r="AV7" i="1"/>
  <c r="AV40" i="1"/>
  <c r="AV65" i="1"/>
  <c r="AV38" i="1"/>
  <c r="AV69" i="1"/>
  <c r="AV59" i="1"/>
  <c r="AV27" i="1"/>
  <c r="AV71" i="1"/>
  <c r="AV11" i="1"/>
  <c r="AV73" i="1"/>
  <c r="AV24" i="1"/>
  <c r="AV15" i="1"/>
  <c r="AV74" i="1"/>
  <c r="AV48" i="1"/>
  <c r="AV10" i="1"/>
  <c r="AV43" i="1"/>
  <c r="AV51" i="1"/>
  <c r="AV13" i="1"/>
  <c r="AV41" i="1"/>
  <c r="AV26" i="1"/>
  <c r="AV50" i="1"/>
  <c r="AV58" i="1"/>
  <c r="AV66" i="1"/>
  <c r="AV70" i="1"/>
  <c r="AV25" i="1"/>
  <c r="AV75" i="1"/>
  <c r="AV49" i="1"/>
  <c r="AV68" i="1"/>
  <c r="AV56" i="1"/>
  <c r="AV32" i="1"/>
  <c r="AV23" i="1"/>
  <c r="AV14" i="1"/>
  <c r="AV33" i="1"/>
  <c r="AV28" i="1"/>
  <c r="AV42" i="1"/>
  <c r="AV60" i="1"/>
  <c r="AV57" i="1"/>
  <c r="AV22" i="1"/>
  <c r="AV12" i="1"/>
  <c r="AV19" i="1"/>
  <c r="AV31" i="1"/>
  <c r="AV17" i="1"/>
  <c r="C55" i="100"/>
  <c r="AQ55" i="100" s="1"/>
  <c r="AJ55" i="251"/>
  <c r="AK55" i="251" s="1"/>
  <c r="BC55" i="251" s="1"/>
  <c r="BG41" i="33"/>
  <c r="BB41" i="33"/>
  <c r="AC41" i="251"/>
  <c r="BG17" i="33"/>
  <c r="BB17" i="33"/>
  <c r="AC17" i="251"/>
  <c r="C66" i="100"/>
  <c r="AQ66" i="100" s="1"/>
  <c r="AJ66" i="251"/>
  <c r="AK66" i="251" s="1"/>
  <c r="BC66" i="251" s="1"/>
  <c r="BG13" i="33"/>
  <c r="AC13" i="251"/>
  <c r="BB13" i="33"/>
  <c r="AJ53" i="251"/>
  <c r="AK53" i="251" s="1"/>
  <c r="BC53" i="251" s="1"/>
  <c r="C53" i="100"/>
  <c r="AQ53" i="100" s="1"/>
  <c r="AE29" i="251"/>
  <c r="BC29" i="33"/>
  <c r="I14" i="46"/>
  <c r="F122" i="251"/>
  <c r="BC25" i="33"/>
  <c r="AE25" i="251"/>
  <c r="C49" i="100"/>
  <c r="AQ49" i="100" s="1"/>
  <c r="AJ49" i="251"/>
  <c r="AK49" i="251" s="1"/>
  <c r="BC49" i="251" s="1"/>
  <c r="BB60" i="33"/>
  <c r="BG60" i="33"/>
  <c r="AC60" i="251"/>
  <c r="AJ56" i="251"/>
  <c r="AK56" i="251" s="1"/>
  <c r="BC56" i="251" s="1"/>
  <c r="C56" i="100"/>
  <c r="AQ56" i="100" s="1"/>
  <c r="F123" i="251"/>
  <c r="I15" i="46"/>
  <c r="BG64" i="33"/>
  <c r="BB64" i="33"/>
  <c r="AC64" i="251"/>
  <c r="BB8" i="33"/>
  <c r="BG8" i="33"/>
  <c r="AC8" i="251"/>
  <c r="F120" i="251"/>
  <c r="I12" i="46"/>
  <c r="BG34" i="33"/>
  <c r="BB34" i="33"/>
  <c r="AC34" i="251"/>
  <c r="AC47" i="251"/>
  <c r="BG47" i="33"/>
  <c r="BB47" i="33"/>
  <c r="BB48" i="33"/>
  <c r="BG48" i="33"/>
  <c r="AC48" i="251"/>
  <c r="AE26" i="251"/>
  <c r="BC26" i="33"/>
  <c r="BB52" i="33"/>
  <c r="BG52" i="33"/>
  <c r="AC52" i="251"/>
  <c r="C62" i="100"/>
  <c r="AQ62" i="100" s="1"/>
  <c r="AJ62" i="251"/>
  <c r="AK62" i="251" s="1"/>
  <c r="BC62" i="251" s="1"/>
  <c r="C25" i="100"/>
  <c r="AQ25" i="100" s="1"/>
  <c r="AJ25" i="251"/>
  <c r="AK25" i="251" s="1"/>
  <c r="BC25" i="251" s="1"/>
  <c r="C30" i="100"/>
  <c r="AQ30" i="100" s="1"/>
  <c r="AJ30" i="251"/>
  <c r="AK30" i="251" s="1"/>
  <c r="BC30" i="251" s="1"/>
  <c r="F119" i="251"/>
  <c r="I11" i="46"/>
  <c r="C61" i="100"/>
  <c r="AQ61" i="100" s="1"/>
  <c r="AJ61" i="251"/>
  <c r="AK61" i="251" s="1"/>
  <c r="BC61" i="251" s="1"/>
  <c r="BC65" i="33"/>
  <c r="AE65" i="251"/>
  <c r="AE55" i="251"/>
  <c r="BC55" i="33"/>
  <c r="BC72" i="33"/>
  <c r="AE72" i="251"/>
  <c r="BB19" i="33"/>
  <c r="AC19" i="251"/>
  <c r="BG19" i="33"/>
  <c r="AJ45" i="251"/>
  <c r="AK45" i="251" s="1"/>
  <c r="BC45" i="251" s="1"/>
  <c r="C45" i="100"/>
  <c r="AQ45" i="100" s="1"/>
  <c r="I10" i="46"/>
  <c r="F18" i="46"/>
  <c r="F20" i="46" s="1"/>
  <c r="F118" i="251"/>
  <c r="BC53" i="33"/>
  <c r="AE53" i="251"/>
  <c r="BC62" i="33"/>
  <c r="AE62" i="251"/>
  <c r="BC49" i="33"/>
  <c r="AE49" i="251"/>
  <c r="BC35" i="33"/>
  <c r="AE35" i="251"/>
  <c r="F121" i="251"/>
  <c r="I13" i="46"/>
  <c r="BG20" i="33"/>
  <c r="BB20" i="33"/>
  <c r="AC20" i="251"/>
  <c r="V117" i="251"/>
  <c r="M8" i="46"/>
  <c r="BB50" i="33"/>
  <c r="BG50" i="33"/>
  <c r="AC50" i="251"/>
  <c r="O7" i="67"/>
  <c r="P7" i="67" s="1"/>
  <c r="L76" i="67"/>
  <c r="AJ72" i="251"/>
  <c r="AK72" i="251" s="1"/>
  <c r="BC72" i="251" s="1"/>
  <c r="C72" i="100"/>
  <c r="AQ72" i="100" s="1"/>
  <c r="BG44" i="33"/>
  <c r="AC44" i="251"/>
  <c r="BB44" i="33"/>
  <c r="BB54" i="33"/>
  <c r="AC54" i="251"/>
  <c r="BG54" i="33"/>
  <c r="BC66" i="33"/>
  <c r="AE66" i="251"/>
  <c r="AE45" i="251"/>
  <c r="BC45" i="33"/>
  <c r="AG7" i="1"/>
  <c r="AF7" i="1"/>
  <c r="AH7" i="1"/>
  <c r="AE76" i="1"/>
  <c r="C29" i="100"/>
  <c r="AQ29" i="100" s="1"/>
  <c r="AJ29" i="251"/>
  <c r="AK29" i="251" s="1"/>
  <c r="BC29" i="251" s="1"/>
  <c r="AJ26" i="251"/>
  <c r="AK26" i="251" s="1"/>
  <c r="BC26" i="251" s="1"/>
  <c r="C26" i="100"/>
  <c r="AQ26" i="100" s="1"/>
  <c r="I16" i="46"/>
  <c r="F124" i="251"/>
  <c r="AJ35" i="251"/>
  <c r="AK35" i="251" s="1"/>
  <c r="BC35" i="251" s="1"/>
  <c r="C35" i="100"/>
  <c r="AQ35" i="100" s="1"/>
  <c r="BG40" i="33"/>
  <c r="AC40" i="251"/>
  <c r="BB40" i="33"/>
  <c r="AE30" i="251"/>
  <c r="BC30" i="33"/>
  <c r="AE56" i="251"/>
  <c r="BC56" i="33"/>
  <c r="I17" i="46"/>
  <c r="F125" i="251"/>
  <c r="AE61" i="251"/>
  <c r="BC61" i="33"/>
  <c r="AO15" i="33"/>
  <c r="AN15" i="33"/>
  <c r="C65" i="100"/>
  <c r="AQ65" i="100" s="1"/>
  <c r="AJ65" i="251"/>
  <c r="AK65" i="251" s="1"/>
  <c r="BC65" i="251" s="1"/>
  <c r="BB46" i="33"/>
  <c r="BG46" i="33"/>
  <c r="AC46" i="251"/>
  <c r="AM12" i="1"/>
  <c r="AP12" i="100"/>
  <c r="AP21" i="72"/>
  <c r="BB21" i="251" s="1"/>
  <c r="C31" i="72"/>
  <c r="AQ31" i="72" s="1"/>
  <c r="BD31" i="251" s="1"/>
  <c r="AF31" i="251"/>
  <c r="AQ12" i="1"/>
  <c r="D12" i="67" s="1"/>
  <c r="E12" i="67" s="1"/>
  <c r="F12" i="67" s="1"/>
  <c r="G12" i="67" s="1"/>
  <c r="AX12" i="1"/>
  <c r="AR12" i="1" s="1"/>
  <c r="C12" i="33"/>
  <c r="AF14" i="251"/>
  <c r="C14" i="72"/>
  <c r="AQ14" i="72" s="1"/>
  <c r="S12" i="67"/>
  <c r="O76" i="238"/>
  <c r="H76" i="238"/>
  <c r="AV65" i="252"/>
  <c r="AV45" i="252"/>
  <c r="AV48" i="252"/>
  <c r="AV46" i="252"/>
  <c r="Y71" i="252"/>
  <c r="Y11" i="252"/>
  <c r="X9" i="254"/>
  <c r="AA39" i="252"/>
  <c r="AU39" i="252" s="1"/>
  <c r="AE39" i="252"/>
  <c r="AC73" i="252"/>
  <c r="J21" i="67"/>
  <c r="AB74" i="254"/>
  <c r="AF74" i="254"/>
  <c r="AN9" i="33"/>
  <c r="AO9" i="33"/>
  <c r="AJ58" i="251"/>
  <c r="AK58" i="251" s="1"/>
  <c r="BC58" i="251" s="1"/>
  <c r="C58" i="100"/>
  <c r="AQ58" i="100" s="1"/>
  <c r="AE11" i="251"/>
  <c r="BC11" i="33"/>
  <c r="AC37" i="252"/>
  <c r="AE69" i="254"/>
  <c r="AD69" i="254"/>
  <c r="Z33" i="254"/>
  <c r="H21" i="140"/>
  <c r="C51" i="72"/>
  <c r="AQ51" i="72" s="1"/>
  <c r="BD51" i="251" s="1"/>
  <c r="AF51" i="251"/>
  <c r="Z32" i="254"/>
  <c r="AA28" i="252"/>
  <c r="AU28" i="252" s="1"/>
  <c r="AE28" i="252"/>
  <c r="AB28" i="254"/>
  <c r="AF28" i="254"/>
  <c r="AB57" i="254"/>
  <c r="AF57" i="254"/>
  <c r="AF10" i="254"/>
  <c r="AB10" i="254"/>
  <c r="AF22" i="251"/>
  <c r="C22" i="72"/>
  <c r="C71" i="100"/>
  <c r="AQ71" i="100" s="1"/>
  <c r="AJ71" i="251"/>
  <c r="AK71" i="251" s="1"/>
  <c r="BC71" i="251" s="1"/>
  <c r="BC37" i="33"/>
  <c r="AE37" i="251"/>
  <c r="Y27" i="252"/>
  <c r="AJ57" i="251"/>
  <c r="AK57" i="251" s="1"/>
  <c r="BC57" i="251" s="1"/>
  <c r="C57" i="100"/>
  <c r="AQ57" i="100" s="1"/>
  <c r="AJ16" i="251"/>
  <c r="AK16" i="251" s="1"/>
  <c r="BC16" i="251" s="1"/>
  <c r="C16" i="100"/>
  <c r="AQ16" i="100" s="1"/>
  <c r="C43" i="100"/>
  <c r="AQ43" i="100" s="1"/>
  <c r="AJ43" i="251"/>
  <c r="AK43" i="251" s="1"/>
  <c r="BC43" i="251" s="1"/>
  <c r="AJ27" i="251"/>
  <c r="AK27" i="251" s="1"/>
  <c r="BC27" i="251" s="1"/>
  <c r="C27" i="100"/>
  <c r="AQ27" i="100" s="1"/>
  <c r="AE67" i="254"/>
  <c r="AD67" i="254"/>
  <c r="AC32" i="251"/>
  <c r="BB32" i="33"/>
  <c r="BG32" i="33"/>
  <c r="C24" i="100"/>
  <c r="AQ24" i="100" s="1"/>
  <c r="AJ24" i="251"/>
  <c r="AK24" i="251" s="1"/>
  <c r="BC24" i="251" s="1"/>
  <c r="C39" i="72"/>
  <c r="AQ39" i="72" s="1"/>
  <c r="CD39" i="72" s="1"/>
  <c r="AF39" i="251"/>
  <c r="AB37" i="254"/>
  <c r="AF37" i="254"/>
  <c r="Z36" i="254"/>
  <c r="AE10" i="252"/>
  <c r="AA10" i="252"/>
  <c r="AU10" i="252" s="1"/>
  <c r="H21" i="241"/>
  <c r="AE38" i="252"/>
  <c r="AA38" i="252"/>
  <c r="AU38" i="252" s="1"/>
  <c r="E21" i="252"/>
  <c r="E76" i="252" s="1"/>
  <c r="E84" i="252" s="1"/>
  <c r="C59" i="100"/>
  <c r="AQ59" i="100" s="1"/>
  <c r="AJ59" i="251"/>
  <c r="AK59" i="251" s="1"/>
  <c r="BC59" i="251" s="1"/>
  <c r="BA21" i="251"/>
  <c r="AC43" i="252"/>
  <c r="AE16" i="252"/>
  <c r="AA16" i="252"/>
  <c r="AU16" i="252" s="1"/>
  <c r="C67" i="72"/>
  <c r="AF67" i="251"/>
  <c r="AF44" i="254"/>
  <c r="AB44" i="254"/>
  <c r="AE71" i="251"/>
  <c r="BC71" i="33"/>
  <c r="C37" i="100"/>
  <c r="AQ37" i="100" s="1"/>
  <c r="AJ37" i="251"/>
  <c r="AK37" i="251" s="1"/>
  <c r="BC37" i="251" s="1"/>
  <c r="Y75" i="252"/>
  <c r="AE57" i="251"/>
  <c r="BC57" i="33"/>
  <c r="BC16" i="33"/>
  <c r="AE16" i="251"/>
  <c r="BC27" i="33"/>
  <c r="AE27" i="251"/>
  <c r="Y58" i="252"/>
  <c r="AD7" i="252"/>
  <c r="Y57" i="252"/>
  <c r="Z59" i="254"/>
  <c r="C68" i="72"/>
  <c r="AQ68" i="72" s="1"/>
  <c r="CD68" i="72" s="1"/>
  <c r="AF68" i="251"/>
  <c r="BC58" i="33"/>
  <c r="AE58" i="251"/>
  <c r="BG28" i="33"/>
  <c r="AC28" i="251"/>
  <c r="BB28" i="33"/>
  <c r="N9" i="141"/>
  <c r="C11" i="100"/>
  <c r="AQ11" i="100" s="1"/>
  <c r="AJ11" i="251"/>
  <c r="AK11" i="251" s="1"/>
  <c r="BC11" i="251" s="1"/>
  <c r="Y36" i="252"/>
  <c r="H21" i="141"/>
  <c r="AE36" i="251"/>
  <c r="BC36" i="33"/>
  <c r="AF69" i="251"/>
  <c r="C69" i="72"/>
  <c r="AQ69" i="72" s="1"/>
  <c r="BC59" i="33"/>
  <c r="AE59" i="251"/>
  <c r="N9" i="140"/>
  <c r="Z71" i="254"/>
  <c r="AE43" i="251"/>
  <c r="BC43" i="33"/>
  <c r="C74" i="72"/>
  <c r="AQ74" i="72" s="1"/>
  <c r="AF74" i="251"/>
  <c r="Z11" i="254"/>
  <c r="W9" i="252"/>
  <c r="BA115" i="251"/>
  <c r="AU44" i="223"/>
  <c r="AA44" i="252"/>
  <c r="AU44" i="252" s="1"/>
  <c r="AE44" i="252"/>
  <c r="AE69" i="252"/>
  <c r="AA69" i="252"/>
  <c r="AU69" i="252" s="1"/>
  <c r="AF38" i="251"/>
  <c r="C38" i="72"/>
  <c r="AQ38" i="72" s="1"/>
  <c r="AC22" i="252"/>
  <c r="AE24" i="251"/>
  <c r="BC24" i="33"/>
  <c r="Z58" i="254"/>
  <c r="AF23" i="254"/>
  <c r="AB23" i="254"/>
  <c r="F75" i="251"/>
  <c r="AP75" i="33"/>
  <c r="E75" i="251" s="1"/>
  <c r="Q75" i="251"/>
  <c r="V75" i="251" s="1"/>
  <c r="AW75" i="33"/>
  <c r="AZ75" i="33" s="1"/>
  <c r="AP33" i="33"/>
  <c r="E33" i="251" s="1"/>
  <c r="F33" i="251"/>
  <c r="Q33" i="251"/>
  <c r="V33" i="251" s="1"/>
  <c r="AW33" i="33"/>
  <c r="AZ33" i="33" s="1"/>
  <c r="AF10" i="251"/>
  <c r="C10" i="72"/>
  <c r="AQ10" i="72" s="1"/>
  <c r="AJ36" i="251"/>
  <c r="AK36" i="251" s="1"/>
  <c r="BC36" i="251" s="1"/>
  <c r="C36" i="100"/>
  <c r="AQ36" i="100" s="1"/>
  <c r="AA59" i="252"/>
  <c r="AU59" i="252" s="1"/>
  <c r="AE59" i="252"/>
  <c r="AA23" i="252"/>
  <c r="AU23" i="252" s="1"/>
  <c r="AE23" i="252"/>
  <c r="AF73" i="251"/>
  <c r="C73" i="72"/>
  <c r="AQ73" i="72" s="1"/>
  <c r="N9" i="241"/>
  <c r="E21" i="254"/>
  <c r="E76" i="254" s="1"/>
  <c r="E83" i="254" s="1"/>
  <c r="AA32" i="252"/>
  <c r="AU32" i="252" s="1"/>
  <c r="AE32" i="252"/>
  <c r="C18" i="72"/>
  <c r="AQ18" i="72" s="1"/>
  <c r="CD18" i="72" s="1"/>
  <c r="AF18" i="251"/>
  <c r="AE74" i="252"/>
  <c r="AA74" i="252"/>
  <c r="AU74" i="252" s="1"/>
  <c r="Z27" i="254"/>
  <c r="AV7" i="252"/>
  <c r="BB52" i="251"/>
  <c r="BB84" i="251"/>
  <c r="AV13" i="223"/>
  <c r="BB57" i="251"/>
  <c r="BB58" i="251"/>
  <c r="AD15" i="252"/>
  <c r="AV15" i="252" s="1"/>
  <c r="BB83" i="251"/>
  <c r="AV12" i="223"/>
  <c r="BB54" i="251"/>
  <c r="AE26" i="254"/>
  <c r="AD26" i="254"/>
  <c r="AV27" i="223"/>
  <c r="BB98" i="251"/>
  <c r="BB22" i="251"/>
  <c r="AQ22" i="72"/>
  <c r="BB34" i="251"/>
  <c r="BB61" i="251"/>
  <c r="AD34" i="252"/>
  <c r="AV34" i="252" s="1"/>
  <c r="BB108" i="251"/>
  <c r="AV37" i="223"/>
  <c r="AY117" i="251"/>
  <c r="AY126" i="251" s="1"/>
  <c r="AQ8" i="46"/>
  <c r="AS7" i="46"/>
  <c r="AX117" i="251"/>
  <c r="AX126" i="251" s="1"/>
  <c r="BB96" i="251"/>
  <c r="AV25" i="223"/>
  <c r="BI7" i="251"/>
  <c r="BI76" i="251" s="1"/>
  <c r="BI147" i="251" s="1"/>
  <c r="BJ76" i="251"/>
  <c r="AV15" i="223"/>
  <c r="BB86" i="251"/>
  <c r="AE60" i="254"/>
  <c r="AD60" i="254"/>
  <c r="BB49" i="251"/>
  <c r="AD52" i="252"/>
  <c r="AV52" i="252" s="1"/>
  <c r="AD66" i="252"/>
  <c r="AV66" i="252" s="1"/>
  <c r="BB42" i="251"/>
  <c r="AQ42" i="100"/>
  <c r="CD31" i="72"/>
  <c r="BB16" i="251"/>
  <c r="BB11" i="251"/>
  <c r="AC55" i="252"/>
  <c r="BB106" i="251"/>
  <c r="AV35" i="223"/>
  <c r="BB85" i="251"/>
  <c r="AV14" i="223"/>
  <c r="AV61" i="252"/>
  <c r="AD14" i="252"/>
  <c r="AV14" i="252" s="1"/>
  <c r="AV32" i="223"/>
  <c r="BB103" i="251"/>
  <c r="BB48" i="251"/>
  <c r="BB69" i="251"/>
  <c r="BB100" i="251"/>
  <c r="AV29" i="223"/>
  <c r="BB27" i="251"/>
  <c r="AE24" i="254"/>
  <c r="AD24" i="254"/>
  <c r="G76" i="72"/>
  <c r="BB44" i="251"/>
  <c r="AD35" i="252"/>
  <c r="AV35" i="252" s="1"/>
  <c r="AD17" i="252"/>
  <c r="AV17" i="252" s="1"/>
  <c r="AD13" i="252"/>
  <c r="AV13" i="252" s="1"/>
  <c r="BB45" i="251"/>
  <c r="AE43" i="254"/>
  <c r="AD43" i="254"/>
  <c r="AD73" i="254"/>
  <c r="AE73" i="254"/>
  <c r="AD70" i="254"/>
  <c r="AE70" i="254"/>
  <c r="AD68" i="252"/>
  <c r="AV68" i="252" s="1"/>
  <c r="AF7" i="254"/>
  <c r="BB38" i="251"/>
  <c r="BB81" i="251"/>
  <c r="AV10" i="223"/>
  <c r="AD38" i="254"/>
  <c r="AE38" i="254"/>
  <c r="BB74" i="251"/>
  <c r="BB41" i="251"/>
  <c r="BB112" i="251"/>
  <c r="AV41" i="223"/>
  <c r="BB66" i="251"/>
  <c r="AD19" i="252"/>
  <c r="AV19" i="252" s="1"/>
  <c r="AC24" i="252"/>
  <c r="AD16" i="254"/>
  <c r="AE16" i="254"/>
  <c r="BB99" i="251"/>
  <c r="AV28" i="223"/>
  <c r="BB73" i="251"/>
  <c r="BB79" i="251"/>
  <c r="AV8" i="223"/>
  <c r="BB37" i="251"/>
  <c r="AD13" i="254"/>
  <c r="AE13" i="254"/>
  <c r="AD7" i="254"/>
  <c r="AD29" i="254"/>
  <c r="AE29" i="254"/>
  <c r="AD60" i="252"/>
  <c r="AV60" i="252" s="1"/>
  <c r="BB10" i="251"/>
  <c r="AV21" i="223"/>
  <c r="BB92" i="251"/>
  <c r="AD63" i="254"/>
  <c r="AE63" i="254"/>
  <c r="AE8" i="254"/>
  <c r="AD8" i="254"/>
  <c r="BB64" i="251"/>
  <c r="BB14" i="251"/>
  <c r="AD29" i="252"/>
  <c r="AV29" i="252" s="1"/>
  <c r="AV67" i="252"/>
  <c r="BB9" i="251"/>
  <c r="BB43" i="251"/>
  <c r="AV38" i="223"/>
  <c r="BB109" i="251"/>
  <c r="AE39" i="254"/>
  <c r="AD39" i="254"/>
  <c r="AV9" i="223"/>
  <c r="BB80" i="251"/>
  <c r="AE50" i="254"/>
  <c r="AD50" i="254"/>
  <c r="BB105" i="251"/>
  <c r="AV34" i="223"/>
  <c r="BB26" i="251"/>
  <c r="BB29" i="251"/>
  <c r="AD54" i="252"/>
  <c r="AV54" i="252" s="1"/>
  <c r="AD30" i="254"/>
  <c r="AE30" i="254"/>
  <c r="BB65" i="251"/>
  <c r="AV24" i="223"/>
  <c r="BB95" i="251"/>
  <c r="BB59" i="251"/>
  <c r="AD41" i="252"/>
  <c r="AV41" i="252" s="1"/>
  <c r="BB75" i="251"/>
  <c r="BB50" i="251"/>
  <c r="AD72" i="252"/>
  <c r="AV72" i="252" s="1"/>
  <c r="AV22" i="223"/>
  <c r="BB93" i="251"/>
  <c r="BB71" i="251"/>
  <c r="C42" i="72"/>
  <c r="AF42" i="251"/>
  <c r="BB20" i="251"/>
  <c r="AD70" i="252"/>
  <c r="AV70" i="252" s="1"/>
  <c r="AD64" i="252"/>
  <c r="AV64" i="252" s="1"/>
  <c r="AC62" i="252"/>
  <c r="AV15" i="251"/>
  <c r="AO20" i="46"/>
  <c r="AD20" i="252"/>
  <c r="AV20" i="252" s="1"/>
  <c r="BB67" i="251"/>
  <c r="AQ67" i="72"/>
  <c r="AT18" i="46"/>
  <c r="BB118" i="251"/>
  <c r="BB90" i="251"/>
  <c r="AV19" i="223"/>
  <c r="BB8" i="251"/>
  <c r="AT76" i="252"/>
  <c r="AT84" i="252" s="1"/>
  <c r="BB91" i="251"/>
  <c r="AV20" i="223"/>
  <c r="AC18" i="252"/>
  <c r="BB32" i="251"/>
  <c r="AD12" i="252"/>
  <c r="AV12" i="252" s="1"/>
  <c r="BB88" i="251"/>
  <c r="AV17" i="223"/>
  <c r="BB53" i="251"/>
  <c r="AD42" i="252"/>
  <c r="AV42" i="252" s="1"/>
  <c r="AV49" i="252"/>
  <c r="AK42" i="251"/>
  <c r="BB46" i="251"/>
  <c r="AE53" i="254"/>
  <c r="AD53" i="254"/>
  <c r="BB70" i="251"/>
  <c r="AQ70" i="72"/>
  <c r="BB60" i="251"/>
  <c r="AD50" i="252"/>
  <c r="AV50" i="252" s="1"/>
  <c r="AD34" i="254"/>
  <c r="AE34" i="254"/>
  <c r="BB107" i="251"/>
  <c r="AV36" i="223"/>
  <c r="BB47" i="251"/>
  <c r="BB110" i="251"/>
  <c r="AV39" i="223"/>
  <c r="BD63" i="251"/>
  <c r="CD63" i="72"/>
  <c r="AV8" i="252"/>
  <c r="AJ46" i="251" l="1"/>
  <c r="AK46" i="251" s="1"/>
  <c r="BC46" i="251" s="1"/>
  <c r="C46" i="100"/>
  <c r="AQ46" i="100" s="1"/>
  <c r="AF30" i="251"/>
  <c r="C30" i="72"/>
  <c r="AQ30" i="72" s="1"/>
  <c r="AJ40" i="251"/>
  <c r="AK40" i="251" s="1"/>
  <c r="BC40" i="251" s="1"/>
  <c r="C40" i="100"/>
  <c r="AQ40" i="100" s="1"/>
  <c r="M16" i="46"/>
  <c r="Q124" i="251"/>
  <c r="C66" i="72"/>
  <c r="AQ66" i="72" s="1"/>
  <c r="AF66" i="251"/>
  <c r="AE44" i="251"/>
  <c r="BC44" i="33"/>
  <c r="Q121" i="251"/>
  <c r="M13" i="46"/>
  <c r="Q118" i="251"/>
  <c r="I18" i="46"/>
  <c r="M10" i="46"/>
  <c r="C55" i="72"/>
  <c r="AQ55" i="72" s="1"/>
  <c r="AF55" i="251"/>
  <c r="BC52" i="33"/>
  <c r="AE52" i="251"/>
  <c r="C48" i="100"/>
  <c r="AQ48" i="100" s="1"/>
  <c r="AJ48" i="251"/>
  <c r="AK48" i="251" s="1"/>
  <c r="BC48" i="251" s="1"/>
  <c r="Q120" i="251"/>
  <c r="M12" i="46"/>
  <c r="BC8" i="33"/>
  <c r="AE8" i="251"/>
  <c r="Q123" i="251"/>
  <c r="M15" i="46"/>
  <c r="Q122" i="251"/>
  <c r="M14" i="46"/>
  <c r="C17" i="100"/>
  <c r="AQ17" i="100" s="1"/>
  <c r="AJ17" i="251"/>
  <c r="AK17" i="251" s="1"/>
  <c r="BC17" i="251" s="1"/>
  <c r="AE46" i="251"/>
  <c r="BC46" i="33"/>
  <c r="AW15" i="33"/>
  <c r="AZ15" i="33" s="1"/>
  <c r="AP15" i="33"/>
  <c r="E15" i="251" s="1"/>
  <c r="F15" i="251"/>
  <c r="Q15" i="251"/>
  <c r="V15" i="251" s="1"/>
  <c r="Q125" i="251"/>
  <c r="M17" i="46"/>
  <c r="V125" i="251" s="1"/>
  <c r="F26" i="166"/>
  <c r="AF76" i="1"/>
  <c r="F76" i="238" s="1"/>
  <c r="AG76" i="1"/>
  <c r="AF45" i="251"/>
  <c r="C45" i="72"/>
  <c r="AQ45" i="72" s="1"/>
  <c r="C54" i="100"/>
  <c r="AQ54" i="100" s="1"/>
  <c r="AJ54" i="251"/>
  <c r="AK54" i="251" s="1"/>
  <c r="BC54" i="251" s="1"/>
  <c r="O76" i="67"/>
  <c r="O83" i="67" s="1"/>
  <c r="L83" i="67"/>
  <c r="AJ50" i="251"/>
  <c r="AK50" i="251" s="1"/>
  <c r="BC50" i="251" s="1"/>
  <c r="C50" i="100"/>
  <c r="AQ50" i="100" s="1"/>
  <c r="AF49" i="251"/>
  <c r="C49" i="72"/>
  <c r="AQ49" i="72" s="1"/>
  <c r="AF53" i="251"/>
  <c r="C53" i="72"/>
  <c r="AQ53" i="72" s="1"/>
  <c r="BC19" i="33"/>
  <c r="AE19" i="251"/>
  <c r="AF26" i="251"/>
  <c r="C26" i="72"/>
  <c r="AQ26" i="72" s="1"/>
  <c r="AE48" i="251"/>
  <c r="BC48" i="33"/>
  <c r="AJ60" i="251"/>
  <c r="AK60" i="251" s="1"/>
  <c r="BC60" i="251" s="1"/>
  <c r="C60" i="100"/>
  <c r="AQ60" i="100" s="1"/>
  <c r="AF29" i="251"/>
  <c r="C29" i="72"/>
  <c r="AQ29" i="72" s="1"/>
  <c r="AE13" i="251"/>
  <c r="BC13" i="33"/>
  <c r="C61" i="72"/>
  <c r="AQ61" i="72" s="1"/>
  <c r="AF61" i="251"/>
  <c r="AF56" i="251"/>
  <c r="C56" i="72"/>
  <c r="AQ56" i="72" s="1"/>
  <c r="AE40" i="251"/>
  <c r="BC40" i="33"/>
  <c r="AP7" i="1"/>
  <c r="AI7" i="1"/>
  <c r="AL7" i="1"/>
  <c r="AH76" i="1"/>
  <c r="AI76" i="1" s="1"/>
  <c r="C44" i="100"/>
  <c r="AQ44" i="100" s="1"/>
  <c r="AJ44" i="251"/>
  <c r="AK44" i="251" s="1"/>
  <c r="BC44" i="251" s="1"/>
  <c r="R7" i="67"/>
  <c r="D7" i="100"/>
  <c r="AM7" i="251"/>
  <c r="AM76" i="251" s="1"/>
  <c r="AM128" i="251" s="1"/>
  <c r="AS7" i="251"/>
  <c r="AS76" i="251" s="1"/>
  <c r="AS128" i="251" s="1"/>
  <c r="AV7" i="251"/>
  <c r="AV76" i="251" s="1"/>
  <c r="AV128" i="251" s="1"/>
  <c r="AX7" i="251"/>
  <c r="P76" i="67"/>
  <c r="P83" i="67" s="1"/>
  <c r="AE50" i="251"/>
  <c r="BC50" i="33"/>
  <c r="BC20" i="33"/>
  <c r="AE20" i="251"/>
  <c r="F126" i="251"/>
  <c r="Q119" i="251"/>
  <c r="M11" i="46"/>
  <c r="BC47" i="33"/>
  <c r="AE47" i="251"/>
  <c r="AE34" i="251"/>
  <c r="BC34" i="33"/>
  <c r="BC64" i="33"/>
  <c r="AE64" i="251"/>
  <c r="BC60" i="33"/>
  <c r="AE60" i="251"/>
  <c r="C25" i="72"/>
  <c r="AQ25" i="72" s="1"/>
  <c r="AF25" i="251"/>
  <c r="AE41" i="251"/>
  <c r="BC41" i="33"/>
  <c r="BC54" i="33"/>
  <c r="AE54" i="251"/>
  <c r="AJ20" i="251"/>
  <c r="AK20" i="251" s="1"/>
  <c r="BC20" i="251" s="1"/>
  <c r="C20" i="100"/>
  <c r="AQ20" i="100" s="1"/>
  <c r="C35" i="72"/>
  <c r="AQ35" i="72" s="1"/>
  <c r="AF35" i="251"/>
  <c r="AF62" i="251"/>
  <c r="C62" i="72"/>
  <c r="AQ62" i="72" s="1"/>
  <c r="AJ19" i="251"/>
  <c r="AK19" i="251" s="1"/>
  <c r="BC19" i="251" s="1"/>
  <c r="C19" i="100"/>
  <c r="AQ19" i="100" s="1"/>
  <c r="AF72" i="251"/>
  <c r="C72" i="72"/>
  <c r="AQ72" i="72" s="1"/>
  <c r="AF65" i="251"/>
  <c r="C65" i="72"/>
  <c r="AQ65" i="72" s="1"/>
  <c r="C52" i="100"/>
  <c r="AQ52" i="100" s="1"/>
  <c r="AJ52" i="251"/>
  <c r="AK52" i="251" s="1"/>
  <c r="BC52" i="251" s="1"/>
  <c r="C47" i="100"/>
  <c r="AQ47" i="100" s="1"/>
  <c r="AJ47" i="251"/>
  <c r="AK47" i="251" s="1"/>
  <c r="BC47" i="251" s="1"/>
  <c r="AJ34" i="251"/>
  <c r="AK34" i="251" s="1"/>
  <c r="BC34" i="251" s="1"/>
  <c r="C34" i="100"/>
  <c r="AQ34" i="100" s="1"/>
  <c r="C8" i="100"/>
  <c r="AQ8" i="100" s="1"/>
  <c r="AJ8" i="251"/>
  <c r="AK8" i="251" s="1"/>
  <c r="BC8" i="251" s="1"/>
  <c r="AJ64" i="251"/>
  <c r="AK64" i="251" s="1"/>
  <c r="BC64" i="251" s="1"/>
  <c r="C64" i="100"/>
  <c r="AQ64" i="100" s="1"/>
  <c r="C13" i="100"/>
  <c r="AQ13" i="100" s="1"/>
  <c r="AJ13" i="251"/>
  <c r="AK13" i="251" s="1"/>
  <c r="BC13" i="251" s="1"/>
  <c r="BC17" i="33"/>
  <c r="AE17" i="251"/>
  <c r="AJ41" i="251"/>
  <c r="AK41" i="251" s="1"/>
  <c r="BC41" i="251" s="1"/>
  <c r="C41" i="100"/>
  <c r="AQ41" i="100" s="1"/>
  <c r="BD18" i="251"/>
  <c r="BD39" i="251"/>
  <c r="CD51" i="72"/>
  <c r="BD68" i="251"/>
  <c r="AY12" i="251"/>
  <c r="AO12" i="33"/>
  <c r="AY12" i="1"/>
  <c r="AW12" i="1"/>
  <c r="D12" i="241"/>
  <c r="E12" i="241" s="1"/>
  <c r="D12" i="140"/>
  <c r="E12" i="140" s="1"/>
  <c r="D12" i="141"/>
  <c r="E12" i="141" s="1"/>
  <c r="D12" i="72"/>
  <c r="K12" i="67"/>
  <c r="I12" i="67"/>
  <c r="BB115" i="251"/>
  <c r="AB27" i="254"/>
  <c r="AF27" i="254"/>
  <c r="F144" i="251"/>
  <c r="E13" i="221"/>
  <c r="AC23" i="252"/>
  <c r="L21" i="33"/>
  <c r="L76" i="33" s="1"/>
  <c r="R21" i="33"/>
  <c r="R76" i="33" s="1"/>
  <c r="AG21" i="33"/>
  <c r="AG76" i="33" s="1"/>
  <c r="AH21" i="33"/>
  <c r="AH76" i="33" s="1"/>
  <c r="J21" i="33"/>
  <c r="J76" i="33" s="1"/>
  <c r="AC69" i="252"/>
  <c r="AB71" i="254"/>
  <c r="AF71" i="254"/>
  <c r="R9" i="140"/>
  <c r="P9" i="140"/>
  <c r="F100" i="251"/>
  <c r="F29" i="223"/>
  <c r="F110" i="251"/>
  <c r="F39" i="223"/>
  <c r="F35" i="223"/>
  <c r="F106" i="251"/>
  <c r="F10" i="223"/>
  <c r="F81" i="251"/>
  <c r="F37" i="223"/>
  <c r="F108" i="251"/>
  <c r="C57" i="72"/>
  <c r="AQ57" i="72" s="1"/>
  <c r="CD57" i="72" s="1"/>
  <c r="AF57" i="251"/>
  <c r="AD44" i="254"/>
  <c r="AE44" i="254"/>
  <c r="W21" i="33"/>
  <c r="W76" i="33" s="1"/>
  <c r="E21" i="33"/>
  <c r="Y21" i="33"/>
  <c r="Y76" i="33" s="1"/>
  <c r="Q21" i="33"/>
  <c r="Q76" i="33" s="1"/>
  <c r="R104" i="251"/>
  <c r="S45" i="223"/>
  <c r="AA27" i="252"/>
  <c r="AU27" i="252" s="1"/>
  <c r="AE27" i="252"/>
  <c r="F141" i="251"/>
  <c r="E10" i="221"/>
  <c r="AB32" i="254"/>
  <c r="AF32" i="254"/>
  <c r="S21" i="33"/>
  <c r="S76" i="33" s="1"/>
  <c r="H21" i="33"/>
  <c r="H76" i="33" s="1"/>
  <c r="F19" i="223"/>
  <c r="F90" i="251"/>
  <c r="F38" i="223"/>
  <c r="F109" i="251"/>
  <c r="L21" i="140"/>
  <c r="AD37" i="252"/>
  <c r="AV37" i="252" s="1"/>
  <c r="F138" i="251"/>
  <c r="E7" i="221"/>
  <c r="F40" i="223"/>
  <c r="F111" i="251"/>
  <c r="F22" i="223"/>
  <c r="F93" i="251"/>
  <c r="F89" i="251"/>
  <c r="F18" i="223"/>
  <c r="F24" i="223"/>
  <c r="F95" i="251"/>
  <c r="F33" i="223"/>
  <c r="F104" i="251"/>
  <c r="BG33" i="33"/>
  <c r="BB33" i="33"/>
  <c r="AC33" i="251"/>
  <c r="BB75" i="33"/>
  <c r="AC75" i="251"/>
  <c r="BG75" i="33"/>
  <c r="AE23" i="254"/>
  <c r="AD23" i="254"/>
  <c r="C24" i="72"/>
  <c r="AQ24" i="72" s="1"/>
  <c r="AF24" i="251"/>
  <c r="X9" i="252"/>
  <c r="F142" i="251"/>
  <c r="E11" i="221"/>
  <c r="M21" i="33"/>
  <c r="M76" i="33" s="1"/>
  <c r="K21" i="33"/>
  <c r="K76" i="33" s="1"/>
  <c r="AM21" i="33"/>
  <c r="AM76" i="33" s="1"/>
  <c r="AA21" i="33"/>
  <c r="AA76" i="33" s="1"/>
  <c r="L21" i="141"/>
  <c r="AE36" i="252"/>
  <c r="AA36" i="252"/>
  <c r="AU36" i="252" s="1"/>
  <c r="P9" i="141"/>
  <c r="R9" i="141"/>
  <c r="AJ28" i="251"/>
  <c r="AK28" i="251" s="1"/>
  <c r="BC28" i="251" s="1"/>
  <c r="C28" i="100"/>
  <c r="AQ28" i="100" s="1"/>
  <c r="AA57" i="252"/>
  <c r="AU57" i="252" s="1"/>
  <c r="AE57" i="252"/>
  <c r="AE58" i="252"/>
  <c r="AA58" i="252"/>
  <c r="AU58" i="252" s="1"/>
  <c r="C27" i="72"/>
  <c r="AQ27" i="72" s="1"/>
  <c r="CD27" i="72" s="1"/>
  <c r="AF27" i="251"/>
  <c r="F86" i="251"/>
  <c r="F15" i="223"/>
  <c r="F43" i="223"/>
  <c r="F114" i="251"/>
  <c r="F9" i="223"/>
  <c r="F80" i="251"/>
  <c r="F113" i="251"/>
  <c r="F42" i="223"/>
  <c r="F7" i="223"/>
  <c r="F78" i="251"/>
  <c r="AC38" i="252"/>
  <c r="L21" i="241"/>
  <c r="AF36" i="254"/>
  <c r="AB36" i="254"/>
  <c r="Y33" i="252"/>
  <c r="F97" i="251"/>
  <c r="F26" i="223"/>
  <c r="F28" i="223"/>
  <c r="F99" i="251"/>
  <c r="S21" i="252"/>
  <c r="S76" i="252" s="1"/>
  <c r="S84" i="252" s="1"/>
  <c r="AC21" i="33"/>
  <c r="AC76" i="33" s="1"/>
  <c r="AB21" i="33"/>
  <c r="AB76" i="33" s="1"/>
  <c r="Q9" i="251"/>
  <c r="AP9" i="33"/>
  <c r="E9" i="251" s="1"/>
  <c r="F9" i="251"/>
  <c r="AW9" i="33"/>
  <c r="AA11" i="252"/>
  <c r="AU11" i="252" s="1"/>
  <c r="AE11" i="252"/>
  <c r="AV44" i="223"/>
  <c r="AF21" i="33"/>
  <c r="AF76" i="33" s="1"/>
  <c r="Z21" i="33"/>
  <c r="Z76" i="33" s="1"/>
  <c r="U21" i="33"/>
  <c r="U76" i="33" s="1"/>
  <c r="AL21" i="33"/>
  <c r="AL76" i="33" s="1"/>
  <c r="AC59" i="252"/>
  <c r="C43" i="72"/>
  <c r="AQ43" i="72" s="1"/>
  <c r="CD43" i="72" s="1"/>
  <c r="AF43" i="251"/>
  <c r="F91" i="251"/>
  <c r="F20" i="223"/>
  <c r="F107" i="251"/>
  <c r="F36" i="223"/>
  <c r="F92" i="251"/>
  <c r="F21" i="223"/>
  <c r="F17" i="223"/>
  <c r="F88" i="251"/>
  <c r="F16" i="223"/>
  <c r="F87" i="251"/>
  <c r="AF36" i="251"/>
  <c r="C36" i="72"/>
  <c r="AQ36" i="72" s="1"/>
  <c r="AB59" i="254"/>
  <c r="AF59" i="254"/>
  <c r="AF71" i="251"/>
  <c r="C71" i="72"/>
  <c r="AQ71" i="72" s="1"/>
  <c r="CD71" i="72" s="1"/>
  <c r="E8" i="221"/>
  <c r="F139" i="251"/>
  <c r="AD43" i="252"/>
  <c r="AV43" i="252" s="1"/>
  <c r="N21" i="33"/>
  <c r="N76" i="33" s="1"/>
  <c r="O21" i="33"/>
  <c r="O76" i="33" s="1"/>
  <c r="G21" i="33"/>
  <c r="G76" i="33" s="1"/>
  <c r="P21" i="33"/>
  <c r="P76" i="33" s="1"/>
  <c r="AC10" i="252"/>
  <c r="AD37" i="254"/>
  <c r="AE37" i="254"/>
  <c r="AJ32" i="251"/>
  <c r="AK32" i="251" s="1"/>
  <c r="BC32" i="251" s="1"/>
  <c r="C32" i="100"/>
  <c r="AQ32" i="100" s="1"/>
  <c r="F143" i="251"/>
  <c r="E12" i="221"/>
  <c r="AE28" i="254"/>
  <c r="AD28" i="254"/>
  <c r="AC28" i="252"/>
  <c r="V21" i="33"/>
  <c r="V76" i="33" s="1"/>
  <c r="X21" i="33"/>
  <c r="X76" i="33" s="1"/>
  <c r="F41" i="223"/>
  <c r="F112" i="251"/>
  <c r="F83" i="251"/>
  <c r="F12" i="223"/>
  <c r="AB33" i="254"/>
  <c r="AF33" i="254"/>
  <c r="C11" i="72"/>
  <c r="AQ11" i="72" s="1"/>
  <c r="BD11" i="251" s="1"/>
  <c r="AF11" i="251"/>
  <c r="AD74" i="254"/>
  <c r="AE74" i="254"/>
  <c r="AC39" i="252"/>
  <c r="Y9" i="254"/>
  <c r="AC74" i="252"/>
  <c r="Z75" i="254"/>
  <c r="AC32" i="252"/>
  <c r="T21" i="254"/>
  <c r="T76" i="254" s="1"/>
  <c r="T83" i="254" s="1"/>
  <c r="R9" i="241"/>
  <c r="P9" i="241"/>
  <c r="F105" i="251"/>
  <c r="F34" i="223"/>
  <c r="F102" i="251"/>
  <c r="F31" i="223"/>
  <c r="F94" i="251"/>
  <c r="F23" i="223"/>
  <c r="F85" i="251"/>
  <c r="F14" i="223"/>
  <c r="F82" i="251"/>
  <c r="F11" i="223"/>
  <c r="AF58" i="254"/>
  <c r="AB58" i="254"/>
  <c r="AD22" i="252"/>
  <c r="AV22" i="252" s="1"/>
  <c r="AC44" i="252"/>
  <c r="AF11" i="254"/>
  <c r="AB11" i="254"/>
  <c r="F140" i="251"/>
  <c r="E9" i="221"/>
  <c r="C59" i="72"/>
  <c r="AQ59" i="72" s="1"/>
  <c r="CD59" i="72" s="1"/>
  <c r="AF59" i="251"/>
  <c r="AD21" i="33"/>
  <c r="AD76" i="33" s="1"/>
  <c r="AK21" i="33"/>
  <c r="AK76" i="33" s="1"/>
  <c r="AE21" i="33"/>
  <c r="AE76" i="33" s="1"/>
  <c r="AI21" i="33"/>
  <c r="AI76" i="33" s="1"/>
  <c r="T21" i="33"/>
  <c r="T76" i="33" s="1"/>
  <c r="AE28" i="251"/>
  <c r="BC28" i="33"/>
  <c r="C58" i="72"/>
  <c r="AQ58" i="72" s="1"/>
  <c r="BD58" i="251" s="1"/>
  <c r="AF58" i="251"/>
  <c r="C16" i="72"/>
  <c r="AQ16" i="72" s="1"/>
  <c r="BD16" i="251" s="1"/>
  <c r="AF16" i="251"/>
  <c r="AE75" i="252"/>
  <c r="AA75" i="252"/>
  <c r="AU75" i="252" s="1"/>
  <c r="AC16" i="252"/>
  <c r="F98" i="251"/>
  <c r="F27" i="223"/>
  <c r="F79" i="251"/>
  <c r="F8" i="223"/>
  <c r="F30" i="223"/>
  <c r="F101" i="251"/>
  <c r="F25" i="223"/>
  <c r="F96" i="251"/>
  <c r="F21" i="33"/>
  <c r="F76" i="33" s="1"/>
  <c r="R21" i="252"/>
  <c r="R76" i="252" s="1"/>
  <c r="R84" i="252" s="1"/>
  <c r="BC32" i="33"/>
  <c r="AE32" i="251"/>
  <c r="Y9" i="252"/>
  <c r="C37" i="72"/>
  <c r="AQ37" i="72" s="1"/>
  <c r="CD37" i="72" s="1"/>
  <c r="AF37" i="251"/>
  <c r="AE10" i="254"/>
  <c r="AD10" i="254"/>
  <c r="AE57" i="254"/>
  <c r="AD57" i="254"/>
  <c r="F103" i="251"/>
  <c r="F32" i="223"/>
  <c r="F13" i="223"/>
  <c r="F84" i="251"/>
  <c r="AJ21" i="33"/>
  <c r="AJ76" i="33" s="1"/>
  <c r="I21" i="33"/>
  <c r="I76" i="33" s="1"/>
  <c r="AD73" i="252"/>
  <c r="AV73" i="252" s="1"/>
  <c r="AE71" i="252"/>
  <c r="AA71" i="252"/>
  <c r="AU71" i="252" s="1"/>
  <c r="BC42" i="251"/>
  <c r="BD53" i="251"/>
  <c r="CD53" i="72"/>
  <c r="AQ42" i="72"/>
  <c r="BD26" i="251"/>
  <c r="CD26" i="72"/>
  <c r="BD10" i="251"/>
  <c r="CD10" i="72"/>
  <c r="AD24" i="252"/>
  <c r="AV24" i="252" s="1"/>
  <c r="BD74" i="251"/>
  <c r="CD74" i="72"/>
  <c r="CD38" i="72"/>
  <c r="BD38" i="251"/>
  <c r="BD61" i="251"/>
  <c r="CD61" i="72"/>
  <c r="CD22" i="72"/>
  <c r="BD22" i="251"/>
  <c r="AD62" i="252"/>
  <c r="AV62" i="252" s="1"/>
  <c r="BD66" i="251"/>
  <c r="CD66" i="72"/>
  <c r="BD45" i="251"/>
  <c r="CD45" i="72"/>
  <c r="AT7" i="46"/>
  <c r="AS8" i="46"/>
  <c r="AS20" i="46" s="1"/>
  <c r="BA117" i="251"/>
  <c r="BA126" i="251" s="1"/>
  <c r="BD14" i="251"/>
  <c r="CD14" i="72"/>
  <c r="AD55" i="252"/>
  <c r="AV55" i="252" s="1"/>
  <c r="CD16" i="72"/>
  <c r="CD49" i="72"/>
  <c r="BD49" i="251"/>
  <c r="AX15" i="251"/>
  <c r="AX76" i="251" s="1"/>
  <c r="AX128" i="251" s="1"/>
  <c r="AQ20" i="46"/>
  <c r="BD70" i="251"/>
  <c r="CD70" i="72"/>
  <c r="E23" i="72"/>
  <c r="AP23" i="72" s="1"/>
  <c r="CD65" i="72"/>
  <c r="BD65" i="251"/>
  <c r="AD18" i="252"/>
  <c r="AV18" i="252" s="1"/>
  <c r="CD67" i="72"/>
  <c r="BD67" i="251"/>
  <c r="BD29" i="251"/>
  <c r="CD29" i="72"/>
  <c r="AE7" i="254"/>
  <c r="CD73" i="72"/>
  <c r="BD73" i="251"/>
  <c r="CD69" i="72"/>
  <c r="BD69" i="251"/>
  <c r="BJ147" i="251"/>
  <c r="BA149" i="251"/>
  <c r="BD72" i="251" l="1"/>
  <c r="CD72" i="72"/>
  <c r="BD62" i="251"/>
  <c r="CD62" i="72"/>
  <c r="C41" i="72"/>
  <c r="AQ41" i="72" s="1"/>
  <c r="AF41" i="251"/>
  <c r="AF34" i="251"/>
  <c r="C34" i="72"/>
  <c r="AQ34" i="72" s="1"/>
  <c r="O11" i="46"/>
  <c r="X119" i="251" s="1"/>
  <c r="BF119" i="251" s="1"/>
  <c r="BG119" i="251" s="1"/>
  <c r="N11" i="46"/>
  <c r="V119" i="251"/>
  <c r="C20" i="72"/>
  <c r="AQ20" i="72" s="1"/>
  <c r="AF20" i="251"/>
  <c r="AP7" i="100"/>
  <c r="D76" i="100"/>
  <c r="AF40" i="251"/>
  <c r="C40" i="72"/>
  <c r="AQ40" i="72" s="1"/>
  <c r="AF48" i="251"/>
  <c r="C48" i="72"/>
  <c r="AQ48" i="72" s="1"/>
  <c r="K26" i="166"/>
  <c r="F27" i="166"/>
  <c r="G26" i="166"/>
  <c r="H26" i="166" s="1"/>
  <c r="O14" i="46"/>
  <c r="X122" i="251" s="1"/>
  <c r="BF122" i="251" s="1"/>
  <c r="BG122" i="251" s="1"/>
  <c r="N14" i="46"/>
  <c r="V122" i="251"/>
  <c r="Q126" i="251"/>
  <c r="O16" i="46"/>
  <c r="X124" i="251" s="1"/>
  <c r="BF124" i="251" s="1"/>
  <c r="BG124" i="251" s="1"/>
  <c r="N16" i="46"/>
  <c r="V124" i="251"/>
  <c r="AF17" i="251"/>
  <c r="C17" i="72"/>
  <c r="AQ17" i="72" s="1"/>
  <c r="AF60" i="251"/>
  <c r="C60" i="72"/>
  <c r="AQ60" i="72" s="1"/>
  <c r="C50" i="72"/>
  <c r="AQ50" i="72" s="1"/>
  <c r="AF50" i="251"/>
  <c r="S7" i="67"/>
  <c r="R76" i="67"/>
  <c r="R83" i="67" s="1"/>
  <c r="BA135" i="251" s="1"/>
  <c r="BA136" i="251" s="1"/>
  <c r="AM7" i="1"/>
  <c r="AL76" i="1"/>
  <c r="AM76" i="1" s="1"/>
  <c r="C19" i="72"/>
  <c r="AQ19" i="72" s="1"/>
  <c r="AF19" i="251"/>
  <c r="AF8" i="251"/>
  <c r="C8" i="72"/>
  <c r="AQ8" i="72" s="1"/>
  <c r="BD55" i="251"/>
  <c r="CD55" i="72"/>
  <c r="V121" i="251"/>
  <c r="O13" i="46"/>
  <c r="X121" i="251" s="1"/>
  <c r="BF121" i="251" s="1"/>
  <c r="BG121" i="251" s="1"/>
  <c r="N13" i="46"/>
  <c r="BD56" i="251"/>
  <c r="CD56" i="72"/>
  <c r="AF13" i="251"/>
  <c r="C13" i="72"/>
  <c r="AQ13" i="72" s="1"/>
  <c r="BB15" i="33"/>
  <c r="BG15" i="33"/>
  <c r="AC15" i="251"/>
  <c r="V123" i="251"/>
  <c r="O15" i="46"/>
  <c r="X123" i="251" s="1"/>
  <c r="BF123" i="251" s="1"/>
  <c r="BG123" i="251" s="1"/>
  <c r="N15" i="46"/>
  <c r="O12" i="46"/>
  <c r="X120" i="251" s="1"/>
  <c r="BF120" i="251" s="1"/>
  <c r="BG120" i="251" s="1"/>
  <c r="V120" i="251"/>
  <c r="N12" i="46"/>
  <c r="M18" i="46"/>
  <c r="M20" i="46" s="1"/>
  <c r="V118" i="251"/>
  <c r="V126" i="251" s="1"/>
  <c r="O10" i="46"/>
  <c r="N10" i="46"/>
  <c r="BD35" i="251"/>
  <c r="CD35" i="72"/>
  <c r="AF54" i="251"/>
  <c r="C54" i="72"/>
  <c r="AQ54" i="72" s="1"/>
  <c r="CD25" i="72"/>
  <c r="BD25" i="251"/>
  <c r="AF64" i="251"/>
  <c r="C64" i="72"/>
  <c r="AQ64" i="72" s="1"/>
  <c r="C47" i="72"/>
  <c r="AQ47" i="72" s="1"/>
  <c r="AF47" i="251"/>
  <c r="AM135" i="251"/>
  <c r="AM136" i="251" s="1"/>
  <c r="AM147" i="251" s="1"/>
  <c r="AX135" i="251"/>
  <c r="AX136" i="251" s="1"/>
  <c r="AX147" i="251" s="1"/>
  <c r="AS135" i="251"/>
  <c r="AS136" i="251" s="1"/>
  <c r="AS147" i="251" s="1"/>
  <c r="AV135" i="251"/>
  <c r="AV136" i="251" s="1"/>
  <c r="AV147" i="251" s="1"/>
  <c r="AY135" i="251"/>
  <c r="AY136" i="251" s="1"/>
  <c r="AQ7" i="1"/>
  <c r="D7" i="67" s="1"/>
  <c r="E7" i="67" s="1"/>
  <c r="F7" i="67" s="1"/>
  <c r="G7" i="67" s="1"/>
  <c r="C7" i="33"/>
  <c r="AX7" i="1"/>
  <c r="AR7" i="1" s="1"/>
  <c r="AP76" i="1"/>
  <c r="AQ76" i="1" s="1"/>
  <c r="C46" i="72"/>
  <c r="AQ46" i="72" s="1"/>
  <c r="AF46" i="251"/>
  <c r="AF52" i="251"/>
  <c r="C52" i="72"/>
  <c r="AQ52" i="72" s="1"/>
  <c r="D23" i="33"/>
  <c r="I20" i="46"/>
  <c r="AF44" i="251"/>
  <c r="C44" i="72"/>
  <c r="AQ44" i="72" s="1"/>
  <c r="BD30" i="251"/>
  <c r="CD30" i="72"/>
  <c r="BD71" i="251"/>
  <c r="BD43" i="251"/>
  <c r="H12" i="141"/>
  <c r="Q12" i="251"/>
  <c r="V12" i="251" s="1"/>
  <c r="F12" i="251"/>
  <c r="AP12" i="33"/>
  <c r="E12" i="251" s="1"/>
  <c r="AW12" i="33"/>
  <c r="AZ12" i="33" s="1"/>
  <c r="J12" i="67"/>
  <c r="F33" i="166"/>
  <c r="D76" i="67"/>
  <c r="H12" i="140"/>
  <c r="H12" i="241"/>
  <c r="D8" i="5"/>
  <c r="D7" i="5"/>
  <c r="BA12" i="251"/>
  <c r="AP12" i="72"/>
  <c r="BB12" i="251" s="1"/>
  <c r="CD58" i="72"/>
  <c r="BD59" i="251"/>
  <c r="BD57" i="251"/>
  <c r="BD27" i="251"/>
  <c r="BD37" i="251"/>
  <c r="CD11" i="72"/>
  <c r="Z9" i="254"/>
  <c r="AF32" i="251"/>
  <c r="C32" i="72"/>
  <c r="AQ32" i="72" s="1"/>
  <c r="W21" i="252"/>
  <c r="W76" i="252" s="1"/>
  <c r="W84" i="252" s="1"/>
  <c r="Q87" i="251"/>
  <c r="S16" i="223"/>
  <c r="Q91" i="251"/>
  <c r="S20" i="223"/>
  <c r="AD58" i="254"/>
  <c r="AE58" i="254"/>
  <c r="Q138" i="251"/>
  <c r="T7" i="221"/>
  <c r="Q86" i="251"/>
  <c r="S15" i="223"/>
  <c r="BD36" i="251"/>
  <c r="CD36" i="72"/>
  <c r="T11" i="221"/>
  <c r="Q142" i="251"/>
  <c r="S33" i="223"/>
  <c r="Q104" i="251"/>
  <c r="Q111" i="251"/>
  <c r="S40" i="223"/>
  <c r="S46" i="223"/>
  <c r="R81" i="251"/>
  <c r="R115" i="251" s="1"/>
  <c r="R128" i="251" s="1"/>
  <c r="R147" i="251" s="1"/>
  <c r="I50" i="166" s="1"/>
  <c r="F115" i="251"/>
  <c r="AC57" i="252"/>
  <c r="Q110" i="251"/>
  <c r="S39" i="223"/>
  <c r="C33" i="100"/>
  <c r="AQ33" i="100" s="1"/>
  <c r="AJ33" i="251"/>
  <c r="AK33" i="251" s="1"/>
  <c r="BC33" i="251" s="1"/>
  <c r="Q144" i="251"/>
  <c r="T13" i="221"/>
  <c r="N21" i="140"/>
  <c r="AC27" i="252"/>
  <c r="S8" i="223"/>
  <c r="Q79" i="251"/>
  <c r="Q140" i="251"/>
  <c r="T9" i="221"/>
  <c r="S14" i="223"/>
  <c r="Q85" i="251"/>
  <c r="AC71" i="252"/>
  <c r="T12" i="221"/>
  <c r="Q143" i="251"/>
  <c r="T8" i="221"/>
  <c r="Q139" i="251"/>
  <c r="AC75" i="252"/>
  <c r="S36" i="223"/>
  <c r="Q107" i="251"/>
  <c r="AE11" i="254"/>
  <c r="AD11" i="254"/>
  <c r="X21" i="254"/>
  <c r="X76" i="254" s="1"/>
  <c r="X83" i="254" s="1"/>
  <c r="AD74" i="252"/>
  <c r="AV74" i="252" s="1"/>
  <c r="AD10" i="252"/>
  <c r="AV10" i="252" s="1"/>
  <c r="Q114" i="251"/>
  <c r="S43" i="223"/>
  <c r="AD59" i="254"/>
  <c r="AE59" i="254"/>
  <c r="S22" i="223"/>
  <c r="Q93" i="251"/>
  <c r="Q90" i="251"/>
  <c r="S19" i="223"/>
  <c r="N21" i="241"/>
  <c r="F44" i="223"/>
  <c r="AC36" i="252"/>
  <c r="S35" i="223"/>
  <c r="Q106" i="251"/>
  <c r="AE75" i="251"/>
  <c r="BC75" i="33"/>
  <c r="AE32" i="254"/>
  <c r="AD32" i="254"/>
  <c r="S30" i="223"/>
  <c r="Q101" i="251"/>
  <c r="Q82" i="251"/>
  <c r="S11" i="223"/>
  <c r="Q105" i="251"/>
  <c r="S34" i="223"/>
  <c r="AD23" i="252"/>
  <c r="AV23" i="252" s="1"/>
  <c r="S41" i="223"/>
  <c r="Q112" i="251"/>
  <c r="C28" i="72"/>
  <c r="AQ28" i="72" s="1"/>
  <c r="AF28" i="251"/>
  <c r="S21" i="223"/>
  <c r="Q92" i="251"/>
  <c r="Q9" i="241"/>
  <c r="AD39" i="252"/>
  <c r="AV39" i="252" s="1"/>
  <c r="AD33" i="254"/>
  <c r="AE33" i="254"/>
  <c r="S26" i="223"/>
  <c r="Q97" i="251"/>
  <c r="Q80" i="251"/>
  <c r="S9" i="223"/>
  <c r="W43" i="223"/>
  <c r="V114" i="251"/>
  <c r="AD59" i="252"/>
  <c r="AV59" i="252" s="1"/>
  <c r="S18" i="223"/>
  <c r="Q89" i="251"/>
  <c r="V9" i="251"/>
  <c r="S38" i="223"/>
  <c r="Q109" i="251"/>
  <c r="T10" i="221"/>
  <c r="Q141" i="251"/>
  <c r="AE33" i="252"/>
  <c r="AA33" i="252"/>
  <c r="AU33" i="252" s="1"/>
  <c r="AE36" i="254"/>
  <c r="AD36" i="254"/>
  <c r="N21" i="141"/>
  <c r="Q81" i="251"/>
  <c r="S10" i="223"/>
  <c r="Q100" i="251"/>
  <c r="S29" i="223"/>
  <c r="CD24" i="72"/>
  <c r="BD24" i="251"/>
  <c r="E14" i="221"/>
  <c r="S32" i="223"/>
  <c r="Q103" i="251"/>
  <c r="F50" i="166"/>
  <c r="Q96" i="251"/>
  <c r="S25" i="223"/>
  <c r="AN21" i="33"/>
  <c r="AO21" i="33"/>
  <c r="E76" i="33"/>
  <c r="Q9" i="140"/>
  <c r="AE71" i="254"/>
  <c r="AD71" i="254"/>
  <c r="S31" i="223"/>
  <c r="Q102" i="251"/>
  <c r="Q83" i="251"/>
  <c r="S12" i="223"/>
  <c r="S7" i="223"/>
  <c r="Q78" i="251"/>
  <c r="AD16" i="252"/>
  <c r="AV16" i="252" s="1"/>
  <c r="Q88" i="251"/>
  <c r="S17" i="223"/>
  <c r="AD44" i="252"/>
  <c r="AV44" i="252" s="1"/>
  <c r="AD32" i="252"/>
  <c r="AV32" i="252" s="1"/>
  <c r="AB75" i="254"/>
  <c r="AF75" i="254"/>
  <c r="Q99" i="251"/>
  <c r="S28" i="223"/>
  <c r="AD28" i="252"/>
  <c r="AV28" i="252" s="1"/>
  <c r="Q113" i="251"/>
  <c r="S42" i="223"/>
  <c r="S24" i="223"/>
  <c r="Q95" i="251"/>
  <c r="AC11" i="252"/>
  <c r="AZ9" i="33"/>
  <c r="AD38" i="252"/>
  <c r="AV38" i="252" s="1"/>
  <c r="AC58" i="252"/>
  <c r="Q9" i="141"/>
  <c r="Q108" i="251"/>
  <c r="S37" i="223"/>
  <c r="C75" i="100"/>
  <c r="AQ75" i="100" s="1"/>
  <c r="AJ75" i="251"/>
  <c r="AK75" i="251" s="1"/>
  <c r="BC75" i="251" s="1"/>
  <c r="AE33" i="251"/>
  <c r="BC33" i="33"/>
  <c r="F145" i="251"/>
  <c r="S13" i="223"/>
  <c r="Q84" i="251"/>
  <c r="Q98" i="251"/>
  <c r="S27" i="223"/>
  <c r="AD69" i="252"/>
  <c r="AV69" i="252" s="1"/>
  <c r="Q94" i="251"/>
  <c r="S23" i="223"/>
  <c r="AD27" i="254"/>
  <c r="AE27" i="254"/>
  <c r="BB23" i="251"/>
  <c r="CD42" i="72"/>
  <c r="BD42" i="251"/>
  <c r="BB117" i="251"/>
  <c r="BB126" i="251" s="1"/>
  <c r="AT8" i="46"/>
  <c r="AS63" i="1" l="1"/>
  <c r="AS18" i="1"/>
  <c r="AS61" i="1"/>
  <c r="AS67" i="1"/>
  <c r="AS31" i="1"/>
  <c r="AS25" i="1"/>
  <c r="AS56" i="1"/>
  <c r="AS66" i="1"/>
  <c r="AS21" i="1"/>
  <c r="AS57" i="1"/>
  <c r="AS33" i="1"/>
  <c r="AS22" i="1"/>
  <c r="AS44" i="1"/>
  <c r="AS42" i="1"/>
  <c r="AS50" i="1"/>
  <c r="AS35" i="1"/>
  <c r="AS8" i="1"/>
  <c r="AS74" i="1"/>
  <c r="AS54" i="1"/>
  <c r="AS39" i="1"/>
  <c r="AS10" i="1"/>
  <c r="AS69" i="1"/>
  <c r="AS48" i="1"/>
  <c r="AS41" i="1"/>
  <c r="AS45" i="1"/>
  <c r="AS70" i="1"/>
  <c r="AS65" i="1"/>
  <c r="AS20" i="1"/>
  <c r="AS9" i="1"/>
  <c r="AS32" i="1"/>
  <c r="AS28" i="1"/>
  <c r="AS43" i="1"/>
  <c r="AS73" i="1"/>
  <c r="AS68" i="1"/>
  <c r="AS7" i="1"/>
  <c r="AS34" i="1"/>
  <c r="AS23" i="1"/>
  <c r="AS75" i="1"/>
  <c r="AS37" i="1"/>
  <c r="AS15" i="1"/>
  <c r="AS24" i="1"/>
  <c r="AS38" i="1"/>
  <c r="AS16" i="1"/>
  <c r="AS26" i="1"/>
  <c r="AS14" i="1"/>
  <c r="AS17" i="1"/>
  <c r="AS46" i="1"/>
  <c r="AS12" i="1"/>
  <c r="AS71" i="1"/>
  <c r="AS36" i="1"/>
  <c r="AS27" i="1"/>
  <c r="AS51" i="1"/>
  <c r="AS49" i="1"/>
  <c r="AS13" i="1"/>
  <c r="AS19" i="1"/>
  <c r="AS40" i="1"/>
  <c r="AS62" i="1"/>
  <c r="AS47" i="1"/>
  <c r="AS30" i="1"/>
  <c r="AS59" i="1"/>
  <c r="AS11" i="1"/>
  <c r="AS58" i="1"/>
  <c r="AS60" i="1"/>
  <c r="AS55" i="1"/>
  <c r="AS29" i="1"/>
  <c r="AS72" i="1"/>
  <c r="AS64" i="1"/>
  <c r="AS52" i="1"/>
  <c r="AS53" i="1"/>
  <c r="W123" i="251"/>
  <c r="P15" i="46"/>
  <c r="Q15" i="46" s="1"/>
  <c r="C15" i="100"/>
  <c r="AQ15" i="100" s="1"/>
  <c r="AJ15" i="251"/>
  <c r="AK15" i="251" s="1"/>
  <c r="BC15" i="251" s="1"/>
  <c r="D7" i="141"/>
  <c r="E7" i="141" s="1"/>
  <c r="D7" i="140"/>
  <c r="E7" i="140" s="1"/>
  <c r="D7" i="241"/>
  <c r="E7" i="241" s="1"/>
  <c r="CD50" i="72"/>
  <c r="BD50" i="251"/>
  <c r="AY7" i="251"/>
  <c r="AP76" i="100"/>
  <c r="W119" i="251"/>
  <c r="P11" i="46"/>
  <c r="Q11" i="46" s="1"/>
  <c r="AY7" i="1"/>
  <c r="AW7" i="1"/>
  <c r="AX76" i="1"/>
  <c r="P10" i="46"/>
  <c r="W118" i="251"/>
  <c r="N18" i="46"/>
  <c r="N7" i="46" s="1"/>
  <c r="W120" i="251"/>
  <c r="P12" i="46"/>
  <c r="Q12" i="46" s="1"/>
  <c r="AE15" i="251"/>
  <c r="BC15" i="33"/>
  <c r="BD60" i="251"/>
  <c r="CD60" i="72"/>
  <c r="G27" i="166"/>
  <c r="H27" i="166" s="1"/>
  <c r="K27" i="166"/>
  <c r="F32" i="166"/>
  <c r="BD40" i="251"/>
  <c r="CD40" i="72"/>
  <c r="BD41" i="251"/>
  <c r="CD41" i="72"/>
  <c r="AO23" i="33"/>
  <c r="D76" i="33"/>
  <c r="AN23" i="33"/>
  <c r="AN76" i="33" s="1"/>
  <c r="CD46" i="72"/>
  <c r="BD46" i="251"/>
  <c r="AO7" i="33"/>
  <c r="AO76" i="33" s="1"/>
  <c r="AP76" i="33" s="1"/>
  <c r="C76" i="33"/>
  <c r="BD47" i="251"/>
  <c r="CD47" i="72"/>
  <c r="X118" i="251"/>
  <c r="O18" i="46"/>
  <c r="O20" i="46" s="1"/>
  <c r="O21" i="46" s="1"/>
  <c r="O23" i="46" s="1"/>
  <c r="BD13" i="251"/>
  <c r="CD13" i="72"/>
  <c r="W121" i="251"/>
  <c r="P13" i="46"/>
  <c r="Q13" i="46" s="1"/>
  <c r="BD19" i="251"/>
  <c r="CD19" i="72"/>
  <c r="D7" i="72"/>
  <c r="S76" i="67"/>
  <c r="S83" i="67" s="1"/>
  <c r="BB135" i="251" s="1"/>
  <c r="BB136" i="251" s="1"/>
  <c r="P16" i="46"/>
  <c r="Q16" i="46" s="1"/>
  <c r="W124" i="251"/>
  <c r="W122" i="251"/>
  <c r="P14" i="46"/>
  <c r="Q14" i="46" s="1"/>
  <c r="BD20" i="251"/>
  <c r="CD20" i="72"/>
  <c r="CD34" i="72"/>
  <c r="BD34" i="251"/>
  <c r="BD44" i="251"/>
  <c r="CD44" i="72"/>
  <c r="BD52" i="251"/>
  <c r="CD52" i="72"/>
  <c r="I7" i="67"/>
  <c r="K7" i="67"/>
  <c r="K76" i="67" s="1"/>
  <c r="K83" i="67" s="1"/>
  <c r="AJ135" i="251" s="1"/>
  <c r="AK135" i="251" s="1"/>
  <c r="BC135" i="251" s="1"/>
  <c r="G76" i="67"/>
  <c r="BD64" i="251"/>
  <c r="CD64" i="72"/>
  <c r="BD54" i="251"/>
  <c r="CD54" i="72"/>
  <c r="CD8" i="72"/>
  <c r="BD8" i="251"/>
  <c r="CD17" i="72"/>
  <c r="BD17" i="251"/>
  <c r="CD48" i="72"/>
  <c r="BD48" i="251"/>
  <c r="K33" i="166"/>
  <c r="G33" i="166"/>
  <c r="H33" i="166" s="1"/>
  <c r="L12" i="241"/>
  <c r="L12" i="141"/>
  <c r="E7" i="5"/>
  <c r="E130" i="251"/>
  <c r="L12" i="140"/>
  <c r="E131" i="251"/>
  <c r="E8" i="5"/>
  <c r="E76" i="67"/>
  <c r="D83" i="67"/>
  <c r="BG12" i="33"/>
  <c r="BB12" i="33"/>
  <c r="AC12" i="251"/>
  <c r="V100" i="251"/>
  <c r="W29" i="223"/>
  <c r="AD58" i="252"/>
  <c r="AV58" i="252" s="1"/>
  <c r="X10" i="221"/>
  <c r="V141" i="251"/>
  <c r="Y140" i="251"/>
  <c r="Z9" i="221"/>
  <c r="V80" i="251"/>
  <c r="W9" i="223"/>
  <c r="Q115" i="251"/>
  <c r="X112" i="251"/>
  <c r="BF112" i="251" s="1"/>
  <c r="BG112" i="251" s="1"/>
  <c r="X41" i="223"/>
  <c r="BA41" i="223" s="1"/>
  <c r="BB41" i="223" s="1"/>
  <c r="V105" i="251"/>
  <c r="W34" i="223"/>
  <c r="V82" i="251"/>
  <c r="W11" i="223"/>
  <c r="Q21" i="251"/>
  <c r="F21" i="251"/>
  <c r="AP21" i="33"/>
  <c r="E21" i="251" s="1"/>
  <c r="AW21" i="33"/>
  <c r="R21" i="141"/>
  <c r="P21" i="141"/>
  <c r="X19" i="223"/>
  <c r="BA19" i="223" s="1"/>
  <c r="BB19" i="223" s="1"/>
  <c r="X90" i="251"/>
  <c r="BF90" i="251" s="1"/>
  <c r="BG90" i="251" s="1"/>
  <c r="BD28" i="251"/>
  <c r="CD28" i="72"/>
  <c r="X12" i="221"/>
  <c r="V143" i="251"/>
  <c r="AF75" i="251"/>
  <c r="C75" i="72"/>
  <c r="AQ75" i="72" s="1"/>
  <c r="R21" i="241"/>
  <c r="P21" i="241"/>
  <c r="V111" i="251"/>
  <c r="W40" i="223"/>
  <c r="W33" i="223"/>
  <c r="V104" i="251"/>
  <c r="Y21" i="254"/>
  <c r="Y76" i="254" s="1"/>
  <c r="Y83" i="254" s="1"/>
  <c r="AD71" i="252"/>
  <c r="AV71" i="252" s="1"/>
  <c r="W23" i="223"/>
  <c r="V94" i="251"/>
  <c r="R21" i="140"/>
  <c r="P21" i="140"/>
  <c r="Q145" i="251"/>
  <c r="I45" i="166" s="1"/>
  <c r="X21" i="252"/>
  <c r="X76" i="252" s="1"/>
  <c r="X84" i="252" s="1"/>
  <c r="CD32" i="72"/>
  <c r="BD32" i="251"/>
  <c r="X103" i="251"/>
  <c r="BF103" i="251" s="1"/>
  <c r="BG103" i="251" s="1"/>
  <c r="X32" i="223"/>
  <c r="BA32" i="223" s="1"/>
  <c r="BB32" i="223" s="1"/>
  <c r="V103" i="251"/>
  <c r="W32" i="223"/>
  <c r="C33" i="72"/>
  <c r="AQ33" i="72" s="1"/>
  <c r="AF33" i="251"/>
  <c r="W10" i="223"/>
  <c r="V81" i="251"/>
  <c r="AC9" i="251"/>
  <c r="BG9" i="33"/>
  <c r="BB9" i="33"/>
  <c r="W21" i="223"/>
  <c r="V92" i="251"/>
  <c r="AA9" i="252"/>
  <c r="S44" i="223"/>
  <c r="X11" i="223"/>
  <c r="BA11" i="223" s="1"/>
  <c r="BB11" i="223" s="1"/>
  <c r="X82" i="251"/>
  <c r="BF82" i="251" s="1"/>
  <c r="BG82" i="251" s="1"/>
  <c r="AC33" i="252"/>
  <c r="V93" i="251"/>
  <c r="W22" i="223"/>
  <c r="V139" i="251"/>
  <c r="X8" i="221"/>
  <c r="W14" i="223"/>
  <c r="V85" i="251"/>
  <c r="Y9" i="221"/>
  <c r="X140" i="251"/>
  <c r="BF140" i="251" s="1"/>
  <c r="BG140" i="251" s="1"/>
  <c r="AD36" i="252"/>
  <c r="AV36" i="252" s="1"/>
  <c r="Y11" i="221"/>
  <c r="X142" i="251"/>
  <c r="BF142" i="251" s="1"/>
  <c r="BG142" i="251" s="1"/>
  <c r="V138" i="251"/>
  <c r="X7" i="221"/>
  <c r="AD75" i="252"/>
  <c r="AV75" i="252" s="1"/>
  <c r="W13" i="223"/>
  <c r="V84" i="251"/>
  <c r="Y17" i="223"/>
  <c r="Y88" i="251"/>
  <c r="X37" i="223"/>
  <c r="BA37" i="223" s="1"/>
  <c r="BB37" i="223" s="1"/>
  <c r="X108" i="251"/>
  <c r="BF108" i="251" s="1"/>
  <c r="BG108" i="251" s="1"/>
  <c r="W42" i="223"/>
  <c r="V113" i="251"/>
  <c r="V88" i="251"/>
  <c r="W17" i="223"/>
  <c r="AB9" i="254"/>
  <c r="V102" i="251"/>
  <c r="W31" i="223"/>
  <c r="W38" i="223"/>
  <c r="V109" i="251"/>
  <c r="W18" i="223"/>
  <c r="V89" i="251"/>
  <c r="V97" i="251"/>
  <c r="W26" i="223"/>
  <c r="W41" i="223"/>
  <c r="V112" i="251"/>
  <c r="V101" i="251"/>
  <c r="W30" i="223"/>
  <c r="G50" i="166"/>
  <c r="H50" i="166" s="1"/>
  <c r="K50" i="166"/>
  <c r="V90" i="251"/>
  <c r="W19" i="223"/>
  <c r="Y8" i="221"/>
  <c r="X139" i="251"/>
  <c r="BF139" i="251" s="1"/>
  <c r="BG139" i="251" s="1"/>
  <c r="Y12" i="221"/>
  <c r="X143" i="251"/>
  <c r="BF143" i="251" s="1"/>
  <c r="BG143" i="251" s="1"/>
  <c r="W8" i="223"/>
  <c r="V79" i="251"/>
  <c r="V144" i="251"/>
  <c r="X13" i="221"/>
  <c r="W39" i="223"/>
  <c r="V110" i="251"/>
  <c r="V86" i="251"/>
  <c r="W15" i="223"/>
  <c r="AD57" i="252"/>
  <c r="AV57" i="252" s="1"/>
  <c r="V78" i="251"/>
  <c r="W7" i="223"/>
  <c r="W12" i="223"/>
  <c r="V83" i="251"/>
  <c r="V96" i="251"/>
  <c r="W25" i="223"/>
  <c r="AD11" i="252"/>
  <c r="AV11" i="252" s="1"/>
  <c r="AD75" i="254"/>
  <c r="AE75" i="254"/>
  <c r="V106" i="251"/>
  <c r="W35" i="223"/>
  <c r="W36" i="223"/>
  <c r="V107" i="251"/>
  <c r="AC9" i="252"/>
  <c r="X9" i="221"/>
  <c r="V140" i="251"/>
  <c r="X11" i="221"/>
  <c r="V142" i="251"/>
  <c r="X15" i="223"/>
  <c r="BA15" i="223" s="1"/>
  <c r="BB15" i="223" s="1"/>
  <c r="X86" i="251"/>
  <c r="BF86" i="251" s="1"/>
  <c r="BG86" i="251" s="1"/>
  <c r="V91" i="251"/>
  <c r="W20" i="223"/>
  <c r="V87" i="251"/>
  <c r="W16" i="223"/>
  <c r="W27" i="223"/>
  <c r="V98" i="251"/>
  <c r="AD27" i="252"/>
  <c r="AV27" i="252" s="1"/>
  <c r="V108" i="251"/>
  <c r="W37" i="223"/>
  <c r="W24" i="223"/>
  <c r="V95" i="251"/>
  <c r="W28" i="223"/>
  <c r="V99" i="251"/>
  <c r="T14" i="221"/>
  <c r="F45" i="166" s="1"/>
  <c r="X88" i="251"/>
  <c r="BF88" i="251" s="1"/>
  <c r="BG88" i="251" s="1"/>
  <c r="X17" i="223"/>
  <c r="BA17" i="223" s="1"/>
  <c r="BB17" i="223" s="1"/>
  <c r="E15" i="72"/>
  <c r="AT20" i="46"/>
  <c r="AP7" i="72" l="1"/>
  <c r="BB7" i="251" s="1"/>
  <c r="D76" i="72"/>
  <c r="X126" i="251"/>
  <c r="BF118" i="251"/>
  <c r="F7" i="251"/>
  <c r="AP7" i="33"/>
  <c r="E7" i="251" s="1"/>
  <c r="Q7" i="251"/>
  <c r="V7" i="251" s="1"/>
  <c r="AW7" i="33"/>
  <c r="AZ7" i="33" s="1"/>
  <c r="AZ22" i="1"/>
  <c r="AZ41" i="1"/>
  <c r="AZ48" i="1"/>
  <c r="AZ42" i="1"/>
  <c r="AZ35" i="1"/>
  <c r="AZ66" i="1"/>
  <c r="AZ45" i="1"/>
  <c r="AZ17" i="1"/>
  <c r="AZ12" i="1"/>
  <c r="AZ56" i="1"/>
  <c r="AZ40" i="1"/>
  <c r="AZ7" i="1"/>
  <c r="AZ21" i="1"/>
  <c r="AZ11" i="1"/>
  <c r="AZ39" i="1"/>
  <c r="AZ73" i="1"/>
  <c r="AZ69" i="1"/>
  <c r="AZ33" i="1"/>
  <c r="AZ37" i="1"/>
  <c r="AZ32" i="1"/>
  <c r="AZ44" i="1"/>
  <c r="AZ74" i="1"/>
  <c r="AZ16" i="1"/>
  <c r="AZ63" i="1"/>
  <c r="AZ60" i="1"/>
  <c r="AZ43" i="1"/>
  <c r="AZ55" i="1"/>
  <c r="AZ68" i="1"/>
  <c r="AZ31" i="1"/>
  <c r="AZ61" i="1"/>
  <c r="AZ30" i="1"/>
  <c r="AZ71" i="1"/>
  <c r="AZ9" i="1"/>
  <c r="AZ19" i="1"/>
  <c r="AZ23" i="1"/>
  <c r="AZ25" i="1"/>
  <c r="AZ70" i="1"/>
  <c r="AZ47" i="1"/>
  <c r="AZ13" i="1"/>
  <c r="AZ36" i="1"/>
  <c r="AZ27" i="1"/>
  <c r="AZ58" i="1"/>
  <c r="AZ38" i="1"/>
  <c r="AZ24" i="1"/>
  <c r="AZ15" i="1"/>
  <c r="AZ54" i="1"/>
  <c r="AZ51" i="1"/>
  <c r="AZ10" i="1"/>
  <c r="AZ8" i="1"/>
  <c r="AZ20" i="1"/>
  <c r="AZ62" i="1"/>
  <c r="AZ65" i="1"/>
  <c r="AZ67" i="1"/>
  <c r="AZ34" i="1"/>
  <c r="AZ53" i="1"/>
  <c r="AZ52" i="1"/>
  <c r="AZ49" i="1"/>
  <c r="AZ64" i="1"/>
  <c r="AZ72" i="1"/>
  <c r="AZ46" i="1"/>
  <c r="AZ14" i="1"/>
  <c r="AZ57" i="1"/>
  <c r="AZ28" i="1"/>
  <c r="AZ59" i="1"/>
  <c r="AZ75" i="1"/>
  <c r="AZ26" i="1"/>
  <c r="AZ18" i="1"/>
  <c r="AZ29" i="1"/>
  <c r="AZ50" i="1"/>
  <c r="H7" i="241"/>
  <c r="E76" i="241"/>
  <c r="E83" i="241" s="1"/>
  <c r="F134" i="251" s="1"/>
  <c r="J7" i="67"/>
  <c r="J76" i="67" s="1"/>
  <c r="J83" i="67" s="1"/>
  <c r="AF135" i="251" s="1"/>
  <c r="BD135" i="251" s="1"/>
  <c r="I76" i="67"/>
  <c r="I83" i="67" s="1"/>
  <c r="AE135" i="251" s="1"/>
  <c r="Q23" i="251"/>
  <c r="V23" i="251" s="1"/>
  <c r="F23" i="251"/>
  <c r="F76" i="251" s="1"/>
  <c r="F128" i="251" s="1"/>
  <c r="AP23" i="33"/>
  <c r="E23" i="251" s="1"/>
  <c r="AW23" i="33"/>
  <c r="AZ23" i="33" s="1"/>
  <c r="Y120" i="251"/>
  <c r="S12" i="46"/>
  <c r="V12" i="46" s="1"/>
  <c r="Q10" i="46"/>
  <c r="P18" i="46"/>
  <c r="BA7" i="251"/>
  <c r="BA76" i="251" s="1"/>
  <c r="BA128" i="251" s="1"/>
  <c r="BA147" i="251" s="1"/>
  <c r="BA150" i="251" s="1"/>
  <c r="AY76" i="251"/>
  <c r="AY128" i="251" s="1"/>
  <c r="AY147" i="251" s="1"/>
  <c r="H7" i="140"/>
  <c r="E76" i="140"/>
  <c r="E83" i="140" s="1"/>
  <c r="F133" i="251" s="1"/>
  <c r="S15" i="46"/>
  <c r="V15" i="46" s="1"/>
  <c r="Y123" i="251"/>
  <c r="Y124" i="251"/>
  <c r="S16" i="46"/>
  <c r="V16" i="46" s="1"/>
  <c r="K32" i="166"/>
  <c r="R149" i="251"/>
  <c r="G32" i="166"/>
  <c r="H32" i="166" s="1"/>
  <c r="AR76" i="1"/>
  <c r="AW76" i="1"/>
  <c r="AY76" i="1"/>
  <c r="S11" i="46"/>
  <c r="V11" i="46" s="1"/>
  <c r="Y119" i="251"/>
  <c r="H7" i="141"/>
  <c r="E76" i="141"/>
  <c r="E83" i="141" s="1"/>
  <c r="F132" i="251" s="1"/>
  <c r="V135" i="251"/>
  <c r="F135" i="251"/>
  <c r="Q135" i="251"/>
  <c r="I46" i="166" s="1"/>
  <c r="G83" i="67"/>
  <c r="AC135" i="251" s="1"/>
  <c r="Y135" i="251"/>
  <c r="F46" i="166"/>
  <c r="Y122" i="251"/>
  <c r="S14" i="46"/>
  <c r="V14" i="46" s="1"/>
  <c r="Y121" i="251"/>
  <c r="S13" i="46"/>
  <c r="V13" i="46" s="1"/>
  <c r="C15" i="72"/>
  <c r="AF15" i="251"/>
  <c r="P7" i="46"/>
  <c r="N8" i="46"/>
  <c r="N20" i="46" s="1"/>
  <c r="W117" i="251"/>
  <c r="W126" i="251" s="1"/>
  <c r="W128" i="251" s="1"/>
  <c r="W147" i="251" s="1"/>
  <c r="E83" i="67"/>
  <c r="F76" i="67"/>
  <c r="F83" i="67" s="1"/>
  <c r="N12" i="140"/>
  <c r="N12" i="241"/>
  <c r="BC12" i="33"/>
  <c r="AE12" i="251"/>
  <c r="F131" i="251"/>
  <c r="H8" i="5"/>
  <c r="AJ12" i="251"/>
  <c r="AK12" i="251" s="1"/>
  <c r="BC12" i="251" s="1"/>
  <c r="C12" i="100"/>
  <c r="AQ12" i="100" s="1"/>
  <c r="H7" i="5"/>
  <c r="F130" i="251"/>
  <c r="E9" i="5"/>
  <c r="N12" i="141"/>
  <c r="X26" i="223"/>
  <c r="BA26" i="223" s="1"/>
  <c r="BB26" i="223" s="1"/>
  <c r="X97" i="251"/>
  <c r="BF97" i="251" s="1"/>
  <c r="BG97" i="251" s="1"/>
  <c r="X93" i="251"/>
  <c r="BF93" i="251" s="1"/>
  <c r="BG93" i="251" s="1"/>
  <c r="X22" i="223"/>
  <c r="BA22" i="223" s="1"/>
  <c r="BB22" i="223" s="1"/>
  <c r="X36" i="223"/>
  <c r="BA36" i="223" s="1"/>
  <c r="BB36" i="223" s="1"/>
  <c r="X107" i="251"/>
  <c r="BF107" i="251" s="1"/>
  <c r="BG107" i="251" s="1"/>
  <c r="V21" i="251"/>
  <c r="V76" i="251" s="1"/>
  <c r="Q76" i="251"/>
  <c r="Q128" i="251" s="1"/>
  <c r="Y21" i="252"/>
  <c r="Y76" i="252" s="1"/>
  <c r="Y84" i="252" s="1"/>
  <c r="X33" i="223"/>
  <c r="BA33" i="223" s="1"/>
  <c r="BB33" i="223" s="1"/>
  <c r="X104" i="251"/>
  <c r="BF104" i="251" s="1"/>
  <c r="BG104" i="251" s="1"/>
  <c r="AD33" i="252"/>
  <c r="AV33" i="252" s="1"/>
  <c r="AC143" i="251"/>
  <c r="AC12" i="221"/>
  <c r="AB11" i="223"/>
  <c r="AW11" i="223" s="1"/>
  <c r="AC82" i="251"/>
  <c r="W44" i="223"/>
  <c r="AB17" i="223"/>
  <c r="AW17" i="223" s="1"/>
  <c r="AC88" i="251"/>
  <c r="X84" i="251"/>
  <c r="BF84" i="251" s="1"/>
  <c r="BG84" i="251" s="1"/>
  <c r="X13" i="223"/>
  <c r="BA13" i="223" s="1"/>
  <c r="BB13" i="223" s="1"/>
  <c r="X21" i="223"/>
  <c r="BA21" i="223" s="1"/>
  <c r="BB21" i="223" s="1"/>
  <c r="X92" i="251"/>
  <c r="BF92" i="251" s="1"/>
  <c r="BG92" i="251" s="1"/>
  <c r="X23" i="223"/>
  <c r="BA23" i="223" s="1"/>
  <c r="BB23" i="223" s="1"/>
  <c r="X94" i="251"/>
  <c r="BF94" i="251" s="1"/>
  <c r="BG94" i="251" s="1"/>
  <c r="X14" i="221"/>
  <c r="X9" i="223"/>
  <c r="BA9" i="223" s="1"/>
  <c r="BB9" i="223" s="1"/>
  <c r="X80" i="251"/>
  <c r="BF80" i="251" s="1"/>
  <c r="BG80" i="251" s="1"/>
  <c r="AC9" i="221"/>
  <c r="AC140" i="251"/>
  <c r="AE9" i="251"/>
  <c r="BC9" i="33"/>
  <c r="BD33" i="251"/>
  <c r="CD33" i="72"/>
  <c r="X96" i="251"/>
  <c r="BF96" i="251" s="1"/>
  <c r="BG96" i="251" s="1"/>
  <c r="X25" i="223"/>
  <c r="BA25" i="223" s="1"/>
  <c r="BB25" i="223" s="1"/>
  <c r="X27" i="223"/>
  <c r="BA27" i="223" s="1"/>
  <c r="BB27" i="223" s="1"/>
  <c r="X98" i="251"/>
  <c r="BF98" i="251" s="1"/>
  <c r="BG98" i="251" s="1"/>
  <c r="X20" i="223"/>
  <c r="BA20" i="223" s="1"/>
  <c r="BB20" i="223" s="1"/>
  <c r="X91" i="251"/>
  <c r="BF91" i="251" s="1"/>
  <c r="BG91" i="251" s="1"/>
  <c r="Q21" i="241"/>
  <c r="AB41" i="223"/>
  <c r="AW41" i="223" s="1"/>
  <c r="AC112" i="251"/>
  <c r="Q21" i="141"/>
  <c r="AZ21" i="33"/>
  <c r="AW76" i="33"/>
  <c r="Y19" i="223"/>
  <c r="Y90" i="251"/>
  <c r="X10" i="223"/>
  <c r="BA10" i="223" s="1"/>
  <c r="BB10" i="223" s="1"/>
  <c r="X81" i="251"/>
  <c r="BF81" i="251" s="1"/>
  <c r="BG81" i="251" s="1"/>
  <c r="Y10" i="221"/>
  <c r="X141" i="251"/>
  <c r="BF141" i="251" s="1"/>
  <c r="BG141" i="251" s="1"/>
  <c r="X12" i="223"/>
  <c r="BA12" i="223" s="1"/>
  <c r="BB12" i="223" s="1"/>
  <c r="X83" i="251"/>
  <c r="BF83" i="251" s="1"/>
  <c r="BG83" i="251" s="1"/>
  <c r="AJ143" i="251"/>
  <c r="AK143" i="251" s="1"/>
  <c r="BC143" i="251" s="1"/>
  <c r="AH12" i="221"/>
  <c r="X79" i="251"/>
  <c r="BF79" i="251" s="1"/>
  <c r="BG79" i="251" s="1"/>
  <c r="X8" i="223"/>
  <c r="BA8" i="223" s="1"/>
  <c r="BB8" i="223" s="1"/>
  <c r="Y139" i="251"/>
  <c r="Z8" i="221"/>
  <c r="Y112" i="251"/>
  <c r="Y41" i="223"/>
  <c r="X30" i="223"/>
  <c r="BA30" i="223" s="1"/>
  <c r="BB30" i="223" s="1"/>
  <c r="X101" i="251"/>
  <c r="BF101" i="251" s="1"/>
  <c r="BG101" i="251" s="1"/>
  <c r="X89" i="251"/>
  <c r="BF89" i="251" s="1"/>
  <c r="BG89" i="251" s="1"/>
  <c r="X18" i="223"/>
  <c r="BA18" i="223" s="1"/>
  <c r="BB18" i="223" s="1"/>
  <c r="X109" i="251"/>
  <c r="BF109" i="251" s="1"/>
  <c r="BG109" i="251" s="1"/>
  <c r="X38" i="223"/>
  <c r="BA38" i="223" s="1"/>
  <c r="BB38" i="223" s="1"/>
  <c r="V115" i="251"/>
  <c r="X42" i="223"/>
  <c r="BA42" i="223" s="1"/>
  <c r="BB42" i="223" s="1"/>
  <c r="X113" i="251"/>
  <c r="BF113" i="251" s="1"/>
  <c r="BG113" i="251" s="1"/>
  <c r="Z12" i="221"/>
  <c r="Y143" i="251"/>
  <c r="AD9" i="254"/>
  <c r="V145" i="251"/>
  <c r="X40" i="223"/>
  <c r="BA40" i="223" s="1"/>
  <c r="BB40" i="223" s="1"/>
  <c r="X111" i="251"/>
  <c r="BF111" i="251" s="1"/>
  <c r="BG111" i="251" s="1"/>
  <c r="AU9" i="252"/>
  <c r="AJ9" i="251"/>
  <c r="C9" i="100"/>
  <c r="X28" i="223"/>
  <c r="BA28" i="223" s="1"/>
  <c r="BB28" i="223" s="1"/>
  <c r="X99" i="251"/>
  <c r="BF99" i="251" s="1"/>
  <c r="BG99" i="251" s="1"/>
  <c r="X24" i="223"/>
  <c r="BA24" i="223" s="1"/>
  <c r="BB24" i="223" s="1"/>
  <c r="X95" i="251"/>
  <c r="BF95" i="251" s="1"/>
  <c r="BG95" i="251" s="1"/>
  <c r="X100" i="251"/>
  <c r="BF100" i="251" s="1"/>
  <c r="BG100" i="251" s="1"/>
  <c r="X29" i="223"/>
  <c r="BA29" i="223" s="1"/>
  <c r="BB29" i="223" s="1"/>
  <c r="X31" i="223"/>
  <c r="BA31" i="223" s="1"/>
  <c r="BB31" i="223" s="1"/>
  <c r="X102" i="251"/>
  <c r="BF102" i="251" s="1"/>
  <c r="BG102" i="251" s="1"/>
  <c r="X110" i="251"/>
  <c r="BF110" i="251" s="1"/>
  <c r="BG110" i="251" s="1"/>
  <c r="X39" i="223"/>
  <c r="BA39" i="223" s="1"/>
  <c r="BB39" i="223" s="1"/>
  <c r="K45" i="166"/>
  <c r="G45" i="166"/>
  <c r="H45" i="166" s="1"/>
  <c r="Y13" i="221"/>
  <c r="X144" i="251"/>
  <c r="BF144" i="251" s="1"/>
  <c r="BG144" i="251" s="1"/>
  <c r="AG11" i="223"/>
  <c r="AJ82" i="251"/>
  <c r="AK82" i="251" s="1"/>
  <c r="BC82" i="251" s="1"/>
  <c r="Z21" i="254"/>
  <c r="Z76" i="254" s="1"/>
  <c r="Z83" i="254" s="1"/>
  <c r="X85" i="251"/>
  <c r="BF85" i="251" s="1"/>
  <c r="BG85" i="251" s="1"/>
  <c r="X14" i="223"/>
  <c r="BA14" i="223" s="1"/>
  <c r="BB14" i="223" s="1"/>
  <c r="Y11" i="223"/>
  <c r="Y82" i="251"/>
  <c r="AF9" i="254"/>
  <c r="AE9" i="252"/>
  <c r="X34" i="223"/>
  <c r="BA34" i="223" s="1"/>
  <c r="BB34" i="223" s="1"/>
  <c r="X105" i="251"/>
  <c r="BF105" i="251" s="1"/>
  <c r="BG105" i="251" s="1"/>
  <c r="AH9" i="221"/>
  <c r="AJ140" i="251"/>
  <c r="AK140" i="251" s="1"/>
  <c r="BC140" i="251" s="1"/>
  <c r="X7" i="223"/>
  <c r="X78" i="251"/>
  <c r="Q21" i="140"/>
  <c r="X87" i="251"/>
  <c r="BF87" i="251" s="1"/>
  <c r="BG87" i="251" s="1"/>
  <c r="X16" i="223"/>
  <c r="BA16" i="223" s="1"/>
  <c r="BB16" i="223" s="1"/>
  <c r="Y7" i="221"/>
  <c r="X138" i="251"/>
  <c r="BD75" i="251"/>
  <c r="CD75" i="72"/>
  <c r="X35" i="223"/>
  <c r="BA35" i="223" s="1"/>
  <c r="BB35" i="223" s="1"/>
  <c r="X106" i="251"/>
  <c r="BF106" i="251" s="1"/>
  <c r="BG106" i="251" s="1"/>
  <c r="AP15" i="72"/>
  <c r="E76" i="72"/>
  <c r="X14" i="46" l="1"/>
  <c r="AC14" i="46"/>
  <c r="AJ122" i="251" s="1"/>
  <c r="AK122" i="251" s="1"/>
  <c r="BC122" i="251" s="1"/>
  <c r="AC122" i="251"/>
  <c r="L7" i="140"/>
  <c r="H76" i="140"/>
  <c r="Y118" i="251"/>
  <c r="S10" i="46"/>
  <c r="Q18" i="46"/>
  <c r="BB7" i="33"/>
  <c r="BG7" i="33"/>
  <c r="AC7" i="251"/>
  <c r="BF126" i="251"/>
  <c r="BG118" i="251"/>
  <c r="BG126" i="251" s="1"/>
  <c r="F136" i="251"/>
  <c r="F147" i="251" s="1"/>
  <c r="V149" i="251" s="1"/>
  <c r="L7" i="141"/>
  <c r="H76" i="141"/>
  <c r="X12" i="46"/>
  <c r="AC120" i="251"/>
  <c r="AC12" i="46"/>
  <c r="AJ120" i="251" s="1"/>
  <c r="AK120" i="251" s="1"/>
  <c r="BC120" i="251" s="1"/>
  <c r="AC121" i="251"/>
  <c r="X13" i="46"/>
  <c r="AC13" i="46"/>
  <c r="AJ121" i="251" s="1"/>
  <c r="AK121" i="251" s="1"/>
  <c r="BC121" i="251" s="1"/>
  <c r="K46" i="166"/>
  <c r="G46" i="166"/>
  <c r="H46" i="166" s="1"/>
  <c r="AC124" i="251"/>
  <c r="AC16" i="46"/>
  <c r="AJ124" i="251" s="1"/>
  <c r="AK124" i="251" s="1"/>
  <c r="BC124" i="251" s="1"/>
  <c r="X16" i="46"/>
  <c r="AC15" i="46"/>
  <c r="AJ123" i="251" s="1"/>
  <c r="AK123" i="251" s="1"/>
  <c r="BC123" i="251" s="1"/>
  <c r="AC123" i="251"/>
  <c r="X15" i="46"/>
  <c r="L7" i="241"/>
  <c r="H76" i="241"/>
  <c r="P8" i="46"/>
  <c r="P20" i="46" s="1"/>
  <c r="Q7" i="46"/>
  <c r="X11" i="46"/>
  <c r="AC119" i="251"/>
  <c r="AC11" i="46"/>
  <c r="AJ119" i="251" s="1"/>
  <c r="AK119" i="251" s="1"/>
  <c r="BC119" i="251" s="1"/>
  <c r="BB23" i="33"/>
  <c r="BG23" i="33"/>
  <c r="AC23" i="251"/>
  <c r="R12" i="140"/>
  <c r="P12" i="140"/>
  <c r="H9" i="5"/>
  <c r="Q130" i="251"/>
  <c r="F43" i="166"/>
  <c r="L7" i="5"/>
  <c r="C12" i="72"/>
  <c r="AQ12" i="72" s="1"/>
  <c r="AF12" i="251"/>
  <c r="R12" i="241"/>
  <c r="P12" i="241"/>
  <c r="R12" i="141"/>
  <c r="P12" i="141"/>
  <c r="L8" i="5"/>
  <c r="F44" i="166"/>
  <c r="Q131" i="251"/>
  <c r="I44" i="166" s="1"/>
  <c r="V128" i="251"/>
  <c r="Y31" i="223"/>
  <c r="Y102" i="251"/>
  <c r="Q151" i="251"/>
  <c r="BF138" i="251"/>
  <c r="X145" i="251"/>
  <c r="AD9" i="252"/>
  <c r="AJ112" i="251"/>
  <c r="AK112" i="251" s="1"/>
  <c r="BC112" i="251" s="1"/>
  <c r="AG41" i="223"/>
  <c r="Y14" i="221"/>
  <c r="AB21" i="254"/>
  <c r="AB76" i="254" s="1"/>
  <c r="AB83" i="254" s="1"/>
  <c r="Y8" i="223"/>
  <c r="Y79" i="251"/>
  <c r="AE112" i="251"/>
  <c r="AD41" i="223"/>
  <c r="AF140" i="251"/>
  <c r="BD140" i="251" s="1"/>
  <c r="AF9" i="221"/>
  <c r="Y32" i="223"/>
  <c r="Y103" i="251"/>
  <c r="AC21" i="251"/>
  <c r="AC76" i="251" s="1"/>
  <c r="BG21" i="33"/>
  <c r="BB21" i="33"/>
  <c r="AZ76" i="33"/>
  <c r="Y36" i="223"/>
  <c r="Y107" i="251"/>
  <c r="AC90" i="251"/>
  <c r="AB19" i="223"/>
  <c r="AW19" i="223" s="1"/>
  <c r="Y78" i="251"/>
  <c r="Y7" i="223"/>
  <c r="I32" i="166"/>
  <c r="R150" i="251"/>
  <c r="X115" i="251"/>
  <c r="X128" i="251" s="1"/>
  <c r="X147" i="251" s="1"/>
  <c r="BF78" i="251"/>
  <c r="Y18" i="223"/>
  <c r="Y89" i="251"/>
  <c r="AH8" i="221"/>
  <c r="AJ139" i="251"/>
  <c r="AK139" i="251" s="1"/>
  <c r="BC139" i="251" s="1"/>
  <c r="AE82" i="251"/>
  <c r="AD11" i="223"/>
  <c r="Y20" i="223"/>
  <c r="Y91" i="251"/>
  <c r="Y108" i="251"/>
  <c r="Y37" i="223"/>
  <c r="Y96" i="251"/>
  <c r="Y25" i="223"/>
  <c r="AQ9" i="100"/>
  <c r="Y9" i="223"/>
  <c r="Y80" i="251"/>
  <c r="AE88" i="251"/>
  <c r="AD17" i="223"/>
  <c r="Y33" i="223"/>
  <c r="Y104" i="251"/>
  <c r="Y81" i="251"/>
  <c r="Y10" i="223"/>
  <c r="Y97" i="251"/>
  <c r="Y26" i="223"/>
  <c r="Y87" i="251"/>
  <c r="Y16" i="223"/>
  <c r="Y40" i="223"/>
  <c r="Y111" i="251"/>
  <c r="Y30" i="223"/>
  <c r="Y101" i="251"/>
  <c r="Y28" i="223"/>
  <c r="Y99" i="251"/>
  <c r="BA7" i="223"/>
  <c r="X44" i="223"/>
  <c r="AE143" i="251"/>
  <c r="AE12" i="221"/>
  <c r="AK9" i="251"/>
  <c r="Y92" i="251"/>
  <c r="Y21" i="223"/>
  <c r="Y85" i="251"/>
  <c r="Y14" i="223"/>
  <c r="Y15" i="223"/>
  <c r="Y86" i="251"/>
  <c r="AF9" i="251"/>
  <c r="C9" i="72"/>
  <c r="AJ90" i="251"/>
  <c r="AK90" i="251" s="1"/>
  <c r="BC90" i="251" s="1"/>
  <c r="AG19" i="223"/>
  <c r="Y39" i="223"/>
  <c r="Y110" i="251"/>
  <c r="AA21" i="252"/>
  <c r="Y106" i="251"/>
  <c r="Y35" i="223"/>
  <c r="Y100" i="251"/>
  <c r="Y29" i="223"/>
  <c r="Y95" i="251"/>
  <c r="Y24" i="223"/>
  <c r="Z7" i="221"/>
  <c r="Y138" i="251"/>
  <c r="Y42" i="223"/>
  <c r="Y113" i="251"/>
  <c r="Y38" i="223"/>
  <c r="Y109" i="251"/>
  <c r="AC139" i="251"/>
  <c r="AC8" i="221"/>
  <c r="AF143" i="251"/>
  <c r="BD143" i="251" s="1"/>
  <c r="AF12" i="221"/>
  <c r="Y12" i="223"/>
  <c r="Y83" i="251"/>
  <c r="Y144" i="251"/>
  <c r="Z13" i="221"/>
  <c r="Z11" i="221"/>
  <c r="Y142" i="251"/>
  <c r="Y98" i="251"/>
  <c r="Y27" i="223"/>
  <c r="AE140" i="251"/>
  <c r="AE9" i="221"/>
  <c r="Y23" i="223"/>
  <c r="Y94" i="251"/>
  <c r="AE9" i="254"/>
  <c r="Y13" i="223"/>
  <c r="Y84" i="251"/>
  <c r="Y141" i="251"/>
  <c r="Z10" i="221"/>
  <c r="Y22" i="223"/>
  <c r="Y93" i="251"/>
  <c r="Y34" i="223"/>
  <c r="Y105" i="251"/>
  <c r="AG17" i="223"/>
  <c r="AJ88" i="251"/>
  <c r="AK88" i="251" s="1"/>
  <c r="BC88" i="251" s="1"/>
  <c r="BB15" i="251"/>
  <c r="BB76" i="251" s="1"/>
  <c r="BB128" i="251" s="1"/>
  <c r="BB147" i="251" s="1"/>
  <c r="AQ15" i="72"/>
  <c r="AP76" i="72"/>
  <c r="F49" i="166" l="1"/>
  <c r="H83" i="241"/>
  <c r="Q134" i="251" s="1"/>
  <c r="I49" i="166" s="1"/>
  <c r="H83" i="141"/>
  <c r="Q132" i="251" s="1"/>
  <c r="I47" i="166" s="1"/>
  <c r="F47" i="166"/>
  <c r="N7" i="140"/>
  <c r="L76" i="140"/>
  <c r="L83" i="140" s="1"/>
  <c r="AJ23" i="251"/>
  <c r="AK23" i="251" s="1"/>
  <c r="BC23" i="251" s="1"/>
  <c r="C23" i="100"/>
  <c r="AQ23" i="100" s="1"/>
  <c r="Y11" i="46"/>
  <c r="AF119" i="251" s="1"/>
  <c r="BD119" i="251" s="1"/>
  <c r="AE119" i="251"/>
  <c r="N7" i="241"/>
  <c r="L76" i="241"/>
  <c r="L83" i="241" s="1"/>
  <c r="Y16" i="46"/>
  <c r="AF124" i="251" s="1"/>
  <c r="BD124" i="251" s="1"/>
  <c r="AE124" i="251"/>
  <c r="N7" i="141"/>
  <c r="L76" i="141"/>
  <c r="L83" i="141" s="1"/>
  <c r="V10" i="46"/>
  <c r="S18" i="46"/>
  <c r="AE23" i="251"/>
  <c r="BC23" i="33"/>
  <c r="S7" i="46"/>
  <c r="Q8" i="46"/>
  <c r="Q20" i="46" s="1"/>
  <c r="Y117" i="251"/>
  <c r="Y126" i="251" s="1"/>
  <c r="Y15" i="46"/>
  <c r="AF123" i="251" s="1"/>
  <c r="BD123" i="251" s="1"/>
  <c r="AE123" i="251"/>
  <c r="AJ7" i="251"/>
  <c r="AK7" i="251" s="1"/>
  <c r="BC7" i="251" s="1"/>
  <c r="C7" i="100"/>
  <c r="AQ7" i="100" s="1"/>
  <c r="AE121" i="251"/>
  <c r="Y13" i="46"/>
  <c r="AF121" i="251" s="1"/>
  <c r="BD121" i="251" s="1"/>
  <c r="Y12" i="46"/>
  <c r="AF120" i="251" s="1"/>
  <c r="BD120" i="251" s="1"/>
  <c r="AE120" i="251"/>
  <c r="AE7" i="251"/>
  <c r="BC7" i="33"/>
  <c r="F48" i="166"/>
  <c r="F42" i="166" s="1"/>
  <c r="H83" i="140"/>
  <c r="Q133" i="251" s="1"/>
  <c r="I48" i="166" s="1"/>
  <c r="AE122" i="251"/>
  <c r="Y14" i="46"/>
  <c r="AF122" i="251" s="1"/>
  <c r="BD122" i="251" s="1"/>
  <c r="Q12" i="241"/>
  <c r="V130" i="251"/>
  <c r="N7" i="5"/>
  <c r="L9" i="5"/>
  <c r="Q12" i="141"/>
  <c r="G43" i="166"/>
  <c r="H43" i="166" s="1"/>
  <c r="K43" i="166"/>
  <c r="G44" i="166"/>
  <c r="H44" i="166" s="1"/>
  <c r="K44" i="166"/>
  <c r="Q136" i="251"/>
  <c r="Q147" i="251" s="1"/>
  <c r="I43" i="166"/>
  <c r="Q12" i="140"/>
  <c r="V131" i="251"/>
  <c r="N8" i="5"/>
  <c r="Q8" i="5" s="1"/>
  <c r="BD12" i="251"/>
  <c r="CD12" i="72"/>
  <c r="AB39" i="223"/>
  <c r="AW39" i="223" s="1"/>
  <c r="AC110" i="251"/>
  <c r="AJ106" i="251"/>
  <c r="AK106" i="251" s="1"/>
  <c r="BC106" i="251" s="1"/>
  <c r="AG35" i="223"/>
  <c r="AC86" i="251"/>
  <c r="AB15" i="223"/>
  <c r="AW15" i="223" s="1"/>
  <c r="AB16" i="223"/>
  <c r="AW16" i="223" s="1"/>
  <c r="AC87" i="251"/>
  <c r="AE21" i="252"/>
  <c r="AE76" i="252" s="1"/>
  <c r="AE84" i="252" s="1"/>
  <c r="AG26" i="223"/>
  <c r="AJ97" i="251"/>
  <c r="AK97" i="251" s="1"/>
  <c r="BC97" i="251" s="1"/>
  <c r="AC81" i="251"/>
  <c r="AB10" i="223"/>
  <c r="AW10" i="223" s="1"/>
  <c r="AB33" i="223"/>
  <c r="AW33" i="223" s="1"/>
  <c r="AC104" i="251"/>
  <c r="BC9" i="251"/>
  <c r="AG25" i="223"/>
  <c r="AJ96" i="251"/>
  <c r="AK96" i="251" s="1"/>
  <c r="BC96" i="251" s="1"/>
  <c r="AJ108" i="251"/>
  <c r="AK108" i="251" s="1"/>
  <c r="BC108" i="251" s="1"/>
  <c r="AG37" i="223"/>
  <c r="AG30" i="223"/>
  <c r="AJ101" i="251"/>
  <c r="AK101" i="251" s="1"/>
  <c r="BC101" i="251" s="1"/>
  <c r="AB40" i="223"/>
  <c r="AW40" i="223" s="1"/>
  <c r="AC111" i="251"/>
  <c r="BB7" i="223"/>
  <c r="BB44" i="223" s="1"/>
  <c r="BA44" i="223"/>
  <c r="AC107" i="251"/>
  <c r="AB36" i="223"/>
  <c r="AW36" i="223" s="1"/>
  <c r="AF112" i="251"/>
  <c r="BD112" i="251" s="1"/>
  <c r="AE41" i="223"/>
  <c r="AX41" i="223" s="1"/>
  <c r="AC79" i="251"/>
  <c r="AB8" i="223"/>
  <c r="AW8" i="223" s="1"/>
  <c r="Y115" i="251"/>
  <c r="Y128" i="251" s="1"/>
  <c r="AJ94" i="251"/>
  <c r="AK94" i="251" s="1"/>
  <c r="BC94" i="251" s="1"/>
  <c r="AG23" i="223"/>
  <c r="AC98" i="251"/>
  <c r="AB27" i="223"/>
  <c r="AW27" i="223" s="1"/>
  <c r="AC11" i="221"/>
  <c r="AC142" i="251"/>
  <c r="AE8" i="221"/>
  <c r="AE139" i="251"/>
  <c r="AF21" i="254"/>
  <c r="AF76" i="254" s="1"/>
  <c r="AF83" i="254" s="1"/>
  <c r="AB28" i="223"/>
  <c r="AW28" i="223" s="1"/>
  <c r="AC99" i="251"/>
  <c r="AE90" i="251"/>
  <c r="AD19" i="223"/>
  <c r="AG14" i="223"/>
  <c r="AJ85" i="251"/>
  <c r="AK85" i="251" s="1"/>
  <c r="BC85" i="251" s="1"/>
  <c r="AJ87" i="251"/>
  <c r="AK87" i="251" s="1"/>
  <c r="BC87" i="251" s="1"/>
  <c r="AG16" i="223"/>
  <c r="AC97" i="251"/>
  <c r="AB26" i="223"/>
  <c r="AW26" i="223" s="1"/>
  <c r="AG33" i="223"/>
  <c r="AJ104" i="251"/>
  <c r="AK104" i="251" s="1"/>
  <c r="BC104" i="251" s="1"/>
  <c r="AQ9" i="72"/>
  <c r="AE17" i="223"/>
  <c r="AX17" i="223" s="1"/>
  <c r="AF88" i="251"/>
  <c r="BD88" i="251" s="1"/>
  <c r="AJ80" i="251"/>
  <c r="AK80" i="251" s="1"/>
  <c r="BC80" i="251" s="1"/>
  <c r="AG9" i="223"/>
  <c r="AC96" i="251"/>
  <c r="AB25" i="223"/>
  <c r="AW25" i="223" s="1"/>
  <c r="AB37" i="223"/>
  <c r="AW37" i="223" s="1"/>
  <c r="AC108" i="251"/>
  <c r="AB20" i="223"/>
  <c r="AW20" i="223" s="1"/>
  <c r="AC91" i="251"/>
  <c r="AE11" i="223"/>
  <c r="AX11" i="223" s="1"/>
  <c r="AF82" i="251"/>
  <c r="BD82" i="251" s="1"/>
  <c r="AC101" i="251"/>
  <c r="AB30" i="223"/>
  <c r="AW30" i="223" s="1"/>
  <c r="AB18" i="223"/>
  <c r="AW18" i="223" s="1"/>
  <c r="AC89" i="251"/>
  <c r="AG40" i="223"/>
  <c r="AJ111" i="251"/>
  <c r="AK111" i="251" s="1"/>
  <c r="BC111" i="251" s="1"/>
  <c r="AJ79" i="251"/>
  <c r="AK79" i="251" s="1"/>
  <c r="BC79" i="251" s="1"/>
  <c r="AG8" i="223"/>
  <c r="AC105" i="251"/>
  <c r="AB34" i="223"/>
  <c r="AW34" i="223" s="1"/>
  <c r="AC93" i="251"/>
  <c r="AB22" i="223"/>
  <c r="AW22" i="223" s="1"/>
  <c r="AH10" i="221"/>
  <c r="AJ141" i="251"/>
  <c r="AK141" i="251" s="1"/>
  <c r="BC141" i="251" s="1"/>
  <c r="AE21" i="251"/>
  <c r="AE76" i="251" s="1"/>
  <c r="BC21" i="33"/>
  <c r="BB76" i="33"/>
  <c r="AG13" i="223"/>
  <c r="AJ84" i="251"/>
  <c r="AK84" i="251" s="1"/>
  <c r="BC84" i="251" s="1"/>
  <c r="AC94" i="251"/>
  <c r="AB23" i="223"/>
  <c r="AW23" i="223" s="1"/>
  <c r="AC144" i="251"/>
  <c r="AC13" i="221"/>
  <c r="AG12" i="223"/>
  <c r="AJ83" i="251"/>
  <c r="AK83" i="251" s="1"/>
  <c r="BC83" i="251" s="1"/>
  <c r="AF8" i="221"/>
  <c r="AF139" i="251"/>
  <c r="BD139" i="251" s="1"/>
  <c r="AJ109" i="251"/>
  <c r="AK109" i="251" s="1"/>
  <c r="BC109" i="251" s="1"/>
  <c r="AG38" i="223"/>
  <c r="AJ113" i="251"/>
  <c r="AK113" i="251" s="1"/>
  <c r="BC113" i="251" s="1"/>
  <c r="AG42" i="223"/>
  <c r="BG138" i="251"/>
  <c r="BG145" i="251" s="1"/>
  <c r="BF145" i="251"/>
  <c r="Q152" i="251"/>
  <c r="AJ110" i="251"/>
  <c r="AK110" i="251" s="1"/>
  <c r="BC110" i="251" s="1"/>
  <c r="AG39" i="223"/>
  <c r="AC85" i="251"/>
  <c r="AB14" i="223"/>
  <c r="AW14" i="223" s="1"/>
  <c r="AJ92" i="251"/>
  <c r="AK92" i="251" s="1"/>
  <c r="BC92" i="251" s="1"/>
  <c r="AG21" i="223"/>
  <c r="Y145" i="251"/>
  <c r="AB7" i="223"/>
  <c r="AC78" i="251"/>
  <c r="AU21" i="252"/>
  <c r="AU76" i="252" s="1"/>
  <c r="AU84" i="252" s="1"/>
  <c r="AA76" i="252"/>
  <c r="AA84" i="252" s="1"/>
  <c r="AJ81" i="251"/>
  <c r="AK81" i="251" s="1"/>
  <c r="BC81" i="251" s="1"/>
  <c r="AG10" i="223"/>
  <c r="AC103" i="251"/>
  <c r="AB32" i="223"/>
  <c r="AW32" i="223" s="1"/>
  <c r="BF115" i="251"/>
  <c r="BG78" i="251"/>
  <c r="BG115" i="251" s="1"/>
  <c r="AG22" i="223"/>
  <c r="AJ93" i="251"/>
  <c r="AK93" i="251" s="1"/>
  <c r="BC93" i="251" s="1"/>
  <c r="C21" i="100"/>
  <c r="AJ21" i="251"/>
  <c r="BG76" i="33"/>
  <c r="AJ98" i="251"/>
  <c r="AK98" i="251" s="1"/>
  <c r="BC98" i="251" s="1"/>
  <c r="AG27" i="223"/>
  <c r="AJ142" i="251"/>
  <c r="AK142" i="251" s="1"/>
  <c r="BC142" i="251" s="1"/>
  <c r="AH11" i="221"/>
  <c r="AB12" i="223"/>
  <c r="AW12" i="223" s="1"/>
  <c r="AC83" i="251"/>
  <c r="AB38" i="223"/>
  <c r="AW38" i="223" s="1"/>
  <c r="AC109" i="251"/>
  <c r="AB42" i="223"/>
  <c r="AW42" i="223" s="1"/>
  <c r="AC113" i="251"/>
  <c r="AC7" i="221"/>
  <c r="AC138" i="251"/>
  <c r="AG24" i="223"/>
  <c r="AJ95" i="251"/>
  <c r="AK95" i="251" s="1"/>
  <c r="BC95" i="251" s="1"/>
  <c r="AG29" i="223"/>
  <c r="AJ100" i="251"/>
  <c r="AK100" i="251" s="1"/>
  <c r="BC100" i="251" s="1"/>
  <c r="AJ102" i="251"/>
  <c r="AK102" i="251" s="1"/>
  <c r="BC102" i="251" s="1"/>
  <c r="AG31" i="223"/>
  <c r="AJ99" i="251"/>
  <c r="AK99" i="251" s="1"/>
  <c r="BC99" i="251" s="1"/>
  <c r="AG28" i="223"/>
  <c r="AC106" i="251"/>
  <c r="AB35" i="223"/>
  <c r="AW35" i="223" s="1"/>
  <c r="AG15" i="223"/>
  <c r="AJ86" i="251"/>
  <c r="AK86" i="251" s="1"/>
  <c r="BC86" i="251" s="1"/>
  <c r="AB21" i="223"/>
  <c r="AW21" i="223" s="1"/>
  <c r="AC92" i="251"/>
  <c r="Z14" i="221"/>
  <c r="AC21" i="252"/>
  <c r="AC76" i="252" s="1"/>
  <c r="AC84" i="252" s="1"/>
  <c r="AC80" i="251"/>
  <c r="AB9" i="223"/>
  <c r="AW9" i="223" s="1"/>
  <c r="AJ91" i="251"/>
  <c r="AK91" i="251" s="1"/>
  <c r="BC91" i="251" s="1"/>
  <c r="AG20" i="223"/>
  <c r="AG18" i="223"/>
  <c r="AJ89" i="251"/>
  <c r="AK89" i="251" s="1"/>
  <c r="BC89" i="251" s="1"/>
  <c r="AG36" i="223"/>
  <c r="AJ107" i="251"/>
  <c r="AK107" i="251" s="1"/>
  <c r="BC107" i="251" s="1"/>
  <c r="AG32" i="223"/>
  <c r="AJ103" i="251"/>
  <c r="AK103" i="251" s="1"/>
  <c r="BC103" i="251" s="1"/>
  <c r="Y44" i="223"/>
  <c r="AJ105" i="251"/>
  <c r="AK105" i="251" s="1"/>
  <c r="BC105" i="251" s="1"/>
  <c r="AG34" i="223"/>
  <c r="AC10" i="221"/>
  <c r="AC141" i="251"/>
  <c r="AC84" i="251"/>
  <c r="AB13" i="223"/>
  <c r="AW13" i="223" s="1"/>
  <c r="AH13" i="221"/>
  <c r="AJ144" i="251"/>
  <c r="AK144" i="251" s="1"/>
  <c r="BC144" i="251" s="1"/>
  <c r="AD21" i="254"/>
  <c r="AD76" i="254" s="1"/>
  <c r="AD83" i="254" s="1"/>
  <c r="AB24" i="223"/>
  <c r="AW24" i="223" s="1"/>
  <c r="AC95" i="251"/>
  <c r="AC100" i="251"/>
  <c r="AB29" i="223"/>
  <c r="AW29" i="223" s="1"/>
  <c r="AB31" i="223"/>
  <c r="AW31" i="223" s="1"/>
  <c r="AC102" i="251"/>
  <c r="AV9" i="252"/>
  <c r="CD15" i="72"/>
  <c r="BD15" i="251"/>
  <c r="C7" i="72" l="1"/>
  <c r="AQ7" i="72" s="1"/>
  <c r="AF7" i="251"/>
  <c r="P7" i="141"/>
  <c r="R7" i="141"/>
  <c r="R76" i="141" s="1"/>
  <c r="R83" i="141" s="1"/>
  <c r="AJ132" i="251" s="1"/>
  <c r="AK132" i="251" s="1"/>
  <c r="BC132" i="251" s="1"/>
  <c r="N76" i="141"/>
  <c r="N83" i="141" s="1"/>
  <c r="AC132" i="251" s="1"/>
  <c r="P7" i="241"/>
  <c r="R7" i="241"/>
  <c r="R76" i="241" s="1"/>
  <c r="R83" i="241" s="1"/>
  <c r="AJ134" i="251" s="1"/>
  <c r="AK134" i="251" s="1"/>
  <c r="BC134" i="251" s="1"/>
  <c r="N76" i="241"/>
  <c r="N83" i="241" s="1"/>
  <c r="AC134" i="251" s="1"/>
  <c r="G47" i="166"/>
  <c r="H47" i="166" s="1"/>
  <c r="K47" i="166"/>
  <c r="I42" i="166"/>
  <c r="I52" i="166" s="1"/>
  <c r="I57" i="166" s="1"/>
  <c r="V7" i="46"/>
  <c r="S8" i="46"/>
  <c r="S20" i="46" s="1"/>
  <c r="C23" i="72"/>
  <c r="AQ23" i="72" s="1"/>
  <c r="AF23" i="251"/>
  <c r="X10" i="46"/>
  <c r="V18" i="46"/>
  <c r="AC10" i="46"/>
  <c r="AC118" i="251"/>
  <c r="V133" i="251"/>
  <c r="Y133" i="251"/>
  <c r="G48" i="166"/>
  <c r="H48" i="166" s="1"/>
  <c r="K48" i="166"/>
  <c r="V132" i="251"/>
  <c r="V136" i="251" s="1"/>
  <c r="V147" i="251" s="1"/>
  <c r="Y132" i="251"/>
  <c r="Y136" i="251" s="1"/>
  <c r="Y134" i="251"/>
  <c r="V134" i="251"/>
  <c r="P7" i="140"/>
  <c r="R7" i="140"/>
  <c r="R76" i="140" s="1"/>
  <c r="R83" i="140" s="1"/>
  <c r="AJ133" i="251" s="1"/>
  <c r="AK133" i="251" s="1"/>
  <c r="BC133" i="251" s="1"/>
  <c r="N76" i="140"/>
  <c r="N83" i="140" s="1"/>
  <c r="AC133" i="251" s="1"/>
  <c r="K49" i="166"/>
  <c r="G49" i="166"/>
  <c r="H49" i="166" s="1"/>
  <c r="AC131" i="251"/>
  <c r="S8" i="5"/>
  <c r="X8" i="5"/>
  <c r="AJ131" i="251" s="1"/>
  <c r="AK131" i="251" s="1"/>
  <c r="BC131" i="251" s="1"/>
  <c r="Q7" i="5"/>
  <c r="N9" i="5"/>
  <c r="G42" i="166"/>
  <c r="H42" i="166" s="1"/>
  <c r="Q149" i="251"/>
  <c r="Q150" i="251" s="1"/>
  <c r="F52" i="166"/>
  <c r="K42" i="166"/>
  <c r="AC115" i="251"/>
  <c r="AE7" i="221"/>
  <c r="AE138" i="251"/>
  <c r="AD7" i="223"/>
  <c r="AE78" i="251"/>
  <c r="AD23" i="223"/>
  <c r="AE94" i="251"/>
  <c r="AE87" i="251"/>
  <c r="AD16" i="223"/>
  <c r="AD31" i="223"/>
  <c r="AE102" i="251"/>
  <c r="AE95" i="251"/>
  <c r="AD24" i="223"/>
  <c r="AF11" i="221"/>
  <c r="AF142" i="251"/>
  <c r="BD142" i="251" s="1"/>
  <c r="BD9" i="251"/>
  <c r="CD9" i="72"/>
  <c r="AE86" i="251"/>
  <c r="AD15" i="223"/>
  <c r="AE113" i="251"/>
  <c r="AD42" i="223"/>
  <c r="AD22" i="223"/>
  <c r="AE93" i="251"/>
  <c r="AE106" i="251"/>
  <c r="AD35" i="223"/>
  <c r="AE111" i="251"/>
  <c r="AD40" i="223"/>
  <c r="AE101" i="251"/>
  <c r="AD30" i="223"/>
  <c r="AD25" i="223"/>
  <c r="AE96" i="251"/>
  <c r="AE104" i="251"/>
  <c r="AD33" i="223"/>
  <c r="AK21" i="251"/>
  <c r="AJ76" i="251"/>
  <c r="AE108" i="251"/>
  <c r="AD37" i="223"/>
  <c r="AF90" i="251"/>
  <c r="BD90" i="251" s="1"/>
  <c r="AE19" i="223"/>
  <c r="AX19" i="223" s="1"/>
  <c r="AD32" i="223"/>
  <c r="AE103" i="251"/>
  <c r="AE21" i="254"/>
  <c r="AE76" i="254" s="1"/>
  <c r="AE83" i="254" s="1"/>
  <c r="AD28" i="223"/>
  <c r="AE99" i="251"/>
  <c r="AE97" i="251"/>
  <c r="AD26" i="223"/>
  <c r="AD21" i="252"/>
  <c r="AC145" i="251"/>
  <c r="AE144" i="251"/>
  <c r="AE13" i="221"/>
  <c r="AE84" i="251"/>
  <c r="AD13" i="223"/>
  <c r="AQ21" i="100"/>
  <c r="AQ76" i="100" s="1"/>
  <c r="C76" i="100"/>
  <c r="BF147" i="251"/>
  <c r="X149" i="251" s="1"/>
  <c r="X150" i="251" s="1"/>
  <c r="AD29" i="223"/>
  <c r="AE100" i="251"/>
  <c r="C21" i="72"/>
  <c r="AF21" i="251"/>
  <c r="AF76" i="251" s="1"/>
  <c r="BC76" i="33"/>
  <c r="AJ138" i="251"/>
  <c r="AH7" i="221"/>
  <c r="AH14" i="221" s="1"/>
  <c r="AD38" i="223"/>
  <c r="AE109" i="251"/>
  <c r="AE83" i="251"/>
  <c r="AD12" i="223"/>
  <c r="AE10" i="221"/>
  <c r="AE141" i="251"/>
  <c r="Y147" i="251"/>
  <c r="AD18" i="223"/>
  <c r="AE89" i="251"/>
  <c r="AD14" i="223"/>
  <c r="AE85" i="251"/>
  <c r="AE79" i="251"/>
  <c r="AD8" i="223"/>
  <c r="AE98" i="251"/>
  <c r="AD27" i="223"/>
  <c r="AE81" i="251"/>
  <c r="AD10" i="223"/>
  <c r="AC14" i="221"/>
  <c r="AF144" i="251"/>
  <c r="BD144" i="251" s="1"/>
  <c r="AF13" i="221"/>
  <c r="AD36" i="223"/>
  <c r="AE107" i="251"/>
  <c r="AE91" i="251"/>
  <c r="AD20" i="223"/>
  <c r="AD9" i="223"/>
  <c r="AE80" i="251"/>
  <c r="AW7" i="223"/>
  <c r="AW44" i="223" s="1"/>
  <c r="AB44" i="223"/>
  <c r="BG147" i="251"/>
  <c r="AE142" i="251"/>
  <c r="AE11" i="221"/>
  <c r="AD21" i="223"/>
  <c r="AE92" i="251"/>
  <c r="AF10" i="221"/>
  <c r="AF141" i="251"/>
  <c r="BD141" i="251" s="1"/>
  <c r="AD34" i="223"/>
  <c r="AE105" i="251"/>
  <c r="AE115" i="251" s="1"/>
  <c r="AG7" i="223"/>
  <c r="AG44" i="223" s="1"/>
  <c r="AJ78" i="251"/>
  <c r="AE110" i="251"/>
  <c r="AD39" i="223"/>
  <c r="AC18" i="46" l="1"/>
  <c r="AJ118" i="251"/>
  <c r="AK118" i="251" s="1"/>
  <c r="BC118" i="251" s="1"/>
  <c r="BD23" i="251"/>
  <c r="CD23" i="72"/>
  <c r="Q7" i="141"/>
  <c r="Q76" i="141" s="1"/>
  <c r="Q83" i="141" s="1"/>
  <c r="AF132" i="251" s="1"/>
  <c r="BD132" i="251" s="1"/>
  <c r="P76" i="141"/>
  <c r="P83" i="141" s="1"/>
  <c r="AE132" i="251" s="1"/>
  <c r="Q7" i="140"/>
  <c r="Q76" i="140" s="1"/>
  <c r="Q83" i="140" s="1"/>
  <c r="AF133" i="251" s="1"/>
  <c r="BD133" i="251" s="1"/>
  <c r="P76" i="140"/>
  <c r="P83" i="140" s="1"/>
  <c r="AE133" i="251" s="1"/>
  <c r="Q7" i="241"/>
  <c r="Q76" i="241" s="1"/>
  <c r="Q83" i="241" s="1"/>
  <c r="AF134" i="251" s="1"/>
  <c r="BD134" i="251" s="1"/>
  <c r="P76" i="241"/>
  <c r="P83" i="241" s="1"/>
  <c r="AE134" i="251" s="1"/>
  <c r="Y10" i="46"/>
  <c r="AE118" i="251"/>
  <c r="X18" i="46"/>
  <c r="X7" i="46"/>
  <c r="V8" i="46"/>
  <c r="V20" i="46" s="1"/>
  <c r="AC7" i="46"/>
  <c r="AC117" i="251"/>
  <c r="AC126" i="251" s="1"/>
  <c r="AC128" i="251" s="1"/>
  <c r="CD7" i="72"/>
  <c r="BD7" i="251"/>
  <c r="K52" i="166"/>
  <c r="F57" i="166"/>
  <c r="G52" i="166"/>
  <c r="H52" i="166" s="1"/>
  <c r="X7" i="5"/>
  <c r="S7" i="5"/>
  <c r="AC130" i="251"/>
  <c r="AC136" i="251" s="1"/>
  <c r="Q9" i="5"/>
  <c r="AC149" i="251"/>
  <c r="V150" i="251"/>
  <c r="AE131" i="251"/>
  <c r="T8" i="5"/>
  <c r="AF131" i="251" s="1"/>
  <c r="BD131" i="251" s="1"/>
  <c r="AE32" i="223"/>
  <c r="AX32" i="223" s="1"/>
  <c r="AF103" i="251"/>
  <c r="BD103" i="251" s="1"/>
  <c r="AQ21" i="72"/>
  <c r="C76" i="72"/>
  <c r="AE30" i="223"/>
  <c r="AX30" i="223" s="1"/>
  <c r="AF101" i="251"/>
  <c r="BD101" i="251" s="1"/>
  <c r="AE22" i="223"/>
  <c r="AX22" i="223" s="1"/>
  <c r="AF93" i="251"/>
  <c r="BD93" i="251" s="1"/>
  <c r="AF94" i="251"/>
  <c r="BD94" i="251" s="1"/>
  <c r="AE23" i="223"/>
  <c r="AX23" i="223" s="1"/>
  <c r="AD44" i="223"/>
  <c r="AE9" i="223"/>
  <c r="AX9" i="223" s="1"/>
  <c r="AF80" i="251"/>
  <c r="BD80" i="251" s="1"/>
  <c r="AE36" i="223"/>
  <c r="AX36" i="223" s="1"/>
  <c r="AF107" i="251"/>
  <c r="BD107" i="251" s="1"/>
  <c r="AE145" i="251"/>
  <c r="AF104" i="251"/>
  <c r="BD104" i="251" s="1"/>
  <c r="AE33" i="223"/>
  <c r="AX33" i="223" s="1"/>
  <c r="AE8" i="223"/>
  <c r="AX8" i="223" s="1"/>
  <c r="AF79" i="251"/>
  <c r="BD79" i="251" s="1"/>
  <c r="AF95" i="251"/>
  <c r="BD95" i="251" s="1"/>
  <c r="AE24" i="223"/>
  <c r="AX24" i="223" s="1"/>
  <c r="AF92" i="251"/>
  <c r="BD92" i="251" s="1"/>
  <c r="AE21" i="223"/>
  <c r="AX21" i="223" s="1"/>
  <c r="AF85" i="251"/>
  <c r="BD85" i="251" s="1"/>
  <c r="AE14" i="223"/>
  <c r="AX14" i="223" s="1"/>
  <c r="AF100" i="251"/>
  <c r="BD100" i="251" s="1"/>
  <c r="AE29" i="223"/>
  <c r="AX29" i="223" s="1"/>
  <c r="AF89" i="251"/>
  <c r="BD89" i="251" s="1"/>
  <c r="AE18" i="223"/>
  <c r="AX18" i="223" s="1"/>
  <c r="AE38" i="223"/>
  <c r="AX38" i="223" s="1"/>
  <c r="AF109" i="251"/>
  <c r="BD109" i="251" s="1"/>
  <c r="AF108" i="251"/>
  <c r="BD108" i="251" s="1"/>
  <c r="AE37" i="223"/>
  <c r="AX37" i="223" s="1"/>
  <c r="AF96" i="251"/>
  <c r="BD96" i="251" s="1"/>
  <c r="AE25" i="223"/>
  <c r="AX25" i="223" s="1"/>
  <c r="AF111" i="251"/>
  <c r="BD111" i="251" s="1"/>
  <c r="AE40" i="223"/>
  <c r="AX40" i="223" s="1"/>
  <c r="AF7" i="221"/>
  <c r="AF14" i="221" s="1"/>
  <c r="AF138" i="251"/>
  <c r="AF106" i="251"/>
  <c r="BD106" i="251" s="1"/>
  <c r="AE35" i="223"/>
  <c r="AX35" i="223" s="1"/>
  <c r="AE42" i="223"/>
  <c r="AX42" i="223" s="1"/>
  <c r="AF113" i="251"/>
  <c r="BD113" i="251" s="1"/>
  <c r="AE31" i="223"/>
  <c r="AX31" i="223" s="1"/>
  <c r="AF102" i="251"/>
  <c r="BD102" i="251" s="1"/>
  <c r="AE16" i="223"/>
  <c r="AX16" i="223" s="1"/>
  <c r="AF87" i="251"/>
  <c r="BD87" i="251" s="1"/>
  <c r="AE10" i="223"/>
  <c r="AX10" i="223" s="1"/>
  <c r="AF81" i="251"/>
  <c r="BD81" i="251" s="1"/>
  <c r="AE39" i="223"/>
  <c r="AX39" i="223" s="1"/>
  <c r="AF110" i="251"/>
  <c r="BD110" i="251" s="1"/>
  <c r="AE14" i="221"/>
  <c r="AF83" i="251"/>
  <c r="BD83" i="251" s="1"/>
  <c r="AE12" i="223"/>
  <c r="AX12" i="223" s="1"/>
  <c r="AF99" i="251"/>
  <c r="BD99" i="251" s="1"/>
  <c r="AE28" i="223"/>
  <c r="AX28" i="223" s="1"/>
  <c r="AV21" i="252"/>
  <c r="AV76" i="252" s="1"/>
  <c r="AV84" i="252" s="1"/>
  <c r="AD76" i="252"/>
  <c r="AD84" i="252" s="1"/>
  <c r="AF98" i="251"/>
  <c r="BD98" i="251" s="1"/>
  <c r="AE27" i="223"/>
  <c r="AX27" i="223" s="1"/>
  <c r="AE15" i="223"/>
  <c r="AX15" i="223" s="1"/>
  <c r="AF86" i="251"/>
  <c r="BD86" i="251" s="1"/>
  <c r="AE34" i="223"/>
  <c r="AX34" i="223" s="1"/>
  <c r="AF105" i="251"/>
  <c r="BD105" i="251" s="1"/>
  <c r="AK78" i="251"/>
  <c r="AJ115" i="251"/>
  <c r="AF84" i="251"/>
  <c r="BD84" i="251" s="1"/>
  <c r="AE13" i="223"/>
  <c r="AX13" i="223" s="1"/>
  <c r="AF97" i="251"/>
  <c r="BD97" i="251" s="1"/>
  <c r="AE26" i="223"/>
  <c r="AX26" i="223" s="1"/>
  <c r="AJ145" i="251"/>
  <c r="AK138" i="251"/>
  <c r="AE7" i="223"/>
  <c r="AF78" i="251"/>
  <c r="BC21" i="251"/>
  <c r="BC76" i="251" s="1"/>
  <c r="AK76" i="251"/>
  <c r="AF91" i="251"/>
  <c r="BD91" i="251" s="1"/>
  <c r="AE20" i="223"/>
  <c r="AX20" i="223" s="1"/>
  <c r="Y18" i="46" l="1"/>
  <c r="AF118" i="251"/>
  <c r="BD118" i="251" s="1"/>
  <c r="AC147" i="251"/>
  <c r="AE149" i="251" s="1"/>
  <c r="AE117" i="251"/>
  <c r="AE126" i="251" s="1"/>
  <c r="AE128" i="251" s="1"/>
  <c r="X8" i="46"/>
  <c r="X20" i="46" s="1"/>
  <c r="Y7" i="46"/>
  <c r="AJ117" i="251"/>
  <c r="AC8" i="46"/>
  <c r="AC20" i="46" s="1"/>
  <c r="AJ130" i="251"/>
  <c r="X9" i="5"/>
  <c r="F86" i="166"/>
  <c r="G57" i="166"/>
  <c r="H57" i="166" s="1"/>
  <c r="K57" i="166"/>
  <c r="AK149" i="251"/>
  <c r="F59" i="166"/>
  <c r="AE130" i="251"/>
  <c r="AE136" i="251" s="1"/>
  <c r="AE147" i="251" s="1"/>
  <c r="S9" i="5"/>
  <c r="T7" i="5"/>
  <c r="CD21" i="72"/>
  <c r="CD76" i="72" s="1"/>
  <c r="BD21" i="251"/>
  <c r="BD76" i="251" s="1"/>
  <c r="AQ76" i="72"/>
  <c r="BD78" i="251"/>
  <c r="BD115" i="251" s="1"/>
  <c r="AF115" i="251"/>
  <c r="AK145" i="251"/>
  <c r="BC138" i="251"/>
  <c r="BC145" i="251" s="1"/>
  <c r="AX7" i="223"/>
  <c r="AX44" i="223" s="1"/>
  <c r="AE44" i="223"/>
  <c r="AK115" i="251"/>
  <c r="BC78" i="251"/>
  <c r="BC115" i="251" s="1"/>
  <c r="BD138" i="251"/>
  <c r="BD145" i="251" s="1"/>
  <c r="AF145" i="251"/>
  <c r="AC150" i="251" l="1"/>
  <c r="AJ149" i="251"/>
  <c r="AK117" i="251"/>
  <c r="AJ126" i="251"/>
  <c r="AJ128" i="251" s="1"/>
  <c r="Y8" i="46"/>
  <c r="Y20" i="46" s="1"/>
  <c r="AF117" i="251"/>
  <c r="AF149" i="251"/>
  <c r="AE150" i="251"/>
  <c r="AK130" i="251"/>
  <c r="AJ136" i="251"/>
  <c r="AF130" i="251"/>
  <c r="T9" i="5"/>
  <c r="AJ147" i="251" l="1"/>
  <c r="AK151" i="251" s="1"/>
  <c r="AF126" i="251"/>
  <c r="AF128" i="251" s="1"/>
  <c r="BD117" i="251"/>
  <c r="BD126" i="251" s="1"/>
  <c r="BD128" i="251" s="1"/>
  <c r="BC117" i="251"/>
  <c r="BC126" i="251" s="1"/>
  <c r="BC128" i="251" s="1"/>
  <c r="AK126" i="251"/>
  <c r="AK128" i="251" s="1"/>
  <c r="AK136" i="251"/>
  <c r="BC130" i="251"/>
  <c r="BC136" i="251" s="1"/>
  <c r="AF136" i="251"/>
  <c r="BD130" i="251"/>
  <c r="BD136" i="251" s="1"/>
  <c r="BC147" i="251" l="1"/>
  <c r="AJ150" i="251"/>
  <c r="AF147" i="251"/>
  <c r="BD149" i="251" s="1"/>
  <c r="BD150" i="251" s="1"/>
  <c r="AK147" i="251"/>
  <c r="AK150" i="251" s="1"/>
  <c r="BD147" i="251"/>
  <c r="AK152" i="251"/>
  <c r="BC149" i="251" l="1"/>
  <c r="BC150" i="251" s="1"/>
  <c r="AF150" i="251"/>
</calcChain>
</file>

<file path=xl/sharedStrings.xml><?xml version="1.0" encoding="utf-8"?>
<sst xmlns="http://schemas.openxmlformats.org/spreadsheetml/2006/main" count="14465" uniqueCount="1702">
  <si>
    <t>FY2006/07
Hold 
Harmless 
Amount</t>
  </si>
  <si>
    <t>School 
System</t>
  </si>
  <si>
    <t>% 
Change</t>
  </si>
  <si>
    <t>City of Baker</t>
  </si>
  <si>
    <t>Zachary Community</t>
  </si>
  <si>
    <t xml:space="preserve">Percent 
State 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</si>
  <si>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</si>
  <si>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</si>
  <si>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</si>
  <si>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</si>
  <si>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</si>
  <si>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</si>
  <si>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</si>
  <si>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</si>
  <si>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</si>
  <si>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</si>
  <si>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</si>
  <si>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</si>
  <si>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</si>
  <si>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</si>
  <si>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</si>
  <si>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</si>
  <si>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</si>
  <si>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</si>
  <si>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</si>
  <si>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</si>
  <si>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</si>
  <si>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</si>
  <si>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</si>
  <si>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</si>
  <si>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</si>
  <si>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</si>
  <si>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</si>
  <si>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</si>
  <si>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</si>
  <si>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</si>
  <si>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</si>
  <si>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</si>
  <si>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</si>
  <si>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</si>
  <si>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</si>
  <si>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</si>
  <si>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</si>
  <si>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</si>
  <si>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</si>
  <si>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</si>
  <si>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</si>
  <si>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</si>
  <si>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</si>
  <si>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</si>
  <si>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</si>
  <si>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</si>
  <si>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</si>
  <si>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</si>
  <si>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</si>
  <si>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</si>
  <si>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</si>
  <si>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</si>
  <si>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</si>
  <si>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</si>
  <si>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</si>
  <si>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</si>
  <si>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</si>
  <si>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</si>
  <si>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</si>
  <si>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</si>
  <si>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</si>
  <si>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</si>
  <si>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</si>
  <si>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</si>
  <si>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</si>
  <si>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</si>
  <si>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</si>
  <si>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1.</t>
  </si>
  <si>
    <t>2.</t>
  </si>
  <si>
    <t>3.</t>
  </si>
  <si>
    <t>4.</t>
  </si>
  <si>
    <t>5.</t>
  </si>
  <si>
    <t>6.</t>
  </si>
  <si>
    <t>Level 2 Eligible Local Revenue</t>
  </si>
  <si>
    <t>A.</t>
  </si>
  <si>
    <t>B.</t>
  </si>
  <si>
    <t>C.</t>
  </si>
  <si>
    <t>D.</t>
  </si>
  <si>
    <t>E.</t>
  </si>
  <si>
    <t>G.</t>
  </si>
  <si>
    <t>M.</t>
  </si>
  <si>
    <t xml:space="preserve">TOTAL </t>
  </si>
  <si>
    <t>MFP Formula Items</t>
  </si>
  <si>
    <t>7.</t>
  </si>
  <si>
    <t>Rank</t>
  </si>
  <si>
    <t>St. John the Baptist</t>
  </si>
  <si>
    <t>F.</t>
  </si>
  <si>
    <t>Central Community</t>
  </si>
  <si>
    <t>3a</t>
  </si>
  <si>
    <t>3b</t>
  </si>
  <si>
    <t>3c</t>
  </si>
  <si>
    <t xml:space="preserve">Rank
</t>
  </si>
  <si>
    <t>School
System</t>
  </si>
  <si>
    <t>Per Pupil 
Amount</t>
  </si>
  <si>
    <t>Per Pupil
Amount</t>
  </si>
  <si>
    <t>Total Type 5 Charters 
East Baton Rouge Parish</t>
  </si>
  <si>
    <t>Total RSD LA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</si>
  <si>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</si>
  <si>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</si>
  <si>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</si>
  <si>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</si>
  <si>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</si>
  <si>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</si>
  <si>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</si>
  <si>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</si>
  <si>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</si>
  <si>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</si>
  <si>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</si>
  <si>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</si>
  <si>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</si>
  <si>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</si>
  <si>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</si>
  <si>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</si>
  <si>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</si>
  <si>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</si>
  <si>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</si>
  <si>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</si>
  <si>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</si>
  <si>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</si>
  <si>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</si>
  <si>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</si>
  <si>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</si>
  <si>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</si>
  <si>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</si>
  <si>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</si>
  <si>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</si>
  <si>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</si>
  <si>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</si>
  <si>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</si>
  <si>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</si>
  <si>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</si>
  <si>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</si>
  <si>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</si>
  <si>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</si>
  <si>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</si>
  <si>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</si>
  <si>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</si>
  <si>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</si>
  <si>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</si>
  <si>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</si>
  <si>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</si>
  <si>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</si>
  <si>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</si>
  <si>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</si>
  <si>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L.</t>
  </si>
  <si>
    <t>Office of Juvenile Justice</t>
  </si>
  <si>
    <t xml:space="preserve">Increase 
Cost 
Adjustment </t>
  </si>
  <si>
    <t>Mandated Cost 
Adjustment</t>
  </si>
  <si>
    <t>Without Continuation of Prior Year Pay Raises</t>
  </si>
  <si>
    <t>With Continuation of Prior Year Pay Raises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</si>
  <si>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</si>
  <si>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</si>
  <si>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>(6a)</t>
  </si>
  <si>
    <t>H.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</si>
  <si>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</si>
  <si>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</si>
  <si>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</si>
  <si>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</si>
  <si>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</si>
  <si>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</si>
  <si>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</si>
  <si>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</si>
  <si>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</si>
  <si>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</si>
  <si>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</si>
  <si>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</si>
  <si>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</si>
  <si>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</si>
  <si>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</si>
  <si>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</si>
  <si>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</si>
  <si>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</si>
  <si>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</si>
  <si>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</si>
  <si>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</si>
  <si>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</si>
  <si>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</si>
  <si>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</si>
  <si>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</si>
  <si>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</si>
  <si>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</si>
  <si>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</si>
  <si>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</si>
  <si>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</si>
  <si>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</si>
  <si>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</si>
  <si>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</si>
  <si>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</si>
  <si>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</si>
  <si>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</si>
  <si>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</si>
  <si>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</si>
  <si>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</si>
  <si>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</si>
  <si>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</si>
  <si>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</si>
  <si>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</si>
  <si>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</si>
  <si>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</si>
  <si>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</si>
  <si>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</si>
  <si>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</si>
  <si>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</si>
  <si>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</si>
  <si>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</si>
  <si>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</si>
  <si>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</si>
  <si>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</si>
  <si>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</si>
  <si>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</si>
  <si>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</si>
  <si>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</si>
  <si>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</si>
  <si>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</si>
  <si>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</si>
  <si>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</si>
  <si>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</si>
  <si>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</si>
  <si>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</si>
  <si>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</si>
  <si>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</si>
  <si>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</si>
  <si>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</si>
  <si>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</si>
  <si>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</si>
  <si>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</si>
  <si>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</si>
  <si>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</si>
  <si>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</si>
  <si>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</si>
  <si>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</si>
  <si>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</si>
  <si>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</si>
  <si>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</si>
  <si>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</si>
  <si>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</si>
  <si>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</si>
  <si>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</si>
  <si>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</si>
  <si>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</si>
  <si>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</si>
  <si>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</si>
  <si>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</si>
  <si>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</si>
  <si>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</si>
  <si>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</si>
  <si>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 xml:space="preserve">Monthly 
Payment </t>
  </si>
  <si>
    <t>Total
Mid-Year
Adjustment
for Students</t>
  </si>
  <si>
    <t xml:space="preserve">State
Cost
Allocation
Monthly
Payment
</t>
  </si>
  <si>
    <t>I.</t>
  </si>
  <si>
    <t>Legacy Type 2 Charter Schools</t>
  </si>
  <si>
    <t>T3, C9</t>
  </si>
  <si>
    <t>T3, C8</t>
  </si>
  <si>
    <t>T3, C1</t>
  </si>
  <si>
    <t>T3, C2</t>
  </si>
  <si>
    <t>T3, C3</t>
  </si>
  <si>
    <t>T3, C4</t>
  </si>
  <si>
    <t>T3, C6</t>
  </si>
  <si>
    <t>T3, C22</t>
  </si>
  <si>
    <t>T7, C38</t>
  </si>
  <si>
    <t>T7, C3c</t>
  </si>
  <si>
    <t>T7, C34</t>
  </si>
  <si>
    <t>T7, C26</t>
  </si>
  <si>
    <t>T7, C30</t>
  </si>
  <si>
    <t>T7, C37</t>
  </si>
  <si>
    <t>T4, C2</t>
  </si>
  <si>
    <t>T5A1, C6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</si>
  <si>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</si>
  <si>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</si>
  <si>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</si>
  <si>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</si>
  <si>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</si>
  <si>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</si>
  <si>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</si>
  <si>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</si>
  <si>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</si>
  <si>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</si>
  <si>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</si>
  <si>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</si>
  <si>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</si>
  <si>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</si>
  <si>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</si>
  <si>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Vision Academy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</si>
  <si>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</si>
  <si>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</si>
  <si>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</si>
  <si>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</si>
  <si>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</si>
  <si>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</si>
  <si>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</si>
  <si>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YTD
State
Payments</t>
  </si>
  <si>
    <t>Balance 
Due</t>
  </si>
  <si>
    <t>Monthly
Payments</t>
  </si>
  <si>
    <t>Balance
Due</t>
  </si>
  <si>
    <t>LSMSA</t>
  </si>
  <si>
    <t>NOCCA</t>
  </si>
  <si>
    <t>Gifted and Talented Weight (60%)</t>
  </si>
  <si>
    <t xml:space="preserve">Economy of Scale Weight Factor </t>
  </si>
  <si>
    <t>Total Weighted Membership Count</t>
  </si>
  <si>
    <t>Total Level 1 State and Local Cost Allocation (A X B)</t>
  </si>
  <si>
    <t>Level 1 State Cost Allocation (65%)</t>
  </si>
  <si>
    <t>Level 1 Local Cost Allocation (35%)</t>
  </si>
  <si>
    <t>Net Assessed Property Value (capped at 10%)</t>
  </si>
  <si>
    <t>Computed Sales Tax Base (capped at 15%)</t>
  </si>
  <si>
    <t>Level 1 State and Local Base Cost Per Pupil</t>
  </si>
  <si>
    <t xml:space="preserve">State Cost of Level 2 Incentive for Local Effort </t>
  </si>
  <si>
    <t>Continuation Pay Raises</t>
  </si>
  <si>
    <t>Hold Harmless Enhancement</t>
  </si>
  <si>
    <t>Mandated Costs in Health Insurance, Retirement and Fuel</t>
  </si>
  <si>
    <t xml:space="preserve">Local Property Tax Revenue </t>
  </si>
  <si>
    <t>Local Sales Tax Revenue</t>
  </si>
  <si>
    <t>a.</t>
  </si>
  <si>
    <t>b.</t>
  </si>
  <si>
    <t>c.</t>
  </si>
  <si>
    <t>2. Local Sales Tax Revenue</t>
  </si>
  <si>
    <t>1. Local Property Tax Revenue</t>
  </si>
  <si>
    <t>State Computed Property Tax Millage</t>
  </si>
  <si>
    <t>State Computed Sales Tax Rate</t>
  </si>
  <si>
    <t>3. Other Revenue Contribution</t>
  </si>
  <si>
    <t>T3, C10</t>
  </si>
  <si>
    <t>T3, C33</t>
  </si>
  <si>
    <t>T4, C7</t>
  </si>
  <si>
    <t>T5C2,T5C3</t>
  </si>
  <si>
    <r>
      <t xml:space="preserve">Career &amp; Technical Weight </t>
    </r>
    <r>
      <rPr>
        <b/>
        <sz val="11"/>
        <rFont val="Arial Narrow"/>
        <family val="2"/>
      </rPr>
      <t>(6%)</t>
    </r>
  </si>
  <si>
    <t>Iberville Charter Academy</t>
  </si>
  <si>
    <t>Other
Revenue</t>
  </si>
  <si>
    <t>Projected
Yield of
Sales Tax
Rate of</t>
  </si>
  <si>
    <t xml:space="preserve">Projected
Yield of
Property
Tax Millage
Rate of </t>
  </si>
  <si>
    <t xml:space="preserve"> YTD
Payments</t>
  </si>
  <si>
    <t>Balance
Remaining</t>
  </si>
  <si>
    <r>
      <t xml:space="preserve">Level 4 Supplementary Funding </t>
    </r>
    <r>
      <rPr>
        <sz val="12"/>
        <color indexed="18"/>
        <rFont val="Arial Narrow"/>
        <family val="2"/>
      </rPr>
      <t>(I.1a+I.1b+I.2+I.3+I.4)</t>
    </r>
  </si>
  <si>
    <r>
      <t xml:space="preserve">Level 1 and 2 State Cost Allocation </t>
    </r>
    <r>
      <rPr>
        <sz val="12"/>
        <color indexed="18"/>
        <rFont val="Arial Narrow"/>
        <family val="2"/>
      </rPr>
      <t>(C1+E1)</t>
    </r>
  </si>
  <si>
    <t>Pay Raise &amp;
Insurance
Supplement
Amounts
from Prior
Years</t>
  </si>
  <si>
    <t>Continuation of Prior
Year Pay Raises</t>
  </si>
  <si>
    <t>A02</t>
  </si>
  <si>
    <t>3A1001</t>
  </si>
  <si>
    <t>3A2001</t>
  </si>
  <si>
    <t>3A3001</t>
  </si>
  <si>
    <t>3A4001</t>
  </si>
  <si>
    <t>3A7001</t>
  </si>
  <si>
    <t>T6, C3</t>
  </si>
  <si>
    <t>T6, C6</t>
  </si>
  <si>
    <t>(4a)</t>
  </si>
  <si>
    <t>T3, C12</t>
  </si>
  <si>
    <t>T3, C11a</t>
  </si>
  <si>
    <t>T3, C20</t>
  </si>
  <si>
    <t>T4, C9</t>
  </si>
  <si>
    <t>T5A3, C5</t>
  </si>
  <si>
    <t>1a.</t>
  </si>
  <si>
    <t>1b.</t>
  </si>
  <si>
    <t>YTD
Payments</t>
  </si>
  <si>
    <t>3A8001</t>
  </si>
  <si>
    <t>3A9001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</si>
  <si>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</si>
  <si>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</si>
  <si>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</si>
  <si>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</si>
  <si>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</si>
  <si>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</si>
  <si>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</si>
  <si>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</si>
  <si>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</si>
  <si>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</si>
  <si>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Comparison</t>
  </si>
  <si>
    <t>Salaries for
Foreign
Associate/
Escadrille
Teachers</t>
  </si>
  <si>
    <t>Add-On 
Student
Units</t>
  </si>
  <si>
    <t>Add-On
Student
Units</t>
  </si>
  <si>
    <t>Economy-
of-Scale 
Percent 
Support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</si>
  <si>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</si>
  <si>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</si>
  <si>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</si>
  <si>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</si>
  <si>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</si>
  <si>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</si>
  <si>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</si>
  <si>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 
of Level 1</t>
  </si>
  <si>
    <t>State Cost
Allocation
of Level 2</t>
  </si>
  <si>
    <t>Local Deduction Property Tax</t>
  </si>
  <si>
    <t>Local Deduction Sales Tax</t>
  </si>
  <si>
    <t xml:space="preserve">
Table (T),
Column (C)</t>
  </si>
  <si>
    <t>TABLE 1: STATE LEVEL SUMMARY</t>
  </si>
  <si>
    <t>T5A5, C6</t>
  </si>
  <si>
    <t>T5A4, C6</t>
  </si>
  <si>
    <t xml:space="preserve">K.
</t>
  </si>
  <si>
    <t xml:space="preserve">J.
</t>
  </si>
  <si>
    <t xml:space="preserve">N.
</t>
  </si>
  <si>
    <r>
      <t xml:space="preserve">Allocations for Other Public Schools (Levels 1, 2 and 3)
</t>
    </r>
    <r>
      <rPr>
        <sz val="12"/>
        <color indexed="18"/>
        <rFont val="Arial Narrow"/>
        <family val="2"/>
      </rPr>
      <t xml:space="preserve"> (J.1a+J.1b+J.2+J.3+J.4+J.5+J.6+J.7)</t>
    </r>
  </si>
  <si>
    <r>
      <t xml:space="preserve">Level 3 Legislative Allocations </t>
    </r>
    <r>
      <rPr>
        <sz val="12"/>
        <color indexed="18"/>
        <rFont val="Arial Narrow"/>
        <family val="2"/>
      </rPr>
      <t>(G.1+G.2+G.3)</t>
    </r>
  </si>
  <si>
    <t>MFP Local Revenue Representation 
for Youth in Secure Care</t>
  </si>
  <si>
    <t>Adjusted
Local
Revenue
Representation
Per Pupil
including
OJJ</t>
  </si>
  <si>
    <t xml:space="preserve">Local 
Revenue
Representation
Monthly
Payment
</t>
  </si>
  <si>
    <t>State Cost
Allocation</t>
  </si>
  <si>
    <t xml:space="preserve">Total 
State Cost Allocation
and 
Local
Revenue
Representation
Payment
</t>
  </si>
  <si>
    <t xml:space="preserve">State Cost Allocation
and 
Local
Revenue
Representation
Monthly
Payment
</t>
  </si>
  <si>
    <t>Local
Revenue
Representation</t>
  </si>
  <si>
    <r>
      <t xml:space="preserve">Levels 1, 2 &amp; 3
State Cost Allocation
</t>
    </r>
    <r>
      <rPr>
        <b/>
        <sz val="10"/>
        <color rgb="FFFF0000"/>
        <rFont val="Arial"/>
        <family val="2"/>
      </rPr>
      <t>with 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</si>
  <si>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</si>
  <si>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</si>
  <si>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State
Admin Fee
to the 
Dept. of
Education
July Fee</t>
  </si>
  <si>
    <t>State
Admin Fee
to the 
Dept. of
Education
March Fee</t>
  </si>
  <si>
    <t>3AP003</t>
  </si>
  <si>
    <t xml:space="preserve">Total
Level 1
Costs </t>
  </si>
  <si>
    <r>
      <rPr>
        <b/>
        <sz val="18"/>
        <color indexed="18"/>
        <rFont val="Arial"/>
        <family val="2"/>
      </rPr>
      <t>Table 5C1-E
Lycee Francais de 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(Not in a District Building)</t>
    </r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</si>
  <si>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</si>
  <si>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</si>
  <si>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</si>
  <si>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</si>
  <si>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</si>
  <si>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</si>
  <si>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</si>
  <si>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</si>
  <si>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</si>
  <si>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</si>
  <si>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</si>
  <si>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Special Education Weight (150%)</t>
  </si>
  <si>
    <t>(5a)</t>
  </si>
  <si>
    <t>(6b)</t>
  </si>
  <si>
    <t>11a</t>
  </si>
  <si>
    <t>Career Development Fund (CDF)</t>
  </si>
  <si>
    <t>Democracy Prep
(Democracy Prep Louisiana Charter)</t>
  </si>
  <si>
    <t>Baton Rouge College Prep
(Baton Rouge College Prep., Inc.)</t>
  </si>
  <si>
    <t xml:space="preserve">Total
Weighted 
Add-On 
Student
Units </t>
  </si>
  <si>
    <t>Willow Charter Academy</t>
  </si>
  <si>
    <t>Caddo
Parish</t>
  </si>
  <si>
    <t>Kenilworth Science and Technology Charter School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</si>
  <si>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</si>
  <si>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</si>
  <si>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</si>
  <si>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</si>
  <si>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</si>
  <si>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</si>
  <si>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Baton Rouge University Prep</t>
  </si>
  <si>
    <t>Democracy Prep</t>
  </si>
  <si>
    <t>Baton Rouge Bridge Academy</t>
  </si>
  <si>
    <t>Baton Rouge College Prep</t>
  </si>
  <si>
    <t>Tangi Academy</t>
  </si>
  <si>
    <t>Kenilworth Middle
(Pelican Foundation)</t>
  </si>
  <si>
    <t>Celerity Lanier Charter School
(Celerity)</t>
  </si>
  <si>
    <t>Celerity Crestworth Charter School
(Celerity)</t>
  </si>
  <si>
    <t>Celerity Dalton Charter School
(Celerity)</t>
  </si>
  <si>
    <t>Capitol High School
(Friendship)</t>
  </si>
  <si>
    <t>Level 4 Allocations</t>
  </si>
  <si>
    <t>Foreign Assoc/Escadrille Salaries</t>
  </si>
  <si>
    <t>T3, C5</t>
  </si>
  <si>
    <t xml:space="preserve">Total 
Weighted
Membership
and Units </t>
  </si>
  <si>
    <t>T4, C10</t>
  </si>
  <si>
    <t>Continuation
of Prior Year 
Pay Raises
Per Pupil</t>
  </si>
  <si>
    <t xml:space="preserve">State Cost
Allocation
Monthly
Payment
</t>
  </si>
  <si>
    <t>Continuation 
of Prior Year
Pay Raises</t>
  </si>
  <si>
    <t>Total
Local Revenue Representation
due monthly
to Other
Public Schools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</si>
  <si>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 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</si>
  <si>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 
Continuation
of Prior Year
Pay Raises </t>
    </r>
  </si>
  <si>
    <t>Total Type 5 Charters - LA</t>
  </si>
  <si>
    <t>Stipends
 for
Foreign
Associate/
Escadrille
Teachers</t>
  </si>
  <si>
    <t>High Cost
Services
Allocation</t>
  </si>
  <si>
    <t>WAV001</t>
  </si>
  <si>
    <t>WAW001</t>
  </si>
  <si>
    <t>WAX001</t>
  </si>
  <si>
    <t>WAU001</t>
  </si>
  <si>
    <t>High Cost Services Allocation</t>
  </si>
  <si>
    <t>Foreign Assoc/Escadrille Stipends</t>
  </si>
  <si>
    <t>State Total</t>
  </si>
  <si>
    <t>Balance Due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</si>
  <si>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</si>
  <si>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</si>
  <si>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</si>
  <si>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</si>
  <si>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t xml:space="preserve">Local Revenue
Over Level 1 </t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</si>
  <si>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</si>
  <si>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Stipends
 for Foreign
Associate/
Escadrille
Teachers</t>
  </si>
  <si>
    <t>Ad Valorem 
Constitutional Tax</t>
  </si>
  <si>
    <t>Ad Valorem Renewable Taxes</t>
  </si>
  <si>
    <t/>
  </si>
  <si>
    <t>Dist 
Mill 
Low</t>
  </si>
  <si>
    <t>Debt Service Taxes</t>
  </si>
  <si>
    <t>Computed Sales Tax Base</t>
  </si>
  <si>
    <t>Summary Of Ad Valorem Taxes</t>
  </si>
  <si>
    <t>Summary Of Sales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</si>
  <si>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</si>
  <si>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</si>
  <si>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</si>
  <si>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State
Admin Fee
to the 
Dept. of
Education
0.25%</t>
  </si>
  <si>
    <t>Admin Fee
to the 
Dept. of
Education
0.25%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</si>
  <si>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</si>
  <si>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</si>
  <si>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</si>
  <si>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</si>
  <si>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</si>
  <si>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</si>
  <si>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</si>
  <si>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</si>
  <si>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</si>
  <si>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</si>
  <si>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</si>
  <si>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Level 4
Monthly
Funds</t>
  </si>
  <si>
    <t>Avoyelles Public Charter</t>
  </si>
  <si>
    <t>The MAX</t>
  </si>
  <si>
    <t>T4, C14</t>
  </si>
  <si>
    <t>T4, C15</t>
  </si>
  <si>
    <t>T3, C34</t>
  </si>
  <si>
    <t>T3, C25</t>
  </si>
  <si>
    <t>T3A, C14</t>
  </si>
  <si>
    <t>T3A, C2</t>
  </si>
  <si>
    <t>T3A, C3</t>
  </si>
  <si>
    <t>T3A, C12</t>
  </si>
  <si>
    <t>T5A2, C22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</si>
  <si>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</si>
  <si>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</si>
  <si>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Level 4
Annual
Allocation</t>
  </si>
  <si>
    <t>Table 5A1
Lab Schools</t>
  </si>
  <si>
    <t>Southern University
Lab School</t>
  </si>
  <si>
    <t>Louisiana State
University Lab School</t>
  </si>
  <si>
    <t>Total MFP
State Cost 
Allocation
+/- Mid-Year
Adjustments</t>
  </si>
  <si>
    <t>Total MFP
State Cost  
Allocation 
+/- Mid-Year
Adjustments
+/- Audit
Adjustments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</si>
  <si>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</si>
  <si>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</si>
  <si>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</si>
  <si>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</si>
  <si>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</si>
  <si>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</si>
  <si>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</si>
  <si>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</si>
  <si>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</si>
  <si>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</si>
  <si>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</si>
  <si>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</si>
  <si>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</si>
  <si>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</si>
  <si>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</si>
  <si>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</si>
  <si>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</si>
  <si>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 the 
Dept. of
Education
.25%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</si>
  <si>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</si>
  <si>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</si>
  <si>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</si>
  <si>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</si>
  <si>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</si>
  <si>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</si>
  <si>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</si>
  <si>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</si>
  <si>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State Admin
Fee to the 
Dept. of
Education
.25%</t>
  </si>
  <si>
    <t>Career Development Fund</t>
  </si>
  <si>
    <t>LAVCA 10% Return to State</t>
  </si>
  <si>
    <t>Local
Admin Fee
to the 
Dept. of
Education
July Fee</t>
  </si>
  <si>
    <t>Local
Admin Fee
to the 
Dept. of
Education
March Fee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</si>
  <si>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</si>
  <si>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</si>
  <si>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</si>
  <si>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</si>
  <si>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Recovery 
School 
District
Table 5B</t>
  </si>
  <si>
    <t>Madison
Prep
Table 5C1A</t>
  </si>
  <si>
    <t>D'Arbonne
Woods
Table 5C1B</t>
  </si>
  <si>
    <t>New
Orleans
Military/
Maritime
Table 5C1D</t>
  </si>
  <si>
    <t>Lycee
Francais
Table 5C1E</t>
  </si>
  <si>
    <t>Lake
Charles
Charter
Table 5C1F</t>
  </si>
  <si>
    <t>J.S. Clark
Academy
Table 5C1G</t>
  </si>
  <si>
    <t>Southwest
Louisiana
Charter
Table 5C1H</t>
  </si>
  <si>
    <t>Louisiana
Key
Academy
Table 5C1I</t>
  </si>
  <si>
    <t>Delta 
Charter
School
Table 5C1N</t>
  </si>
  <si>
    <t>Impact
Charter
Table 5C1O</t>
  </si>
  <si>
    <t>Vision
Academy
Table 5C1P</t>
  </si>
  <si>
    <t>Advantage
Charter
Academy
Table 5C1Q</t>
  </si>
  <si>
    <t>Iberville
Charter
Academy
Table 5C1R</t>
  </si>
  <si>
    <t>Lake
Charles
College
Preparatory
Table 5C1S</t>
  </si>
  <si>
    <t>Northeast
Claiborne
Charter
Table 5C1T</t>
  </si>
  <si>
    <t>Acadiana
Renaissance
Table 5C1U</t>
  </si>
  <si>
    <t>Lafayette
Renaissance
Table 5C1V</t>
  </si>
  <si>
    <t>Willow
Charter
Academy
Table 5C1W</t>
  </si>
  <si>
    <t>Louisiana
Virtual
Charter
Academy
Table 5C2</t>
  </si>
  <si>
    <t>Tangi
Academy
Table 5C1X</t>
  </si>
  <si>
    <t>GEO
Academies
EBR
Table 5C1Y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</si>
  <si>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</si>
  <si>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</si>
  <si>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</si>
  <si>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</si>
  <si>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</si>
  <si>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WAR001</t>
  </si>
  <si>
    <r>
      <rPr>
        <b/>
        <sz val="18"/>
        <color indexed="18"/>
        <rFont val="Arial"/>
        <family val="2"/>
      </rPr>
      <t>Table 5C1-X
Tangi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WAR001)
(Opened 15/16)
(Not in a District Building)</t>
    </r>
  </si>
  <si>
    <t>GEO
Prep
Academy
Table 5C1Y</t>
  </si>
  <si>
    <t>Total</t>
  </si>
  <si>
    <t>W1A001</t>
  </si>
  <si>
    <t>W1B001</t>
  </si>
  <si>
    <t>W2A001</t>
  </si>
  <si>
    <t>W2B001</t>
  </si>
  <si>
    <t>W3A001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</si>
  <si>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</si>
  <si>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</si>
  <si>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</si>
  <si>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</si>
  <si>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</si>
  <si>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</si>
  <si>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</si>
  <si>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</si>
  <si>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W9A001</t>
  </si>
  <si>
    <t>WAG001</t>
  </si>
  <si>
    <t>WAK001</t>
  </si>
  <si>
    <t>WAL001</t>
  </si>
  <si>
    <t>Total
MFP
Funded</t>
  </si>
  <si>
    <t>Total
Table 3</t>
  </si>
  <si>
    <t>WAF001</t>
  </si>
  <si>
    <t>WAM001</t>
  </si>
  <si>
    <t>WAA001</t>
  </si>
  <si>
    <t>WI1001</t>
  </si>
  <si>
    <t>W86001</t>
  </si>
  <si>
    <t>WX1001</t>
  </si>
  <si>
    <t>WB2001</t>
  </si>
  <si>
    <t>WAP001</t>
  </si>
  <si>
    <t>W8B001</t>
  </si>
  <si>
    <t>WAO001</t>
  </si>
  <si>
    <t>WAQ001</t>
  </si>
  <si>
    <t>W9B001</t>
  </si>
  <si>
    <t>EBR
Parish</t>
  </si>
  <si>
    <r>
      <t xml:space="preserve">Total State
Cost Allocation
</t>
    </r>
    <r>
      <rPr>
        <sz val="10"/>
        <color rgb="FF000080"/>
        <rFont val="Arial"/>
        <family val="2"/>
      </rPr>
      <t>(with
Continuation
of Prior Year
Pay Raises)</t>
    </r>
    <r>
      <rPr>
        <b/>
        <sz val="10"/>
        <color rgb="FF000080"/>
        <rFont val="Arial"/>
        <family val="2"/>
      </rPr>
      <t xml:space="preserve">
and Local Cost
Allocation   
Levels 1 and 2</t>
    </r>
  </si>
  <si>
    <t>GEO Prep Academy</t>
  </si>
  <si>
    <t>Smothers
Academy
Table 5C1AC</t>
  </si>
  <si>
    <t>Apex
Collegiate
Academy
Table 5C1AB</t>
  </si>
  <si>
    <t>Laurel
Oaks
Table 5C1AA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</si>
  <si>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</si>
  <si>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</si>
  <si>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5C1-K
Tallulah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</si>
  <si>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</si>
  <si>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</si>
  <si>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5C1-P
Vision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W9A001)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</si>
  <si>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</si>
  <si>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</si>
  <si>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</si>
  <si>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</si>
  <si>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</si>
  <si>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</si>
  <si>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</si>
  <si>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</si>
  <si>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</si>
  <si>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</si>
  <si>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</si>
  <si>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</si>
  <si>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State 
Cost
Allocation
 %</t>
  </si>
  <si>
    <t>Local 
Cost
Allocation
 %</t>
  </si>
  <si>
    <t>Per Pupil 
Local Cost
Allocation
of Level 1</t>
  </si>
  <si>
    <t xml:space="preserve">Local
Revenue 
Under
Level 1 </t>
  </si>
  <si>
    <t xml:space="preserve">Local
Revenue
Limit on 
Level 2
State
Support 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</si>
  <si>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</si>
  <si>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</si>
  <si>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</si>
  <si>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</si>
  <si>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</si>
  <si>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</si>
  <si>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</si>
  <si>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</si>
  <si>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W34001</t>
  </si>
  <si>
    <t>W35001</t>
  </si>
  <si>
    <t>W36001</t>
  </si>
  <si>
    <r>
      <rPr>
        <b/>
        <sz val="18"/>
        <color indexed="18"/>
        <rFont val="Arial"/>
        <family val="2"/>
      </rPr>
      <t>Table 5C1-AA
Laurel Oaks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W34001)
(Opened 16/17)
(Not in a District Building)</t>
    </r>
  </si>
  <si>
    <r>
      <rPr>
        <b/>
        <sz val="18"/>
        <color indexed="18"/>
        <rFont val="Arial"/>
        <family val="2"/>
      </rPr>
      <t>Table 5C1-AB
Apex Collegiate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W35001)
(Opened 16/17)
(Not in a District Building)</t>
    </r>
  </si>
  <si>
    <t>Lincoln
Prep
School
Table 5C1Z</t>
  </si>
  <si>
    <t>Lincoln Prep School</t>
  </si>
  <si>
    <t>Apex Collegiate Academy</t>
  </si>
  <si>
    <t>Smothers Academy</t>
  </si>
  <si>
    <t>Laurel Oaks Charter School</t>
  </si>
  <si>
    <r>
      <rPr>
        <b/>
        <sz val="18"/>
        <color indexed="18"/>
        <rFont val="Arial"/>
        <family val="2"/>
      </rPr>
      <t>Table 5A4
New Orleans
Center
for 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</si>
  <si>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</si>
  <si>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</si>
  <si>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</si>
  <si>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Continuation
of Prior Year
Pay Raises)</t>
    </r>
  </si>
  <si>
    <t>Total MFP
State Cost &amp;
Local Cost
Allocation
+/- Mid-Year
Adjustments</t>
  </si>
  <si>
    <t>Total 
State Cost
Allocation 
+ Total
Level 4
Funds</t>
  </si>
  <si>
    <t>Per Pupil
Amount
Adjusted for
Year Round
School &amp; 50%
Special Ed</t>
  </si>
  <si>
    <t>Per Pupil
Amount
Adjusted for
Year Round
School</t>
  </si>
  <si>
    <t>Total Local
Revenue
Representation
 for OJJ 
Secure Care
Students</t>
  </si>
  <si>
    <t>Orleans*</t>
  </si>
  <si>
    <t>W87001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</si>
  <si>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</si>
  <si>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</si>
  <si>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</si>
  <si>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</si>
  <si>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</si>
  <si>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</si>
  <si>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</si>
  <si>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</si>
  <si>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</si>
  <si>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</si>
  <si>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</si>
  <si>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</si>
  <si>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</si>
  <si>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</si>
  <si>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</si>
  <si>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</si>
  <si>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</si>
  <si>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</si>
  <si>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School System</t>
  </si>
  <si>
    <t>Legacy Type 2
Charter Schools</t>
  </si>
  <si>
    <t>Level 3
Hold
Harmless &amp;
Mandated
Cost Adjs.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</si>
  <si>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</si>
  <si>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</si>
  <si>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</si>
  <si>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</si>
  <si>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</si>
  <si>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</si>
  <si>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</si>
  <si>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</si>
  <si>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</si>
  <si>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</si>
  <si>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</si>
  <si>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Greater Grace Charter Academy</t>
  </si>
  <si>
    <t>Greater
Grace
Charter
Academy
Table 5C1AD</t>
  </si>
  <si>
    <t>Continuation
of Prior Year
Pay Raises
State Cost
Allocation</t>
  </si>
  <si>
    <t>Unweighted
State Cost
Allocation
Without
Continuation
of Prior Year
Pay Raises</t>
  </si>
  <si>
    <t>Students with Disabilities</t>
  </si>
  <si>
    <t>Gifted &amp; Talented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</si>
  <si>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</si>
  <si>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</si>
  <si>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</si>
  <si>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Total MFP
State Cost
Allocation
+/- Mid-Year
Adjustments
- Admin Fee
+/- Audit Adj.
+ Level 4
Monthly Funds</t>
  </si>
  <si>
    <t>Unweighted
State Cost
Allocation
With
Continuation
of Prior Year
Pay Raises</t>
  </si>
  <si>
    <r>
      <t xml:space="preserve">State Cost Allocation (Levels 1, 2 and 3) </t>
    </r>
    <r>
      <rPr>
        <sz val="12"/>
        <color indexed="18"/>
        <rFont val="Arial Narrow"/>
        <family val="2"/>
      </rPr>
      <t>(F + G)</t>
    </r>
    <r>
      <rPr>
        <b/>
        <sz val="12"/>
        <color indexed="18"/>
        <rFont val="Arial Narrow"/>
        <family val="2"/>
      </rPr>
      <t xml:space="preserve">
          Per Pupil Based on February 1 Membership</t>
    </r>
  </si>
  <si>
    <r>
      <t xml:space="preserve">MFP State Cost Allocation 
(Levels 1, 2, 3, 4 and Allocations for Other Public Schools) </t>
    </r>
    <r>
      <rPr>
        <sz val="12"/>
        <color indexed="18"/>
        <rFont val="Arial Narrow"/>
        <family val="2"/>
      </rPr>
      <t>(H + I + J)</t>
    </r>
  </si>
  <si>
    <r>
      <t xml:space="preserve">Total MFP State Cost Allocation plus Adjustments plus
Mid-Year Student Allocations </t>
    </r>
    <r>
      <rPr>
        <sz val="12"/>
        <color indexed="18"/>
        <rFont val="Arial Narrow"/>
        <family val="2"/>
      </rPr>
      <t>(K + L + M)</t>
    </r>
  </si>
  <si>
    <t>State Cost
Allocation
and Local
Revenue
Representation
Monthly
Payment</t>
  </si>
  <si>
    <t>Total
State Cost
Allocation
and Local
Revenue
Representation</t>
  </si>
  <si>
    <t>First Year
Teacher
Stipends</t>
  </si>
  <si>
    <t>Total
Stipend
Allocation</t>
  </si>
  <si>
    <t>Total Salary
Allocation</t>
  </si>
  <si>
    <t>University
View
Academy
Table 5C3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</si>
  <si>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</si>
  <si>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</si>
  <si>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</si>
  <si>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</si>
  <si>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</si>
  <si>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</si>
  <si>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r>
      <t>Virtual Type 2 Charter School Adjustment</t>
    </r>
    <r>
      <rPr>
        <sz val="12"/>
        <rFont val="Arial Narrow"/>
        <family val="2"/>
      </rPr>
      <t xml:space="preserve"> (10% Return to State)</t>
    </r>
  </si>
  <si>
    <r>
      <t xml:space="preserve">Continuation
of Prior Year
Pay Raises
</t>
    </r>
    <r>
      <rPr>
        <sz val="10"/>
        <color indexed="18"/>
        <rFont val="Arial"/>
        <family val="2"/>
      </rPr>
      <t>Includes
New Type 2
(Not 1st Years),
Type 3B, &amp; Type 5
Charter Schools</t>
    </r>
  </si>
  <si>
    <t>Redistribution
of Hold
Harmless</t>
  </si>
  <si>
    <t>Percent
Change</t>
  </si>
  <si>
    <t>Parish
Revenue
Amount</t>
  </si>
  <si>
    <t>Parish
Mill
Rate</t>
  </si>
  <si>
    <t>Dist.
Mill
Low</t>
  </si>
  <si>
    <t>Dist.
Mill
High</t>
  </si>
  <si>
    <t># Of
Dists.</t>
  </si>
  <si>
    <t>Dist.
Revenue
Amount</t>
  </si>
  <si>
    <t>Total
Ad Valorem
Taxes
(Non Debt)</t>
  </si>
  <si>
    <t>Total
Ad Valorem
Taxes
(Debt)</t>
  </si>
  <si>
    <t>Parishwide
Millage
Incl. Debt</t>
  </si>
  <si>
    <t>Total Avg.
Mill Rate
(Debt)</t>
  </si>
  <si>
    <t>Total Avg.
Mill Rate
(Non Debt)</t>
  </si>
  <si>
    <t>Total Avg.
Mill Rate
Including
Debt</t>
  </si>
  <si>
    <t>Combined
Sales
Percent</t>
  </si>
  <si>
    <t>Sales
Revenue
(Debt)</t>
  </si>
  <si>
    <t>Computed
Sales Tax
Base With
Growth Cap Of</t>
  </si>
  <si>
    <t>Debt
Rate</t>
  </si>
  <si>
    <t>Percent
Change of
Computed
Sales Tax
Base</t>
  </si>
  <si>
    <t>Sales
Revenue
(Non Debt)</t>
  </si>
  <si>
    <t>Non
Debt
Rate</t>
  </si>
  <si>
    <t>Parishwide
Revenue
Incl. Debt</t>
  </si>
  <si>
    <t>District
Revenue
Incl. Debt</t>
  </si>
  <si>
    <t>Thrive</t>
  </si>
  <si>
    <t>8.</t>
  </si>
  <si>
    <t>T5A6, C6</t>
  </si>
  <si>
    <t>Laurel Oaks</t>
  </si>
  <si>
    <t>Greater Grace</t>
  </si>
  <si>
    <t>Noble Minds</t>
  </si>
  <si>
    <t>JCFA
Lafayette</t>
  </si>
  <si>
    <t>Collegiate Academies</t>
  </si>
  <si>
    <t>Remaining
Hold Harmless
Redistribution
Amount
FY2007/08</t>
  </si>
  <si>
    <t>Democracy Prep Baton Rouge</t>
  </si>
  <si>
    <t>February 1 Student Membership Count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</si>
  <si>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</si>
  <si>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</si>
  <si>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</si>
  <si>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</si>
  <si>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</si>
  <si>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</si>
  <si>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</si>
  <si>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</si>
  <si>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</si>
  <si>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</si>
  <si>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T5C1K, C16</t>
  </si>
  <si>
    <t>T5C1M, C16</t>
  </si>
  <si>
    <t>T5C1N, C16</t>
  </si>
  <si>
    <t>T5C1O, C16</t>
  </si>
  <si>
    <t>T5C1P,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</si>
  <si>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</si>
  <si>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</si>
  <si>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</si>
  <si>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</si>
  <si>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</si>
  <si>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</si>
  <si>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</si>
  <si>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T5C1X, C16</t>
  </si>
  <si>
    <t>T5C1Y, C16</t>
  </si>
  <si>
    <t>T5C1Z, C16</t>
  </si>
  <si>
    <t>T5C1AA, C16</t>
  </si>
  <si>
    <t>T5C1AB, C16</t>
  </si>
  <si>
    <t>T5C1AC, C16</t>
  </si>
  <si>
    <t>T5C1AD, C16</t>
  </si>
  <si>
    <t>T5C2,
C16 + C17</t>
  </si>
  <si>
    <t>T5C3,
C16 + C17</t>
  </si>
  <si>
    <t>C42 + C43</t>
  </si>
  <si>
    <t>Combined Sales Percent</t>
  </si>
  <si>
    <t>Total Avg. Mill Rate Including Debt</t>
  </si>
  <si>
    <t>C3 + C6 + C7</t>
  </si>
  <si>
    <t>Link in File</t>
  </si>
  <si>
    <t>Formula</t>
  </si>
  <si>
    <t>La. Tax Commission Table 43</t>
  </si>
  <si>
    <t>C1 - C2</t>
  </si>
  <si>
    <t>Prior Year
T7, C3</t>
  </si>
  <si>
    <t>KPC 62220
C3</t>
  </si>
  <si>
    <t>KPC 62220
C4</t>
  </si>
  <si>
    <t>KPC 62320
C3</t>
  </si>
  <si>
    <t>KPC 62320
C4</t>
  </si>
  <si>
    <t>KPC 62320
C5</t>
  </si>
  <si>
    <t>KPC 62320
C6</t>
  </si>
  <si>
    <t>KPC 62320
C7</t>
  </si>
  <si>
    <t>KPC 62320
C8</t>
  </si>
  <si>
    <t>C5 + C7 + C11</t>
  </si>
  <si>
    <t>KPC 62620
C3</t>
  </si>
  <si>
    <t>KPC 62620
C4</t>
  </si>
  <si>
    <t>KPC 62620
C5</t>
  </si>
  <si>
    <t>KPC 62620
C6</t>
  </si>
  <si>
    <t>KPC 62620
C7</t>
  </si>
  <si>
    <t>KPC 62620
C8</t>
  </si>
  <si>
    <t>C14 + C18</t>
  </si>
  <si>
    <t>C4 + C6
+ C13</t>
  </si>
  <si>
    <t>C5 + C7
+ C14</t>
  </si>
  <si>
    <t>C11 + C18</t>
  </si>
  <si>
    <t>C12 + C19</t>
  </si>
  <si>
    <t>KPC 63320
C3</t>
  </si>
  <si>
    <t>KPC 63320
C4</t>
  </si>
  <si>
    <t>KPC 63320
C5</t>
  </si>
  <si>
    <t>C28 + C29</t>
  </si>
  <si>
    <t>Prior Year
T7, C32</t>
  </si>
  <si>
    <t>KPC 6700, 6850, 7000, 7150, 12200, 12300, 12400, and 50% of 2250 &amp; 2300</t>
  </si>
  <si>
    <t>C26 + C30
+ C37</t>
  </si>
  <si>
    <t>Input
(LA Tax Comm. Annual Rpt)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</si>
  <si>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</si>
  <si>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</si>
  <si>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</si>
  <si>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</si>
  <si>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</si>
  <si>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</si>
  <si>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</si>
  <si>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</si>
  <si>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</si>
  <si>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Tallulah
Charter
School</t>
  </si>
  <si>
    <t>Willow
Charter
Academy</t>
  </si>
  <si>
    <t>Lincoln
Prep
School</t>
  </si>
  <si>
    <t>Laurel
Oaks
Charter</t>
  </si>
  <si>
    <t>Apex
Collegiate
Academy</t>
  </si>
  <si>
    <t>Smothers
Academy</t>
  </si>
  <si>
    <t>Greater
Grace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</si>
  <si>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</si>
  <si>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</si>
  <si>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</si>
  <si>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</si>
  <si>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</si>
  <si>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</si>
  <si>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</si>
  <si>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</si>
  <si>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Vision
Academy</t>
  </si>
  <si>
    <t>Louisiana
Virtual
Charter
Academy</t>
  </si>
  <si>
    <t>Southwest
Louisiana
Charter
School</t>
  </si>
  <si>
    <t>JS Clark
Leadership
Academy</t>
  </si>
  <si>
    <t>Tangi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</si>
  <si>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</si>
  <si>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</si>
  <si>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</si>
  <si>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</si>
  <si>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</si>
  <si>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</si>
  <si>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C2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</si>
  <si>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</si>
  <si>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</si>
  <si>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</si>
  <si>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</si>
  <si>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</si>
  <si>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</si>
  <si>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</si>
  <si>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</si>
  <si>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</si>
  <si>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</si>
  <si>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C15</t>
  </si>
  <si>
    <t>Base, C16</t>
  </si>
  <si>
    <t>Base, C17</t>
  </si>
  <si>
    <t>Base, C18</t>
  </si>
  <si>
    <t>Base, C19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</si>
  <si>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</si>
  <si>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</si>
  <si>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</si>
  <si>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</si>
  <si>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</si>
  <si>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</si>
  <si>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</si>
  <si>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</si>
  <si>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</si>
  <si>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</si>
  <si>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</si>
  <si>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C32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</si>
  <si>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</si>
  <si>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</si>
  <si>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</si>
  <si>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</si>
  <si>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</si>
  <si>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</si>
  <si>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</si>
  <si>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</si>
  <si>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</si>
  <si>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</si>
  <si>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</si>
  <si>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</si>
  <si>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</si>
  <si>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</si>
  <si>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</si>
  <si>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</si>
  <si>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</si>
  <si>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</si>
  <si>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</si>
  <si>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</si>
  <si>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Base, C36</t>
  </si>
  <si>
    <t>Sum(C1:C39)</t>
  </si>
  <si>
    <t>Base, C50</t>
  </si>
  <si>
    <t>Base, C51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</si>
  <si>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</si>
  <si>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</si>
  <si>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</si>
  <si>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</si>
  <si>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</si>
  <si>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</si>
  <si>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</si>
  <si>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</si>
  <si>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</si>
  <si>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</si>
  <si>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</si>
  <si>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</si>
  <si>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</si>
  <si>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</si>
  <si>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</si>
  <si>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</si>
  <si>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</si>
  <si>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</si>
  <si>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</si>
  <si>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</si>
  <si>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</si>
  <si>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</si>
  <si>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</si>
  <si>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</si>
  <si>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</si>
  <si>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</si>
  <si>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</si>
  <si>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</si>
  <si>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</si>
  <si>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</si>
  <si>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</si>
  <si>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</si>
  <si>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</si>
  <si>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</si>
  <si>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</si>
  <si>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</si>
  <si>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</si>
  <si>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</si>
  <si>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</si>
  <si>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T5B1, C27 + C32
T5B2, C34 + C39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</si>
  <si>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</si>
  <si>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</si>
  <si>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</si>
  <si>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</si>
  <si>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</si>
  <si>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</si>
  <si>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</si>
  <si>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</si>
  <si>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</si>
  <si>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</si>
  <si>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</si>
  <si>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</si>
  <si>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T5C1M,
C36 + C39</t>
  </si>
  <si>
    <t>T5C1N,
C36 + C39</t>
  </si>
  <si>
    <t>T5C1O,
C36 + C39</t>
  </si>
  <si>
    <t>T5C1P,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</si>
  <si>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</si>
  <si>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</si>
  <si>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</si>
  <si>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</si>
  <si>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</si>
  <si>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</si>
  <si>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</si>
  <si>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T5C1X,
C36 + C39</t>
  </si>
  <si>
    <t>T5C1Y,
C36 + C39</t>
  </si>
  <si>
    <t>T5C1Z,
C36 + C39</t>
  </si>
  <si>
    <t>T5C1AA,
C36 + C39</t>
  </si>
  <si>
    <t>T5C1AB,
C36 + C39</t>
  </si>
  <si>
    <t>T5C1AC,
C36 + C39</t>
  </si>
  <si>
    <t>T5C1AD,
C36 + C39</t>
  </si>
  <si>
    <t>T5C1AE,
C36 + C39</t>
  </si>
  <si>
    <t>T5C1AF,
C36 + C39</t>
  </si>
  <si>
    <t>T5C1AG,
C36 + C39</t>
  </si>
  <si>
    <t>T5C1AH,
C36 + C39</t>
  </si>
  <si>
    <t>T2, C54</t>
  </si>
  <si>
    <t>T5A3, C17</t>
  </si>
  <si>
    <t>Career &amp;
Technical
Units
(CTE)</t>
  </si>
  <si>
    <t>T8, C36</t>
  </si>
  <si>
    <t>C1 x C6b</t>
  </si>
  <si>
    <t>C2 + C3 +
C4 + C5 + C6</t>
  </si>
  <si>
    <t>C1 + C7</t>
  </si>
  <si>
    <t>C8 x C9</t>
  </si>
  <si>
    <t>T6, C8</t>
  </si>
  <si>
    <t>C10 - C11a</t>
  </si>
  <si>
    <t>C12 ÷ C10</t>
  </si>
  <si>
    <t>C11a ÷ C10</t>
  </si>
  <si>
    <t>C11a ÷ C1</t>
  </si>
  <si>
    <t>If C16 - C11a &gt; 0,
C16 - C11a</t>
  </si>
  <si>
    <t>Lesser of
C17 and C19</t>
  </si>
  <si>
    <t>If C20 - C21 &gt; 0,
C20 - C21</t>
  </si>
  <si>
    <t>C22 ÷ C1</t>
  </si>
  <si>
    <t>C22 ÷ C20</t>
  </si>
  <si>
    <t>C12 + C22</t>
  </si>
  <si>
    <t>C25 ÷ C1</t>
  </si>
  <si>
    <t>T3A, C10</t>
  </si>
  <si>
    <t>C27 ÷ C1</t>
  </si>
  <si>
    <t>C25 + C27</t>
  </si>
  <si>
    <t>C29 ÷ C1</t>
  </si>
  <si>
    <t>T3A, C11</t>
  </si>
  <si>
    <t>C31 ÷ C1</t>
  </si>
  <si>
    <t>C25 + C31</t>
  </si>
  <si>
    <t>C33 ÷ C1</t>
  </si>
  <si>
    <t>C33 ÷ C41</t>
  </si>
  <si>
    <t>Rank High
to Low</t>
  </si>
  <si>
    <t>C11a + C20</t>
  </si>
  <si>
    <t>C37 ÷ C1</t>
  </si>
  <si>
    <t>C37 ÷ C41</t>
  </si>
  <si>
    <t>C33 + C37</t>
  </si>
  <si>
    <t>C41 ÷ C1</t>
  </si>
  <si>
    <t>Resolution</t>
  </si>
  <si>
    <t>C4 + C7 + C9</t>
  </si>
  <si>
    <t>PY 2.1.17 Count</t>
  </si>
  <si>
    <t>August</t>
  </si>
  <si>
    <t>April</t>
  </si>
  <si>
    <t>C4 + C6</t>
  </si>
  <si>
    <t>January</t>
  </si>
  <si>
    <t>HCS
Allocation</t>
  </si>
  <si>
    <t>C12 + C13</t>
  </si>
  <si>
    <t>C2 + C7 + C9
+ C10 + C14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</si>
  <si>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</si>
  <si>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</si>
  <si>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</si>
  <si>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</si>
  <si>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</si>
  <si>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</si>
  <si>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</si>
  <si>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T3, C30, R75</t>
  </si>
  <si>
    <t>C1 x C2</t>
  </si>
  <si>
    <t>C3 + C5</t>
  </si>
  <si>
    <t>C7 + C8</t>
  </si>
  <si>
    <t>C6 + C9</t>
  </si>
  <si>
    <t>C10 + C11</t>
  </si>
  <si>
    <t>Link to Mid-Year File</t>
  </si>
  <si>
    <t>Link to Audit File</t>
  </si>
  <si>
    <t>Link to Prior Month</t>
  </si>
  <si>
    <t>(26a)</t>
  </si>
  <si>
    <t>(30a)</t>
  </si>
  <si>
    <t>SD, C13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</si>
  <si>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</si>
  <si>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</si>
  <si>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</si>
  <si>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</si>
  <si>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</si>
  <si>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</si>
  <si>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</si>
  <si>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</si>
  <si>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C3 + C5 + C8 + C11 + C14 + C17</t>
  </si>
  <si>
    <t>LEA's October Tab</t>
  </si>
  <si>
    <t>LEA's February Tab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</si>
  <si>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</si>
  <si>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</si>
  <si>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</si>
  <si>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</si>
  <si>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</si>
  <si>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</si>
  <si>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</si>
  <si>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</si>
  <si>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T3, C37</t>
  </si>
  <si>
    <t>C1 + C11</t>
  </si>
  <si>
    <t>C14 - C15</t>
  </si>
  <si>
    <t>Link to OJJ ADM</t>
  </si>
  <si>
    <t>T3, C30 +
T3, C38</t>
  </si>
  <si>
    <t>C12 - C13</t>
  </si>
  <si>
    <t>Value</t>
  </si>
  <si>
    <t>Link to Prior Month,</t>
  </si>
  <si>
    <t>SD, C11</t>
  </si>
  <si>
    <t>SD, C12</t>
  </si>
  <si>
    <t>C27 x C29</t>
  </si>
  <si>
    <t>C27 x C31 x .5</t>
  </si>
  <si>
    <t>C39 + C40</t>
  </si>
  <si>
    <t>Total RSD Operated
Caddo Parish</t>
  </si>
  <si>
    <t>T8A</t>
  </si>
  <si>
    <t>C10 x -1.75%</t>
  </si>
  <si>
    <t>C10 x -.25%</t>
  </si>
  <si>
    <t>C11 + C12</t>
  </si>
  <si>
    <t>C10 + C13</t>
  </si>
  <si>
    <t>C14 + C15</t>
  </si>
  <si>
    <t>C1 x C27</t>
  </si>
  <si>
    <t>C30 + C32</t>
  </si>
  <si>
    <t>C28 + C33</t>
  </si>
  <si>
    <t>C34 x -1.75%</t>
  </si>
  <si>
    <t>C34 x -.25%</t>
  </si>
  <si>
    <t>C35 + C36</t>
  </si>
  <si>
    <t>C34 + C37</t>
  </si>
  <si>
    <t>C38 + C39</t>
  </si>
  <si>
    <t>Prior Month, C43</t>
  </si>
  <si>
    <t>C40 - C41</t>
  </si>
  <si>
    <t>(24a)</t>
  </si>
  <si>
    <t>(28a)</t>
  </si>
  <si>
    <t>C24 + C40</t>
  </si>
  <si>
    <t>C27 + C43</t>
  </si>
  <si>
    <t>July, T5C1, C21</t>
  </si>
  <si>
    <t>C21</t>
  </si>
  <si>
    <t>C48 - C47</t>
  </si>
  <si>
    <t>July, T5C1, C37</t>
  </si>
  <si>
    <t>C37</t>
  </si>
  <si>
    <t>C52 - C51</t>
  </si>
  <si>
    <t>SD, C6</t>
  </si>
  <si>
    <t>C4 x C5</t>
  </si>
  <si>
    <t>C7 x C8</t>
  </si>
  <si>
    <t>C10 x C11</t>
  </si>
  <si>
    <t>C13 x C14</t>
  </si>
  <si>
    <t>C3 + C6 + C9 + C12 + C15</t>
  </si>
  <si>
    <t>C17 + C18</t>
  </si>
  <si>
    <t>C16 + C19</t>
  </si>
  <si>
    <t>C20 x -.25%</t>
  </si>
  <si>
    <t>C20 + C21</t>
  </si>
  <si>
    <t>C22 + C23
Formula</t>
  </si>
  <si>
    <t>Prior Month, C27</t>
  </si>
  <si>
    <t>C24 - C25</t>
  </si>
  <si>
    <r>
      <t xml:space="preserve">C26 </t>
    </r>
    <r>
      <rPr>
        <b/>
        <sz val="10"/>
        <color indexed="20"/>
        <rFont val="Calibri"/>
        <family val="2"/>
      </rPr>
      <t>÷</t>
    </r>
    <r>
      <rPr>
        <b/>
        <sz val="10"/>
        <color indexed="20"/>
        <rFont val="Arial"/>
        <family val="2"/>
      </rPr>
      <t xml:space="preserve"> $AC$87</t>
    </r>
  </si>
  <si>
    <t>C24
Formula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</si>
  <si>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</si>
  <si>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</si>
  <si>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</si>
  <si>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</si>
  <si>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</si>
  <si>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</si>
  <si>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</si>
  <si>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C42 ÷ $AS$87</t>
  </si>
  <si>
    <t>July C37</t>
  </si>
  <si>
    <t>T8, C12</t>
  </si>
  <si>
    <t>At-Risk, C12</t>
  </si>
  <si>
    <t>CTE, C12</t>
  </si>
  <si>
    <t>SWD, C12</t>
  </si>
  <si>
    <t>GT, C12</t>
  </si>
  <si>
    <t>C18 + C19</t>
  </si>
  <si>
    <t>C16 + C20</t>
  </si>
  <si>
    <t>C21 x -.25%</t>
  </si>
  <si>
    <t>C21 + C22</t>
  </si>
  <si>
    <t>C25 - C26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</si>
  <si>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</si>
  <si>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</si>
  <si>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</si>
  <si>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</si>
  <si>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</si>
  <si>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</si>
  <si>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</si>
  <si>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C41 - C42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</si>
  <si>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</si>
  <si>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Emergency Assistance - Natural Disaster</t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</si>
  <si>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</si>
  <si>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</si>
  <si>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</si>
  <si>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</si>
  <si>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</si>
  <si>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</si>
  <si>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Foreign Language/Escadrille Associate Salary</t>
  </si>
  <si>
    <t>Prior Year Audit Adjustments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</si>
  <si>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</si>
  <si>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</si>
  <si>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</si>
  <si>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</si>
  <si>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</si>
  <si>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t>Baton
Rouge
University
Prep
Table 5C1AH</t>
  </si>
  <si>
    <t>Noble
Minds
Table 5C1AE</t>
  </si>
  <si>
    <t>JCFA
Lafayette
Table 5C1AF</t>
  </si>
  <si>
    <t>T2, C56</t>
  </si>
  <si>
    <t>T5C1AH, C16</t>
  </si>
  <si>
    <t>Link out
of File</t>
  </si>
  <si>
    <t>Sum(C2:C39)</t>
  </si>
  <si>
    <t>C1 + C40 OR
Sum(C1:C39)</t>
  </si>
  <si>
    <t>GEO Prep 
Mid-City of 
Greater 
Baton Rouge</t>
  </si>
  <si>
    <t>Thrive Academy</t>
  </si>
  <si>
    <t>Per SIS
2-1-18</t>
  </si>
  <si>
    <t>(Per LEADS
10-1-17)</t>
  </si>
  <si>
    <t>(Per SER
2-1-18)</t>
  </si>
  <si>
    <t>Feb. 1, 2018
MFP Funded
Membership</t>
  </si>
  <si>
    <t xml:space="preserve">  2016 Assessed Property Value</t>
  </si>
  <si>
    <t>Total
Ad Valorem
Revenue
Including Debt
(2016-2017)</t>
  </si>
  <si>
    <t>Total
Sales Tax
Revenue
(2016-2017)</t>
  </si>
  <si>
    <t>2016
Total Assessed
Property Value</t>
  </si>
  <si>
    <t>2016
Assessed
Homestead
Exemption</t>
  </si>
  <si>
    <t>2016
Net Assessed
Taxable Property</t>
  </si>
  <si>
    <t>2016
Net Assessed
Taxable Property
With Cap Of</t>
  </si>
  <si>
    <t>Prior Year
 2015
Net Assessed
Taxable Property
(Without cap)</t>
  </si>
  <si>
    <t>Prior Year
2017-2018
Computed
Sales Tax Base
(Without Cap)</t>
  </si>
  <si>
    <t>2018-2019
Computed
 Sales Tax
Base</t>
  </si>
  <si>
    <t>Type 3B
Charters</t>
  </si>
  <si>
    <t>RSD
Operated
&amp;
Type 5
Charters</t>
  </si>
  <si>
    <t>2.1.18 Student Count - RSD Operated &amp; Type 5 Charter Schools</t>
  </si>
  <si>
    <t>Linwood Public Charter School (RSD Operated)</t>
  </si>
  <si>
    <t>Total Local Revenues in MFP (FY2016-17)</t>
  </si>
  <si>
    <t>2016
Net Assessed 
Property
(with 10% Cap)</t>
  </si>
  <si>
    <t>FY2016-17
Computed Sales
Tax Base with
15% Cap
on Growth</t>
  </si>
  <si>
    <t>2016
Ad Valorem 
Tax Revenues
(per 16-17 AFR)</t>
  </si>
  <si>
    <t>FY2016-17
Sales Tax Revenue
(per 16-17 AFR)</t>
  </si>
  <si>
    <t>FY2018-19 Unweighted State Cost Allocation Per Pupils
Types 1, 2, 3, 3B, and 4 Charter Schools</t>
  </si>
  <si>
    <t>FY2018-19 Weighted State Cost Allocation Per Pupils
Types 1, 2, 3, 3B, and 4 Charter Schools</t>
  </si>
  <si>
    <r>
      <t xml:space="preserve">Unweighted
Per Pupil
Without
Continuation
of Prior Year
Pay Raise
</t>
    </r>
    <r>
      <rPr>
        <sz val="10"/>
        <rFont val="Arial"/>
        <family val="2"/>
      </rPr>
      <t>(Includes Initial
FY2018-19
Local Revenue
Representation)</t>
    </r>
  </si>
  <si>
    <t>FY2018-19
State Cost
Allocation 
of Level 1</t>
  </si>
  <si>
    <t>Feb. 1, 2018
Student
Count</t>
  </si>
  <si>
    <t>Oct. 1, 2017
Student
Count</t>
  </si>
  <si>
    <t>FY2018-19
State Cost
Allocation 
Of Level 1</t>
  </si>
  <si>
    <r>
      <t xml:space="preserve">Qualifying
Teachers
As of 2.1.18
</t>
    </r>
    <r>
      <rPr>
        <sz val="10"/>
        <color indexed="18"/>
        <rFont val="Arial"/>
        <family val="2"/>
      </rPr>
      <t>(Includes
Escadrille)</t>
    </r>
  </si>
  <si>
    <r>
      <t xml:space="preserve">FY2018-19 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</si>
  <si>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r>
      <t xml:space="preserve">Grades
7 - 12
</t>
    </r>
    <r>
      <rPr>
        <sz val="10"/>
        <color indexed="18"/>
        <rFont val="Arial"/>
        <family val="2"/>
      </rPr>
      <t>2.1.18 SIS</t>
    </r>
  </si>
  <si>
    <t>Grades
9 - 12
10.1.18 SIS</t>
  </si>
  <si>
    <t>JCFA - East</t>
  </si>
  <si>
    <t>JCFA
East
Table 5C1J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</si>
  <si>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</si>
  <si>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JCFA
East</t>
  </si>
  <si>
    <t>Athlos Academy of Jefferson Parish</t>
  </si>
  <si>
    <t>New Harmony High School</t>
  </si>
  <si>
    <t>City/Parish
Pay Raise
Continuation
Per Pupil 
Amount</t>
  </si>
  <si>
    <r>
      <t xml:space="preserve">MFP Funded
Membership
</t>
    </r>
    <r>
      <rPr>
        <sz val="10"/>
        <color indexed="18"/>
        <rFont val="Arial"/>
        <family val="2"/>
      </rPr>
      <t>Includes
New Type 2
(Not 1st Years),
Type 3B, &amp; Type 5
Charter Schools</t>
    </r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</si>
  <si>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</si>
  <si>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t xml:space="preserve">Feb. 1, 2018
MFP Funded
Membership
</t>
    </r>
    <r>
      <rPr>
        <sz val="10"/>
        <color indexed="18"/>
        <rFont val="Arial"/>
        <family val="2"/>
      </rPr>
      <t>(Per SIS)</t>
    </r>
  </si>
  <si>
    <t>October
2018
Mid-Year
Adjustment
for Students</t>
  </si>
  <si>
    <t>February
2019
Mid-Year
Adjustment
for Students</t>
  </si>
  <si>
    <r>
      <t xml:space="preserve">Student Count
</t>
    </r>
    <r>
      <rPr>
        <sz val="10"/>
        <color indexed="18"/>
        <rFont val="Arial"/>
        <family val="2"/>
      </rPr>
      <t>(Per SER
2-1-18)</t>
    </r>
  </si>
  <si>
    <r>
      <t xml:space="preserve">Student Count
</t>
    </r>
    <r>
      <rPr>
        <sz val="10"/>
        <color indexed="18"/>
        <rFont val="Arial"/>
        <family val="2"/>
      </rPr>
      <t>(Per LEADS
10-1-17)</t>
    </r>
  </si>
  <si>
    <r>
      <t xml:space="preserve">Student Count
</t>
    </r>
    <r>
      <rPr>
        <sz val="10"/>
        <color indexed="18"/>
        <rFont val="Arial"/>
        <family val="2"/>
      </rPr>
      <t>(Per SIS
2-1-18)</t>
    </r>
  </si>
  <si>
    <r>
      <t xml:space="preserve">Feb. 1, 2018
MFP Funded
Membership
</t>
    </r>
    <r>
      <rPr>
        <sz val="10"/>
        <color indexed="18"/>
        <rFont val="Arial"/>
        <family val="2"/>
      </rPr>
      <t>(Per SIS)</t>
    </r>
  </si>
  <si>
    <t>Feb. 1, 2018
MFP 
Funded
Membership</t>
  </si>
  <si>
    <t>Feb. 1, 2018
MFP
Funded
Membership 
+ 
OJJ ADM</t>
  </si>
  <si>
    <t>Change in
Funded
Student
Count Per
Feb. 2019
Mid-Year
Adjustment</t>
  </si>
  <si>
    <t>Change in
Funded
Student
Count Per
Oct. 2018
Mid-Year
Adjustment</t>
  </si>
  <si>
    <t>October
2018
Mid-Year
Adjustment</t>
  </si>
  <si>
    <t>Initial
FY2018-19
Local Revenue
Representation
Per Pupil
(per charter law)</t>
  </si>
  <si>
    <r>
      <t xml:space="preserve">February
2019
Mid-Year
Adjustment
</t>
    </r>
    <r>
      <rPr>
        <sz val="10"/>
        <color indexed="18"/>
        <rFont val="Arial"/>
        <family val="2"/>
      </rPr>
      <t>(Half the
Per Pupil)</t>
    </r>
  </si>
  <si>
    <r>
      <t xml:space="preserve">February
2019
Mid-Year
Adjustment
</t>
    </r>
    <r>
      <rPr>
        <sz val="10"/>
        <color indexed="18"/>
        <rFont val="Arial"/>
        <family val="2"/>
      </rPr>
      <t xml:space="preserve">
(Half the
Per Pupil)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</si>
  <si>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</si>
  <si>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</si>
  <si>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</si>
  <si>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</si>
  <si>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Finalized Allocation and
Mid-Year Adjustment</t>
  </si>
  <si>
    <t>Finalized Allocation and Mid-Year Adjustment</t>
  </si>
  <si>
    <t>Finalized
Local Revenue
Representation
Allocation</t>
  </si>
  <si>
    <t>Finalized
Local Revenue
Representation
Allocation
and Mid-Year
Adjustment
for Students</t>
  </si>
  <si>
    <t>Athlos
Academy
of Jefferson
Parish
Table 5C1AJ</t>
  </si>
  <si>
    <t>New
Harmony
High
School
Table 5C1AI</t>
  </si>
  <si>
    <t>Economically Disadvantaged (22%)</t>
  </si>
  <si>
    <t>Economically
Disadvantaged</t>
  </si>
  <si>
    <t>Economically Disadvantaged</t>
  </si>
  <si>
    <t>Level 4 Funds
Paid Annually</t>
  </si>
  <si>
    <t>Charter Per Pupil</t>
  </si>
  <si>
    <t>Econ Disad Update &amp; Split</t>
  </si>
  <si>
    <t>Total MFP
State Cost
Allocation
+/- Mid-Year
Adjustments
- Admin Fee
+/- Audit Adj.
+ Monthly
Level 4</t>
  </si>
  <si>
    <t>Audit Adjustment Update</t>
  </si>
  <si>
    <r>
      <t>FY2018-2019 MFP Budget Letter</t>
    </r>
    <r>
      <rPr>
        <sz val="22"/>
        <color rgb="FFFF0000"/>
        <rFont val="Arial Narrow"/>
        <family val="2"/>
      </rPr>
      <t/>
    </r>
  </si>
  <si>
    <t>Total 
FY2017-18
MFP Audit
Adjustments
Plus
FY2016-17
Mid-Year &amp;
End of Year</t>
  </si>
  <si>
    <r>
      <t xml:space="preserve">FY2017-18
Budget Letter
</t>
    </r>
    <r>
      <rPr>
        <b/>
        <sz val="12"/>
        <color rgb="FFFF0000"/>
        <rFont val="Arial Narrow"/>
        <family val="2"/>
      </rPr>
      <t>June 2018</t>
    </r>
  </si>
  <si>
    <t>T5C1AI-T5C1AJ</t>
  </si>
  <si>
    <r>
      <t xml:space="preserve">Placeholder
</t>
    </r>
    <r>
      <rPr>
        <sz val="10"/>
        <color rgb="FF000080"/>
        <rFont val="Arial"/>
        <family val="2"/>
      </rPr>
      <t>(Tallulah
Charter
School)</t>
    </r>
    <r>
      <rPr>
        <b/>
        <sz val="10"/>
        <color rgb="FF000080"/>
        <rFont val="Arial"/>
        <family val="2"/>
      </rPr>
      <t xml:space="preserve">
Table 5C1K</t>
    </r>
  </si>
  <si>
    <t>T5B2, C36, R23</t>
  </si>
  <si>
    <t>T5B2, C43</t>
  </si>
  <si>
    <t>T5C1AI,
C36 + C39</t>
  </si>
  <si>
    <t>T5C1AJ,
C36 + C39</t>
  </si>
  <si>
    <t>Placeholder (Tallulah Charter School)</t>
  </si>
  <si>
    <t>1st Year Placeholder wrong column</t>
  </si>
  <si>
    <t>T5C1A, C43</t>
  </si>
  <si>
    <t>T5C1B, C43</t>
  </si>
  <si>
    <t>T5C1C, C43</t>
  </si>
  <si>
    <t>T5C1D, C43</t>
  </si>
  <si>
    <t>T5C1E, C43</t>
  </si>
  <si>
    <t>T5C1F, C43</t>
  </si>
  <si>
    <t>T5C1G, C43</t>
  </si>
  <si>
    <t>T5C1H, C43</t>
  </si>
  <si>
    <t>T5C1I, C43</t>
  </si>
  <si>
    <t>T5C1J, C43</t>
  </si>
  <si>
    <t>T5C1M, C43</t>
  </si>
  <si>
    <t>T5C1N, C43</t>
  </si>
  <si>
    <t>If C16 - C11a &lt; 0, C16 - C11a</t>
  </si>
  <si>
    <t>C5a x 60%</t>
  </si>
  <si>
    <t>C4a x 150%</t>
  </si>
  <si>
    <t>C3a x 6%</t>
  </si>
  <si>
    <t>C2a x 22%</t>
  </si>
  <si>
    <r>
      <t xml:space="preserve">State Funds 
</t>
    </r>
    <r>
      <rPr>
        <sz val="10"/>
        <color indexed="18"/>
        <rFont val="Arial"/>
        <family val="2"/>
      </rPr>
      <t>(with
Continuation
of Prior Year
Pay Raises)</t>
    </r>
    <r>
      <rPr>
        <b/>
        <sz val="10"/>
        <color indexed="18"/>
        <rFont val="Arial"/>
        <family val="2"/>
      </rPr>
      <t xml:space="preserve">
as Percent
of Total
State &amp; Local</t>
    </r>
  </si>
  <si>
    <t>Per Pupil (I3)
C5 ÷ C6</t>
  </si>
  <si>
    <t>Per Pupil (K3)
Resolution</t>
  </si>
  <si>
    <t>C1 x T3 C1</t>
  </si>
  <si>
    <t>If C5 = 0, T3 C1, 0</t>
  </si>
  <si>
    <t>Foreign Language Associate Salary Allocation</t>
  </si>
  <si>
    <t>SIS Multistats</t>
  </si>
  <si>
    <r>
      <t>Qualifying
Second and 
Third Year
Teachers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April 2019 Data)</t>
    </r>
  </si>
  <si>
    <t>Link to Prior Month File</t>
  </si>
  <si>
    <t>Total MFP State Cost Allocation
+/- Mid-Year Adjs
+/- Audit Adjs
+ Monthly Level 4</t>
  </si>
  <si>
    <t>Total MFP State Cost Allocation
+/- Mid-Year Adjs
+/- Audit Adjs
+ Total Level 4</t>
  </si>
  <si>
    <t>Link to October Tab in Mid-Year File</t>
  </si>
  <si>
    <t>Link to February Tab in Mid-Year File</t>
  </si>
  <si>
    <t>Prior Month File:
C17 + C19</t>
  </si>
  <si>
    <t>Link to October Tab
in Mid-Year File</t>
  </si>
  <si>
    <t>Link to February Tab
in Mid-Year File</t>
  </si>
  <si>
    <t>Prior Month File: C27 + C29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</si>
  <si>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</si>
  <si>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</si>
  <si>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</si>
  <si>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</si>
  <si>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</si>
  <si>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</si>
  <si>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</si>
  <si>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</si>
  <si>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</si>
  <si>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</si>
  <si>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</si>
  <si>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</si>
  <si>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</si>
  <si>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</si>
  <si>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</si>
  <si>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</si>
  <si>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</si>
  <si>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</si>
  <si>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</si>
  <si>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Prior Month File: C6 + C8</t>
  </si>
  <si>
    <t>Total
State Cost
Allocation
for OJJ
Secure Care
Students
+ Monthly Level 4</t>
  </si>
  <si>
    <t>Prior Month File: C15 + C17</t>
  </si>
  <si>
    <t>C16 ÷ Months Remaining</t>
  </si>
  <si>
    <t>C7 ÷ Months Remaining</t>
  </si>
  <si>
    <t>C10 + C11
T4, C2 + T4, C9 + T4, C14</t>
  </si>
  <si>
    <t>Total MFP
State Cost &amp;
Local Cost
Allocation
+/- Mid-Year Adjs
+/- Audit Adjs
+ Monthly Level 4</t>
  </si>
  <si>
    <t>Total MFP
State Cost &amp;
Local Cost
Allocation
+/- Mid-Year Adjs
+/- Audit Adjs
+ Total Level 4</t>
  </si>
  <si>
    <r>
      <t xml:space="preserve">C14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</si>
  <si>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Prior Month File: C13 + C15</t>
  </si>
  <si>
    <t>C12
T4, C7 + T4, C10</t>
  </si>
  <si>
    <t>T3, C30</t>
  </si>
  <si>
    <t>C16 + C17 + C18 + C19</t>
  </si>
  <si>
    <t>C20 - C21</t>
  </si>
  <si>
    <t>C22 ÷ Months Remaining</t>
  </si>
  <si>
    <t>C20 + C24 + C25</t>
  </si>
  <si>
    <t>C42 ÷ Months Remaining</t>
  </si>
  <si>
    <t>Total MFP
State Cost
Allocation 
+/- Mid-Year
Adjustments
- Admin Fee
+/- Audit Adj.
+ Monthly
Level 4</t>
  </si>
  <si>
    <t>Total MFP
State Cost
Allocation 
+/- Mid-Year
Adjustments
- Admin Fee
+/- Audit Adj.
+Total Level 4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</si>
  <si>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</si>
  <si>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</si>
  <si>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</si>
  <si>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</si>
  <si>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</si>
  <si>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</si>
  <si>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Prior Month File:
C21 + C23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</si>
  <si>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</si>
  <si>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</si>
  <si>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</si>
  <si>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</si>
  <si>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</si>
  <si>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</si>
  <si>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</si>
  <si>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C3 + C6 + C9
+ C12 + C15</t>
  </si>
  <si>
    <t>State Admin
Fee to the 
Dept. of
Education
0.25%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</si>
  <si>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</si>
  <si>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</si>
  <si>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SD, C6 x 90%</t>
  </si>
  <si>
    <t>SD, C7 x 90%</t>
  </si>
  <si>
    <t>SD, C8 x 90%</t>
  </si>
  <si>
    <t>SD, C9 x 90%</t>
  </si>
  <si>
    <t>SD, C10 x 90%</t>
  </si>
  <si>
    <t>SD, C12 x 90%</t>
  </si>
  <si>
    <t>Prior Month File: C26 + C28</t>
  </si>
  <si>
    <r>
      <t xml:space="preserve">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</si>
  <si>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
C42 + C44</t>
  </si>
  <si>
    <t>C43 ÷ Remaining Months</t>
  </si>
  <si>
    <r>
      <t xml:space="preserve">Levels 1 and 2
Local Revenue
Representation
</t>
    </r>
    <r>
      <rPr>
        <sz val="10"/>
        <color indexed="18"/>
        <rFont val="Arial"/>
        <family val="2"/>
      </rPr>
      <t>(Table 3,
Col 37)</t>
    </r>
  </si>
  <si>
    <t>Finalized
State Cost
Allocation
&amp; Mid-Year
Adjustment
for Students</t>
  </si>
  <si>
    <t>FY2017-18 Audit Adjustment</t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</si>
  <si>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</si>
  <si>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</si>
  <si>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</si>
  <si>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</si>
  <si>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</si>
  <si>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</si>
  <si>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Admin
Fee to the 
Dept. of
Education
0.25%</t>
  </si>
  <si>
    <t>T5B2, C6</t>
  </si>
  <si>
    <t>If C11 &gt; C10 x 75%,
C10 x 75%, C11</t>
  </si>
  <si>
    <t>If C1 &lt; 7,500,
7,500 - C1</t>
  </si>
  <si>
    <t>C6a ÷ 37,500</t>
  </si>
  <si>
    <t>C10 x 34%</t>
  </si>
  <si>
    <t>If C20 &gt; 0, C20 x C14 x 1.72</t>
  </si>
  <si>
    <t>C2 + C4 + C7 + C9</t>
  </si>
  <si>
    <t>C6 x $68.92</t>
  </si>
  <si>
    <t>C8 x $100</t>
  </si>
  <si>
    <t>Sum(C44:C78)</t>
  </si>
  <si>
    <t>Collegiate
Academy
Table 5C1AG</t>
  </si>
  <si>
    <t>T5C1O, C43</t>
  </si>
  <si>
    <t>T5C1P, C43</t>
  </si>
  <si>
    <t>T5C1Q, C43</t>
  </si>
  <si>
    <t>T5C1R, C43</t>
  </si>
  <si>
    <t>T5C1S, C43</t>
  </si>
  <si>
    <t>T5C1T, C43</t>
  </si>
  <si>
    <t>T5C1U, C43</t>
  </si>
  <si>
    <t>T5C1V, C43</t>
  </si>
  <si>
    <t>T5C1W, C43</t>
  </si>
  <si>
    <t>T5C1X, C43</t>
  </si>
  <si>
    <t>T5C1Y, C43</t>
  </si>
  <si>
    <t>T5C1Z, C43</t>
  </si>
  <si>
    <t>T5C1AA, C43</t>
  </si>
  <si>
    <t>T5C1AB, C43</t>
  </si>
  <si>
    <t>T5C1AC, C43</t>
  </si>
  <si>
    <t>T5C1AD, C43</t>
  </si>
  <si>
    <t>T5C1AE, C43</t>
  </si>
  <si>
    <t>T5C1AF, C43</t>
  </si>
  <si>
    <t>T5C1AG, C43</t>
  </si>
  <si>
    <t>T5C1AH, C43</t>
  </si>
  <si>
    <t>T5C1AI, C43</t>
  </si>
  <si>
    <t>T5C1AJ, C43</t>
  </si>
  <si>
    <t>T5C2, C44</t>
  </si>
  <si>
    <t>T5C3, C44</t>
  </si>
  <si>
    <t>C1 + C40</t>
  </si>
  <si>
    <t>T5C1A, C49</t>
  </si>
  <si>
    <t>T5C1B, C49</t>
  </si>
  <si>
    <t>T5C1C, C49</t>
  </si>
  <si>
    <t>T5C1D, C49</t>
  </si>
  <si>
    <t>T5C1E, C49</t>
  </si>
  <si>
    <t>T5C1F, C49</t>
  </si>
  <si>
    <t>T5C1G, C49</t>
  </si>
  <si>
    <t>T5C1H, C49</t>
  </si>
  <si>
    <t>T5C1I, C49</t>
  </si>
  <si>
    <t>T5C1J, C49</t>
  </si>
  <si>
    <t>T5C1M, C49</t>
  </si>
  <si>
    <t>T5C1N, C49</t>
  </si>
  <si>
    <t>T5C1O, C49</t>
  </si>
  <si>
    <t>T5C1P, C49</t>
  </si>
  <si>
    <t>T5C1Q, C49</t>
  </si>
  <si>
    <t>T5C1R, C49</t>
  </si>
  <si>
    <t>T5C1S, C49</t>
  </si>
  <si>
    <t>T5C1T, C49</t>
  </si>
  <si>
    <t>T5C1U, C49</t>
  </si>
  <si>
    <t>T5C1V, C49</t>
  </si>
  <si>
    <t>T5C1W, C49</t>
  </si>
  <si>
    <t>T5C1X, C49</t>
  </si>
  <si>
    <t>T5C1Y, C49</t>
  </si>
  <si>
    <t>T5C1Z, C49</t>
  </si>
  <si>
    <t>T5C1AA, C49</t>
  </si>
  <si>
    <t>T5C1AB, C49</t>
  </si>
  <si>
    <t>T5C1AC, C49</t>
  </si>
  <si>
    <t>T5C1AD, C49</t>
  </si>
  <si>
    <t>T5C1AE, C49</t>
  </si>
  <si>
    <t>T5C1AF, C49</t>
  </si>
  <si>
    <t>T5C1AG, C49</t>
  </si>
  <si>
    <t>T5C1AH, C49</t>
  </si>
  <si>
    <t>T5C1AI, C49</t>
  </si>
  <si>
    <t>T5C1AJ, C49</t>
  </si>
  <si>
    <t>T5C2, C50</t>
  </si>
  <si>
    <t>T5C3, C50</t>
  </si>
  <si>
    <t>C42 + C43 + C79</t>
  </si>
  <si>
    <t>Total MFP
Allocation
- State Cost
Allocations to
Other Public Schools
+/- Adjustments
+ Total Level 4</t>
  </si>
  <si>
    <t>T5C1AE, C16</t>
  </si>
  <si>
    <t>T5C1AF, C16</t>
  </si>
  <si>
    <t>T5C1AG, C16</t>
  </si>
  <si>
    <t>FY2018-19
Total MFP
Allocation
- State Cost
Allocations to
Other Public
Schools</t>
  </si>
  <si>
    <t>Sum(C2:C37)</t>
  </si>
  <si>
    <t>C1 + C38 OR
Sum(C1:C37)</t>
  </si>
  <si>
    <r>
      <t xml:space="preserve">C39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</si>
  <si>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C44 + C45</t>
  </si>
  <si>
    <t>C39 + C41 + C46</t>
  </si>
  <si>
    <t>C47 + C48 +
C49 + C50</t>
  </si>
  <si>
    <t>Prior Month File:
(C52 + C54</t>
  </si>
  <si>
    <t>C51 - C52</t>
  </si>
  <si>
    <t>C53 ÷ # of Mths
Remaining</t>
  </si>
  <si>
    <t>C51 + C55 + C56</t>
  </si>
  <si>
    <t>C12 + C13 + C14 + C15</t>
  </si>
  <si>
    <t>C16 - C17</t>
  </si>
  <si>
    <r>
      <t xml:space="preserve">C18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</si>
  <si>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C16 + C20 + C21</t>
  </si>
  <si>
    <r>
      <t xml:space="preserve">Career Development Fund </t>
    </r>
    <r>
      <rPr>
        <sz val="10"/>
        <color rgb="FFFF0000"/>
        <rFont val="Arial"/>
        <family val="2"/>
      </rPr>
      <t>(Preliminary)</t>
    </r>
  </si>
  <si>
    <t>International
High School
Table 5C1C</t>
  </si>
  <si>
    <t>FY2018-19
Total MFP
Allocation
- State Cost
Allocations to
Other Public
Schools
+/- Adjustments
+ Total Level 4
Funds</t>
  </si>
  <si>
    <t>FY2018-19
Total MFP
Allocation
- State Cost
Allocations to
Other Public
Schools
+/- Adjustments</t>
  </si>
  <si>
    <t>FY2018-19
Total MFP
Allocation
- State Cost
Allocations to
Other Public
Schools
+/- Adjustments
+ Monthly Level 4</t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</si>
  <si>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</si>
  <si>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</si>
  <si>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</si>
  <si>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Gifted and 
Talented 
Students
(GT)</t>
  </si>
  <si>
    <t>PY 2.1.18</t>
  </si>
  <si>
    <t>C1 x $21,000</t>
  </si>
  <si>
    <t>C3 x $6,000</t>
  </si>
  <si>
    <t>C5 x $4,000</t>
  </si>
  <si>
    <t>C8 x $238
Or Minimum</t>
  </si>
  <si>
    <t>C11 x $59</t>
  </si>
  <si>
    <t>March</t>
  </si>
  <si>
    <t>C24 + C25
T4, C2; T4, C9; T4, C14</t>
  </si>
  <si>
    <t>C26
T4, C7; T4, C10</t>
  </si>
  <si>
    <t>C1 x C4
T4, C2; T4, C9;
T4, C14</t>
  </si>
  <si>
    <t>C5
T4, C7; T4, C10</t>
  </si>
  <si>
    <t>C22 + C23
T4, C2; T4, C9; T4, C14</t>
  </si>
  <si>
    <t>C24
T4, C7; T4, C10</t>
  </si>
  <si>
    <t>C23 + C24
T4, C2; T4, C9; T4, C14</t>
  </si>
  <si>
    <t>C25
T4, C7; T4, C10</t>
  </si>
  <si>
    <t>C5 x 0.75%</t>
  </si>
  <si>
    <t>La. Tax Commission
Table 41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</si>
  <si>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</si>
  <si>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C27</t>
    </r>
  </si>
  <si>
    <r>
      <t xml:space="preserve">(C32 - C31)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C31</t>
    </r>
  </si>
  <si>
    <r>
      <t xml:space="preserve">C28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</si>
  <si>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C32</t>
    </r>
  </si>
  <si>
    <r>
      <t xml:space="preserve">C38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T3, C1</t>
    </r>
  </si>
  <si>
    <t>If C3b &gt; 10%,
3a x (1 + 10%)</t>
  </si>
  <si>
    <t>If C33 &gt; 15%,
C31 x (1 + 15%)</t>
  </si>
  <si>
    <r>
      <t xml:space="preserve">Total Revenue
</t>
    </r>
    <r>
      <rPr>
        <sz val="10"/>
        <color rgb="FF000080"/>
        <rFont val="Arial"/>
        <family val="2"/>
      </rPr>
      <t>(For Use in MFP
Levels 1 and 2)</t>
    </r>
  </si>
  <si>
    <r>
      <t xml:space="preserve">C2 x 15.05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</si>
  <si>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</si>
  <si>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</si>
  <si>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</si>
  <si>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</si>
  <si>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Added students back to Northeast Claiborne</t>
  </si>
  <si>
    <t>Remove Northeast Audit Adjustment</t>
  </si>
  <si>
    <t>Audit Adjustment Correction</t>
  </si>
  <si>
    <t>Level 1 &amp;
Eligible
Level 2
Local Cost
Allocation</t>
  </si>
  <si>
    <t>GEO Prep
Mid-City
Table 5C1M</t>
  </si>
  <si>
    <t>RSD Operated</t>
  </si>
  <si>
    <t>Update Northeast Audit Adjustment</t>
  </si>
  <si>
    <t>Placeholder for Closed LEAs</t>
  </si>
  <si>
    <t>FY2018-19
Budget Letter
S.C.R. 48</t>
  </si>
  <si>
    <t>Placeholder for Closed LEA</t>
  </si>
  <si>
    <r>
      <t xml:space="preserve">Prior Years
MFP Audit
Adjustments
</t>
    </r>
    <r>
      <rPr>
        <sz val="10"/>
        <color indexed="18"/>
        <rFont val="Arial"/>
        <family val="2"/>
      </rPr>
      <t>(Includes
FY2017-18
Plus FY2016-17
Mid-Year &amp;
End of Year)</t>
    </r>
  </si>
  <si>
    <r>
      <t xml:space="preserve">Prior Years
MFP Audit
Adjustments
</t>
    </r>
    <r>
      <rPr>
        <sz val="10"/>
        <color indexed="18"/>
        <rFont val="Arial"/>
        <family val="2"/>
      </rPr>
      <t>(Includes
FY2017-18
Plus FY2016-17
Mid-Year &amp;
End of Year)</t>
    </r>
  </si>
  <si>
    <t>Prior Years Audit Adjustments
City/Parish Only</t>
  </si>
  <si>
    <r>
      <t xml:space="preserve">Prior Years
MFP Audit
Adjustments
</t>
    </r>
    <r>
      <rPr>
        <sz val="10"/>
        <color indexed="18"/>
        <rFont val="Arial"/>
        <family val="2"/>
      </rPr>
      <t>(Includes
FY2017-18
Plus
FY2016-17
Mid-Year &amp;
End of Year)</t>
    </r>
  </si>
  <si>
    <r>
      <t xml:space="preserve">Prior Years
MFP Audit
Adjustments
</t>
    </r>
    <r>
      <rPr>
        <sz val="10"/>
        <color indexed="18"/>
        <rFont val="Arial"/>
        <family val="2"/>
      </rPr>
      <t>(Includes
FY2017-18
Plus
FY2016-17
Mid-Year &amp;
End of Year)</t>
    </r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</si>
  <si>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</si>
  <si>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5C1-AC
Smothers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W36001)
(Opened 16/17)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</si>
  <si>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</si>
  <si>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</si>
  <si>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</si>
  <si>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</si>
  <si>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</si>
  <si>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rPr>
        <b/>
        <sz val="17"/>
        <color indexed="18"/>
        <rFont val="Arial"/>
        <family val="2"/>
      </rPr>
      <t>Table 5A2-C
International
School
of Louisiana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331001)
(Opened 00/01)
(In an Orleans District Building)</t>
    </r>
  </si>
  <si>
    <t>Audit Adj for Closed LEA</t>
  </si>
  <si>
    <r>
      <t xml:space="preserve">Athlos Academy </t>
    </r>
    <r>
      <rPr>
        <sz val="10"/>
        <color rgb="FFFF0000"/>
        <rFont val="Arial"/>
        <family val="2"/>
      </rPr>
      <t>(First Year)</t>
    </r>
  </si>
  <si>
    <r>
      <t xml:space="preserve">New Harmony High School </t>
    </r>
    <r>
      <rPr>
        <sz val="10"/>
        <color rgb="FFFF0000"/>
        <rFont val="Arial"/>
        <family val="2"/>
      </rPr>
      <t>(First Year)</t>
    </r>
  </si>
  <si>
    <t>GEO Prep Mid-City of Greater B. R.</t>
  </si>
  <si>
    <t>Audit Adj for LEA w/ new operator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</si>
  <si>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</si>
  <si>
    <t>City/Parish
MFP
Membership</t>
  </si>
  <si>
    <t>Type 1 &amp; 3
Charters
Acting as
their own
LEA</t>
  </si>
  <si>
    <t>New Type 2 Charter Schools</t>
  </si>
  <si>
    <t>Lab &amp; State Approved Schools</t>
  </si>
  <si>
    <t>Int'l High
School of
New Orleans</t>
  </si>
  <si>
    <t>New Vision
Learning
Academy</t>
  </si>
  <si>
    <t>VB Glencoe
Charter
School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</si>
  <si>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</si>
  <si>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</si>
  <si>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</si>
  <si>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</si>
  <si>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</si>
  <si>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Southern
University
Lab Virtual
School</t>
  </si>
  <si>
    <t>Audit Adj for overpmt not returned</t>
  </si>
  <si>
    <t>Removed Level 4 Placeholders</t>
  </si>
  <si>
    <t>5C1AE</t>
  </si>
  <si>
    <t>5C1AB</t>
  </si>
  <si>
    <t>5C1D</t>
  </si>
  <si>
    <t>5C1E</t>
  </si>
  <si>
    <t>Lycee Francais</t>
  </si>
  <si>
    <t>NOMMA</t>
  </si>
  <si>
    <t>Morris Jeff</t>
  </si>
  <si>
    <t>KIPP Booker T Washington</t>
  </si>
  <si>
    <t>KIPP East Community Primary</t>
  </si>
  <si>
    <t>CCS Akili</t>
  </si>
  <si>
    <t>CCS Harriet Tubman</t>
  </si>
  <si>
    <t>CCS Paul Habans</t>
  </si>
  <si>
    <t>Update Projection</t>
  </si>
  <si>
    <t>GEO Prep of Baton Rouge</t>
  </si>
  <si>
    <t>University View</t>
  </si>
  <si>
    <t>Athlos Academy</t>
  </si>
  <si>
    <t>5C3</t>
  </si>
  <si>
    <t>5C1AJ</t>
  </si>
  <si>
    <t>5C1AC</t>
  </si>
  <si>
    <t>5C1Y</t>
  </si>
  <si>
    <t>T4, C2 + T4, C14</t>
  </si>
  <si>
    <t>T4, C7 + T4, C9 + T4, C10</t>
  </si>
  <si>
    <t>ALL</t>
  </si>
  <si>
    <t>September</t>
  </si>
  <si>
    <t>Updated Athlos Projection</t>
  </si>
  <si>
    <t>Removed Mid-Year Adj Placeholder</t>
  </si>
  <si>
    <t>Qualifying
First Year
Teachers</t>
  </si>
  <si>
    <t>Foreign Language/Escadrille Associate Stipends</t>
  </si>
  <si>
    <t>Career Development Allocation</t>
  </si>
  <si>
    <t>High Cost Services Assistance Allocation</t>
  </si>
  <si>
    <t>Fwd. Fnd.</t>
  </si>
  <si>
    <t>Table 4</t>
  </si>
  <si>
    <t>Various</t>
  </si>
  <si>
    <t>Tab</t>
  </si>
  <si>
    <t>LEA</t>
  </si>
  <si>
    <t>CDF moved to Annual Pmt</t>
  </si>
  <si>
    <t>Site Code</t>
  </si>
  <si>
    <t>Rec'd 2 payments for Sept 2018 (see Sheet2)</t>
  </si>
  <si>
    <t>University View received a MFP State Cost Allocaiton supplemental payment in September for $262,077 making their total September MFP State Cost Allocation Payment $1,184,661.</t>
  </si>
  <si>
    <t>Univ View 10% Return to State</t>
  </si>
  <si>
    <t>_isl</t>
  </si>
  <si>
    <t>_lavca</t>
  </si>
  <si>
    <t>_University View</t>
  </si>
  <si>
    <t>October</t>
  </si>
  <si>
    <t>Update sent to App Ctrl</t>
  </si>
  <si>
    <t>First Year Stipends</t>
  </si>
  <si>
    <t>November</t>
  </si>
  <si>
    <t>5B2</t>
  </si>
  <si>
    <t>FAT Stipends - First Yr</t>
  </si>
  <si>
    <t>9/26/2018 &amp; 11/1/2018</t>
  </si>
  <si>
    <t>Linwood Audit FY2017-18</t>
  </si>
  <si>
    <t>Oct 1 Count</t>
  </si>
  <si>
    <t>See Orleans</t>
  </si>
  <si>
    <t>5C1C</t>
  </si>
  <si>
    <t>5C1G</t>
  </si>
  <si>
    <t>5C1J</t>
  </si>
  <si>
    <t>5C1O</t>
  </si>
  <si>
    <t>5C1X</t>
  </si>
  <si>
    <t>5C1AD</t>
  </si>
  <si>
    <t>Linwood Charter</t>
  </si>
  <si>
    <t>Audit Adj for FY2017-18</t>
  </si>
  <si>
    <r>
      <t xml:space="preserve">ADM for
Youth in
Secure
Care 
</t>
    </r>
    <r>
      <rPr>
        <sz val="10"/>
        <color indexed="18"/>
        <rFont val="Arial"/>
        <family val="2"/>
      </rPr>
      <t>(F</t>
    </r>
    <r>
      <rPr>
        <sz val="10"/>
        <color rgb="FF000080"/>
        <rFont val="Arial"/>
        <family val="2"/>
      </rPr>
      <t xml:space="preserve">Y2017/18
Final </t>
    </r>
    <r>
      <rPr>
        <sz val="10"/>
        <color indexed="18"/>
        <rFont val="Arial"/>
        <family val="2"/>
      </rPr>
      <t>ADM)</t>
    </r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</si>
  <si>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</si>
  <si>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r>
      <t xml:space="preserve">MFP State Cost Allocation for Youth in Secure Care 
</t>
    </r>
    <r>
      <rPr>
        <b/>
        <sz val="10"/>
        <color indexed="18"/>
        <rFont val="Arial"/>
        <family val="2"/>
      </rPr>
      <t xml:space="preserve">Based on FY2017-18 </t>
    </r>
    <r>
      <rPr>
        <b/>
        <sz val="10"/>
        <color indexed="18"/>
        <rFont val="Arial"/>
        <family val="2"/>
      </rPr>
      <t>Average Daily Membership (ADM)</t>
    </r>
  </si>
  <si>
    <t>Career
Development
Fund
Allocation</t>
  </si>
  <si>
    <t>Economy-
of-Scale:
If &lt; 7,500,
then
7,500 less
February
Membership</t>
  </si>
  <si>
    <t>Number of
Qualifying
Courses</t>
  </si>
  <si>
    <t>First Year New Type 2 Charter Schools</t>
  </si>
  <si>
    <t>Appropriation</t>
  </si>
  <si>
    <t>Surplus/Deficit</t>
  </si>
  <si>
    <t>Remove First Year Placeholder</t>
  </si>
  <si>
    <t>Update OJJ to Final ADM</t>
  </si>
  <si>
    <t>Mid-Year Student Allocations</t>
  </si>
  <si>
    <r>
      <t>October 1 Mid-year Adj. for Student Growth</t>
    </r>
    <r>
      <rPr>
        <sz val="12"/>
        <rFont val="Arial Narrow"/>
        <family val="2"/>
      </rPr>
      <t/>
    </r>
  </si>
  <si>
    <r>
      <t>February 1 Mid-year Adj. for Student Growth</t>
    </r>
    <r>
      <rPr>
        <sz val="12"/>
        <rFont val="Arial Narrow"/>
        <family val="2"/>
      </rPr>
      <t/>
    </r>
  </si>
  <si>
    <t>N/A</t>
  </si>
  <si>
    <t>Other Revenues:
Includes State &amp;
Federal taxes in
lieu of &amp; 50% of
earnings from
16th section and
other real estate
2016-2017 AFR</t>
  </si>
  <si>
    <t>Added teachers (FAT Salary) to 026 &amp; 028</t>
  </si>
  <si>
    <t>Update to Final CDF</t>
  </si>
  <si>
    <t>Added HCS</t>
  </si>
  <si>
    <r>
      <t xml:space="preserve">FY2018-19 </t>
    </r>
    <r>
      <rPr>
        <b/>
        <sz val="10"/>
        <color rgb="FFFF0000"/>
        <rFont val="Arial"/>
        <family val="2"/>
      </rPr>
      <t>Final</t>
    </r>
    <r>
      <rPr>
        <b/>
        <sz val="10"/>
        <rFont val="Arial"/>
        <family val="2"/>
      </rPr>
      <t xml:space="preserve"> Local Revenue Representation Per Pupils</t>
    </r>
  </si>
  <si>
    <r>
      <t xml:space="preserve">Final
FY2018-19
Local Revenue
Representation
Per Pupil
</t>
    </r>
    <r>
      <rPr>
        <sz val="10"/>
        <color indexed="18"/>
        <rFont val="Arial"/>
        <family val="2"/>
      </rPr>
      <t>(per charter law)
90%</t>
    </r>
  </si>
  <si>
    <r>
      <t xml:space="preserve">Final
FY2018-19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</si>
  <si>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FY18-19 Local Revenue Representation Per Pupil
</t>
    </r>
    <r>
      <rPr>
        <sz val="10"/>
        <color indexed="18"/>
        <rFont val="Arial"/>
        <family val="2"/>
      </rPr>
      <t>(per charter law)</t>
    </r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</si>
  <si>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</si>
  <si>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t>October Mid-Year</t>
  </si>
  <si>
    <t>February Mid-Year</t>
  </si>
  <si>
    <t>Update Charter Per Pupil</t>
  </si>
  <si>
    <t>2nd &amp; 3rd Year Stipends</t>
  </si>
  <si>
    <r>
      <t xml:space="preserve">MFP State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</si>
  <si>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t>Unweighted
State Cost
Allocation</t>
  </si>
  <si>
    <t>2A-1</t>
  </si>
  <si>
    <t>2A-2</t>
  </si>
  <si>
    <t>f(x)</t>
  </si>
  <si>
    <t>Statewide YTD until April:</t>
  </si>
  <si>
    <t>Table 1
Reconciliation</t>
  </si>
  <si>
    <t>Total Table 3</t>
  </si>
  <si>
    <t>Total MFP
State Cost
Allocation
+/- Mid-Yr Adjs
- Admin Fee
+/- Audit Adjs
+ Monthly
Level 4</t>
  </si>
  <si>
    <t>Total MFP
State Cost
Allocation
+/- Mid-Yr Adjs
- Admin Fee
+/- Audit Adjs
+ Total Level 4</t>
  </si>
  <si>
    <r>
      <t xml:space="preserve">Total MFP
State Cost
Allocation
+/- Mid-Yr Adjs
- Admin Fee
+/- Audit Adjs
+ Total Level 4
</t>
    </r>
    <r>
      <rPr>
        <b/>
        <sz val="10"/>
        <color rgb="FFFF0000"/>
        <rFont val="Arial"/>
        <family val="2"/>
      </rPr>
      <t>(Gross of
Admin Fee)</t>
    </r>
  </si>
  <si>
    <r>
      <t xml:space="preserve">FY18-19
LRR
Per Pupil
</t>
    </r>
    <r>
      <rPr>
        <sz val="10"/>
        <color indexed="18"/>
        <rFont val="Arial"/>
        <family val="2"/>
      </rPr>
      <t>(per
charter
law)</t>
    </r>
  </si>
  <si>
    <t>State Cost
Allocation
and LRR
Monthly
Payment</t>
  </si>
  <si>
    <t>Total
State Cost
Allocation
and LRR</t>
  </si>
  <si>
    <t xml:space="preserve">LRR
Monthly
Payment
</t>
  </si>
  <si>
    <r>
      <t xml:space="preserve">Total LRR
+/- Mid-Year
Adjustments
+/- Audit Adj.
</t>
    </r>
    <r>
      <rPr>
        <b/>
        <sz val="10"/>
        <color rgb="FFFF0000"/>
        <rFont val="Arial"/>
        <family val="2"/>
      </rPr>
      <t>(Gross of
Admin Fee)</t>
    </r>
  </si>
  <si>
    <t>Total LRR
+/- Mid-Year
Adjustments
- Admin Fee
+/- Audit Adj.</t>
  </si>
  <si>
    <t>Total LRR
+/- Mid-Year
Adjustments
- Admin Fee</t>
  </si>
  <si>
    <t>Total LRR
+/- Mid-Year
Adjustments</t>
  </si>
  <si>
    <t>Local
Revenue
Representation
(LRR)</t>
  </si>
  <si>
    <t>Local Revenue Representation (LRR)</t>
  </si>
  <si>
    <t>MARCH ONLY: Local Revenue Representation Admin. Fee Payable to DOE (.25%)</t>
  </si>
  <si>
    <t>MARCH ONLY: Local Revenue Representation
Admin. Fee Payable to DOE (.25%)</t>
  </si>
  <si>
    <t>MARCH ONLY:
Local Revenue
Representation
Admin. Fee
Payable to DOE
(.25%)</t>
  </si>
  <si>
    <t>MARCH  
2019
Payment
Amount</t>
  </si>
  <si>
    <t>Reconcile</t>
  </si>
  <si>
    <t>App Ctrl</t>
  </si>
  <si>
    <t>Audit Summary</t>
  </si>
  <si>
    <t>Rounding</t>
  </si>
  <si>
    <t>Rounding Diff</t>
  </si>
  <si>
    <t>Reconcile 2</t>
  </si>
  <si>
    <t>Update to Final SCA</t>
  </si>
  <si>
    <t>Finalized
State Cost
Allocation
Using
Oct. 1, 2018
SIS Data</t>
  </si>
  <si>
    <r>
      <t xml:space="preserve">Oct. 1, 2018
MFP Funded
Membership
</t>
    </r>
    <r>
      <rPr>
        <sz val="10"/>
        <color indexed="18"/>
        <rFont val="Arial"/>
        <family val="2"/>
      </rPr>
      <t>(Per SIS)</t>
    </r>
  </si>
  <si>
    <t>Update Pr Yr Audit_Correct FY17-18</t>
  </si>
  <si>
    <t>LEA Summary Tab</t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</si>
  <si>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April 2019 Data)</t>
    </r>
  </si>
  <si>
    <r>
      <t xml:space="preserve">Supplemental Course </t>
    </r>
    <r>
      <rPr>
        <sz val="10"/>
        <color rgb="FFFF0000"/>
        <rFont val="Arial"/>
        <family val="2"/>
      </rPr>
      <t>(Initial)</t>
    </r>
  </si>
  <si>
    <t>Stipends
for Foreign
Associate/
Escadrille
Teachers</t>
  </si>
  <si>
    <t>Adjust LFNO Stipend payment</t>
  </si>
  <si>
    <t>3.10.19 W/ Residency Update</t>
  </si>
  <si>
    <t>2018-2019 Circular No</t>
  </si>
  <si>
    <t>Z:\users\345001_University View\Budget Letter\345001_2018-2019 Circular No</t>
  </si>
  <si>
    <t>Z:\users\WAG001_lavca\Budget Letter\WAG001_2018-2019 Circular No</t>
  </si>
  <si>
    <t>Local
Admin Fee
to the 
Dept. of
Education
Paid in
July</t>
  </si>
  <si>
    <t>Local
Admin Fee
to the 
Dept. of
Education
Total Due</t>
  </si>
  <si>
    <t>Local
Admin Fee
to the 
Dept. of
Education
Paid in July</t>
  </si>
  <si>
    <t>Paid in July</t>
  </si>
  <si>
    <t>Total Due</t>
  </si>
  <si>
    <t>State
Admin Fee
to the 
Dept. of
Education
Paid in July</t>
  </si>
  <si>
    <t>State
Admin Fee
to the 
Dept. of
Education
Total Due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</si>
</sst>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#,##0.0"/>
    <numFmt numFmtId="172" formatCode="0.0%"/>
    <numFmt numFmtId="173" formatCode="0.00_);\(0.00\)"/>
    <numFmt numFmtId="174" formatCode="&quot;$&quot;#,##0.00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 Narrow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22"/>
      <name val="Arial Narrow"/>
      <family val="2"/>
    </font>
    <font>
      <sz val="24"/>
      <name val="Arial Narrow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11.9"/>
      <name val="Arial Narrow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1"/>
      <color rgb="FFFF0000"/>
      <name val="Arial"/>
      <family val="2"/>
    </font>
    <font>
      <sz val="14"/>
      <name val="Arial Narrow"/>
      <family val="2"/>
    </font>
    <font>
      <b/>
      <sz val="14"/>
      <name val="Arial"/>
      <family val="2"/>
    </font>
    <font>
      <sz val="11"/>
      <color rgb="FF000080"/>
      <name val="Arial"/>
      <family val="2"/>
    </font>
    <font>
      <b/>
      <sz val="12"/>
      <color rgb="FFFF0000"/>
      <name val="Arial Narrow"/>
      <family val="2"/>
    </font>
    <font>
      <sz val="22"/>
      <color rgb="FFFF0000"/>
      <name val="Arial Narrow"/>
      <family val="2"/>
    </font>
    <font>
      <b/>
      <sz val="10"/>
      <color indexed="20"/>
      <name val="Calibri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12"/>
      <color rgb="FFFF0000"/>
      <name val="Wingdings 2"/>
      <family val="1"/>
      <charset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4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8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 style="double">
        <color indexed="64"/>
      </right>
      <top style="thin">
        <color indexed="8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medium">
        <color indexed="64"/>
      </top>
      <bottom/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8"/>
      </bottom>
      <diagonal/>
    </border>
    <border>
      <left style="double">
        <color indexed="64"/>
      </left>
      <right style="double">
        <color indexed="64"/>
      </right>
      <top/>
      <bottom style="thin">
        <color indexed="22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/>
      <right style="double">
        <color indexed="64"/>
      </right>
      <top style="thin">
        <color indexed="8"/>
      </top>
      <bottom style="thin">
        <color theme="0" tint="-0.34998626667073579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 style="double">
        <color indexed="64"/>
      </left>
      <right/>
      <top style="medium">
        <color indexed="8"/>
      </top>
      <bottom/>
      <diagonal/>
    </border>
    <border>
      <left/>
      <right style="double">
        <color indexed="64"/>
      </right>
      <top style="medium">
        <color indexed="8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double">
        <color indexed="64"/>
      </top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/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double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double">
        <color indexed="64"/>
      </top>
      <bottom style="thin">
        <color theme="0" tint="-0.3499862666707357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double">
        <color indexed="64"/>
      </top>
      <bottom style="thin">
        <color theme="0" tint="-0.34998626667073579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845">
    <xf numFmtId="0" fontId="0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" applyNumberFormat="0" applyAlignment="0" applyProtection="0"/>
    <xf numFmtId="0" fontId="53" fillId="21" borderId="2" applyNumberFormat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3" fillId="0" borderId="0"/>
    <xf numFmtId="0" fontId="38" fillId="0" borderId="0"/>
    <xf numFmtId="0" fontId="23" fillId="23" borderId="7" applyNumberFormat="0" applyFont="0" applyAlignment="0" applyProtection="0"/>
    <xf numFmtId="0" fontId="62" fillId="20" borderId="8" applyNumberFormat="0" applyAlignment="0" applyProtection="0"/>
    <xf numFmtId="9" fontId="21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9" applyNumberFormat="0" applyFill="0" applyAlignment="0" applyProtection="0"/>
    <xf numFmtId="0" fontId="65" fillId="0" borderId="0" applyNumberForma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43" fontId="17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6" fillId="0" borderId="0"/>
    <xf numFmtId="0" fontId="38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21" fillId="0" borderId="0"/>
    <xf numFmtId="0" fontId="77" fillId="0" borderId="0"/>
    <xf numFmtId="43" fontId="14" fillId="0" borderId="0" applyFont="0" applyFill="0" applyBorder="0" applyAlignment="0" applyProtection="0"/>
    <xf numFmtId="0" fontId="59" fillId="7" borderId="79" applyNumberFormat="0" applyAlignment="0" applyProtection="0"/>
    <xf numFmtId="0" fontId="21" fillId="23" borderId="92" applyNumberFormat="0" applyFont="0" applyAlignment="0" applyProtection="0"/>
    <xf numFmtId="0" fontId="21" fillId="23" borderId="73" applyNumberFormat="0" applyFont="0" applyAlignment="0" applyProtection="0"/>
    <xf numFmtId="0" fontId="52" fillId="20" borderId="64" applyNumberFormat="0" applyAlignment="0" applyProtection="0"/>
    <xf numFmtId="0" fontId="64" fillId="0" borderId="75" applyNumberFormat="0" applyFill="0" applyAlignment="0" applyProtection="0"/>
    <xf numFmtId="0" fontId="52" fillId="20" borderId="79" applyNumberFormat="0" applyAlignment="0" applyProtection="0"/>
    <xf numFmtId="0" fontId="62" fillId="20" borderId="105" applyNumberFormat="0" applyAlignment="0" applyProtection="0"/>
    <xf numFmtId="0" fontId="62" fillId="20" borderId="101" applyNumberFormat="0" applyAlignment="0" applyProtection="0"/>
    <xf numFmtId="0" fontId="52" fillId="20" borderId="87" applyNumberFormat="0" applyAlignment="0" applyProtection="0"/>
    <xf numFmtId="0" fontId="59" fillId="7" borderId="68" applyNumberFormat="0" applyAlignment="0" applyProtection="0"/>
    <xf numFmtId="0" fontId="21" fillId="23" borderId="80" applyNumberFormat="0" applyFont="0" applyAlignment="0" applyProtection="0"/>
    <xf numFmtId="0" fontId="62" fillId="20" borderId="89" applyNumberFormat="0" applyAlignment="0" applyProtection="0"/>
    <xf numFmtId="0" fontId="21" fillId="23" borderId="69" applyNumberFormat="0" applyFont="0" applyAlignment="0" applyProtection="0"/>
    <xf numFmtId="0" fontId="62" fillId="20" borderId="70" applyNumberFormat="0" applyAlignment="0" applyProtection="0"/>
    <xf numFmtId="0" fontId="52" fillId="20" borderId="57" applyNumberFormat="0" applyAlignment="0" applyProtection="0"/>
    <xf numFmtId="0" fontId="64" fillId="0" borderId="71" applyNumberFormat="0" applyFill="0" applyAlignment="0" applyProtection="0"/>
    <xf numFmtId="0" fontId="52" fillId="20" borderId="91" applyNumberFormat="0" applyAlignment="0" applyProtection="0"/>
    <xf numFmtId="0" fontId="64" fillId="0" borderId="82" applyNumberFormat="0" applyFill="0" applyAlignment="0" applyProtection="0"/>
    <xf numFmtId="43" fontId="21" fillId="0" borderId="0" applyFont="0" applyFill="0" applyBorder="0" applyAlignment="0" applyProtection="0"/>
    <xf numFmtId="0" fontId="62" fillId="20" borderId="74" applyNumberFormat="0" applyAlignment="0" applyProtection="0"/>
    <xf numFmtId="0" fontId="59" fillId="7" borderId="57" applyNumberFormat="0" applyAlignment="0" applyProtection="0"/>
    <xf numFmtId="0" fontId="21" fillId="23" borderId="58" applyNumberFormat="0" applyFont="0" applyAlignment="0" applyProtection="0"/>
    <xf numFmtId="0" fontId="62" fillId="20" borderId="59" applyNumberFormat="0" applyAlignment="0" applyProtection="0"/>
    <xf numFmtId="0" fontId="64" fillId="0" borderId="6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1" fillId="23" borderId="84" applyNumberFormat="0" applyFont="0" applyAlignment="0" applyProtection="0"/>
    <xf numFmtId="0" fontId="59" fillId="7" borderId="64" applyNumberFormat="0" applyAlignment="0" applyProtection="0"/>
    <xf numFmtId="0" fontId="52" fillId="20" borderId="72" applyNumberFormat="0" applyAlignment="0" applyProtection="0"/>
    <xf numFmtId="0" fontId="62" fillId="20" borderId="85" applyNumberFormat="0" applyAlignment="0" applyProtection="0"/>
    <xf numFmtId="0" fontId="59" fillId="7" borderId="91" applyNumberFormat="0" applyAlignment="0" applyProtection="0"/>
    <xf numFmtId="0" fontId="21" fillId="23" borderId="65" applyNumberFormat="0" applyFont="0" applyAlignment="0" applyProtection="0"/>
    <xf numFmtId="0" fontId="62" fillId="20" borderId="66" applyNumberFormat="0" applyAlignment="0" applyProtection="0"/>
    <xf numFmtId="0" fontId="64" fillId="0" borderId="67" applyNumberFormat="0" applyFill="0" applyAlignment="0" applyProtection="0"/>
    <xf numFmtId="0" fontId="64" fillId="0" borderId="86" applyNumberFormat="0" applyFill="0" applyAlignment="0" applyProtection="0"/>
    <xf numFmtId="0" fontId="62" fillId="20" borderId="81" applyNumberFormat="0" applyAlignment="0" applyProtection="0"/>
    <xf numFmtId="0" fontId="52" fillId="20" borderId="103" applyNumberFormat="0" applyAlignment="0" applyProtection="0"/>
    <xf numFmtId="0" fontId="59" fillId="7" borderId="72" applyNumberFormat="0" applyAlignment="0" applyProtection="0"/>
    <xf numFmtId="0" fontId="64" fillId="0" borderId="94" applyNumberFormat="0" applyFill="0" applyAlignment="0" applyProtection="0"/>
    <xf numFmtId="0" fontId="52" fillId="20" borderId="68" applyNumberFormat="0" applyAlignment="0" applyProtection="0"/>
    <xf numFmtId="0" fontId="59" fillId="7" borderId="87" applyNumberFormat="0" applyAlignment="0" applyProtection="0"/>
    <xf numFmtId="0" fontId="62" fillId="20" borderId="93" applyNumberFormat="0" applyAlignment="0" applyProtection="0"/>
    <xf numFmtId="0" fontId="52" fillId="20" borderId="95" applyNumberFormat="0" applyAlignment="0" applyProtection="0"/>
    <xf numFmtId="0" fontId="52" fillId="20" borderId="83" applyNumberFormat="0" applyAlignment="0" applyProtection="0"/>
    <xf numFmtId="0" fontId="59" fillId="7" borderId="99" applyNumberFormat="0" applyAlignment="0" applyProtection="0"/>
    <xf numFmtId="0" fontId="59" fillId="7" borderId="83" applyNumberFormat="0" applyAlignment="0" applyProtection="0"/>
    <xf numFmtId="0" fontId="64" fillId="0" borderId="114" applyNumberFormat="0" applyFill="0" applyAlignment="0" applyProtection="0"/>
    <xf numFmtId="0" fontId="64" fillId="0" borderId="102" applyNumberFormat="0" applyFill="0" applyAlignment="0" applyProtection="0"/>
    <xf numFmtId="0" fontId="21" fillId="23" borderId="88" applyNumberFormat="0" applyFont="0" applyAlignment="0" applyProtection="0"/>
    <xf numFmtId="0" fontId="64" fillId="0" borderId="90" applyNumberFormat="0" applyFill="0" applyAlignment="0" applyProtection="0"/>
    <xf numFmtId="0" fontId="52" fillId="20" borderId="107" applyNumberFormat="0" applyAlignment="0" applyProtection="0"/>
    <xf numFmtId="0" fontId="21" fillId="23" borderId="112" applyNumberFormat="0" applyFont="0" applyAlignment="0" applyProtection="0"/>
    <xf numFmtId="0" fontId="59" fillId="7" borderId="95" applyNumberFormat="0" applyAlignment="0" applyProtection="0"/>
    <xf numFmtId="0" fontId="21" fillId="23" borderId="100" applyNumberFormat="0" applyFont="0" applyAlignment="0" applyProtection="0"/>
    <xf numFmtId="0" fontId="21" fillId="23" borderId="96" applyNumberFormat="0" applyFont="0" applyAlignment="0" applyProtection="0"/>
    <xf numFmtId="0" fontId="62" fillId="20" borderId="97" applyNumberFormat="0" applyAlignment="0" applyProtection="0"/>
    <xf numFmtId="0" fontId="64" fillId="0" borderId="98" applyNumberFormat="0" applyFill="0" applyAlignment="0" applyProtection="0"/>
    <xf numFmtId="0" fontId="59" fillId="7" borderId="123" applyNumberFormat="0" applyAlignment="0" applyProtection="0"/>
    <xf numFmtId="0" fontId="59" fillId="7" borderId="103" applyNumberFormat="0" applyAlignment="0" applyProtection="0"/>
    <xf numFmtId="0" fontId="64" fillId="0" borderId="118" applyNumberFormat="0" applyFill="0" applyAlignment="0" applyProtection="0"/>
    <xf numFmtId="0" fontId="52" fillId="20" borderId="99" applyNumberFormat="0" applyAlignment="0" applyProtection="0"/>
    <xf numFmtId="0" fontId="21" fillId="23" borderId="104" applyNumberFormat="0" applyFont="0" applyAlignment="0" applyProtection="0"/>
    <xf numFmtId="0" fontId="64" fillId="0" borderId="106" applyNumberFormat="0" applyFill="0" applyAlignment="0" applyProtection="0"/>
    <xf numFmtId="0" fontId="62" fillId="20" borderId="113" applyNumberFormat="0" applyAlignment="0" applyProtection="0"/>
    <xf numFmtId="0" fontId="21" fillId="23" borderId="116" applyNumberFormat="0" applyFont="0" applyAlignment="0" applyProtection="0"/>
    <xf numFmtId="0" fontId="52" fillId="20" borderId="115" applyNumberFormat="0" applyAlignment="0" applyProtection="0"/>
    <xf numFmtId="0" fontId="59" fillId="7" borderId="107" applyNumberFormat="0" applyAlignment="0" applyProtection="0"/>
    <xf numFmtId="0" fontId="59" fillId="7" borderId="119" applyNumberFormat="0" applyAlignment="0" applyProtection="0"/>
    <xf numFmtId="0" fontId="21" fillId="23" borderId="108" applyNumberFormat="0" applyFont="0" applyAlignment="0" applyProtection="0"/>
    <xf numFmtId="0" fontId="62" fillId="20" borderId="109" applyNumberFormat="0" applyAlignment="0" applyProtection="0"/>
    <xf numFmtId="0" fontId="64" fillId="0" borderId="110" applyNumberFormat="0" applyFill="0" applyAlignment="0" applyProtection="0"/>
    <xf numFmtId="0" fontId="62" fillId="20" borderId="117" applyNumberFormat="0" applyAlignment="0" applyProtection="0"/>
    <xf numFmtId="0" fontId="52" fillId="20" borderId="111" applyNumberFormat="0" applyAlignment="0" applyProtection="0"/>
    <xf numFmtId="0" fontId="21" fillId="23" borderId="124" applyNumberFormat="0" applyFont="0" applyAlignment="0" applyProtection="0"/>
    <xf numFmtId="0" fontId="52" fillId="20" borderId="119" applyNumberFormat="0" applyAlignment="0" applyProtection="0"/>
    <xf numFmtId="0" fontId="64" fillId="0" borderId="126" applyNumberFormat="0" applyFill="0" applyAlignment="0" applyProtection="0"/>
    <xf numFmtId="0" fontId="62" fillId="20" borderId="125" applyNumberFormat="0" applyAlignment="0" applyProtection="0"/>
    <xf numFmtId="0" fontId="59" fillId="7" borderId="111" applyNumberFormat="0" applyAlignment="0" applyProtection="0"/>
    <xf numFmtId="0" fontId="64" fillId="0" borderId="122" applyNumberFormat="0" applyFill="0" applyAlignment="0" applyProtection="0"/>
    <xf numFmtId="0" fontId="59" fillId="7" borderId="115" applyNumberFormat="0" applyAlignment="0" applyProtection="0"/>
    <xf numFmtId="0" fontId="21" fillId="23" borderId="120" applyNumberFormat="0" applyFont="0" applyAlignment="0" applyProtection="0"/>
    <xf numFmtId="0" fontId="62" fillId="20" borderId="121" applyNumberFormat="0" applyAlignment="0" applyProtection="0"/>
    <xf numFmtId="0" fontId="52" fillId="20" borderId="123" applyNumberFormat="0" applyAlignment="0" applyProtection="0"/>
    <xf numFmtId="0" fontId="59" fillId="7" borderId="137" applyNumberFormat="0" applyAlignment="0" applyProtection="0"/>
    <xf numFmtId="0" fontId="62" fillId="20" borderId="135" applyNumberFormat="0" applyAlignment="0" applyProtection="0"/>
    <xf numFmtId="0" fontId="59" fillId="7" borderId="132" applyNumberFormat="0" applyAlignment="0" applyProtection="0"/>
    <xf numFmtId="0" fontId="52" fillId="20" borderId="128" applyNumberFormat="0" applyAlignment="0" applyProtection="0"/>
    <xf numFmtId="0" fontId="59" fillId="7" borderId="133" applyNumberFormat="0" applyAlignment="0" applyProtection="0"/>
    <xf numFmtId="0" fontId="59" fillId="7" borderId="128" applyNumberFormat="0" applyAlignment="0" applyProtection="0"/>
    <xf numFmtId="0" fontId="21" fillId="23" borderId="134" applyNumberFormat="0" applyFont="0" applyAlignment="0" applyProtection="0"/>
    <xf numFmtId="0" fontId="21" fillId="23" borderId="129" applyNumberFormat="0" applyFont="0" applyAlignment="0" applyProtection="0"/>
    <xf numFmtId="0" fontId="62" fillId="20" borderId="130" applyNumberFormat="0" applyAlignment="0" applyProtection="0"/>
    <xf numFmtId="0" fontId="64" fillId="0" borderId="131" applyNumberFormat="0" applyFill="0" applyAlignment="0" applyProtection="0"/>
    <xf numFmtId="0" fontId="64" fillId="0" borderId="136" applyNumberFormat="0" applyFill="0" applyAlignment="0" applyProtection="0"/>
    <xf numFmtId="0" fontId="52" fillId="20" borderId="137" applyNumberFormat="0" applyAlignment="0" applyProtection="0"/>
    <xf numFmtId="0" fontId="52" fillId="20" borderId="132" applyNumberFormat="0" applyAlignment="0" applyProtection="0"/>
    <xf numFmtId="0" fontId="52" fillId="20" borderId="133" applyNumberFormat="0" applyAlignment="0" applyProtection="0"/>
    <xf numFmtId="0" fontId="21" fillId="23" borderId="138" applyNumberFormat="0" applyFont="0" applyAlignment="0" applyProtection="0"/>
    <xf numFmtId="0" fontId="62" fillId="20" borderId="139" applyNumberFormat="0" applyAlignment="0" applyProtection="0"/>
    <xf numFmtId="0" fontId="64" fillId="0" borderId="140" applyNumberFormat="0" applyFill="0" applyAlignment="0" applyProtection="0"/>
    <xf numFmtId="0" fontId="59" fillId="7" borderId="181" applyNumberFormat="0" applyAlignment="0" applyProtection="0"/>
    <xf numFmtId="0" fontId="62" fillId="20" borderId="155" applyNumberFormat="0" applyAlignment="0" applyProtection="0"/>
    <xf numFmtId="0" fontId="59" fillId="7" borderId="177" applyNumberFormat="0" applyAlignment="0" applyProtection="0"/>
    <xf numFmtId="0" fontId="21" fillId="23" borderId="154" applyNumberFormat="0" applyFont="0" applyAlignment="0" applyProtection="0"/>
    <xf numFmtId="0" fontId="64" fillId="0" borderId="191" applyNumberFormat="0" applyFill="0" applyAlignment="0" applyProtection="0"/>
    <xf numFmtId="0" fontId="21" fillId="23" borderId="146" applyNumberFormat="0" applyFont="0" applyAlignment="0" applyProtection="0"/>
    <xf numFmtId="0" fontId="64" fillId="0" borderId="172" applyNumberFormat="0" applyFill="0" applyAlignment="0" applyProtection="0"/>
    <xf numFmtId="0" fontId="59" fillId="7" borderId="145" applyNumberFormat="0" applyAlignment="0" applyProtection="0"/>
    <xf numFmtId="0" fontId="62" fillId="20" borderId="179" applyNumberFormat="0" applyAlignment="0" applyProtection="0"/>
    <xf numFmtId="0" fontId="52" fillId="20" borderId="177" applyNumberFormat="0" applyAlignment="0" applyProtection="0"/>
    <xf numFmtId="0" fontId="64" fillId="0" borderId="180" applyNumberFormat="0" applyFill="0" applyAlignment="0" applyProtection="0"/>
    <xf numFmtId="0" fontId="59" fillId="7" borderId="188" applyNumberFormat="0" applyAlignment="0" applyProtection="0"/>
    <xf numFmtId="0" fontId="59" fillId="7" borderId="165" applyNumberFormat="0" applyAlignment="0" applyProtection="0"/>
    <xf numFmtId="0" fontId="52" fillId="20" borderId="149" applyNumberFormat="0" applyAlignment="0" applyProtection="0"/>
    <xf numFmtId="0" fontId="62" fillId="20" borderId="163" applyNumberFormat="0" applyAlignment="0" applyProtection="0"/>
    <xf numFmtId="0" fontId="21" fillId="23" borderId="166" applyNumberFormat="0" applyFont="0" applyAlignment="0" applyProtection="0"/>
    <xf numFmtId="0" fontId="64" fillId="0" borderId="156" applyNumberFormat="0" applyFill="0" applyAlignment="0" applyProtection="0"/>
    <xf numFmtId="0" fontId="64" fillId="0" borderId="144" applyNumberFormat="0" applyFill="0" applyAlignment="0" applyProtection="0"/>
    <xf numFmtId="0" fontId="21" fillId="23" borderId="174" applyNumberFormat="0" applyFont="0" applyAlignment="0" applyProtection="0"/>
    <xf numFmtId="0" fontId="62" fillId="20" borderId="143" applyNumberFormat="0" applyAlignment="0" applyProtection="0"/>
    <xf numFmtId="0" fontId="21" fillId="23" borderId="142" applyNumberFormat="0" applyFont="0" applyAlignment="0" applyProtection="0"/>
    <xf numFmtId="0" fontId="59" fillId="7" borderId="153" applyNumberFormat="0" applyAlignment="0" applyProtection="0"/>
    <xf numFmtId="0" fontId="59" fillId="7" borderId="141" applyNumberFormat="0" applyAlignment="0" applyProtection="0"/>
    <xf numFmtId="0" fontId="21" fillId="23" borderId="189" applyNumberFormat="0" applyFont="0" applyAlignment="0" applyProtection="0"/>
    <xf numFmtId="0" fontId="64" fillId="0" borderId="164" applyNumberFormat="0" applyFill="0" applyAlignment="0" applyProtection="0"/>
    <xf numFmtId="0" fontId="21" fillId="23" borderId="162" applyNumberFormat="0" applyFont="0" applyAlignment="0" applyProtection="0"/>
    <xf numFmtId="0" fontId="62" fillId="20" borderId="171" applyNumberFormat="0" applyAlignment="0" applyProtection="0"/>
    <xf numFmtId="0" fontId="62" fillId="20" borderId="147" applyNumberFormat="0" applyAlignment="0" applyProtection="0"/>
    <xf numFmtId="0" fontId="52" fillId="20" borderId="141" applyNumberFormat="0" applyAlignment="0" applyProtection="0"/>
    <xf numFmtId="0" fontId="64" fillId="0" borderId="148" applyNumberFormat="0" applyFill="0" applyAlignment="0" applyProtection="0"/>
    <xf numFmtId="0" fontId="21" fillId="23" borderId="170" applyNumberFormat="0" applyFont="0" applyAlignment="0" applyProtection="0"/>
    <xf numFmtId="0" fontId="21" fillId="23" borderId="150" applyNumberFormat="0" applyFont="0" applyAlignment="0" applyProtection="0"/>
    <xf numFmtId="0" fontId="64" fillId="0" borderId="176" applyNumberFormat="0" applyFill="0" applyAlignment="0" applyProtection="0"/>
    <xf numFmtId="0" fontId="64" fillId="0" borderId="152" applyNumberFormat="0" applyFill="0" applyAlignment="0" applyProtection="0"/>
    <xf numFmtId="0" fontId="52" fillId="20" borderId="145" applyNumberFormat="0" applyAlignment="0" applyProtection="0"/>
    <xf numFmtId="0" fontId="52" fillId="20" borderId="165" applyNumberFormat="0" applyAlignment="0" applyProtection="0"/>
    <xf numFmtId="0" fontId="62" fillId="20" borderId="175" applyNumberFormat="0" applyAlignment="0" applyProtection="0"/>
    <xf numFmtId="0" fontId="59" fillId="7" borderId="157" applyNumberFormat="0" applyAlignment="0" applyProtection="0"/>
    <xf numFmtId="0" fontId="62" fillId="20" borderId="190" applyNumberFormat="0" applyAlignment="0" applyProtection="0"/>
    <xf numFmtId="0" fontId="59" fillId="7" borderId="149" applyNumberFormat="0" applyAlignment="0" applyProtection="0"/>
    <xf numFmtId="0" fontId="52" fillId="20" borderId="16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2" fillId="20" borderId="184" applyNumberFormat="0" applyAlignment="0" applyProtection="0"/>
    <xf numFmtId="0" fontId="52" fillId="20" borderId="15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2" fillId="20" borderId="153" applyNumberFormat="0" applyAlignment="0" applyProtection="0"/>
    <xf numFmtId="0" fontId="62" fillId="20" borderId="151" applyNumberFormat="0" applyAlignment="0" applyProtection="0"/>
    <xf numFmtId="0" fontId="52" fillId="20" borderId="188" applyNumberFormat="0" applyAlignment="0" applyProtection="0"/>
    <xf numFmtId="0" fontId="21" fillId="23" borderId="185" applyNumberFormat="0" applyFont="0" applyAlignment="0" applyProtection="0"/>
    <xf numFmtId="0" fontId="62" fillId="20" borderId="167" applyNumberFormat="0" applyAlignment="0" applyProtection="0"/>
    <xf numFmtId="0" fontId="59" fillId="7" borderId="173" applyNumberFormat="0" applyAlignment="0" applyProtection="0"/>
    <xf numFmtId="0" fontId="59" fillId="7" borderId="161" applyNumberFormat="0" applyAlignment="0" applyProtection="0"/>
    <xf numFmtId="0" fontId="59" fillId="7" borderId="169" applyNumberFormat="0" applyAlignment="0" applyProtection="0"/>
    <xf numFmtId="0" fontId="21" fillId="23" borderId="158" applyNumberFormat="0" applyFont="0" applyAlignment="0" applyProtection="0"/>
    <xf numFmtId="0" fontId="62" fillId="20" borderId="159" applyNumberFormat="0" applyAlignment="0" applyProtection="0"/>
    <xf numFmtId="0" fontId="64" fillId="0" borderId="160" applyNumberFormat="0" applyFill="0" applyAlignment="0" applyProtection="0"/>
    <xf numFmtId="0" fontId="21" fillId="23" borderId="178" applyNumberFormat="0" applyFont="0" applyAlignment="0" applyProtection="0"/>
    <xf numFmtId="0" fontId="52" fillId="20" borderId="173" applyNumberFormat="0" applyAlignment="0" applyProtection="0"/>
    <xf numFmtId="0" fontId="59" fillId="7" borderId="184" applyNumberFormat="0" applyAlignment="0" applyProtection="0"/>
    <xf numFmtId="0" fontId="64" fillId="0" borderId="183" applyNumberFormat="0" applyFill="0" applyAlignment="0" applyProtection="0"/>
    <xf numFmtId="0" fontId="52" fillId="20" borderId="169" applyNumberFormat="0" applyAlignment="0" applyProtection="0"/>
    <xf numFmtId="0" fontId="52" fillId="20" borderId="181" applyNumberFormat="0" applyAlignment="0" applyProtection="0"/>
    <xf numFmtId="0" fontId="64" fillId="0" borderId="168" applyNumberFormat="0" applyFill="0" applyAlignment="0" applyProtection="0"/>
    <xf numFmtId="0" fontId="62" fillId="20" borderId="186" applyNumberFormat="0" applyAlignment="0" applyProtection="0"/>
    <xf numFmtId="0" fontId="21" fillId="23" borderId="182" applyNumberFormat="0" applyFont="0" applyAlignment="0" applyProtection="0"/>
    <xf numFmtId="0" fontId="64" fillId="0" borderId="187" applyNumberFormat="0" applyFill="0" applyAlignment="0" applyProtection="0"/>
    <xf numFmtId="0" fontId="13" fillId="0" borderId="0"/>
    <xf numFmtId="0" fontId="21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88" applyNumberFormat="0" applyAlignment="0" applyProtection="0"/>
    <xf numFmtId="0" fontId="53" fillId="21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88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9" fontId="2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91" applyNumberFormat="0" applyFill="0" applyAlignment="0" applyProtection="0"/>
    <xf numFmtId="0" fontId="65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21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1" fillId="23" borderId="189" applyNumberFormat="0" applyFon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1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0" fontId="52" fillId="20" borderId="188" applyNumberFormat="0" applyAlignment="0" applyProtection="0"/>
    <xf numFmtId="0" fontId="52" fillId="20" borderId="188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1" fillId="23" borderId="189" applyNumberFormat="0" applyFon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1" fillId="23" borderId="189" applyNumberFormat="0" applyFon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2" fillId="20" borderId="190" applyNumberFormat="0" applyAlignment="0" applyProtection="0"/>
    <xf numFmtId="0" fontId="52" fillId="20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59" fillId="7" borderId="188" applyNumberFormat="0" applyAlignment="0" applyProtection="0"/>
    <xf numFmtId="0" fontId="21" fillId="23" borderId="189" applyNumberFormat="0" applyFont="0" applyAlignment="0" applyProtection="0"/>
    <xf numFmtId="0" fontId="62" fillId="20" borderId="190" applyNumberFormat="0" applyAlignment="0" applyProtection="0"/>
    <xf numFmtId="0" fontId="64" fillId="0" borderId="191" applyNumberFormat="0" applyFill="0" applyAlignment="0" applyProtection="0"/>
    <xf numFmtId="0" fontId="21" fillId="23" borderId="189" applyNumberFormat="0" applyFont="0" applyAlignment="0" applyProtection="0"/>
    <xf numFmtId="0" fontId="52" fillId="20" borderId="188" applyNumberFormat="0" applyAlignment="0" applyProtection="0"/>
    <xf numFmtId="0" fontId="59" fillId="7" borderId="188" applyNumberFormat="0" applyAlignment="0" applyProtection="0"/>
    <xf numFmtId="0" fontId="64" fillId="0" borderId="191" applyNumberFormat="0" applyFill="0" applyAlignment="0" applyProtection="0"/>
    <xf numFmtId="0" fontId="52" fillId="20" borderId="188" applyNumberFormat="0" applyAlignment="0" applyProtection="0"/>
    <xf numFmtId="0" fontId="52" fillId="20" borderId="188" applyNumberFormat="0" applyAlignment="0" applyProtection="0"/>
    <xf numFmtId="0" fontId="64" fillId="0" borderId="191" applyNumberFormat="0" applyFill="0" applyAlignment="0" applyProtection="0"/>
    <xf numFmtId="0" fontId="62" fillId="20" borderId="190" applyNumberFormat="0" applyAlignment="0" applyProtection="0"/>
    <xf numFmtId="0" fontId="21" fillId="23" borderId="189" applyNumberFormat="0" applyFont="0" applyAlignment="0" applyProtection="0"/>
    <xf numFmtId="0" fontId="64" fillId="0" borderId="191" applyNumberFormat="0" applyFill="0" applyAlignment="0" applyProtection="0"/>
    <xf numFmtId="0" fontId="64" fillId="0" borderId="196" applyNumberFormat="0" applyFill="0" applyAlignment="0" applyProtection="0"/>
    <xf numFmtId="0" fontId="62" fillId="20" borderId="195" applyNumberFormat="0" applyAlignment="0" applyProtection="0"/>
    <xf numFmtId="0" fontId="21" fillId="23" borderId="194" applyNumberFormat="0" applyFont="0" applyAlignment="0" applyProtection="0"/>
    <xf numFmtId="0" fontId="59" fillId="7" borderId="193" applyNumberFormat="0" applyAlignment="0" applyProtection="0"/>
    <xf numFmtId="0" fontId="52" fillId="20" borderId="193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1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197" applyNumberFormat="0" applyAlignment="0" applyProtection="0"/>
    <xf numFmtId="0" fontId="53" fillId="21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197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9" fontId="2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99" applyNumberFormat="0" applyFill="0" applyAlignment="0" applyProtection="0"/>
    <xf numFmtId="0" fontId="65" fillId="0" borderId="0" applyNumberFormat="0" applyFill="0" applyBorder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2" fillId="20" borderId="197" applyNumberFormat="0" applyAlignment="0" applyProtection="0"/>
    <xf numFmtId="0" fontId="52" fillId="20" borderId="19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12" fillId="0" borderId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2" fillId="20" borderId="197" applyNumberFormat="0" applyAlignment="0" applyProtection="0"/>
    <xf numFmtId="0" fontId="52" fillId="20" borderId="19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0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0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0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11" fillId="0" borderId="0"/>
    <xf numFmtId="0" fontId="62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11" fillId="0" borderId="0"/>
    <xf numFmtId="0" fontId="62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21" fillId="0" borderId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2" fillId="20" borderId="195" applyNumberFormat="0" applyAlignment="0" applyProtection="0"/>
    <xf numFmtId="0" fontId="52" fillId="20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21" fillId="23" borderId="198" applyNumberFormat="0" applyFon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64" fillId="0" borderId="199" applyNumberFormat="0" applyFill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2" fillId="20" borderId="195" applyNumberFormat="0" applyAlignment="0" applyProtection="0"/>
    <xf numFmtId="0" fontId="21" fillId="23" borderId="198" applyNumberFormat="0" applyFont="0" applyAlignment="0" applyProtection="0"/>
    <xf numFmtId="0" fontId="59" fillId="7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2" fillId="20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59" fillId="7" borderId="197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21" fillId="23" borderId="198" applyNumberFormat="0" applyFon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2" fillId="20" borderId="195" applyNumberFormat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64" fillId="0" borderId="199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9" fontId="10" fillId="0" borderId="0" applyFont="0" applyFill="0" applyBorder="0" applyAlignment="0" applyProtection="0"/>
    <xf numFmtId="0" fontId="52" fillId="20" borderId="201" applyNumberFormat="0" applyAlignment="0" applyProtection="0"/>
    <xf numFmtId="0" fontId="10" fillId="0" borderId="0"/>
    <xf numFmtId="0" fontId="52" fillId="20" borderId="201" applyNumberFormat="0" applyAlignment="0" applyProtection="0"/>
    <xf numFmtId="0" fontId="52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2" fillId="20" borderId="201" applyNumberFormat="0" applyAlignment="0" applyProtection="0"/>
    <xf numFmtId="0" fontId="52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10" fillId="0" borderId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2" fillId="20" borderId="201" applyNumberFormat="0" applyAlignment="0" applyProtection="0"/>
    <xf numFmtId="0" fontId="52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2" fillId="20" borderId="201" applyNumberFormat="0" applyAlignment="0" applyProtection="0"/>
    <xf numFmtId="0" fontId="52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10" fillId="0" borderId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2" fillId="20" borderId="201" applyNumberFormat="0" applyAlignment="0" applyProtection="0"/>
    <xf numFmtId="0" fontId="52" fillId="20" borderId="201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10" fillId="0" borderId="0"/>
    <xf numFmtId="0" fontId="62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10" fillId="0" borderId="0"/>
    <xf numFmtId="0" fontId="62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2" fillId="20" borderId="203" applyNumberFormat="0" applyAlignment="0" applyProtection="0"/>
    <xf numFmtId="0" fontId="52" fillId="20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4" fillId="0" borderId="204" applyNumberFormat="0" applyFill="0" applyAlignment="0" applyProtection="0"/>
    <xf numFmtId="0" fontId="21" fillId="23" borderId="202" applyNumberFormat="0" applyFon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64" fillId="0" borderId="204" applyNumberFormat="0" applyFill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64" fillId="0" borderId="204" applyNumberFormat="0" applyFill="0" applyAlignment="0" applyProtection="0"/>
    <xf numFmtId="0" fontId="64" fillId="0" borderId="204" applyNumberFormat="0" applyFill="0" applyAlignment="0" applyProtection="0"/>
    <xf numFmtId="0" fontId="62" fillId="20" borderId="203" applyNumberFormat="0" applyAlignment="0" applyProtection="0"/>
    <xf numFmtId="0" fontId="21" fillId="23" borderId="202" applyNumberFormat="0" applyFont="0" applyAlignment="0" applyProtection="0"/>
    <xf numFmtId="0" fontId="59" fillId="7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2" fillId="20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59" fillId="7" borderId="201" applyNumberForma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21" fillId="23" borderId="202" applyNumberFormat="0" applyFon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62" fillId="20" borderId="203" applyNumberForma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9" fillId="0" borderId="0"/>
    <xf numFmtId="0" fontId="78" fillId="0" borderId="0"/>
    <xf numFmtId="0" fontId="49" fillId="2" borderId="0" applyNumberFormat="0" applyBorder="0" applyAlignment="0" applyProtection="0"/>
    <xf numFmtId="0" fontId="49" fillId="3" borderId="0" applyNumberFormat="0" applyBorder="0" applyAlignment="0" applyProtection="0"/>
    <xf numFmtId="0" fontId="49" fillId="4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5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9" borderId="0" applyNumberFormat="0" applyBorder="0" applyAlignment="0" applyProtection="0"/>
    <xf numFmtId="0" fontId="51" fillId="3" borderId="0" applyNumberFormat="0" applyBorder="0" applyAlignment="0" applyProtection="0"/>
    <xf numFmtId="0" fontId="52" fillId="20" borderId="205" applyNumberFormat="0" applyAlignment="0" applyProtection="0"/>
    <xf numFmtId="0" fontId="53" fillId="21" borderId="2" applyNumberFormat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8" fillId="0" borderId="5" applyNumberFormat="0" applyFill="0" applyAlignment="0" applyProtection="0"/>
    <xf numFmtId="0" fontId="58" fillId="0" borderId="0" applyNumberFormat="0" applyFill="0" applyBorder="0" applyAlignment="0" applyProtection="0"/>
    <xf numFmtId="0" fontId="59" fillId="7" borderId="205" applyNumberFormat="0" applyAlignment="0" applyProtection="0"/>
    <xf numFmtId="0" fontId="60" fillId="0" borderId="6" applyNumberFormat="0" applyFill="0" applyAlignment="0" applyProtection="0"/>
    <xf numFmtId="0" fontId="61" fillId="22" borderId="0" applyNumberFormat="0" applyBorder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9" fontId="21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8" applyNumberFormat="0" applyFill="0" applyAlignment="0" applyProtection="0"/>
    <xf numFmtId="0" fontId="65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0" fontId="78" fillId="0" borderId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78" fillId="0" borderId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2" fillId="20" borderId="207" applyNumberFormat="0" applyAlignment="0" applyProtection="0"/>
    <xf numFmtId="0" fontId="52" fillId="20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59" fillId="7" borderId="205" applyNumberFormat="0" applyAlignment="0" applyProtection="0"/>
    <xf numFmtId="0" fontId="21" fillId="23" borderId="206" applyNumberFormat="0" applyFont="0" applyAlignment="0" applyProtection="0"/>
    <xf numFmtId="0" fontId="62" fillId="20" borderId="207" applyNumberFormat="0" applyAlignment="0" applyProtection="0"/>
    <xf numFmtId="0" fontId="64" fillId="0" borderId="208" applyNumberFormat="0" applyFill="0" applyAlignment="0" applyProtection="0"/>
    <xf numFmtId="0" fontId="21" fillId="23" borderId="206" applyNumberFormat="0" applyFont="0" applyAlignment="0" applyProtection="0"/>
    <xf numFmtId="0" fontId="52" fillId="20" borderId="205" applyNumberFormat="0" applyAlignment="0" applyProtection="0"/>
    <xf numFmtId="0" fontId="59" fillId="7" borderId="205" applyNumberFormat="0" applyAlignment="0" applyProtection="0"/>
    <xf numFmtId="0" fontId="64" fillId="0" borderId="208" applyNumberFormat="0" applyFill="0" applyAlignment="0" applyProtection="0"/>
    <xf numFmtId="0" fontId="52" fillId="20" borderId="205" applyNumberFormat="0" applyAlignment="0" applyProtection="0"/>
    <xf numFmtId="0" fontId="52" fillId="20" borderId="205" applyNumberFormat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64" fillId="0" borderId="208" applyNumberFormat="0" applyFill="0" applyAlignment="0" applyProtection="0"/>
    <xf numFmtId="0" fontId="64" fillId="0" borderId="208" applyNumberFormat="0" applyFill="0" applyAlignment="0" applyProtection="0"/>
    <xf numFmtId="0" fontId="62" fillId="20" borderId="207" applyNumberFormat="0" applyAlignment="0" applyProtection="0"/>
    <xf numFmtId="0" fontId="21" fillId="23" borderId="206" applyNumberFormat="0" applyFont="0" applyAlignment="0" applyProtection="0"/>
    <xf numFmtId="0" fontId="59" fillId="7" borderId="205" applyNumberFormat="0" applyAlignment="0" applyProtection="0"/>
    <xf numFmtId="0" fontId="52" fillId="20" borderId="205" applyNumberFormat="0" applyAlignment="0" applyProtection="0"/>
    <xf numFmtId="0" fontId="78" fillId="0" borderId="0"/>
    <xf numFmtId="0" fontId="21" fillId="0" borderId="0"/>
    <xf numFmtId="0" fontId="21" fillId="0" borderId="0"/>
    <xf numFmtId="0" fontId="21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8" fillId="0" borderId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8" fillId="0" borderId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8" fillId="0" borderId="0"/>
    <xf numFmtId="0" fontId="62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8" fillId="0" borderId="0"/>
    <xf numFmtId="0" fontId="62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8" fillId="0" borderId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8" fillId="0" borderId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0" fontId="52" fillId="20" borderId="209" applyNumberFormat="0" applyAlignment="0" applyProtection="0"/>
    <xf numFmtId="0" fontId="52" fillId="20" borderId="209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8" fillId="0" borderId="0"/>
    <xf numFmtId="0" fontId="62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8" fillId="0" borderId="0"/>
    <xf numFmtId="0" fontId="62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8" fillId="0" borderId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2" fillId="20" borderId="211" applyNumberFormat="0" applyAlignment="0" applyProtection="0"/>
    <xf numFmtId="0" fontId="52" fillId="20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59" fillId="7" borderId="209" applyNumberFormat="0" applyAlignment="0" applyProtection="0"/>
    <xf numFmtId="0" fontId="21" fillId="23" borderId="210" applyNumberFormat="0" applyFont="0" applyAlignment="0" applyProtection="0"/>
    <xf numFmtId="0" fontId="62" fillId="20" borderId="211" applyNumberFormat="0" applyAlignment="0" applyProtection="0"/>
    <xf numFmtId="0" fontId="64" fillId="0" borderId="212" applyNumberFormat="0" applyFill="0" applyAlignment="0" applyProtection="0"/>
    <xf numFmtId="0" fontId="21" fillId="23" borderId="210" applyNumberFormat="0" applyFont="0" applyAlignment="0" applyProtection="0"/>
    <xf numFmtId="0" fontId="52" fillId="20" borderId="209" applyNumberFormat="0" applyAlignment="0" applyProtection="0"/>
    <xf numFmtId="0" fontId="59" fillId="7" borderId="209" applyNumberFormat="0" applyAlignment="0" applyProtection="0"/>
    <xf numFmtId="0" fontId="64" fillId="0" borderId="212" applyNumberFormat="0" applyFill="0" applyAlignment="0" applyProtection="0"/>
    <xf numFmtId="0" fontId="52" fillId="20" borderId="209" applyNumberFormat="0" applyAlignment="0" applyProtection="0"/>
    <xf numFmtId="0" fontId="52" fillId="20" borderId="209" applyNumberFormat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64" fillId="0" borderId="212" applyNumberFormat="0" applyFill="0" applyAlignment="0" applyProtection="0"/>
    <xf numFmtId="0" fontId="64" fillId="0" borderId="212" applyNumberFormat="0" applyFill="0" applyAlignment="0" applyProtection="0"/>
    <xf numFmtId="0" fontId="62" fillId="20" borderId="211" applyNumberFormat="0" applyAlignment="0" applyProtection="0"/>
    <xf numFmtId="0" fontId="21" fillId="23" borderId="210" applyNumberFormat="0" applyFont="0" applyAlignment="0" applyProtection="0"/>
    <xf numFmtId="0" fontId="59" fillId="7" borderId="209" applyNumberFormat="0" applyAlignment="0" applyProtection="0"/>
    <xf numFmtId="0" fontId="52" fillId="20" borderId="209" applyNumberFormat="0" applyAlignment="0" applyProtection="0"/>
    <xf numFmtId="0" fontId="21" fillId="0" borderId="0"/>
    <xf numFmtId="0" fontId="52" fillId="20" borderId="225" applyNumberFormat="0" applyAlignment="0" applyProtection="0"/>
    <xf numFmtId="0" fontId="59" fillId="7" borderId="225" applyNumberFormat="0" applyAlignment="0" applyProtection="0"/>
    <xf numFmtId="0" fontId="21" fillId="23" borderId="226" applyNumberFormat="0" applyFont="0" applyAlignment="0" applyProtection="0"/>
    <xf numFmtId="0" fontId="62" fillId="20" borderId="227" applyNumberFormat="0" applyAlignment="0" applyProtection="0"/>
    <xf numFmtId="0" fontId="64" fillId="0" borderId="228" applyNumberFormat="0" applyFill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7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4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38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1" fillId="0" borderId="0"/>
  </cellStyleXfs>
  <cellXfs count="1875">
    <xf numFmtId="0" fontId="0" fillId="0" borderId="0" xfId="0"/>
    <xf numFmtId="0" fontId="22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/>
    <xf numFmtId="166" fontId="21" fillId="0" borderId="49" xfId="53" applyNumberFormat="1" applyFont="1" applyFill="1" applyBorder="1" applyAlignment="1" applyProtection="1">
      <alignment horizontal="right"/>
    </xf>
    <xf numFmtId="166" fontId="21" fillId="0" borderId="51" xfId="53" applyNumberFormat="1" applyFont="1" applyFill="1" applyBorder="1" applyAlignment="1" applyProtection="1">
      <alignment horizontal="right"/>
    </xf>
    <xf numFmtId="166" fontId="21" fillId="0" borderId="47" xfId="53" applyNumberFormat="1" applyFont="1" applyFill="1" applyBorder="1" applyAlignment="1" applyProtection="1">
      <alignment horizontal="right"/>
    </xf>
    <xf numFmtId="166" fontId="21" fillId="31" borderId="49" xfId="53" applyNumberFormat="1" applyFont="1" applyFill="1" applyBorder="1" applyAlignment="1" applyProtection="1">
      <alignment horizontal="right"/>
    </xf>
    <xf numFmtId="166" fontId="21" fillId="31" borderId="51" xfId="53" applyNumberFormat="1" applyFont="1" applyFill="1" applyBorder="1" applyAlignment="1" applyProtection="1">
      <alignment horizontal="right"/>
    </xf>
    <xf numFmtId="3" fontId="21" fillId="31" borderId="48" xfId="53" applyNumberFormat="1" applyFont="1" applyFill="1" applyBorder="1" applyAlignment="1" applyProtection="1">
      <alignment horizontal="right"/>
    </xf>
    <xf numFmtId="3" fontId="21" fillId="31" borderId="50" xfId="53" applyNumberFormat="1" applyFont="1" applyFill="1" applyBorder="1" applyAlignment="1" applyProtection="1">
      <alignment horizontal="right"/>
    </xf>
    <xf numFmtId="6" fontId="21" fillId="0" borderId="47" xfId="54" applyNumberFormat="1" applyFont="1" applyFill="1" applyBorder="1" applyAlignment="1" applyProtection="1">
      <alignment horizontal="right"/>
    </xf>
    <xf numFmtId="6" fontId="21" fillId="0" borderId="47" xfId="53" applyNumberFormat="1" applyFont="1" applyFill="1" applyBorder="1" applyAlignment="1" applyProtection="1">
      <alignment horizontal="right"/>
    </xf>
    <xf numFmtId="6" fontId="21" fillId="0" borderId="61" xfId="53" applyNumberFormat="1" applyFont="1" applyFill="1" applyBorder="1" applyAlignment="1" applyProtection="1">
      <alignment horizontal="right"/>
    </xf>
    <xf numFmtId="6" fontId="21" fillId="0" borderId="62" xfId="53" applyNumberFormat="1" applyFont="1" applyFill="1" applyBorder="1" applyAlignment="1" applyProtection="1">
      <alignment horizontal="right"/>
    </xf>
    <xf numFmtId="6" fontId="21" fillId="0" borderId="192" xfId="54" applyNumberFormat="1" applyFont="1" applyFill="1" applyBorder="1" applyAlignment="1" applyProtection="1">
      <alignment horizontal="right"/>
    </xf>
    <xf numFmtId="6" fontId="21" fillId="0" borderId="77" xfId="53" applyNumberFormat="1" applyFont="1" applyFill="1" applyBorder="1" applyAlignment="1" applyProtection="1">
      <alignment horizontal="right"/>
    </xf>
    <xf numFmtId="6" fontId="21" fillId="0" borderId="78" xfId="53" applyNumberFormat="1" applyFont="1" applyFill="1" applyBorder="1" applyAlignment="1" applyProtection="1">
      <alignment horizontal="right"/>
    </xf>
    <xf numFmtId="5" fontId="30" fillId="31" borderId="0" xfId="0" applyNumberFormat="1" applyFont="1" applyFill="1" applyBorder="1" applyAlignment="1" applyProtection="1">
      <alignment vertical="center"/>
    </xf>
    <xf numFmtId="6" fontId="24" fillId="0" borderId="52" xfId="53" applyNumberFormat="1" applyFont="1" applyFill="1" applyBorder="1" applyAlignment="1" applyProtection="1">
      <alignment horizontal="right"/>
    </xf>
    <xf numFmtId="6" fontId="21" fillId="0" borderId="53" xfId="53" applyNumberFormat="1" applyFont="1" applyFill="1" applyBorder="1" applyAlignment="1" applyProtection="1">
      <alignment horizontal="right"/>
    </xf>
    <xf numFmtId="6" fontId="21" fillId="0" borderId="54" xfId="53" applyNumberFormat="1" applyFont="1" applyFill="1" applyBorder="1" applyAlignment="1" applyProtection="1">
      <alignment horizontal="right"/>
    </xf>
    <xf numFmtId="6" fontId="21" fillId="0" borderId="231" xfId="53" applyNumberFormat="1" applyFont="1" applyFill="1" applyBorder="1" applyAlignment="1" applyProtection="1">
      <alignment horizontal="right"/>
    </xf>
    <xf numFmtId="1" fontId="23" fillId="26" borderId="236" xfId="0" applyNumberFormat="1" applyFont="1" applyFill="1" applyBorder="1" applyAlignment="1" applyProtection="1">
      <alignment horizontal="center"/>
    </xf>
    <xf numFmtId="1" fontId="24" fillId="26" borderId="236" xfId="0" applyNumberFormat="1" applyFont="1" applyFill="1" applyBorder="1" applyAlignment="1" applyProtection="1">
      <alignment horizontal="center"/>
    </xf>
    <xf numFmtId="1" fontId="28" fillId="26" borderId="236" xfId="0" quotePrefix="1" applyNumberFormat="1" applyFont="1" applyFill="1" applyBorder="1" applyAlignment="1" applyProtection="1">
      <alignment horizontal="center"/>
    </xf>
    <xf numFmtId="0" fontId="23" fillId="0" borderId="28" xfId="0" applyFont="1" applyFill="1" applyBorder="1" applyProtection="1"/>
    <xf numFmtId="0" fontId="23" fillId="0" borderId="244" xfId="0" applyFont="1" applyFill="1" applyBorder="1" applyProtection="1"/>
    <xf numFmtId="171" fontId="23" fillId="31" borderId="244" xfId="30" applyNumberFormat="1" applyFont="1" applyFill="1" applyBorder="1" applyAlignment="1" applyProtection="1">
      <alignment horizontal="right"/>
    </xf>
    <xf numFmtId="166" fontId="23" fillId="0" borderId="215" xfId="30" applyNumberFormat="1" applyFont="1" applyFill="1" applyBorder="1" applyAlignment="1" applyProtection="1">
      <alignment horizontal="right"/>
    </xf>
    <xf numFmtId="166" fontId="23" fillId="0" borderId="230" xfId="0" applyNumberFormat="1" applyFont="1" applyFill="1" applyBorder="1" applyAlignment="1" applyProtection="1">
      <alignment horizontal="right"/>
    </xf>
    <xf numFmtId="3" fontId="23" fillId="31" borderId="244" xfId="30" applyNumberFormat="1" applyFont="1" applyFill="1" applyBorder="1" applyAlignment="1" applyProtection="1">
      <alignment horizontal="right"/>
    </xf>
    <xf numFmtId="166" fontId="23" fillId="0" borderId="244" xfId="0" applyNumberFormat="1" applyFont="1" applyFill="1" applyBorder="1" applyAlignment="1" applyProtection="1">
      <alignment horizontal="right"/>
    </xf>
    <xf numFmtId="0" fontId="23" fillId="0" borderId="246" xfId="0" applyFont="1" applyFill="1" applyBorder="1" applyProtection="1"/>
    <xf numFmtId="171" fontId="23" fillId="31" borderId="246" xfId="30" applyNumberFormat="1" applyFont="1" applyFill="1" applyBorder="1" applyAlignment="1" applyProtection="1">
      <alignment horizontal="right"/>
    </xf>
    <xf numFmtId="166" fontId="23" fillId="0" borderId="247" xfId="30" applyNumberFormat="1" applyFont="1" applyFill="1" applyBorder="1" applyAlignment="1" applyProtection="1">
      <alignment horizontal="right"/>
    </xf>
    <xf numFmtId="166" fontId="21" fillId="0" borderId="247" xfId="30" applyNumberFormat="1" applyFont="1" applyFill="1" applyBorder="1" applyAlignment="1" applyProtection="1">
      <alignment horizontal="right"/>
    </xf>
    <xf numFmtId="166" fontId="23" fillId="0" borderId="245" xfId="0" applyNumberFormat="1" applyFont="1" applyFill="1" applyBorder="1" applyAlignment="1" applyProtection="1">
      <alignment horizontal="right"/>
    </xf>
    <xf numFmtId="3" fontId="23" fillId="31" borderId="246" xfId="30" applyNumberFormat="1" applyFont="1" applyFill="1" applyBorder="1" applyAlignment="1" applyProtection="1">
      <alignment horizontal="right"/>
    </xf>
    <xf numFmtId="166" fontId="23" fillId="0" borderId="246" xfId="0" applyNumberFormat="1" applyFont="1" applyFill="1" applyBorder="1" applyAlignment="1" applyProtection="1">
      <alignment horizontal="right"/>
    </xf>
    <xf numFmtId="0" fontId="23" fillId="0" borderId="249" xfId="0" applyFont="1" applyFill="1" applyBorder="1" applyProtection="1"/>
    <xf numFmtId="171" fontId="23" fillId="31" borderId="249" xfId="30" applyNumberFormat="1" applyFont="1" applyFill="1" applyBorder="1" applyAlignment="1" applyProtection="1">
      <alignment horizontal="right"/>
    </xf>
    <xf numFmtId="166" fontId="23" fillId="0" borderId="250" xfId="30" applyNumberFormat="1" applyFont="1" applyFill="1" applyBorder="1" applyAlignment="1" applyProtection="1">
      <alignment horizontal="right"/>
    </xf>
    <xf numFmtId="166" fontId="23" fillId="0" borderId="248" xfId="0" applyNumberFormat="1" applyFont="1" applyFill="1" applyBorder="1" applyAlignment="1" applyProtection="1">
      <alignment horizontal="right"/>
    </xf>
    <xf numFmtId="3" fontId="23" fillId="31" borderId="249" xfId="30" applyNumberFormat="1" applyFont="1" applyFill="1" applyBorder="1" applyAlignment="1" applyProtection="1">
      <alignment horizontal="right"/>
    </xf>
    <xf numFmtId="166" fontId="23" fillId="0" borderId="249" xfId="0" applyNumberFormat="1" applyFont="1" applyFill="1" applyBorder="1" applyAlignment="1" applyProtection="1">
      <alignment horizontal="right"/>
    </xf>
    <xf numFmtId="0" fontId="23" fillId="0" borderId="251" xfId="0" applyFont="1" applyFill="1" applyBorder="1" applyProtection="1"/>
    <xf numFmtId="0" fontId="23" fillId="0" borderId="252" xfId="0" applyFont="1" applyFill="1" applyBorder="1" applyProtection="1"/>
    <xf numFmtId="3" fontId="21" fillId="31" borderId="256" xfId="53" applyNumberFormat="1" applyFont="1" applyFill="1" applyBorder="1" applyAlignment="1" applyProtection="1">
      <alignment horizontal="right"/>
    </xf>
    <xf numFmtId="0" fontId="23" fillId="0" borderId="258" xfId="0" applyFont="1" applyFill="1" applyBorder="1" applyProtection="1"/>
    <xf numFmtId="0" fontId="21" fillId="0" borderId="28" xfId="53" applyFont="1" applyFill="1" applyBorder="1" applyProtection="1"/>
    <xf numFmtId="0" fontId="21" fillId="0" borderId="244" xfId="53" applyFont="1" applyFill="1" applyBorder="1" applyProtection="1"/>
    <xf numFmtId="6" fontId="21" fillId="0" borderId="215" xfId="54" applyNumberFormat="1" applyFont="1" applyFill="1" applyBorder="1" applyAlignment="1" applyProtection="1">
      <alignment horizontal="right"/>
    </xf>
    <xf numFmtId="6" fontId="21" fillId="33" borderId="215" xfId="54" applyNumberFormat="1" applyFont="1" applyFill="1" applyBorder="1" applyAlignment="1" applyProtection="1">
      <alignment horizontal="right"/>
    </xf>
    <xf numFmtId="6" fontId="21" fillId="0" borderId="214" xfId="54" applyNumberFormat="1" applyFont="1" applyFill="1" applyBorder="1" applyAlignment="1" applyProtection="1">
      <alignment horizontal="right"/>
    </xf>
    <xf numFmtId="0" fontId="21" fillId="0" borderId="261" xfId="53" applyFont="1" applyFill="1" applyBorder="1" applyProtection="1"/>
    <xf numFmtId="0" fontId="21" fillId="0" borderId="262" xfId="53" applyFont="1" applyFill="1" applyBorder="1" applyProtection="1"/>
    <xf numFmtId="6" fontId="21" fillId="0" borderId="263" xfId="54" applyNumberFormat="1" applyFont="1" applyFill="1" applyBorder="1" applyAlignment="1" applyProtection="1">
      <alignment horizontal="right"/>
    </xf>
    <xf numFmtId="6" fontId="21" fillId="33" borderId="263" xfId="54" applyNumberFormat="1" applyFont="1" applyFill="1" applyBorder="1" applyAlignment="1" applyProtection="1">
      <alignment horizontal="right"/>
    </xf>
    <xf numFmtId="0" fontId="21" fillId="0" borderId="264" xfId="53" applyFont="1" applyFill="1" applyBorder="1" applyProtection="1"/>
    <xf numFmtId="0" fontId="21" fillId="0" borderId="265" xfId="53" applyFont="1" applyFill="1" applyBorder="1" applyProtection="1"/>
    <xf numFmtId="6" fontId="21" fillId="0" borderId="266" xfId="54" applyNumberFormat="1" applyFont="1" applyFill="1" applyBorder="1" applyAlignment="1" applyProtection="1">
      <alignment horizontal="right"/>
    </xf>
    <xf numFmtId="6" fontId="21" fillId="33" borderId="266" xfId="54" applyNumberFormat="1" applyFont="1" applyFill="1" applyBorder="1" applyAlignment="1" applyProtection="1">
      <alignment horizontal="right"/>
    </xf>
    <xf numFmtId="1" fontId="23" fillId="26" borderId="236" xfId="0" applyNumberFormat="1" applyFont="1" applyFill="1" applyBorder="1" applyAlignment="1" applyProtection="1">
      <alignment horizontal="center" vertical="center"/>
    </xf>
    <xf numFmtId="1" fontId="24" fillId="26" borderId="236" xfId="0" applyNumberFormat="1" applyFont="1" applyFill="1" applyBorder="1" applyAlignment="1" applyProtection="1">
      <alignment horizontal="center" vertical="center"/>
    </xf>
    <xf numFmtId="1" fontId="28" fillId="26" borderId="236" xfId="0" applyNumberFormat="1" applyFont="1" applyFill="1" applyBorder="1" applyAlignment="1" applyProtection="1">
      <alignment horizontal="center" vertical="center"/>
    </xf>
    <xf numFmtId="6" fontId="21" fillId="31" borderId="266" xfId="54" applyNumberFormat="1" applyFont="1" applyFill="1" applyBorder="1" applyAlignment="1" applyProtection="1">
      <alignment horizontal="right"/>
    </xf>
    <xf numFmtId="6" fontId="21" fillId="0" borderId="279" xfId="53" applyNumberFormat="1" applyFont="1" applyFill="1" applyBorder="1" applyAlignment="1" applyProtection="1">
      <alignment horizontal="right"/>
    </xf>
    <xf numFmtId="6" fontId="21" fillId="33" borderId="265" xfId="53" applyNumberFormat="1" applyFont="1" applyFill="1" applyBorder="1" applyAlignment="1" applyProtection="1">
      <alignment horizontal="right"/>
    </xf>
    <xf numFmtId="6" fontId="21" fillId="0" borderId="265" xfId="53" applyNumberFormat="1" applyFont="1" applyFill="1" applyBorder="1" applyAlignment="1" applyProtection="1">
      <alignment horizontal="right"/>
    </xf>
    <xf numFmtId="6" fontId="21" fillId="39" borderId="265" xfId="53" applyNumberFormat="1" applyFont="1" applyFill="1" applyBorder="1" applyAlignment="1" applyProtection="1">
      <alignment horizontal="right"/>
    </xf>
    <xf numFmtId="6" fontId="21" fillId="31" borderId="265" xfId="53" applyNumberFormat="1" applyFont="1" applyFill="1" applyBorder="1" applyAlignment="1" applyProtection="1">
      <alignment horizontal="right"/>
    </xf>
    <xf numFmtId="6" fontId="21" fillId="0" borderId="230" xfId="53" applyNumberFormat="1" applyFont="1" applyFill="1" applyBorder="1" applyAlignment="1" applyProtection="1">
      <alignment horizontal="right"/>
    </xf>
    <xf numFmtId="6" fontId="21" fillId="0" borderId="244" xfId="53" applyNumberFormat="1" applyFont="1" applyFill="1" applyBorder="1" applyAlignment="1" applyProtection="1">
      <alignment horizontal="right"/>
    </xf>
    <xf numFmtId="6" fontId="21" fillId="33" borderId="244" xfId="53" applyNumberFormat="1" applyFont="1" applyFill="1" applyBorder="1" applyAlignment="1" applyProtection="1">
      <alignment horizontal="right"/>
    </xf>
    <xf numFmtId="6" fontId="21" fillId="31" borderId="263" xfId="54" applyNumberFormat="1" applyFont="1" applyFill="1" applyBorder="1" applyAlignment="1" applyProtection="1">
      <alignment horizontal="right"/>
    </xf>
    <xf numFmtId="6" fontId="21" fillId="0" borderId="280" xfId="53" applyNumberFormat="1" applyFont="1" applyFill="1" applyBorder="1" applyAlignment="1" applyProtection="1">
      <alignment horizontal="right"/>
    </xf>
    <xf numFmtId="6" fontId="21" fillId="33" borderId="262" xfId="53" applyNumberFormat="1" applyFont="1" applyFill="1" applyBorder="1" applyAlignment="1" applyProtection="1">
      <alignment horizontal="right"/>
    </xf>
    <xf numFmtId="6" fontId="21" fillId="0" borderId="262" xfId="53" applyNumberFormat="1" applyFont="1" applyFill="1" applyBorder="1" applyAlignment="1" applyProtection="1">
      <alignment horizontal="right"/>
    </xf>
    <xf numFmtId="6" fontId="21" fillId="39" borderId="262" xfId="53" applyNumberFormat="1" applyFont="1" applyFill="1" applyBorder="1" applyAlignment="1" applyProtection="1">
      <alignment horizontal="right"/>
    </xf>
    <xf numFmtId="6" fontId="21" fillId="31" borderId="262" xfId="53" applyNumberFormat="1" applyFont="1" applyFill="1" applyBorder="1" applyAlignment="1" applyProtection="1">
      <alignment horizontal="right"/>
    </xf>
    <xf numFmtId="6" fontId="21" fillId="31" borderId="215" xfId="54" applyNumberFormat="1" applyFont="1" applyFill="1" applyBorder="1" applyAlignment="1" applyProtection="1">
      <alignment horizontal="right"/>
    </xf>
    <xf numFmtId="6" fontId="21" fillId="39" borderId="244" xfId="53" applyNumberFormat="1" applyFont="1" applyFill="1" applyBorder="1" applyAlignment="1" applyProtection="1">
      <alignment horizontal="right"/>
    </xf>
    <xf numFmtId="6" fontId="21" fillId="31" borderId="244" xfId="53" applyNumberFormat="1" applyFont="1" applyFill="1" applyBorder="1" applyAlignment="1" applyProtection="1">
      <alignment horizontal="right"/>
    </xf>
    <xf numFmtId="6" fontId="21" fillId="31" borderId="216" xfId="53" applyNumberFormat="1" applyFont="1" applyFill="1" applyBorder="1" applyAlignment="1" applyProtection="1">
      <alignment horizontal="right"/>
    </xf>
    <xf numFmtId="6" fontId="21" fillId="31" borderId="263" xfId="53" applyNumberFormat="1" applyFont="1" applyFill="1" applyBorder="1" applyAlignment="1" applyProtection="1">
      <alignment horizontal="right"/>
    </xf>
    <xf numFmtId="6" fontId="24" fillId="0" borderId="281" xfId="53" applyNumberFormat="1" applyFont="1" applyFill="1" applyBorder="1" applyAlignment="1" applyProtection="1">
      <alignment horizontal="right"/>
    </xf>
    <xf numFmtId="6" fontId="21" fillId="39" borderId="266" xfId="53" applyNumberFormat="1" applyFont="1" applyFill="1" applyBorder="1" applyAlignment="1" applyProtection="1">
      <alignment horizontal="right"/>
    </xf>
    <xf numFmtId="6" fontId="21" fillId="39" borderId="263" xfId="53" applyNumberFormat="1" applyFont="1" applyFill="1" applyBorder="1" applyAlignment="1" applyProtection="1">
      <alignment horizontal="right"/>
    </xf>
    <xf numFmtId="6" fontId="21" fillId="39" borderId="215" xfId="53" applyNumberFormat="1" applyFont="1" applyFill="1" applyBorder="1" applyAlignment="1" applyProtection="1">
      <alignment horizontal="right"/>
    </xf>
    <xf numFmtId="6" fontId="21" fillId="45" borderId="265" xfId="53" applyNumberFormat="1" applyFont="1" applyFill="1" applyBorder="1" applyAlignment="1" applyProtection="1">
      <alignment horizontal="right"/>
    </xf>
    <xf numFmtId="6" fontId="21" fillId="45" borderId="262" xfId="53" applyNumberFormat="1" applyFont="1" applyFill="1" applyBorder="1" applyAlignment="1" applyProtection="1">
      <alignment horizontal="right"/>
    </xf>
    <xf numFmtId="6" fontId="21" fillId="45" borderId="244" xfId="53" applyNumberFormat="1" applyFont="1" applyFill="1" applyBorder="1" applyAlignment="1" applyProtection="1">
      <alignment horizontal="right"/>
    </xf>
    <xf numFmtId="6" fontId="21" fillId="34" borderId="266" xfId="54" applyNumberFormat="1" applyFont="1" applyFill="1" applyBorder="1" applyAlignment="1" applyProtection="1">
      <alignment horizontal="right"/>
    </xf>
    <xf numFmtId="6" fontId="21" fillId="34" borderId="263" xfId="54" applyNumberFormat="1" applyFont="1" applyFill="1" applyBorder="1" applyAlignment="1" applyProtection="1">
      <alignment horizontal="right"/>
    </xf>
    <xf numFmtId="6" fontId="21" fillId="34" borderId="215" xfId="54" applyNumberFormat="1" applyFont="1" applyFill="1" applyBorder="1" applyAlignment="1" applyProtection="1">
      <alignment horizontal="right"/>
    </xf>
    <xf numFmtId="6" fontId="21" fillId="34" borderId="214" xfId="54" applyNumberFormat="1" applyFont="1" applyFill="1" applyBorder="1" applyAlignment="1" applyProtection="1">
      <alignment horizontal="right"/>
    </xf>
    <xf numFmtId="6" fontId="21" fillId="34" borderId="259" xfId="54" applyNumberFormat="1" applyFont="1" applyFill="1" applyBorder="1" applyAlignment="1" applyProtection="1">
      <alignment horizontal="right"/>
    </xf>
    <xf numFmtId="6" fontId="21" fillId="34" borderId="260" xfId="54" applyNumberFormat="1" applyFont="1" applyFill="1" applyBorder="1" applyAlignment="1" applyProtection="1">
      <alignment horizontal="right"/>
    </xf>
    <xf numFmtId="166" fontId="23" fillId="34" borderId="247" xfId="30" applyNumberFormat="1" applyFont="1" applyFill="1" applyBorder="1" applyAlignment="1" applyProtection="1">
      <alignment horizontal="right"/>
    </xf>
    <xf numFmtId="166" fontId="23" fillId="34" borderId="250" xfId="30" applyNumberFormat="1" applyFont="1" applyFill="1" applyBorder="1" applyAlignment="1" applyProtection="1">
      <alignment horizontal="right"/>
    </xf>
    <xf numFmtId="166" fontId="23" fillId="34" borderId="215" xfId="30" applyNumberFormat="1" applyFont="1" applyFill="1" applyBorder="1" applyAlignment="1" applyProtection="1">
      <alignment horizontal="right"/>
    </xf>
    <xf numFmtId="166" fontId="21" fillId="34" borderId="247" xfId="30" applyNumberFormat="1" applyFont="1" applyFill="1" applyBorder="1" applyAlignment="1" applyProtection="1">
      <alignment horizontal="right"/>
    </xf>
    <xf numFmtId="166" fontId="23" fillId="45" borderId="246" xfId="0" applyNumberFormat="1" applyFont="1" applyFill="1" applyBorder="1" applyAlignment="1" applyProtection="1">
      <alignment horizontal="right"/>
    </xf>
    <xf numFmtId="166" fontId="23" fillId="45" borderId="249" xfId="0" applyNumberFormat="1" applyFont="1" applyFill="1" applyBorder="1" applyAlignment="1" applyProtection="1">
      <alignment horizontal="right"/>
    </xf>
    <xf numFmtId="166" fontId="23" fillId="45" borderId="244" xfId="0" applyNumberFormat="1" applyFont="1" applyFill="1" applyBorder="1" applyAlignment="1" applyProtection="1">
      <alignment horizontal="right"/>
    </xf>
    <xf numFmtId="0" fontId="45" fillId="30" borderId="14" xfId="0" applyFont="1" applyFill="1" applyBorder="1" applyAlignment="1" applyProtection="1">
      <alignment vertical="center" wrapText="1"/>
    </xf>
    <xf numFmtId="10" fontId="37" fillId="31" borderId="0" xfId="0" applyNumberFormat="1" applyFont="1" applyFill="1" applyBorder="1" applyAlignment="1" applyProtection="1">
      <alignment vertical="center"/>
    </xf>
    <xf numFmtId="0" fontId="34" fillId="0" borderId="0" xfId="0" applyFont="1" applyBorder="1" applyAlignment="1" applyProtection="1">
      <alignment horizontal="center" vertical="center"/>
    </xf>
    <xf numFmtId="0" fontId="0" fillId="0" borderId="0" xfId="0" applyProtection="1"/>
    <xf numFmtId="9" fontId="28" fillId="27" borderId="16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0" fontId="0" fillId="0" borderId="0" xfId="0" applyBorder="1" applyProtection="1"/>
    <xf numFmtId="5" fontId="26" fillId="0" borderId="291" xfId="0" applyNumberFormat="1" applyFont="1" applyFill="1" applyBorder="1" applyAlignment="1" applyProtection="1">
      <alignment horizontal="center" vertical="center"/>
    </xf>
    <xf numFmtId="165" fontId="25" fillId="0" borderId="289" xfId="28" applyNumberFormat="1" applyFont="1" applyFill="1" applyBorder="1" applyAlignment="1" applyProtection="1">
      <alignment vertical="center"/>
    </xf>
    <xf numFmtId="165" fontId="26" fillId="0" borderId="290" xfId="28" applyNumberFormat="1" applyFont="1" applyFill="1" applyBorder="1" applyAlignment="1" applyProtection="1">
      <alignment vertical="center"/>
    </xf>
    <xf numFmtId="165" fontId="26" fillId="0" borderId="291" xfId="28" applyNumberFormat="1" applyFont="1" applyFill="1" applyBorder="1" applyAlignment="1" applyProtection="1">
      <alignment vertical="center"/>
    </xf>
    <xf numFmtId="5" fontId="26" fillId="0" borderId="291" xfId="0" applyNumberFormat="1" applyFont="1" applyFill="1" applyBorder="1" applyAlignment="1" applyProtection="1">
      <alignment vertical="center"/>
    </xf>
    <xf numFmtId="5" fontId="26" fillId="0" borderId="292" xfId="0" applyNumberFormat="1" applyFont="1" applyFill="1" applyBorder="1" applyAlignment="1" applyProtection="1">
      <alignment vertical="center"/>
    </xf>
    <xf numFmtId="5" fontId="26" fillId="0" borderId="295" xfId="0" applyNumberFormat="1" applyFont="1" applyFill="1" applyBorder="1" applyAlignment="1" applyProtection="1">
      <alignment vertical="center"/>
    </xf>
    <xf numFmtId="5" fontId="26" fillId="0" borderId="290" xfId="0" applyNumberFormat="1" applyFont="1" applyFill="1" applyBorder="1" applyAlignment="1" applyProtection="1">
      <alignment vertical="center"/>
    </xf>
    <xf numFmtId="43" fontId="26" fillId="0" borderId="290" xfId="28" applyFont="1" applyFill="1" applyBorder="1" applyAlignment="1" applyProtection="1">
      <alignment horizontal="right" vertical="center"/>
    </xf>
    <xf numFmtId="10" fontId="26" fillId="0" borderId="290" xfId="48" applyNumberFormat="1" applyFont="1" applyFill="1" applyBorder="1" applyAlignment="1" applyProtection="1">
      <alignment horizontal="right" vertical="center"/>
    </xf>
    <xf numFmtId="5" fontId="26" fillId="0" borderId="296" xfId="0" applyNumberFormat="1" applyFont="1" applyFill="1" applyBorder="1" applyAlignment="1" applyProtection="1">
      <alignment vertical="center"/>
    </xf>
    <xf numFmtId="165" fontId="25" fillId="0" borderId="299" xfId="28" applyNumberFormat="1" applyFont="1" applyFill="1" applyBorder="1" applyAlignment="1" applyProtection="1">
      <alignment vertical="center"/>
    </xf>
    <xf numFmtId="165" fontId="26" fillId="0" borderId="288" xfId="28" applyNumberFormat="1" applyFont="1" applyFill="1" applyBorder="1" applyAlignment="1" applyProtection="1">
      <alignment vertical="center"/>
    </xf>
    <xf numFmtId="165" fontId="26" fillId="0" borderId="293" xfId="28" applyNumberFormat="1" applyFont="1" applyFill="1" applyBorder="1" applyAlignment="1" applyProtection="1">
      <alignment vertical="center"/>
    </xf>
    <xf numFmtId="5" fontId="26" fillId="0" borderId="288" xfId="0" applyNumberFormat="1" applyFont="1" applyFill="1" applyBorder="1" applyAlignment="1" applyProtection="1">
      <alignment vertical="center"/>
    </xf>
    <xf numFmtId="43" fontId="26" fillId="0" borderId="299" xfId="28" applyFont="1" applyFill="1" applyBorder="1" applyAlignment="1" applyProtection="1">
      <alignment horizontal="right" vertical="center"/>
    </xf>
    <xf numFmtId="10" fontId="26" fillId="0" borderId="288" xfId="48" applyNumberFormat="1" applyFont="1" applyFill="1" applyBorder="1" applyAlignment="1" applyProtection="1">
      <alignment vertical="center"/>
    </xf>
    <xf numFmtId="5" fontId="26" fillId="0" borderId="293" xfId="0" applyNumberFormat="1" applyFont="1" applyFill="1" applyBorder="1" applyAlignment="1" applyProtection="1">
      <alignment vertical="center"/>
    </xf>
    <xf numFmtId="5" fontId="26" fillId="0" borderId="299" xfId="0" applyNumberFormat="1" applyFont="1" applyFill="1" applyBorder="1" applyAlignment="1" applyProtection="1">
      <alignment vertical="center"/>
    </xf>
    <xf numFmtId="10" fontId="26" fillId="0" borderId="288" xfId="0" applyNumberFormat="1" applyFont="1" applyFill="1" applyBorder="1" applyAlignment="1" applyProtection="1">
      <alignment vertical="center"/>
    </xf>
    <xf numFmtId="10" fontId="26" fillId="0" borderId="293" xfId="0" applyNumberFormat="1" applyFont="1" applyFill="1" applyBorder="1" applyAlignment="1" applyProtection="1">
      <alignment vertical="center"/>
    </xf>
    <xf numFmtId="10" fontId="26" fillId="0" borderId="291" xfId="0" applyNumberFormat="1" applyFont="1" applyFill="1" applyBorder="1" applyAlignment="1" applyProtection="1">
      <alignment vertical="center"/>
    </xf>
    <xf numFmtId="5" fontId="26" fillId="31" borderId="290" xfId="0" applyNumberFormat="1" applyFont="1" applyFill="1" applyBorder="1" applyAlignment="1" applyProtection="1">
      <alignment vertical="center"/>
    </xf>
    <xf numFmtId="5" fontId="26" fillId="0" borderId="309" xfId="0" applyNumberFormat="1" applyFont="1" applyFill="1" applyBorder="1" applyAlignment="1" applyProtection="1">
      <alignment vertical="center"/>
    </xf>
    <xf numFmtId="10" fontId="26" fillId="0" borderId="309" xfId="0" applyNumberFormat="1" applyFont="1" applyFill="1" applyBorder="1" applyAlignment="1" applyProtection="1">
      <alignment vertical="center"/>
    </xf>
    <xf numFmtId="10" fontId="26" fillId="31" borderId="288" xfId="0" applyNumberFormat="1" applyFont="1" applyFill="1" applyBorder="1" applyAlignment="1" applyProtection="1">
      <alignment vertical="center"/>
    </xf>
    <xf numFmtId="165" fontId="25" fillId="0" borderId="288" xfId="28" applyNumberFormat="1" applyFont="1" applyFill="1" applyBorder="1" applyAlignment="1" applyProtection="1">
      <alignment vertical="center"/>
    </xf>
    <xf numFmtId="0" fontId="30" fillId="39" borderId="322" xfId="0" quotePrefix="1" applyFont="1" applyFill="1" applyBorder="1" applyAlignment="1" applyProtection="1">
      <alignment horizontal="center" vertical="center" wrapText="1"/>
    </xf>
    <xf numFmtId="0" fontId="30" fillId="0" borderId="322" xfId="0" applyFont="1" applyFill="1" applyBorder="1" applyAlignment="1" applyProtection="1">
      <alignment horizontal="center" vertical="center" wrapText="1"/>
    </xf>
    <xf numFmtId="0" fontId="25" fillId="0" borderId="311" xfId="0" applyFont="1" applyFill="1" applyBorder="1" applyAlignment="1" applyProtection="1">
      <alignment horizontal="center" vertical="center"/>
    </xf>
    <xf numFmtId="0" fontId="26" fillId="0" borderId="288" xfId="0" applyFont="1" applyFill="1" applyBorder="1" applyAlignment="1" applyProtection="1">
      <alignment horizontal="center" vertical="center" wrapText="1"/>
    </xf>
    <xf numFmtId="0" fontId="0" fillId="0" borderId="0" xfId="0" applyBorder="1" applyAlignment="1" applyProtection="1">
      <alignment vertical="center"/>
    </xf>
    <xf numFmtId="0" fontId="25" fillId="0" borderId="282" xfId="0" applyFont="1" applyFill="1" applyBorder="1" applyAlignment="1" applyProtection="1">
      <alignment horizontal="center" vertical="center"/>
    </xf>
    <xf numFmtId="0" fontId="25" fillId="0" borderId="314" xfId="0" applyFont="1" applyFill="1" applyBorder="1" applyAlignment="1" applyProtection="1">
      <alignment horizontal="left" vertical="center" wrapText="1"/>
    </xf>
    <xf numFmtId="0" fontId="26" fillId="0" borderId="289" xfId="0" applyFont="1" applyFill="1" applyBorder="1" applyAlignment="1" applyProtection="1">
      <alignment horizontal="center" vertical="center"/>
    </xf>
    <xf numFmtId="0" fontId="25" fillId="0" borderId="283" xfId="0" quotePrefix="1" applyFont="1" applyFill="1" applyBorder="1" applyAlignment="1" applyProtection="1">
      <alignment horizontal="center" vertical="center"/>
    </xf>
    <xf numFmtId="0" fontId="25" fillId="0" borderId="302" xfId="0" applyFont="1" applyFill="1" applyBorder="1" applyAlignment="1" applyProtection="1">
      <alignment horizontal="left" vertical="center"/>
    </xf>
    <xf numFmtId="0" fontId="26" fillId="0" borderId="290" xfId="0" applyFont="1" applyFill="1" applyBorder="1" applyAlignment="1" applyProtection="1">
      <alignment horizontal="center" vertical="center"/>
    </xf>
    <xf numFmtId="0" fontId="25" fillId="0" borderId="283" xfId="0" applyFont="1" applyFill="1" applyBorder="1" applyAlignment="1" applyProtection="1">
      <alignment horizontal="center" vertical="center"/>
    </xf>
    <xf numFmtId="0" fontId="25" fillId="0" borderId="312" xfId="0" applyFont="1" applyFill="1" applyBorder="1" applyAlignment="1" applyProtection="1">
      <alignment horizontal="center" vertical="center"/>
    </xf>
    <xf numFmtId="0" fontId="25" fillId="0" borderId="17" xfId="0" quotePrefix="1" applyFont="1" applyFill="1" applyBorder="1" applyAlignment="1" applyProtection="1">
      <alignment horizontal="center" vertical="center"/>
    </xf>
    <xf numFmtId="0" fontId="25" fillId="0" borderId="303" xfId="0" applyFont="1" applyFill="1" applyBorder="1" applyAlignment="1" applyProtection="1">
      <alignment horizontal="left" vertical="center"/>
    </xf>
    <xf numFmtId="0" fontId="26" fillId="0" borderId="291" xfId="0" applyFont="1" applyFill="1" applyBorder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left" vertical="center"/>
    </xf>
    <xf numFmtId="0" fontId="25" fillId="0" borderId="15" xfId="0" applyFont="1" applyFill="1" applyBorder="1" applyAlignment="1" applyProtection="1">
      <alignment horizontal="left" vertical="center"/>
    </xf>
    <xf numFmtId="0" fontId="26" fillId="0" borderId="304" xfId="0" applyFont="1" applyFill="1" applyBorder="1" applyAlignment="1" applyProtection="1">
      <alignment vertical="center"/>
    </xf>
    <xf numFmtId="0" fontId="26" fillId="0" borderId="292" xfId="0" applyFont="1" applyFill="1" applyBorder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</xf>
    <xf numFmtId="0" fontId="25" fillId="0" borderId="315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left" vertical="center"/>
    </xf>
    <xf numFmtId="0" fontId="26" fillId="0" borderId="304" xfId="0" applyFont="1" applyFill="1" applyBorder="1" applyAlignment="1" applyProtection="1">
      <alignment horizontal="left" vertical="center"/>
    </xf>
    <xf numFmtId="0" fontId="25" fillId="0" borderId="283" xfId="0" applyFont="1" applyFill="1" applyBorder="1" applyAlignment="1" applyProtection="1">
      <alignment horizontal="left" vertical="center"/>
    </xf>
    <xf numFmtId="0" fontId="26" fillId="0" borderId="302" xfId="0" applyFont="1" applyFill="1" applyBorder="1" applyAlignment="1" applyProtection="1">
      <alignment horizontal="left" vertical="center"/>
    </xf>
    <xf numFmtId="0" fontId="79" fillId="0" borderId="302" xfId="0" applyFont="1" applyFill="1" applyBorder="1" applyAlignment="1" applyProtection="1">
      <alignment horizontal="left" vertical="center"/>
    </xf>
    <xf numFmtId="0" fontId="25" fillId="0" borderId="15" xfId="0" applyFont="1" applyFill="1" applyBorder="1" applyAlignment="1" applyProtection="1">
      <alignment vertical="center"/>
    </xf>
    <xf numFmtId="0" fontId="25" fillId="0" borderId="313" xfId="0" applyFont="1" applyFill="1" applyBorder="1" applyAlignment="1" applyProtection="1">
      <alignment horizontal="left" vertical="center"/>
    </xf>
    <xf numFmtId="0" fontId="26" fillId="0" borderId="288" xfId="0" applyFont="1" applyFill="1" applyBorder="1" applyAlignment="1" applyProtection="1">
      <alignment horizontal="center" vertical="center"/>
    </xf>
    <xf numFmtId="0" fontId="25" fillId="0" borderId="283" xfId="0" quotePrefix="1" applyFont="1" applyFill="1" applyBorder="1" applyAlignment="1" applyProtection="1">
      <alignment horizontal="center" vertical="center" wrapText="1"/>
    </xf>
    <xf numFmtId="0" fontId="25" fillId="0" borderId="302" xfId="0" applyFont="1" applyFill="1" applyBorder="1" applyAlignment="1" applyProtection="1">
      <alignment horizontal="left" vertical="center" wrapText="1"/>
    </xf>
    <xf numFmtId="0" fontId="37" fillId="31" borderId="0" xfId="0" applyFont="1" applyFill="1" applyBorder="1" applyAlignment="1" applyProtection="1">
      <alignment vertical="center"/>
    </xf>
    <xf numFmtId="0" fontId="30" fillId="31" borderId="0" xfId="0" applyFont="1" applyFill="1" applyBorder="1" applyAlignment="1" applyProtection="1">
      <alignment horizontal="left" vertical="center" wrapText="1"/>
    </xf>
    <xf numFmtId="0" fontId="26" fillId="31" borderId="0" xfId="0" applyFont="1" applyFill="1" applyBorder="1" applyAlignment="1" applyProtection="1">
      <alignment horizontal="center" vertical="center"/>
    </xf>
    <xf numFmtId="0" fontId="0" fillId="31" borderId="0" xfId="0" applyFill="1" applyBorder="1" applyAlignment="1" applyProtection="1">
      <alignment vertical="center"/>
    </xf>
    <xf numFmtId="0" fontId="30" fillId="0" borderId="311" xfId="0" applyFont="1" applyFill="1" applyBorder="1" applyAlignment="1" applyProtection="1">
      <alignment horizontal="center" vertical="center"/>
    </xf>
    <xf numFmtId="0" fontId="30" fillId="0" borderId="312" xfId="0" applyFont="1" applyFill="1" applyBorder="1" applyAlignment="1" applyProtection="1">
      <alignment horizontal="center" vertical="center"/>
    </xf>
    <xf numFmtId="0" fontId="25" fillId="0" borderId="17" xfId="0" quotePrefix="1" applyFont="1" applyFill="1" applyBorder="1" applyAlignment="1" applyProtection="1">
      <alignment horizontal="center" vertical="center" wrapText="1"/>
    </xf>
    <xf numFmtId="0" fontId="26" fillId="0" borderId="311" xfId="0" applyFont="1" applyFill="1" applyBorder="1" applyAlignment="1" applyProtection="1">
      <alignment vertical="center"/>
    </xf>
    <xf numFmtId="0" fontId="0" fillId="0" borderId="311" xfId="0" applyBorder="1" applyAlignment="1" applyProtection="1">
      <alignment vertical="center"/>
    </xf>
    <xf numFmtId="0" fontId="25" fillId="0" borderId="30" xfId="0" applyFont="1" applyFill="1" applyBorder="1" applyAlignment="1" applyProtection="1">
      <alignment horizontal="center" vertical="center"/>
    </xf>
    <xf numFmtId="0" fontId="25" fillId="0" borderId="306" xfId="0" applyFont="1" applyFill="1" applyBorder="1" applyAlignment="1" applyProtection="1">
      <alignment horizontal="left" vertical="center"/>
    </xf>
    <xf numFmtId="0" fontId="26" fillId="0" borderId="295" xfId="0" applyFont="1" applyFill="1" applyBorder="1" applyAlignment="1" applyProtection="1">
      <alignment horizontal="center" vertical="center"/>
    </xf>
    <xf numFmtId="0" fontId="25" fillId="31" borderId="283" xfId="0" applyFont="1" applyFill="1" applyBorder="1" applyAlignment="1" applyProtection="1">
      <alignment horizontal="left" vertical="center"/>
    </xf>
    <xf numFmtId="0" fontId="0" fillId="0" borderId="302" xfId="0" applyBorder="1" applyAlignment="1" applyProtection="1">
      <alignment vertical="center"/>
    </xf>
    <xf numFmtId="0" fontId="25" fillId="31" borderId="302" xfId="0" applyFont="1" applyFill="1" applyBorder="1" applyAlignment="1" applyProtection="1">
      <alignment horizontal="left" vertical="center"/>
    </xf>
    <xf numFmtId="0" fontId="25" fillId="31" borderId="303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3" fillId="46" borderId="235" xfId="0" applyFont="1" applyFill="1" applyBorder="1" applyAlignment="1" applyProtection="1">
      <alignment horizontal="center" vertical="center" wrapText="1"/>
    </xf>
    <xf numFmtId="0" fontId="33" fillId="45" borderId="235" xfId="0" applyFont="1" applyFill="1" applyBorder="1" applyAlignment="1" applyProtection="1">
      <alignment horizontal="center" vertical="center" wrapText="1"/>
    </xf>
    <xf numFmtId="0" fontId="43" fillId="0" borderId="0" xfId="0" applyFont="1" applyFill="1" applyBorder="1" applyAlignment="1" applyProtection="1">
      <alignment horizontal="center" vertical="center"/>
    </xf>
    <xf numFmtId="6" fontId="43" fillId="0" borderId="0" xfId="0" applyNumberFormat="1" applyFont="1" applyFill="1" applyBorder="1" applyAlignment="1" applyProtection="1">
      <alignment horizontal="center" vertical="center" wrapText="1"/>
    </xf>
    <xf numFmtId="0" fontId="21" fillId="0" borderId="0" xfId="0" applyFont="1" applyProtection="1"/>
    <xf numFmtId="0" fontId="24" fillId="0" borderId="0" xfId="0" applyFont="1" applyProtection="1"/>
    <xf numFmtId="0" fontId="21" fillId="0" borderId="0" xfId="64" applyProtection="1"/>
    <xf numFmtId="0" fontId="21" fillId="0" borderId="0" xfId="64" applyBorder="1" applyProtection="1"/>
    <xf numFmtId="0" fontId="21" fillId="0" borderId="0" xfId="64" applyFont="1" applyProtection="1"/>
    <xf numFmtId="0" fontId="21" fillId="0" borderId="0" xfId="64" applyFont="1" applyAlignment="1" applyProtection="1">
      <alignment horizontal="center"/>
    </xf>
    <xf numFmtId="0" fontId="33" fillId="33" borderId="200" xfId="0" applyFont="1" applyFill="1" applyBorder="1" applyAlignment="1" applyProtection="1">
      <alignment horizontal="center" vertical="center" wrapText="1"/>
    </xf>
    <xf numFmtId="0" fontId="33" fillId="40" borderId="56" xfId="0" applyFont="1" applyFill="1" applyBorder="1" applyAlignment="1" applyProtection="1">
      <alignment horizontal="center" vertical="center" wrapText="1"/>
    </xf>
    <xf numFmtId="0" fontId="33" fillId="34" borderId="56" xfId="0" applyFont="1" applyFill="1" applyBorder="1" applyAlignment="1" applyProtection="1">
      <alignment horizontal="center" vertical="center" wrapText="1"/>
    </xf>
    <xf numFmtId="49" fontId="45" fillId="30" borderId="213" xfId="53" applyNumberFormat="1" applyFont="1" applyFill="1" applyBorder="1" applyAlignment="1" applyProtection="1">
      <alignment horizontal="center" vertical="center" wrapText="1"/>
    </xf>
    <xf numFmtId="49" fontId="45" fillId="30" borderId="14" xfId="53" applyNumberFormat="1" applyFont="1" applyFill="1" applyBorder="1" applyAlignment="1" applyProtection="1">
      <alignment horizontal="center" vertical="center" wrapText="1"/>
    </xf>
    <xf numFmtId="49" fontId="45" fillId="30" borderId="42" xfId="53" applyNumberFormat="1" applyFont="1" applyFill="1" applyBorder="1" applyAlignment="1" applyProtection="1">
      <alignment horizontal="center" vertical="center" wrapText="1"/>
    </xf>
    <xf numFmtId="10" fontId="33" fillId="30" borderId="236" xfId="49" applyNumberFormat="1" applyFont="1" applyFill="1" applyBorder="1" applyAlignment="1" applyProtection="1">
      <alignment horizontal="center" vertical="center" wrapText="1"/>
    </xf>
    <xf numFmtId="6" fontId="33" fillId="30" borderId="236" xfId="49" applyNumberFormat="1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vertical="center"/>
    </xf>
    <xf numFmtId="6" fontId="21" fillId="0" borderId="260" xfId="0" applyNumberFormat="1" applyFont="1" applyBorder="1" applyAlignment="1" applyProtection="1">
      <alignment vertical="center"/>
    </xf>
    <xf numFmtId="6" fontId="21" fillId="34" borderId="260" xfId="0" applyNumberFormat="1" applyFont="1" applyFill="1" applyBorder="1" applyAlignment="1" applyProtection="1">
      <alignment vertical="center"/>
    </xf>
    <xf numFmtId="6" fontId="21" fillId="0" borderId="260" xfId="0" applyNumberFormat="1" applyFont="1" applyFill="1" applyBorder="1" applyAlignment="1" applyProtection="1">
      <alignment vertical="center"/>
    </xf>
    <xf numFmtId="6" fontId="21" fillId="33" borderId="260" xfId="0" applyNumberFormat="1" applyFont="1" applyFill="1" applyBorder="1" applyAlignment="1" applyProtection="1">
      <alignment vertical="center"/>
    </xf>
    <xf numFmtId="0" fontId="24" fillId="0" borderId="0" xfId="0" applyFont="1" applyAlignment="1" applyProtection="1">
      <alignment vertical="center"/>
    </xf>
    <xf numFmtId="8" fontId="24" fillId="0" borderId="12" xfId="0" applyNumberFormat="1" applyFont="1" applyBorder="1" applyAlignment="1" applyProtection="1">
      <alignment vertical="center"/>
    </xf>
    <xf numFmtId="6" fontId="24" fillId="0" borderId="12" xfId="0" applyNumberFormat="1" applyFont="1" applyBorder="1" applyAlignment="1" applyProtection="1">
      <alignment vertical="center"/>
    </xf>
    <xf numFmtId="6" fontId="24" fillId="34" borderId="12" xfId="0" applyNumberFormat="1" applyFont="1" applyFill="1" applyBorder="1" applyAlignment="1" applyProtection="1">
      <alignment vertical="center"/>
    </xf>
    <xf numFmtId="6" fontId="24" fillId="0" borderId="12" xfId="0" applyNumberFormat="1" applyFont="1" applyFill="1" applyBorder="1" applyAlignment="1" applyProtection="1">
      <alignment vertical="center"/>
    </xf>
    <xf numFmtId="6" fontId="24" fillId="33" borderId="12" xfId="0" applyNumberFormat="1" applyFont="1" applyFill="1" applyBorder="1" applyAlignment="1" applyProtection="1">
      <alignment vertical="center"/>
    </xf>
    <xf numFmtId="0" fontId="4" fillId="0" borderId="0" xfId="47830" applyAlignment="1">
      <alignment horizontal="center" vertical="center"/>
    </xf>
    <xf numFmtId="0" fontId="4" fillId="0" borderId="0" xfId="47830"/>
    <xf numFmtId="0" fontId="49" fillId="0" borderId="327" xfId="45" applyFont="1" applyFill="1" applyBorder="1" applyAlignment="1">
      <alignment horizontal="center" vertical="center" wrapText="1"/>
    </xf>
    <xf numFmtId="0" fontId="21" fillId="0" borderId="261" xfId="64" applyFont="1" applyFill="1" applyBorder="1" applyAlignment="1" applyProtection="1">
      <alignment horizontal="center" vertical="center"/>
    </xf>
    <xf numFmtId="0" fontId="21" fillId="0" borderId="271" xfId="64" applyNumberFormat="1" applyFont="1" applyFill="1" applyBorder="1" applyAlignment="1" applyProtection="1">
      <alignment horizontal="center" vertical="center"/>
    </xf>
    <xf numFmtId="38" fontId="21" fillId="0" borderId="271" xfId="252" applyNumberFormat="1" applyFont="1" applyBorder="1" applyAlignment="1" applyProtection="1">
      <alignment vertical="center"/>
    </xf>
    <xf numFmtId="1" fontId="28" fillId="26" borderId="327" xfId="0" applyNumberFormat="1" applyFont="1" applyFill="1" applyBorder="1" applyAlignment="1" applyProtection="1">
      <alignment horizontal="center" vertical="center" wrapText="1"/>
    </xf>
    <xf numFmtId="5" fontId="26" fillId="31" borderId="290" xfId="0" applyNumberFormat="1" applyFont="1" applyFill="1" applyBorder="1" applyAlignment="1" applyProtection="1">
      <alignment horizontal="center" vertical="center"/>
    </xf>
    <xf numFmtId="5" fontId="26" fillId="31" borderId="291" xfId="0" applyNumberFormat="1" applyFont="1" applyFill="1" applyBorder="1" applyAlignment="1" applyProtection="1">
      <alignment horizontal="center" vertical="center"/>
    </xf>
    <xf numFmtId="3" fontId="21" fillId="0" borderId="46" xfId="53" applyNumberFormat="1" applyFont="1" applyFill="1" applyBorder="1" applyAlignment="1" applyProtection="1">
      <alignment horizontal="right"/>
    </xf>
    <xf numFmtId="166" fontId="33" fillId="0" borderId="337" xfId="54" applyNumberFormat="1" applyFont="1" applyFill="1" applyBorder="1" applyAlignment="1" applyProtection="1">
      <alignment horizontal="right"/>
    </xf>
    <xf numFmtId="6" fontId="33" fillId="0" borderId="337" xfId="54" applyNumberFormat="1" applyFont="1" applyFill="1" applyBorder="1" applyAlignment="1" applyProtection="1">
      <alignment horizontal="right"/>
    </xf>
    <xf numFmtId="6" fontId="33" fillId="0" borderId="334" xfId="54" applyNumberFormat="1" applyFont="1" applyFill="1" applyBorder="1" applyAlignment="1" applyProtection="1">
      <alignment horizontal="right"/>
    </xf>
    <xf numFmtId="6" fontId="33" fillId="0" borderId="338" xfId="54" applyNumberFormat="1" applyFont="1" applyFill="1" applyBorder="1" applyAlignment="1" applyProtection="1">
      <alignment horizontal="right"/>
    </xf>
    <xf numFmtId="6" fontId="24" fillId="0" borderId="335" xfId="53" applyNumberFormat="1" applyFont="1" applyFill="1" applyBorder="1" applyAlignment="1" applyProtection="1">
      <alignment horizontal="right"/>
    </xf>
    <xf numFmtId="171" fontId="33" fillId="0" borderId="336" xfId="54" applyNumberFormat="1" applyFont="1" applyFill="1" applyBorder="1" applyAlignment="1" applyProtection="1">
      <alignment horizontal="right"/>
    </xf>
    <xf numFmtId="6" fontId="21" fillId="0" borderId="260" xfId="53" applyNumberFormat="1" applyFont="1" applyFill="1" applyBorder="1" applyAlignment="1" applyProtection="1">
      <alignment horizontal="right"/>
    </xf>
    <xf numFmtId="6" fontId="21" fillId="0" borderId="38" xfId="53" applyNumberFormat="1" applyFont="1" applyFill="1" applyBorder="1" applyAlignment="1" applyProtection="1">
      <alignment horizontal="right"/>
    </xf>
    <xf numFmtId="38" fontId="21" fillId="0" borderId="260" xfId="53" applyNumberFormat="1" applyFont="1" applyFill="1" applyBorder="1" applyAlignment="1" applyProtection="1">
      <alignment horizontal="right"/>
    </xf>
    <xf numFmtId="38" fontId="21" fillId="0" borderId="38" xfId="53" applyNumberFormat="1" applyFont="1" applyFill="1" applyBorder="1" applyAlignment="1" applyProtection="1">
      <alignment horizontal="right"/>
    </xf>
    <xf numFmtId="6" fontId="21" fillId="31" borderId="260" xfId="54" applyNumberFormat="1" applyFont="1" applyFill="1" applyBorder="1" applyAlignment="1" applyProtection="1">
      <alignment horizontal="right"/>
    </xf>
    <xf numFmtId="6" fontId="21" fillId="0" borderId="260" xfId="54" applyNumberFormat="1" applyFont="1" applyFill="1" applyBorder="1" applyAlignment="1" applyProtection="1">
      <alignment horizontal="right"/>
    </xf>
    <xf numFmtId="6" fontId="24" fillId="0" borderId="345" xfId="53" applyNumberFormat="1" applyFont="1" applyFill="1" applyBorder="1" applyAlignment="1" applyProtection="1">
      <alignment horizontal="right"/>
    </xf>
    <xf numFmtId="6" fontId="21" fillId="39" borderId="260" xfId="53" applyNumberFormat="1" applyFont="1" applyFill="1" applyBorder="1" applyAlignment="1" applyProtection="1">
      <alignment horizontal="right"/>
    </xf>
    <xf numFmtId="6" fontId="21" fillId="39" borderId="38" xfId="53" applyNumberFormat="1" applyFont="1" applyFill="1" applyBorder="1" applyAlignment="1" applyProtection="1">
      <alignment horizontal="right"/>
    </xf>
    <xf numFmtId="3" fontId="23" fillId="0" borderId="260" xfId="0" applyNumberFormat="1" applyFont="1" applyBorder="1" applyAlignment="1" applyProtection="1">
      <alignment horizontal="center" vertical="center"/>
    </xf>
    <xf numFmtId="3" fontId="23" fillId="0" borderId="278" xfId="0" applyNumberFormat="1" applyFont="1" applyBorder="1" applyAlignment="1" applyProtection="1">
      <alignment vertical="center"/>
    </xf>
    <xf numFmtId="166" fontId="23" fillId="0" borderId="260" xfId="0" applyNumberFormat="1" applyFont="1" applyBorder="1" applyAlignment="1" applyProtection="1">
      <alignment vertical="center"/>
    </xf>
    <xf numFmtId="10" fontId="23" fillId="0" borderId="260" xfId="48" applyNumberFormat="1" applyFont="1" applyFill="1" applyBorder="1" applyAlignment="1" applyProtection="1">
      <alignment vertical="center"/>
    </xf>
    <xf numFmtId="6" fontId="23" fillId="0" borderId="260" xfId="32" applyNumberFormat="1" applyFont="1" applyFill="1" applyBorder="1" applyAlignment="1" applyProtection="1">
      <alignment vertical="center"/>
    </xf>
    <xf numFmtId="2" fontId="38" fillId="0" borderId="260" xfId="45" applyNumberFormat="1" applyFont="1" applyFill="1" applyBorder="1" applyAlignment="1" applyProtection="1">
      <alignment horizontal="right" vertical="center" wrapText="1"/>
    </xf>
    <xf numFmtId="166" fontId="38" fillId="0" borderId="260" xfId="45" applyNumberFormat="1" applyFont="1" applyFill="1" applyBorder="1" applyAlignment="1" applyProtection="1">
      <alignment horizontal="right" vertical="center" wrapText="1"/>
    </xf>
    <xf numFmtId="0" fontId="38" fillId="0" borderId="260" xfId="45" applyFont="1" applyFill="1" applyBorder="1" applyAlignment="1" applyProtection="1">
      <alignment horizontal="right" vertical="center" wrapText="1"/>
    </xf>
    <xf numFmtId="1" fontId="38" fillId="0" borderId="260" xfId="45" applyNumberFormat="1" applyFont="1" applyFill="1" applyBorder="1" applyAlignment="1" applyProtection="1">
      <alignment horizontal="right" vertical="center" wrapText="1"/>
    </xf>
    <xf numFmtId="40" fontId="23" fillId="0" borderId="260" xfId="0" applyNumberFormat="1" applyFont="1" applyFill="1" applyBorder="1" applyAlignment="1" applyProtection="1">
      <alignment vertical="center"/>
    </xf>
    <xf numFmtId="166" fontId="23" fillId="0" borderId="260" xfId="0" applyNumberFormat="1" applyFont="1" applyFill="1" applyBorder="1" applyAlignment="1" applyProtection="1">
      <alignment vertical="center"/>
    </xf>
    <xf numFmtId="10" fontId="23" fillId="0" borderId="260" xfId="0" applyNumberFormat="1" applyFont="1" applyFill="1" applyBorder="1" applyAlignment="1" applyProtection="1">
      <alignment vertical="center"/>
    </xf>
    <xf numFmtId="6" fontId="23" fillId="0" borderId="260" xfId="0" applyNumberFormat="1" applyFont="1" applyFill="1" applyBorder="1" applyAlignment="1" applyProtection="1">
      <alignment vertical="center"/>
    </xf>
    <xf numFmtId="168" fontId="23" fillId="0" borderId="260" xfId="48" applyNumberFormat="1" applyFont="1" applyFill="1" applyBorder="1" applyAlignment="1" applyProtection="1">
      <alignment vertical="center"/>
    </xf>
    <xf numFmtId="3" fontId="23" fillId="0" borderId="13" xfId="0" applyNumberFormat="1" applyFont="1" applyBorder="1" applyAlignment="1" applyProtection="1">
      <alignment horizontal="center" vertical="center"/>
    </xf>
    <xf numFmtId="3" fontId="23" fillId="0" borderId="19" xfId="0" applyNumberFormat="1" applyFont="1" applyBorder="1" applyAlignment="1" applyProtection="1">
      <alignment vertical="center"/>
    </xf>
    <xf numFmtId="10" fontId="23" fillId="0" borderId="13" xfId="48" applyNumberFormat="1" applyFont="1" applyFill="1" applyBorder="1" applyAlignment="1" applyProtection="1">
      <alignment vertical="center"/>
    </xf>
    <xf numFmtId="6" fontId="23" fillId="0" borderId="13" xfId="32" applyNumberFormat="1" applyFont="1" applyFill="1" applyBorder="1" applyAlignment="1" applyProtection="1">
      <alignment vertical="center"/>
    </xf>
    <xf numFmtId="2" fontId="38" fillId="0" borderId="13" xfId="45" applyNumberFormat="1" applyFont="1" applyFill="1" applyBorder="1" applyAlignment="1" applyProtection="1">
      <alignment horizontal="right" vertical="center" wrapText="1"/>
    </xf>
    <xf numFmtId="166" fontId="38" fillId="0" borderId="13" xfId="45" applyNumberFormat="1" applyFont="1" applyFill="1" applyBorder="1" applyAlignment="1" applyProtection="1">
      <alignment horizontal="right" vertical="center" wrapText="1"/>
    </xf>
    <xf numFmtId="0" fontId="38" fillId="0" borderId="13" xfId="45" applyFont="1" applyFill="1" applyBorder="1" applyAlignment="1" applyProtection="1">
      <alignment horizontal="right" vertical="center" wrapText="1"/>
    </xf>
    <xf numFmtId="40" fontId="23" fillId="0" borderId="13" xfId="0" applyNumberFormat="1" applyFont="1" applyFill="1" applyBorder="1" applyAlignment="1" applyProtection="1">
      <alignment vertical="center"/>
    </xf>
    <xf numFmtId="166" fontId="23" fillId="0" borderId="13" xfId="0" applyNumberFormat="1" applyFont="1" applyFill="1" applyBorder="1" applyAlignment="1" applyProtection="1">
      <alignment vertical="center"/>
    </xf>
    <xf numFmtId="10" fontId="23" fillId="0" borderId="13" xfId="0" applyNumberFormat="1" applyFont="1" applyFill="1" applyBorder="1" applyAlignment="1" applyProtection="1">
      <alignment vertical="center"/>
    </xf>
    <xf numFmtId="6" fontId="23" fillId="0" borderId="13" xfId="0" applyNumberFormat="1" applyFont="1" applyFill="1" applyBorder="1" applyAlignment="1" applyProtection="1">
      <alignment vertical="center"/>
    </xf>
    <xf numFmtId="168" fontId="23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3" fillId="0" borderId="11" xfId="0" applyNumberFormat="1" applyFont="1" applyFill="1" applyBorder="1" applyAlignment="1" applyProtection="1">
      <alignment horizontal="center" vertical="center"/>
    </xf>
    <xf numFmtId="3" fontId="23" fillId="0" borderId="18" xfId="0" applyNumberFormat="1" applyFont="1" applyFill="1" applyBorder="1" applyAlignment="1" applyProtection="1">
      <alignment vertical="center"/>
    </xf>
    <xf numFmtId="166" fontId="23" fillId="0" borderId="11" xfId="0" applyNumberFormat="1" applyFont="1" applyFill="1" applyBorder="1" applyAlignment="1" applyProtection="1">
      <alignment vertical="center"/>
    </xf>
    <xf numFmtId="166" fontId="23" fillId="0" borderId="18" xfId="0" applyNumberFormat="1" applyFont="1" applyFill="1" applyBorder="1" applyAlignment="1" applyProtection="1">
      <alignment vertical="center"/>
    </xf>
    <xf numFmtId="10" fontId="23" fillId="0" borderId="18" xfId="48" applyNumberFormat="1" applyFont="1" applyFill="1" applyBorder="1" applyAlignment="1" applyProtection="1">
      <alignment vertical="center"/>
    </xf>
    <xf numFmtId="6" fontId="23" fillId="0" borderId="11" xfId="32" applyNumberFormat="1" applyFont="1" applyFill="1" applyBorder="1" applyAlignment="1" applyProtection="1">
      <alignment vertical="center"/>
    </xf>
    <xf numFmtId="2" fontId="23" fillId="0" borderId="11" xfId="0" applyNumberFormat="1" applyFont="1" applyFill="1" applyBorder="1" applyAlignment="1" applyProtection="1">
      <alignment vertical="center"/>
    </xf>
    <xf numFmtId="1" fontId="23" fillId="0" borderId="11" xfId="0" applyNumberFormat="1" applyFont="1" applyFill="1" applyBorder="1" applyAlignment="1" applyProtection="1">
      <alignment vertical="center"/>
    </xf>
    <xf numFmtId="3" fontId="23" fillId="0" borderId="11" xfId="0" applyNumberFormat="1" applyFont="1" applyFill="1" applyBorder="1" applyAlignment="1" applyProtection="1">
      <alignment vertical="center"/>
    </xf>
    <xf numFmtId="10" fontId="23" fillId="0" borderId="11" xfId="0" applyNumberFormat="1" applyFont="1" applyFill="1" applyBorder="1" applyAlignment="1" applyProtection="1">
      <alignment vertical="center"/>
    </xf>
    <xf numFmtId="6" fontId="23" fillId="0" borderId="11" xfId="0" applyNumberFormat="1" applyFont="1" applyFill="1" applyBorder="1" applyAlignment="1" applyProtection="1">
      <alignment vertical="center"/>
    </xf>
    <xf numFmtId="168" fontId="23" fillId="0" borderId="11" xfId="48" applyNumberFormat="1" applyFont="1" applyFill="1" applyBorder="1" applyAlignment="1" applyProtection="1">
      <alignment vertical="center"/>
    </xf>
    <xf numFmtId="10" fontId="23" fillId="0" borderId="11" xfId="4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0" fontId="80" fillId="0" borderId="0" xfId="47822" applyFont="1" applyProtection="1"/>
    <xf numFmtId="3" fontId="80" fillId="0" borderId="0" xfId="47822" applyNumberFormat="1" applyFont="1" applyProtection="1"/>
    <xf numFmtId="3" fontId="33" fillId="0" borderId="336" xfId="54" applyNumberFormat="1" applyFont="1" applyFill="1" applyBorder="1" applyAlignment="1" applyProtection="1">
      <alignment horizontal="right"/>
    </xf>
    <xf numFmtId="0" fontId="24" fillId="28" borderId="326" xfId="64" applyFont="1" applyFill="1" applyBorder="1" applyAlignment="1" applyProtection="1">
      <alignment horizontal="left" vertical="center"/>
    </xf>
    <xf numFmtId="6" fontId="21" fillId="33" borderId="271" xfId="252" applyNumberFormat="1" applyFont="1" applyFill="1" applyBorder="1" applyAlignment="1" applyProtection="1">
      <alignment vertical="center"/>
    </xf>
    <xf numFmtId="0" fontId="24" fillId="0" borderId="0" xfId="64" applyFont="1" applyProtection="1"/>
    <xf numFmtId="3" fontId="24" fillId="31" borderId="43" xfId="54" applyNumberFormat="1" applyFont="1" applyFill="1" applyBorder="1" applyAlignment="1" applyProtection="1">
      <alignment horizontal="right"/>
    </xf>
    <xf numFmtId="166" fontId="24" fillId="0" borderId="44" xfId="54" applyNumberFormat="1" applyFont="1" applyFill="1" applyBorder="1" applyAlignment="1" applyProtection="1">
      <alignment horizontal="right"/>
    </xf>
    <xf numFmtId="166" fontId="24" fillId="31" borderId="44" xfId="54" applyNumberFormat="1" applyFont="1" applyFill="1" applyBorder="1" applyAlignment="1" applyProtection="1">
      <alignment horizontal="right"/>
    </xf>
    <xf numFmtId="6" fontId="24" fillId="0" borderId="63" xfId="54" applyNumberFormat="1" applyFont="1" applyFill="1" applyBorder="1" applyAlignment="1" applyProtection="1">
      <alignment horizontal="right"/>
    </xf>
    <xf numFmtId="166" fontId="24" fillId="34" borderId="63" xfId="54" applyNumberFormat="1" applyFont="1" applyFill="1" applyBorder="1" applyAlignment="1" applyProtection="1">
      <alignment horizontal="right"/>
    </xf>
    <xf numFmtId="6" fontId="24" fillId="0" borderId="44" xfId="54" applyNumberFormat="1" applyFont="1" applyFill="1" applyBorder="1" applyAlignment="1" applyProtection="1">
      <alignment horizontal="right"/>
    </xf>
    <xf numFmtId="6" fontId="24" fillId="0" borderId="76" xfId="54" applyNumberFormat="1" applyFont="1" applyFill="1" applyBorder="1" applyAlignment="1" applyProtection="1">
      <alignment horizontal="right"/>
    </xf>
    <xf numFmtId="6" fontId="24" fillId="45" borderId="43" xfId="54" applyNumberFormat="1" applyFont="1" applyFill="1" applyBorder="1" applyAlignment="1" applyProtection="1">
      <alignment horizontal="right"/>
    </xf>
    <xf numFmtId="6" fontId="24" fillId="0" borderId="43" xfId="54" applyNumberFormat="1" applyFont="1" applyFill="1" applyBorder="1" applyAlignment="1" applyProtection="1">
      <alignment horizontal="right"/>
    </xf>
    <xf numFmtId="6" fontId="24" fillId="31" borderId="0" xfId="54" applyNumberFormat="1" applyFont="1" applyFill="1" applyBorder="1" applyAlignment="1" applyProtection="1">
      <alignment horizontal="right"/>
    </xf>
    <xf numFmtId="166" fontId="24" fillId="34" borderId="127" xfId="54" applyNumberFormat="1" applyFont="1" applyFill="1" applyBorder="1" applyAlignment="1" applyProtection="1">
      <alignment horizontal="right"/>
    </xf>
    <xf numFmtId="6" fontId="24" fillId="0" borderId="345" xfId="54" applyNumberFormat="1" applyFont="1" applyFill="1" applyBorder="1" applyAlignment="1" applyProtection="1">
      <alignment horizontal="right"/>
    </xf>
    <xf numFmtId="38" fontId="24" fillId="31" borderId="345" xfId="54" applyNumberFormat="1" applyFont="1" applyFill="1" applyBorder="1" applyAlignment="1" applyProtection="1">
      <alignment horizontal="right"/>
    </xf>
    <xf numFmtId="6" fontId="24" fillId="34" borderId="345" xfId="54" applyNumberFormat="1" applyFont="1" applyFill="1" applyBorder="1" applyAlignment="1" applyProtection="1">
      <alignment horizontal="right"/>
    </xf>
    <xf numFmtId="171" fontId="24" fillId="31" borderId="43" xfId="54" applyNumberFormat="1" applyFont="1" applyFill="1" applyBorder="1" applyAlignment="1" applyProtection="1">
      <alignment horizontal="right"/>
    </xf>
    <xf numFmtId="6" fontId="24" fillId="31" borderId="224" xfId="54" applyNumberFormat="1" applyFont="1" applyFill="1" applyBorder="1" applyAlignment="1" applyProtection="1">
      <alignment horizontal="right"/>
    </xf>
    <xf numFmtId="6" fontId="24" fillId="0" borderId="253" xfId="54" applyNumberFormat="1" applyFont="1" applyFill="1" applyBorder="1" applyAlignment="1" applyProtection="1">
      <alignment horizontal="right"/>
    </xf>
    <xf numFmtId="6" fontId="24" fillId="34" borderId="63" xfId="54" applyNumberFormat="1" applyFont="1" applyFill="1" applyBorder="1" applyAlignment="1" applyProtection="1">
      <alignment horizontal="right"/>
    </xf>
    <xf numFmtId="6" fontId="24" fillId="0" borderId="224" xfId="54" applyNumberFormat="1" applyFont="1" applyFill="1" applyBorder="1" applyAlignment="1" applyProtection="1">
      <alignment horizontal="right"/>
    </xf>
    <xf numFmtId="6" fontId="24" fillId="0" borderId="229" xfId="54" applyNumberFormat="1" applyFont="1" applyFill="1" applyBorder="1" applyAlignment="1" applyProtection="1">
      <alignment horizontal="right"/>
    </xf>
    <xf numFmtId="0" fontId="21" fillId="0" borderId="327" xfId="0" applyFont="1" applyBorder="1" applyAlignment="1" applyProtection="1">
      <alignment horizontal="right" vertical="center"/>
    </xf>
    <xf numFmtId="0" fontId="24" fillId="0" borderId="327" xfId="0" applyFont="1" applyFill="1" applyBorder="1" applyAlignment="1" applyProtection="1">
      <alignment horizontal="right" vertical="center"/>
    </xf>
    <xf numFmtId="5" fontId="24" fillId="0" borderId="327" xfId="32" applyNumberFormat="1" applyFont="1" applyFill="1" applyBorder="1" applyAlignment="1" applyProtection="1">
      <alignment horizontal="right" vertical="center"/>
    </xf>
    <xf numFmtId="10" fontId="24" fillId="0" borderId="327" xfId="32" applyNumberFormat="1" applyFont="1" applyFill="1" applyBorder="1" applyAlignment="1" applyProtection="1">
      <alignment horizontal="right" vertical="center"/>
    </xf>
    <xf numFmtId="0" fontId="21" fillId="0" borderId="0" xfId="0" applyFont="1" applyAlignment="1" applyProtection="1">
      <alignment horizontal="right" vertical="center"/>
    </xf>
    <xf numFmtId="0" fontId="24" fillId="0" borderId="327" xfId="0" applyFont="1" applyBorder="1" applyAlignment="1" applyProtection="1">
      <alignment horizontal="left" vertical="center"/>
    </xf>
    <xf numFmtId="38" fontId="21" fillId="31" borderId="265" xfId="54" applyNumberFormat="1" applyFont="1" applyFill="1" applyBorder="1" applyAlignment="1" applyProtection="1">
      <alignment horizontal="right"/>
    </xf>
    <xf numFmtId="38" fontId="21" fillId="31" borderId="262" xfId="54" applyNumberFormat="1" applyFont="1" applyFill="1" applyBorder="1" applyAlignment="1" applyProtection="1">
      <alignment horizontal="right"/>
    </xf>
    <xf numFmtId="38" fontId="21" fillId="31" borderId="244" xfId="54" applyNumberFormat="1" applyFont="1" applyFill="1" applyBorder="1" applyAlignment="1" applyProtection="1">
      <alignment horizontal="right"/>
    </xf>
    <xf numFmtId="6" fontId="24" fillId="31" borderId="345" xfId="54" applyNumberFormat="1" applyFont="1" applyFill="1" applyBorder="1" applyAlignment="1" applyProtection="1">
      <alignment horizontal="right"/>
    </xf>
    <xf numFmtId="6" fontId="21" fillId="0" borderId="0" xfId="0" applyNumberFormat="1" applyFont="1" applyProtection="1"/>
    <xf numFmtId="6" fontId="24" fillId="39" borderId="345" xfId="54" applyNumberFormat="1" applyFont="1" applyFill="1" applyBorder="1" applyAlignment="1" applyProtection="1">
      <alignment horizontal="right"/>
    </xf>
    <xf numFmtId="3" fontId="21" fillId="0" borderId="271" xfId="64" applyNumberFormat="1" applyFont="1" applyFill="1" applyBorder="1" applyAlignment="1" applyProtection="1">
      <alignment horizontal="left" vertical="center"/>
    </xf>
    <xf numFmtId="0" fontId="81" fillId="25" borderId="10" xfId="0" applyFont="1" applyFill="1" applyBorder="1" applyAlignment="1" applyProtection="1">
      <alignment horizontal="center" vertical="center" wrapText="1"/>
    </xf>
    <xf numFmtId="6" fontId="24" fillId="0" borderId="349" xfId="54" applyNumberFormat="1" applyFont="1" applyFill="1" applyBorder="1" applyAlignment="1" applyProtection="1">
      <alignment horizontal="right"/>
    </xf>
    <xf numFmtId="0" fontId="21" fillId="0" borderId="0" xfId="0" applyFont="1" applyAlignment="1">
      <alignment vertical="center"/>
    </xf>
    <xf numFmtId="1" fontId="70" fillId="26" borderId="327" xfId="53" applyNumberFormat="1" applyFont="1" applyFill="1" applyBorder="1" applyAlignment="1" applyProtection="1">
      <alignment horizontal="center"/>
    </xf>
    <xf numFmtId="6" fontId="24" fillId="31" borderId="253" xfId="54" applyNumberFormat="1" applyFont="1" applyFill="1" applyBorder="1" applyAlignment="1" applyProtection="1">
      <alignment horizontal="right"/>
    </xf>
    <xf numFmtId="10" fontId="33" fillId="30" borderId="327" xfId="48" applyNumberFormat="1" applyFont="1" applyFill="1" applyBorder="1" applyAlignment="1" applyProtection="1">
      <alignment horizontal="center" vertical="center" wrapText="1"/>
    </xf>
    <xf numFmtId="10" fontId="33" fillId="30" borderId="328" xfId="48" applyNumberFormat="1" applyFont="1" applyFill="1" applyBorder="1" applyAlignment="1" applyProtection="1">
      <alignment horizontal="center" vertical="center" wrapText="1"/>
    </xf>
    <xf numFmtId="1" fontId="21" fillId="26" borderId="214" xfId="53" applyNumberFormat="1" applyFont="1" applyFill="1" applyBorder="1" applyAlignment="1" applyProtection="1">
      <alignment horizontal="center"/>
    </xf>
    <xf numFmtId="1" fontId="24" fillId="26" borderId="214" xfId="53" applyNumberFormat="1" applyFont="1" applyFill="1" applyBorder="1" applyAlignment="1" applyProtection="1">
      <alignment horizontal="center"/>
    </xf>
    <xf numFmtId="1" fontId="28" fillId="26" borderId="214" xfId="53" quotePrefix="1" applyNumberFormat="1" applyFont="1" applyFill="1" applyBorder="1" applyAlignment="1" applyProtection="1">
      <alignment horizontal="center"/>
    </xf>
    <xf numFmtId="1" fontId="36" fillId="26" borderId="327" xfId="53" applyNumberFormat="1" applyFont="1" applyFill="1" applyBorder="1" applyAlignment="1" applyProtection="1">
      <alignment horizontal="center"/>
    </xf>
    <xf numFmtId="38" fontId="21" fillId="0" borderId="265" xfId="54" applyNumberFormat="1" applyFont="1" applyFill="1" applyBorder="1" applyAlignment="1" applyProtection="1">
      <alignment horizontal="right"/>
    </xf>
    <xf numFmtId="38" fontId="21" fillId="0" borderId="262" xfId="54" applyNumberFormat="1" applyFont="1" applyFill="1" applyBorder="1" applyAlignment="1" applyProtection="1">
      <alignment horizontal="right"/>
    </xf>
    <xf numFmtId="38" fontId="21" fillId="0" borderId="244" xfId="54" applyNumberFormat="1" applyFont="1" applyFill="1" applyBorder="1" applyAlignment="1" applyProtection="1">
      <alignment horizontal="right"/>
    </xf>
    <xf numFmtId="38" fontId="24" fillId="31" borderId="350" xfId="54" applyNumberFormat="1" applyFont="1" applyFill="1" applyBorder="1" applyAlignment="1" applyProtection="1">
      <alignment horizontal="right"/>
    </xf>
    <xf numFmtId="6" fontId="24" fillId="34" borderId="253" xfId="54" applyNumberFormat="1" applyFont="1" applyFill="1" applyBorder="1" applyAlignment="1" applyProtection="1">
      <alignment horizontal="right"/>
    </xf>
    <xf numFmtId="6" fontId="24" fillId="33" borderId="253" xfId="54" applyNumberFormat="1" applyFont="1" applyFill="1" applyBorder="1" applyAlignment="1" applyProtection="1">
      <alignment horizontal="right"/>
    </xf>
    <xf numFmtId="6" fontId="24" fillId="0" borderId="347" xfId="53" applyNumberFormat="1" applyFont="1" applyFill="1" applyBorder="1" applyAlignment="1" applyProtection="1">
      <alignment horizontal="right"/>
    </xf>
    <xf numFmtId="6" fontId="24" fillId="45" borderId="350" xfId="54" applyNumberFormat="1" applyFont="1" applyFill="1" applyBorder="1" applyAlignment="1" applyProtection="1">
      <alignment horizontal="right"/>
    </xf>
    <xf numFmtId="6" fontId="24" fillId="0" borderId="350" xfId="54" applyNumberFormat="1" applyFont="1" applyFill="1" applyBorder="1" applyAlignment="1" applyProtection="1">
      <alignment horizontal="right"/>
    </xf>
    <xf numFmtId="6" fontId="24" fillId="33" borderId="350" xfId="54" applyNumberFormat="1" applyFont="1" applyFill="1" applyBorder="1" applyAlignment="1" applyProtection="1">
      <alignment horizontal="right"/>
    </xf>
    <xf numFmtId="6" fontId="24" fillId="31" borderId="350" xfId="54" applyNumberFormat="1" applyFont="1" applyFill="1" applyBorder="1" applyAlignment="1" applyProtection="1">
      <alignment horizontal="right"/>
    </xf>
    <xf numFmtId="6" fontId="24" fillId="39" borderId="350" xfId="54" applyNumberFormat="1" applyFont="1" applyFill="1" applyBorder="1" applyAlignment="1" applyProtection="1">
      <alignment horizontal="right"/>
    </xf>
    <xf numFmtId="38" fontId="24" fillId="0" borderId="349" xfId="54" applyNumberFormat="1" applyFont="1" applyFill="1" applyBorder="1" applyAlignment="1" applyProtection="1">
      <alignment horizontal="right"/>
    </xf>
    <xf numFmtId="6" fontId="24" fillId="0" borderId="349" xfId="53" applyNumberFormat="1" applyFont="1" applyFill="1" applyBorder="1" applyAlignment="1" applyProtection="1">
      <alignment horizontal="right"/>
    </xf>
    <xf numFmtId="0" fontId="21" fillId="0" borderId="259" xfId="53" applyFont="1" applyFill="1" applyBorder="1" applyProtection="1"/>
    <xf numFmtId="38" fontId="21" fillId="31" borderId="259" xfId="54" applyNumberFormat="1" applyFont="1" applyFill="1" applyBorder="1" applyAlignment="1" applyProtection="1">
      <alignment horizontal="right"/>
    </xf>
    <xf numFmtId="0" fontId="21" fillId="0" borderId="265" xfId="53" applyFont="1" applyFill="1" applyBorder="1" applyAlignment="1" applyProtection="1">
      <alignment vertical="center"/>
    </xf>
    <xf numFmtId="38" fontId="21" fillId="31" borderId="265" xfId="54" applyNumberFormat="1" applyFont="1" applyFill="1" applyBorder="1" applyAlignment="1" applyProtection="1">
      <alignment horizontal="right" vertical="center"/>
    </xf>
    <xf numFmtId="6" fontId="21" fillId="0" borderId="266" xfId="54" applyNumberFormat="1" applyFont="1" applyFill="1" applyBorder="1" applyAlignment="1" applyProtection="1">
      <alignment horizontal="right" vertical="center"/>
    </xf>
    <xf numFmtId="6" fontId="21" fillId="31" borderId="266" xfId="54" applyNumberFormat="1" applyFont="1" applyFill="1" applyBorder="1" applyAlignment="1" applyProtection="1">
      <alignment horizontal="right" vertical="center"/>
    </xf>
    <xf numFmtId="38" fontId="21" fillId="0" borderId="265" xfId="54" applyNumberFormat="1" applyFont="1" applyFill="1" applyBorder="1" applyAlignment="1" applyProtection="1">
      <alignment horizontal="right" vertical="center"/>
    </xf>
    <xf numFmtId="6" fontId="21" fillId="34" borderId="266" xfId="54" applyNumberFormat="1" applyFont="1" applyFill="1" applyBorder="1" applyAlignment="1" applyProtection="1">
      <alignment horizontal="right" vertical="center"/>
    </xf>
    <xf numFmtId="6" fontId="21" fillId="33" borderId="266" xfId="54" applyNumberFormat="1" applyFont="1" applyFill="1" applyBorder="1" applyAlignment="1" applyProtection="1">
      <alignment horizontal="right" vertical="center"/>
    </xf>
    <xf numFmtId="6" fontId="21" fillId="34" borderId="259" xfId="54" applyNumberFormat="1" applyFont="1" applyFill="1" applyBorder="1" applyAlignment="1" applyProtection="1">
      <alignment horizontal="right" vertical="center"/>
    </xf>
    <xf numFmtId="6" fontId="21" fillId="0" borderId="279" xfId="53" applyNumberFormat="1" applyFont="1" applyFill="1" applyBorder="1" applyAlignment="1" applyProtection="1">
      <alignment horizontal="right" vertical="center"/>
    </xf>
    <xf numFmtId="6" fontId="21" fillId="45" borderId="265" xfId="53" applyNumberFormat="1" applyFont="1" applyFill="1" applyBorder="1" applyAlignment="1" applyProtection="1">
      <alignment horizontal="right" vertical="center"/>
    </xf>
    <xf numFmtId="6" fontId="21" fillId="0" borderId="265" xfId="53" applyNumberFormat="1" applyFont="1" applyFill="1" applyBorder="1" applyAlignment="1" applyProtection="1">
      <alignment horizontal="right" vertical="center"/>
    </xf>
    <xf numFmtId="6" fontId="21" fillId="33" borderId="265" xfId="53" applyNumberFormat="1" applyFont="1" applyFill="1" applyBorder="1" applyAlignment="1" applyProtection="1">
      <alignment horizontal="right" vertical="center"/>
    </xf>
    <xf numFmtId="6" fontId="21" fillId="31" borderId="265" xfId="53" applyNumberFormat="1" applyFont="1" applyFill="1" applyBorder="1" applyAlignment="1" applyProtection="1">
      <alignment horizontal="right" vertical="center"/>
    </xf>
    <xf numFmtId="0" fontId="21" fillId="0" borderId="264" xfId="53" applyFont="1" applyFill="1" applyBorder="1" applyAlignment="1" applyProtection="1">
      <alignment horizontal="center" vertical="center"/>
    </xf>
    <xf numFmtId="0" fontId="21" fillId="0" borderId="261" xfId="53" applyFont="1" applyFill="1" applyBorder="1" applyAlignment="1" applyProtection="1">
      <alignment horizontal="center" vertical="center"/>
    </xf>
    <xf numFmtId="0" fontId="21" fillId="0" borderId="28" xfId="53" applyFont="1" applyFill="1" applyBorder="1" applyAlignment="1" applyProtection="1">
      <alignment horizontal="center" vertical="center"/>
    </xf>
    <xf numFmtId="1" fontId="28" fillId="26" borderId="214" xfId="53" quotePrefix="1" applyNumberFormat="1" applyFont="1" applyFill="1" applyBorder="1" applyAlignment="1" applyProtection="1">
      <alignment horizontal="center" vertical="center"/>
    </xf>
    <xf numFmtId="6" fontId="21" fillId="46" borderId="266" xfId="54" applyNumberFormat="1" applyFont="1" applyFill="1" applyBorder="1" applyAlignment="1" applyProtection="1">
      <alignment horizontal="right" vertical="center"/>
    </xf>
    <xf numFmtId="0" fontId="21" fillId="0" borderId="262" xfId="53" applyFont="1" applyFill="1" applyBorder="1" applyAlignment="1" applyProtection="1">
      <alignment vertical="center"/>
    </xf>
    <xf numFmtId="38" fontId="21" fillId="31" borderId="262" xfId="54" applyNumberFormat="1" applyFont="1" applyFill="1" applyBorder="1" applyAlignment="1" applyProtection="1">
      <alignment horizontal="right" vertical="center"/>
    </xf>
    <xf numFmtId="6" fontId="21" fillId="0" borderId="263" xfId="54" applyNumberFormat="1" applyFont="1" applyFill="1" applyBorder="1" applyAlignment="1" applyProtection="1">
      <alignment horizontal="right" vertical="center"/>
    </xf>
    <xf numFmtId="6" fontId="21" fillId="31" borderId="263" xfId="54" applyNumberFormat="1" applyFont="1" applyFill="1" applyBorder="1" applyAlignment="1" applyProtection="1">
      <alignment horizontal="right" vertical="center"/>
    </xf>
    <xf numFmtId="38" fontId="21" fillId="0" borderId="262" xfId="54" applyNumberFormat="1" applyFont="1" applyFill="1" applyBorder="1" applyAlignment="1" applyProtection="1">
      <alignment horizontal="right" vertical="center"/>
    </xf>
    <xf numFmtId="6" fontId="21" fillId="34" borderId="263" xfId="54" applyNumberFormat="1" applyFont="1" applyFill="1" applyBorder="1" applyAlignment="1" applyProtection="1">
      <alignment horizontal="right" vertical="center"/>
    </xf>
    <xf numFmtId="6" fontId="21" fillId="33" borderId="263" xfId="54" applyNumberFormat="1" applyFont="1" applyFill="1" applyBorder="1" applyAlignment="1" applyProtection="1">
      <alignment horizontal="right" vertical="center"/>
    </xf>
    <xf numFmtId="6" fontId="21" fillId="46" borderId="263" xfId="54" applyNumberFormat="1" applyFont="1" applyFill="1" applyBorder="1" applyAlignment="1" applyProtection="1">
      <alignment horizontal="right" vertical="center"/>
    </xf>
    <xf numFmtId="6" fontId="21" fillId="34" borderId="260" xfId="54" applyNumberFormat="1" applyFont="1" applyFill="1" applyBorder="1" applyAlignment="1" applyProtection="1">
      <alignment horizontal="right" vertical="center"/>
    </xf>
    <xf numFmtId="6" fontId="21" fillId="0" borderId="280" xfId="53" applyNumberFormat="1" applyFont="1" applyFill="1" applyBorder="1" applyAlignment="1" applyProtection="1">
      <alignment horizontal="right" vertical="center"/>
    </xf>
    <xf numFmtId="6" fontId="21" fillId="45" borderId="262" xfId="53" applyNumberFormat="1" applyFont="1" applyFill="1" applyBorder="1" applyAlignment="1" applyProtection="1">
      <alignment horizontal="right" vertical="center"/>
    </xf>
    <xf numFmtId="6" fontId="21" fillId="0" borderId="262" xfId="53" applyNumberFormat="1" applyFont="1" applyFill="1" applyBorder="1" applyAlignment="1" applyProtection="1">
      <alignment horizontal="right" vertical="center"/>
    </xf>
    <xf numFmtId="6" fontId="21" fillId="33" borderId="262" xfId="53" applyNumberFormat="1" applyFont="1" applyFill="1" applyBorder="1" applyAlignment="1" applyProtection="1">
      <alignment horizontal="right" vertical="center"/>
    </xf>
    <xf numFmtId="6" fontId="21" fillId="31" borderId="262" xfId="53" applyNumberFormat="1" applyFont="1" applyFill="1" applyBorder="1" applyAlignment="1" applyProtection="1">
      <alignment horizontal="right" vertical="center"/>
    </xf>
    <xf numFmtId="0" fontId="21" fillId="0" borderId="244" xfId="53" applyFont="1" applyFill="1" applyBorder="1" applyAlignment="1" applyProtection="1">
      <alignment vertical="center"/>
    </xf>
    <xf numFmtId="38" fontId="21" fillId="31" borderId="244" xfId="54" applyNumberFormat="1" applyFont="1" applyFill="1" applyBorder="1" applyAlignment="1" applyProtection="1">
      <alignment horizontal="right" vertical="center"/>
    </xf>
    <xf numFmtId="6" fontId="21" fillId="0" borderId="215" xfId="54" applyNumberFormat="1" applyFont="1" applyFill="1" applyBorder="1" applyAlignment="1" applyProtection="1">
      <alignment horizontal="right" vertical="center"/>
    </xf>
    <xf numFmtId="6" fontId="21" fillId="31" borderId="215" xfId="54" applyNumberFormat="1" applyFont="1" applyFill="1" applyBorder="1" applyAlignment="1" applyProtection="1">
      <alignment horizontal="right" vertical="center"/>
    </xf>
    <xf numFmtId="38" fontId="21" fillId="0" borderId="244" xfId="54" applyNumberFormat="1" applyFont="1" applyFill="1" applyBorder="1" applyAlignment="1" applyProtection="1">
      <alignment horizontal="right" vertical="center"/>
    </xf>
    <xf numFmtId="6" fontId="21" fillId="34" borderId="215" xfId="54" applyNumberFormat="1" applyFont="1" applyFill="1" applyBorder="1" applyAlignment="1" applyProtection="1">
      <alignment horizontal="right" vertical="center"/>
    </xf>
    <xf numFmtId="6" fontId="21" fillId="33" borderId="215" xfId="54" applyNumberFormat="1" applyFont="1" applyFill="1" applyBorder="1" applyAlignment="1" applyProtection="1">
      <alignment horizontal="right" vertical="center"/>
    </xf>
    <xf numFmtId="6" fontId="21" fillId="46" borderId="215" xfId="54" applyNumberFormat="1" applyFont="1" applyFill="1" applyBorder="1" applyAlignment="1" applyProtection="1">
      <alignment horizontal="right" vertical="center"/>
    </xf>
    <xf numFmtId="6" fontId="21" fillId="0" borderId="214" xfId="54" applyNumberFormat="1" applyFont="1" applyFill="1" applyBorder="1" applyAlignment="1" applyProtection="1">
      <alignment horizontal="right" vertical="center"/>
    </xf>
    <xf numFmtId="6" fontId="21" fillId="34" borderId="214" xfId="54" applyNumberFormat="1" applyFont="1" applyFill="1" applyBorder="1" applyAlignment="1" applyProtection="1">
      <alignment horizontal="right" vertical="center"/>
    </xf>
    <xf numFmtId="6" fontId="21" fillId="0" borderId="230" xfId="53" applyNumberFormat="1" applyFont="1" applyFill="1" applyBorder="1" applyAlignment="1" applyProtection="1">
      <alignment horizontal="right" vertical="center"/>
    </xf>
    <xf numFmtId="6" fontId="21" fillId="45" borderId="244" xfId="53" applyNumberFormat="1" applyFont="1" applyFill="1" applyBorder="1" applyAlignment="1" applyProtection="1">
      <alignment horizontal="right" vertical="center"/>
    </xf>
    <xf numFmtId="6" fontId="21" fillId="0" borderId="244" xfId="53" applyNumberFormat="1" applyFont="1" applyFill="1" applyBorder="1" applyAlignment="1" applyProtection="1">
      <alignment horizontal="right" vertical="center"/>
    </xf>
    <xf numFmtId="6" fontId="21" fillId="33" borderId="244" xfId="53" applyNumberFormat="1" applyFont="1" applyFill="1" applyBorder="1" applyAlignment="1" applyProtection="1">
      <alignment horizontal="right" vertical="center"/>
    </xf>
    <xf numFmtId="6" fontId="21" fillId="31" borderId="244" xfId="53" applyNumberFormat="1" applyFont="1" applyFill="1" applyBorder="1" applyAlignment="1" applyProtection="1">
      <alignment horizontal="right" vertical="center"/>
    </xf>
    <xf numFmtId="38" fontId="24" fillId="31" borderId="350" xfId="54" applyNumberFormat="1" applyFont="1" applyFill="1" applyBorder="1" applyAlignment="1" applyProtection="1">
      <alignment horizontal="right" vertical="center"/>
    </xf>
    <xf numFmtId="6" fontId="24" fillId="0" borderId="253" xfId="54" applyNumberFormat="1" applyFont="1" applyFill="1" applyBorder="1" applyAlignment="1" applyProtection="1">
      <alignment horizontal="right" vertical="center"/>
    </xf>
    <xf numFmtId="6" fontId="24" fillId="31" borderId="253" xfId="54" applyNumberFormat="1" applyFont="1" applyFill="1" applyBorder="1" applyAlignment="1" applyProtection="1">
      <alignment horizontal="right" vertical="center"/>
    </xf>
    <xf numFmtId="6" fontId="24" fillId="34" borderId="253" xfId="54" applyNumberFormat="1" applyFont="1" applyFill="1" applyBorder="1" applyAlignment="1" applyProtection="1">
      <alignment horizontal="right" vertical="center"/>
    </xf>
    <xf numFmtId="6" fontId="24" fillId="33" borderId="253" xfId="54" applyNumberFormat="1" applyFont="1" applyFill="1" applyBorder="1" applyAlignment="1" applyProtection="1">
      <alignment horizontal="right" vertical="center"/>
    </xf>
    <xf numFmtId="6" fontId="24" fillId="46" borderId="253" xfId="54" applyNumberFormat="1" applyFont="1" applyFill="1" applyBorder="1" applyAlignment="1" applyProtection="1">
      <alignment horizontal="right" vertical="center"/>
    </xf>
    <xf numFmtId="6" fontId="24" fillId="34" borderId="345" xfId="54" applyNumberFormat="1" applyFont="1" applyFill="1" applyBorder="1" applyAlignment="1" applyProtection="1">
      <alignment horizontal="right" vertical="center"/>
    </xf>
    <xf numFmtId="6" fontId="24" fillId="0" borderId="347" xfId="53" applyNumberFormat="1" applyFont="1" applyFill="1" applyBorder="1" applyAlignment="1" applyProtection="1">
      <alignment horizontal="right" vertical="center"/>
    </xf>
    <xf numFmtId="6" fontId="24" fillId="45" borderId="350" xfId="54" applyNumberFormat="1" applyFont="1" applyFill="1" applyBorder="1" applyAlignment="1" applyProtection="1">
      <alignment horizontal="right" vertical="center"/>
    </xf>
    <xf numFmtId="6" fontId="24" fillId="0" borderId="350" xfId="54" applyNumberFormat="1" applyFont="1" applyFill="1" applyBorder="1" applyAlignment="1" applyProtection="1">
      <alignment horizontal="right" vertical="center"/>
    </xf>
    <xf numFmtId="6" fontId="24" fillId="33" borderId="350" xfId="54" applyNumberFormat="1" applyFont="1" applyFill="1" applyBorder="1" applyAlignment="1" applyProtection="1">
      <alignment horizontal="right" vertical="center"/>
    </xf>
    <xf numFmtId="6" fontId="24" fillId="31" borderId="350" xfId="54" applyNumberFormat="1" applyFont="1" applyFill="1" applyBorder="1" applyAlignment="1" applyProtection="1">
      <alignment horizontal="right" vertical="center"/>
    </xf>
    <xf numFmtId="49" fontId="33" fillId="34" borderId="328" xfId="53" applyNumberFormat="1" applyFont="1" applyFill="1" applyBorder="1" applyAlignment="1" applyProtection="1">
      <alignment horizontal="center" vertical="center" wrapText="1"/>
    </xf>
    <xf numFmtId="0" fontId="81" fillId="40" borderId="328" xfId="0" quotePrefix="1" applyFont="1" applyFill="1" applyBorder="1" applyAlignment="1" applyProtection="1">
      <alignment horizontal="center" vertical="center" wrapText="1"/>
    </xf>
    <xf numFmtId="0" fontId="33" fillId="34" borderId="10" xfId="0" applyFont="1" applyFill="1" applyBorder="1" applyAlignment="1" applyProtection="1">
      <alignment horizontal="center" vertical="center" wrapText="1"/>
    </xf>
    <xf numFmtId="0" fontId="33" fillId="34" borderId="333" xfId="0" applyFont="1" applyFill="1" applyBorder="1" applyAlignment="1" applyProtection="1">
      <alignment horizontal="center" vertical="center" wrapText="1"/>
    </xf>
    <xf numFmtId="0" fontId="35" fillId="30" borderId="14" xfId="0" applyFont="1" applyFill="1" applyBorder="1" applyAlignment="1" applyProtection="1">
      <alignment horizontal="center" vertical="center" wrapText="1"/>
    </xf>
    <xf numFmtId="0" fontId="35" fillId="30" borderId="14" xfId="0" quotePrefix="1" applyFont="1" applyFill="1" applyBorder="1" applyAlignment="1" applyProtection="1">
      <alignment horizontal="center" vertical="center" wrapText="1"/>
    </xf>
    <xf numFmtId="0" fontId="0" fillId="30" borderId="14" xfId="0" applyFill="1" applyBorder="1" applyAlignment="1" applyProtection="1">
      <alignment vertical="center"/>
    </xf>
    <xf numFmtId="0" fontId="0" fillId="30" borderId="42" xfId="0" applyFill="1" applyBorder="1" applyAlignment="1" applyProtection="1">
      <alignment vertical="center"/>
    </xf>
    <xf numFmtId="0" fontId="0" fillId="26" borderId="236" xfId="0" applyFill="1" applyBorder="1" applyAlignment="1" applyProtection="1">
      <alignment vertical="center"/>
    </xf>
    <xf numFmtId="0" fontId="0" fillId="26" borderId="16" xfId="0" applyFill="1" applyBorder="1" applyAlignment="1" applyProtection="1">
      <alignment vertical="center"/>
    </xf>
    <xf numFmtId="1" fontId="28" fillId="26" borderId="16" xfId="0" quotePrefix="1" applyNumberFormat="1" applyFont="1" applyFill="1" applyBorder="1" applyAlignment="1" applyProtection="1">
      <alignment horizontal="center" vertical="center"/>
    </xf>
    <xf numFmtId="0" fontId="21" fillId="0" borderId="214" xfId="0" applyFont="1" applyBorder="1" applyAlignment="1" applyProtection="1">
      <alignment horizontal="center" vertical="center" wrapText="1"/>
    </xf>
    <xf numFmtId="0" fontId="21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3" borderId="13" xfId="0" applyNumberFormat="1" applyFill="1" applyBorder="1" applyAlignment="1" applyProtection="1">
      <alignment vertical="center"/>
    </xf>
    <xf numFmtId="6" fontId="0" fillId="0" borderId="214" xfId="0" applyNumberFormat="1" applyFill="1" applyBorder="1" applyAlignment="1" applyProtection="1">
      <alignment vertical="center"/>
    </xf>
    <xf numFmtId="0" fontId="21" fillId="0" borderId="56" xfId="0" applyFont="1" applyBorder="1" applyAlignment="1" applyProtection="1">
      <alignment horizontal="center" vertical="center" wrapText="1"/>
    </xf>
    <xf numFmtId="0" fontId="21" fillId="0" borderId="11" xfId="0" applyFont="1" applyBorder="1" applyAlignment="1" applyProtection="1">
      <alignment horizontal="left" vertical="center" wrapText="1"/>
    </xf>
    <xf numFmtId="0" fontId="24" fillId="0" borderId="12" xfId="0" applyFont="1" applyBorder="1" applyAlignment="1" applyProtection="1">
      <alignment vertical="center"/>
    </xf>
    <xf numFmtId="37" fontId="24" fillId="0" borderId="12" xfId="28" applyNumberFormat="1" applyFont="1" applyBorder="1" applyAlignment="1" applyProtection="1">
      <alignment vertical="center"/>
    </xf>
    <xf numFmtId="6" fontId="24" fillId="0" borderId="234" xfId="0" applyNumberFormat="1" applyFont="1" applyFill="1" applyBorder="1" applyAlignment="1" applyProtection="1">
      <alignment vertical="center"/>
    </xf>
    <xf numFmtId="0" fontId="33" fillId="0" borderId="0" xfId="0" applyFont="1" applyBorder="1" applyAlignment="1" applyProtection="1">
      <alignment vertical="center"/>
    </xf>
    <xf numFmtId="37" fontId="33" fillId="0" borderId="0" xfId="28" applyNumberFormat="1" applyFont="1" applyBorder="1" applyAlignment="1" applyProtection="1">
      <alignment vertical="center"/>
    </xf>
    <xf numFmtId="8" fontId="33" fillId="0" borderId="0" xfId="0" applyNumberFormat="1" applyFont="1" applyBorder="1" applyAlignment="1" applyProtection="1">
      <alignment vertical="center"/>
    </xf>
    <xf numFmtId="6" fontId="33" fillId="0" borderId="0" xfId="0" applyNumberFormat="1" applyFont="1" applyBorder="1" applyAlignment="1" applyProtection="1">
      <alignment vertical="center"/>
    </xf>
    <xf numFmtId="1" fontId="28" fillId="26" borderId="327" xfId="53" quotePrefix="1" applyNumberFormat="1" applyFont="1" applyFill="1" applyBorder="1" applyAlignment="1" applyProtection="1">
      <alignment horizontal="center"/>
    </xf>
    <xf numFmtId="1" fontId="21" fillId="26" borderId="327" xfId="53" applyNumberFormat="1" applyFont="1" applyFill="1" applyBorder="1" applyAlignment="1" applyProtection="1">
      <alignment horizontal="center"/>
    </xf>
    <xf numFmtId="1" fontId="24" fillId="26" borderId="327" xfId="53" applyNumberFormat="1" applyFont="1" applyFill="1" applyBorder="1" applyAlignment="1" applyProtection="1">
      <alignment horizontal="center"/>
    </xf>
    <xf numFmtId="0" fontId="33" fillId="34" borderId="214" xfId="0" applyFont="1" applyFill="1" applyBorder="1" applyAlignment="1" applyProtection="1">
      <alignment horizontal="center" vertical="center" wrapText="1"/>
    </xf>
    <xf numFmtId="0" fontId="33" fillId="40" borderId="214" xfId="0" applyFont="1" applyFill="1" applyBorder="1" applyAlignment="1" applyProtection="1">
      <alignment horizontal="center" vertical="center" wrapText="1"/>
    </xf>
    <xf numFmtId="0" fontId="81" fillId="40" borderId="214" xfId="0" quotePrefix="1" applyFont="1" applyFill="1" applyBorder="1" applyAlignment="1" applyProtection="1">
      <alignment horizontal="center" vertical="center" wrapText="1"/>
    </xf>
    <xf numFmtId="6" fontId="21" fillId="44" borderId="266" xfId="54" applyNumberFormat="1" applyFont="1" applyFill="1" applyBorder="1" applyAlignment="1" applyProtection="1">
      <alignment horizontal="right"/>
    </xf>
    <xf numFmtId="6" fontId="21" fillId="0" borderId="259" xfId="54" applyNumberFormat="1" applyFont="1" applyFill="1" applyBorder="1" applyAlignment="1" applyProtection="1">
      <alignment horizontal="right"/>
    </xf>
    <xf numFmtId="6" fontId="21" fillId="44" borderId="279" xfId="53" applyNumberFormat="1" applyFont="1" applyFill="1" applyBorder="1" applyAlignment="1" applyProtection="1">
      <alignment horizontal="right"/>
    </xf>
    <xf numFmtId="0" fontId="21" fillId="0" borderId="19" xfId="0" applyFont="1" applyBorder="1" applyAlignment="1" applyProtection="1">
      <alignment horizontal="center" vertical="center" wrapText="1"/>
    </xf>
    <xf numFmtId="0" fontId="21" fillId="0" borderId="19" xfId="0" applyFont="1" applyFill="1" applyBorder="1" applyAlignment="1" applyProtection="1">
      <alignment vertical="center" wrapText="1"/>
    </xf>
    <xf numFmtId="3" fontId="21" fillId="0" borderId="19" xfId="0" applyNumberFormat="1" applyFont="1" applyFill="1" applyBorder="1" applyAlignment="1" applyProtection="1">
      <alignment horizontal="right" vertical="center"/>
    </xf>
    <xf numFmtId="6" fontId="21" fillId="0" borderId="19" xfId="0" applyNumberFormat="1" applyFont="1" applyBorder="1" applyAlignment="1" applyProtection="1">
      <alignment horizontal="right" vertical="center"/>
    </xf>
    <xf numFmtId="6" fontId="21" fillId="0" borderId="13" xfId="0" applyNumberFormat="1" applyFont="1" applyBorder="1" applyAlignment="1" applyProtection="1">
      <alignment horizontal="right" vertical="center"/>
    </xf>
    <xf numFmtId="6" fontId="21" fillId="0" borderId="13" xfId="0" applyNumberFormat="1" applyFont="1" applyFill="1" applyBorder="1" applyAlignment="1" applyProtection="1">
      <alignment horizontal="right" vertical="center"/>
    </xf>
    <xf numFmtId="6" fontId="21" fillId="34" borderId="13" xfId="0" applyNumberFormat="1" applyFont="1" applyFill="1" applyBorder="1" applyAlignment="1" applyProtection="1">
      <alignment horizontal="right" vertical="center"/>
    </xf>
    <xf numFmtId="6" fontId="21" fillId="31" borderId="13" xfId="0" applyNumberFormat="1" applyFont="1" applyFill="1" applyBorder="1" applyAlignment="1" applyProtection="1">
      <alignment horizontal="right" vertical="center"/>
    </xf>
    <xf numFmtId="6" fontId="21" fillId="33" borderId="13" xfId="0" applyNumberFormat="1" applyFont="1" applyFill="1" applyBorder="1" applyAlignment="1" applyProtection="1">
      <alignment horizontal="right" vertical="center"/>
    </xf>
    <xf numFmtId="6" fontId="21" fillId="34" borderId="214" xfId="0" applyNumberFormat="1" applyFont="1" applyFill="1" applyBorder="1" applyAlignment="1" applyProtection="1">
      <alignment horizontal="right" vertical="center"/>
    </xf>
    <xf numFmtId="6" fontId="21" fillId="45" borderId="13" xfId="0" applyNumberFormat="1" applyFont="1" applyFill="1" applyBorder="1" applyAlignment="1" applyProtection="1">
      <alignment horizontal="right" vertical="center"/>
    </xf>
    <xf numFmtId="38" fontId="21" fillId="0" borderId="13" xfId="0" applyNumberFormat="1" applyFont="1" applyBorder="1" applyAlignment="1" applyProtection="1">
      <alignment horizontal="right" vertical="center"/>
    </xf>
    <xf numFmtId="0" fontId="21" fillId="0" borderId="19" xfId="0" applyFont="1" applyFill="1" applyBorder="1" applyAlignment="1" applyProtection="1">
      <alignment horizontal="center" vertical="center" wrapText="1"/>
    </xf>
    <xf numFmtId="0" fontId="21" fillId="0" borderId="213" xfId="0" applyFont="1" applyFill="1" applyBorder="1" applyAlignment="1" applyProtection="1">
      <alignment horizontal="center" vertical="center" wrapText="1"/>
    </xf>
    <xf numFmtId="0" fontId="21" fillId="0" borderId="213" xfId="0" applyFont="1" applyFill="1" applyBorder="1" applyAlignment="1" applyProtection="1">
      <alignment vertical="center" wrapText="1"/>
    </xf>
    <xf numFmtId="3" fontId="21" fillId="0" borderId="213" xfId="0" applyNumberFormat="1" applyFont="1" applyFill="1" applyBorder="1" applyAlignment="1" applyProtection="1">
      <alignment horizontal="right" vertical="center"/>
    </xf>
    <xf numFmtId="6" fontId="21" fillId="0" borderId="213" xfId="0" applyNumberFormat="1" applyFont="1" applyBorder="1" applyAlignment="1" applyProtection="1">
      <alignment horizontal="right" vertical="center"/>
    </xf>
    <xf numFmtId="6" fontId="21" fillId="0" borderId="214" xfId="0" applyNumberFormat="1" applyFont="1" applyBorder="1" applyAlignment="1" applyProtection="1">
      <alignment horizontal="right" vertical="center"/>
    </xf>
    <xf numFmtId="6" fontId="21" fillId="0" borderId="214" xfId="0" applyNumberFormat="1" applyFont="1" applyFill="1" applyBorder="1" applyAlignment="1" applyProtection="1">
      <alignment horizontal="right" vertical="center"/>
    </xf>
    <xf numFmtId="6" fontId="21" fillId="31" borderId="214" xfId="0" applyNumberFormat="1" applyFont="1" applyFill="1" applyBorder="1" applyAlignment="1" applyProtection="1">
      <alignment horizontal="right" vertical="center"/>
    </xf>
    <xf numFmtId="6" fontId="21" fillId="33" borderId="214" xfId="0" applyNumberFormat="1" applyFont="1" applyFill="1" applyBorder="1" applyAlignment="1" applyProtection="1">
      <alignment horizontal="right" vertical="center"/>
    </xf>
    <xf numFmtId="6" fontId="21" fillId="45" borderId="214" xfId="0" applyNumberFormat="1" applyFont="1" applyFill="1" applyBorder="1" applyAlignment="1" applyProtection="1">
      <alignment horizontal="right" vertical="center"/>
    </xf>
    <xf numFmtId="38" fontId="21" fillId="0" borderId="214" xfId="0" applyNumberFormat="1" applyFont="1" applyBorder="1" applyAlignment="1" applyProtection="1">
      <alignment horizontal="right" vertical="center"/>
    </xf>
    <xf numFmtId="0" fontId="24" fillId="0" borderId="19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vertical="center" wrapText="1"/>
    </xf>
    <xf numFmtId="3" fontId="24" fillId="0" borderId="19" xfId="0" applyNumberFormat="1" applyFont="1" applyFill="1" applyBorder="1" applyAlignment="1" applyProtection="1">
      <alignment horizontal="right" vertical="center"/>
    </xf>
    <xf numFmtId="6" fontId="24" fillId="0" borderId="19" xfId="0" applyNumberFormat="1" applyFont="1" applyBorder="1" applyAlignment="1" applyProtection="1">
      <alignment horizontal="right" vertical="center"/>
    </xf>
    <xf numFmtId="6" fontId="24" fillId="0" borderId="13" xfId="0" applyNumberFormat="1" applyFont="1" applyBorder="1" applyAlignment="1" applyProtection="1">
      <alignment horizontal="right" vertical="center"/>
    </xf>
    <xf numFmtId="6" fontId="24" fillId="34" borderId="13" xfId="0" applyNumberFormat="1" applyFont="1" applyFill="1" applyBorder="1" applyAlignment="1" applyProtection="1">
      <alignment horizontal="right" vertical="center"/>
    </xf>
    <xf numFmtId="6" fontId="24" fillId="31" borderId="13" xfId="0" applyNumberFormat="1" applyFont="1" applyFill="1" applyBorder="1" applyAlignment="1" applyProtection="1">
      <alignment horizontal="right" vertical="center"/>
    </xf>
    <xf numFmtId="6" fontId="24" fillId="33" borderId="13" xfId="0" applyNumberFormat="1" applyFont="1" applyFill="1" applyBorder="1" applyAlignment="1" applyProtection="1">
      <alignment horizontal="right" vertical="center"/>
    </xf>
    <xf numFmtId="6" fontId="24" fillId="34" borderId="214" xfId="0" applyNumberFormat="1" applyFont="1" applyFill="1" applyBorder="1" applyAlignment="1" applyProtection="1">
      <alignment horizontal="right" vertical="center"/>
    </xf>
    <xf numFmtId="6" fontId="24" fillId="45" borderId="13" xfId="0" applyNumberFormat="1" applyFont="1" applyFill="1" applyBorder="1" applyAlignment="1" applyProtection="1">
      <alignment horizontal="right" vertical="center"/>
    </xf>
    <xf numFmtId="170" fontId="24" fillId="0" borderId="13" xfId="0" applyNumberFormat="1" applyFont="1" applyBorder="1" applyAlignment="1" applyProtection="1">
      <alignment horizontal="right" vertical="center"/>
    </xf>
    <xf numFmtId="38" fontId="24" fillId="0" borderId="13" xfId="0" applyNumberFormat="1" applyFont="1" applyBorder="1" applyAlignment="1" applyProtection="1">
      <alignment horizontal="right" vertical="center"/>
    </xf>
    <xf numFmtId="6" fontId="24" fillId="0" borderId="13" xfId="0" applyNumberFormat="1" applyFont="1" applyFill="1" applyBorder="1" applyAlignment="1" applyProtection="1">
      <alignment horizontal="right" vertical="center"/>
    </xf>
    <xf numFmtId="5" fontId="21" fillId="31" borderId="13" xfId="0" applyNumberFormat="1" applyFont="1" applyFill="1" applyBorder="1" applyAlignment="1" applyProtection="1">
      <alignment horizontal="right" vertical="center" wrapText="1"/>
    </xf>
    <xf numFmtId="15" fontId="33" fillId="34" borderId="327" xfId="0" applyNumberFormat="1" applyFont="1" applyFill="1" applyBorder="1" applyAlignment="1" applyProtection="1">
      <alignment horizontal="center" vertical="center" wrapText="1"/>
    </xf>
    <xf numFmtId="0" fontId="33" fillId="45" borderId="327" xfId="252" applyFont="1" applyFill="1" applyBorder="1" applyAlignment="1" applyProtection="1">
      <alignment horizontal="center" vertical="center" wrapText="1"/>
    </xf>
    <xf numFmtId="0" fontId="0" fillId="26" borderId="327" xfId="0" applyFill="1" applyBorder="1" applyAlignment="1" applyProtection="1">
      <alignment horizontal="center"/>
    </xf>
    <xf numFmtId="0" fontId="0" fillId="26" borderId="327" xfId="0" applyFill="1" applyBorder="1" applyProtection="1"/>
    <xf numFmtId="1" fontId="28" fillId="26" borderId="327" xfId="0" quotePrefix="1" applyNumberFormat="1" applyFont="1" applyFill="1" applyBorder="1" applyAlignment="1" applyProtection="1">
      <alignment horizontal="center"/>
    </xf>
    <xf numFmtId="0" fontId="33" fillId="45" borderId="330" xfId="0" applyFont="1" applyFill="1" applyBorder="1" applyAlignment="1" applyProtection="1">
      <alignment horizontal="center" vertical="center" wrapText="1"/>
    </xf>
    <xf numFmtId="0" fontId="48" fillId="0" borderId="0" xfId="0" applyFont="1" applyBorder="1" applyAlignment="1" applyProtection="1">
      <alignment horizontal="center" vertical="center" wrapText="1"/>
    </xf>
    <xf numFmtId="0" fontId="48" fillId="0" borderId="0" xfId="0" applyFont="1" applyBorder="1" applyAlignment="1" applyProtection="1">
      <alignment vertical="center" wrapText="1"/>
    </xf>
    <xf numFmtId="3" fontId="48" fillId="0" borderId="0" xfId="0" applyNumberFormat="1" applyFont="1" applyFill="1" applyBorder="1" applyAlignment="1" applyProtection="1">
      <alignment horizontal="right" vertical="center"/>
    </xf>
    <xf numFmtId="38" fontId="48" fillId="0" borderId="0" xfId="0" applyNumberFormat="1" applyFont="1" applyBorder="1" applyAlignment="1" applyProtection="1">
      <alignment horizontal="left" vertical="center"/>
    </xf>
    <xf numFmtId="6" fontId="48" fillId="0" borderId="0" xfId="0" applyNumberFormat="1" applyFont="1" applyFill="1" applyBorder="1" applyAlignment="1" applyProtection="1">
      <alignment horizontal="right" vertical="center"/>
    </xf>
    <xf numFmtId="6" fontId="48" fillId="34" borderId="0" xfId="0" applyNumberFormat="1" applyFont="1" applyFill="1" applyBorder="1" applyAlignment="1" applyProtection="1">
      <alignment horizontal="right" vertical="center"/>
    </xf>
    <xf numFmtId="6" fontId="48" fillId="31" borderId="0" xfId="0" applyNumberFormat="1" applyFont="1" applyFill="1" applyBorder="1" applyAlignment="1" applyProtection="1">
      <alignment horizontal="right" vertical="center"/>
    </xf>
    <xf numFmtId="6" fontId="48" fillId="33" borderId="0" xfId="0" applyNumberFormat="1" applyFont="1" applyFill="1" applyBorder="1" applyAlignment="1" applyProtection="1">
      <alignment horizontal="right" vertical="center"/>
    </xf>
    <xf numFmtId="6" fontId="48" fillId="0" borderId="0" xfId="0" applyNumberFormat="1" applyFont="1" applyBorder="1" applyAlignment="1" applyProtection="1">
      <alignment horizontal="right" vertical="center"/>
    </xf>
    <xf numFmtId="6" fontId="48" fillId="45" borderId="0" xfId="0" applyNumberFormat="1" applyFont="1" applyFill="1" applyBorder="1" applyAlignment="1" applyProtection="1">
      <alignment horizontal="right" vertical="center"/>
    </xf>
    <xf numFmtId="170" fontId="48" fillId="0" borderId="0" xfId="0" applyNumberFormat="1" applyFont="1" applyFill="1" applyBorder="1" applyAlignment="1" applyProtection="1">
      <alignment horizontal="right" vertical="center"/>
    </xf>
    <xf numFmtId="38" fontId="48" fillId="0" borderId="0" xfId="0" applyNumberFormat="1" applyFont="1" applyFill="1" applyBorder="1" applyAlignment="1" applyProtection="1">
      <alignment horizontal="right" vertical="center"/>
    </xf>
    <xf numFmtId="0" fontId="48" fillId="0" borderId="0" xfId="0" applyFont="1" applyProtection="1"/>
    <xf numFmtId="6" fontId="47" fillId="0" borderId="0" xfId="0" applyNumberFormat="1" applyFont="1" applyBorder="1" applyAlignment="1" applyProtection="1">
      <alignment horizontal="right" vertical="center"/>
    </xf>
    <xf numFmtId="6" fontId="47" fillId="0" borderId="0" xfId="0" applyNumberFormat="1" applyFont="1" applyFill="1" applyBorder="1" applyAlignment="1" applyProtection="1">
      <alignment horizontal="left" vertical="center"/>
    </xf>
    <xf numFmtId="3" fontId="21" fillId="0" borderId="354" xfId="53" applyNumberFormat="1" applyFont="1" applyFill="1" applyBorder="1" applyAlignment="1" applyProtection="1">
      <alignment horizontal="right"/>
    </xf>
    <xf numFmtId="3" fontId="21" fillId="31" borderId="355" xfId="53" applyNumberFormat="1" applyFont="1" applyFill="1" applyBorder="1" applyAlignment="1" applyProtection="1">
      <alignment horizontal="right"/>
    </xf>
    <xf numFmtId="3" fontId="21" fillId="31" borderId="356" xfId="53" applyNumberFormat="1" applyFont="1" applyFill="1" applyBorder="1" applyAlignment="1" applyProtection="1">
      <alignment horizontal="right"/>
    </xf>
    <xf numFmtId="171" fontId="24" fillId="31" borderId="281" xfId="54" applyNumberFormat="1" applyFont="1" applyFill="1" applyBorder="1" applyAlignment="1" applyProtection="1">
      <alignment horizontal="right"/>
    </xf>
    <xf numFmtId="0" fontId="81" fillId="45" borderId="327" xfId="0" applyFont="1" applyFill="1" applyBorder="1" applyAlignment="1" applyProtection="1">
      <alignment horizontal="center" vertical="center" wrapText="1"/>
    </xf>
    <xf numFmtId="0" fontId="21" fillId="0" borderId="357" xfId="64" applyFont="1" applyFill="1" applyBorder="1" applyAlignment="1" applyProtection="1">
      <alignment horizontal="center" vertical="center"/>
    </xf>
    <xf numFmtId="0" fontId="21" fillId="0" borderId="267" xfId="64" applyNumberFormat="1" applyFont="1" applyFill="1" applyBorder="1" applyAlignment="1" applyProtection="1">
      <alignment horizontal="center" vertical="center"/>
    </xf>
    <xf numFmtId="0" fontId="21" fillId="0" borderId="213" xfId="0" applyFont="1" applyBorder="1" applyAlignment="1" applyProtection="1">
      <alignment horizontal="center" vertical="center" wrapText="1"/>
    </xf>
    <xf numFmtId="0" fontId="24" fillId="0" borderId="213" xfId="0" applyFont="1" applyBorder="1" applyAlignment="1" applyProtection="1">
      <alignment horizontal="center" vertical="center" wrapText="1"/>
    </xf>
    <xf numFmtId="0" fontId="21" fillId="0" borderId="279" xfId="53" applyFont="1" applyFill="1" applyBorder="1" applyAlignment="1" applyProtection="1">
      <alignment horizontal="center" vertical="center"/>
    </xf>
    <xf numFmtId="0" fontId="21" fillId="0" borderId="280" xfId="53" applyFont="1" applyFill="1" applyBorder="1" applyAlignment="1" applyProtection="1">
      <alignment horizontal="center" vertical="center"/>
    </xf>
    <xf numFmtId="0" fontId="21" fillId="0" borderId="230" xfId="53" applyFont="1" applyFill="1" applyBorder="1" applyAlignment="1" applyProtection="1">
      <alignment horizontal="center" vertical="center"/>
    </xf>
    <xf numFmtId="0" fontId="38" fillId="0" borderId="260" xfId="45" applyFont="1" applyBorder="1" applyAlignment="1" applyProtection="1">
      <alignment horizontal="left" vertical="center"/>
    </xf>
    <xf numFmtId="38" fontId="38" fillId="0" borderId="260" xfId="45" applyNumberFormat="1" applyFont="1" applyBorder="1" applyAlignment="1" applyProtection="1">
      <alignment vertical="center"/>
    </xf>
    <xf numFmtId="0" fontId="38" fillId="0" borderId="214" xfId="45" applyFont="1" applyBorder="1" applyAlignment="1" applyProtection="1">
      <alignment horizontal="left" vertical="center"/>
    </xf>
    <xf numFmtId="38" fontId="38" fillId="0" borderId="214" xfId="45" applyNumberFormat="1" applyFont="1" applyBorder="1" applyAlignment="1" applyProtection="1">
      <alignment vertical="center"/>
    </xf>
    <xf numFmtId="0" fontId="38" fillId="0" borderId="259" xfId="45" applyFont="1" applyBorder="1" applyAlignment="1" applyProtection="1">
      <alignment horizontal="left" vertical="center"/>
    </xf>
    <xf numFmtId="38" fontId="38" fillId="0" borderId="259" xfId="45" applyNumberFormat="1" applyFont="1" applyBorder="1" applyAlignment="1" applyProtection="1">
      <alignment vertical="center"/>
    </xf>
    <xf numFmtId="3" fontId="88" fillId="0" borderId="12" xfId="47822" applyNumberFormat="1" applyFont="1" applyBorder="1" applyAlignment="1" applyProtection="1">
      <alignment vertical="center"/>
    </xf>
    <xf numFmtId="38" fontId="88" fillId="0" borderId="12" xfId="47822" applyNumberFormat="1" applyFont="1" applyBorder="1" applyAlignment="1" applyProtection="1">
      <alignment vertical="center"/>
    </xf>
    <xf numFmtId="38" fontId="92" fillId="0" borderId="260" xfId="45" applyNumberFormat="1" applyFont="1" applyBorder="1" applyAlignment="1" applyProtection="1">
      <alignment vertical="center"/>
    </xf>
    <xf numFmtId="38" fontId="92" fillId="0" borderId="214" xfId="45" applyNumberFormat="1" applyFont="1" applyBorder="1" applyAlignment="1" applyProtection="1">
      <alignment vertical="center"/>
    </xf>
    <xf numFmtId="0" fontId="91" fillId="0" borderId="0" xfId="47830" applyFont="1"/>
    <xf numFmtId="38" fontId="80" fillId="0" borderId="0" xfId="47822" applyNumberFormat="1" applyFont="1" applyProtection="1"/>
    <xf numFmtId="38" fontId="88" fillId="0" borderId="0" xfId="0" applyNumberFormat="1" applyFont="1" applyAlignment="1">
      <alignment vertical="center"/>
    </xf>
    <xf numFmtId="0" fontId="80" fillId="0" borderId="0" xfId="0" applyFont="1" applyAlignment="1">
      <alignment vertical="center"/>
    </xf>
    <xf numFmtId="0" fontId="80" fillId="0" borderId="0" xfId="0" applyFont="1" applyFill="1" applyAlignment="1">
      <alignment vertical="center"/>
    </xf>
    <xf numFmtId="0" fontId="80" fillId="0" borderId="0" xfId="0" applyFont="1" applyAlignment="1">
      <alignment horizontal="center" vertical="center" wrapText="1"/>
    </xf>
    <xf numFmtId="0" fontId="38" fillId="0" borderId="259" xfId="45" applyNumberFormat="1" applyFont="1" applyBorder="1" applyAlignment="1" applyProtection="1">
      <alignment horizontal="center" vertical="center"/>
    </xf>
    <xf numFmtId="38" fontId="38" fillId="42" borderId="259" xfId="45" applyNumberFormat="1" applyFont="1" applyFill="1" applyBorder="1" applyAlignment="1" applyProtection="1">
      <alignment vertical="center"/>
    </xf>
    <xf numFmtId="0" fontId="38" fillId="0" borderId="260" xfId="45" applyNumberFormat="1" applyFont="1" applyBorder="1" applyAlignment="1" applyProtection="1">
      <alignment horizontal="center" vertical="center"/>
    </xf>
    <xf numFmtId="38" fontId="38" fillId="42" borderId="260" xfId="45" applyNumberFormat="1" applyFont="1" applyFill="1" applyBorder="1" applyAlignment="1" applyProtection="1">
      <alignment vertical="center"/>
    </xf>
    <xf numFmtId="0" fontId="38" fillId="0" borderId="214" xfId="45" applyNumberFormat="1" applyFont="1" applyBorder="1" applyAlignment="1" applyProtection="1">
      <alignment horizontal="center" vertical="center"/>
    </xf>
    <xf numFmtId="38" fontId="38" fillId="42" borderId="214" xfId="45" applyNumberFormat="1" applyFont="1" applyFill="1" applyBorder="1" applyAlignment="1" applyProtection="1">
      <alignment vertical="center"/>
    </xf>
    <xf numFmtId="0" fontId="88" fillId="0" borderId="12" xfId="47822" applyNumberFormat="1" applyFont="1" applyBorder="1" applyAlignment="1" applyProtection="1">
      <alignment horizontal="center" vertical="center"/>
    </xf>
    <xf numFmtId="0" fontId="93" fillId="0" borderId="0" xfId="0" applyFont="1" applyAlignment="1">
      <alignment vertical="center"/>
    </xf>
    <xf numFmtId="38" fontId="88" fillId="42" borderId="12" xfId="47822" applyNumberFormat="1" applyFont="1" applyFill="1" applyBorder="1" applyAlignment="1" applyProtection="1">
      <alignment vertical="center"/>
    </xf>
    <xf numFmtId="0" fontId="38" fillId="0" borderId="260" xfId="45" applyFont="1" applyBorder="1" applyAlignment="1" applyProtection="1">
      <alignment horizontal="center" vertical="center"/>
    </xf>
    <xf numFmtId="0" fontId="38" fillId="0" borderId="214" xfId="45" applyFont="1" applyBorder="1" applyAlignment="1" applyProtection="1">
      <alignment horizontal="center" vertical="center"/>
    </xf>
    <xf numFmtId="0" fontId="4" fillId="0" borderId="0" xfId="47830" applyAlignment="1">
      <alignment horizontal="center"/>
    </xf>
    <xf numFmtId="0" fontId="23" fillId="0" borderId="0" xfId="0" applyFont="1" applyAlignment="1" applyProtection="1">
      <alignment vertical="center"/>
    </xf>
    <xf numFmtId="2" fontId="81" fillId="40" borderId="236" xfId="0" applyNumberFormat="1" applyFont="1" applyFill="1" applyBorder="1" applyAlignment="1" applyProtection="1">
      <alignment horizontal="center" vertical="center" wrapText="1"/>
    </xf>
    <xf numFmtId="10" fontId="81" fillId="32" borderId="236" xfId="0" applyNumberFormat="1" applyFont="1" applyFill="1" applyBorder="1" applyAlignment="1" applyProtection="1">
      <alignment horizontal="center" vertical="center" wrapText="1"/>
    </xf>
    <xf numFmtId="165" fontId="23" fillId="26" borderId="16" xfId="28" applyNumberFormat="1" applyFont="1" applyFill="1" applyBorder="1" applyAlignment="1" applyProtection="1">
      <alignment horizontal="center" vertical="center"/>
    </xf>
    <xf numFmtId="1" fontId="28" fillId="26" borderId="16" xfId="28" quotePrefix="1" applyNumberFormat="1" applyFont="1" applyFill="1" applyBorder="1" applyAlignment="1" applyProtection="1">
      <alignment horizontal="center" vertical="center"/>
    </xf>
    <xf numFmtId="1" fontId="28" fillId="26" borderId="16" xfId="28" applyNumberFormat="1" applyFont="1" applyFill="1" applyBorder="1" applyAlignment="1" applyProtection="1">
      <alignment horizontal="center" vertical="center"/>
    </xf>
    <xf numFmtId="1" fontId="28" fillId="26" borderId="20" xfId="28" applyNumberFormat="1" applyFont="1" applyFill="1" applyBorder="1" applyAlignment="1" applyProtection="1">
      <alignment horizontal="center" vertical="center"/>
    </xf>
    <xf numFmtId="3" fontId="23" fillId="0" borderId="260" xfId="0" applyNumberFormat="1" applyFont="1" applyBorder="1" applyAlignment="1" applyProtection="1">
      <alignment vertical="center"/>
    </xf>
    <xf numFmtId="166" fontId="23" fillId="39" borderId="26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38" fontId="38" fillId="0" borderId="359" xfId="45" applyNumberFormat="1" applyFont="1" applyBorder="1" applyAlignment="1" applyProtection="1">
      <alignment vertical="center"/>
    </xf>
    <xf numFmtId="10" fontId="26" fillId="0" borderId="290" xfId="48" applyNumberFormat="1" applyFont="1" applyFill="1" applyBorder="1" applyAlignment="1" applyProtection="1">
      <alignment vertical="center"/>
    </xf>
    <xf numFmtId="10" fontId="26" fillId="0" borderId="291" xfId="48" applyNumberFormat="1" applyFont="1" applyFill="1" applyBorder="1" applyAlignment="1" applyProtection="1">
      <alignment vertical="center"/>
    </xf>
    <xf numFmtId="0" fontId="91" fillId="0" borderId="327" xfId="47830" applyFont="1" applyBorder="1" applyAlignment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21" fillId="0" borderId="0" xfId="0" applyFont="1" applyFill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" fontId="21" fillId="0" borderId="0" xfId="28" applyNumberFormat="1" applyFont="1" applyAlignment="1" applyProtection="1">
      <alignment horizontal="center" vertical="center"/>
    </xf>
    <xf numFmtId="3" fontId="21" fillId="0" borderId="260" xfId="0" applyNumberFormat="1" applyFont="1" applyFill="1" applyBorder="1" applyAlignment="1" applyProtection="1">
      <alignment vertical="center"/>
    </xf>
    <xf numFmtId="3" fontId="21" fillId="0" borderId="260" xfId="0" applyNumberFormat="1" applyFont="1" applyBorder="1" applyAlignment="1" applyProtection="1">
      <alignment vertical="center"/>
    </xf>
    <xf numFmtId="3" fontId="21" fillId="0" borderId="260" xfId="28" applyNumberFormat="1" applyFont="1" applyBorder="1" applyAlignment="1" applyProtection="1">
      <alignment vertical="center"/>
    </xf>
    <xf numFmtId="169" fontId="21" fillId="0" borderId="260" xfId="48" applyNumberFormat="1" applyFont="1" applyBorder="1" applyAlignment="1" applyProtection="1">
      <alignment vertical="center"/>
    </xf>
    <xf numFmtId="166" fontId="21" fillId="0" borderId="267" xfId="0" applyNumberFormat="1" applyFont="1" applyBorder="1" applyAlignment="1" applyProtection="1">
      <alignment vertical="center"/>
    </xf>
    <xf numFmtId="166" fontId="21" fillId="27" borderId="267" xfId="0" applyNumberFormat="1" applyFont="1" applyFill="1" applyBorder="1" applyAlignment="1" applyProtection="1">
      <alignment vertical="center"/>
    </xf>
    <xf numFmtId="10" fontId="21" fillId="0" borderId="267" xfId="0" applyNumberFormat="1" applyFont="1" applyBorder="1" applyAlignment="1" applyProtection="1">
      <alignment vertical="center"/>
    </xf>
    <xf numFmtId="6" fontId="21" fillId="0" borderId="267" xfId="32" applyNumberFormat="1" applyFont="1" applyBorder="1" applyAlignment="1" applyProtection="1">
      <alignment vertical="center"/>
    </xf>
    <xf numFmtId="166" fontId="21" fillId="0" borderId="260" xfId="0" applyNumberFormat="1" applyFont="1" applyBorder="1" applyAlignment="1" applyProtection="1">
      <alignment vertical="center"/>
    </xf>
    <xf numFmtId="166" fontId="21" fillId="27" borderId="260" xfId="0" applyNumberFormat="1" applyFont="1" applyFill="1" applyBorder="1" applyAlignment="1" applyProtection="1">
      <alignment vertical="center"/>
    </xf>
    <xf numFmtId="10" fontId="21" fillId="0" borderId="260" xfId="48" applyNumberFormat="1" applyFont="1" applyBorder="1" applyAlignment="1" applyProtection="1">
      <alignment vertical="center"/>
    </xf>
    <xf numFmtId="166" fontId="21" fillId="27" borderId="260" xfId="28" applyNumberFormat="1" applyFont="1" applyFill="1" applyBorder="1" applyAlignment="1" applyProtection="1">
      <alignment vertical="center"/>
    </xf>
    <xf numFmtId="166" fontId="21" fillId="0" borderId="260" xfId="28" applyNumberFormat="1" applyFont="1" applyBorder="1" applyAlignment="1" applyProtection="1">
      <alignment vertical="center"/>
    </xf>
    <xf numFmtId="165" fontId="21" fillId="0" borderId="260" xfId="28" applyNumberFormat="1" applyFont="1" applyBorder="1" applyAlignment="1" applyProtection="1">
      <alignment vertical="center"/>
    </xf>
    <xf numFmtId="6" fontId="21" fillId="0" borderId="260" xfId="28" applyNumberFormat="1" applyFont="1" applyBorder="1" applyAlignment="1" applyProtection="1">
      <alignment vertical="center"/>
    </xf>
    <xf numFmtId="3" fontId="21" fillId="0" borderId="0" xfId="0" applyNumberFormat="1" applyFont="1" applyAlignment="1" applyProtection="1">
      <alignment vertical="center"/>
    </xf>
    <xf numFmtId="3" fontId="21" fillId="0" borderId="277" xfId="0" applyNumberFormat="1" applyFont="1" applyBorder="1" applyAlignment="1" applyProtection="1">
      <alignment vertical="center"/>
    </xf>
    <xf numFmtId="3" fontId="21" fillId="0" borderId="14" xfId="0" applyNumberFormat="1" applyFont="1" applyBorder="1" applyAlignment="1" applyProtection="1">
      <alignment vertical="center"/>
    </xf>
    <xf numFmtId="3" fontId="21" fillId="31" borderId="0" xfId="0" applyNumberFormat="1" applyFont="1" applyFill="1" applyAlignment="1" applyProtection="1">
      <alignment vertical="center"/>
    </xf>
    <xf numFmtId="166" fontId="21" fillId="44" borderId="267" xfId="0" applyNumberFormat="1" applyFont="1" applyFill="1" applyBorder="1" applyAlignment="1" applyProtection="1">
      <alignment vertical="center"/>
    </xf>
    <xf numFmtId="167" fontId="23" fillId="0" borderId="0" xfId="0" applyNumberFormat="1" applyFont="1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165" fontId="23" fillId="0" borderId="0" xfId="28" applyNumberFormat="1" applyFont="1" applyAlignment="1" applyProtection="1">
      <alignment vertical="center"/>
    </xf>
    <xf numFmtId="0" fontId="83" fillId="0" borderId="0" xfId="0" applyFont="1" applyAlignment="1" applyProtection="1">
      <alignment vertical="center"/>
    </xf>
    <xf numFmtId="1" fontId="21" fillId="26" borderId="327" xfId="0" applyNumberFormat="1" applyFont="1" applyFill="1" applyBorder="1" applyAlignment="1" applyProtection="1">
      <alignment horizontal="center" vertical="center"/>
    </xf>
    <xf numFmtId="1" fontId="24" fillId="26" borderId="327" xfId="0" applyNumberFormat="1" applyFont="1" applyFill="1" applyBorder="1" applyAlignment="1" applyProtection="1">
      <alignment horizontal="center" vertical="center"/>
    </xf>
    <xf numFmtId="1" fontId="28" fillId="26" borderId="327" xfId="0" applyNumberFormat="1" applyFont="1" applyFill="1" applyBorder="1" applyAlignment="1" applyProtection="1">
      <alignment horizontal="center" vertical="center"/>
    </xf>
    <xf numFmtId="0" fontId="21" fillId="0" borderId="262" xfId="0" applyFont="1" applyFill="1" applyBorder="1" applyAlignment="1" applyProtection="1">
      <alignment vertical="center"/>
    </xf>
    <xf numFmtId="0" fontId="21" fillId="0" borderId="268" xfId="0" applyFont="1" applyFill="1" applyBorder="1" applyAlignment="1" applyProtection="1">
      <alignment vertical="center"/>
    </xf>
    <xf numFmtId="0" fontId="21" fillId="0" borderId="269" xfId="0" applyFont="1" applyFill="1" applyBorder="1" applyAlignment="1" applyProtection="1">
      <alignment vertical="center"/>
    </xf>
    <xf numFmtId="0" fontId="21" fillId="0" borderId="270" xfId="0" applyFont="1" applyFill="1" applyBorder="1" applyAlignment="1" applyProtection="1">
      <alignment vertical="center"/>
    </xf>
    <xf numFmtId="6" fontId="21" fillId="0" borderId="271" xfId="0" applyNumberFormat="1" applyFont="1" applyFill="1" applyBorder="1" applyAlignment="1" applyProtection="1">
      <alignment vertical="center"/>
    </xf>
    <xf numFmtId="6" fontId="21" fillId="34" borderId="271" xfId="0" applyNumberFormat="1" applyFont="1" applyFill="1" applyBorder="1" applyAlignment="1" applyProtection="1">
      <alignment vertical="center"/>
    </xf>
    <xf numFmtId="6" fontId="21" fillId="33" borderId="271" xfId="0" applyNumberFormat="1" applyFont="1" applyFill="1" applyBorder="1" applyAlignment="1" applyProtection="1">
      <alignment vertical="center"/>
    </xf>
    <xf numFmtId="0" fontId="21" fillId="0" borderId="23" xfId="0" applyFont="1" applyFill="1" applyBorder="1" applyAlignment="1" applyProtection="1">
      <alignment vertical="center"/>
    </xf>
    <xf numFmtId="0" fontId="21" fillId="0" borderId="37" xfId="0" applyFont="1" applyFill="1" applyBorder="1" applyAlignment="1" applyProtection="1">
      <alignment vertical="center"/>
    </xf>
    <xf numFmtId="6" fontId="21" fillId="0" borderId="38" xfId="0" applyNumberFormat="1" applyFont="1" applyFill="1" applyBorder="1" applyAlignment="1" applyProtection="1">
      <alignment vertical="center"/>
    </xf>
    <xf numFmtId="6" fontId="21" fillId="34" borderId="38" xfId="0" applyNumberFormat="1" applyFont="1" applyFill="1" applyBorder="1" applyAlignment="1" applyProtection="1">
      <alignment vertical="center"/>
    </xf>
    <xf numFmtId="6" fontId="21" fillId="33" borderId="38" xfId="0" applyNumberFormat="1" applyFont="1" applyFill="1" applyBorder="1" applyAlignment="1" applyProtection="1">
      <alignment vertical="center"/>
    </xf>
    <xf numFmtId="0" fontId="21" fillId="0" borderId="272" xfId="0" applyFont="1" applyFill="1" applyBorder="1" applyAlignment="1" applyProtection="1">
      <alignment vertical="center"/>
    </xf>
    <xf numFmtId="0" fontId="21" fillId="0" borderId="273" xfId="0" applyFont="1" applyFill="1" applyBorder="1" applyAlignment="1" applyProtection="1">
      <alignment vertical="center"/>
    </xf>
    <xf numFmtId="6" fontId="21" fillId="0" borderId="274" xfId="0" applyNumberFormat="1" applyFont="1" applyFill="1" applyBorder="1" applyAlignment="1" applyProtection="1">
      <alignment vertical="center"/>
    </xf>
    <xf numFmtId="6" fontId="21" fillId="0" borderId="56" xfId="0" applyNumberFormat="1" applyFont="1" applyFill="1" applyBorder="1" applyAlignment="1" applyProtection="1">
      <alignment vertical="center"/>
    </xf>
    <xf numFmtId="6" fontId="21" fillId="34" borderId="56" xfId="0" applyNumberFormat="1" applyFont="1" applyFill="1" applyBorder="1" applyAlignment="1" applyProtection="1">
      <alignment vertical="center"/>
    </xf>
    <xf numFmtId="6" fontId="21" fillId="33" borderId="274" xfId="0" applyNumberFormat="1" applyFont="1" applyFill="1" applyBorder="1" applyAlignment="1" applyProtection="1">
      <alignment vertical="center"/>
    </xf>
    <xf numFmtId="6" fontId="21" fillId="33" borderId="56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0" fillId="0" borderId="0" xfId="0" applyBorder="1" applyAlignment="1" applyProtection="1">
      <alignment horizontal="left" vertical="center" wrapText="1"/>
    </xf>
    <xf numFmtId="0" fontId="81" fillId="33" borderId="327" xfId="0" applyFont="1" applyFill="1" applyBorder="1" applyAlignment="1" applyProtection="1">
      <alignment horizontal="center" vertical="center" wrapText="1"/>
    </xf>
    <xf numFmtId="0" fontId="81" fillId="50" borderId="327" xfId="0" applyFont="1" applyFill="1" applyBorder="1" applyAlignment="1" applyProtection="1">
      <alignment horizontal="center" vertical="center" wrapText="1"/>
    </xf>
    <xf numFmtId="0" fontId="23" fillId="0" borderId="265" xfId="0" applyFont="1" applyFill="1" applyBorder="1" applyAlignment="1" applyProtection="1">
      <alignment vertical="center"/>
    </xf>
    <xf numFmtId="0" fontId="23" fillId="0" borderId="275" xfId="0" applyFont="1" applyFill="1" applyBorder="1" applyAlignment="1" applyProtection="1">
      <alignment vertical="center"/>
    </xf>
    <xf numFmtId="6" fontId="23" fillId="0" borderId="259" xfId="0" applyNumberFormat="1" applyFont="1" applyFill="1" applyBorder="1" applyAlignment="1" applyProtection="1">
      <alignment vertical="center"/>
    </xf>
    <xf numFmtId="6" fontId="23" fillId="0" borderId="359" xfId="0" applyNumberFormat="1" applyFont="1" applyFill="1" applyBorder="1" applyAlignment="1" applyProtection="1">
      <alignment vertical="center"/>
    </xf>
    <xf numFmtId="6" fontId="23" fillId="45" borderId="259" xfId="0" applyNumberFormat="1" applyFont="1" applyFill="1" applyBorder="1" applyAlignment="1" applyProtection="1">
      <alignment vertical="center"/>
    </xf>
    <xf numFmtId="6" fontId="23" fillId="33" borderId="259" xfId="0" applyNumberFormat="1" applyFont="1" applyFill="1" applyBorder="1" applyAlignment="1" applyProtection="1">
      <alignment vertical="center"/>
    </xf>
    <xf numFmtId="0" fontId="23" fillId="0" borderId="269" xfId="0" applyFont="1" applyFill="1" applyBorder="1" applyAlignment="1" applyProtection="1">
      <alignment vertical="center"/>
    </xf>
    <xf numFmtId="0" fontId="23" fillId="0" borderId="270" xfId="0" applyFont="1" applyFill="1" applyBorder="1" applyAlignment="1" applyProtection="1">
      <alignment vertical="center"/>
    </xf>
    <xf numFmtId="6" fontId="23" fillId="0" borderId="271" xfId="0" applyNumberFormat="1" applyFont="1" applyFill="1" applyBorder="1" applyAlignment="1" applyProtection="1">
      <alignment vertical="center"/>
    </xf>
    <xf numFmtId="6" fontId="23" fillId="45" borderId="271" xfId="0" applyNumberFormat="1" applyFont="1" applyFill="1" applyBorder="1" applyAlignment="1" applyProtection="1">
      <alignment vertical="center"/>
    </xf>
    <xf numFmtId="6" fontId="23" fillId="33" borderId="271" xfId="0" applyNumberFormat="1" applyFont="1" applyFill="1" applyBorder="1" applyAlignment="1" applyProtection="1">
      <alignment vertical="center"/>
    </xf>
    <xf numFmtId="0" fontId="23" fillId="0" borderId="23" xfId="0" applyFont="1" applyFill="1" applyBorder="1" applyAlignment="1" applyProtection="1">
      <alignment vertical="center"/>
    </xf>
    <xf numFmtId="0" fontId="23" fillId="0" borderId="37" xfId="0" applyFont="1" applyFill="1" applyBorder="1" applyAlignment="1" applyProtection="1">
      <alignment vertical="center"/>
    </xf>
    <xf numFmtId="6" fontId="23" fillId="0" borderId="38" xfId="0" applyNumberFormat="1" applyFont="1" applyFill="1" applyBorder="1" applyAlignment="1" applyProtection="1">
      <alignment vertical="center"/>
    </xf>
    <xf numFmtId="6" fontId="23" fillId="45" borderId="38" xfId="0" applyNumberFormat="1" applyFont="1" applyFill="1" applyBorder="1" applyAlignment="1" applyProtection="1">
      <alignment vertical="center"/>
    </xf>
    <xf numFmtId="6" fontId="23" fillId="33" borderId="38" xfId="0" applyNumberFormat="1" applyFont="1" applyFill="1" applyBorder="1" applyAlignment="1" applyProtection="1">
      <alignment vertical="center"/>
    </xf>
    <xf numFmtId="0" fontId="23" fillId="0" borderId="272" xfId="0" applyFont="1" applyFill="1" applyBorder="1" applyAlignment="1" applyProtection="1">
      <alignment vertical="center"/>
    </xf>
    <xf numFmtId="0" fontId="23" fillId="0" borderId="273" xfId="0" applyFont="1" applyFill="1" applyBorder="1" applyAlignment="1" applyProtection="1">
      <alignment vertical="center"/>
    </xf>
    <xf numFmtId="6" fontId="23" fillId="0" borderId="274" xfId="0" applyNumberFormat="1" applyFont="1" applyFill="1" applyBorder="1" applyAlignment="1" applyProtection="1">
      <alignment vertical="center"/>
    </xf>
    <xf numFmtId="6" fontId="23" fillId="45" borderId="274" xfId="0" applyNumberFormat="1" applyFont="1" applyFill="1" applyBorder="1" applyAlignment="1" applyProtection="1">
      <alignment vertical="center"/>
    </xf>
    <xf numFmtId="6" fontId="23" fillId="33" borderId="274" xfId="0" applyNumberFormat="1" applyFont="1" applyFill="1" applyBorder="1" applyAlignment="1" applyProtection="1">
      <alignment vertical="center"/>
    </xf>
    <xf numFmtId="0" fontId="23" fillId="0" borderId="262" xfId="0" applyFont="1" applyFill="1" applyBorder="1" applyAlignment="1" applyProtection="1">
      <alignment vertical="center"/>
    </xf>
    <xf numFmtId="0" fontId="23" fillId="0" borderId="268" xfId="0" applyFont="1" applyFill="1" applyBorder="1" applyAlignment="1" applyProtection="1">
      <alignment vertical="center"/>
    </xf>
    <xf numFmtId="6" fontId="23" fillId="45" borderId="260" xfId="0" applyNumberFormat="1" applyFont="1" applyFill="1" applyBorder="1" applyAlignment="1" applyProtection="1">
      <alignment vertical="center"/>
    </xf>
    <xf numFmtId="6" fontId="23" fillId="33" borderId="260" xfId="0" applyNumberFormat="1" applyFont="1" applyFill="1" applyBorder="1" applyAlignment="1" applyProtection="1">
      <alignment vertical="center"/>
    </xf>
    <xf numFmtId="0" fontId="23" fillId="0" borderId="22" xfId="0" applyFont="1" applyFill="1" applyBorder="1" applyAlignment="1" applyProtection="1">
      <alignment vertical="center"/>
    </xf>
    <xf numFmtId="0" fontId="23" fillId="0" borderId="36" xfId="0" applyFont="1" applyFill="1" applyBorder="1" applyAlignment="1" applyProtection="1">
      <alignment vertical="center"/>
    </xf>
    <xf numFmtId="6" fontId="23" fillId="0" borderId="56" xfId="0" applyNumberFormat="1" applyFont="1" applyFill="1" applyBorder="1" applyAlignment="1" applyProtection="1">
      <alignment vertical="center"/>
    </xf>
    <xf numFmtId="6" fontId="23" fillId="45" borderId="56" xfId="0" applyNumberFormat="1" applyFont="1" applyFill="1" applyBorder="1" applyAlignment="1" applyProtection="1">
      <alignment vertical="center"/>
    </xf>
    <xf numFmtId="6" fontId="23" fillId="33" borderId="56" xfId="0" applyNumberFormat="1" applyFont="1" applyFill="1" applyBorder="1" applyAlignment="1" applyProtection="1">
      <alignment vertical="center"/>
    </xf>
    <xf numFmtId="1" fontId="23" fillId="26" borderId="327" xfId="0" applyNumberFormat="1" applyFont="1" applyFill="1" applyBorder="1" applyAlignment="1" applyProtection="1">
      <alignment horizontal="center" vertical="center"/>
    </xf>
    <xf numFmtId="0" fontId="21" fillId="0" borderId="264" xfId="53" applyFont="1" applyFill="1" applyBorder="1" applyAlignment="1" applyProtection="1">
      <alignment vertical="center"/>
    </xf>
    <xf numFmtId="3" fontId="21" fillId="31" borderId="265" xfId="54" applyNumberFormat="1" applyFont="1" applyFill="1" applyBorder="1" applyAlignment="1" applyProtection="1">
      <alignment horizontal="right" vertical="center"/>
    </xf>
    <xf numFmtId="166" fontId="21" fillId="0" borderId="266" xfId="54" applyNumberFormat="1" applyFont="1" applyFill="1" applyBorder="1" applyAlignment="1" applyProtection="1">
      <alignment horizontal="right" vertical="center"/>
    </xf>
    <xf numFmtId="166" fontId="21" fillId="31" borderId="266" xfId="54" applyNumberFormat="1" applyFont="1" applyFill="1" applyBorder="1" applyAlignment="1" applyProtection="1">
      <alignment horizontal="right" vertical="center"/>
    </xf>
    <xf numFmtId="166" fontId="21" fillId="34" borderId="266" xfId="54" applyNumberFormat="1" applyFont="1" applyFill="1" applyBorder="1" applyAlignment="1" applyProtection="1">
      <alignment horizontal="right" vertical="center"/>
    </xf>
    <xf numFmtId="0" fontId="21" fillId="0" borderId="261" xfId="53" applyFont="1" applyFill="1" applyBorder="1" applyAlignment="1" applyProtection="1">
      <alignment vertical="center"/>
    </xf>
    <xf numFmtId="3" fontId="21" fillId="31" borderId="262" xfId="54" applyNumberFormat="1" applyFont="1" applyFill="1" applyBorder="1" applyAlignment="1" applyProtection="1">
      <alignment horizontal="right" vertical="center"/>
    </xf>
    <xf numFmtId="166" fontId="21" fillId="0" borderId="263" xfId="54" applyNumberFormat="1" applyFont="1" applyFill="1" applyBorder="1" applyAlignment="1" applyProtection="1">
      <alignment horizontal="right" vertical="center"/>
    </xf>
    <xf numFmtId="166" fontId="21" fillId="31" borderId="263" xfId="54" applyNumberFormat="1" applyFont="1" applyFill="1" applyBorder="1" applyAlignment="1" applyProtection="1">
      <alignment horizontal="right" vertical="center"/>
    </xf>
    <xf numFmtId="166" fontId="21" fillId="34" borderId="263" xfId="54" applyNumberFormat="1" applyFont="1" applyFill="1" applyBorder="1" applyAlignment="1" applyProtection="1">
      <alignment horizontal="right" vertical="center"/>
    </xf>
    <xf numFmtId="0" fontId="21" fillId="0" borderId="28" xfId="53" applyFont="1" applyFill="1" applyBorder="1" applyAlignment="1" applyProtection="1">
      <alignment vertical="center"/>
    </xf>
    <xf numFmtId="3" fontId="21" fillId="31" borderId="244" xfId="54" applyNumberFormat="1" applyFont="1" applyFill="1" applyBorder="1" applyAlignment="1" applyProtection="1">
      <alignment horizontal="right" vertical="center"/>
    </xf>
    <xf numFmtId="166" fontId="21" fillId="0" borderId="215" xfId="54" applyNumberFormat="1" applyFont="1" applyFill="1" applyBorder="1" applyAlignment="1" applyProtection="1">
      <alignment horizontal="right" vertical="center"/>
    </xf>
    <xf numFmtId="166" fontId="21" fillId="31" borderId="215" xfId="54" applyNumberFormat="1" applyFont="1" applyFill="1" applyBorder="1" applyAlignment="1" applyProtection="1">
      <alignment horizontal="right" vertical="center"/>
    </xf>
    <xf numFmtId="166" fontId="21" fillId="34" borderId="215" xfId="54" applyNumberFormat="1" applyFont="1" applyFill="1" applyBorder="1" applyAlignment="1" applyProtection="1">
      <alignment horizontal="right" vertical="center"/>
    </xf>
    <xf numFmtId="3" fontId="21" fillId="31" borderId="262" xfId="53" applyNumberFormat="1" applyFont="1" applyFill="1" applyBorder="1" applyAlignment="1" applyProtection="1">
      <alignment horizontal="right" vertical="center"/>
    </xf>
    <xf numFmtId="166" fontId="21" fillId="0" borderId="263" xfId="53" applyNumberFormat="1" applyFont="1" applyFill="1" applyBorder="1" applyAlignment="1" applyProtection="1">
      <alignment horizontal="right" vertical="center"/>
    </xf>
    <xf numFmtId="166" fontId="21" fillId="31" borderId="263" xfId="53" applyNumberFormat="1" applyFont="1" applyFill="1" applyBorder="1" applyAlignment="1" applyProtection="1">
      <alignment horizontal="right" vertical="center"/>
    </xf>
    <xf numFmtId="166" fontId="21" fillId="34" borderId="263" xfId="53" applyNumberFormat="1" applyFont="1" applyFill="1" applyBorder="1" applyAlignment="1" applyProtection="1">
      <alignment horizontal="right" vertical="center"/>
    </xf>
    <xf numFmtId="6" fontId="21" fillId="0" borderId="263" xfId="53" applyNumberFormat="1" applyFont="1" applyFill="1" applyBorder="1" applyAlignment="1" applyProtection="1">
      <alignment horizontal="right" vertical="center"/>
    </xf>
    <xf numFmtId="6" fontId="21" fillId="33" borderId="263" xfId="53" applyNumberFormat="1" applyFont="1" applyFill="1" applyBorder="1" applyAlignment="1" applyProtection="1">
      <alignment horizontal="right" vertical="center"/>
    </xf>
    <xf numFmtId="6" fontId="21" fillId="34" borderId="263" xfId="53" applyNumberFormat="1" applyFont="1" applyFill="1" applyBorder="1" applyAlignment="1" applyProtection="1">
      <alignment horizontal="right" vertical="center"/>
    </xf>
    <xf numFmtId="0" fontId="21" fillId="0" borderId="243" xfId="53" applyFont="1" applyFill="1" applyBorder="1" applyAlignment="1" applyProtection="1">
      <alignment vertical="center"/>
    </xf>
    <xf numFmtId="0" fontId="21" fillId="0" borderId="22" xfId="53" applyFont="1" applyFill="1" applyBorder="1" applyAlignment="1" applyProtection="1">
      <alignment vertical="center"/>
    </xf>
    <xf numFmtId="3" fontId="21" fillId="31" borderId="22" xfId="53" applyNumberFormat="1" applyFont="1" applyFill="1" applyBorder="1" applyAlignment="1" applyProtection="1">
      <alignment horizontal="right" vertical="center"/>
    </xf>
    <xf numFmtId="166" fontId="21" fillId="0" borderId="216" xfId="53" applyNumberFormat="1" applyFont="1" applyFill="1" applyBorder="1" applyAlignment="1" applyProtection="1">
      <alignment horizontal="right" vertical="center"/>
    </xf>
    <xf numFmtId="166" fontId="21" fillId="31" borderId="216" xfId="53" applyNumberFormat="1" applyFont="1" applyFill="1" applyBorder="1" applyAlignment="1" applyProtection="1">
      <alignment horizontal="right" vertical="center"/>
    </xf>
    <xf numFmtId="166" fontId="21" fillId="34" borderId="216" xfId="53" applyNumberFormat="1" applyFont="1" applyFill="1" applyBorder="1" applyAlignment="1" applyProtection="1">
      <alignment horizontal="right" vertical="center"/>
    </xf>
    <xf numFmtId="6" fontId="21" fillId="0" borderId="216" xfId="53" applyNumberFormat="1" applyFont="1" applyFill="1" applyBorder="1" applyAlignment="1" applyProtection="1">
      <alignment horizontal="right" vertical="center"/>
    </xf>
    <xf numFmtId="6" fontId="21" fillId="33" borderId="216" xfId="53" applyNumberFormat="1" applyFont="1" applyFill="1" applyBorder="1" applyAlignment="1" applyProtection="1">
      <alignment horizontal="right" vertical="center"/>
    </xf>
    <xf numFmtId="6" fontId="21" fillId="34" borderId="216" xfId="53" applyNumberFormat="1" applyFont="1" applyFill="1" applyBorder="1" applyAlignment="1" applyProtection="1">
      <alignment horizontal="right" vertical="center"/>
    </xf>
    <xf numFmtId="6" fontId="21" fillId="0" borderId="47" xfId="54" applyNumberFormat="1" applyFont="1" applyFill="1" applyBorder="1" applyAlignment="1" applyProtection="1">
      <alignment horizontal="right" vertical="center"/>
    </xf>
    <xf numFmtId="6" fontId="21" fillId="34" borderId="47" xfId="54" applyNumberFormat="1" applyFont="1" applyFill="1" applyBorder="1" applyAlignment="1" applyProtection="1">
      <alignment horizontal="right" vertical="center"/>
    </xf>
    <xf numFmtId="3" fontId="24" fillId="31" borderId="43" xfId="54" applyNumberFormat="1" applyFont="1" applyFill="1" applyBorder="1" applyAlignment="1" applyProtection="1">
      <alignment horizontal="right" vertical="center"/>
    </xf>
    <xf numFmtId="166" fontId="24" fillId="0" borderId="44" xfId="54" applyNumberFormat="1" applyFont="1" applyFill="1" applyBorder="1" applyAlignment="1" applyProtection="1">
      <alignment horizontal="right" vertical="center"/>
    </xf>
    <xf numFmtId="166" fontId="24" fillId="31" borderId="44" xfId="54" applyNumberFormat="1" applyFont="1" applyFill="1" applyBorder="1" applyAlignment="1" applyProtection="1">
      <alignment horizontal="right" vertical="center"/>
    </xf>
    <xf numFmtId="166" fontId="24" fillId="34" borderId="44" xfId="54" applyNumberFormat="1" applyFont="1" applyFill="1" applyBorder="1" applyAlignment="1" applyProtection="1">
      <alignment horizontal="right" vertical="center"/>
    </xf>
    <xf numFmtId="6" fontId="24" fillId="0" borderId="63" xfId="54" applyNumberFormat="1" applyFont="1" applyFill="1" applyBorder="1" applyAlignment="1" applyProtection="1">
      <alignment horizontal="right" vertical="center"/>
    </xf>
    <xf numFmtId="6" fontId="24" fillId="33" borderId="63" xfId="54" applyNumberFormat="1" applyFont="1" applyFill="1" applyBorder="1" applyAlignment="1" applyProtection="1">
      <alignment horizontal="right" vertical="center"/>
    </xf>
    <xf numFmtId="166" fontId="24" fillId="34" borderId="63" xfId="54" applyNumberFormat="1" applyFont="1" applyFill="1" applyBorder="1" applyAlignment="1" applyProtection="1">
      <alignment horizontal="right" vertical="center"/>
    </xf>
    <xf numFmtId="6" fontId="24" fillId="31" borderId="44" xfId="54" applyNumberFormat="1" applyFont="1" applyFill="1" applyBorder="1" applyAlignment="1" applyProtection="1">
      <alignment horizontal="right" vertical="center"/>
    </xf>
    <xf numFmtId="6" fontId="24" fillId="34" borderId="44" xfId="54" applyNumberFormat="1" applyFont="1" applyFill="1" applyBorder="1" applyAlignment="1" applyProtection="1">
      <alignment horizontal="right" vertical="center"/>
    </xf>
    <xf numFmtId="166" fontId="33" fillId="0" borderId="337" xfId="54" applyNumberFormat="1" applyFont="1" applyFill="1" applyBorder="1" applyAlignment="1" applyProtection="1">
      <alignment horizontal="right" vertical="center"/>
    </xf>
    <xf numFmtId="6" fontId="33" fillId="0" borderId="337" xfId="54" applyNumberFormat="1" applyFont="1" applyFill="1" applyBorder="1" applyAlignment="1" applyProtection="1">
      <alignment horizontal="right" vertical="center"/>
    </xf>
    <xf numFmtId="6" fontId="33" fillId="0" borderId="334" xfId="54" applyNumberFormat="1" applyFont="1" applyFill="1" applyBorder="1" applyAlignment="1" applyProtection="1">
      <alignment horizontal="right" vertical="center"/>
    </xf>
    <xf numFmtId="6" fontId="33" fillId="0" borderId="340" xfId="54" applyNumberFormat="1" applyFont="1" applyFill="1" applyBorder="1" applyAlignment="1" applyProtection="1">
      <alignment horizontal="right" vertical="center"/>
    </xf>
    <xf numFmtId="3" fontId="21" fillId="31" borderId="46" xfId="53" applyNumberFormat="1" applyFont="1" applyFill="1" applyBorder="1" applyAlignment="1" applyProtection="1">
      <alignment horizontal="right" vertical="center"/>
    </xf>
    <xf numFmtId="166" fontId="21" fillId="0" borderId="47" xfId="53" applyNumberFormat="1" applyFont="1" applyFill="1" applyBorder="1" applyAlignment="1" applyProtection="1">
      <alignment horizontal="right" vertical="center"/>
    </xf>
    <xf numFmtId="166" fontId="21" fillId="31" borderId="47" xfId="53" applyNumberFormat="1" applyFont="1" applyFill="1" applyBorder="1" applyAlignment="1" applyProtection="1">
      <alignment horizontal="right" vertical="center"/>
    </xf>
    <xf numFmtId="6" fontId="21" fillId="0" borderId="47" xfId="53" applyNumberFormat="1" applyFont="1" applyFill="1" applyBorder="1" applyAlignment="1" applyProtection="1">
      <alignment horizontal="right" vertical="center"/>
    </xf>
    <xf numFmtId="3" fontId="21" fillId="31" borderId="48" xfId="53" applyNumberFormat="1" applyFont="1" applyFill="1" applyBorder="1" applyAlignment="1" applyProtection="1">
      <alignment horizontal="right" vertical="center"/>
    </xf>
    <xf numFmtId="166" fontId="21" fillId="0" borderId="49" xfId="53" applyNumberFormat="1" applyFont="1" applyFill="1" applyBorder="1" applyAlignment="1" applyProtection="1">
      <alignment horizontal="right" vertical="center"/>
    </xf>
    <xf numFmtId="166" fontId="21" fillId="31" borderId="49" xfId="53" applyNumberFormat="1" applyFont="1" applyFill="1" applyBorder="1" applyAlignment="1" applyProtection="1">
      <alignment horizontal="right" vertical="center"/>
    </xf>
    <xf numFmtId="6" fontId="21" fillId="0" borderId="61" xfId="53" applyNumberFormat="1" applyFont="1" applyFill="1" applyBorder="1" applyAlignment="1" applyProtection="1">
      <alignment horizontal="right" vertical="center"/>
    </xf>
    <xf numFmtId="3" fontId="21" fillId="31" borderId="50" xfId="53" applyNumberFormat="1" applyFont="1" applyFill="1" applyBorder="1" applyAlignment="1" applyProtection="1">
      <alignment horizontal="right" vertical="center"/>
    </xf>
    <xf numFmtId="166" fontId="21" fillId="0" borderId="51" xfId="53" applyNumberFormat="1" applyFont="1" applyFill="1" applyBorder="1" applyAlignment="1" applyProtection="1">
      <alignment horizontal="right" vertical="center"/>
    </xf>
    <xf numFmtId="166" fontId="21" fillId="31" borderId="51" xfId="53" applyNumberFormat="1" applyFont="1" applyFill="1" applyBorder="1" applyAlignment="1" applyProtection="1">
      <alignment horizontal="right" vertical="center"/>
    </xf>
    <xf numFmtId="6" fontId="21" fillId="0" borderId="62" xfId="53" applyNumberFormat="1" applyFont="1" applyFill="1" applyBorder="1" applyAlignment="1" applyProtection="1">
      <alignment horizontal="right" vertical="center"/>
    </xf>
    <xf numFmtId="166" fontId="24" fillId="0" borderId="63" xfId="54" applyNumberFormat="1" applyFont="1" applyFill="1" applyBorder="1" applyAlignment="1" applyProtection="1">
      <alignment horizontal="right" vertical="center"/>
    </xf>
    <xf numFmtId="6" fontId="24" fillId="0" borderId="44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1" fillId="26" borderId="236" xfId="53" applyNumberFormat="1" applyFont="1" applyFill="1" applyBorder="1" applyAlignment="1" applyProtection="1">
      <alignment horizontal="center" vertical="center"/>
    </xf>
    <xf numFmtId="1" fontId="24" fillId="26" borderId="236" xfId="53" applyNumberFormat="1" applyFont="1" applyFill="1" applyBorder="1" applyAlignment="1" applyProtection="1">
      <alignment horizontal="center" vertical="center"/>
    </xf>
    <xf numFmtId="1" fontId="28" fillId="26" borderId="236" xfId="53" quotePrefix="1" applyNumberFormat="1" applyFont="1" applyFill="1" applyBorder="1" applyAlignment="1" applyProtection="1">
      <alignment horizontal="center" vertical="center"/>
    </xf>
    <xf numFmtId="3" fontId="21" fillId="31" borderId="355" xfId="53" applyNumberFormat="1" applyFont="1" applyFill="1" applyBorder="1" applyAlignment="1" applyProtection="1">
      <alignment horizontal="right" vertical="center"/>
    </xf>
    <xf numFmtId="3" fontId="33" fillId="0" borderId="360" xfId="54" applyNumberFormat="1" applyFont="1" applyFill="1" applyBorder="1" applyAlignment="1" applyProtection="1">
      <alignment horizontal="right" vertical="center"/>
    </xf>
    <xf numFmtId="6" fontId="33" fillId="0" borderId="349" xfId="54" applyNumberFormat="1" applyFont="1" applyFill="1" applyBorder="1" applyAlignment="1" applyProtection="1">
      <alignment horizontal="right"/>
    </xf>
    <xf numFmtId="0" fontId="21" fillId="0" borderId="275" xfId="0" applyFont="1" applyFill="1" applyBorder="1" applyAlignment="1" applyProtection="1">
      <alignment vertical="center"/>
    </xf>
    <xf numFmtId="0" fontId="21" fillId="0" borderId="0" xfId="0" applyFont="1"/>
    <xf numFmtId="6" fontId="21" fillId="0" borderId="0" xfId="0" applyNumberFormat="1" applyFont="1" applyFill="1" applyBorder="1"/>
    <xf numFmtId="0" fontId="21" fillId="0" borderId="0" xfId="0" applyFont="1" applyFill="1" applyBorder="1"/>
    <xf numFmtId="167" fontId="21" fillId="0" borderId="0" xfId="0" applyNumberFormat="1" applyFont="1" applyFill="1" applyBorder="1"/>
    <xf numFmtId="0" fontId="21" fillId="0" borderId="0" xfId="0" applyFont="1" applyFill="1"/>
    <xf numFmtId="10" fontId="24" fillId="0" borderId="12" xfId="47837" applyNumberFormat="1" applyFont="1" applyFill="1" applyBorder="1"/>
    <xf numFmtId="167" fontId="21" fillId="0" borderId="0" xfId="0" applyNumberFormat="1" applyFont="1" applyFill="1" applyBorder="1" applyAlignment="1"/>
    <xf numFmtId="10" fontId="21" fillId="0" borderId="0" xfId="47837" applyNumberFormat="1" applyFont="1" applyFill="1" applyBorder="1"/>
    <xf numFmtId="6" fontId="21" fillId="0" borderId="0" xfId="0" applyNumberFormat="1" applyFont="1" applyFill="1"/>
    <xf numFmtId="8" fontId="21" fillId="0" borderId="0" xfId="0" applyNumberFormat="1" applyFont="1" applyFill="1"/>
    <xf numFmtId="0" fontId="21" fillId="0" borderId="0" xfId="0" applyFont="1" applyFill="1" applyAlignment="1">
      <alignment wrapText="1"/>
    </xf>
    <xf numFmtId="6" fontId="24" fillId="28" borderId="346" xfId="0" applyNumberFormat="1" applyFont="1" applyFill="1" applyBorder="1"/>
    <xf numFmtId="6" fontId="24" fillId="28" borderId="12" xfId="0" applyNumberFormat="1" applyFont="1" applyFill="1" applyBorder="1"/>
    <xf numFmtId="6" fontId="24" fillId="0" borderId="12" xfId="0" applyNumberFormat="1" applyFont="1" applyFill="1" applyBorder="1"/>
    <xf numFmtId="165" fontId="24" fillId="0" borderId="12" xfId="47838" applyNumberFormat="1" applyFont="1" applyFill="1" applyBorder="1"/>
    <xf numFmtId="6" fontId="24" fillId="27" borderId="12" xfId="0" applyNumberFormat="1" applyFont="1" applyFill="1" applyBorder="1"/>
    <xf numFmtId="0" fontId="24" fillId="0" borderId="12" xfId="0" applyFont="1" applyFill="1" applyBorder="1"/>
    <xf numFmtId="166" fontId="21" fillId="28" borderId="26" xfId="0" applyNumberFormat="1" applyFont="1" applyFill="1" applyBorder="1"/>
    <xf numFmtId="166" fontId="21" fillId="28" borderId="214" xfId="0" applyNumberFormat="1" applyFont="1" applyFill="1" applyBorder="1"/>
    <xf numFmtId="166" fontId="21" fillId="0" borderId="214" xfId="0" applyNumberFormat="1" applyFont="1" applyFill="1" applyBorder="1"/>
    <xf numFmtId="165" fontId="21" fillId="0" borderId="42" xfId="47838" applyNumberFormat="1" applyFont="1" applyFill="1" applyBorder="1"/>
    <xf numFmtId="166" fontId="21" fillId="27" borderId="42" xfId="0" applyNumberFormat="1" applyFont="1" applyFill="1" applyBorder="1"/>
    <xf numFmtId="10" fontId="21" fillId="0" borderId="42" xfId="0" applyNumberFormat="1" applyFont="1" applyFill="1" applyBorder="1"/>
    <xf numFmtId="165" fontId="21" fillId="0" borderId="214" xfId="47838" applyNumberFormat="1" applyFont="1" applyFill="1" applyBorder="1"/>
    <xf numFmtId="3" fontId="21" fillId="0" borderId="214" xfId="0" applyNumberFormat="1" applyFont="1" applyFill="1" applyBorder="1"/>
    <xf numFmtId="166" fontId="21" fillId="28" borderId="56" xfId="0" applyNumberFormat="1" applyFont="1" applyFill="1" applyBorder="1"/>
    <xf numFmtId="166" fontId="21" fillId="0" borderId="267" xfId="0" applyNumberFormat="1" applyFont="1" applyFill="1" applyBorder="1"/>
    <xf numFmtId="165" fontId="21" fillId="0" borderId="267" xfId="47838" applyNumberFormat="1" applyFont="1" applyFill="1" applyBorder="1"/>
    <xf numFmtId="166" fontId="21" fillId="27" borderId="267" xfId="0" applyNumberFormat="1" applyFont="1" applyFill="1" applyBorder="1"/>
    <xf numFmtId="10" fontId="21" fillId="0" borderId="267" xfId="0" applyNumberFormat="1" applyFont="1" applyFill="1" applyBorder="1"/>
    <xf numFmtId="3" fontId="21" fillId="0" borderId="260" xfId="0" applyNumberFormat="1" applyFont="1" applyFill="1" applyBorder="1"/>
    <xf numFmtId="3" fontId="21" fillId="0" borderId="0" xfId="0" applyNumberFormat="1" applyFont="1"/>
    <xf numFmtId="3" fontId="21" fillId="0" borderId="0" xfId="0" applyNumberFormat="1" applyFont="1" applyFill="1" applyBorder="1"/>
    <xf numFmtId="3" fontId="21" fillId="0" borderId="14" xfId="0" applyNumberFormat="1" applyFont="1" applyBorder="1"/>
    <xf numFmtId="166" fontId="21" fillId="28" borderId="328" xfId="0" applyNumberFormat="1" applyFont="1" applyFill="1" applyBorder="1"/>
    <xf numFmtId="1" fontId="27" fillId="27" borderId="0" xfId="47838" applyNumberFormat="1" applyFont="1" applyFill="1" applyBorder="1" applyAlignment="1">
      <alignment horizontal="center" vertical="center" wrapText="1"/>
    </xf>
    <xf numFmtId="1" fontId="27" fillId="0" borderId="0" xfId="47838" applyNumberFormat="1" applyFont="1" applyFill="1" applyBorder="1" applyAlignment="1">
      <alignment horizontal="center" vertical="center" wrapText="1"/>
    </xf>
    <xf numFmtId="1" fontId="21" fillId="0" borderId="0" xfId="47838" applyNumberFormat="1" applyFont="1" applyAlignment="1">
      <alignment horizontal="center" vertical="center"/>
    </xf>
    <xf numFmtId="1" fontId="21" fillId="0" borderId="0" xfId="47838" applyNumberFormat="1" applyFont="1" applyFill="1" applyBorder="1" applyAlignment="1">
      <alignment horizontal="center" vertical="center"/>
    </xf>
    <xf numFmtId="1" fontId="24" fillId="26" borderId="327" xfId="47838" quotePrefix="1" applyNumberFormat="1" applyFont="1" applyFill="1" applyBorder="1" applyAlignment="1">
      <alignment horizontal="center" vertical="center"/>
    </xf>
    <xf numFmtId="1" fontId="21" fillId="26" borderId="327" xfId="47838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vertical="center"/>
    </xf>
    <xf numFmtId="0" fontId="24" fillId="35" borderId="327" xfId="58" applyFont="1" applyFill="1" applyBorder="1" applyAlignment="1" applyProtection="1">
      <alignment vertical="center"/>
    </xf>
    <xf numFmtId="0" fontId="21" fillId="0" borderId="0" xfId="58" applyFont="1" applyFill="1" applyAlignment="1">
      <alignment vertical="center"/>
    </xf>
    <xf numFmtId="0" fontId="96" fillId="0" borderId="0" xfId="58" applyFont="1" applyFill="1" applyAlignment="1">
      <alignment vertical="center"/>
    </xf>
    <xf numFmtId="0" fontId="21" fillId="0" borderId="0" xfId="58" applyFont="1" applyFill="1" applyBorder="1" applyAlignment="1">
      <alignment vertical="center"/>
    </xf>
    <xf numFmtId="0" fontId="38" fillId="0" borderId="0" xfId="58" quotePrefix="1" applyFont="1" applyFill="1" applyBorder="1" applyAlignment="1">
      <alignment horizontal="left" vertical="center"/>
    </xf>
    <xf numFmtId="0" fontId="21" fillId="0" borderId="362" xfId="58" applyFont="1" applyFill="1" applyBorder="1" applyAlignment="1" applyProtection="1">
      <alignment vertical="center"/>
    </xf>
    <xf numFmtId="0" fontId="21" fillId="0" borderId="363" xfId="58" applyFont="1" applyFill="1" applyBorder="1" applyAlignment="1" applyProtection="1">
      <alignment vertical="center"/>
    </xf>
    <xf numFmtId="0" fontId="21" fillId="0" borderId="364" xfId="58" applyFont="1" applyFill="1" applyBorder="1" applyAlignment="1" applyProtection="1">
      <alignment vertical="center"/>
    </xf>
    <xf numFmtId="0" fontId="24" fillId="42" borderId="358" xfId="0" applyFont="1" applyFill="1" applyBorder="1" applyAlignment="1">
      <alignment horizontal="center" vertical="center" wrapText="1"/>
    </xf>
    <xf numFmtId="0" fontId="24" fillId="40" borderId="367" xfId="0" applyFont="1" applyFill="1" applyBorder="1" applyAlignment="1">
      <alignment horizontal="center" vertical="center" wrapText="1"/>
    </xf>
    <xf numFmtId="0" fontId="24" fillId="40" borderId="368" xfId="0" applyFont="1" applyFill="1" applyBorder="1" applyAlignment="1">
      <alignment horizontal="center" vertical="center" wrapText="1"/>
    </xf>
    <xf numFmtId="0" fontId="24" fillId="40" borderId="369" xfId="0" applyFont="1" applyFill="1" applyBorder="1" applyAlignment="1">
      <alignment horizontal="center" vertical="center" wrapText="1"/>
    </xf>
    <xf numFmtId="0" fontId="35" fillId="40" borderId="371" xfId="0" quotePrefix="1" applyFont="1" applyFill="1" applyBorder="1" applyAlignment="1">
      <alignment horizontal="center" vertical="center" wrapText="1"/>
    </xf>
    <xf numFmtId="0" fontId="35" fillId="40" borderId="372" xfId="0" applyFont="1" applyFill="1" applyBorder="1" applyAlignment="1">
      <alignment horizontal="center" vertical="center" wrapText="1"/>
    </xf>
    <xf numFmtId="0" fontId="35" fillId="40" borderId="373" xfId="0" quotePrefix="1" applyFont="1" applyFill="1" applyBorder="1" applyAlignment="1">
      <alignment horizontal="center" vertical="center" wrapText="1"/>
    </xf>
    <xf numFmtId="6" fontId="21" fillId="0" borderId="362" xfId="32" applyNumberFormat="1" applyFont="1" applyFill="1" applyBorder="1" applyAlignment="1">
      <alignment horizontal="right" vertical="center"/>
    </xf>
    <xf numFmtId="6" fontId="21" fillId="46" borderId="362" xfId="32" applyNumberFormat="1" applyFont="1" applyFill="1" applyBorder="1" applyAlignment="1">
      <alignment horizontal="right" vertical="center"/>
    </xf>
    <xf numFmtId="6" fontId="21" fillId="0" borderId="363" xfId="32" applyNumberFormat="1" applyFont="1" applyFill="1" applyBorder="1" applyAlignment="1">
      <alignment horizontal="right" vertical="center"/>
    </xf>
    <xf numFmtId="6" fontId="21" fillId="46" borderId="363" xfId="32" applyNumberFormat="1" applyFont="1" applyFill="1" applyBorder="1" applyAlignment="1">
      <alignment horizontal="right" vertical="center"/>
    </xf>
    <xf numFmtId="6" fontId="21" fillId="0" borderId="364" xfId="32" applyNumberFormat="1" applyFont="1" applyFill="1" applyBorder="1" applyAlignment="1">
      <alignment horizontal="right" vertical="center"/>
    </xf>
    <xf numFmtId="6" fontId="21" fillId="46" borderId="364" xfId="32" applyNumberFormat="1" applyFont="1" applyFill="1" applyBorder="1" applyAlignment="1">
      <alignment horizontal="right" vertical="center"/>
    </xf>
    <xf numFmtId="6" fontId="21" fillId="0" borderId="365" xfId="32" applyNumberFormat="1" applyFont="1" applyFill="1" applyBorder="1" applyAlignment="1">
      <alignment horizontal="right" vertical="center"/>
    </xf>
    <xf numFmtId="6" fontId="21" fillId="46" borderId="365" xfId="32" applyNumberFormat="1" applyFont="1" applyFill="1" applyBorder="1" applyAlignment="1">
      <alignment horizontal="right" vertical="center"/>
    </xf>
    <xf numFmtId="6" fontId="24" fillId="35" borderId="327" xfId="32" applyNumberFormat="1" applyFont="1" applyFill="1" applyBorder="1" applyAlignment="1">
      <alignment horizontal="right" vertical="center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1" fontId="28" fillId="26" borderId="327" xfId="53" quotePrefix="1" applyNumberFormat="1" applyFont="1" applyFill="1" applyBorder="1" applyAlignment="1" applyProtection="1">
      <alignment horizontal="center" vertical="center"/>
    </xf>
    <xf numFmtId="8" fontId="0" fillId="0" borderId="0" xfId="0" applyNumberFormat="1" applyProtection="1"/>
    <xf numFmtId="6" fontId="0" fillId="0" borderId="0" xfId="0" applyNumberFormat="1" applyAlignment="1" applyProtection="1">
      <alignment horizontal="center" vertical="center"/>
    </xf>
    <xf numFmtId="0" fontId="74" fillId="0" borderId="0" xfId="0" applyFont="1" applyAlignment="1" applyProtection="1">
      <alignment vertical="center"/>
    </xf>
    <xf numFmtId="0" fontId="33" fillId="25" borderId="10" xfId="0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0" fontId="24" fillId="50" borderId="328" xfId="0" applyFont="1" applyFill="1" applyBorder="1" applyAlignment="1">
      <alignment horizontal="center" vertical="center" wrapText="1"/>
    </xf>
    <xf numFmtId="0" fontId="24" fillId="42" borderId="328" xfId="0" applyFont="1" applyFill="1" applyBorder="1" applyAlignment="1">
      <alignment horizontal="center" vertical="center" wrapText="1"/>
    </xf>
    <xf numFmtId="0" fontId="24" fillId="46" borderId="328" xfId="0" applyFont="1" applyFill="1" applyBorder="1" applyAlignment="1">
      <alignment horizontal="center" vertical="center" wrapText="1"/>
    </xf>
    <xf numFmtId="0" fontId="24" fillId="34" borderId="328" xfId="0" applyFont="1" applyFill="1" applyBorder="1" applyAlignment="1">
      <alignment horizontal="center" vertical="center" wrapText="1"/>
    </xf>
    <xf numFmtId="0" fontId="24" fillId="45" borderId="328" xfId="0" applyFont="1" applyFill="1" applyBorder="1" applyAlignment="1">
      <alignment horizontal="center" vertical="center" wrapText="1"/>
    </xf>
    <xf numFmtId="0" fontId="47" fillId="0" borderId="0" xfId="0" applyFont="1" applyAlignment="1" applyProtection="1">
      <alignment vertical="center"/>
    </xf>
    <xf numFmtId="165" fontId="23" fillId="26" borderId="327" xfId="28" applyNumberFormat="1" applyFont="1" applyFill="1" applyBorder="1" applyAlignment="1" applyProtection="1">
      <alignment horizontal="center" vertical="center"/>
    </xf>
    <xf numFmtId="0" fontId="28" fillId="26" borderId="327" xfId="28" quotePrefix="1" applyNumberFormat="1" applyFont="1" applyFill="1" applyBorder="1" applyAlignment="1" applyProtection="1">
      <alignment horizontal="center" vertical="center"/>
    </xf>
    <xf numFmtId="1" fontId="28" fillId="26" borderId="327" xfId="28" quotePrefix="1" applyNumberFormat="1" applyFont="1" applyFill="1" applyBorder="1" applyAlignment="1" applyProtection="1">
      <alignment horizontal="center" vertical="center"/>
    </xf>
    <xf numFmtId="1" fontId="28" fillId="26" borderId="327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7" fillId="0" borderId="0" xfId="0" applyFont="1" applyAlignment="1" applyProtection="1">
      <alignment vertical="center"/>
    </xf>
    <xf numFmtId="168" fontId="0" fillId="0" borderId="0" xfId="0" applyNumberFormat="1" applyBorder="1" applyAlignment="1" applyProtection="1">
      <alignment vertical="center"/>
    </xf>
    <xf numFmtId="166" fontId="23" fillId="0" borderId="214" xfId="0" applyNumberFormat="1" applyFont="1" applyFill="1" applyBorder="1" applyAlignment="1" applyProtection="1">
      <alignment vertical="center"/>
    </xf>
    <xf numFmtId="10" fontId="23" fillId="0" borderId="214" xfId="48" applyNumberFormat="1" applyFont="1" applyFill="1" applyBorder="1" applyAlignment="1" applyProtection="1">
      <alignment vertical="center"/>
    </xf>
    <xf numFmtId="10" fontId="23" fillId="0" borderId="214" xfId="0" applyNumberFormat="1" applyFont="1" applyFill="1" applyBorder="1" applyAlignment="1" applyProtection="1">
      <alignment vertical="center"/>
    </xf>
    <xf numFmtId="3" fontId="23" fillId="0" borderId="359" xfId="0" applyNumberFormat="1" applyFont="1" applyBorder="1" applyAlignment="1" applyProtection="1">
      <alignment horizontal="center" vertical="center"/>
    </xf>
    <xf numFmtId="3" fontId="23" fillId="0" borderId="214" xfId="0" applyNumberFormat="1" applyFont="1" applyBorder="1" applyAlignment="1" applyProtection="1">
      <alignment horizontal="center" vertical="center"/>
    </xf>
    <xf numFmtId="3" fontId="23" fillId="0" borderId="359" xfId="0" applyNumberFormat="1" applyFont="1" applyBorder="1" applyAlignment="1" applyProtection="1">
      <alignment vertical="center"/>
    </xf>
    <xf numFmtId="3" fontId="23" fillId="0" borderId="214" xfId="0" applyNumberFormat="1" applyFont="1" applyBorder="1" applyAlignment="1" applyProtection="1">
      <alignment vertical="center"/>
    </xf>
    <xf numFmtId="166" fontId="23" fillId="0" borderId="359" xfId="0" applyNumberFormat="1" applyFont="1" applyBorder="1" applyAlignment="1" applyProtection="1">
      <alignment vertical="center"/>
    </xf>
    <xf numFmtId="166" fontId="23" fillId="0" borderId="214" xfId="0" applyNumberFormat="1" applyFont="1" applyBorder="1" applyAlignment="1" applyProtection="1">
      <alignment vertical="center"/>
    </xf>
    <xf numFmtId="166" fontId="23" fillId="39" borderId="359" xfId="0" applyNumberFormat="1" applyFont="1" applyFill="1" applyBorder="1" applyAlignment="1" applyProtection="1">
      <alignment vertical="center"/>
    </xf>
    <xf numFmtId="166" fontId="23" fillId="39" borderId="214" xfId="0" applyNumberFormat="1" applyFont="1" applyFill="1" applyBorder="1" applyAlignment="1" applyProtection="1">
      <alignment vertical="center"/>
    </xf>
    <xf numFmtId="0" fontId="21" fillId="0" borderId="12" xfId="0" applyFont="1" applyBorder="1" applyAlignment="1" applyProtection="1">
      <alignment horizontal="center" vertical="center"/>
    </xf>
    <xf numFmtId="6" fontId="24" fillId="39" borderId="12" xfId="0" applyNumberFormat="1" applyFont="1" applyFill="1" applyBorder="1" applyAlignment="1" applyProtection="1">
      <alignment vertical="center"/>
    </xf>
    <xf numFmtId="0" fontId="21" fillId="0" borderId="0" xfId="0" applyFont="1" applyBorder="1" applyAlignment="1" applyProtection="1">
      <alignment vertical="center"/>
    </xf>
    <xf numFmtId="0" fontId="24" fillId="0" borderId="12" xfId="0" applyFont="1" applyFill="1" applyBorder="1" applyAlignment="1" applyProtection="1">
      <alignment vertical="center"/>
    </xf>
    <xf numFmtId="0" fontId="24" fillId="0" borderId="12" xfId="0" applyFont="1" applyFill="1" applyBorder="1" applyAlignment="1" applyProtection="1">
      <alignment horizontal="center" vertical="center"/>
    </xf>
    <xf numFmtId="6" fontId="24" fillId="0" borderId="12" xfId="28" applyNumberFormat="1" applyFont="1" applyFill="1" applyBorder="1" applyAlignment="1" applyProtection="1">
      <alignment vertical="center"/>
    </xf>
    <xf numFmtId="6" fontId="24" fillId="34" borderId="12" xfId="28" applyNumberFormat="1" applyFont="1" applyFill="1" applyBorder="1" applyAlignment="1" applyProtection="1">
      <alignment vertical="center"/>
    </xf>
    <xf numFmtId="6" fontId="24" fillId="33" borderId="12" xfId="28" applyNumberFormat="1" applyFont="1" applyFill="1" applyBorder="1" applyAlignment="1" applyProtection="1">
      <alignment vertical="center"/>
    </xf>
    <xf numFmtId="3" fontId="21" fillId="0" borderId="0" xfId="0" applyNumberFormat="1" applyFont="1" applyFill="1" applyAlignment="1" applyProtection="1">
      <alignment vertical="center"/>
    </xf>
    <xf numFmtId="0" fontId="21" fillId="0" borderId="0" xfId="0" applyFont="1" applyFill="1" applyAlignment="1" applyProtection="1">
      <alignment vertical="center"/>
    </xf>
    <xf numFmtId="167" fontId="21" fillId="0" borderId="0" xfId="0" applyNumberFormat="1" applyFont="1" applyAlignment="1" applyProtection="1">
      <alignment vertical="center"/>
    </xf>
    <xf numFmtId="6" fontId="21" fillId="0" borderId="0" xfId="0" applyNumberFormat="1" applyFont="1" applyAlignment="1" applyProtection="1">
      <alignment vertical="center"/>
    </xf>
    <xf numFmtId="0" fontId="21" fillId="0" borderId="0" xfId="0" applyFont="1" applyFill="1" applyBorder="1" applyAlignment="1" applyProtection="1">
      <alignment vertical="center"/>
    </xf>
    <xf numFmtId="166" fontId="21" fillId="0" borderId="0" xfId="0" applyNumberFormat="1" applyFont="1" applyAlignment="1" applyProtection="1">
      <alignment vertical="center"/>
    </xf>
    <xf numFmtId="7" fontId="21" fillId="0" borderId="0" xfId="32" applyNumberFormat="1" applyFont="1" applyFill="1" applyAlignment="1" applyProtection="1">
      <alignment horizontal="center" vertical="center"/>
    </xf>
    <xf numFmtId="7" fontId="21" fillId="0" borderId="0" xfId="32" applyNumberFormat="1" applyFont="1" applyFill="1" applyAlignment="1" applyProtection="1">
      <alignment vertical="center"/>
    </xf>
    <xf numFmtId="3" fontId="21" fillId="0" borderId="18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7" fontId="28" fillId="0" borderId="0" xfId="32" quotePrefix="1" applyNumberFormat="1" applyFont="1" applyFill="1" applyAlignment="1" applyProtection="1">
      <alignment horizontal="center" vertical="center"/>
    </xf>
    <xf numFmtId="7" fontId="21" fillId="0" borderId="0" xfId="32" applyNumberFormat="1" applyFont="1" applyAlignment="1" applyProtection="1">
      <alignment vertical="center"/>
    </xf>
    <xf numFmtId="10" fontId="21" fillId="0" borderId="0" xfId="48" applyNumberFormat="1" applyFont="1" applyAlignment="1" applyProtection="1">
      <alignment vertical="center"/>
    </xf>
    <xf numFmtId="38" fontId="21" fillId="0" borderId="0" xfId="0" applyNumberFormat="1" applyFont="1" applyAlignment="1" applyProtection="1">
      <alignment vertical="center"/>
    </xf>
    <xf numFmtId="10" fontId="21" fillId="0" borderId="0" xfId="48" applyNumberFormat="1" applyFont="1" applyFill="1" applyAlignment="1" applyProtection="1">
      <alignment vertical="center"/>
    </xf>
    <xf numFmtId="164" fontId="21" fillId="0" borderId="0" xfId="28" applyNumberFormat="1" applyFont="1" applyAlignment="1" applyProtection="1">
      <alignment vertical="center"/>
    </xf>
    <xf numFmtId="0" fontId="41" fillId="0" borderId="0" xfId="0" applyFont="1" applyFill="1" applyBorder="1" applyAlignment="1" applyProtection="1">
      <alignment vertical="center"/>
    </xf>
    <xf numFmtId="7" fontId="21" fillId="0" borderId="0" xfId="32" applyNumberFormat="1" applyFont="1" applyBorder="1" applyAlignment="1" applyProtection="1">
      <alignment vertical="center"/>
    </xf>
    <xf numFmtId="167" fontId="21" fillId="0" borderId="0" xfId="0" applyNumberFormat="1" applyFont="1" applyFill="1" applyBorder="1" applyAlignment="1" applyProtection="1">
      <alignment vertical="center"/>
    </xf>
    <xf numFmtId="6" fontId="21" fillId="0" borderId="0" xfId="32" applyNumberFormat="1" applyFont="1" applyBorder="1" applyAlignment="1" applyProtection="1">
      <alignment horizontal="right" vertical="center"/>
    </xf>
    <xf numFmtId="6" fontId="21" fillId="0" borderId="0" xfId="0" applyNumberFormat="1" applyFont="1" applyBorder="1" applyAlignment="1" applyProtection="1">
      <alignment horizontal="right" vertical="center"/>
    </xf>
    <xf numFmtId="0" fontId="30" fillId="30" borderId="322" xfId="0" quotePrefix="1" applyFont="1" applyFill="1" applyBorder="1" applyAlignment="1" applyProtection="1">
      <alignment horizontal="center" vertical="center" wrapText="1"/>
    </xf>
    <xf numFmtId="0" fontId="25" fillId="30" borderId="311" xfId="0" applyFont="1" applyFill="1" applyBorder="1" applyAlignment="1" applyProtection="1">
      <alignment horizontal="center" vertical="center"/>
    </xf>
    <xf numFmtId="0" fontId="30" fillId="30" borderId="223" xfId="0" applyFont="1" applyFill="1" applyBorder="1" applyAlignment="1" applyProtection="1">
      <alignment horizontal="center" vertical="center"/>
    </xf>
    <xf numFmtId="0" fontId="30" fillId="30" borderId="302" xfId="0" applyFont="1" applyFill="1" applyBorder="1" applyAlignment="1" applyProtection="1">
      <alignment horizontal="left" vertical="center"/>
    </xf>
    <xf numFmtId="0" fontId="26" fillId="30" borderId="290" xfId="0" applyFont="1" applyFill="1" applyBorder="1" applyAlignment="1" applyProtection="1">
      <alignment horizontal="center" vertical="center"/>
    </xf>
    <xf numFmtId="5" fontId="30" fillId="30" borderId="290" xfId="0" applyNumberFormat="1" applyFont="1" applyFill="1" applyBorder="1" applyAlignment="1" applyProtection="1">
      <alignment vertical="center"/>
    </xf>
    <xf numFmtId="5" fontId="30" fillId="30" borderId="288" xfId="0" applyNumberFormat="1" applyFont="1" applyFill="1" applyBorder="1" applyAlignment="1" applyProtection="1">
      <alignment vertical="center"/>
    </xf>
    <xf numFmtId="10" fontId="30" fillId="30" borderId="288" xfId="0" applyNumberFormat="1" applyFont="1" applyFill="1" applyBorder="1" applyAlignment="1" applyProtection="1">
      <alignment vertical="center"/>
    </xf>
    <xf numFmtId="0" fontId="25" fillId="30" borderId="316" xfId="0" applyFont="1" applyFill="1" applyBorder="1" applyAlignment="1" applyProtection="1">
      <alignment horizontal="center" vertical="center"/>
    </xf>
    <xf numFmtId="0" fontId="30" fillId="30" borderId="15" xfId="0" applyFont="1" applyFill="1" applyBorder="1" applyAlignment="1" applyProtection="1">
      <alignment horizontal="center" vertical="center"/>
    </xf>
    <xf numFmtId="0" fontId="30" fillId="30" borderId="313" xfId="0" applyFont="1" applyFill="1" applyBorder="1" applyAlignment="1" applyProtection="1">
      <alignment vertical="center"/>
    </xf>
    <xf numFmtId="0" fontId="26" fillId="30" borderId="293" xfId="0" applyFont="1" applyFill="1" applyBorder="1" applyAlignment="1" applyProtection="1">
      <alignment horizontal="center" vertical="center"/>
    </xf>
    <xf numFmtId="5" fontId="30" fillId="30" borderId="293" xfId="0" applyNumberFormat="1" applyFont="1" applyFill="1" applyBorder="1" applyAlignment="1" applyProtection="1">
      <alignment vertical="center"/>
    </xf>
    <xf numFmtId="0" fontId="30" fillId="30" borderId="222" xfId="0" applyFont="1" applyFill="1" applyBorder="1" applyAlignment="1" applyProtection="1">
      <alignment horizontal="center" vertical="center"/>
    </xf>
    <xf numFmtId="0" fontId="30" fillId="30" borderId="21" xfId="0" quotePrefix="1" applyFont="1" applyFill="1" applyBorder="1" applyAlignment="1" applyProtection="1">
      <alignment horizontal="left" vertical="center"/>
    </xf>
    <xf numFmtId="0" fontId="30" fillId="30" borderId="305" xfId="0" applyFont="1" applyFill="1" applyBorder="1" applyAlignment="1" applyProtection="1">
      <alignment horizontal="left" vertical="center"/>
    </xf>
    <xf numFmtId="5" fontId="30" fillId="30" borderId="297" xfId="0" applyNumberFormat="1" applyFont="1" applyFill="1" applyBorder="1" applyAlignment="1" applyProtection="1">
      <alignment vertical="center"/>
    </xf>
    <xf numFmtId="10" fontId="30" fillId="30" borderId="291" xfId="0" applyNumberFormat="1" applyFont="1" applyFill="1" applyBorder="1" applyAlignment="1" applyProtection="1">
      <alignment vertical="center"/>
    </xf>
    <xf numFmtId="0" fontId="30" fillId="30" borderId="315" xfId="0" applyFont="1" applyFill="1" applyBorder="1" applyAlignment="1" applyProtection="1">
      <alignment horizontal="center" vertical="center"/>
    </xf>
    <xf numFmtId="0" fontId="26" fillId="30" borderId="292" xfId="0" applyFont="1" applyFill="1" applyBorder="1" applyAlignment="1" applyProtection="1">
      <alignment horizontal="center" vertical="center" wrapText="1"/>
    </xf>
    <xf numFmtId="5" fontId="30" fillId="30" borderId="295" xfId="0" applyNumberFormat="1" applyFont="1" applyFill="1" applyBorder="1" applyAlignment="1" applyProtection="1">
      <alignment vertical="center"/>
    </xf>
    <xf numFmtId="5" fontId="30" fillId="30" borderId="296" xfId="0" applyNumberFormat="1" applyFont="1" applyFill="1" applyBorder="1" applyAlignment="1" applyProtection="1">
      <alignment vertical="center"/>
    </xf>
    <xf numFmtId="10" fontId="30" fillId="30" borderId="296" xfId="0" applyNumberFormat="1" applyFont="1" applyFill="1" applyBorder="1" applyAlignment="1" applyProtection="1">
      <alignment vertical="center"/>
    </xf>
    <xf numFmtId="0" fontId="30" fillId="30" borderId="317" xfId="0" applyFont="1" applyFill="1" applyBorder="1" applyAlignment="1" applyProtection="1">
      <alignment horizontal="center" vertical="center"/>
    </xf>
    <xf numFmtId="0" fontId="26" fillId="30" borderId="292" xfId="0" applyFont="1" applyFill="1" applyBorder="1" applyAlignment="1" applyProtection="1">
      <alignment horizontal="center" vertical="center"/>
    </xf>
    <xf numFmtId="5" fontId="30" fillId="30" borderId="298" xfId="0" applyNumberFormat="1" applyFont="1" applyFill="1" applyBorder="1" applyAlignment="1" applyProtection="1">
      <alignment vertical="center"/>
    </xf>
    <xf numFmtId="10" fontId="37" fillId="30" borderId="298" xfId="0" applyNumberFormat="1" applyFont="1" applyFill="1" applyBorder="1" applyAlignment="1" applyProtection="1">
      <alignment vertical="center"/>
    </xf>
    <xf numFmtId="0" fontId="37" fillId="30" borderId="319" xfId="0" applyFont="1" applyFill="1" applyBorder="1" applyAlignment="1" applyProtection="1">
      <alignment vertical="center"/>
    </xf>
    <xf numFmtId="0" fontId="26" fillId="30" borderId="294" xfId="0" applyFont="1" applyFill="1" applyBorder="1" applyAlignment="1" applyProtection="1">
      <alignment horizontal="center" vertical="center"/>
    </xf>
    <xf numFmtId="5" fontId="30" fillId="30" borderId="294" xfId="0" applyNumberFormat="1" applyFont="1" applyFill="1" applyBorder="1" applyAlignment="1" applyProtection="1">
      <alignment vertical="center"/>
    </xf>
    <xf numFmtId="10" fontId="37" fillId="30" borderId="294" xfId="0" applyNumberFormat="1" applyFont="1" applyFill="1" applyBorder="1" applyAlignment="1" applyProtection="1">
      <alignment vertical="center"/>
    </xf>
    <xf numFmtId="0" fontId="30" fillId="30" borderId="310" xfId="0" applyFont="1" applyFill="1" applyBorder="1" applyAlignment="1" applyProtection="1">
      <alignment horizontal="center" vertical="center"/>
    </xf>
    <xf numFmtId="0" fontId="26" fillId="30" borderId="287" xfId="0" applyFont="1" applyFill="1" applyBorder="1" applyAlignment="1" applyProtection="1">
      <alignment horizontal="center" vertical="center" wrapText="1"/>
    </xf>
    <xf numFmtId="5" fontId="30" fillId="30" borderId="287" xfId="0" applyNumberFormat="1" applyFont="1" applyFill="1" applyBorder="1" applyAlignment="1" applyProtection="1">
      <alignment vertical="center"/>
    </xf>
    <xf numFmtId="5" fontId="30" fillId="30" borderId="308" xfId="0" applyNumberFormat="1" applyFont="1" applyFill="1" applyBorder="1" applyAlignment="1" applyProtection="1">
      <alignment vertical="center"/>
    </xf>
    <xf numFmtId="10" fontId="37" fillId="30" borderId="308" xfId="0" applyNumberFormat="1" applyFont="1" applyFill="1" applyBorder="1" applyAlignment="1" applyProtection="1">
      <alignment vertical="center"/>
    </xf>
    <xf numFmtId="0" fontId="30" fillId="30" borderId="311" xfId="0" applyFont="1" applyFill="1" applyBorder="1" applyAlignment="1" applyProtection="1">
      <alignment horizontal="center" vertical="center" wrapText="1"/>
    </xf>
    <xf numFmtId="5" fontId="30" fillId="30" borderId="292" xfId="0" applyNumberFormat="1" applyFont="1" applyFill="1" applyBorder="1" applyAlignment="1" applyProtection="1">
      <alignment vertical="center"/>
    </xf>
    <xf numFmtId="0" fontId="30" fillId="30" borderId="222" xfId="0" applyFont="1" applyFill="1" applyBorder="1" applyAlignment="1" applyProtection="1">
      <alignment horizontal="center" vertical="center" wrapText="1"/>
    </xf>
    <xf numFmtId="5" fontId="30" fillId="30" borderId="297" xfId="0" applyNumberFormat="1" applyFont="1" applyFill="1" applyBorder="1" applyAlignment="1" applyProtection="1">
      <alignment horizontal="center" vertical="center"/>
    </xf>
    <xf numFmtId="10" fontId="30" fillId="30" borderId="297" xfId="0" applyNumberFormat="1" applyFont="1" applyFill="1" applyBorder="1" applyAlignment="1" applyProtection="1">
      <alignment vertical="center"/>
    </xf>
    <xf numFmtId="0" fontId="30" fillId="30" borderId="285" xfId="0" applyFont="1" applyFill="1" applyBorder="1" applyAlignment="1" applyProtection="1">
      <alignment horizontal="center" vertical="center" wrapText="1"/>
    </xf>
    <xf numFmtId="5" fontId="30" fillId="30" borderId="300" xfId="0" applyNumberFormat="1" applyFont="1" applyFill="1" applyBorder="1" applyAlignment="1" applyProtection="1">
      <alignment vertical="center"/>
    </xf>
    <xf numFmtId="10" fontId="30" fillId="30" borderId="300" xfId="0" applyNumberFormat="1" applyFont="1" applyFill="1" applyBorder="1" applyAlignment="1" applyProtection="1">
      <alignment vertical="center"/>
    </xf>
    <xf numFmtId="6" fontId="0" fillId="0" borderId="0" xfId="0" applyNumberFormat="1" applyBorder="1" applyProtection="1"/>
    <xf numFmtId="49" fontId="33" fillId="34" borderId="0" xfId="53" applyNumberFormat="1" applyFont="1" applyFill="1" applyBorder="1" applyAlignment="1" applyProtection="1">
      <alignment horizontal="center" vertical="center" wrapText="1"/>
    </xf>
    <xf numFmtId="9" fontId="0" fillId="0" borderId="0" xfId="0" applyNumberFormat="1" applyBorder="1" applyProtection="1"/>
    <xf numFmtId="10" fontId="0" fillId="0" borderId="0" xfId="0" applyNumberFormat="1" applyProtection="1"/>
    <xf numFmtId="172" fontId="0" fillId="0" borderId="0" xfId="0" applyNumberFormat="1" applyProtection="1"/>
    <xf numFmtId="3" fontId="88" fillId="0" borderId="0" xfId="47822" applyNumberFormat="1" applyFont="1" applyBorder="1" applyAlignment="1" applyProtection="1">
      <alignment horizontal="center" vertical="center"/>
    </xf>
    <xf numFmtId="3" fontId="88" fillId="0" borderId="0" xfId="47822" applyNumberFormat="1" applyFont="1" applyBorder="1" applyAlignment="1" applyProtection="1">
      <alignment vertical="center"/>
    </xf>
    <xf numFmtId="38" fontId="88" fillId="0" borderId="0" xfId="47822" applyNumberFormat="1" applyFont="1" applyBorder="1" applyAlignment="1" applyProtection="1">
      <alignment vertical="center"/>
    </xf>
    <xf numFmtId="0" fontId="81" fillId="34" borderId="327" xfId="0" applyFont="1" applyFill="1" applyBorder="1" applyAlignment="1" applyProtection="1">
      <alignment horizontal="center" vertical="center" wrapText="1"/>
    </xf>
    <xf numFmtId="0" fontId="81" fillId="39" borderId="327" xfId="0" applyFont="1" applyFill="1" applyBorder="1" applyAlignment="1" applyProtection="1">
      <alignment horizontal="center" vertical="center" wrapText="1"/>
    </xf>
    <xf numFmtId="0" fontId="81" fillId="40" borderId="327" xfId="0" quotePrefix="1" applyFont="1" applyFill="1" applyBorder="1" applyAlignment="1" applyProtection="1">
      <alignment horizontal="center" vertical="center" wrapText="1"/>
    </xf>
    <xf numFmtId="0" fontId="33" fillId="25" borderId="327" xfId="0" applyFont="1" applyFill="1" applyBorder="1" applyAlignment="1" applyProtection="1">
      <alignment horizontal="center" vertical="center" wrapText="1"/>
    </xf>
    <xf numFmtId="0" fontId="81" fillId="34" borderId="327" xfId="0" applyFont="1" applyFill="1" applyBorder="1" applyAlignment="1" applyProtection="1">
      <alignment horizontal="center" vertical="center" wrapText="1"/>
    </xf>
    <xf numFmtId="0" fontId="33" fillId="33" borderId="327" xfId="0" applyFont="1" applyFill="1" applyBorder="1" applyAlignment="1" applyProtection="1">
      <alignment horizontal="center" vertical="center" wrapText="1"/>
    </xf>
    <xf numFmtId="0" fontId="33" fillId="33" borderId="327" xfId="0" applyFont="1" applyFill="1" applyBorder="1" applyAlignment="1" applyProtection="1">
      <alignment horizontal="center" vertical="center" wrapText="1"/>
      <protection locked="0"/>
    </xf>
    <xf numFmtId="0" fontId="33" fillId="45" borderId="327" xfId="0" applyFont="1" applyFill="1" applyBorder="1" applyAlignment="1" applyProtection="1">
      <alignment horizontal="center" vertical="center" wrapText="1"/>
      <protection locked="0"/>
    </xf>
    <xf numFmtId="0" fontId="33" fillId="34" borderId="327" xfId="0" applyFont="1" applyFill="1" applyBorder="1" applyAlignment="1" applyProtection="1">
      <alignment horizontal="center" vertical="center" wrapText="1"/>
    </xf>
    <xf numFmtId="0" fontId="81" fillId="45" borderId="327" xfId="0" applyFont="1" applyFill="1" applyBorder="1" applyAlignment="1" applyProtection="1">
      <alignment horizontal="center" vertical="center" wrapText="1"/>
      <protection locked="0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4" borderId="328" xfId="53" applyNumberFormat="1" applyFont="1" applyFill="1" applyBorder="1" applyAlignment="1" applyProtection="1">
      <alignment horizontal="center" vertical="center" wrapText="1"/>
    </xf>
    <xf numFmtId="49" fontId="33" fillId="33" borderId="328" xfId="53" applyNumberFormat="1" applyFont="1" applyFill="1" applyBorder="1" applyAlignment="1" applyProtection="1">
      <alignment horizontal="center" vertical="center" wrapText="1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49" fontId="33" fillId="45" borderId="327" xfId="53" applyNumberFormat="1" applyFont="1" applyFill="1" applyBorder="1" applyAlignment="1" applyProtection="1">
      <alignment horizontal="center" vertical="center" wrapText="1"/>
    </xf>
    <xf numFmtId="0" fontId="33" fillId="45" borderId="327" xfId="0" applyFont="1" applyFill="1" applyBorder="1" applyAlignment="1" applyProtection="1">
      <alignment horizontal="center" vertical="center" wrapText="1"/>
    </xf>
    <xf numFmtId="0" fontId="33" fillId="34" borderId="327" xfId="252" applyFont="1" applyFill="1" applyBorder="1" applyAlignment="1" applyProtection="1">
      <alignment horizontal="center" vertical="center" wrapText="1"/>
    </xf>
    <xf numFmtId="0" fontId="24" fillId="28" borderId="327" xfId="0" applyFont="1" applyFill="1" applyBorder="1" applyAlignment="1">
      <alignment horizontal="center" vertical="center" wrapText="1"/>
    </xf>
    <xf numFmtId="0" fontId="24" fillId="25" borderId="213" xfId="0" applyFont="1" applyFill="1" applyBorder="1" applyAlignment="1">
      <alignment horizontal="center" vertical="center" wrapText="1"/>
    </xf>
    <xf numFmtId="0" fontId="24" fillId="25" borderId="42" xfId="0" applyFont="1" applyFill="1" applyBorder="1" applyAlignment="1">
      <alignment horizontal="center" vertical="center" wrapText="1"/>
    </xf>
    <xf numFmtId="0" fontId="24" fillId="25" borderId="327" xfId="0" applyFont="1" applyFill="1" applyBorder="1" applyAlignment="1">
      <alignment horizontal="center" vertical="center" wrapText="1"/>
    </xf>
    <xf numFmtId="1" fontId="28" fillId="26" borderId="214" xfId="0" quotePrefix="1" applyNumberFormat="1" applyFont="1" applyFill="1" applyBorder="1" applyAlignment="1" applyProtection="1">
      <alignment horizontal="center" vertical="center" wrapText="1"/>
    </xf>
    <xf numFmtId="0" fontId="21" fillId="0" borderId="329" xfId="0" applyFont="1" applyBorder="1" applyAlignment="1" applyProtection="1">
      <alignment horizontal="left" vertical="center"/>
    </xf>
    <xf numFmtId="0" fontId="21" fillId="0" borderId="331" xfId="0" applyFont="1" applyBorder="1" applyAlignment="1" applyProtection="1">
      <alignment horizontal="left" vertical="center"/>
    </xf>
    <xf numFmtId="173" fontId="21" fillId="0" borderId="330" xfId="0" applyNumberFormat="1" applyFont="1" applyBorder="1" applyAlignment="1" applyProtection="1">
      <alignment horizontal="left" vertical="center" indent="1"/>
    </xf>
    <xf numFmtId="0" fontId="21" fillId="0" borderId="331" xfId="0" applyFont="1" applyBorder="1" applyAlignment="1" applyProtection="1">
      <alignment vertical="center"/>
    </xf>
    <xf numFmtId="10" fontId="21" fillId="0" borderId="330" xfId="0" applyNumberFormat="1" applyFont="1" applyBorder="1" applyAlignment="1" applyProtection="1">
      <alignment horizontal="left" vertical="center"/>
    </xf>
    <xf numFmtId="1" fontId="28" fillId="26" borderId="327" xfId="28" quotePrefix="1" applyNumberFormat="1" applyFont="1" applyFill="1" applyBorder="1" applyAlignment="1" applyProtection="1">
      <alignment horizontal="center" vertical="center" wrapText="1"/>
    </xf>
    <xf numFmtId="0" fontId="28" fillId="26" borderId="328" xfId="28" quotePrefix="1" applyNumberFormat="1" applyFont="1" applyFill="1" applyBorder="1" applyAlignment="1" applyProtection="1">
      <alignment horizontal="center" vertical="center"/>
    </xf>
    <xf numFmtId="1" fontId="21" fillId="26" borderId="327" xfId="47838" quotePrefix="1" applyNumberFormat="1" applyFont="1" applyFill="1" applyBorder="1" applyAlignment="1">
      <alignment horizontal="center" vertical="center" wrapText="1"/>
    </xf>
    <xf numFmtId="0" fontId="21" fillId="26" borderId="55" xfId="58" applyFont="1" applyFill="1" applyBorder="1" applyAlignment="1">
      <alignment vertical="center"/>
    </xf>
    <xf numFmtId="0" fontId="21" fillId="26" borderId="26" xfId="58" applyFont="1" applyFill="1" applyBorder="1" applyAlignment="1">
      <alignment vertical="center"/>
    </xf>
    <xf numFmtId="0" fontId="24" fillId="26" borderId="213" xfId="58" applyFont="1" applyFill="1" applyBorder="1" applyAlignment="1">
      <alignment vertical="center"/>
    </xf>
    <xf numFmtId="0" fontId="24" fillId="26" borderId="42" xfId="58" applyFont="1" applyFill="1" applyBorder="1" applyAlignment="1">
      <alignment vertical="center"/>
    </xf>
    <xf numFmtId="0" fontId="24" fillId="26" borderId="214" xfId="58" applyFont="1" applyFill="1" applyBorder="1" applyAlignment="1">
      <alignment horizontal="center" vertical="center"/>
    </xf>
    <xf numFmtId="1" fontId="21" fillId="26" borderId="327" xfId="53" applyNumberFormat="1" applyFont="1" applyFill="1" applyBorder="1" applyAlignment="1" applyProtection="1">
      <alignment horizontal="center" vertical="center"/>
    </xf>
    <xf numFmtId="1" fontId="24" fillId="26" borderId="327" xfId="53" applyNumberFormat="1" applyFont="1" applyFill="1" applyBorder="1" applyAlignment="1" applyProtection="1">
      <alignment horizontal="center" vertical="center"/>
    </xf>
    <xf numFmtId="0" fontId="88" fillId="0" borderId="0" xfId="47822" applyNumberFormat="1" applyFont="1" applyBorder="1" applyAlignment="1" applyProtection="1">
      <alignment horizontal="center" vertical="center"/>
    </xf>
    <xf numFmtId="38" fontId="88" fillId="42" borderId="0" xfId="47822" applyNumberFormat="1" applyFont="1" applyFill="1" applyBorder="1" applyAlignment="1" applyProtection="1">
      <alignment vertical="center"/>
    </xf>
    <xf numFmtId="0" fontId="88" fillId="0" borderId="0" xfId="47822" applyFont="1" applyProtection="1"/>
    <xf numFmtId="0" fontId="25" fillId="0" borderId="0" xfId="0" quotePrefix="1" applyFont="1" applyFill="1" applyBorder="1" applyAlignment="1" applyProtection="1">
      <alignment horizontal="center" vertical="center" wrapText="1"/>
    </xf>
    <xf numFmtId="0" fontId="25" fillId="0" borderId="304" xfId="0" applyFont="1" applyFill="1" applyBorder="1" applyAlignment="1" applyProtection="1">
      <alignment horizontal="left" vertical="center"/>
    </xf>
    <xf numFmtId="10" fontId="26" fillId="0" borderId="292" xfId="48" applyNumberFormat="1" applyFont="1" applyFill="1" applyBorder="1" applyAlignment="1" applyProtection="1">
      <alignment vertical="center"/>
    </xf>
    <xf numFmtId="166" fontId="81" fillId="47" borderId="380" xfId="252" applyNumberFormat="1" applyFont="1" applyFill="1" applyBorder="1" applyAlignment="1" applyProtection="1">
      <alignment horizontal="center" vertical="center" wrapText="1"/>
    </xf>
    <xf numFmtId="166" fontId="81" fillId="32" borderId="380" xfId="64" applyNumberFormat="1" applyFont="1" applyFill="1" applyBorder="1" applyAlignment="1" applyProtection="1">
      <alignment horizontal="center" vertical="center" wrapText="1"/>
    </xf>
    <xf numFmtId="6" fontId="33" fillId="30" borderId="380" xfId="64" applyNumberFormat="1" applyFont="1" applyFill="1" applyBorder="1" applyAlignment="1" applyProtection="1">
      <alignment horizontal="center" vertical="center" wrapText="1"/>
    </xf>
    <xf numFmtId="166" fontId="81" fillId="52" borderId="380" xfId="64" applyNumberFormat="1" applyFont="1" applyFill="1" applyBorder="1" applyAlignment="1" applyProtection="1">
      <alignment horizontal="center" vertical="center" wrapText="1"/>
    </xf>
    <xf numFmtId="1" fontId="28" fillId="26" borderId="380" xfId="64" quotePrefix="1" applyNumberFormat="1" applyFont="1" applyFill="1" applyBorder="1" applyAlignment="1" applyProtection="1">
      <alignment horizontal="center"/>
    </xf>
    <xf numFmtId="0" fontId="21" fillId="0" borderId="386" xfId="64" applyFont="1" applyFill="1" applyBorder="1" applyAlignment="1" applyProtection="1">
      <alignment horizontal="center" vertical="center"/>
    </xf>
    <xf numFmtId="0" fontId="21" fillId="0" borderId="387" xfId="64" applyFont="1" applyFill="1" applyBorder="1" applyAlignment="1" applyProtection="1">
      <alignment horizontal="center" vertical="center"/>
    </xf>
    <xf numFmtId="0" fontId="21" fillId="0" borderId="388" xfId="64" applyFont="1" applyFill="1" applyBorder="1" applyAlignment="1" applyProtection="1">
      <alignment vertical="center"/>
    </xf>
    <xf numFmtId="38" fontId="21" fillId="0" borderId="389" xfId="252" applyNumberFormat="1" applyFont="1" applyBorder="1" applyAlignment="1" applyProtection="1">
      <alignment vertical="center"/>
    </xf>
    <xf numFmtId="0" fontId="21" fillId="0" borderId="390" xfId="64" applyFont="1" applyFill="1" applyBorder="1" applyAlignment="1" applyProtection="1">
      <alignment vertical="center"/>
    </xf>
    <xf numFmtId="38" fontId="21" fillId="0" borderId="391" xfId="252" applyNumberFormat="1" applyFont="1" applyBorder="1" applyAlignment="1" applyProtection="1">
      <alignment vertical="center"/>
    </xf>
    <xf numFmtId="0" fontId="21" fillId="0" borderId="392" xfId="64" applyFont="1" applyFill="1" applyBorder="1" applyAlignment="1" applyProtection="1">
      <alignment horizontal="center" vertical="center"/>
    </xf>
    <xf numFmtId="0" fontId="21" fillId="0" borderId="393" xfId="64" applyFont="1" applyFill="1" applyBorder="1" applyAlignment="1" applyProtection="1">
      <alignment horizontal="center" vertical="center"/>
    </xf>
    <xf numFmtId="0" fontId="21" fillId="0" borderId="382" xfId="64" applyFont="1" applyFill="1" applyBorder="1" applyAlignment="1" applyProtection="1">
      <alignment horizontal="center" vertical="center"/>
    </xf>
    <xf numFmtId="0" fontId="21" fillId="0" borderId="394" xfId="64" applyFont="1" applyFill="1" applyBorder="1" applyAlignment="1" applyProtection="1">
      <alignment vertical="center"/>
    </xf>
    <xf numFmtId="38" fontId="21" fillId="0" borderId="384" xfId="252" applyNumberFormat="1" applyFont="1" applyBorder="1" applyAlignment="1" applyProtection="1">
      <alignment vertical="center"/>
    </xf>
    <xf numFmtId="38" fontId="21" fillId="0" borderId="391" xfId="252" applyNumberFormat="1" applyFont="1" applyFill="1" applyBorder="1" applyAlignment="1" applyProtection="1">
      <alignment vertical="center"/>
    </xf>
    <xf numFmtId="38" fontId="21" fillId="0" borderId="384" xfId="252" applyNumberFormat="1" applyFont="1" applyFill="1" applyBorder="1" applyAlignment="1" applyProtection="1">
      <alignment vertical="center"/>
    </xf>
    <xf numFmtId="38" fontId="21" fillId="0" borderId="389" xfId="252" applyNumberFormat="1" applyFont="1" applyFill="1" applyBorder="1" applyAlignment="1" applyProtection="1">
      <alignment vertical="center"/>
    </xf>
    <xf numFmtId="6" fontId="21" fillId="33" borderId="389" xfId="252" applyNumberFormat="1" applyFont="1" applyFill="1" applyBorder="1" applyAlignment="1" applyProtection="1">
      <alignment vertical="center"/>
    </xf>
    <xf numFmtId="0" fontId="21" fillId="0" borderId="391" xfId="64" applyNumberFormat="1" applyFont="1" applyFill="1" applyBorder="1" applyAlignment="1" applyProtection="1">
      <alignment horizontal="center" vertical="center"/>
    </xf>
    <xf numFmtId="6" fontId="21" fillId="33" borderId="391" xfId="252" applyNumberFormat="1" applyFont="1" applyFill="1" applyBorder="1" applyAlignment="1" applyProtection="1">
      <alignment vertical="center"/>
    </xf>
    <xf numFmtId="0" fontId="21" fillId="0" borderId="384" xfId="64" applyNumberFormat="1" applyFont="1" applyFill="1" applyBorder="1" applyAlignment="1" applyProtection="1">
      <alignment horizontal="center" vertical="center"/>
    </xf>
    <xf numFmtId="0" fontId="21" fillId="0" borderId="383" xfId="64" applyNumberFormat="1" applyFont="1" applyFill="1" applyBorder="1" applyAlignment="1" applyProtection="1">
      <alignment horizontal="center" vertical="center"/>
    </xf>
    <xf numFmtId="6" fontId="21" fillId="33" borderId="384" xfId="252" applyNumberFormat="1" applyFont="1" applyFill="1" applyBorder="1" applyAlignment="1" applyProtection="1">
      <alignment vertical="center"/>
    </xf>
    <xf numFmtId="0" fontId="24" fillId="0" borderId="395" xfId="64" applyFont="1" applyFill="1" applyBorder="1" applyAlignment="1" applyProtection="1">
      <alignment horizontal="center" vertical="center"/>
    </xf>
    <xf numFmtId="0" fontId="24" fillId="0" borderId="396" xfId="64" applyFont="1" applyFill="1" applyBorder="1" applyAlignment="1" applyProtection="1">
      <alignment horizontal="center" vertical="center"/>
    </xf>
    <xf numFmtId="0" fontId="24" fillId="24" borderId="397" xfId="64" applyFont="1" applyFill="1" applyBorder="1" applyAlignment="1" applyProtection="1">
      <alignment horizontal="left" vertical="center"/>
    </xf>
    <xf numFmtId="38" fontId="24" fillId="0" borderId="398" xfId="28" applyNumberFormat="1" applyFont="1" applyFill="1" applyBorder="1" applyAlignment="1" applyProtection="1">
      <alignment vertical="center"/>
    </xf>
    <xf numFmtId="0" fontId="21" fillId="28" borderId="382" xfId="64" applyFont="1" applyFill="1" applyBorder="1" applyAlignment="1" applyProtection="1">
      <alignment horizontal="center" vertical="center"/>
    </xf>
    <xf numFmtId="38" fontId="24" fillId="28" borderId="384" xfId="64" applyNumberFormat="1" applyFont="1" applyFill="1" applyBorder="1" applyAlignment="1" applyProtection="1">
      <alignment horizontal="left" vertical="center"/>
    </xf>
    <xf numFmtId="38" fontId="24" fillId="28" borderId="383" xfId="64" applyNumberFormat="1" applyFont="1" applyFill="1" applyBorder="1" applyAlignment="1" applyProtection="1">
      <alignment horizontal="left" vertical="center"/>
    </xf>
    <xf numFmtId="6" fontId="24" fillId="28" borderId="383" xfId="64" applyNumberFormat="1" applyFont="1" applyFill="1" applyBorder="1" applyAlignment="1" applyProtection="1">
      <alignment horizontal="left" vertical="center"/>
    </xf>
    <xf numFmtId="0" fontId="21" fillId="28" borderId="376" xfId="64" applyFont="1" applyFill="1" applyBorder="1" applyAlignment="1" applyProtection="1">
      <alignment horizontal="center" vertical="center"/>
    </xf>
    <xf numFmtId="6" fontId="24" fillId="28" borderId="384" xfId="64" applyNumberFormat="1" applyFont="1" applyFill="1" applyBorder="1" applyAlignment="1" applyProtection="1">
      <alignment horizontal="left" vertical="center"/>
    </xf>
    <xf numFmtId="6" fontId="21" fillId="28" borderId="383" xfId="64" applyNumberFormat="1" applyFont="1" applyFill="1" applyBorder="1" applyAlignment="1" applyProtection="1">
      <alignment horizontal="left" vertical="center"/>
    </xf>
    <xf numFmtId="6" fontId="21" fillId="0" borderId="381" xfId="0" applyNumberFormat="1" applyFont="1" applyFill="1" applyBorder="1" applyAlignment="1" applyProtection="1">
      <alignment vertical="center"/>
    </xf>
    <xf numFmtId="6" fontId="24" fillId="0" borderId="398" xfId="28" applyNumberFormat="1" applyFont="1" applyFill="1" applyBorder="1" applyAlignment="1" applyProtection="1">
      <alignment vertical="center"/>
    </xf>
    <xf numFmtId="0" fontId="81" fillId="34" borderId="380" xfId="0" applyFont="1" applyFill="1" applyBorder="1" applyAlignment="1" applyProtection="1">
      <alignment horizontal="center" vertical="center" wrapText="1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0" fontId="81" fillId="50" borderId="380" xfId="0" applyFont="1" applyFill="1" applyBorder="1" applyAlignment="1" applyProtection="1">
      <alignment horizontal="center" vertical="center" wrapText="1"/>
    </xf>
    <xf numFmtId="0" fontId="81" fillId="40" borderId="380" xfId="0" quotePrefix="1" applyFont="1" applyFill="1" applyBorder="1" applyAlignment="1" applyProtection="1">
      <alignment horizontal="center" vertical="center" wrapText="1"/>
    </xf>
    <xf numFmtId="0" fontId="33" fillId="45" borderId="380" xfId="0" applyFont="1" applyFill="1" applyBorder="1" applyAlignment="1" applyProtection="1">
      <alignment horizontal="center" vertical="center" wrapText="1"/>
    </xf>
    <xf numFmtId="0" fontId="81" fillId="45" borderId="380" xfId="0" applyFont="1" applyFill="1" applyBorder="1" applyAlignment="1" applyProtection="1">
      <alignment horizontal="center" vertical="center" wrapText="1"/>
    </xf>
    <xf numFmtId="1" fontId="27" fillId="26" borderId="327" xfId="0" applyNumberFormat="1" applyFont="1" applyFill="1" applyBorder="1" applyAlignment="1" applyProtection="1">
      <alignment horizontal="center" vertical="center"/>
    </xf>
    <xf numFmtId="1" fontId="102" fillId="26" borderId="327" xfId="0" applyNumberFormat="1" applyFont="1" applyFill="1" applyBorder="1" applyAlignment="1" applyProtection="1">
      <alignment horizontal="center" vertical="center" wrapText="1"/>
    </xf>
    <xf numFmtId="1" fontId="102" fillId="26" borderId="380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/>
    </xf>
    <xf numFmtId="1" fontId="102" fillId="26" borderId="214" xfId="0" quotePrefix="1" applyNumberFormat="1" applyFont="1" applyFill="1" applyBorder="1" applyAlignment="1" applyProtection="1">
      <alignment horizontal="center" vertical="center" wrapText="1"/>
    </xf>
    <xf numFmtId="1" fontId="102" fillId="26" borderId="327" xfId="0" applyNumberFormat="1" applyFont="1" applyFill="1" applyBorder="1" applyAlignment="1" applyProtection="1">
      <alignment horizontal="center" vertical="center"/>
    </xf>
    <xf numFmtId="6" fontId="24" fillId="0" borderId="0" xfId="28" applyNumberFormat="1" applyFont="1" applyFill="1" applyBorder="1" applyAlignment="1" applyProtection="1">
      <alignment vertical="center"/>
    </xf>
    <xf numFmtId="0" fontId="21" fillId="0" borderId="0" xfId="0" applyFont="1" applyAlignment="1"/>
    <xf numFmtId="0" fontId="104" fillId="0" borderId="0" xfId="0" applyFont="1" applyAlignment="1" applyProtection="1">
      <alignment horizontal="center" vertical="center"/>
    </xf>
    <xf numFmtId="0" fontId="81" fillId="34" borderId="380" xfId="0" applyFont="1" applyFill="1" applyBorder="1" applyAlignment="1" applyProtection="1">
      <alignment horizontal="center" vertical="center" wrapText="1"/>
    </xf>
    <xf numFmtId="0" fontId="33" fillId="25" borderId="375" xfId="0" applyFont="1" applyFill="1" applyBorder="1" applyAlignment="1" applyProtection="1">
      <alignment horizontal="center" vertical="center" wrapText="1"/>
    </xf>
    <xf numFmtId="1" fontId="28" fillId="26" borderId="380" xfId="28" quotePrefix="1" applyNumberFormat="1" applyFont="1" applyFill="1" applyBorder="1" applyAlignment="1" applyProtection="1">
      <alignment horizontal="center" vertical="center" wrapText="1"/>
    </xf>
    <xf numFmtId="166" fontId="21" fillId="0" borderId="383" xfId="0" applyNumberFormat="1" applyFont="1" applyBorder="1" applyAlignment="1" applyProtection="1">
      <alignment vertical="center"/>
    </xf>
    <xf numFmtId="166" fontId="21" fillId="27" borderId="383" xfId="0" applyNumberFormat="1" applyFont="1" applyFill="1" applyBorder="1" applyAlignment="1" applyProtection="1">
      <alignment vertical="center"/>
    </xf>
    <xf numFmtId="10" fontId="21" fillId="0" borderId="383" xfId="0" applyNumberFormat="1" applyFont="1" applyBorder="1" applyAlignment="1" applyProtection="1">
      <alignment vertical="center"/>
    </xf>
    <xf numFmtId="6" fontId="21" fillId="0" borderId="383" xfId="32" applyNumberFormat="1" applyFont="1" applyBorder="1" applyAlignment="1" applyProtection="1">
      <alignment vertical="center"/>
    </xf>
    <xf numFmtId="6" fontId="21" fillId="0" borderId="400" xfId="0" applyNumberFormat="1" applyFont="1" applyFill="1" applyBorder="1" applyAlignment="1" applyProtection="1">
      <alignment vertical="center"/>
    </xf>
    <xf numFmtId="0" fontId="28" fillId="26" borderId="380" xfId="28" quotePrefix="1" applyNumberFormat="1" applyFont="1" applyFill="1" applyBorder="1" applyAlignment="1" applyProtection="1">
      <alignment horizontal="center" vertical="center"/>
    </xf>
    <xf numFmtId="38" fontId="38" fillId="0" borderId="401" xfId="45" applyNumberFormat="1" applyFont="1" applyBorder="1" applyAlignment="1" applyProtection="1">
      <alignment vertical="center"/>
    </xf>
    <xf numFmtId="38" fontId="38" fillId="0" borderId="402" xfId="45" applyNumberFormat="1" applyFont="1" applyBorder="1" applyAlignment="1" applyProtection="1">
      <alignment vertical="center"/>
    </xf>
    <xf numFmtId="0" fontId="38" fillId="0" borderId="403" xfId="45" applyFont="1" applyBorder="1" applyAlignment="1" applyProtection="1">
      <alignment horizontal="center" vertical="center"/>
    </xf>
    <xf numFmtId="0" fontId="38" fillId="0" borderId="404" xfId="45" applyFont="1" applyBorder="1" applyAlignment="1" applyProtection="1">
      <alignment horizontal="center" vertical="center"/>
    </xf>
    <xf numFmtId="38" fontId="92" fillId="0" borderId="358" xfId="45" applyNumberFormat="1" applyFont="1" applyBorder="1" applyAlignment="1" applyProtection="1">
      <alignment vertical="center"/>
    </xf>
    <xf numFmtId="0" fontId="38" fillId="0" borderId="405" xfId="45" applyFont="1" applyBorder="1" applyAlignment="1" applyProtection="1">
      <alignment horizontal="left" vertical="center"/>
    </xf>
    <xf numFmtId="38" fontId="92" fillId="0" borderId="41" xfId="45" applyNumberFormat="1" applyFont="1" applyBorder="1" applyAlignment="1" applyProtection="1">
      <alignment vertical="center"/>
    </xf>
    <xf numFmtId="2" fontId="24" fillId="0" borderId="327" xfId="0" applyNumberFormat="1" applyFont="1" applyFill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5" fontId="24" fillId="0" borderId="0" xfId="32" applyNumberFormat="1" applyFont="1" applyBorder="1" applyAlignment="1" applyProtection="1">
      <alignment horizontal="right" vertical="center"/>
    </xf>
    <xf numFmtId="10" fontId="24" fillId="31" borderId="0" xfId="48" applyNumberFormat="1" applyFont="1" applyFill="1" applyBorder="1" applyAlignment="1" applyProtection="1">
      <alignment horizontal="right" vertical="center"/>
    </xf>
    <xf numFmtId="6" fontId="24" fillId="31" borderId="0" xfId="32" applyNumberFormat="1" applyFont="1" applyFill="1" applyBorder="1" applyAlignment="1" applyProtection="1">
      <alignment horizontal="right" vertical="center"/>
    </xf>
    <xf numFmtId="2" fontId="24" fillId="0" borderId="0" xfId="0" applyNumberFormat="1" applyFont="1" applyFill="1" applyBorder="1" applyAlignment="1" applyProtection="1">
      <alignment horizontal="right" vertical="center"/>
    </xf>
    <xf numFmtId="5" fontId="24" fillId="0" borderId="0" xfId="32" applyNumberFormat="1" applyFont="1" applyFill="1" applyBorder="1" applyAlignment="1" applyProtection="1">
      <alignment horizontal="right" vertical="center"/>
    </xf>
    <xf numFmtId="0" fontId="24" fillId="0" borderId="0" xfId="0" applyFont="1" applyFill="1" applyBorder="1" applyAlignment="1" applyProtection="1">
      <alignment horizontal="right" vertical="center"/>
    </xf>
    <xf numFmtId="0" fontId="24" fillId="0" borderId="0" xfId="0" applyFont="1" applyBorder="1" applyAlignment="1" applyProtection="1">
      <alignment horizontal="right" vertical="center"/>
    </xf>
    <xf numFmtId="43" fontId="24" fillId="0" borderId="0" xfId="28" applyNumberFormat="1" applyFont="1" applyBorder="1" applyAlignment="1" applyProtection="1">
      <alignment horizontal="right" vertical="center"/>
    </xf>
    <xf numFmtId="43" fontId="24" fillId="0" borderId="0" xfId="28" applyFont="1" applyBorder="1" applyAlignment="1" applyProtection="1">
      <alignment horizontal="right" vertical="center"/>
    </xf>
    <xf numFmtId="10" fontId="24" fillId="0" borderId="381" xfId="32" applyNumberFormat="1" applyFont="1" applyFill="1" applyBorder="1" applyAlignment="1" applyProtection="1">
      <alignment horizontal="right" vertical="center"/>
    </xf>
    <xf numFmtId="6" fontId="24" fillId="0" borderId="0" xfId="32" applyNumberFormat="1" applyFont="1" applyBorder="1" applyAlignment="1" applyProtection="1">
      <alignment horizontal="right" vertical="center"/>
    </xf>
    <xf numFmtId="10" fontId="24" fillId="0" borderId="0" xfId="32" applyNumberFormat="1" applyFont="1" applyFill="1" applyBorder="1" applyAlignment="1" applyProtection="1">
      <alignment horizontal="right" vertical="center"/>
    </xf>
    <xf numFmtId="10" fontId="24" fillId="0" borderId="0" xfId="0" applyNumberFormat="1" applyFont="1" applyBorder="1" applyAlignment="1" applyProtection="1">
      <alignment horizontal="right" vertical="center"/>
    </xf>
    <xf numFmtId="0" fontId="0" fillId="32" borderId="0" xfId="0" applyFill="1"/>
    <xf numFmtId="0" fontId="28" fillId="26" borderId="381" xfId="28" quotePrefix="1" applyNumberFormat="1" applyFont="1" applyFill="1" applyBorder="1" applyAlignment="1" applyProtection="1">
      <alignment horizontal="center" vertical="center"/>
    </xf>
    <xf numFmtId="38" fontId="38" fillId="35" borderId="260" xfId="45" applyNumberFormat="1" applyFont="1" applyFill="1" applyBorder="1" applyAlignment="1" applyProtection="1">
      <alignment vertical="center"/>
    </xf>
    <xf numFmtId="38" fontId="38" fillId="35" borderId="214" xfId="45" applyNumberFormat="1" applyFont="1" applyFill="1" applyBorder="1" applyAlignment="1" applyProtection="1">
      <alignment vertical="center"/>
    </xf>
    <xf numFmtId="174" fontId="26" fillId="0" borderId="0" xfId="0" applyNumberFormat="1" applyFont="1" applyFill="1" applyBorder="1" applyAlignment="1" applyProtection="1">
      <alignment horizontal="left" vertical="center" wrapText="1"/>
    </xf>
    <xf numFmtId="6" fontId="21" fillId="33" borderId="389" xfId="64" applyNumberFormat="1" applyFont="1" applyFill="1" applyBorder="1" applyAlignment="1" applyProtection="1">
      <alignment vertical="center"/>
    </xf>
    <xf numFmtId="6" fontId="21" fillId="33" borderId="391" xfId="64" applyNumberFormat="1" applyFont="1" applyFill="1" applyBorder="1" applyAlignment="1" applyProtection="1">
      <alignment vertical="center"/>
    </xf>
    <xf numFmtId="6" fontId="21" fillId="33" borderId="384" xfId="64" applyNumberFormat="1" applyFont="1" applyFill="1" applyBorder="1" applyAlignment="1" applyProtection="1">
      <alignment vertical="center"/>
    </xf>
    <xf numFmtId="6" fontId="24" fillId="33" borderId="398" xfId="252" applyNumberFormat="1" applyFont="1" applyFill="1" applyBorder="1" applyAlignment="1" applyProtection="1">
      <alignment vertical="center"/>
    </xf>
    <xf numFmtId="6" fontId="21" fillId="0" borderId="389" xfId="64" applyNumberFormat="1" applyFont="1" applyFill="1" applyBorder="1" applyAlignment="1" applyProtection="1">
      <alignment vertical="center"/>
    </xf>
    <xf numFmtId="6" fontId="21" fillId="0" borderId="391" xfId="64" applyNumberFormat="1" applyFont="1" applyFill="1" applyBorder="1" applyAlignment="1" applyProtection="1">
      <alignment vertical="center"/>
    </xf>
    <xf numFmtId="6" fontId="21" fillId="0" borderId="384" xfId="64" applyNumberFormat="1" applyFont="1" applyFill="1" applyBorder="1" applyAlignment="1" applyProtection="1">
      <alignment vertical="center"/>
    </xf>
    <xf numFmtId="6" fontId="21" fillId="0" borderId="271" xfId="64" applyNumberFormat="1" applyFont="1" applyFill="1" applyBorder="1" applyAlignment="1" applyProtection="1">
      <alignment vertical="center"/>
    </xf>
    <xf numFmtId="6" fontId="24" fillId="0" borderId="398" xfId="64" applyNumberFormat="1" applyFont="1" applyFill="1" applyBorder="1" applyAlignment="1" applyProtection="1">
      <alignment vertical="center"/>
    </xf>
    <xf numFmtId="6" fontId="21" fillId="34" borderId="391" xfId="64" applyNumberFormat="1" applyFont="1" applyFill="1" applyBorder="1" applyAlignment="1" applyProtection="1">
      <alignment vertical="center"/>
    </xf>
    <xf numFmtId="6" fontId="21" fillId="38" borderId="391" xfId="64" applyNumberFormat="1" applyFont="1" applyFill="1" applyBorder="1" applyAlignment="1" applyProtection="1">
      <alignment vertical="center"/>
    </xf>
    <xf numFmtId="6" fontId="21" fillId="34" borderId="384" xfId="64" applyNumberFormat="1" applyFont="1" applyFill="1" applyBorder="1" applyAlignment="1" applyProtection="1">
      <alignment vertical="center"/>
    </xf>
    <xf numFmtId="6" fontId="21" fillId="38" borderId="384" xfId="64" applyNumberFormat="1" applyFont="1" applyFill="1" applyBorder="1" applyAlignment="1" applyProtection="1">
      <alignment vertical="center"/>
    </xf>
    <xf numFmtId="6" fontId="21" fillId="34" borderId="389" xfId="64" applyNumberFormat="1" applyFont="1" applyFill="1" applyBorder="1" applyAlignment="1" applyProtection="1">
      <alignment vertical="center"/>
    </xf>
    <xf numFmtId="6" fontId="21" fillId="38" borderId="389" xfId="64" applyNumberFormat="1" applyFont="1" applyFill="1" applyBorder="1" applyAlignment="1" applyProtection="1">
      <alignment vertical="center"/>
    </xf>
    <xf numFmtId="6" fontId="21" fillId="34" borderId="271" xfId="64" applyNumberFormat="1" applyFont="1" applyFill="1" applyBorder="1" applyAlignment="1" applyProtection="1">
      <alignment vertical="center"/>
    </xf>
    <xf numFmtId="6" fontId="21" fillId="38" borderId="271" xfId="64" applyNumberFormat="1" applyFont="1" applyFill="1" applyBorder="1" applyAlignment="1" applyProtection="1">
      <alignment vertical="center"/>
    </xf>
    <xf numFmtId="6" fontId="24" fillId="34" borderId="398" xfId="64" applyNumberFormat="1" applyFont="1" applyFill="1" applyBorder="1" applyAlignment="1" applyProtection="1">
      <alignment vertical="center"/>
    </xf>
    <xf numFmtId="6" fontId="24" fillId="38" borderId="398" xfId="64" applyNumberFormat="1" applyFont="1" applyFill="1" applyBorder="1" applyAlignment="1" applyProtection="1">
      <alignment vertical="center"/>
    </xf>
    <xf numFmtId="6" fontId="21" fillId="42" borderId="389" xfId="64" applyNumberFormat="1" applyFont="1" applyFill="1" applyBorder="1" applyAlignment="1" applyProtection="1">
      <alignment vertical="center"/>
    </xf>
    <xf numFmtId="6" fontId="80" fillId="31" borderId="389" xfId="64" applyNumberFormat="1" applyFont="1" applyFill="1" applyBorder="1" applyAlignment="1" applyProtection="1">
      <alignment vertical="center"/>
    </xf>
    <xf numFmtId="6" fontId="24" fillId="40" borderId="389" xfId="64" applyNumberFormat="1" applyFont="1" applyFill="1" applyBorder="1" applyAlignment="1" applyProtection="1">
      <alignment vertical="center"/>
    </xf>
    <xf numFmtId="6" fontId="21" fillId="42" borderId="391" xfId="64" applyNumberFormat="1" applyFont="1" applyFill="1" applyBorder="1" applyAlignment="1" applyProtection="1">
      <alignment vertical="center"/>
    </xf>
    <xf numFmtId="6" fontId="80" fillId="31" borderId="391" xfId="64" applyNumberFormat="1" applyFont="1" applyFill="1" applyBorder="1" applyAlignment="1" applyProtection="1">
      <alignment vertical="center"/>
    </xf>
    <xf numFmtId="6" fontId="24" fillId="40" borderId="391" xfId="64" applyNumberFormat="1" applyFont="1" applyFill="1" applyBorder="1" applyAlignment="1" applyProtection="1">
      <alignment vertical="center"/>
    </xf>
    <xf numFmtId="6" fontId="21" fillId="42" borderId="384" xfId="64" applyNumberFormat="1" applyFont="1" applyFill="1" applyBorder="1" applyAlignment="1" applyProtection="1">
      <alignment vertical="center"/>
    </xf>
    <xf numFmtId="6" fontId="80" fillId="31" borderId="384" xfId="64" applyNumberFormat="1" applyFont="1" applyFill="1" applyBorder="1" applyAlignment="1" applyProtection="1">
      <alignment vertical="center"/>
    </xf>
    <xf numFmtId="6" fontId="24" fillId="40" borderId="384" xfId="64" applyNumberFormat="1" applyFont="1" applyFill="1" applyBorder="1" applyAlignment="1" applyProtection="1">
      <alignment vertical="center"/>
    </xf>
    <xf numFmtId="6" fontId="21" fillId="42" borderId="271" xfId="64" applyNumberFormat="1" applyFont="1" applyFill="1" applyBorder="1" applyAlignment="1" applyProtection="1">
      <alignment vertical="center"/>
    </xf>
    <xf numFmtId="6" fontId="80" fillId="31" borderId="271" xfId="64" applyNumberFormat="1" applyFont="1" applyFill="1" applyBorder="1" applyAlignment="1" applyProtection="1">
      <alignment vertical="center"/>
    </xf>
    <xf numFmtId="6" fontId="24" fillId="40" borderId="271" xfId="64" applyNumberFormat="1" applyFont="1" applyFill="1" applyBorder="1" applyAlignment="1" applyProtection="1">
      <alignment vertical="center"/>
    </xf>
    <xf numFmtId="6" fontId="24" fillId="42" borderId="398" xfId="64" applyNumberFormat="1" applyFont="1" applyFill="1" applyBorder="1" applyAlignment="1" applyProtection="1">
      <alignment vertical="center"/>
    </xf>
    <xf numFmtId="6" fontId="88" fillId="31" borderId="398" xfId="64" applyNumberFormat="1" applyFont="1" applyFill="1" applyBorder="1" applyAlignment="1" applyProtection="1">
      <alignment vertical="center"/>
    </xf>
    <xf numFmtId="6" fontId="24" fillId="40" borderId="398" xfId="64" applyNumberFormat="1" applyFont="1" applyFill="1" applyBorder="1" applyAlignment="1" applyProtection="1">
      <alignment vertical="center"/>
    </xf>
    <xf numFmtId="6" fontId="88" fillId="28" borderId="383" xfId="64" applyNumberFormat="1" applyFont="1" applyFill="1" applyBorder="1" applyAlignment="1" applyProtection="1">
      <alignment horizontal="left" vertical="center"/>
    </xf>
    <xf numFmtId="49" fontId="33" fillId="34" borderId="328" xfId="53" applyNumberFormat="1" applyFont="1" applyFill="1" applyBorder="1" applyAlignment="1" applyProtection="1">
      <alignment horizontal="center" vertical="center" wrapText="1"/>
    </xf>
    <xf numFmtId="49" fontId="33" fillId="34" borderId="0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6" fontId="23" fillId="0" borderId="401" xfId="0" applyNumberFormat="1" applyFont="1" applyFill="1" applyBorder="1" applyAlignment="1" applyProtection="1">
      <alignment vertical="center"/>
    </xf>
    <xf numFmtId="6" fontId="23" fillId="0" borderId="400" xfId="0" applyNumberFormat="1" applyFont="1" applyFill="1" applyBorder="1" applyAlignment="1" applyProtection="1">
      <alignment vertical="center"/>
    </xf>
    <xf numFmtId="0" fontId="81" fillId="34" borderId="380" xfId="0" applyFont="1" applyFill="1" applyBorder="1" applyAlignment="1" applyProtection="1">
      <alignment horizontal="center" vertical="center" wrapText="1"/>
    </xf>
    <xf numFmtId="49" fontId="33" fillId="33" borderId="380" xfId="53" applyNumberFormat="1" applyFont="1" applyFill="1" applyBorder="1" applyAlignment="1" applyProtection="1">
      <alignment horizontal="center" vertical="center" wrapText="1"/>
    </xf>
    <xf numFmtId="0" fontId="33" fillId="33" borderId="380" xfId="252" applyFont="1" applyFill="1" applyBorder="1" applyAlignment="1" applyProtection="1">
      <alignment horizontal="center" vertical="center" wrapText="1"/>
    </xf>
    <xf numFmtId="14" fontId="24" fillId="0" borderId="0" xfId="0" applyNumberFormat="1" applyFont="1" applyBorder="1" applyAlignment="1" applyProtection="1">
      <alignment horizontal="left" vertical="center"/>
    </xf>
    <xf numFmtId="0" fontId="33" fillId="45" borderId="380" xfId="64" applyFont="1" applyFill="1" applyBorder="1" applyAlignment="1" applyProtection="1">
      <alignment horizontal="center" vertical="center" wrapText="1"/>
    </xf>
    <xf numFmtId="0" fontId="33" fillId="42" borderId="380" xfId="64" applyFont="1" applyFill="1" applyBorder="1" applyAlignment="1" applyProtection="1">
      <alignment horizontal="center" vertical="center" wrapText="1"/>
    </xf>
    <xf numFmtId="6" fontId="33" fillId="51" borderId="380" xfId="64" applyNumberFormat="1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/>
    </xf>
    <xf numFmtId="0" fontId="21" fillId="0" borderId="0" xfId="0" quotePrefix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10" fontId="21" fillId="0" borderId="0" xfId="48" applyNumberFormat="1" applyFont="1" applyBorder="1" applyAlignment="1" applyProtection="1">
      <alignment horizontal="right" vertical="center"/>
    </xf>
    <xf numFmtId="0" fontId="72" fillId="0" borderId="0" xfId="0" applyFont="1" applyBorder="1" applyAlignment="1" applyProtection="1">
      <alignment vertical="center"/>
    </xf>
    <xf numFmtId="0" fontId="37" fillId="0" borderId="0" xfId="0" applyFont="1" applyFill="1" applyBorder="1" applyAlignment="1" applyProtection="1">
      <alignment horizontal="center" vertical="center" wrapText="1"/>
    </xf>
    <xf numFmtId="0" fontId="37" fillId="0" borderId="0" xfId="0" quotePrefix="1" applyFont="1" applyFill="1" applyBorder="1" applyAlignment="1" applyProtection="1">
      <alignment horizontal="left" vertical="center" wrapText="1"/>
    </xf>
    <xf numFmtId="5" fontId="37" fillId="0" borderId="0" xfId="0" applyNumberFormat="1" applyFont="1" applyFill="1" applyBorder="1" applyAlignment="1" applyProtection="1">
      <alignment vertical="center"/>
    </xf>
    <xf numFmtId="14" fontId="37" fillId="0" borderId="0" xfId="0" applyNumberFormat="1" applyFont="1" applyFill="1" applyBorder="1" applyAlignment="1" applyProtection="1">
      <alignment vertical="center"/>
    </xf>
    <xf numFmtId="10" fontId="37" fillId="0" borderId="0" xfId="0" applyNumberFormat="1" applyFont="1" applyFill="1" applyBorder="1" applyAlignment="1" applyProtection="1">
      <alignment vertical="center"/>
    </xf>
    <xf numFmtId="5" fontId="37" fillId="0" borderId="0" xfId="0" applyNumberFormat="1" applyFont="1" applyFill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left" indent="1"/>
    </xf>
    <xf numFmtId="0" fontId="21" fillId="0" borderId="362" xfId="58" applyNumberFormat="1" applyFont="1" applyFill="1" applyBorder="1" applyAlignment="1" applyProtection="1">
      <alignment vertical="center"/>
    </xf>
    <xf numFmtId="0" fontId="21" fillId="0" borderId="363" xfId="58" applyNumberFormat="1" applyFont="1" applyFill="1" applyBorder="1" applyAlignment="1" applyProtection="1">
      <alignment vertical="center"/>
    </xf>
    <xf numFmtId="0" fontId="21" fillId="0" borderId="364" xfId="58" applyNumberFormat="1" applyFont="1" applyFill="1" applyBorder="1" applyAlignment="1" applyProtection="1">
      <alignment vertical="center"/>
    </xf>
    <xf numFmtId="0" fontId="33" fillId="25" borderId="10" xfId="0" applyFont="1" applyFill="1" applyBorder="1" applyAlignment="1" applyProtection="1">
      <alignment horizontal="center" vertical="center" wrapText="1"/>
    </xf>
    <xf numFmtId="49" fontId="33" fillId="34" borderId="328" xfId="53" applyNumberFormat="1" applyFont="1" applyFill="1" applyBorder="1" applyAlignment="1" applyProtection="1">
      <alignment horizontal="center" vertical="center" wrapText="1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49" fontId="33" fillId="34" borderId="0" xfId="53" applyNumberFormat="1" applyFont="1" applyFill="1" applyBorder="1" applyAlignment="1" applyProtection="1">
      <alignment horizontal="center" vertical="center" wrapText="1"/>
    </xf>
    <xf numFmtId="0" fontId="21" fillId="0" borderId="406" xfId="0" applyFont="1" applyBorder="1" applyAlignment="1" applyProtection="1">
      <alignment horizontal="left" indent="1"/>
    </xf>
    <xf numFmtId="38" fontId="21" fillId="0" borderId="381" xfId="53" applyNumberFormat="1" applyFont="1" applyFill="1" applyBorder="1" applyAlignment="1" applyProtection="1">
      <alignment horizontal="right"/>
    </xf>
    <xf numFmtId="6" fontId="21" fillId="0" borderId="381" xfId="53" applyNumberFormat="1" applyFont="1" applyFill="1" applyBorder="1" applyAlignment="1" applyProtection="1">
      <alignment horizontal="right"/>
    </xf>
    <xf numFmtId="6" fontId="21" fillId="34" borderId="381" xfId="54" applyNumberFormat="1" applyFont="1" applyFill="1" applyBorder="1" applyAlignment="1" applyProtection="1">
      <alignment horizontal="right"/>
    </xf>
    <xf numFmtId="6" fontId="21" fillId="0" borderId="381" xfId="54" applyNumberFormat="1" applyFont="1" applyFill="1" applyBorder="1" applyAlignment="1" applyProtection="1">
      <alignment horizontal="right"/>
    </xf>
    <xf numFmtId="6" fontId="21" fillId="39" borderId="381" xfId="53" applyNumberFormat="1" applyFont="1" applyFill="1" applyBorder="1" applyAlignment="1" applyProtection="1">
      <alignment horizontal="right"/>
    </xf>
    <xf numFmtId="6" fontId="0" fillId="0" borderId="0" xfId="0" applyNumberFormat="1" applyBorder="1" applyAlignment="1" applyProtection="1">
      <alignment vertical="center"/>
    </xf>
    <xf numFmtId="5" fontId="26" fillId="0" borderId="290" xfId="0" applyNumberFormat="1" applyFont="1" applyFill="1" applyBorder="1" applyAlignment="1" applyProtection="1">
      <alignment horizontal="center" vertical="center"/>
    </xf>
    <xf numFmtId="6" fontId="21" fillId="34" borderId="381" xfId="54" applyNumberFormat="1" applyFont="1" applyFill="1" applyBorder="1" applyAlignment="1" applyProtection="1">
      <alignment horizontal="right" vertical="center"/>
    </xf>
    <xf numFmtId="1" fontId="27" fillId="26" borderId="327" xfId="0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 wrapText="1"/>
    </xf>
    <xf numFmtId="1" fontId="102" fillId="26" borderId="380" xfId="0" applyNumberFormat="1" applyFont="1" applyFill="1" applyBorder="1" applyAlignment="1" applyProtection="1">
      <alignment horizontal="center" vertical="center"/>
    </xf>
    <xf numFmtId="1" fontId="102" fillId="26" borderId="56" xfId="0" applyNumberFormat="1" applyFont="1" applyFill="1" applyBorder="1" applyAlignment="1" applyProtection="1">
      <alignment horizontal="center" vertical="center"/>
    </xf>
    <xf numFmtId="0" fontId="81" fillId="54" borderId="380" xfId="0" applyFont="1" applyFill="1" applyBorder="1" applyAlignment="1" applyProtection="1">
      <alignment horizontal="center" vertical="center" wrapText="1"/>
    </xf>
    <xf numFmtId="6" fontId="21" fillId="35" borderId="13" xfId="0" applyNumberFormat="1" applyFont="1" applyFill="1" applyBorder="1" applyAlignment="1" applyProtection="1">
      <alignment horizontal="right" vertical="center"/>
    </xf>
    <xf numFmtId="6" fontId="21" fillId="35" borderId="14" xfId="0" applyNumberFormat="1" applyFont="1" applyFill="1" applyBorder="1" applyAlignment="1" applyProtection="1">
      <alignment horizontal="right" vertical="center"/>
    </xf>
    <xf numFmtId="6" fontId="21" fillId="35" borderId="330" xfId="0" applyNumberFormat="1" applyFont="1" applyFill="1" applyBorder="1" applyAlignment="1" applyProtection="1">
      <alignment horizontal="right" vertical="center"/>
    </xf>
    <xf numFmtId="6" fontId="21" fillId="35" borderId="329" xfId="0" applyNumberFormat="1" applyFont="1" applyFill="1" applyBorder="1" applyAlignment="1" applyProtection="1">
      <alignment horizontal="right" vertical="center"/>
    </xf>
    <xf numFmtId="38" fontId="21" fillId="35" borderId="14" xfId="0" applyNumberFormat="1" applyFont="1" applyFill="1" applyBorder="1" applyAlignment="1" applyProtection="1">
      <alignment horizontal="right" vertical="center"/>
    </xf>
    <xf numFmtId="0" fontId="24" fillId="0" borderId="380" xfId="0" applyFont="1" applyBorder="1" applyProtection="1"/>
    <xf numFmtId="1" fontId="27" fillId="26" borderId="380" xfId="28" applyNumberFormat="1" applyFont="1" applyFill="1" applyBorder="1" applyAlignment="1" applyProtection="1">
      <alignment horizontal="center" vertical="center"/>
    </xf>
    <xf numFmtId="1" fontId="27" fillId="0" borderId="0" xfId="28" applyNumberFormat="1" applyFont="1" applyAlignment="1" applyProtection="1">
      <alignment horizontal="center" vertical="center"/>
    </xf>
    <xf numFmtId="1" fontId="102" fillId="26" borderId="380" xfId="28" applyNumberFormat="1" applyFont="1" applyFill="1" applyBorder="1" applyAlignment="1" applyProtection="1">
      <alignment horizontal="center" vertical="center" wrapText="1"/>
    </xf>
    <xf numFmtId="1" fontId="102" fillId="26" borderId="380" xfId="28" quotePrefix="1" applyNumberFormat="1" applyFont="1" applyFill="1" applyBorder="1" applyAlignment="1" applyProtection="1">
      <alignment horizontal="center" vertical="center" wrapText="1"/>
    </xf>
    <xf numFmtId="0" fontId="21" fillId="0" borderId="0" xfId="0" applyFont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center" vertical="center" wrapText="1"/>
    </xf>
    <xf numFmtId="9" fontId="24" fillId="0" borderId="0" xfId="0" applyNumberFormat="1" applyFont="1" applyFill="1" applyBorder="1" applyAlignment="1" applyProtection="1">
      <alignment horizontal="center" vertical="center"/>
    </xf>
    <xf numFmtId="9" fontId="28" fillId="0" borderId="0" xfId="0" applyNumberFormat="1" applyFont="1" applyFill="1" applyBorder="1" applyAlignment="1" applyProtection="1">
      <alignment horizontal="center" vertical="center"/>
    </xf>
    <xf numFmtId="9" fontId="28" fillId="27" borderId="380" xfId="0" applyNumberFormat="1" applyFont="1" applyFill="1" applyBorder="1" applyAlignment="1" applyProtection="1">
      <alignment horizontal="center" vertical="center"/>
    </xf>
    <xf numFmtId="39" fontId="28" fillId="27" borderId="380" xfId="28" applyNumberFormat="1" applyFont="1" applyFill="1" applyBorder="1" applyAlignment="1" applyProtection="1">
      <alignment horizontal="center" vertical="center"/>
    </xf>
    <xf numFmtId="3" fontId="21" fillId="0" borderId="260" xfId="0" applyNumberFormat="1" applyFont="1" applyFill="1" applyBorder="1" applyAlignment="1" applyProtection="1">
      <alignment horizontal="center" vertical="center"/>
    </xf>
    <xf numFmtId="3" fontId="21" fillId="0" borderId="402" xfId="0" applyNumberFormat="1" applyFont="1" applyFill="1" applyBorder="1" applyAlignment="1" applyProtection="1">
      <alignment horizontal="center" vertical="center"/>
    </xf>
    <xf numFmtId="3" fontId="21" fillId="0" borderId="402" xfId="0" applyNumberFormat="1" applyFont="1" applyFill="1" applyBorder="1" applyAlignment="1" applyProtection="1">
      <alignment vertical="center"/>
    </xf>
    <xf numFmtId="3" fontId="21" fillId="0" borderId="402" xfId="0" applyNumberFormat="1" applyFont="1" applyBorder="1" applyAlignment="1" applyProtection="1">
      <alignment vertical="center"/>
    </xf>
    <xf numFmtId="169" fontId="21" fillId="0" borderId="402" xfId="48" applyNumberFormat="1" applyFont="1" applyBorder="1" applyAlignment="1" applyProtection="1">
      <alignment vertical="center"/>
    </xf>
    <xf numFmtId="10" fontId="21" fillId="0" borderId="402" xfId="0" applyNumberFormat="1" applyFont="1" applyBorder="1" applyAlignment="1" applyProtection="1">
      <alignment vertical="center"/>
    </xf>
    <xf numFmtId="6" fontId="21" fillId="0" borderId="402" xfId="0" applyNumberFormat="1" applyFont="1" applyBorder="1" applyAlignment="1" applyProtection="1">
      <alignment vertical="center"/>
    </xf>
    <xf numFmtId="166" fontId="21" fillId="0" borderId="402" xfId="0" applyNumberFormat="1" applyFont="1" applyBorder="1" applyAlignment="1" applyProtection="1">
      <alignment vertical="center"/>
    </xf>
    <xf numFmtId="166" fontId="21" fillId="27" borderId="402" xfId="0" applyNumberFormat="1" applyFont="1" applyFill="1" applyBorder="1" applyAlignment="1" applyProtection="1">
      <alignment vertical="center"/>
    </xf>
    <xf numFmtId="10" fontId="21" fillId="0" borderId="402" xfId="48" applyNumberFormat="1" applyFont="1" applyBorder="1" applyAlignment="1" applyProtection="1">
      <alignment vertical="center"/>
    </xf>
    <xf numFmtId="166" fontId="21" fillId="27" borderId="402" xfId="28" applyNumberFormat="1" applyFont="1" applyFill="1" applyBorder="1" applyAlignment="1" applyProtection="1">
      <alignment vertical="center"/>
    </xf>
    <xf numFmtId="166" fontId="21" fillId="0" borderId="402" xfId="28" applyNumberFormat="1" applyFont="1" applyBorder="1" applyAlignment="1" applyProtection="1">
      <alignment vertical="center"/>
    </xf>
    <xf numFmtId="165" fontId="21" fillId="0" borderId="402" xfId="28" applyNumberFormat="1" applyFont="1" applyBorder="1" applyAlignment="1" applyProtection="1">
      <alignment vertical="center"/>
    </xf>
    <xf numFmtId="6" fontId="21" fillId="0" borderId="402" xfId="28" applyNumberFormat="1" applyFont="1" applyBorder="1" applyAlignment="1" applyProtection="1">
      <alignment vertical="center"/>
    </xf>
    <xf numFmtId="3" fontId="24" fillId="0" borderId="12" xfId="0" applyNumberFormat="1" applyFont="1" applyFill="1" applyBorder="1" applyAlignment="1" applyProtection="1">
      <alignment vertical="center"/>
    </xf>
    <xf numFmtId="6" fontId="24" fillId="27" borderId="12" xfId="0" applyNumberFormat="1" applyFont="1" applyFill="1" applyBorder="1" applyAlignment="1" applyProtection="1">
      <alignment vertical="center"/>
    </xf>
    <xf numFmtId="10" fontId="24" fillId="27" borderId="12" xfId="0" applyNumberFormat="1" applyFont="1" applyFill="1" applyBorder="1" applyAlignment="1" applyProtection="1">
      <alignment vertical="center"/>
    </xf>
    <xf numFmtId="6" fontId="24" fillId="0" borderId="12" xfId="32" applyNumberFormat="1" applyFont="1" applyBorder="1" applyAlignment="1" applyProtection="1">
      <alignment vertical="center"/>
    </xf>
    <xf numFmtId="166" fontId="24" fillId="27" borderId="12" xfId="0" applyNumberFormat="1" applyFont="1" applyFill="1" applyBorder="1" applyAlignment="1" applyProtection="1">
      <alignment vertical="center"/>
    </xf>
    <xf numFmtId="166" fontId="24" fillId="0" borderId="12" xfId="0" applyNumberFormat="1" applyFont="1" applyBorder="1" applyAlignment="1" applyProtection="1">
      <alignment vertical="center"/>
    </xf>
    <xf numFmtId="10" fontId="24" fillId="0" borderId="12" xfId="48" applyNumberFormat="1" applyFont="1" applyBorder="1" applyAlignment="1" applyProtection="1">
      <alignment vertical="center"/>
    </xf>
    <xf numFmtId="1" fontId="21" fillId="26" borderId="402" xfId="28" applyNumberFormat="1" applyFont="1" applyFill="1" applyBorder="1" applyAlignment="1" applyProtection="1">
      <alignment horizontal="center" vertical="center"/>
    </xf>
    <xf numFmtId="1" fontId="28" fillId="26" borderId="402" xfId="28" applyNumberFormat="1" applyFont="1" applyFill="1" applyBorder="1" applyAlignment="1" applyProtection="1">
      <alignment horizontal="center" vertical="center"/>
    </xf>
    <xf numFmtId="1" fontId="28" fillId="26" borderId="402" xfId="28" quotePrefix="1" applyNumberFormat="1" applyFont="1" applyFill="1" applyBorder="1" applyAlignment="1" applyProtection="1">
      <alignment horizontal="center" vertical="center"/>
    </xf>
    <xf numFmtId="166" fontId="28" fillId="27" borderId="380" xfId="28" applyNumberFormat="1" applyFont="1" applyFill="1" applyBorder="1" applyAlignment="1" applyProtection="1">
      <alignment horizontal="center" vertical="center"/>
    </xf>
    <xf numFmtId="9" fontId="28" fillId="27" borderId="380" xfId="28" applyNumberFormat="1" applyFont="1" applyFill="1" applyBorder="1" applyAlignment="1" applyProtection="1">
      <alignment horizontal="center" vertical="center"/>
    </xf>
    <xf numFmtId="165" fontId="28" fillId="27" borderId="380" xfId="28" applyNumberFormat="1" applyFont="1" applyFill="1" applyBorder="1" applyAlignment="1" applyProtection="1">
      <alignment horizontal="center" vertical="center"/>
    </xf>
    <xf numFmtId="1" fontId="27" fillId="26" borderId="327" xfId="0" applyNumberFormat="1" applyFont="1" applyFill="1" applyBorder="1" applyAlignment="1" applyProtection="1">
      <alignment vertical="center"/>
    </xf>
    <xf numFmtId="1" fontId="102" fillId="26" borderId="327" xfId="0" quotePrefix="1" applyNumberFormat="1" applyFont="1" applyFill="1" applyBorder="1" applyAlignment="1" applyProtection="1">
      <alignment horizontal="center" vertical="center" wrapText="1"/>
    </xf>
    <xf numFmtId="1" fontId="102" fillId="26" borderId="327" xfId="0" quotePrefix="1" applyNumberFormat="1" applyFont="1" applyFill="1" applyBorder="1" applyAlignment="1" applyProtection="1">
      <alignment horizontal="center" vertical="center"/>
    </xf>
    <xf numFmtId="0" fontId="21" fillId="28" borderId="408" xfId="64" applyFont="1" applyFill="1" applyBorder="1" applyAlignment="1" applyProtection="1">
      <alignment horizontal="center" vertical="center"/>
    </xf>
    <xf numFmtId="0" fontId="21" fillId="28" borderId="409" xfId="64" applyFont="1" applyFill="1" applyBorder="1" applyAlignment="1" applyProtection="1">
      <alignment horizontal="center" vertical="center"/>
    </xf>
    <xf numFmtId="0" fontId="24" fillId="28" borderId="410" xfId="64" applyFont="1" applyFill="1" applyBorder="1" applyAlignment="1" applyProtection="1">
      <alignment horizontal="left" vertical="center"/>
    </xf>
    <xf numFmtId="38" fontId="24" fillId="28" borderId="407" xfId="64" applyNumberFormat="1" applyFont="1" applyFill="1" applyBorder="1" applyAlignment="1" applyProtection="1">
      <alignment horizontal="left" vertical="center"/>
    </xf>
    <xf numFmtId="6" fontId="21" fillId="28" borderId="410" xfId="64" applyNumberFormat="1" applyFont="1" applyFill="1" applyBorder="1" applyAlignment="1" applyProtection="1">
      <alignment horizontal="left" vertical="center"/>
    </xf>
    <xf numFmtId="38" fontId="21" fillId="28" borderId="407" xfId="64" applyNumberFormat="1" applyFont="1" applyFill="1" applyBorder="1" applyAlignment="1" applyProtection="1">
      <alignment horizontal="left" vertical="center"/>
    </xf>
    <xf numFmtId="38" fontId="21" fillId="28" borderId="410" xfId="64" applyNumberFormat="1" applyFont="1" applyFill="1" applyBorder="1" applyAlignment="1" applyProtection="1">
      <alignment horizontal="left" vertical="center"/>
    </xf>
    <xf numFmtId="6" fontId="24" fillId="28" borderId="410" xfId="64" applyNumberFormat="1" applyFont="1" applyFill="1" applyBorder="1" applyAlignment="1" applyProtection="1">
      <alignment horizontal="left" vertical="center"/>
    </xf>
    <xf numFmtId="6" fontId="88" fillId="28" borderId="410" xfId="64" applyNumberFormat="1" applyFont="1" applyFill="1" applyBorder="1" applyAlignment="1" applyProtection="1">
      <alignment horizontal="left" vertical="center"/>
    </xf>
    <xf numFmtId="0" fontId="21" fillId="35" borderId="408" xfId="64" applyFont="1" applyFill="1" applyBorder="1" applyAlignment="1" applyProtection="1">
      <alignment horizontal="center" vertical="center"/>
    </xf>
    <xf numFmtId="0" fontId="21" fillId="35" borderId="409" xfId="64" applyFont="1" applyFill="1" applyBorder="1" applyAlignment="1" applyProtection="1">
      <alignment horizontal="center" vertical="center"/>
    </xf>
    <xf numFmtId="0" fontId="24" fillId="35" borderId="410" xfId="64" applyFont="1" applyFill="1" applyBorder="1" applyAlignment="1" applyProtection="1">
      <alignment horizontal="left" vertical="center"/>
    </xf>
    <xf numFmtId="0" fontId="24" fillId="28" borderId="410" xfId="64" applyFont="1" applyFill="1" applyBorder="1" applyAlignment="1" applyProtection="1">
      <alignment vertical="center"/>
    </xf>
    <xf numFmtId="38" fontId="24" fillId="28" borderId="410" xfId="64" applyNumberFormat="1" applyFont="1" applyFill="1" applyBorder="1" applyAlignment="1" applyProtection="1">
      <alignment horizontal="left" vertical="center"/>
    </xf>
    <xf numFmtId="1" fontId="27" fillId="26" borderId="385" xfId="64" applyNumberFormat="1" applyFont="1" applyFill="1" applyBorder="1" applyAlignment="1" applyProtection="1">
      <alignment horizontal="center"/>
    </xf>
    <xf numFmtId="1" fontId="27" fillId="26" borderId="374" xfId="64" applyNumberFormat="1" applyFont="1" applyFill="1" applyBorder="1" applyAlignment="1" applyProtection="1">
      <alignment horizontal="center"/>
    </xf>
    <xf numFmtId="0" fontId="27" fillId="0" borderId="0" xfId="0" applyFont="1"/>
    <xf numFmtId="0" fontId="27" fillId="0" borderId="0" xfId="64" applyFont="1" applyProtection="1"/>
    <xf numFmtId="1" fontId="102" fillId="26" borderId="380" xfId="0" quotePrefix="1" applyNumberFormat="1" applyFont="1" applyFill="1" applyBorder="1" applyAlignment="1" applyProtection="1">
      <alignment horizontal="center" vertical="center" wrapText="1"/>
    </xf>
    <xf numFmtId="1" fontId="27" fillId="26" borderId="375" xfId="64" applyNumberFormat="1" applyFont="1" applyFill="1" applyBorder="1" applyProtection="1"/>
    <xf numFmtId="1" fontId="102" fillId="26" borderId="379" xfId="64" quotePrefix="1" applyNumberFormat="1" applyFont="1" applyFill="1" applyBorder="1" applyAlignment="1" applyProtection="1">
      <alignment horizontal="center" vertical="center" wrapText="1"/>
    </xf>
    <xf numFmtId="1" fontId="102" fillId="26" borderId="379" xfId="64" quotePrefix="1" applyNumberFormat="1" applyFont="1" applyFill="1" applyBorder="1" applyAlignment="1" applyProtection="1">
      <alignment horizontal="center"/>
    </xf>
    <xf numFmtId="0" fontId="27" fillId="26" borderId="214" xfId="0" applyFont="1" applyFill="1" applyBorder="1" applyAlignment="1" applyProtection="1">
      <alignment vertical="center"/>
    </xf>
    <xf numFmtId="1" fontId="27" fillId="26" borderId="214" xfId="53" applyNumberFormat="1" applyFont="1" applyFill="1" applyBorder="1" applyAlignment="1" applyProtection="1">
      <alignment horizontal="center"/>
    </xf>
    <xf numFmtId="1" fontId="105" fillId="26" borderId="214" xfId="53" applyNumberFormat="1" applyFont="1" applyFill="1" applyBorder="1" applyAlignment="1" applyProtection="1">
      <alignment horizontal="center"/>
    </xf>
    <xf numFmtId="1" fontId="102" fillId="26" borderId="214" xfId="53" quotePrefix="1" applyNumberFormat="1" applyFont="1" applyFill="1" applyBorder="1" applyAlignment="1" applyProtection="1">
      <alignment horizontal="center" vertical="center" wrapText="1"/>
    </xf>
    <xf numFmtId="0" fontId="27" fillId="0" borderId="0" xfId="0" applyFont="1" applyProtection="1"/>
    <xf numFmtId="1" fontId="27" fillId="26" borderId="327" xfId="53" applyNumberFormat="1" applyFont="1" applyFill="1" applyBorder="1" applyAlignment="1" applyProtection="1">
      <alignment horizontal="center"/>
    </xf>
    <xf numFmtId="1" fontId="105" fillId="26" borderId="327" xfId="53" applyNumberFormat="1" applyFont="1" applyFill="1" applyBorder="1" applyAlignment="1" applyProtection="1">
      <alignment horizontal="center"/>
    </xf>
    <xf numFmtId="1" fontId="27" fillId="26" borderId="56" xfId="0" applyNumberFormat="1" applyFont="1" applyFill="1" applyBorder="1" applyAlignment="1" applyProtection="1">
      <alignment horizontal="center"/>
    </xf>
    <xf numFmtId="1" fontId="27" fillId="26" borderId="327" xfId="53" applyNumberFormat="1" applyFont="1" applyFill="1" applyBorder="1" applyAlignment="1" applyProtection="1">
      <alignment horizontal="center" vertical="center"/>
    </xf>
    <xf numFmtId="1" fontId="27" fillId="26" borderId="16" xfId="53" applyNumberFormat="1" applyFont="1" applyFill="1" applyBorder="1" applyAlignment="1" applyProtection="1">
      <alignment horizontal="center" vertical="center"/>
    </xf>
    <xf numFmtId="0" fontId="27" fillId="26" borderId="213" xfId="0" applyFont="1" applyFill="1" applyBorder="1" applyAlignment="1" applyProtection="1">
      <alignment horizontal="center"/>
    </xf>
    <xf numFmtId="0" fontId="27" fillId="26" borderId="213" xfId="0" applyFont="1" applyFill="1" applyBorder="1" applyProtection="1"/>
    <xf numFmtId="0" fontId="0" fillId="30" borderId="399" xfId="0" applyFill="1" applyBorder="1" applyProtection="1"/>
    <xf numFmtId="0" fontId="0" fillId="30" borderId="383" xfId="0" applyFill="1" applyBorder="1" applyProtection="1"/>
    <xf numFmtId="0" fontId="0" fillId="30" borderId="382" xfId="0" applyFill="1" applyBorder="1" applyProtection="1"/>
    <xf numFmtId="0" fontId="35" fillId="30" borderId="399" xfId="0" applyFont="1" applyFill="1" applyBorder="1" applyAlignment="1" applyProtection="1">
      <alignment horizontal="center" wrapText="1"/>
    </xf>
    <xf numFmtId="166" fontId="29" fillId="30" borderId="382" xfId="28" applyNumberFormat="1" applyFont="1" applyFill="1" applyBorder="1" applyAlignment="1" applyProtection="1">
      <alignment horizontal="center"/>
    </xf>
    <xf numFmtId="0" fontId="0" fillId="30" borderId="382" xfId="0" applyFill="1" applyBorder="1" applyAlignment="1" applyProtection="1">
      <alignment horizontal="center"/>
    </xf>
    <xf numFmtId="0" fontId="45" fillId="30" borderId="382" xfId="0" applyFont="1" applyFill="1" applyBorder="1" applyAlignment="1" applyProtection="1">
      <alignment vertical="center" wrapText="1"/>
    </xf>
    <xf numFmtId="0" fontId="45" fillId="30" borderId="382" xfId="0" quotePrefix="1" applyFont="1" applyFill="1" applyBorder="1" applyAlignment="1" applyProtection="1">
      <alignment vertical="center" wrapText="1"/>
    </xf>
    <xf numFmtId="0" fontId="40" fillId="30" borderId="382" xfId="0" applyFont="1" applyFill="1" applyBorder="1" applyAlignment="1" applyProtection="1">
      <alignment vertical="center"/>
    </xf>
    <xf numFmtId="0" fontId="40" fillId="30" borderId="383" xfId="0" applyFont="1" applyFill="1" applyBorder="1" applyAlignment="1" applyProtection="1">
      <alignment horizontal="center" vertical="center"/>
    </xf>
    <xf numFmtId="0" fontId="0" fillId="32" borderId="382" xfId="0" applyFill="1" applyBorder="1" applyProtection="1"/>
    <xf numFmtId="0" fontId="0" fillId="32" borderId="399" xfId="0" applyFill="1" applyBorder="1" applyProtection="1"/>
    <xf numFmtId="0" fontId="40" fillId="32" borderId="382" xfId="0" applyFont="1" applyFill="1" applyBorder="1" applyAlignment="1" applyProtection="1">
      <alignment vertical="center"/>
    </xf>
    <xf numFmtId="0" fontId="40" fillId="32" borderId="383" xfId="0" applyFont="1" applyFill="1" applyBorder="1" applyAlignment="1" applyProtection="1">
      <alignment vertical="center"/>
    </xf>
    <xf numFmtId="0" fontId="0" fillId="32" borderId="383" xfId="0" applyFill="1" applyBorder="1" applyProtection="1"/>
    <xf numFmtId="49" fontId="33" fillId="34" borderId="380" xfId="53" applyNumberFormat="1" applyFont="1" applyFill="1" applyBorder="1" applyAlignment="1" applyProtection="1">
      <alignment horizontal="center" vertical="center" wrapText="1"/>
    </xf>
    <xf numFmtId="1" fontId="28" fillId="26" borderId="380" xfId="53" quotePrefix="1" applyNumberFormat="1" applyFont="1" applyFill="1" applyBorder="1" applyAlignment="1" applyProtection="1">
      <alignment horizontal="center" vertical="center"/>
    </xf>
    <xf numFmtId="1" fontId="102" fillId="26" borderId="380" xfId="53" quotePrefix="1" applyNumberFormat="1" applyFont="1" applyFill="1" applyBorder="1" applyAlignment="1" applyProtection="1">
      <alignment horizontal="center" vertical="center" wrapText="1"/>
    </xf>
    <xf numFmtId="1" fontId="27" fillId="26" borderId="402" xfId="53" applyNumberFormat="1" applyFont="1" applyFill="1" applyBorder="1" applyAlignment="1" applyProtection="1">
      <alignment horizontal="center" vertical="center"/>
    </xf>
    <xf numFmtId="1" fontId="24" fillId="26" borderId="375" xfId="53" applyNumberFormat="1" applyFont="1" applyFill="1" applyBorder="1" applyAlignment="1" applyProtection="1">
      <alignment horizontal="center" vertical="center"/>
    </xf>
    <xf numFmtId="1" fontId="105" fillId="26" borderId="402" xfId="53" applyNumberFormat="1" applyFont="1" applyFill="1" applyBorder="1" applyAlignment="1" applyProtection="1">
      <alignment horizontal="center" vertical="center"/>
    </xf>
    <xf numFmtId="1" fontId="21" fillId="26" borderId="385" xfId="53" applyNumberFormat="1" applyFont="1" applyFill="1" applyBorder="1" applyAlignment="1" applyProtection="1">
      <alignment horizontal="center" vertical="center"/>
    </xf>
    <xf numFmtId="1" fontId="21" fillId="26" borderId="374" xfId="53" applyNumberFormat="1" applyFont="1" applyFill="1" applyBorder="1" applyAlignment="1" applyProtection="1">
      <alignment horizontal="center" vertical="center"/>
    </xf>
    <xf numFmtId="1" fontId="27" fillId="26" borderId="399" xfId="53" applyNumberFormat="1" applyFont="1" applyFill="1" applyBorder="1" applyAlignment="1" applyProtection="1">
      <alignment horizontal="center" vertical="center"/>
    </xf>
    <xf numFmtId="1" fontId="27" fillId="26" borderId="382" xfId="53" applyNumberFormat="1" applyFont="1" applyFill="1" applyBorder="1" applyAlignment="1" applyProtection="1">
      <alignment horizontal="center" vertical="center"/>
    </xf>
    <xf numFmtId="38" fontId="21" fillId="31" borderId="411" xfId="54" applyNumberFormat="1" applyFont="1" applyFill="1" applyBorder="1" applyAlignment="1" applyProtection="1">
      <alignment horizontal="right" vertical="center"/>
    </xf>
    <xf numFmtId="38" fontId="21" fillId="31" borderId="280" xfId="54" applyNumberFormat="1" applyFont="1" applyFill="1" applyBorder="1" applyAlignment="1" applyProtection="1">
      <alignment horizontal="right" vertical="center"/>
    </xf>
    <xf numFmtId="38" fontId="21" fillId="31" borderId="412" xfId="54" applyNumberFormat="1" applyFont="1" applyFill="1" applyBorder="1" applyAlignment="1" applyProtection="1">
      <alignment horizontal="right" vertical="center"/>
    </xf>
    <xf numFmtId="0" fontId="21" fillId="0" borderId="413" xfId="53" applyFont="1" applyFill="1" applyBorder="1" applyAlignment="1" applyProtection="1">
      <alignment horizontal="center" vertical="center"/>
    </xf>
    <xf numFmtId="0" fontId="21" fillId="0" borderId="411" xfId="53" applyFont="1" applyFill="1" applyBorder="1" applyAlignment="1" applyProtection="1">
      <alignment horizontal="center" vertical="center"/>
    </xf>
    <xf numFmtId="0" fontId="21" fillId="0" borderId="388" xfId="53" applyFont="1" applyFill="1" applyBorder="1" applyAlignment="1" applyProtection="1">
      <alignment vertical="center"/>
    </xf>
    <xf numFmtId="0" fontId="21" fillId="0" borderId="390" xfId="53" applyFont="1" applyFill="1" applyBorder="1" applyAlignment="1" applyProtection="1">
      <alignment vertical="center"/>
    </xf>
    <xf numFmtId="0" fontId="21" fillId="0" borderId="393" xfId="53" applyFont="1" applyFill="1" applyBorder="1" applyAlignment="1" applyProtection="1">
      <alignment horizontal="center" vertical="center"/>
    </xf>
    <xf numFmtId="0" fontId="21" fillId="0" borderId="412" xfId="53" applyFont="1" applyFill="1" applyBorder="1" applyAlignment="1" applyProtection="1">
      <alignment horizontal="center" vertical="center"/>
    </xf>
    <xf numFmtId="0" fontId="21" fillId="0" borderId="394" xfId="53" applyFont="1" applyFill="1" applyBorder="1" applyAlignment="1" applyProtection="1">
      <alignment vertical="center"/>
    </xf>
    <xf numFmtId="1" fontId="27" fillId="26" borderId="383" xfId="53" applyNumberFormat="1" applyFont="1" applyFill="1" applyBorder="1" applyAlignment="1" applyProtection="1">
      <alignment horizontal="center" vertical="center"/>
    </xf>
    <xf numFmtId="6" fontId="21" fillId="31" borderId="263" xfId="53" applyNumberFormat="1" applyFont="1" applyFill="1" applyBorder="1" applyAlignment="1" applyProtection="1">
      <alignment horizontal="right" vertical="center"/>
    </xf>
    <xf numFmtId="6" fontId="21" fillId="31" borderId="216" xfId="53" applyNumberFormat="1" applyFont="1" applyFill="1" applyBorder="1" applyAlignment="1" applyProtection="1">
      <alignment horizontal="right" vertical="center"/>
    </xf>
    <xf numFmtId="38" fontId="24" fillId="0" borderId="349" xfId="54" applyNumberFormat="1" applyFont="1" applyFill="1" applyBorder="1" applyAlignment="1" applyProtection="1">
      <alignment horizontal="right" vertical="center"/>
    </xf>
    <xf numFmtId="6" fontId="24" fillId="0" borderId="349" xfId="54" applyNumberFormat="1" applyFont="1" applyFill="1" applyBorder="1" applyAlignment="1" applyProtection="1">
      <alignment horizontal="right" vertical="center"/>
    </xf>
    <xf numFmtId="6" fontId="24" fillId="0" borderId="349" xfId="53" applyNumberFormat="1" applyFont="1" applyFill="1" applyBorder="1" applyAlignment="1" applyProtection="1">
      <alignment horizontal="right" vertical="center"/>
    </xf>
    <xf numFmtId="6" fontId="24" fillId="31" borderId="0" xfId="54" applyNumberFormat="1" applyFont="1" applyFill="1" applyBorder="1" applyAlignment="1" applyProtection="1">
      <alignment horizontal="right" vertical="center"/>
    </xf>
    <xf numFmtId="38" fontId="21" fillId="0" borderId="260" xfId="53" applyNumberFormat="1" applyFont="1" applyFill="1" applyBorder="1" applyAlignment="1" applyProtection="1">
      <alignment horizontal="right" vertical="center"/>
    </xf>
    <xf numFmtId="6" fontId="21" fillId="0" borderId="260" xfId="53" applyNumberFormat="1" applyFont="1" applyFill="1" applyBorder="1" applyAlignment="1" applyProtection="1">
      <alignment horizontal="right" vertical="center"/>
    </xf>
    <xf numFmtId="6" fontId="21" fillId="0" borderId="260" xfId="54" applyNumberFormat="1" applyFont="1" applyFill="1" applyBorder="1" applyAlignment="1" applyProtection="1">
      <alignment horizontal="right" vertical="center"/>
    </xf>
    <xf numFmtId="6" fontId="21" fillId="31" borderId="260" xfId="54" applyNumberFormat="1" applyFont="1" applyFill="1" applyBorder="1" applyAlignment="1" applyProtection="1">
      <alignment horizontal="right" vertical="center"/>
    </xf>
    <xf numFmtId="38" fontId="21" fillId="0" borderId="38" xfId="53" applyNumberFormat="1" applyFont="1" applyFill="1" applyBorder="1" applyAlignment="1" applyProtection="1">
      <alignment horizontal="right" vertical="center"/>
    </xf>
    <xf numFmtId="6" fontId="21" fillId="0" borderId="38" xfId="53" applyNumberFormat="1" applyFont="1" applyFill="1" applyBorder="1" applyAlignment="1" applyProtection="1">
      <alignment horizontal="right" vertical="center"/>
    </xf>
    <xf numFmtId="38" fontId="21" fillId="0" borderId="381" xfId="53" applyNumberFormat="1" applyFont="1" applyFill="1" applyBorder="1" applyAlignment="1" applyProtection="1">
      <alignment horizontal="right" vertical="center"/>
    </xf>
    <xf numFmtId="6" fontId="21" fillId="0" borderId="381" xfId="53" applyNumberFormat="1" applyFont="1" applyFill="1" applyBorder="1" applyAlignment="1" applyProtection="1">
      <alignment horizontal="right" vertical="center"/>
    </xf>
    <xf numFmtId="6" fontId="21" fillId="0" borderId="381" xfId="54" applyNumberFormat="1" applyFont="1" applyFill="1" applyBorder="1" applyAlignment="1" applyProtection="1">
      <alignment horizontal="right" vertical="center"/>
    </xf>
    <xf numFmtId="38" fontId="24" fillId="31" borderId="345" xfId="54" applyNumberFormat="1" applyFont="1" applyFill="1" applyBorder="1" applyAlignment="1" applyProtection="1">
      <alignment horizontal="right" vertical="center"/>
    </xf>
    <xf numFmtId="6" fontId="24" fillId="0" borderId="345" xfId="54" applyNumberFormat="1" applyFont="1" applyFill="1" applyBorder="1" applyAlignment="1" applyProtection="1">
      <alignment horizontal="right" vertical="center"/>
    </xf>
    <xf numFmtId="6" fontId="24" fillId="31" borderId="345" xfId="54" applyNumberFormat="1" applyFont="1" applyFill="1" applyBorder="1" applyAlignment="1" applyProtection="1">
      <alignment horizontal="right" vertical="center"/>
    </xf>
    <xf numFmtId="6" fontId="24" fillId="0" borderId="345" xfId="53" applyNumberFormat="1" applyFont="1" applyFill="1" applyBorder="1" applyAlignment="1" applyProtection="1">
      <alignment horizontal="right" vertical="center"/>
    </xf>
    <xf numFmtId="8" fontId="81" fillId="25" borderId="217" xfId="0" applyNumberFormat="1" applyFont="1" applyFill="1" applyBorder="1" applyAlignment="1" applyProtection="1">
      <alignment horizontal="center" vertical="center" wrapText="1"/>
    </xf>
    <xf numFmtId="6" fontId="81" fillId="25" borderId="217" xfId="0" applyNumberFormat="1" applyFont="1" applyFill="1" applyBorder="1" applyAlignment="1" applyProtection="1">
      <alignment horizontal="center" vertical="center" wrapText="1"/>
    </xf>
    <xf numFmtId="1" fontId="23" fillId="26" borderId="217" xfId="0" applyNumberFormat="1" applyFont="1" applyFill="1" applyBorder="1" applyAlignment="1" applyProtection="1">
      <alignment vertical="center"/>
    </xf>
    <xf numFmtId="1" fontId="24" fillId="26" borderId="217" xfId="0" applyNumberFormat="1" applyFont="1" applyFill="1" applyBorder="1" applyAlignment="1" applyProtection="1">
      <alignment vertical="center"/>
    </xf>
    <xf numFmtId="1" fontId="28" fillId="26" borderId="39" xfId="0" quotePrefix="1" applyNumberFormat="1" applyFont="1" applyFill="1" applyBorder="1" applyAlignment="1" applyProtection="1">
      <alignment horizontal="center" vertical="center"/>
    </xf>
    <xf numFmtId="1" fontId="23" fillId="0" borderId="0" xfId="0" applyNumberFormat="1" applyFont="1" applyAlignment="1" applyProtection="1">
      <alignment vertical="center"/>
    </xf>
    <xf numFmtId="1" fontId="27" fillId="0" borderId="0" xfId="0" applyNumberFormat="1" applyFont="1" applyAlignment="1" applyProtection="1">
      <alignment vertical="center"/>
    </xf>
    <xf numFmtId="5" fontId="21" fillId="0" borderId="260" xfId="0" applyNumberFormat="1" applyFont="1" applyFill="1" applyBorder="1" applyAlignment="1" applyProtection="1">
      <alignment vertical="center"/>
    </xf>
    <xf numFmtId="166" fontId="21" fillId="0" borderId="260" xfId="28" applyNumberFormat="1" applyFont="1" applyFill="1" applyBorder="1" applyAlignment="1" applyProtection="1">
      <alignment vertical="center"/>
    </xf>
    <xf numFmtId="165" fontId="21" fillId="0" borderId="260" xfId="28" applyNumberFormat="1" applyFont="1" applyFill="1" applyBorder="1" applyAlignment="1" applyProtection="1">
      <alignment vertical="center"/>
    </xf>
    <xf numFmtId="38" fontId="21" fillId="0" borderId="260" xfId="28" applyNumberFormat="1" applyFont="1" applyFill="1" applyBorder="1" applyAlignment="1" applyProtection="1">
      <alignment vertical="center"/>
    </xf>
    <xf numFmtId="5" fontId="21" fillId="0" borderId="38" xfId="0" applyNumberFormat="1" applyFont="1" applyFill="1" applyBorder="1" applyAlignment="1" applyProtection="1">
      <alignment vertical="center"/>
    </xf>
    <xf numFmtId="166" fontId="21" fillId="0" borderId="38" xfId="28" applyNumberFormat="1" applyFont="1" applyFill="1" applyBorder="1" applyAlignment="1" applyProtection="1">
      <alignment vertical="center"/>
    </xf>
    <xf numFmtId="165" fontId="21" fillId="0" borderId="38" xfId="28" applyNumberFormat="1" applyFont="1" applyFill="1" applyBorder="1" applyAlignment="1" applyProtection="1">
      <alignment vertical="center"/>
    </xf>
    <xf numFmtId="38" fontId="21" fillId="0" borderId="38" xfId="28" applyNumberFormat="1" applyFont="1" applyFill="1" applyBorder="1" applyAlignment="1" applyProtection="1">
      <alignment vertical="center"/>
    </xf>
    <xf numFmtId="6" fontId="21" fillId="0" borderId="276" xfId="0" applyNumberFormat="1" applyFont="1" applyFill="1" applyBorder="1" applyAlignment="1" applyProtection="1">
      <alignment vertical="center"/>
    </xf>
    <xf numFmtId="0" fontId="21" fillId="0" borderId="0" xfId="0" quotePrefix="1" applyFont="1" applyAlignment="1" applyProtection="1">
      <alignment vertical="center"/>
    </xf>
    <xf numFmtId="5" fontId="21" fillId="0" borderId="56" xfId="0" applyNumberFormat="1" applyFont="1" applyFill="1" applyBorder="1" applyAlignment="1" applyProtection="1">
      <alignment vertical="center"/>
    </xf>
    <xf numFmtId="166" fontId="21" fillId="0" borderId="56" xfId="28" applyNumberFormat="1" applyFont="1" applyFill="1" applyBorder="1" applyAlignment="1" applyProtection="1">
      <alignment vertical="center"/>
    </xf>
    <xf numFmtId="165" fontId="21" fillId="0" borderId="56" xfId="28" applyNumberFormat="1" applyFont="1" applyFill="1" applyBorder="1" applyAlignment="1" applyProtection="1">
      <alignment vertical="center"/>
    </xf>
    <xf numFmtId="38" fontId="21" fillId="0" borderId="56" xfId="28" applyNumberFormat="1" applyFont="1" applyFill="1" applyBorder="1" applyAlignment="1" applyProtection="1">
      <alignment vertical="center"/>
    </xf>
    <xf numFmtId="0" fontId="24" fillId="0" borderId="232" xfId="0" applyFont="1" applyFill="1" applyBorder="1" applyAlignment="1" applyProtection="1">
      <alignment vertical="center"/>
    </xf>
    <xf numFmtId="0" fontId="24" fillId="0" borderId="233" xfId="0" applyFont="1" applyFill="1" applyBorder="1" applyAlignment="1" applyProtection="1">
      <alignment horizontal="center" vertical="center"/>
    </xf>
    <xf numFmtId="5" fontId="70" fillId="0" borderId="12" xfId="0" applyNumberFormat="1" applyFont="1" applyFill="1" applyBorder="1" applyAlignment="1" applyProtection="1">
      <alignment vertical="center"/>
    </xf>
    <xf numFmtId="165" fontId="70" fillId="0" borderId="12" xfId="28" applyNumberFormat="1" applyFont="1" applyFill="1" applyBorder="1" applyAlignment="1" applyProtection="1">
      <alignment vertical="center"/>
    </xf>
    <xf numFmtId="38" fontId="24" fillId="0" borderId="12" xfId="28" applyNumberFormat="1" applyFont="1" applyFill="1" applyBorder="1" applyAlignment="1" applyProtection="1">
      <alignment vertical="center"/>
    </xf>
    <xf numFmtId="5" fontId="24" fillId="0" borderId="12" xfId="0" applyNumberFormat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33" fillId="0" borderId="0" xfId="0" applyFont="1" applyFill="1" applyBorder="1" applyAlignment="1" applyProtection="1">
      <alignment horizontal="center" vertical="center"/>
    </xf>
    <xf numFmtId="0" fontId="81" fillId="45" borderId="380" xfId="0" applyFont="1" applyFill="1" applyBorder="1" applyAlignment="1" applyProtection="1">
      <alignment horizontal="center" vertical="center" wrapText="1"/>
      <protection locked="0"/>
    </xf>
    <xf numFmtId="0" fontId="33" fillId="45" borderId="380" xfId="0" applyFont="1" applyFill="1" applyBorder="1" applyAlignment="1" applyProtection="1">
      <alignment horizontal="center" vertical="center" wrapText="1"/>
      <protection locked="0"/>
    </xf>
    <xf numFmtId="0" fontId="31" fillId="25" borderId="414" xfId="0" applyFont="1" applyFill="1" applyBorder="1" applyAlignment="1" applyProtection="1">
      <alignment horizontal="center" vertical="center" wrapText="1"/>
    </xf>
    <xf numFmtId="0" fontId="33" fillId="25" borderId="379" xfId="0" applyFont="1" applyFill="1" applyBorder="1" applyAlignment="1" applyProtection="1">
      <alignment horizontal="center" vertical="center" wrapText="1"/>
    </xf>
    <xf numFmtId="1" fontId="21" fillId="26" borderId="376" xfId="64" applyNumberFormat="1" applyFont="1" applyFill="1" applyBorder="1" applyAlignment="1" applyProtection="1">
      <alignment horizontal="center"/>
    </xf>
    <xf numFmtId="1" fontId="24" fillId="26" borderId="377" xfId="64" applyNumberFormat="1" applyFont="1" applyFill="1" applyBorder="1" applyProtection="1"/>
    <xf numFmtId="1" fontId="21" fillId="26" borderId="378" xfId="64" applyNumberFormat="1" applyFont="1" applyFill="1" applyBorder="1" applyAlignment="1" applyProtection="1">
      <alignment horizontal="center"/>
    </xf>
    <xf numFmtId="0" fontId="24" fillId="35" borderId="378" xfId="0" applyFont="1" applyFill="1" applyBorder="1" applyAlignment="1" applyProtection="1">
      <alignment vertical="center" wrapText="1"/>
    </xf>
    <xf numFmtId="0" fontId="24" fillId="35" borderId="376" xfId="0" applyFont="1" applyFill="1" applyBorder="1" applyAlignment="1" applyProtection="1">
      <alignment horizontal="center" vertical="center" wrapText="1"/>
    </xf>
    <xf numFmtId="3" fontId="21" fillId="35" borderId="378" xfId="0" applyNumberFormat="1" applyFont="1" applyFill="1" applyBorder="1" applyAlignment="1" applyProtection="1">
      <alignment horizontal="right" vertical="center"/>
    </xf>
    <xf numFmtId="6" fontId="21" fillId="35" borderId="378" xfId="0" applyNumberFormat="1" applyFont="1" applyFill="1" applyBorder="1" applyAlignment="1" applyProtection="1">
      <alignment horizontal="right" vertical="center"/>
    </xf>
    <xf numFmtId="6" fontId="21" fillId="35" borderId="377" xfId="0" applyNumberFormat="1" applyFont="1" applyFill="1" applyBorder="1" applyAlignment="1" applyProtection="1">
      <alignment horizontal="right" vertical="center"/>
    </xf>
    <xf numFmtId="0" fontId="24" fillId="35" borderId="378" xfId="0" applyFont="1" applyFill="1" applyBorder="1" applyAlignment="1" applyProtection="1">
      <alignment horizontal="center" vertical="center" wrapText="1"/>
    </xf>
    <xf numFmtId="165" fontId="27" fillId="26" borderId="327" xfId="28" applyNumberFormat="1" applyFont="1" applyFill="1" applyBorder="1" applyAlignment="1" applyProtection="1">
      <alignment horizontal="center" vertical="center"/>
    </xf>
    <xf numFmtId="1" fontId="102" fillId="26" borderId="327" xfId="28" quotePrefix="1" applyNumberFormat="1" applyFont="1" applyFill="1" applyBorder="1" applyAlignment="1" applyProtection="1">
      <alignment horizontal="center" vertical="center"/>
    </xf>
    <xf numFmtId="1" fontId="102" fillId="26" borderId="327" xfId="28" applyNumberFormat="1" applyFont="1" applyFill="1" applyBorder="1" applyAlignment="1" applyProtection="1">
      <alignment horizontal="center" vertical="center"/>
    </xf>
    <xf numFmtId="165" fontId="27" fillId="26" borderId="327" xfId="28" applyNumberFormat="1" applyFont="1" applyFill="1" applyBorder="1" applyAlignment="1" applyProtection="1">
      <alignment horizontal="center" vertical="center" wrapText="1"/>
    </xf>
    <xf numFmtId="0" fontId="102" fillId="26" borderId="327" xfId="28" quotePrefix="1" applyNumberFormat="1" applyFont="1" applyFill="1" applyBorder="1" applyAlignment="1" applyProtection="1">
      <alignment horizontal="center" vertical="center" wrapText="1"/>
    </xf>
    <xf numFmtId="1" fontId="102" fillId="26" borderId="327" xfId="28" quotePrefix="1" applyNumberFormat="1" applyFont="1" applyFill="1" applyBorder="1" applyAlignment="1" applyProtection="1">
      <alignment horizontal="center" vertical="center" wrapText="1"/>
    </xf>
    <xf numFmtId="1" fontId="102" fillId="26" borderId="327" xfId="28" applyNumberFormat="1" applyFont="1" applyFill="1" applyBorder="1" applyAlignment="1" applyProtection="1">
      <alignment horizontal="center" vertical="center" wrapText="1"/>
    </xf>
    <xf numFmtId="14" fontId="37" fillId="0" borderId="0" xfId="0" applyNumberFormat="1" applyFont="1" applyFill="1" applyBorder="1" applyAlignment="1" applyProtection="1">
      <alignment horizontal="left" vertical="center"/>
    </xf>
    <xf numFmtId="5" fontId="37" fillId="0" borderId="0" xfId="0" applyNumberFormat="1" applyFont="1" applyFill="1" applyBorder="1" applyAlignment="1" applyProtection="1">
      <alignment horizontal="left" vertical="center"/>
    </xf>
    <xf numFmtId="5" fontId="21" fillId="0" borderId="0" xfId="0" applyNumberFormat="1" applyFont="1" applyBorder="1" applyAlignment="1" applyProtection="1">
      <alignment vertical="center"/>
    </xf>
    <xf numFmtId="49" fontId="33" fillId="33" borderId="380" xfId="53" applyNumberFormat="1" applyFont="1" applyFill="1" applyBorder="1" applyAlignment="1" applyProtection="1">
      <alignment horizontal="center" vertical="center" wrapText="1"/>
    </xf>
    <xf numFmtId="0" fontId="81" fillId="43" borderId="380" xfId="70" applyFont="1" applyFill="1" applyBorder="1" applyAlignment="1" applyProtection="1">
      <alignment horizontal="center" vertical="center" wrapText="1"/>
    </xf>
    <xf numFmtId="0" fontId="81" fillId="48" borderId="380" xfId="70" applyFont="1" applyFill="1" applyBorder="1" applyAlignment="1" applyProtection="1">
      <alignment horizontal="center" vertical="center" wrapText="1"/>
    </xf>
    <xf numFmtId="0" fontId="81" fillId="49" borderId="380" xfId="70" applyFont="1" applyFill="1" applyBorder="1" applyAlignment="1" applyProtection="1">
      <alignment horizontal="center" vertical="center" wrapText="1"/>
    </xf>
    <xf numFmtId="0" fontId="81" fillId="33" borderId="380" xfId="70" applyFont="1" applyFill="1" applyBorder="1" applyAlignment="1" applyProtection="1">
      <alignment horizontal="center" vertical="center" wrapText="1"/>
    </xf>
    <xf numFmtId="0" fontId="81" fillId="56" borderId="380" xfId="70" applyFont="1" applyFill="1" applyBorder="1" applyAlignment="1" applyProtection="1">
      <alignment horizontal="center" vertical="center" wrapText="1"/>
    </xf>
    <xf numFmtId="0" fontId="81" fillId="57" borderId="380" xfId="70" applyFont="1" applyFill="1" applyBorder="1" applyAlignment="1" applyProtection="1">
      <alignment horizontal="center" vertical="center" wrapText="1"/>
    </xf>
    <xf numFmtId="0" fontId="81" fillId="58" borderId="380" xfId="70" applyFont="1" applyFill="1" applyBorder="1" applyAlignment="1" applyProtection="1">
      <alignment horizontal="center" vertical="center" wrapText="1"/>
    </xf>
    <xf numFmtId="0" fontId="81" fillId="50" borderId="380" xfId="70" applyFont="1" applyFill="1" applyBorder="1" applyAlignment="1" applyProtection="1">
      <alignment horizontal="center" vertical="center" wrapText="1"/>
    </xf>
    <xf numFmtId="172" fontId="0" fillId="0" borderId="0" xfId="0" applyNumberFormat="1" applyBorder="1" applyAlignment="1" applyProtection="1">
      <alignment vertical="center"/>
    </xf>
    <xf numFmtId="10" fontId="0" fillId="0" borderId="0" xfId="0" applyNumberFormat="1" applyBorder="1" applyAlignment="1" applyProtection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54" borderId="0" xfId="0" applyFill="1" applyAlignment="1">
      <alignment vertical="center"/>
    </xf>
    <xf numFmtId="0" fontId="0" fillId="32" borderId="0" xfId="0" applyFill="1" applyAlignment="1">
      <alignment vertical="center"/>
    </xf>
    <xf numFmtId="0" fontId="21" fillId="54" borderId="0" xfId="0" applyFont="1" applyFill="1" applyAlignment="1">
      <alignment vertical="center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6" fontId="95" fillId="0" borderId="0" xfId="0" applyNumberFormat="1" applyFont="1" applyBorder="1" applyAlignment="1" applyProtection="1">
      <alignment horizontal="right" vertical="center"/>
    </xf>
    <xf numFmtId="0" fontId="48" fillId="54" borderId="0" xfId="0" applyFont="1" applyFill="1" applyAlignment="1">
      <alignment horizontal="center" vertical="center"/>
    </xf>
    <xf numFmtId="0" fontId="33" fillId="34" borderId="380" xfId="64" applyFont="1" applyFill="1" applyBorder="1" applyAlignment="1" applyProtection="1">
      <alignment horizontal="center" vertical="center" wrapText="1"/>
    </xf>
    <xf numFmtId="165" fontId="0" fillId="0" borderId="0" xfId="0" applyNumberFormat="1" applyBorder="1" applyAlignment="1" applyProtection="1">
      <alignment vertical="center"/>
    </xf>
    <xf numFmtId="38" fontId="72" fillId="55" borderId="389" xfId="252" applyNumberFormat="1" applyFont="1" applyFill="1" applyBorder="1" applyAlignment="1" applyProtection="1">
      <alignment vertical="center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8" fontId="0" fillId="0" borderId="0" xfId="0" applyNumberFormat="1" applyAlignment="1" applyProtection="1">
      <alignment vertical="center"/>
    </xf>
    <xf numFmtId="6" fontId="37" fillId="0" borderId="0" xfId="0" applyNumberFormat="1" applyFont="1" applyFill="1" applyBorder="1" applyAlignment="1" applyProtection="1">
      <alignment vertical="center"/>
    </xf>
    <xf numFmtId="0" fontId="0" fillId="0" borderId="0" xfId="0" applyAlignment="1" applyProtection="1">
      <alignment horizontal="left"/>
    </xf>
    <xf numFmtId="0" fontId="21" fillId="0" borderId="261" xfId="53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21" fillId="0" borderId="264" xfId="53" applyFont="1" applyFill="1" applyBorder="1" applyAlignment="1" applyProtection="1">
      <alignment horizontal="left" vertical="center"/>
    </xf>
    <xf numFmtId="0" fontId="21" fillId="0" borderId="264" xfId="53" applyFont="1" applyFill="1" applyBorder="1" applyAlignment="1" applyProtection="1">
      <alignment horizontal="left"/>
    </xf>
    <xf numFmtId="0" fontId="21" fillId="0" borderId="28" xfId="53" applyFont="1" applyFill="1" applyBorder="1" applyAlignment="1" applyProtection="1">
      <alignment horizontal="left" vertical="center"/>
    </xf>
    <xf numFmtId="0" fontId="21" fillId="0" borderId="381" xfId="53" applyFont="1" applyFill="1" applyBorder="1" applyProtection="1"/>
    <xf numFmtId="38" fontId="21" fillId="31" borderId="381" xfId="54" applyNumberFormat="1" applyFont="1" applyFill="1" applyBorder="1" applyAlignment="1" applyProtection="1">
      <alignment horizontal="right"/>
    </xf>
    <xf numFmtId="38" fontId="0" fillId="0" borderId="0" xfId="0" applyNumberFormat="1" applyBorder="1" applyProtection="1"/>
    <xf numFmtId="0" fontId="0" fillId="0" borderId="0" xfId="0" applyBorder="1"/>
    <xf numFmtId="6" fontId="21" fillId="0" borderId="0" xfId="0" applyNumberFormat="1" applyFont="1" applyBorder="1" applyProtection="1"/>
    <xf numFmtId="0" fontId="21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1" fillId="0" borderId="0" xfId="0" applyFont="1" applyBorder="1"/>
    <xf numFmtId="1" fontId="102" fillId="26" borderId="417" xfId="53" quotePrefix="1" applyNumberFormat="1" applyFont="1" applyFill="1" applyBorder="1" applyAlignment="1" applyProtection="1">
      <alignment horizontal="center" vertical="center" wrapText="1"/>
    </xf>
    <xf numFmtId="6" fontId="21" fillId="34" borderId="390" xfId="54" applyNumberFormat="1" applyFont="1" applyFill="1" applyBorder="1" applyAlignment="1" applyProtection="1">
      <alignment horizontal="right" vertical="center"/>
    </xf>
    <xf numFmtId="6" fontId="21" fillId="34" borderId="416" xfId="54" applyNumberFormat="1" applyFont="1" applyFill="1" applyBorder="1" applyAlignment="1" applyProtection="1">
      <alignment horizontal="right" vertical="center"/>
    </xf>
    <xf numFmtId="0" fontId="24" fillId="0" borderId="35" xfId="53" applyFont="1" applyFill="1" applyBorder="1" applyAlignment="1" applyProtection="1">
      <alignment vertical="center"/>
    </xf>
    <xf numFmtId="6" fontId="21" fillId="31" borderId="275" xfId="54" applyNumberFormat="1" applyFont="1" applyFill="1" applyBorder="1" applyAlignment="1" applyProtection="1">
      <alignment horizontal="right" vertical="center"/>
    </xf>
    <xf numFmtId="6" fontId="21" fillId="31" borderId="268" xfId="54" applyNumberFormat="1" applyFont="1" applyFill="1" applyBorder="1" applyAlignment="1" applyProtection="1">
      <alignment horizontal="right" vertical="center"/>
    </xf>
    <xf numFmtId="6" fontId="21" fillId="31" borderId="418" xfId="54" applyNumberFormat="1" applyFont="1" applyFill="1" applyBorder="1" applyAlignment="1" applyProtection="1">
      <alignment horizontal="right" vertical="center"/>
    </xf>
    <xf numFmtId="6" fontId="24" fillId="31" borderId="419" xfId="54" applyNumberFormat="1" applyFont="1" applyFill="1" applyBorder="1" applyAlignment="1" applyProtection="1">
      <alignment horizontal="right" vertical="center"/>
    </xf>
    <xf numFmtId="0" fontId="24" fillId="0" borderId="344" xfId="53" applyFont="1" applyFill="1" applyBorder="1" applyAlignment="1" applyProtection="1">
      <alignment vertical="center"/>
    </xf>
    <xf numFmtId="0" fontId="76" fillId="0" borderId="0" xfId="0" applyFont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horizontal="center" vertical="center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49" fontId="33" fillId="34" borderId="328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4" borderId="0" xfId="53" applyNumberFormat="1" applyFont="1" applyFill="1" applyBorder="1" applyAlignment="1" applyProtection="1">
      <alignment horizontal="center" vertical="center" wrapText="1"/>
    </xf>
    <xf numFmtId="6" fontId="21" fillId="31" borderId="422" xfId="53" applyNumberFormat="1" applyFont="1" applyFill="1" applyBorder="1" applyAlignment="1" applyProtection="1">
      <alignment horizontal="right" vertical="center"/>
    </xf>
    <xf numFmtId="6" fontId="21" fillId="31" borderId="423" xfId="53" applyNumberFormat="1" applyFont="1" applyFill="1" applyBorder="1" applyAlignment="1" applyProtection="1">
      <alignment horizontal="right" vertical="center"/>
    </xf>
    <xf numFmtId="6" fontId="24" fillId="31" borderId="424" xfId="54" applyNumberFormat="1" applyFont="1" applyFill="1" applyBorder="1" applyAlignment="1" applyProtection="1">
      <alignment horizontal="right" vertical="center"/>
    </xf>
    <xf numFmtId="6" fontId="21" fillId="46" borderId="421" xfId="54" applyNumberFormat="1" applyFont="1" applyFill="1" applyBorder="1" applyAlignment="1" applyProtection="1">
      <alignment horizontal="right" vertical="center"/>
    </xf>
    <xf numFmtId="6" fontId="21" fillId="46" borderId="425" xfId="54" applyNumberFormat="1" applyFont="1" applyFill="1" applyBorder="1" applyAlignment="1" applyProtection="1">
      <alignment horizontal="right" vertical="center"/>
    </xf>
    <xf numFmtId="6" fontId="24" fillId="46" borderId="420" xfId="54" applyNumberFormat="1" applyFont="1" applyFill="1" applyBorder="1" applyAlignment="1" applyProtection="1">
      <alignment horizontal="right" vertical="center"/>
    </xf>
    <xf numFmtId="6" fontId="21" fillId="46" borderId="426" xfId="54" applyNumberFormat="1" applyFont="1" applyFill="1" applyBorder="1" applyAlignment="1" applyProtection="1">
      <alignment horizontal="right" vertical="center"/>
    </xf>
    <xf numFmtId="6" fontId="21" fillId="46" borderId="267" xfId="54" applyNumberFormat="1" applyFont="1" applyFill="1" applyBorder="1" applyAlignment="1" applyProtection="1">
      <alignment horizontal="right" vertical="center"/>
    </xf>
    <xf numFmtId="6" fontId="21" fillId="46" borderId="427" xfId="54" applyNumberFormat="1" applyFont="1" applyFill="1" applyBorder="1" applyAlignment="1" applyProtection="1">
      <alignment horizontal="right" vertical="center"/>
    </xf>
    <xf numFmtId="6" fontId="24" fillId="46" borderId="428" xfId="54" applyNumberFormat="1" applyFont="1" applyFill="1" applyBorder="1" applyAlignment="1" applyProtection="1">
      <alignment horizontal="right" vertical="center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1" fontId="28" fillId="26" borderId="417" xfId="53" quotePrefix="1" applyNumberFormat="1" applyFont="1" applyFill="1" applyBorder="1" applyAlignment="1" applyProtection="1">
      <alignment horizontal="center"/>
    </xf>
    <xf numFmtId="1" fontId="102" fillId="26" borderId="430" xfId="53" quotePrefix="1" applyNumberFormat="1" applyFont="1" applyFill="1" applyBorder="1" applyAlignment="1" applyProtection="1">
      <alignment horizontal="center" vertical="center" wrapText="1"/>
    </xf>
    <xf numFmtId="1" fontId="102" fillId="26" borderId="417" xfId="0" quotePrefix="1" applyNumberFormat="1" applyFont="1" applyFill="1" applyBorder="1" applyAlignment="1" applyProtection="1">
      <alignment horizontal="center" vertical="center" wrapText="1"/>
    </xf>
    <xf numFmtId="6" fontId="21" fillId="34" borderId="421" xfId="54" applyNumberFormat="1" applyFont="1" applyFill="1" applyBorder="1" applyAlignment="1" applyProtection="1">
      <alignment horizontal="right"/>
    </xf>
    <xf numFmtId="6" fontId="21" fillId="34" borderId="390" xfId="54" applyNumberFormat="1" applyFont="1" applyFill="1" applyBorder="1" applyAlignment="1" applyProtection="1">
      <alignment horizontal="right"/>
    </xf>
    <xf numFmtId="6" fontId="21" fillId="34" borderId="425" xfId="54" applyNumberFormat="1" applyFont="1" applyFill="1" applyBorder="1" applyAlignment="1" applyProtection="1">
      <alignment horizontal="right"/>
    </xf>
    <xf numFmtId="6" fontId="24" fillId="34" borderId="420" xfId="54" applyNumberFormat="1" applyFont="1" applyFill="1" applyBorder="1" applyAlignment="1" applyProtection="1">
      <alignment horizontal="right"/>
    </xf>
    <xf numFmtId="6" fontId="21" fillId="0" borderId="431" xfId="53" applyNumberFormat="1" applyFont="1" applyFill="1" applyBorder="1" applyAlignment="1" applyProtection="1">
      <alignment horizontal="right"/>
    </xf>
    <xf numFmtId="6" fontId="24" fillId="0" borderId="432" xfId="54" applyNumberFormat="1" applyFont="1" applyFill="1" applyBorder="1" applyAlignment="1" applyProtection="1">
      <alignment horizontal="right"/>
    </xf>
    <xf numFmtId="6" fontId="21" fillId="59" borderId="262" xfId="53" applyNumberFormat="1" applyFont="1" applyFill="1" applyBorder="1" applyAlignment="1" applyProtection="1">
      <alignment horizontal="right" vertical="center"/>
    </xf>
    <xf numFmtId="6" fontId="21" fillId="60" borderId="262" xfId="53" applyNumberFormat="1" applyFont="1" applyFill="1" applyBorder="1" applyAlignment="1" applyProtection="1">
      <alignment horizontal="right" vertical="center"/>
    </xf>
    <xf numFmtId="38" fontId="21" fillId="60" borderId="262" xfId="54" applyNumberFormat="1" applyFont="1" applyFill="1" applyBorder="1" applyAlignment="1" applyProtection="1">
      <alignment horizontal="right" vertical="center"/>
    </xf>
    <xf numFmtId="6" fontId="21" fillId="60" borderId="280" xfId="53" applyNumberFormat="1" applyFont="1" applyFill="1" applyBorder="1" applyAlignment="1" applyProtection="1">
      <alignment horizontal="right" vertical="center"/>
    </xf>
    <xf numFmtId="6" fontId="21" fillId="45" borderId="422" xfId="53" applyNumberFormat="1" applyFont="1" applyFill="1" applyBorder="1" applyAlignment="1" applyProtection="1">
      <alignment horizontal="right" vertical="center"/>
    </xf>
    <xf numFmtId="6" fontId="21" fillId="45" borderId="423" xfId="53" applyNumberFormat="1" applyFont="1" applyFill="1" applyBorder="1" applyAlignment="1" applyProtection="1">
      <alignment horizontal="right" vertical="center"/>
    </xf>
    <xf numFmtId="6" fontId="24" fillId="45" borderId="424" xfId="54" applyNumberFormat="1" applyFont="1" applyFill="1" applyBorder="1" applyAlignment="1" applyProtection="1">
      <alignment horizontal="right" vertical="center"/>
    </xf>
    <xf numFmtId="6" fontId="21" fillId="59" borderId="263" xfId="54" applyNumberFormat="1" applyFont="1" applyFill="1" applyBorder="1" applyAlignment="1" applyProtection="1">
      <alignment horizontal="right" vertical="center"/>
    </xf>
    <xf numFmtId="38" fontId="21" fillId="59" borderId="262" xfId="54" applyNumberFormat="1" applyFont="1" applyFill="1" applyBorder="1" applyAlignment="1" applyProtection="1">
      <alignment horizontal="right" vertical="center"/>
    </xf>
    <xf numFmtId="6" fontId="21" fillId="59" borderId="267" xfId="54" applyNumberFormat="1" applyFont="1" applyFill="1" applyBorder="1" applyAlignment="1" applyProtection="1">
      <alignment horizontal="right" vertical="center"/>
    </xf>
    <xf numFmtId="6" fontId="21" fillId="59" borderId="260" xfId="54" applyNumberFormat="1" applyFont="1" applyFill="1" applyBorder="1" applyAlignment="1" applyProtection="1">
      <alignment horizontal="right" vertical="center"/>
    </xf>
    <xf numFmtId="6" fontId="21" fillId="59" borderId="280" xfId="53" applyNumberFormat="1" applyFont="1" applyFill="1" applyBorder="1" applyAlignment="1" applyProtection="1">
      <alignment horizontal="right" vertical="center"/>
    </xf>
    <xf numFmtId="0" fontId="0" fillId="54" borderId="0" xfId="0" applyFill="1"/>
    <xf numFmtId="1" fontId="28" fillId="26" borderId="430" xfId="53" quotePrefix="1" applyNumberFormat="1" applyFont="1" applyFill="1" applyBorder="1" applyAlignment="1" applyProtection="1">
      <alignment horizontal="center" vertical="center"/>
    </xf>
    <xf numFmtId="6" fontId="24" fillId="34" borderId="436" xfId="54" applyNumberFormat="1" applyFont="1" applyFill="1" applyBorder="1" applyAlignment="1" applyProtection="1">
      <alignment horizontal="right" vertical="center"/>
    </xf>
    <xf numFmtId="6" fontId="21" fillId="44" borderId="265" xfId="53" applyNumberFormat="1" applyFont="1" applyFill="1" applyBorder="1" applyAlignment="1" applyProtection="1">
      <alignment horizontal="right"/>
    </xf>
    <xf numFmtId="6" fontId="21" fillId="0" borderId="413" xfId="53" applyNumberFormat="1" applyFont="1" applyFill="1" applyBorder="1" applyAlignment="1" applyProtection="1">
      <alignment horizontal="right"/>
    </xf>
    <xf numFmtId="6" fontId="21" fillId="45" borderId="422" xfId="53" applyNumberFormat="1" applyFont="1" applyFill="1" applyBorder="1" applyAlignment="1" applyProtection="1">
      <alignment horizontal="right"/>
    </xf>
    <xf numFmtId="38" fontId="21" fillId="31" borderId="422" xfId="54" applyNumberFormat="1" applyFont="1" applyFill="1" applyBorder="1" applyAlignment="1" applyProtection="1">
      <alignment horizontal="right"/>
    </xf>
    <xf numFmtId="6" fontId="21" fillId="0" borderId="411" xfId="53" applyNumberFormat="1" applyFont="1" applyFill="1" applyBorder="1" applyAlignment="1" applyProtection="1">
      <alignment horizontal="right"/>
    </xf>
    <xf numFmtId="6" fontId="21" fillId="0" borderId="422" xfId="53" applyNumberFormat="1" applyFont="1" applyFill="1" applyBorder="1" applyAlignment="1" applyProtection="1">
      <alignment horizontal="right"/>
    </xf>
    <xf numFmtId="6" fontId="21" fillId="33" borderId="421" xfId="53" applyNumberFormat="1" applyFont="1" applyFill="1" applyBorder="1" applyAlignment="1" applyProtection="1">
      <alignment horizontal="right"/>
    </xf>
    <xf numFmtId="6" fontId="21" fillId="0" borderId="415" xfId="53" applyNumberFormat="1" applyFont="1" applyFill="1" applyBorder="1" applyAlignment="1" applyProtection="1">
      <alignment horizontal="right"/>
    </xf>
    <xf numFmtId="6" fontId="21" fillId="45" borderId="423" xfId="53" applyNumberFormat="1" applyFont="1" applyFill="1" applyBorder="1" applyAlignment="1" applyProtection="1">
      <alignment horizontal="right"/>
    </xf>
    <xf numFmtId="38" fontId="21" fillId="31" borderId="423" xfId="54" applyNumberFormat="1" applyFont="1" applyFill="1" applyBorder="1" applyAlignment="1" applyProtection="1">
      <alignment horizontal="right"/>
    </xf>
    <xf numFmtId="6" fontId="21" fillId="0" borderId="412" xfId="53" applyNumberFormat="1" applyFont="1" applyFill="1" applyBorder="1" applyAlignment="1" applyProtection="1">
      <alignment horizontal="right"/>
    </xf>
    <xf numFmtId="6" fontId="21" fillId="0" borderId="423" xfId="53" applyNumberFormat="1" applyFont="1" applyFill="1" applyBorder="1" applyAlignment="1" applyProtection="1">
      <alignment horizontal="right"/>
    </xf>
    <xf numFmtId="6" fontId="21" fillId="33" borderId="425" xfId="53" applyNumberFormat="1" applyFont="1" applyFill="1" applyBorder="1" applyAlignment="1" applyProtection="1">
      <alignment horizontal="right"/>
    </xf>
    <xf numFmtId="49" fontId="33" fillId="34" borderId="430" xfId="53" applyNumberFormat="1" applyFont="1" applyFill="1" applyBorder="1" applyAlignment="1" applyProtection="1">
      <alignment horizontal="center" vertical="center" wrapText="1"/>
    </xf>
    <xf numFmtId="0" fontId="36" fillId="0" borderId="264" xfId="53" applyFont="1" applyFill="1" applyBorder="1" applyAlignment="1" applyProtection="1">
      <alignment horizontal="center" vertical="center"/>
    </xf>
    <xf numFmtId="0" fontId="36" fillId="0" borderId="279" xfId="53" applyFont="1" applyFill="1" applyBorder="1" applyAlignment="1" applyProtection="1">
      <alignment horizontal="center" vertical="center"/>
    </xf>
    <xf numFmtId="0" fontId="36" fillId="0" borderId="265" xfId="53" applyFont="1" applyFill="1" applyBorder="1" applyAlignment="1" applyProtection="1">
      <alignment vertical="center"/>
    </xf>
    <xf numFmtId="38" fontId="36" fillId="31" borderId="265" xfId="54" applyNumberFormat="1" applyFont="1" applyFill="1" applyBorder="1" applyAlignment="1" applyProtection="1">
      <alignment horizontal="right" vertical="center"/>
    </xf>
    <xf numFmtId="6" fontId="36" fillId="0" borderId="266" xfId="54" applyNumberFormat="1" applyFont="1" applyFill="1" applyBorder="1" applyAlignment="1" applyProtection="1">
      <alignment horizontal="right" vertical="center"/>
    </xf>
    <xf numFmtId="6" fontId="36" fillId="31" borderId="266" xfId="54" applyNumberFormat="1" applyFont="1" applyFill="1" applyBorder="1" applyAlignment="1" applyProtection="1">
      <alignment horizontal="right" vertical="center"/>
    </xf>
    <xf numFmtId="6" fontId="36" fillId="31" borderId="275" xfId="54" applyNumberFormat="1" applyFont="1" applyFill="1" applyBorder="1" applyAlignment="1" applyProtection="1">
      <alignment horizontal="right" vertical="center"/>
    </xf>
    <xf numFmtId="38" fontId="36" fillId="0" borderId="265" xfId="54" applyNumberFormat="1" applyFont="1" applyFill="1" applyBorder="1" applyAlignment="1" applyProtection="1">
      <alignment horizontal="right" vertical="center"/>
    </xf>
    <xf numFmtId="6" fontId="36" fillId="34" borderId="266" xfId="54" applyNumberFormat="1" applyFont="1" applyFill="1" applyBorder="1" applyAlignment="1" applyProtection="1">
      <alignment horizontal="right" vertical="center"/>
    </xf>
    <xf numFmtId="6" fontId="36" fillId="0" borderId="426" xfId="54" applyNumberFormat="1" applyFont="1" applyFill="1" applyBorder="1" applyAlignment="1" applyProtection="1">
      <alignment horizontal="right" vertical="center"/>
    </xf>
    <xf numFmtId="6" fontId="36" fillId="33" borderId="266" xfId="54" applyNumberFormat="1" applyFont="1" applyFill="1" applyBorder="1" applyAlignment="1" applyProtection="1">
      <alignment horizontal="right" vertical="center"/>
    </xf>
    <xf numFmtId="6" fontId="36" fillId="46" borderId="266" xfId="54" applyNumberFormat="1" applyFont="1" applyFill="1" applyBorder="1" applyAlignment="1" applyProtection="1">
      <alignment horizontal="right" vertical="center"/>
    </xf>
    <xf numFmtId="6" fontId="36" fillId="46" borderId="421" xfId="54" applyNumberFormat="1" applyFont="1" applyFill="1" applyBorder="1" applyAlignment="1" applyProtection="1">
      <alignment horizontal="right" vertical="center"/>
    </xf>
    <xf numFmtId="6" fontId="36" fillId="46" borderId="426" xfId="54" applyNumberFormat="1" applyFont="1" applyFill="1" applyBorder="1" applyAlignment="1" applyProtection="1">
      <alignment horizontal="right" vertical="center"/>
    </xf>
    <xf numFmtId="6" fontId="36" fillId="34" borderId="259" xfId="54" applyNumberFormat="1" applyFont="1" applyFill="1" applyBorder="1" applyAlignment="1" applyProtection="1">
      <alignment horizontal="right" vertical="center"/>
    </xf>
    <xf numFmtId="6" fontId="36" fillId="0" borderId="279" xfId="53" applyNumberFormat="1" applyFont="1" applyFill="1" applyBorder="1" applyAlignment="1" applyProtection="1">
      <alignment horizontal="right" vertical="center"/>
    </xf>
    <xf numFmtId="6" fontId="36" fillId="45" borderId="265" xfId="53" applyNumberFormat="1" applyFont="1" applyFill="1" applyBorder="1" applyAlignment="1" applyProtection="1">
      <alignment horizontal="right" vertical="center"/>
    </xf>
    <xf numFmtId="6" fontId="36" fillId="0" borderId="265" xfId="53" applyNumberFormat="1" applyFont="1" applyFill="1" applyBorder="1" applyAlignment="1" applyProtection="1">
      <alignment horizontal="right" vertical="center"/>
    </xf>
    <xf numFmtId="6" fontId="36" fillId="33" borderId="265" xfId="53" applyNumberFormat="1" applyFont="1" applyFill="1" applyBorder="1" applyAlignment="1" applyProtection="1">
      <alignment horizontal="right" vertical="center"/>
    </xf>
    <xf numFmtId="6" fontId="36" fillId="31" borderId="422" xfId="53" applyNumberFormat="1" applyFont="1" applyFill="1" applyBorder="1" applyAlignment="1" applyProtection="1">
      <alignment horizontal="right" vertical="center"/>
    </xf>
    <xf numFmtId="6" fontId="36" fillId="31" borderId="265" xfId="53" applyNumberFormat="1" applyFont="1" applyFill="1" applyBorder="1" applyAlignment="1" applyProtection="1">
      <alignment horizontal="right" vertical="center"/>
    </xf>
    <xf numFmtId="6" fontId="36" fillId="45" borderId="422" xfId="53" applyNumberFormat="1" applyFont="1" applyFill="1" applyBorder="1" applyAlignment="1" applyProtection="1">
      <alignment horizontal="right" vertical="center"/>
    </xf>
    <xf numFmtId="6" fontId="36" fillId="0" borderId="265" xfId="53" applyNumberFormat="1" applyFont="1" applyFill="1" applyBorder="1" applyAlignment="1" applyProtection="1">
      <alignment horizontal="left" vertical="center"/>
    </xf>
    <xf numFmtId="0" fontId="36" fillId="0" borderId="0" xfId="0" applyFont="1" applyAlignment="1" applyProtection="1">
      <alignment vertical="center"/>
    </xf>
    <xf numFmtId="0" fontId="36" fillId="0" borderId="261" xfId="53" applyFont="1" applyFill="1" applyBorder="1" applyAlignment="1" applyProtection="1">
      <alignment horizontal="center" vertical="center"/>
    </xf>
    <xf numFmtId="0" fontId="36" fillId="0" borderId="280" xfId="53" applyFont="1" applyFill="1" applyBorder="1" applyAlignment="1" applyProtection="1">
      <alignment horizontal="center" vertical="center"/>
    </xf>
    <xf numFmtId="0" fontId="36" fillId="0" borderId="262" xfId="53" applyFont="1" applyFill="1" applyBorder="1" applyAlignment="1" applyProtection="1">
      <alignment vertical="center"/>
    </xf>
    <xf numFmtId="38" fontId="36" fillId="31" borderId="434" xfId="54" applyNumberFormat="1" applyFont="1" applyFill="1" applyBorder="1" applyAlignment="1" applyProtection="1">
      <alignment horizontal="right" vertical="center"/>
    </xf>
    <xf numFmtId="6" fontId="36" fillId="0" borderId="263" xfId="54" applyNumberFormat="1" applyFont="1" applyFill="1" applyBorder="1" applyAlignment="1" applyProtection="1">
      <alignment horizontal="right" vertical="center"/>
    </xf>
    <xf numFmtId="6" fontId="36" fillId="31" borderId="263" xfId="54" applyNumberFormat="1" applyFont="1" applyFill="1" applyBorder="1" applyAlignment="1" applyProtection="1">
      <alignment horizontal="right" vertical="center"/>
    </xf>
    <xf numFmtId="6" fontId="36" fillId="31" borderId="268" xfId="54" applyNumberFormat="1" applyFont="1" applyFill="1" applyBorder="1" applyAlignment="1" applyProtection="1">
      <alignment horizontal="right" vertical="center"/>
    </xf>
    <xf numFmtId="38" fontId="36" fillId="0" borderId="262" xfId="54" applyNumberFormat="1" applyFont="1" applyFill="1" applyBorder="1" applyAlignment="1" applyProtection="1">
      <alignment horizontal="right" vertical="center"/>
    </xf>
    <xf numFmtId="6" fontId="36" fillId="34" borderId="216" xfId="54" applyNumberFormat="1" applyFont="1" applyFill="1" applyBorder="1" applyAlignment="1" applyProtection="1">
      <alignment horizontal="right" vertical="center"/>
    </xf>
    <xf numFmtId="6" fontId="36" fillId="0" borderId="435" xfId="54" applyNumberFormat="1" applyFont="1" applyFill="1" applyBorder="1" applyAlignment="1" applyProtection="1">
      <alignment horizontal="right" vertical="center"/>
    </xf>
    <xf numFmtId="6" fontId="36" fillId="33" borderId="435" xfId="54" applyNumberFormat="1" applyFont="1" applyFill="1" applyBorder="1" applyAlignment="1" applyProtection="1">
      <alignment horizontal="right" vertical="center"/>
    </xf>
    <xf numFmtId="6" fontId="36" fillId="34" borderId="435" xfId="54" applyNumberFormat="1" applyFont="1" applyFill="1" applyBorder="1" applyAlignment="1" applyProtection="1">
      <alignment horizontal="right" vertical="center"/>
    </xf>
    <xf numFmtId="6" fontId="36" fillId="31" borderId="435" xfId="54" applyNumberFormat="1" applyFont="1" applyFill="1" applyBorder="1" applyAlignment="1" applyProtection="1">
      <alignment horizontal="right" vertical="center"/>
    </xf>
    <xf numFmtId="6" fontId="36" fillId="34" borderId="263" xfId="54" applyNumberFormat="1" applyFont="1" applyFill="1" applyBorder="1" applyAlignment="1" applyProtection="1">
      <alignment horizontal="right" vertical="center"/>
    </xf>
    <xf numFmtId="6" fontId="36" fillId="46" borderId="435" xfId="54" applyNumberFormat="1" applyFont="1" applyFill="1" applyBorder="1" applyAlignment="1" applyProtection="1">
      <alignment horizontal="right" vertical="center"/>
    </xf>
    <xf numFmtId="6" fontId="36" fillId="46" borderId="26" xfId="54" applyNumberFormat="1" applyFont="1" applyFill="1" applyBorder="1" applyAlignment="1" applyProtection="1">
      <alignment horizontal="right" vertical="center"/>
    </xf>
    <xf numFmtId="6" fontId="36" fillId="34" borderId="381" xfId="54" applyNumberFormat="1" applyFont="1" applyFill="1" applyBorder="1" applyAlignment="1" applyProtection="1">
      <alignment horizontal="right" vertical="center"/>
    </xf>
    <xf numFmtId="6" fontId="36" fillId="34" borderId="56" xfId="54" applyNumberFormat="1" applyFont="1" applyFill="1" applyBorder="1" applyAlignment="1" applyProtection="1">
      <alignment horizontal="right" vertical="center"/>
    </xf>
    <xf numFmtId="6" fontId="36" fillId="0" borderId="280" xfId="53" applyNumberFormat="1" applyFont="1" applyFill="1" applyBorder="1" applyAlignment="1" applyProtection="1">
      <alignment horizontal="right" vertical="center"/>
    </xf>
    <xf numFmtId="6" fontId="36" fillId="45" borderId="262" xfId="53" applyNumberFormat="1" applyFont="1" applyFill="1" applyBorder="1" applyAlignment="1" applyProtection="1">
      <alignment horizontal="right" vertical="center"/>
    </xf>
    <xf numFmtId="38" fontId="36" fillId="31" borderId="262" xfId="54" applyNumberFormat="1" applyFont="1" applyFill="1" applyBorder="1" applyAlignment="1" applyProtection="1">
      <alignment horizontal="right" vertical="center"/>
    </xf>
    <xf numFmtId="6" fontId="36" fillId="0" borderId="262" xfId="53" applyNumberFormat="1" applyFont="1" applyFill="1" applyBorder="1" applyAlignment="1" applyProtection="1">
      <alignment horizontal="right" vertical="center"/>
    </xf>
    <xf numFmtId="6" fontId="36" fillId="33" borderId="262" xfId="53" applyNumberFormat="1" applyFont="1" applyFill="1" applyBorder="1" applyAlignment="1" applyProtection="1">
      <alignment horizontal="right" vertical="center"/>
    </xf>
    <xf numFmtId="6" fontId="36" fillId="31" borderId="262" xfId="53" applyNumberFormat="1" applyFont="1" applyFill="1" applyBorder="1" applyAlignment="1" applyProtection="1">
      <alignment horizontal="right" vertical="center"/>
    </xf>
    <xf numFmtId="6" fontId="36" fillId="0" borderId="22" xfId="53" applyNumberFormat="1" applyFont="1" applyFill="1" applyBorder="1" applyAlignment="1" applyProtection="1">
      <alignment horizontal="right" vertical="center"/>
    </xf>
    <xf numFmtId="6" fontId="36" fillId="31" borderId="22" xfId="53" applyNumberFormat="1" applyFont="1" applyFill="1" applyBorder="1" applyAlignment="1" applyProtection="1">
      <alignment horizontal="right" vertical="center"/>
    </xf>
    <xf numFmtId="0" fontId="36" fillId="0" borderId="268" xfId="53" applyFont="1" applyFill="1" applyBorder="1" applyAlignment="1" applyProtection="1">
      <alignment vertical="center"/>
    </xf>
    <xf numFmtId="38" fontId="36" fillId="31" borderId="438" xfId="54" applyNumberFormat="1" applyFont="1" applyFill="1" applyBorder="1" applyAlignment="1" applyProtection="1">
      <alignment horizontal="right" vertical="center"/>
    </xf>
    <xf numFmtId="6" fontId="36" fillId="0" borderId="267" xfId="54" applyNumberFormat="1" applyFont="1" applyFill="1" applyBorder="1" applyAlignment="1" applyProtection="1">
      <alignment horizontal="right" vertical="center"/>
    </xf>
    <xf numFmtId="6" fontId="36" fillId="34" borderId="438" xfId="54" applyNumberFormat="1" applyFont="1" applyFill="1" applyBorder="1" applyAlignment="1" applyProtection="1">
      <alignment horizontal="right" vertical="center"/>
    </xf>
    <xf numFmtId="6" fontId="36" fillId="0" borderId="438" xfId="54" applyNumberFormat="1" applyFont="1" applyFill="1" applyBorder="1" applyAlignment="1" applyProtection="1">
      <alignment horizontal="right" vertical="center"/>
    </xf>
    <xf numFmtId="6" fontId="36" fillId="33" borderId="438" xfId="54" applyNumberFormat="1" applyFont="1" applyFill="1" applyBorder="1" applyAlignment="1" applyProtection="1">
      <alignment horizontal="right" vertical="center"/>
    </xf>
    <xf numFmtId="6" fontId="36" fillId="31" borderId="357" xfId="54" applyNumberFormat="1" applyFont="1" applyFill="1" applyBorder="1" applyAlignment="1" applyProtection="1">
      <alignment horizontal="right" vertical="center"/>
    </xf>
    <xf numFmtId="6" fontId="36" fillId="31" borderId="438" xfId="54" applyNumberFormat="1" applyFont="1" applyFill="1" applyBorder="1" applyAlignment="1" applyProtection="1">
      <alignment horizontal="right" vertical="center"/>
    </xf>
    <xf numFmtId="6" fontId="36" fillId="34" borderId="357" xfId="54" applyNumberFormat="1" applyFont="1" applyFill="1" applyBorder="1" applyAlignment="1" applyProtection="1">
      <alignment horizontal="right" vertical="center"/>
    </xf>
    <xf numFmtId="6" fontId="36" fillId="46" borderId="438" xfId="54" applyNumberFormat="1" applyFont="1" applyFill="1" applyBorder="1" applyAlignment="1" applyProtection="1">
      <alignment horizontal="right" vertical="center"/>
    </xf>
    <xf numFmtId="6" fontId="36" fillId="45" borderId="268" xfId="53" applyNumberFormat="1" applyFont="1" applyFill="1" applyBorder="1" applyAlignment="1" applyProtection="1">
      <alignment horizontal="right" vertical="center"/>
    </xf>
    <xf numFmtId="6" fontId="36" fillId="0" borderId="438" xfId="53" applyNumberFormat="1" applyFont="1" applyFill="1" applyBorder="1" applyAlignment="1" applyProtection="1">
      <alignment horizontal="right" vertical="center"/>
    </xf>
    <xf numFmtId="6" fontId="36" fillId="45" borderId="280" xfId="53" applyNumberFormat="1" applyFont="1" applyFill="1" applyBorder="1" applyAlignment="1" applyProtection="1">
      <alignment horizontal="right" vertical="center"/>
    </xf>
    <xf numFmtId="6" fontId="36" fillId="45" borderId="357" xfId="53" applyNumberFormat="1" applyFont="1" applyFill="1" applyBorder="1" applyAlignment="1" applyProtection="1">
      <alignment horizontal="right" vertical="center"/>
    </xf>
    <xf numFmtId="6" fontId="36" fillId="31" borderId="438" xfId="53" applyNumberFormat="1" applyFont="1" applyFill="1" applyBorder="1" applyAlignment="1" applyProtection="1">
      <alignment horizontal="right" vertical="center"/>
    </xf>
    <xf numFmtId="6" fontId="36" fillId="31" borderId="280" xfId="53" applyNumberFormat="1" applyFont="1" applyFill="1" applyBorder="1" applyAlignment="1" applyProtection="1">
      <alignment horizontal="right" vertical="center"/>
    </xf>
    <xf numFmtId="6" fontId="36" fillId="34" borderId="390" xfId="54" applyNumberFormat="1" applyFont="1" applyFill="1" applyBorder="1" applyAlignment="1" applyProtection="1">
      <alignment horizontal="right" vertical="center"/>
    </xf>
    <xf numFmtId="6" fontId="36" fillId="33" borderId="263" xfId="54" applyNumberFormat="1" applyFont="1" applyFill="1" applyBorder="1" applyAlignment="1" applyProtection="1">
      <alignment horizontal="right" vertical="center"/>
    </xf>
    <xf numFmtId="6" fontId="36" fillId="46" borderId="263" xfId="54" applyNumberFormat="1" applyFont="1" applyFill="1" applyBorder="1" applyAlignment="1" applyProtection="1">
      <alignment horizontal="right" vertical="center"/>
    </xf>
    <xf numFmtId="6" fontId="36" fillId="46" borderId="267" xfId="54" applyNumberFormat="1" applyFont="1" applyFill="1" applyBorder="1" applyAlignment="1" applyProtection="1">
      <alignment horizontal="right" vertical="center"/>
    </xf>
    <xf numFmtId="6" fontId="36" fillId="34" borderId="260" xfId="54" applyNumberFormat="1" applyFont="1" applyFill="1" applyBorder="1" applyAlignment="1" applyProtection="1">
      <alignment horizontal="right" vertical="center"/>
    </xf>
    <xf numFmtId="0" fontId="36" fillId="0" borderId="28" xfId="53" applyFont="1" applyFill="1" applyBorder="1" applyAlignment="1" applyProtection="1">
      <alignment horizontal="center" vertical="center"/>
    </xf>
    <xf numFmtId="0" fontId="36" fillId="0" borderId="230" xfId="53" applyFont="1" applyFill="1" applyBorder="1" applyAlignment="1" applyProtection="1">
      <alignment horizontal="center" vertical="center"/>
    </xf>
    <xf numFmtId="0" fontId="36" fillId="0" borderId="244" xfId="53" applyFont="1" applyFill="1" applyBorder="1" applyAlignment="1" applyProtection="1">
      <alignment vertical="center"/>
    </xf>
    <xf numFmtId="38" fontId="36" fillId="31" borderId="244" xfId="54" applyNumberFormat="1" applyFont="1" applyFill="1" applyBorder="1" applyAlignment="1" applyProtection="1">
      <alignment horizontal="right" vertical="center"/>
    </xf>
    <xf numFmtId="6" fontId="36" fillId="0" borderId="215" xfId="54" applyNumberFormat="1" applyFont="1" applyFill="1" applyBorder="1" applyAlignment="1" applyProtection="1">
      <alignment horizontal="right" vertical="center"/>
    </xf>
    <xf numFmtId="6" fontId="36" fillId="31" borderId="215" xfId="54" applyNumberFormat="1" applyFont="1" applyFill="1" applyBorder="1" applyAlignment="1" applyProtection="1">
      <alignment horizontal="right" vertical="center"/>
    </xf>
    <xf numFmtId="6" fontId="36" fillId="31" borderId="418" xfId="54" applyNumberFormat="1" applyFont="1" applyFill="1" applyBorder="1" applyAlignment="1" applyProtection="1">
      <alignment horizontal="right" vertical="center"/>
    </xf>
    <xf numFmtId="38" fontId="36" fillId="0" borderId="244" xfId="54" applyNumberFormat="1" applyFont="1" applyFill="1" applyBorder="1" applyAlignment="1" applyProtection="1">
      <alignment horizontal="right" vertical="center"/>
    </xf>
    <xf numFmtId="6" fontId="36" fillId="34" borderId="383" xfId="54" applyNumberFormat="1" applyFont="1" applyFill="1" applyBorder="1" applyAlignment="1" applyProtection="1">
      <alignment horizontal="right" vertical="center"/>
    </xf>
    <xf numFmtId="6" fontId="36" fillId="33" borderId="215" xfId="54" applyNumberFormat="1" applyFont="1" applyFill="1" applyBorder="1" applyAlignment="1" applyProtection="1">
      <alignment horizontal="right" vertical="center"/>
    </xf>
    <xf numFmtId="6" fontId="36" fillId="34" borderId="215" xfId="54" applyNumberFormat="1" applyFont="1" applyFill="1" applyBorder="1" applyAlignment="1" applyProtection="1">
      <alignment horizontal="right" vertical="center"/>
    </xf>
    <xf numFmtId="6" fontId="36" fillId="46" borderId="215" xfId="54" applyNumberFormat="1" applyFont="1" applyFill="1" applyBorder="1" applyAlignment="1" applyProtection="1">
      <alignment horizontal="right" vertical="center"/>
    </xf>
    <xf numFmtId="6" fontId="36" fillId="46" borderId="425" xfId="54" applyNumberFormat="1" applyFont="1" applyFill="1" applyBorder="1" applyAlignment="1" applyProtection="1">
      <alignment horizontal="right" vertical="center"/>
    </xf>
    <xf numFmtId="6" fontId="36" fillId="0" borderId="214" xfId="54" applyNumberFormat="1" applyFont="1" applyFill="1" applyBorder="1" applyAlignment="1" applyProtection="1">
      <alignment horizontal="right" vertical="center"/>
    </xf>
    <xf numFmtId="6" fontId="36" fillId="34" borderId="214" xfId="54" applyNumberFormat="1" applyFont="1" applyFill="1" applyBorder="1" applyAlignment="1" applyProtection="1">
      <alignment horizontal="right" vertical="center"/>
    </xf>
    <xf numFmtId="6" fontId="36" fillId="46" borderId="427" xfId="54" applyNumberFormat="1" applyFont="1" applyFill="1" applyBorder="1" applyAlignment="1" applyProtection="1">
      <alignment horizontal="right" vertical="center"/>
    </xf>
    <xf numFmtId="6" fontId="36" fillId="34" borderId="437" xfId="54" applyNumberFormat="1" applyFont="1" applyFill="1" applyBorder="1" applyAlignment="1" applyProtection="1">
      <alignment horizontal="right" vertical="center"/>
    </xf>
    <xf numFmtId="6" fontId="36" fillId="0" borderId="412" xfId="53" applyNumberFormat="1" applyFont="1" applyFill="1" applyBorder="1" applyAlignment="1" applyProtection="1">
      <alignment horizontal="right" vertical="center"/>
    </xf>
    <xf numFmtId="6" fontId="36" fillId="45" borderId="244" xfId="53" applyNumberFormat="1" applyFont="1" applyFill="1" applyBorder="1" applyAlignment="1" applyProtection="1">
      <alignment horizontal="right" vertical="center"/>
    </xf>
    <xf numFmtId="6" fontId="36" fillId="0" borderId="230" xfId="53" applyNumberFormat="1" applyFont="1" applyFill="1" applyBorder="1" applyAlignment="1" applyProtection="1">
      <alignment horizontal="right" vertical="center"/>
    </xf>
    <xf numFmtId="6" fontId="36" fillId="0" borderId="244" xfId="53" applyNumberFormat="1" applyFont="1" applyFill="1" applyBorder="1" applyAlignment="1" applyProtection="1">
      <alignment horizontal="right" vertical="center"/>
    </xf>
    <xf numFmtId="6" fontId="36" fillId="33" borderId="244" xfId="53" applyNumberFormat="1" applyFont="1" applyFill="1" applyBorder="1" applyAlignment="1" applyProtection="1">
      <alignment horizontal="right" vertical="center"/>
    </xf>
    <xf numFmtId="6" fontId="36" fillId="31" borderId="423" xfId="53" applyNumberFormat="1" applyFont="1" applyFill="1" applyBorder="1" applyAlignment="1" applyProtection="1">
      <alignment horizontal="right" vertical="center"/>
    </xf>
    <xf numFmtId="6" fontId="36" fillId="31" borderId="244" xfId="53" applyNumberFormat="1" applyFont="1" applyFill="1" applyBorder="1" applyAlignment="1" applyProtection="1">
      <alignment horizontal="right" vertical="center"/>
    </xf>
    <xf numFmtId="6" fontId="36" fillId="45" borderId="423" xfId="53" applyNumberFormat="1" applyFont="1" applyFill="1" applyBorder="1" applyAlignment="1" applyProtection="1">
      <alignment horizontal="right" vertical="center"/>
    </xf>
    <xf numFmtId="49" fontId="33" fillId="33" borderId="430" xfId="53" applyNumberFormat="1" applyFont="1" applyFill="1" applyBorder="1" applyAlignment="1" applyProtection="1">
      <alignment horizontal="center" vertical="center" wrapText="1"/>
    </xf>
    <xf numFmtId="1" fontId="21" fillId="26" borderId="433" xfId="53" applyNumberFormat="1" applyFont="1" applyFill="1" applyBorder="1" applyAlignment="1" applyProtection="1">
      <alignment horizontal="center" vertical="center"/>
    </xf>
    <xf numFmtId="1" fontId="21" fillId="26" borderId="429" xfId="53" applyNumberFormat="1" applyFont="1" applyFill="1" applyBorder="1" applyAlignment="1" applyProtection="1">
      <alignment horizontal="center" vertical="center"/>
    </xf>
    <xf numFmtId="1" fontId="24" fillId="26" borderId="439" xfId="53" applyNumberFormat="1" applyFont="1" applyFill="1" applyBorder="1" applyAlignment="1" applyProtection="1">
      <alignment horizontal="center" vertical="center"/>
    </xf>
    <xf numFmtId="49" fontId="33" fillId="34" borderId="236" xfId="0" applyNumberFormat="1" applyFont="1" applyFill="1" applyBorder="1" applyAlignment="1" applyProtection="1">
      <alignment horizontal="center" vertical="center" wrapText="1"/>
    </xf>
    <xf numFmtId="8" fontId="21" fillId="0" borderId="276" xfId="0" applyNumberFormat="1" applyFont="1" applyFill="1" applyBorder="1" applyAlignment="1" applyProtection="1">
      <alignment vertical="center"/>
    </xf>
    <xf numFmtId="2" fontId="23" fillId="0" borderId="260" xfId="0" applyNumberFormat="1" applyFont="1" applyFill="1" applyBorder="1" applyAlignment="1" applyProtection="1">
      <alignment vertical="center"/>
    </xf>
    <xf numFmtId="4" fontId="23" fillId="0" borderId="260" xfId="28" applyNumberFormat="1" applyFont="1" applyFill="1" applyBorder="1" applyAlignment="1" applyProtection="1">
      <alignment vertical="center"/>
    </xf>
    <xf numFmtId="4" fontId="23" fillId="0" borderId="278" xfId="28" applyNumberFormat="1" applyFont="1" applyFill="1" applyBorder="1" applyAlignment="1" applyProtection="1">
      <alignment vertical="center"/>
    </xf>
    <xf numFmtId="2" fontId="23" fillId="0" borderId="13" xfId="0" applyNumberFormat="1" applyFont="1" applyFill="1" applyBorder="1" applyAlignment="1" applyProtection="1">
      <alignment vertical="center"/>
    </xf>
    <xf numFmtId="4" fontId="23" fillId="0" borderId="13" xfId="28" applyNumberFormat="1" applyFont="1" applyFill="1" applyBorder="1" applyAlignment="1" applyProtection="1">
      <alignment vertical="center"/>
    </xf>
    <xf numFmtId="4" fontId="23" fillId="0" borderId="19" xfId="28" applyNumberFormat="1" applyFont="1" applyFill="1" applyBorder="1" applyAlignment="1" applyProtection="1">
      <alignment vertical="center"/>
    </xf>
    <xf numFmtId="4" fontId="23" fillId="0" borderId="11" xfId="28" applyNumberFormat="1" applyFont="1" applyFill="1" applyBorder="1" applyAlignment="1" applyProtection="1">
      <alignment vertical="center"/>
    </xf>
    <xf numFmtId="4" fontId="23" fillId="0" borderId="18" xfId="28" applyNumberFormat="1" applyFont="1" applyFill="1" applyBorder="1" applyAlignment="1" applyProtection="1">
      <alignment vertical="center"/>
    </xf>
    <xf numFmtId="40" fontId="23" fillId="0" borderId="11" xfId="0" applyNumberFormat="1" applyFont="1" applyFill="1" applyBorder="1" applyAlignment="1" applyProtection="1">
      <alignment vertical="center"/>
    </xf>
    <xf numFmtId="10" fontId="24" fillId="0" borderId="327" xfId="48" applyNumberFormat="1" applyFont="1" applyFill="1" applyBorder="1" applyAlignment="1" applyProtection="1">
      <alignment horizontal="right" vertical="center"/>
    </xf>
    <xf numFmtId="6" fontId="24" fillId="0" borderId="327" xfId="32" applyNumberFormat="1" applyFont="1" applyFill="1" applyBorder="1" applyAlignment="1" applyProtection="1">
      <alignment horizontal="right" vertical="center"/>
    </xf>
    <xf numFmtId="43" fontId="24" fillId="0" borderId="327" xfId="28" applyNumberFormat="1" applyFont="1" applyFill="1" applyBorder="1" applyAlignment="1" applyProtection="1">
      <alignment horizontal="right" vertical="center"/>
    </xf>
    <xf numFmtId="43" fontId="24" fillId="0" borderId="327" xfId="28" applyFont="1" applyFill="1" applyBorder="1" applyAlignment="1" applyProtection="1">
      <alignment horizontal="right" vertical="center"/>
    </xf>
    <xf numFmtId="10" fontId="24" fillId="0" borderId="327" xfId="0" applyNumberFormat="1" applyFont="1" applyFill="1" applyBorder="1" applyAlignment="1" applyProtection="1">
      <alignment horizontal="right" vertical="center"/>
    </xf>
    <xf numFmtId="6" fontId="24" fillId="0" borderId="12" xfId="31" applyNumberFormat="1" applyFont="1" applyFill="1" applyBorder="1" applyAlignment="1" applyProtection="1">
      <alignment vertical="center"/>
    </xf>
    <xf numFmtId="6" fontId="24" fillId="45" borderId="12" xfId="31" applyNumberFormat="1" applyFont="1" applyFill="1" applyBorder="1" applyAlignment="1" applyProtection="1">
      <alignment vertical="center"/>
    </xf>
    <xf numFmtId="6" fontId="24" fillId="33" borderId="12" xfId="31" applyNumberFormat="1" applyFont="1" applyFill="1" applyBorder="1" applyAlignment="1" applyProtection="1">
      <alignment vertical="center"/>
    </xf>
    <xf numFmtId="0" fontId="23" fillId="0" borderId="0" xfId="0" applyFont="1" applyFill="1" applyProtection="1"/>
    <xf numFmtId="0" fontId="23" fillId="0" borderId="0" xfId="0" applyFont="1" applyFill="1" applyAlignment="1" applyProtection="1">
      <alignment horizontal="center"/>
    </xf>
    <xf numFmtId="0" fontId="0" fillId="0" borderId="0" xfId="0" applyFill="1"/>
    <xf numFmtId="0" fontId="23" fillId="0" borderId="0" xfId="0" applyFont="1" applyFill="1" applyBorder="1" applyAlignment="1" applyProtection="1">
      <alignment horizontal="center"/>
    </xf>
    <xf numFmtId="0" fontId="0" fillId="0" borderId="0" xfId="0" applyFill="1" applyBorder="1"/>
    <xf numFmtId="0" fontId="24" fillId="0" borderId="12" xfId="0" applyFont="1" applyBorder="1" applyAlignment="1" applyProtection="1">
      <alignment horizontal="center" vertical="center" wrapText="1"/>
    </xf>
    <xf numFmtId="0" fontId="24" fillId="0" borderId="12" xfId="0" applyFont="1" applyBorder="1" applyAlignment="1" applyProtection="1">
      <alignment vertical="center" wrapText="1"/>
    </xf>
    <xf numFmtId="3" fontId="24" fillId="0" borderId="12" xfId="0" applyNumberFormat="1" applyFont="1" applyFill="1" applyBorder="1" applyAlignment="1" applyProtection="1">
      <alignment horizontal="right" vertical="center"/>
    </xf>
    <xf numFmtId="38" fontId="24" fillId="0" borderId="12" xfId="0" applyNumberFormat="1" applyFont="1" applyBorder="1" applyAlignment="1" applyProtection="1">
      <alignment horizontal="left" vertical="center"/>
    </xf>
    <xf numFmtId="6" fontId="24" fillId="0" borderId="12" xfId="0" applyNumberFormat="1" applyFont="1" applyFill="1" applyBorder="1" applyAlignment="1" applyProtection="1">
      <alignment horizontal="right" vertical="center"/>
    </xf>
    <xf numFmtId="6" fontId="24" fillId="34" borderId="12" xfId="0" applyNumberFormat="1" applyFont="1" applyFill="1" applyBorder="1" applyAlignment="1" applyProtection="1">
      <alignment horizontal="right" vertical="center"/>
    </xf>
    <xf numFmtId="6" fontId="24" fillId="31" borderId="12" xfId="0" applyNumberFormat="1" applyFont="1" applyFill="1" applyBorder="1" applyAlignment="1" applyProtection="1">
      <alignment horizontal="right" vertical="center"/>
    </xf>
    <xf numFmtId="6" fontId="24" fillId="33" borderId="12" xfId="0" applyNumberFormat="1" applyFont="1" applyFill="1" applyBorder="1" applyAlignment="1" applyProtection="1">
      <alignment horizontal="right" vertical="center"/>
    </xf>
    <xf numFmtId="6" fontId="24" fillId="0" borderId="12" xfId="0" applyNumberFormat="1" applyFont="1" applyBorder="1" applyAlignment="1" applyProtection="1">
      <alignment horizontal="right" vertical="center"/>
    </xf>
    <xf numFmtId="6" fontId="24" fillId="45" borderId="12" xfId="0" applyNumberFormat="1" applyFont="1" applyFill="1" applyBorder="1" applyAlignment="1" applyProtection="1">
      <alignment horizontal="right" vertical="center"/>
    </xf>
    <xf numFmtId="170" fontId="24" fillId="0" borderId="12" xfId="0" applyNumberFormat="1" applyFont="1" applyFill="1" applyBorder="1" applyAlignment="1" applyProtection="1">
      <alignment horizontal="right" vertical="center"/>
    </xf>
    <xf numFmtId="38" fontId="24" fillId="0" borderId="12" xfId="0" applyNumberFormat="1" applyFont="1" applyFill="1" applyBorder="1" applyAlignment="1" applyProtection="1">
      <alignment horizontal="right" vertical="center"/>
    </xf>
    <xf numFmtId="49" fontId="33" fillId="34" borderId="430" xfId="53" applyNumberFormat="1" applyFont="1" applyFill="1" applyBorder="1" applyAlignment="1" applyProtection="1">
      <alignment horizontal="center" vertical="center" wrapText="1"/>
    </xf>
    <xf numFmtId="49" fontId="33" fillId="39" borderId="430" xfId="53" applyNumberFormat="1" applyFont="1" applyFill="1" applyBorder="1" applyAlignment="1" applyProtection="1">
      <alignment horizontal="center" vertical="center" wrapText="1"/>
    </xf>
    <xf numFmtId="49" fontId="33" fillId="30" borderId="430" xfId="53" applyNumberFormat="1" applyFont="1" applyFill="1" applyBorder="1" applyAlignment="1" applyProtection="1">
      <alignment horizontal="center" vertical="center" wrapText="1"/>
    </xf>
    <xf numFmtId="49" fontId="33" fillId="45" borderId="430" xfId="53" applyNumberFormat="1" applyFont="1" applyFill="1" applyBorder="1" applyAlignment="1" applyProtection="1">
      <alignment horizontal="center" vertical="center" wrapText="1"/>
    </xf>
    <xf numFmtId="49" fontId="33" fillId="46" borderId="430" xfId="53" applyNumberFormat="1" applyFont="1" applyFill="1" applyBorder="1" applyAlignment="1" applyProtection="1">
      <alignment horizontal="center" vertical="center" wrapText="1"/>
    </xf>
    <xf numFmtId="0" fontId="86" fillId="39" borderId="430" xfId="0" applyFont="1" applyFill="1" applyBorder="1" applyAlignment="1" applyProtection="1">
      <alignment horizontal="center" vertical="center" wrapText="1"/>
    </xf>
    <xf numFmtId="0" fontId="67" fillId="39" borderId="430" xfId="0" applyFont="1" applyFill="1" applyBorder="1" applyAlignment="1" applyProtection="1">
      <alignment horizontal="center" vertical="center" wrapText="1"/>
    </xf>
    <xf numFmtId="49" fontId="45" fillId="37" borderId="430" xfId="53" applyNumberFormat="1" applyFont="1" applyFill="1" applyBorder="1" applyAlignment="1" applyProtection="1">
      <alignment horizontal="center" vertical="center"/>
    </xf>
    <xf numFmtId="49" fontId="45" fillId="32" borderId="430" xfId="53" applyNumberFormat="1" applyFont="1" applyFill="1" applyBorder="1" applyAlignment="1" applyProtection="1">
      <alignment horizontal="center" vertical="center"/>
    </xf>
    <xf numFmtId="0" fontId="33" fillId="33" borderId="430" xfId="252" applyFont="1" applyFill="1" applyBorder="1" applyAlignment="1" applyProtection="1">
      <alignment horizontal="center" vertical="center" wrapText="1"/>
    </xf>
    <xf numFmtId="49" fontId="33" fillId="33" borderId="430" xfId="53" applyNumberFormat="1" applyFont="1" applyFill="1" applyBorder="1" applyAlignment="1" applyProtection="1">
      <alignment horizontal="center" vertical="center" wrapText="1"/>
    </xf>
    <xf numFmtId="0" fontId="86" fillId="39" borderId="327" xfId="0" applyFont="1" applyFill="1" applyBorder="1" applyAlignment="1" applyProtection="1">
      <alignment horizontal="center" vertical="center" wrapText="1"/>
    </xf>
    <xf numFmtId="0" fontId="67" fillId="39" borderId="327" xfId="0" applyFont="1" applyFill="1" applyBorder="1" applyAlignment="1" applyProtection="1">
      <alignment horizontal="center" vertical="center" wrapText="1"/>
    </xf>
    <xf numFmtId="49" fontId="45" fillId="37" borderId="329" xfId="53" applyNumberFormat="1" applyFont="1" applyFill="1" applyBorder="1" applyAlignment="1" applyProtection="1">
      <alignment horizontal="center" vertical="center"/>
    </xf>
    <xf numFmtId="49" fontId="45" fillId="37" borderId="331" xfId="53" applyNumberFormat="1" applyFont="1" applyFill="1" applyBorder="1" applyAlignment="1" applyProtection="1">
      <alignment horizontal="center" vertical="center"/>
    </xf>
    <xf numFmtId="49" fontId="45" fillId="37" borderId="330" xfId="53" applyNumberFormat="1" applyFont="1" applyFill="1" applyBorder="1" applyAlignment="1" applyProtection="1">
      <alignment horizontal="center" vertical="center"/>
    </xf>
    <xf numFmtId="49" fontId="45" fillId="37" borderId="329" xfId="53" applyNumberFormat="1" applyFont="1" applyFill="1" applyBorder="1" applyAlignment="1" applyProtection="1">
      <alignment horizontal="center" vertical="center" wrapText="1"/>
    </xf>
    <xf numFmtId="49" fontId="45" fillId="37" borderId="331" xfId="53" applyNumberFormat="1" applyFont="1" applyFill="1" applyBorder="1" applyAlignment="1" applyProtection="1">
      <alignment horizontal="center" vertical="center" wrapText="1"/>
    </xf>
    <xf numFmtId="49" fontId="45" fillId="37" borderId="330" xfId="53" applyNumberFormat="1" applyFont="1" applyFill="1" applyBorder="1" applyAlignment="1" applyProtection="1">
      <alignment horizontal="center" vertical="center" wrapText="1"/>
    </xf>
    <xf numFmtId="49" fontId="33" fillId="34" borderId="327" xfId="53" applyNumberFormat="1" applyFont="1" applyFill="1" applyBorder="1" applyAlignment="1" applyProtection="1">
      <alignment horizontal="center" vertical="center" wrapText="1"/>
    </xf>
    <xf numFmtId="49" fontId="33" fillId="34" borderId="329" xfId="53" applyNumberFormat="1" applyFont="1" applyFill="1" applyBorder="1" applyAlignment="1" applyProtection="1">
      <alignment horizontal="center" vertical="center" wrapText="1"/>
    </xf>
    <xf numFmtId="49" fontId="33" fillId="30" borderId="329" xfId="53" applyNumberFormat="1" applyFont="1" applyFill="1" applyBorder="1" applyAlignment="1" applyProtection="1">
      <alignment horizontal="center" vertical="center" wrapText="1"/>
    </xf>
    <xf numFmtId="49" fontId="33" fillId="30" borderId="331" xfId="53" applyNumberFormat="1" applyFont="1" applyFill="1" applyBorder="1" applyAlignment="1" applyProtection="1">
      <alignment horizontal="center" vertical="center"/>
    </xf>
    <xf numFmtId="49" fontId="33" fillId="30" borderId="330" xfId="53" applyNumberFormat="1" applyFont="1" applyFill="1" applyBorder="1" applyAlignment="1" applyProtection="1">
      <alignment horizontal="center" vertical="center"/>
    </xf>
    <xf numFmtId="49" fontId="33" fillId="30" borderId="331" xfId="53" applyNumberFormat="1" applyFont="1" applyFill="1" applyBorder="1" applyAlignment="1" applyProtection="1">
      <alignment horizontal="center" vertical="center" wrapText="1"/>
    </xf>
    <xf numFmtId="49" fontId="33" fillId="30" borderId="330" xfId="53" applyNumberFormat="1" applyFont="1" applyFill="1" applyBorder="1" applyAlignment="1" applyProtection="1">
      <alignment horizontal="center" vertical="center" wrapText="1"/>
    </xf>
    <xf numFmtId="49" fontId="33" fillId="33" borderId="327" xfId="53" applyNumberFormat="1" applyFont="1" applyFill="1" applyBorder="1" applyAlignment="1" applyProtection="1">
      <alignment horizontal="center" vertical="center" wrapText="1"/>
    </xf>
    <xf numFmtId="49" fontId="33" fillId="34" borderId="328" xfId="53" applyNumberFormat="1" applyFont="1" applyFill="1" applyBorder="1" applyAlignment="1" applyProtection="1">
      <alignment horizontal="center" vertical="center" wrapText="1"/>
    </xf>
    <xf numFmtId="49" fontId="33" fillId="34" borderId="214" xfId="53" applyNumberFormat="1" applyFont="1" applyFill="1" applyBorder="1" applyAlignment="1" applyProtection="1">
      <alignment horizontal="center" vertical="center" wrapText="1"/>
    </xf>
    <xf numFmtId="0" fontId="21" fillId="0" borderId="255" xfId="0" applyFont="1" applyBorder="1" applyAlignment="1" applyProtection="1">
      <alignment horizontal="left" indent="1"/>
    </xf>
    <xf numFmtId="0" fontId="21" fillId="0" borderId="343" xfId="0" applyFont="1" applyBorder="1" applyAlignment="1" applyProtection="1">
      <alignment horizontal="left" indent="1"/>
    </xf>
    <xf numFmtId="0" fontId="24" fillId="0" borderId="35" xfId="53" applyFont="1" applyFill="1" applyBorder="1" applyAlignment="1" applyProtection="1">
      <alignment horizontal="left"/>
    </xf>
    <xf numFmtId="0" fontId="24" fillId="0" borderId="344" xfId="53" applyFont="1" applyFill="1" applyBorder="1" applyAlignment="1" applyProtection="1">
      <alignment horizontal="left"/>
    </xf>
    <xf numFmtId="0" fontId="24" fillId="0" borderId="348" xfId="53" applyFont="1" applyFill="1" applyBorder="1" applyAlignment="1" applyProtection="1">
      <alignment horizontal="left"/>
    </xf>
    <xf numFmtId="0" fontId="24" fillId="0" borderId="339" xfId="53" applyFont="1" applyFill="1" applyBorder="1" applyAlignment="1" applyProtection="1">
      <alignment horizontal="left" indent="1"/>
    </xf>
    <xf numFmtId="0" fontId="24" fillId="0" borderId="335" xfId="53" applyFont="1" applyFill="1" applyBorder="1" applyAlignment="1" applyProtection="1">
      <alignment horizontal="left" indent="1"/>
    </xf>
    <xf numFmtId="0" fontId="21" fillId="0" borderId="55" xfId="0" applyFont="1" applyBorder="1" applyAlignment="1" applyProtection="1">
      <alignment horizontal="left" indent="1"/>
    </xf>
    <xf numFmtId="0" fontId="21" fillId="0" borderId="0" xfId="0" applyFont="1" applyBorder="1" applyAlignment="1" applyProtection="1">
      <alignment horizontal="left" indent="1"/>
    </xf>
    <xf numFmtId="0" fontId="21" fillId="0" borderId="257" xfId="0" applyFont="1" applyBorder="1" applyAlignment="1" applyProtection="1">
      <alignment horizontal="left" indent="1"/>
    </xf>
    <xf numFmtId="0" fontId="21" fillId="0" borderId="341" xfId="0" applyFont="1" applyBorder="1" applyAlignment="1" applyProtection="1">
      <alignment horizontal="left" indent="1"/>
    </xf>
    <xf numFmtId="0" fontId="21" fillId="0" borderId="254" xfId="0" applyFont="1" applyBorder="1" applyAlignment="1" applyProtection="1">
      <alignment horizontal="left" indent="1"/>
    </xf>
    <xf numFmtId="0" fontId="21" fillId="0" borderId="342" xfId="0" applyFont="1" applyBorder="1" applyAlignment="1" applyProtection="1">
      <alignment horizontal="left" indent="1"/>
    </xf>
    <xf numFmtId="49" fontId="33" fillId="33" borderId="380" xfId="53" applyNumberFormat="1" applyFont="1" applyFill="1" applyBorder="1" applyAlignment="1" applyProtection="1">
      <alignment horizontal="center" vertical="center" wrapText="1"/>
    </xf>
    <xf numFmtId="49" fontId="33" fillId="39" borderId="56" xfId="53" applyNumberFormat="1" applyFont="1" applyFill="1" applyBorder="1" applyAlignment="1" applyProtection="1">
      <alignment horizontal="center" vertical="center" wrapText="1"/>
    </xf>
    <xf numFmtId="49" fontId="33" fillId="45" borderId="327" xfId="53" applyNumberFormat="1" applyFont="1" applyFill="1" applyBorder="1" applyAlignment="1" applyProtection="1">
      <alignment horizontal="center" vertical="center" wrapText="1"/>
    </xf>
    <xf numFmtId="49" fontId="33" fillId="45" borderId="328" xfId="53" applyNumberFormat="1" applyFont="1" applyFill="1" applyBorder="1" applyAlignment="1" applyProtection="1">
      <alignment horizontal="center" vertical="center" wrapText="1"/>
    </xf>
    <xf numFmtId="49" fontId="33" fillId="45" borderId="214" xfId="53" applyNumberFormat="1" applyFont="1" applyFill="1" applyBorder="1" applyAlignment="1" applyProtection="1">
      <alignment horizontal="center" vertical="center" wrapText="1"/>
    </xf>
    <xf numFmtId="49" fontId="33" fillId="30" borderId="327" xfId="53" applyNumberFormat="1" applyFont="1" applyFill="1" applyBorder="1" applyAlignment="1" applyProtection="1">
      <alignment horizontal="center" vertical="center"/>
    </xf>
    <xf numFmtId="49" fontId="33" fillId="30" borderId="327" xfId="53" applyNumberFormat="1" applyFont="1" applyFill="1" applyBorder="1" applyAlignment="1" applyProtection="1">
      <alignment horizontal="center" vertical="center" wrapText="1"/>
    </xf>
    <xf numFmtId="49" fontId="45" fillId="37" borderId="429" xfId="53" applyNumberFormat="1" applyFont="1" applyFill="1" applyBorder="1" applyAlignment="1" applyProtection="1">
      <alignment horizontal="center" vertical="center" wrapText="1"/>
    </xf>
    <xf numFmtId="49" fontId="45" fillId="32" borderId="327" xfId="53" applyNumberFormat="1" applyFont="1" applyFill="1" applyBorder="1" applyAlignment="1" applyProtection="1">
      <alignment horizontal="center" vertical="center"/>
    </xf>
    <xf numFmtId="10" fontId="45" fillId="32" borderId="327" xfId="48" applyNumberFormat="1" applyFont="1" applyFill="1" applyBorder="1" applyAlignment="1" applyProtection="1">
      <alignment horizontal="center" vertical="center" wrapText="1"/>
    </xf>
    <xf numFmtId="0" fontId="33" fillId="33" borderId="327" xfId="252" applyFont="1" applyFill="1" applyBorder="1" applyAlignment="1" applyProtection="1">
      <alignment horizontal="center" vertical="center" wrapText="1"/>
    </xf>
    <xf numFmtId="49" fontId="33" fillId="34" borderId="0" xfId="53" applyNumberFormat="1" applyFont="1" applyFill="1" applyBorder="1" applyAlignment="1" applyProtection="1">
      <alignment horizontal="center" vertical="center" wrapText="1"/>
    </xf>
    <xf numFmtId="0" fontId="75" fillId="0" borderId="0" xfId="0" applyFont="1" applyBorder="1" applyAlignment="1" applyProtection="1">
      <alignment horizontal="center" vertical="center" wrapText="1"/>
    </xf>
    <xf numFmtId="0" fontId="76" fillId="0" borderId="0" xfId="0" applyFont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horizontal="center" vertical="center"/>
    </xf>
    <xf numFmtId="0" fontId="30" fillId="39" borderId="323" xfId="0" applyFont="1" applyFill="1" applyBorder="1" applyAlignment="1" applyProtection="1">
      <alignment horizontal="center" vertical="center"/>
    </xf>
    <xf numFmtId="0" fontId="30" fillId="39" borderId="324" xfId="0" applyFont="1" applyFill="1" applyBorder="1" applyAlignment="1" applyProtection="1">
      <alignment horizontal="center" vertical="center"/>
    </xf>
    <xf numFmtId="0" fontId="30" fillId="39" borderId="325" xfId="0" applyFont="1" applyFill="1" applyBorder="1" applyAlignment="1" applyProtection="1">
      <alignment horizontal="center" vertical="center"/>
    </xf>
    <xf numFmtId="0" fontId="30" fillId="30" borderId="286" xfId="0" quotePrefix="1" applyFont="1" applyFill="1" applyBorder="1" applyAlignment="1" applyProtection="1">
      <alignment horizontal="left" vertical="center" wrapText="1"/>
    </xf>
    <xf numFmtId="0" fontId="30" fillId="30" borderId="307" xfId="0" quotePrefix="1" applyFont="1" applyFill="1" applyBorder="1" applyAlignment="1" applyProtection="1">
      <alignment horizontal="left" vertical="center" wrapText="1"/>
    </xf>
    <xf numFmtId="0" fontId="30" fillId="30" borderId="21" xfId="0" quotePrefix="1" applyFont="1" applyFill="1" applyBorder="1" applyAlignment="1" applyProtection="1">
      <alignment horizontal="left" vertical="center" wrapText="1"/>
    </xf>
    <xf numFmtId="0" fontId="30" fillId="30" borderId="305" xfId="0" quotePrefix="1" applyFont="1" applyFill="1" applyBorder="1" applyAlignment="1" applyProtection="1">
      <alignment horizontal="left" vertical="center" wrapText="1"/>
    </xf>
    <xf numFmtId="0" fontId="25" fillId="0" borderId="15" xfId="0" applyFont="1" applyFill="1" applyBorder="1" applyAlignment="1" applyProtection="1">
      <alignment horizontal="left" vertical="center" wrapText="1"/>
    </xf>
    <xf numFmtId="0" fontId="25" fillId="0" borderId="313" xfId="0" applyFont="1" applyFill="1" applyBorder="1" applyAlignment="1" applyProtection="1">
      <alignment horizontal="left" vertical="center" wrapText="1"/>
    </xf>
    <xf numFmtId="0" fontId="30" fillId="30" borderId="30" xfId="0" quotePrefix="1" applyFont="1" applyFill="1" applyBorder="1" applyAlignment="1" applyProtection="1">
      <alignment horizontal="left" vertical="center" wrapText="1"/>
    </xf>
    <xf numFmtId="0" fontId="30" fillId="30" borderId="306" xfId="0" applyFont="1" applyFill="1" applyBorder="1" applyAlignment="1" applyProtection="1">
      <alignment horizontal="left" vertical="center" wrapText="1"/>
    </xf>
    <xf numFmtId="0" fontId="30" fillId="30" borderId="40" xfId="0" applyFont="1" applyFill="1" applyBorder="1" applyAlignment="1" applyProtection="1">
      <alignment horizontal="left" vertical="center" wrapText="1"/>
    </xf>
    <xf numFmtId="0" fontId="30" fillId="30" borderId="318" xfId="0" applyFont="1" applyFill="1" applyBorder="1" applyAlignment="1" applyProtection="1">
      <alignment horizontal="left" vertical="center" wrapText="1"/>
    </xf>
    <xf numFmtId="0" fontId="30" fillId="30" borderId="320" xfId="0" applyFont="1" applyFill="1" applyBorder="1" applyAlignment="1" applyProtection="1">
      <alignment horizontal="left" vertical="center" wrapText="1"/>
    </xf>
    <xf numFmtId="0" fontId="30" fillId="30" borderId="321" xfId="0" applyFont="1" applyFill="1" applyBorder="1" applyAlignment="1" applyProtection="1">
      <alignment horizontal="left" vertical="center" wrapText="1"/>
    </xf>
    <xf numFmtId="0" fontId="30" fillId="30" borderId="284" xfId="0" quotePrefix="1" applyFont="1" applyFill="1" applyBorder="1" applyAlignment="1" applyProtection="1">
      <alignment horizontal="left" vertical="center" wrapText="1"/>
    </xf>
    <xf numFmtId="0" fontId="30" fillId="30" borderId="301" xfId="0" applyFont="1" applyFill="1" applyBorder="1" applyAlignment="1" applyProtection="1">
      <alignment horizontal="left" vertical="center" wrapText="1"/>
    </xf>
    <xf numFmtId="0" fontId="30" fillId="30" borderId="0" xfId="0" quotePrefix="1" applyFont="1" applyFill="1" applyBorder="1" applyAlignment="1" applyProtection="1">
      <alignment horizontal="left" vertical="center" wrapText="1"/>
    </xf>
    <xf numFmtId="0" fontId="30" fillId="30" borderId="304" xfId="0" applyFont="1" applyFill="1" applyBorder="1" applyAlignment="1" applyProtection="1">
      <alignment horizontal="left" vertical="center" wrapText="1"/>
    </xf>
    <xf numFmtId="0" fontId="81" fillId="39" borderId="380" xfId="0" applyFont="1" applyFill="1" applyBorder="1" applyAlignment="1" applyProtection="1">
      <alignment horizontal="center" vertical="center" wrapText="1"/>
    </xf>
    <xf numFmtId="0" fontId="81" fillId="34" borderId="380" xfId="0" applyFont="1" applyFill="1" applyBorder="1" applyAlignment="1" applyProtection="1">
      <alignment horizontal="center" vertical="center" wrapText="1"/>
    </xf>
    <xf numFmtId="0" fontId="84" fillId="30" borderId="380" xfId="0" applyFont="1" applyFill="1" applyBorder="1" applyAlignment="1" applyProtection="1">
      <alignment horizontal="center" vertical="center"/>
    </xf>
    <xf numFmtId="0" fontId="84" fillId="30" borderId="380" xfId="0" applyFont="1" applyFill="1" applyBorder="1" applyAlignment="1" applyProtection="1">
      <alignment horizontal="center" vertical="center" wrapText="1"/>
    </xf>
    <xf numFmtId="0" fontId="84" fillId="33" borderId="380" xfId="0" applyFont="1" applyFill="1" applyBorder="1" applyAlignment="1" applyProtection="1">
      <alignment horizontal="center" vertical="center" wrapText="1"/>
    </xf>
    <xf numFmtId="0" fontId="81" fillId="36" borderId="376" xfId="0" applyFont="1" applyFill="1" applyBorder="1" applyAlignment="1" applyProtection="1">
      <alignment horizontal="center" vertical="center" wrapText="1"/>
    </xf>
    <xf numFmtId="0" fontId="81" fillId="36" borderId="377" xfId="0" applyFont="1" applyFill="1" applyBorder="1" applyAlignment="1" applyProtection="1">
      <alignment horizontal="center" vertical="center" wrapText="1"/>
    </xf>
    <xf numFmtId="0" fontId="81" fillId="36" borderId="378" xfId="0" applyFont="1" applyFill="1" applyBorder="1" applyAlignment="1" applyProtection="1">
      <alignment horizontal="center" vertical="center" wrapText="1"/>
    </xf>
    <xf numFmtId="0" fontId="33" fillId="33" borderId="380" xfId="0" applyFont="1" applyFill="1" applyBorder="1" applyAlignment="1" applyProtection="1">
      <alignment horizontal="center" vertical="center" wrapText="1"/>
    </xf>
    <xf numFmtId="49" fontId="67" fillId="32" borderId="376" xfId="53" applyNumberFormat="1" applyFont="1" applyFill="1" applyBorder="1" applyAlignment="1" applyProtection="1">
      <alignment horizontal="center" vertical="center"/>
    </xf>
    <xf numFmtId="49" fontId="67" fillId="32" borderId="378" xfId="53" applyNumberFormat="1" applyFont="1" applyFill="1" applyBorder="1" applyAlignment="1" applyProtection="1">
      <alignment horizontal="center" vertical="center"/>
    </xf>
    <xf numFmtId="49" fontId="67" fillId="32" borderId="377" xfId="53" applyNumberFormat="1" applyFont="1" applyFill="1" applyBorder="1" applyAlignment="1" applyProtection="1">
      <alignment horizontal="center" vertical="center"/>
    </xf>
    <xf numFmtId="0" fontId="33" fillId="25" borderId="380" xfId="0" applyFont="1" applyFill="1" applyBorder="1" applyAlignment="1" applyProtection="1">
      <alignment horizontal="center" vertical="center" wrapText="1"/>
    </xf>
    <xf numFmtId="49" fontId="95" fillId="32" borderId="380" xfId="53" applyNumberFormat="1" applyFont="1" applyFill="1" applyBorder="1" applyAlignment="1" applyProtection="1">
      <alignment horizontal="center" vertical="center"/>
      <protection locked="0"/>
    </xf>
    <xf numFmtId="0" fontId="81" fillId="45" borderId="380" xfId="0" applyFont="1" applyFill="1" applyBorder="1" applyAlignment="1" applyProtection="1">
      <alignment horizontal="center" vertical="center" wrapText="1"/>
      <protection locked="0"/>
    </xf>
    <xf numFmtId="49" fontId="67" fillId="32" borderId="380" xfId="53" applyNumberFormat="1" applyFont="1" applyFill="1" applyBorder="1" applyAlignment="1" applyProtection="1">
      <alignment horizontal="center" vertical="center"/>
    </xf>
    <xf numFmtId="0" fontId="33" fillId="33" borderId="380" xfId="0" applyFont="1" applyFill="1" applyBorder="1" applyAlignment="1" applyProtection="1">
      <alignment horizontal="center" vertical="center" wrapText="1"/>
      <protection locked="0"/>
    </xf>
    <xf numFmtId="0" fontId="33" fillId="34" borderId="380" xfId="0" applyFont="1" applyFill="1" applyBorder="1" applyAlignment="1" applyProtection="1">
      <alignment horizontal="center" vertical="center" wrapText="1"/>
    </xf>
    <xf numFmtId="49" fontId="67" fillId="32" borderId="380" xfId="53" applyNumberFormat="1" applyFont="1" applyFill="1" applyBorder="1" applyAlignment="1" applyProtection="1">
      <alignment horizontal="center" vertical="center" wrapText="1"/>
    </xf>
    <xf numFmtId="49" fontId="95" fillId="32" borderId="380" xfId="53" applyNumberFormat="1" applyFont="1" applyFill="1" applyBorder="1" applyAlignment="1" applyProtection="1">
      <alignment horizontal="center" vertical="center" wrapText="1"/>
      <protection locked="0"/>
    </xf>
    <xf numFmtId="0" fontId="33" fillId="25" borderId="385" xfId="0" applyFont="1" applyFill="1" applyBorder="1" applyAlignment="1" applyProtection="1">
      <alignment horizontal="center" vertical="center" wrapText="1"/>
    </xf>
    <xf numFmtId="0" fontId="33" fillId="25" borderId="375" xfId="0" applyFont="1" applyFill="1" applyBorder="1" applyAlignment="1" applyProtection="1">
      <alignment horizontal="center" vertical="center" wrapText="1"/>
    </xf>
    <xf numFmtId="0" fontId="33" fillId="25" borderId="55" xfId="0" applyFont="1" applyFill="1" applyBorder="1" applyAlignment="1" applyProtection="1">
      <alignment horizontal="center" vertical="center" wrapText="1"/>
    </xf>
    <xf numFmtId="0" fontId="33" fillId="25" borderId="26" xfId="0" applyFont="1" applyFill="1" applyBorder="1" applyAlignment="1" applyProtection="1">
      <alignment horizontal="center" vertical="center" wrapText="1"/>
    </xf>
    <xf numFmtId="0" fontId="33" fillId="25" borderId="399" xfId="0" applyFont="1" applyFill="1" applyBorder="1" applyAlignment="1" applyProtection="1">
      <alignment horizontal="center" vertical="center" wrapText="1"/>
    </xf>
    <xf numFmtId="0" fontId="33" fillId="25" borderId="383" xfId="0" applyFont="1" applyFill="1" applyBorder="1" applyAlignment="1" applyProtection="1">
      <alignment horizontal="center" vertical="center" wrapText="1"/>
    </xf>
    <xf numFmtId="0" fontId="81" fillId="27" borderId="380" xfId="0" applyFont="1" applyFill="1" applyBorder="1" applyAlignment="1" applyProtection="1">
      <alignment horizontal="center" vertical="center" wrapText="1"/>
    </xf>
    <xf numFmtId="0" fontId="33" fillId="29" borderId="380" xfId="0" applyFont="1" applyFill="1" applyBorder="1" applyAlignment="1" applyProtection="1">
      <alignment horizontal="center" vertical="center" wrapText="1"/>
    </xf>
    <xf numFmtId="7" fontId="39" fillId="0" borderId="0" xfId="32" applyNumberFormat="1" applyFont="1" applyAlignment="1" applyProtection="1">
      <alignment horizontal="center" vertical="center" wrapText="1"/>
    </xf>
    <xf numFmtId="0" fontId="24" fillId="40" borderId="380" xfId="0" applyFont="1" applyFill="1" applyBorder="1" applyAlignment="1" applyProtection="1">
      <alignment horizontal="center" vertical="center"/>
    </xf>
    <xf numFmtId="0" fontId="24" fillId="33" borderId="380" xfId="0" applyFont="1" applyFill="1" applyBorder="1" applyAlignment="1" applyProtection="1">
      <alignment horizontal="center" vertical="center"/>
    </xf>
    <xf numFmtId="9" fontId="28" fillId="27" borderId="380" xfId="48" applyFont="1" applyFill="1" applyBorder="1" applyAlignment="1" applyProtection="1">
      <alignment horizontal="center" vertical="center"/>
    </xf>
    <xf numFmtId="9" fontId="28" fillId="27" borderId="380" xfId="0" applyNumberFormat="1" applyFont="1" applyFill="1" applyBorder="1" applyAlignment="1" applyProtection="1">
      <alignment horizontal="center" vertical="center"/>
    </xf>
    <xf numFmtId="0" fontId="33" fillId="25" borderId="379" xfId="0" applyFont="1" applyFill="1" applyBorder="1" applyAlignment="1" applyProtection="1">
      <alignment horizontal="center" vertical="center" wrapText="1"/>
    </xf>
    <xf numFmtId="0" fontId="33" fillId="25" borderId="332" xfId="0" applyFont="1" applyFill="1" applyBorder="1" applyAlignment="1" applyProtection="1">
      <alignment horizontal="center" vertical="center" wrapText="1"/>
    </xf>
    <xf numFmtId="0" fontId="33" fillId="25" borderId="333" xfId="0" applyFont="1" applyFill="1" applyBorder="1" applyAlignment="1" applyProtection="1">
      <alignment horizontal="center" vertical="center" wrapText="1"/>
    </xf>
    <xf numFmtId="0" fontId="33" fillId="25" borderId="213" xfId="0" applyFont="1" applyFill="1" applyBorder="1" applyAlignment="1" applyProtection="1">
      <alignment horizontal="center" vertical="center" wrapText="1"/>
    </xf>
    <xf numFmtId="0" fontId="33" fillId="25" borderId="42" xfId="0" applyFont="1" applyFill="1" applyBorder="1" applyAlignment="1" applyProtection="1">
      <alignment horizontal="center" vertical="center" wrapText="1"/>
    </xf>
    <xf numFmtId="0" fontId="33" fillId="25" borderId="10" xfId="0" applyFont="1" applyFill="1" applyBorder="1" applyAlignment="1" applyProtection="1">
      <alignment horizontal="center" vertical="center" wrapText="1"/>
    </xf>
    <xf numFmtId="0" fontId="33" fillId="25" borderId="13" xfId="0" applyFont="1" applyFill="1" applyBorder="1" applyAlignment="1" applyProtection="1">
      <alignment horizontal="center" vertical="center" wrapText="1"/>
    </xf>
    <xf numFmtId="0" fontId="81" fillId="25" borderId="219" xfId="0" applyFont="1" applyFill="1" applyBorder="1" applyAlignment="1" applyProtection="1">
      <alignment horizontal="center" vertical="center" wrapText="1"/>
    </xf>
    <xf numFmtId="0" fontId="81" fillId="25" borderId="214" xfId="0" applyFont="1" applyFill="1" applyBorder="1" applyAlignment="1" applyProtection="1">
      <alignment horizontal="center" vertical="center" wrapText="1"/>
    </xf>
    <xf numFmtId="0" fontId="33" fillId="25" borderId="219" xfId="0" applyFont="1" applyFill="1" applyBorder="1" applyAlignment="1" applyProtection="1">
      <alignment horizontal="center" vertical="center" wrapText="1"/>
    </xf>
    <xf numFmtId="0" fontId="33" fillId="25" borderId="214" xfId="0" applyFont="1" applyFill="1" applyBorder="1" applyAlignment="1" applyProtection="1">
      <alignment horizontal="center" vertical="center" wrapText="1"/>
    </xf>
    <xf numFmtId="0" fontId="33" fillId="27" borderId="10" xfId="0" applyFont="1" applyFill="1" applyBorder="1" applyAlignment="1" applyProtection="1">
      <alignment horizontal="center" vertical="center" wrapText="1"/>
    </xf>
    <xf numFmtId="0" fontId="33" fillId="27" borderId="11" xfId="0" applyFont="1" applyFill="1" applyBorder="1" applyAlignment="1" applyProtection="1">
      <alignment horizontal="center" vertical="center" wrapText="1"/>
    </xf>
    <xf numFmtId="0" fontId="33" fillId="27" borderId="13" xfId="0" applyFont="1" applyFill="1" applyBorder="1" applyAlignment="1" applyProtection="1">
      <alignment horizontal="center" vertical="center" wrapText="1"/>
    </xf>
    <xf numFmtId="0" fontId="33" fillId="39" borderId="10" xfId="0" applyFont="1" applyFill="1" applyBorder="1" applyAlignment="1" applyProtection="1">
      <alignment horizontal="center" vertical="center" wrapText="1"/>
    </xf>
    <xf numFmtId="0" fontId="33" fillId="39" borderId="13" xfId="0" applyFont="1" applyFill="1" applyBorder="1" applyAlignment="1" applyProtection="1">
      <alignment horizontal="center" vertical="center" wrapText="1"/>
    </xf>
    <xf numFmtId="0" fontId="67" fillId="41" borderId="220" xfId="0" applyFont="1" applyFill="1" applyBorder="1" applyAlignment="1" applyProtection="1">
      <alignment horizontal="center" vertical="center" wrapText="1"/>
    </xf>
    <xf numFmtId="0" fontId="67" fillId="41" borderId="218" xfId="0" applyFont="1" applyFill="1" applyBorder="1" applyAlignment="1" applyProtection="1">
      <alignment horizontal="center" vertical="center" wrapText="1"/>
    </xf>
    <xf numFmtId="0" fontId="67" fillId="41" borderId="221" xfId="0" applyFont="1" applyFill="1" applyBorder="1" applyAlignment="1" applyProtection="1">
      <alignment horizontal="center" vertical="center" wrapText="1"/>
    </xf>
    <xf numFmtId="0" fontId="67" fillId="27" borderId="20" xfId="0" applyFont="1" applyFill="1" applyBorder="1" applyAlignment="1" applyProtection="1">
      <alignment horizontal="center" vertical="center" wrapText="1"/>
    </xf>
    <xf numFmtId="0" fontId="67" fillId="27" borderId="24" xfId="0" applyFont="1" applyFill="1" applyBorder="1" applyAlignment="1" applyProtection="1">
      <alignment horizontal="center" vertical="center" wrapText="1"/>
    </xf>
    <xf numFmtId="0" fontId="84" fillId="30" borderId="220" xfId="0" applyFont="1" applyFill="1" applyBorder="1" applyAlignment="1" applyProtection="1">
      <alignment horizontal="center" vertical="center" wrapText="1"/>
    </xf>
    <xf numFmtId="0" fontId="84" fillId="30" borderId="221" xfId="0" applyFont="1" applyFill="1" applyBorder="1" applyAlignment="1" applyProtection="1">
      <alignment horizontal="center" vertical="center" wrapText="1"/>
    </xf>
    <xf numFmtId="0" fontId="33" fillId="33" borderId="380" xfId="252" quotePrefix="1" applyFont="1" applyFill="1" applyBorder="1" applyAlignment="1" applyProtection="1">
      <alignment horizontal="center" vertical="center" wrapText="1"/>
    </xf>
    <xf numFmtId="0" fontId="33" fillId="38" borderId="380" xfId="64" applyFont="1" applyFill="1" applyBorder="1" applyAlignment="1" applyProtection="1">
      <alignment horizontal="center" vertical="center" wrapText="1"/>
    </xf>
    <xf numFmtId="0" fontId="33" fillId="34" borderId="379" xfId="64" applyFont="1" applyFill="1" applyBorder="1" applyAlignment="1" applyProtection="1">
      <alignment horizontal="center" vertical="center" wrapText="1"/>
    </xf>
    <xf numFmtId="0" fontId="33" fillId="34" borderId="384" xfId="64" applyFont="1" applyFill="1" applyBorder="1" applyAlignment="1" applyProtection="1">
      <alignment horizontal="center" vertical="center" wrapText="1"/>
    </xf>
    <xf numFmtId="0" fontId="33" fillId="25" borderId="380" xfId="64" applyFont="1" applyFill="1" applyBorder="1" applyAlignment="1" applyProtection="1">
      <alignment horizontal="center" vertical="center" wrapText="1"/>
    </xf>
    <xf numFmtId="0" fontId="33" fillId="40" borderId="380" xfId="64" quotePrefix="1" applyFont="1" applyFill="1" applyBorder="1" applyAlignment="1" applyProtection="1">
      <alignment horizontal="center" vertical="center" wrapText="1"/>
    </xf>
    <xf numFmtId="0" fontId="33" fillId="45" borderId="380" xfId="64" quotePrefix="1" applyFont="1" applyFill="1" applyBorder="1" applyAlignment="1" applyProtection="1">
      <alignment horizontal="center" vertical="center" wrapText="1"/>
    </xf>
    <xf numFmtId="0" fontId="33" fillId="42" borderId="380" xfId="64" applyFont="1" applyFill="1" applyBorder="1" applyAlignment="1" applyProtection="1">
      <alignment horizontal="center" vertical="center" wrapText="1"/>
    </xf>
    <xf numFmtId="0" fontId="67" fillId="51" borderId="380" xfId="64" applyFont="1" applyFill="1" applyBorder="1" applyAlignment="1" applyProtection="1">
      <alignment horizontal="center" vertical="center" wrapText="1"/>
    </xf>
    <xf numFmtId="0" fontId="67" fillId="47" borderId="380" xfId="252" quotePrefix="1" applyFont="1" applyFill="1" applyBorder="1" applyAlignment="1" applyProtection="1">
      <alignment horizontal="center" vertical="center" wrapText="1"/>
    </xf>
    <xf numFmtId="0" fontId="84" fillId="32" borderId="380" xfId="64" applyFont="1" applyFill="1" applyBorder="1" applyAlignment="1" applyProtection="1">
      <alignment horizontal="center" vertical="center" wrapText="1"/>
    </xf>
    <xf numFmtId="0" fontId="33" fillId="34" borderId="380" xfId="64" applyFont="1" applyFill="1" applyBorder="1" applyAlignment="1" applyProtection="1">
      <alignment horizontal="center" vertical="center" wrapText="1"/>
    </xf>
    <xf numFmtId="0" fontId="67" fillId="30" borderId="380" xfId="64" applyFont="1" applyFill="1" applyBorder="1" applyAlignment="1" applyProtection="1">
      <alignment horizontal="center" vertical="center" wrapText="1"/>
    </xf>
    <xf numFmtId="0" fontId="86" fillId="25" borderId="327" xfId="0" applyFont="1" applyFill="1" applyBorder="1" applyAlignment="1" applyProtection="1">
      <alignment horizontal="center" vertical="center" wrapText="1"/>
    </xf>
    <xf numFmtId="0" fontId="33" fillId="40" borderId="237" xfId="0" applyFont="1" applyFill="1" applyBorder="1" applyAlignment="1" applyProtection="1">
      <alignment horizontal="center" vertical="center" wrapText="1"/>
    </xf>
    <xf numFmtId="0" fontId="33" fillId="40" borderId="378" xfId="0" applyFont="1" applyFill="1" applyBorder="1" applyAlignment="1" applyProtection="1">
      <alignment horizontal="center" vertical="center" wrapText="1"/>
    </xf>
    <xf numFmtId="0" fontId="33" fillId="40" borderId="238" xfId="0" applyFont="1" applyFill="1" applyBorder="1" applyAlignment="1" applyProtection="1">
      <alignment horizontal="center" vertical="center" wrapText="1"/>
    </xf>
    <xf numFmtId="0" fontId="33" fillId="33" borderId="237" xfId="0" applyFont="1" applyFill="1" applyBorder="1" applyAlignment="1" applyProtection="1">
      <alignment horizontal="center" vertical="center" wrapText="1"/>
    </xf>
    <xf numFmtId="0" fontId="33" fillId="33" borderId="239" xfId="0" applyFont="1" applyFill="1" applyBorder="1" applyAlignment="1" applyProtection="1">
      <alignment horizontal="center" vertical="center" wrapText="1"/>
    </xf>
    <xf numFmtId="0" fontId="33" fillId="33" borderId="238" xfId="0" applyFont="1" applyFill="1" applyBorder="1" applyAlignment="1" applyProtection="1">
      <alignment horizontal="center" vertical="center" wrapText="1"/>
    </xf>
    <xf numFmtId="49" fontId="45" fillId="30" borderId="241" xfId="53" applyNumberFormat="1" applyFont="1" applyFill="1" applyBorder="1" applyAlignment="1" applyProtection="1">
      <alignment horizontal="center" vertical="center" wrapText="1"/>
    </xf>
    <xf numFmtId="49" fontId="45" fillId="30" borderId="242" xfId="53" applyNumberFormat="1" applyFont="1" applyFill="1" applyBorder="1" applyAlignment="1" applyProtection="1">
      <alignment horizontal="center" vertical="center" wrapText="1"/>
    </xf>
    <xf numFmtId="49" fontId="45" fillId="30" borderId="240" xfId="53" applyNumberFormat="1" applyFont="1" applyFill="1" applyBorder="1" applyAlignment="1" applyProtection="1">
      <alignment horizontal="center" vertical="center" wrapText="1"/>
    </xf>
    <xf numFmtId="49" fontId="45" fillId="30" borderId="374" xfId="53" applyNumberFormat="1" applyFont="1" applyFill="1" applyBorder="1" applyAlignment="1" applyProtection="1">
      <alignment horizontal="center" vertical="center" wrapText="1"/>
    </xf>
    <xf numFmtId="0" fontId="24" fillId="0" borderId="35" xfId="53" applyFont="1" applyFill="1" applyBorder="1" applyAlignment="1" applyProtection="1">
      <alignment horizontal="left" vertical="center"/>
    </xf>
    <xf numFmtId="0" fontId="24" fillId="0" borderId="348" xfId="53" applyFont="1" applyFill="1" applyBorder="1" applyAlignment="1" applyProtection="1">
      <alignment horizontal="left" vertical="center"/>
    </xf>
    <xf numFmtId="49" fontId="33" fillId="46" borderId="328" xfId="53" applyNumberFormat="1" applyFont="1" applyFill="1" applyBorder="1" applyAlignment="1" applyProtection="1">
      <alignment horizontal="center" vertical="center" wrapText="1"/>
    </xf>
    <xf numFmtId="49" fontId="33" fillId="46" borderId="214" xfId="53" applyNumberFormat="1" applyFont="1" applyFill="1" applyBorder="1" applyAlignment="1" applyProtection="1">
      <alignment horizontal="center" vertical="center" wrapText="1"/>
    </xf>
    <xf numFmtId="0" fontId="86" fillId="39" borderId="332" xfId="0" applyFont="1" applyFill="1" applyBorder="1" applyAlignment="1" applyProtection="1">
      <alignment horizontal="center" vertical="center" wrapText="1"/>
    </xf>
    <xf numFmtId="0" fontId="67" fillId="39" borderId="333" xfId="0" applyFont="1" applyFill="1" applyBorder="1" applyAlignment="1" applyProtection="1">
      <alignment horizontal="center" vertical="center" wrapText="1"/>
    </xf>
    <xf numFmtId="0" fontId="67" fillId="39" borderId="55" xfId="0" applyFont="1" applyFill="1" applyBorder="1" applyAlignment="1" applyProtection="1">
      <alignment horizontal="center" vertical="center" wrapText="1"/>
    </xf>
    <xf numFmtId="0" fontId="67" fillId="39" borderId="26" xfId="0" applyFont="1" applyFill="1" applyBorder="1" applyAlignment="1" applyProtection="1">
      <alignment horizontal="center" vertical="center" wrapText="1"/>
    </xf>
    <xf numFmtId="0" fontId="67" fillId="39" borderId="213" xfId="0" applyFont="1" applyFill="1" applyBorder="1" applyAlignment="1" applyProtection="1">
      <alignment horizontal="center" vertical="center" wrapText="1"/>
    </xf>
    <xf numFmtId="0" fontId="67" fillId="39" borderId="42" xfId="0" applyFont="1" applyFill="1" applyBorder="1" applyAlignment="1" applyProtection="1">
      <alignment horizontal="center" vertical="center" wrapText="1"/>
    </xf>
    <xf numFmtId="0" fontId="67" fillId="39" borderId="332" xfId="0" applyFont="1" applyFill="1" applyBorder="1" applyAlignment="1" applyProtection="1">
      <alignment horizontal="center" vertical="center" wrapText="1"/>
    </xf>
    <xf numFmtId="0" fontId="67" fillId="33" borderId="332" xfId="0" applyFont="1" applyFill="1" applyBorder="1" applyAlignment="1" applyProtection="1">
      <alignment horizontal="center" vertical="center" wrapText="1"/>
    </xf>
    <xf numFmtId="0" fontId="67" fillId="33" borderId="333" xfId="0" applyFont="1" applyFill="1" applyBorder="1" applyAlignment="1" applyProtection="1">
      <alignment horizontal="center" vertical="center" wrapText="1"/>
    </xf>
    <xf numFmtId="0" fontId="67" fillId="33" borderId="55" xfId="0" applyFont="1" applyFill="1" applyBorder="1" applyAlignment="1" applyProtection="1">
      <alignment horizontal="center" vertical="center" wrapText="1"/>
    </xf>
    <xf numFmtId="0" fontId="67" fillId="33" borderId="26" xfId="0" applyFont="1" applyFill="1" applyBorder="1" applyAlignment="1" applyProtection="1">
      <alignment horizontal="center" vertical="center" wrapText="1"/>
    </xf>
    <xf numFmtId="0" fontId="67" fillId="33" borderId="213" xfId="0" applyFont="1" applyFill="1" applyBorder="1" applyAlignment="1" applyProtection="1">
      <alignment horizontal="center" vertical="center" wrapText="1"/>
    </xf>
    <xf numFmtId="0" fontId="67" fillId="33" borderId="42" xfId="0" applyFont="1" applyFill="1" applyBorder="1" applyAlignment="1" applyProtection="1">
      <alignment horizontal="center" vertical="center" wrapText="1"/>
    </xf>
    <xf numFmtId="49" fontId="33" fillId="45" borderId="236" xfId="0" applyNumberFormat="1" applyFont="1" applyFill="1" applyBorder="1" applyAlignment="1" applyProtection="1">
      <alignment horizontal="center" vertical="center" wrapText="1"/>
    </xf>
    <xf numFmtId="0" fontId="21" fillId="0" borderId="26" xfId="0" applyFont="1" applyBorder="1" applyAlignment="1" applyProtection="1">
      <alignment horizontal="left" indent="1"/>
    </xf>
    <xf numFmtId="49" fontId="33" fillId="34" borderId="236" xfId="0" applyNumberFormat="1" applyFont="1" applyFill="1" applyBorder="1" applyAlignment="1" applyProtection="1">
      <alignment horizontal="center" vertical="center" wrapText="1"/>
    </xf>
    <xf numFmtId="49" fontId="45" fillId="32" borderId="327" xfId="0" applyNumberFormat="1" applyFont="1" applyFill="1" applyBorder="1" applyAlignment="1" applyProtection="1">
      <alignment horizontal="center" vertical="center" wrapText="1"/>
    </xf>
    <xf numFmtId="0" fontId="21" fillId="0" borderId="353" xfId="0" applyFont="1" applyBorder="1" applyAlignment="1" applyProtection="1">
      <alignment horizontal="left" indent="1"/>
    </xf>
    <xf numFmtId="0" fontId="24" fillId="0" borderId="346" xfId="53" applyFont="1" applyFill="1" applyBorder="1" applyAlignment="1" applyProtection="1">
      <alignment horizontal="left"/>
    </xf>
    <xf numFmtId="0" fontId="21" fillId="0" borderId="352" xfId="0" applyFont="1" applyBorder="1" applyAlignment="1" applyProtection="1">
      <alignment horizontal="left" indent="1"/>
    </xf>
    <xf numFmtId="0" fontId="24" fillId="0" borderId="334" xfId="53" applyFont="1" applyFill="1" applyBorder="1" applyAlignment="1" applyProtection="1">
      <alignment horizontal="left" indent="1"/>
    </xf>
    <xf numFmtId="0" fontId="21" fillId="0" borderId="351" xfId="0" applyFont="1" applyBorder="1" applyAlignment="1" applyProtection="1">
      <alignment horizontal="left" indent="1"/>
    </xf>
    <xf numFmtId="49" fontId="45" fillId="27" borderId="327" xfId="0" applyNumberFormat="1" applyFont="1" applyFill="1" applyBorder="1" applyAlignment="1" applyProtection="1">
      <alignment horizontal="center" vertical="center" wrapText="1"/>
    </xf>
    <xf numFmtId="0" fontId="85" fillId="30" borderId="240" xfId="0" applyFont="1" applyFill="1" applyBorder="1" applyAlignment="1" applyProtection="1">
      <alignment horizontal="center" vertical="center"/>
    </xf>
    <xf numFmtId="0" fontId="85" fillId="30" borderId="241" xfId="0" applyFont="1" applyFill="1" applyBorder="1" applyAlignment="1" applyProtection="1">
      <alignment horizontal="center" vertical="center"/>
    </xf>
    <xf numFmtId="0" fontId="85" fillId="30" borderId="242" xfId="0" applyFont="1" applyFill="1" applyBorder="1" applyAlignment="1" applyProtection="1">
      <alignment horizontal="center" vertical="center"/>
    </xf>
    <xf numFmtId="0" fontId="24" fillId="0" borderId="344" xfId="53" applyFont="1" applyFill="1" applyBorder="1" applyAlignment="1" applyProtection="1">
      <alignment horizontal="left" vertical="center"/>
    </xf>
    <xf numFmtId="0" fontId="24" fillId="0" borderId="339" xfId="53" applyFont="1" applyFill="1" applyBorder="1" applyAlignment="1" applyProtection="1">
      <alignment horizontal="left" vertical="center"/>
    </xf>
    <xf numFmtId="0" fontId="24" fillId="0" borderId="334" xfId="53" applyFont="1" applyFill="1" applyBorder="1" applyAlignment="1" applyProtection="1">
      <alignment horizontal="left" vertical="center"/>
    </xf>
    <xf numFmtId="0" fontId="21" fillId="0" borderId="254" xfId="0" applyFont="1" applyBorder="1" applyAlignment="1" applyProtection="1">
      <alignment horizontal="left" vertical="center"/>
    </xf>
    <xf numFmtId="0" fontId="21" fillId="0" borderId="342" xfId="0" applyFont="1" applyBorder="1" applyAlignment="1" applyProtection="1">
      <alignment horizontal="left" vertical="center"/>
    </xf>
    <xf numFmtId="0" fontId="21" fillId="0" borderId="255" xfId="0" applyFont="1" applyBorder="1" applyAlignment="1" applyProtection="1">
      <alignment horizontal="left" vertical="center"/>
    </xf>
    <xf numFmtId="0" fontId="21" fillId="0" borderId="343" xfId="0" applyFont="1" applyBorder="1" applyAlignment="1" applyProtection="1">
      <alignment horizontal="left" vertical="center"/>
    </xf>
    <xf numFmtId="0" fontId="21" fillId="0" borderId="257" xfId="0" applyFont="1" applyBorder="1" applyAlignment="1" applyProtection="1">
      <alignment horizontal="left" vertical="center"/>
    </xf>
    <xf numFmtId="0" fontId="21" fillId="0" borderId="341" xfId="0" applyFont="1" applyBorder="1" applyAlignment="1" applyProtection="1">
      <alignment horizontal="left" vertical="center"/>
    </xf>
    <xf numFmtId="0" fontId="21" fillId="0" borderId="5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67" fillId="25" borderId="236" xfId="0" applyFont="1" applyFill="1" applyBorder="1" applyAlignment="1" applyProtection="1">
      <alignment horizontal="center" vertical="center" wrapText="1"/>
    </xf>
    <xf numFmtId="49" fontId="67" fillId="33" borderId="237" xfId="53" applyNumberFormat="1" applyFont="1" applyFill="1" applyBorder="1" applyAlignment="1" applyProtection="1">
      <alignment horizontal="center" vertical="center" wrapText="1"/>
    </xf>
    <xf numFmtId="49" fontId="67" fillId="33" borderId="239" xfId="53" applyNumberFormat="1" applyFont="1" applyFill="1" applyBorder="1" applyAlignment="1" applyProtection="1">
      <alignment horizontal="center" vertical="center" wrapText="1"/>
    </xf>
    <xf numFmtId="49" fontId="67" fillId="33" borderId="238" xfId="53" applyNumberFormat="1" applyFont="1" applyFill="1" applyBorder="1" applyAlignment="1" applyProtection="1">
      <alignment horizontal="center" vertical="center" wrapText="1"/>
    </xf>
    <xf numFmtId="0" fontId="33" fillId="25" borderId="327" xfId="0" applyFont="1" applyFill="1" applyBorder="1" applyAlignment="1" applyProtection="1">
      <alignment horizontal="center" vertical="center" wrapText="1"/>
    </xf>
    <xf numFmtId="0" fontId="33" fillId="33" borderId="380" xfId="252" applyFont="1" applyFill="1" applyBorder="1" applyAlignment="1" applyProtection="1">
      <alignment horizontal="center" vertical="center" wrapText="1"/>
    </xf>
    <xf numFmtId="0" fontId="33" fillId="40" borderId="380" xfId="0" applyFont="1" applyFill="1" applyBorder="1" applyAlignment="1" applyProtection="1">
      <alignment horizontal="center" vertical="center" wrapText="1"/>
    </xf>
    <xf numFmtId="49" fontId="45" fillId="30" borderId="385" xfId="53" applyNumberFormat="1" applyFont="1" applyFill="1" applyBorder="1" applyAlignment="1" applyProtection="1">
      <alignment horizontal="center" vertical="center" wrapText="1"/>
    </xf>
    <xf numFmtId="49" fontId="45" fillId="30" borderId="375" xfId="53" applyNumberFormat="1" applyFont="1" applyFill="1" applyBorder="1" applyAlignment="1" applyProtection="1">
      <alignment horizontal="center" vertical="center" wrapText="1"/>
    </xf>
    <xf numFmtId="49" fontId="45" fillId="32" borderId="385" xfId="53" applyNumberFormat="1" applyFont="1" applyFill="1" applyBorder="1" applyAlignment="1" applyProtection="1">
      <alignment horizontal="center" vertical="center" wrapText="1"/>
    </xf>
    <xf numFmtId="49" fontId="45" fillId="32" borderId="374" xfId="53" applyNumberFormat="1" applyFont="1" applyFill="1" applyBorder="1" applyAlignment="1" applyProtection="1">
      <alignment horizontal="center" vertical="center" wrapText="1"/>
    </xf>
    <xf numFmtId="49" fontId="45" fillId="32" borderId="375" xfId="53" applyNumberFormat="1" applyFont="1" applyFill="1" applyBorder="1" applyAlignment="1" applyProtection="1">
      <alignment horizontal="center" vertical="center" wrapText="1"/>
    </xf>
    <xf numFmtId="49" fontId="45" fillId="32" borderId="376" xfId="53" applyNumberFormat="1" applyFont="1" applyFill="1" applyBorder="1" applyAlignment="1" applyProtection="1">
      <alignment horizontal="center" vertical="center"/>
    </xf>
    <xf numFmtId="49" fontId="45" fillId="32" borderId="378" xfId="53" applyNumberFormat="1" applyFont="1" applyFill="1" applyBorder="1" applyAlignment="1" applyProtection="1">
      <alignment horizontal="center" vertical="center"/>
    </xf>
    <xf numFmtId="49" fontId="45" fillId="32" borderId="377" xfId="53" applyNumberFormat="1" applyFont="1" applyFill="1" applyBorder="1" applyAlignment="1" applyProtection="1">
      <alignment horizontal="center" vertical="center"/>
    </xf>
    <xf numFmtId="49" fontId="45" fillId="37" borderId="376" xfId="53" applyNumberFormat="1" applyFont="1" applyFill="1" applyBorder="1" applyAlignment="1" applyProtection="1">
      <alignment horizontal="center" vertical="center"/>
    </xf>
    <xf numFmtId="49" fontId="45" fillId="37" borderId="378" xfId="53" applyNumberFormat="1" applyFont="1" applyFill="1" applyBorder="1" applyAlignment="1" applyProtection="1">
      <alignment horizontal="center" vertical="center"/>
    </xf>
    <xf numFmtId="49" fontId="45" fillId="37" borderId="377" xfId="53" applyNumberFormat="1" applyFont="1" applyFill="1" applyBorder="1" applyAlignment="1" applyProtection="1">
      <alignment horizontal="center" vertical="center"/>
    </xf>
    <xf numFmtId="49" fontId="33" fillId="39" borderId="327" xfId="53" applyNumberFormat="1" applyFont="1" applyFill="1" applyBorder="1" applyAlignment="1" applyProtection="1">
      <alignment horizontal="center" vertical="center" wrapText="1"/>
    </xf>
    <xf numFmtId="49" fontId="33" fillId="45" borderId="380" xfId="53" applyNumberFormat="1" applyFont="1" applyFill="1" applyBorder="1" applyAlignment="1" applyProtection="1">
      <alignment horizontal="center" vertical="center" wrapText="1"/>
    </xf>
    <xf numFmtId="49" fontId="33" fillId="34" borderId="380" xfId="53" applyNumberFormat="1" applyFont="1" applyFill="1" applyBorder="1" applyAlignment="1" applyProtection="1">
      <alignment horizontal="center" vertical="center" wrapText="1"/>
    </xf>
    <xf numFmtId="49" fontId="33" fillId="46" borderId="380" xfId="53" applyNumberFormat="1" applyFont="1" applyFill="1" applyBorder="1" applyAlignment="1" applyProtection="1">
      <alignment horizontal="center" vertical="center" wrapText="1"/>
    </xf>
    <xf numFmtId="49" fontId="33" fillId="30" borderId="380" xfId="53" applyNumberFormat="1" applyFont="1" applyFill="1" applyBorder="1" applyAlignment="1" applyProtection="1">
      <alignment horizontal="center" vertical="center" wrapText="1"/>
    </xf>
    <xf numFmtId="0" fontId="86" fillId="39" borderId="380" xfId="0" applyFont="1" applyFill="1" applyBorder="1" applyAlignment="1" applyProtection="1">
      <alignment horizontal="center" vertical="center" wrapText="1"/>
    </xf>
    <xf numFmtId="0" fontId="67" fillId="39" borderId="380" xfId="0" applyFont="1" applyFill="1" applyBorder="1" applyAlignment="1" applyProtection="1">
      <alignment horizontal="center" vertical="center" wrapText="1"/>
    </xf>
    <xf numFmtId="0" fontId="67" fillId="39" borderId="332" xfId="53" applyFont="1" applyFill="1" applyBorder="1" applyAlignment="1" applyProtection="1">
      <alignment horizontal="center" vertical="center" wrapText="1"/>
    </xf>
    <xf numFmtId="0" fontId="67" fillId="39" borderId="333" xfId="53" applyFont="1" applyFill="1" applyBorder="1" applyAlignment="1" applyProtection="1">
      <alignment horizontal="center" vertical="center" wrapText="1"/>
    </xf>
    <xf numFmtId="0" fontId="67" fillId="39" borderId="55" xfId="53" applyFont="1" applyFill="1" applyBorder="1" applyAlignment="1" applyProtection="1">
      <alignment horizontal="center" vertical="center" wrapText="1"/>
    </xf>
    <xf numFmtId="0" fontId="67" fillId="39" borderId="26" xfId="53" applyFont="1" applyFill="1" applyBorder="1" applyAlignment="1" applyProtection="1">
      <alignment horizontal="center" vertical="center" wrapText="1"/>
    </xf>
    <xf numFmtId="0" fontId="67" fillId="39" borderId="213" xfId="53" applyFont="1" applyFill="1" applyBorder="1" applyAlignment="1" applyProtection="1">
      <alignment horizontal="center" vertical="center" wrapText="1"/>
    </xf>
    <xf numFmtId="0" fontId="67" fillId="39" borderId="42" xfId="53" applyFont="1" applyFill="1" applyBorder="1" applyAlignment="1" applyProtection="1">
      <alignment horizontal="center" vertical="center" wrapText="1"/>
    </xf>
    <xf numFmtId="0" fontId="67" fillId="39" borderId="327" xfId="53" applyFont="1" applyFill="1" applyBorder="1" applyAlignment="1" applyProtection="1">
      <alignment horizontal="center" vertical="center" wrapText="1"/>
    </xf>
    <xf numFmtId="49" fontId="33" fillId="33" borderId="376" xfId="53" applyNumberFormat="1" applyFont="1" applyFill="1" applyBorder="1" applyAlignment="1" applyProtection="1">
      <alignment horizontal="center" vertical="center" wrapText="1"/>
    </xf>
    <xf numFmtId="49" fontId="33" fillId="33" borderId="378" xfId="53" applyNumberFormat="1" applyFont="1" applyFill="1" applyBorder="1" applyAlignment="1" applyProtection="1">
      <alignment horizontal="center" vertical="center" wrapText="1"/>
    </xf>
    <xf numFmtId="49" fontId="33" fillId="33" borderId="377" xfId="53" applyNumberFormat="1" applyFont="1" applyFill="1" applyBorder="1" applyAlignment="1" applyProtection="1">
      <alignment horizontal="center" vertical="center" wrapText="1"/>
    </xf>
    <xf numFmtId="0" fontId="24" fillId="0" borderId="335" xfId="53" applyFont="1" applyFill="1" applyBorder="1" applyAlignment="1" applyProtection="1">
      <alignment horizontal="left" vertical="center"/>
    </xf>
    <xf numFmtId="49" fontId="45" fillId="32" borderId="329" xfId="53" applyNumberFormat="1" applyFont="1" applyFill="1" applyBorder="1" applyAlignment="1" applyProtection="1">
      <alignment horizontal="center" vertical="center"/>
    </xf>
    <xf numFmtId="49" fontId="45" fillId="32" borderId="331" xfId="53" applyNumberFormat="1" applyFont="1" applyFill="1" applyBorder="1" applyAlignment="1" applyProtection="1">
      <alignment horizontal="center" vertical="center"/>
    </xf>
    <xf numFmtId="49" fontId="45" fillId="32" borderId="330" xfId="53" applyNumberFormat="1" applyFont="1" applyFill="1" applyBorder="1" applyAlignment="1" applyProtection="1">
      <alignment horizontal="center" vertical="center"/>
    </xf>
    <xf numFmtId="0" fontId="33" fillId="25" borderId="235" xfId="0" applyFont="1" applyFill="1" applyBorder="1" applyAlignment="1" applyProtection="1">
      <alignment horizontal="center" vertical="center" wrapText="1"/>
    </xf>
    <xf numFmtId="0" fontId="33" fillId="25" borderId="56" xfId="0" applyFont="1" applyFill="1" applyBorder="1" applyAlignment="1" applyProtection="1">
      <alignment horizontal="center" vertical="center" wrapText="1"/>
    </xf>
    <xf numFmtId="0" fontId="82" fillId="40" borderId="237" xfId="0" applyFont="1" applyFill="1" applyBorder="1" applyAlignment="1" applyProtection="1">
      <alignment horizontal="center" vertical="center" wrapText="1"/>
    </xf>
    <xf numFmtId="0" fontId="82" fillId="40" borderId="239" xfId="0" applyFont="1" applyFill="1" applyBorder="1" applyAlignment="1" applyProtection="1">
      <alignment horizontal="center" vertical="center" wrapText="1"/>
    </xf>
    <xf numFmtId="0" fontId="82" fillId="40" borderId="238" xfId="0" applyFont="1" applyFill="1" applyBorder="1" applyAlignment="1" applyProtection="1">
      <alignment horizontal="center" vertical="center" wrapText="1"/>
    </xf>
    <xf numFmtId="0" fontId="33" fillId="46" borderId="236" xfId="0" applyFont="1" applyFill="1" applyBorder="1" applyAlignment="1" applyProtection="1">
      <alignment horizontal="center" vertical="center" wrapText="1"/>
    </xf>
    <xf numFmtId="0" fontId="33" fillId="45" borderId="236" xfId="0" applyFont="1" applyFill="1" applyBorder="1" applyAlignment="1" applyProtection="1">
      <alignment horizontal="center" vertical="center" wrapText="1"/>
    </xf>
    <xf numFmtId="0" fontId="82" fillId="32" borderId="237" xfId="0" applyFont="1" applyFill="1" applyBorder="1" applyAlignment="1" applyProtection="1">
      <alignment horizontal="center" vertical="center" wrapText="1"/>
    </xf>
    <xf numFmtId="0" fontId="82" fillId="32" borderId="239" xfId="0" applyFont="1" applyFill="1" applyBorder="1" applyAlignment="1" applyProtection="1">
      <alignment horizontal="center" vertical="center" wrapText="1"/>
    </xf>
    <xf numFmtId="0" fontId="82" fillId="32" borderId="238" xfId="0" applyFont="1" applyFill="1" applyBorder="1" applyAlignment="1" applyProtection="1">
      <alignment horizontal="center" vertical="center" wrapText="1"/>
    </xf>
    <xf numFmtId="0" fontId="33" fillId="33" borderId="235" xfId="0" applyFont="1" applyFill="1" applyBorder="1" applyAlignment="1" applyProtection="1">
      <alignment horizontal="center" vertical="center" wrapText="1"/>
    </xf>
    <xf numFmtId="0" fontId="33" fillId="33" borderId="56" xfId="0" applyFont="1" applyFill="1" applyBorder="1" applyAlignment="1" applyProtection="1">
      <alignment horizontal="center" vertical="center" wrapText="1"/>
    </xf>
    <xf numFmtId="0" fontId="33" fillId="33" borderId="214" xfId="0" applyFont="1" applyFill="1" applyBorder="1" applyAlignment="1" applyProtection="1">
      <alignment horizontal="center" vertical="center" wrapText="1"/>
    </xf>
    <xf numFmtId="0" fontId="33" fillId="25" borderId="16" xfId="0" applyFont="1" applyFill="1" applyBorder="1" applyAlignment="1" applyProtection="1">
      <alignment horizontal="center" vertical="center" wrapText="1"/>
    </xf>
    <xf numFmtId="0" fontId="81" fillId="27" borderId="328" xfId="0" applyFont="1" applyFill="1" applyBorder="1" applyAlignment="1" applyProtection="1">
      <alignment horizontal="center" vertical="center" wrapText="1"/>
    </xf>
    <xf numFmtId="0" fontId="81" fillId="27" borderId="56" xfId="0" applyFont="1" applyFill="1" applyBorder="1" applyAlignment="1" applyProtection="1">
      <alignment vertical="center"/>
    </xf>
    <xf numFmtId="0" fontId="81" fillId="27" borderId="214" xfId="0" applyFont="1" applyFill="1" applyBorder="1" applyAlignment="1" applyProtection="1">
      <alignment vertical="center"/>
    </xf>
    <xf numFmtId="0" fontId="81" fillId="27" borderId="10" xfId="0" quotePrefix="1" applyFont="1" applyFill="1" applyBorder="1" applyAlignment="1" applyProtection="1">
      <alignment horizontal="center" vertical="center" wrapText="1"/>
    </xf>
    <xf numFmtId="0" fontId="81" fillId="27" borderId="11" xfId="0" applyFont="1" applyFill="1" applyBorder="1" applyAlignment="1" applyProtection="1">
      <alignment vertical="center"/>
    </xf>
    <xf numFmtId="0" fontId="81" fillId="27" borderId="13" xfId="0" applyFont="1" applyFill="1" applyBorder="1" applyAlignment="1" applyProtection="1">
      <alignment vertical="center"/>
    </xf>
    <xf numFmtId="0" fontId="28" fillId="25" borderId="10" xfId="0" applyFont="1" applyFill="1" applyBorder="1" applyAlignment="1" applyProtection="1">
      <alignment horizontal="center" vertical="center" wrapText="1"/>
    </xf>
    <xf numFmtId="0" fontId="28" fillId="25" borderId="11" xfId="0" applyFont="1" applyFill="1" applyBorder="1" applyAlignment="1" applyProtection="1">
      <alignment horizontal="center" vertical="center" wrapText="1"/>
    </xf>
    <xf numFmtId="0" fontId="28" fillId="25" borderId="13" xfId="0" applyFont="1" applyFill="1" applyBorder="1" applyAlignment="1" applyProtection="1">
      <alignment horizontal="center" vertical="center"/>
    </xf>
    <xf numFmtId="0" fontId="81" fillId="25" borderId="16" xfId="0" applyFont="1" applyFill="1" applyBorder="1" applyAlignment="1" applyProtection="1">
      <alignment horizontal="center" vertical="center" wrapText="1"/>
    </xf>
    <xf numFmtId="0" fontId="28" fillId="25" borderId="235" xfId="0" applyFont="1" applyFill="1" applyBorder="1" applyAlignment="1" applyProtection="1">
      <alignment horizontal="center" vertical="center" wrapText="1"/>
    </xf>
    <xf numFmtId="0" fontId="28" fillId="25" borderId="56" xfId="0" applyFont="1" applyFill="1" applyBorder="1" applyAlignment="1" applyProtection="1">
      <alignment horizontal="center" vertical="center" wrapText="1"/>
    </xf>
    <xf numFmtId="0" fontId="28" fillId="25" borderId="214" xfId="0" applyFont="1" applyFill="1" applyBorder="1" applyAlignment="1" applyProtection="1">
      <alignment horizontal="center" vertical="center" wrapText="1"/>
    </xf>
    <xf numFmtId="0" fontId="89" fillId="27" borderId="20" xfId="0" applyFont="1" applyFill="1" applyBorder="1" applyAlignment="1" applyProtection="1">
      <alignment horizontal="center" vertical="center"/>
    </xf>
    <xf numFmtId="0" fontId="89" fillId="27" borderId="27" xfId="0" applyFont="1" applyFill="1" applyBorder="1" applyAlignment="1" applyProtection="1">
      <alignment horizontal="center" vertical="center"/>
    </xf>
    <xf numFmtId="0" fontId="89" fillId="27" borderId="20" xfId="0" applyFont="1" applyFill="1" applyBorder="1" applyAlignment="1" applyProtection="1">
      <alignment horizontal="center" vertical="center" wrapText="1"/>
    </xf>
    <xf numFmtId="0" fontId="89" fillId="27" borderId="24" xfId="0" applyFont="1" applyFill="1" applyBorder="1" applyAlignment="1" applyProtection="1">
      <alignment horizontal="center" vertical="center" wrapText="1"/>
    </xf>
    <xf numFmtId="0" fontId="89" fillId="27" borderId="24" xfId="0" applyFont="1" applyFill="1" applyBorder="1" applyAlignment="1" applyProtection="1">
      <alignment horizontal="center" vertical="center"/>
    </xf>
    <xf numFmtId="0" fontId="89" fillId="27" borderId="20" xfId="0" quotePrefix="1" applyFont="1" applyFill="1" applyBorder="1" applyAlignment="1" applyProtection="1">
      <alignment horizontal="center" vertical="center"/>
    </xf>
    <xf numFmtId="0" fontId="89" fillId="27" borderId="27" xfId="0" quotePrefix="1" applyFont="1" applyFill="1" applyBorder="1" applyAlignment="1" applyProtection="1">
      <alignment horizontal="center" vertical="center"/>
    </xf>
    <xf numFmtId="0" fontId="47" fillId="0" borderId="27" xfId="0" applyFont="1" applyBorder="1" applyAlignment="1" applyProtection="1">
      <alignment horizontal="center" vertical="center"/>
    </xf>
    <xf numFmtId="0" fontId="47" fillId="0" borderId="24" xfId="0" applyFont="1" applyBorder="1" applyAlignment="1" applyProtection="1">
      <alignment horizontal="center" vertical="center"/>
    </xf>
    <xf numFmtId="0" fontId="85" fillId="56" borderId="380" xfId="70" applyFont="1" applyFill="1" applyBorder="1" applyAlignment="1" applyProtection="1">
      <alignment horizontal="center" vertical="center" wrapText="1"/>
    </xf>
    <xf numFmtId="0" fontId="45" fillId="25" borderId="380" xfId="53" applyFont="1" applyFill="1" applyBorder="1" applyAlignment="1" applyProtection="1">
      <alignment horizontal="center" vertical="center" wrapText="1"/>
    </xf>
    <xf numFmtId="0" fontId="33" fillId="25" borderId="380" xfId="53" applyFont="1" applyFill="1" applyBorder="1" applyAlignment="1" applyProtection="1">
      <alignment horizontal="center" vertical="center" wrapText="1"/>
    </xf>
    <xf numFmtId="0" fontId="33" fillId="53" borderId="380" xfId="53" applyFont="1" applyFill="1" applyBorder="1" applyAlignment="1" applyProtection="1">
      <alignment horizontal="center" vertical="center" wrapText="1"/>
    </xf>
    <xf numFmtId="0" fontId="81" fillId="42" borderId="380" xfId="47833" applyFont="1" applyFill="1" applyBorder="1" applyAlignment="1" applyProtection="1">
      <alignment horizontal="center" vertical="center" wrapText="1"/>
    </xf>
    <xf numFmtId="0" fontId="85" fillId="57" borderId="380" xfId="70" applyFont="1" applyFill="1" applyBorder="1" applyAlignment="1" applyProtection="1">
      <alignment horizontal="center" vertical="center" wrapText="1"/>
    </xf>
    <xf numFmtId="0" fontId="85" fillId="58" borderId="380" xfId="70" applyFont="1" applyFill="1" applyBorder="1" applyAlignment="1" applyProtection="1">
      <alignment horizontal="center" vertical="center" wrapText="1"/>
    </xf>
    <xf numFmtId="0" fontId="94" fillId="0" borderId="329" xfId="47830" applyFont="1" applyBorder="1" applyAlignment="1">
      <alignment horizontal="center" vertical="center" wrapText="1"/>
    </xf>
    <xf numFmtId="0" fontId="94" fillId="0" borderId="331" xfId="47830" applyFont="1" applyBorder="1" applyAlignment="1">
      <alignment horizontal="center" vertical="center"/>
    </xf>
    <xf numFmtId="0" fontId="94" fillId="0" borderId="330" xfId="47830" applyFont="1" applyBorder="1" applyAlignment="1">
      <alignment horizontal="center" vertical="center"/>
    </xf>
    <xf numFmtId="0" fontId="24" fillId="34" borderId="367" xfId="0" applyFont="1" applyFill="1" applyBorder="1" applyAlignment="1">
      <alignment horizontal="center" vertical="center" wrapText="1"/>
    </xf>
    <xf numFmtId="0" fontId="24" fillId="34" borderId="371" xfId="0" applyFont="1" applyFill="1" applyBorder="1" applyAlignment="1">
      <alignment horizontal="center" vertical="center" wrapText="1"/>
    </xf>
    <xf numFmtId="0" fontId="24" fillId="34" borderId="368" xfId="0" applyFont="1" applyFill="1" applyBorder="1" applyAlignment="1">
      <alignment horizontal="center" vertical="center" wrapText="1"/>
    </xf>
    <xf numFmtId="0" fontId="24" fillId="34" borderId="372" xfId="0" applyFont="1" applyFill="1" applyBorder="1" applyAlignment="1">
      <alignment horizontal="center" vertical="center" wrapText="1"/>
    </xf>
    <xf numFmtId="0" fontId="24" fillId="45" borderId="366" xfId="0" applyFont="1" applyFill="1" applyBorder="1" applyAlignment="1">
      <alignment horizontal="center" vertical="center" wrapText="1"/>
    </xf>
    <xf numFmtId="0" fontId="24" fillId="45" borderId="370" xfId="0" applyFont="1" applyFill="1" applyBorder="1" applyAlignment="1">
      <alignment horizontal="center" vertical="center" wrapText="1"/>
    </xf>
    <xf numFmtId="0" fontId="24" fillId="45" borderId="368" xfId="0" applyFont="1" applyFill="1" applyBorder="1" applyAlignment="1">
      <alignment horizontal="center" vertical="center" wrapText="1"/>
    </xf>
    <xf numFmtId="0" fontId="24" fillId="45" borderId="372" xfId="0" applyFont="1" applyFill="1" applyBorder="1" applyAlignment="1">
      <alignment horizontal="center" vertical="center" wrapText="1"/>
    </xf>
    <xf numFmtId="0" fontId="97" fillId="25" borderId="29" xfId="0" applyFont="1" applyFill="1" applyBorder="1" applyAlignment="1" applyProtection="1">
      <alignment horizontal="center" vertical="center" wrapText="1"/>
    </xf>
    <xf numFmtId="0" fontId="97" fillId="25" borderId="31" xfId="0" applyFont="1" applyFill="1" applyBorder="1" applyAlignment="1" applyProtection="1">
      <alignment horizontal="center" vertical="center" wrapText="1"/>
    </xf>
    <xf numFmtId="0" fontId="97" fillId="25" borderId="25" xfId="0" applyFont="1" applyFill="1" applyBorder="1" applyAlignment="1" applyProtection="1">
      <alignment horizontal="center" vertical="center" wrapText="1"/>
    </xf>
    <xf numFmtId="0" fontId="97" fillId="25" borderId="32" xfId="0" applyFont="1" applyFill="1" applyBorder="1" applyAlignment="1" applyProtection="1">
      <alignment horizontal="center" vertical="center" wrapText="1"/>
    </xf>
    <xf numFmtId="0" fontId="97" fillId="25" borderId="33" xfId="0" applyFont="1" applyFill="1" applyBorder="1" applyAlignment="1" applyProtection="1">
      <alignment horizontal="center" vertical="center" wrapText="1"/>
    </xf>
    <xf numFmtId="0" fontId="97" fillId="25" borderId="34" xfId="0" applyFont="1" applyFill="1" applyBorder="1" applyAlignment="1" applyProtection="1">
      <alignment horizontal="center" vertical="center" wrapText="1"/>
    </xf>
    <xf numFmtId="0" fontId="24" fillId="42" borderId="45" xfId="58" applyFont="1" applyFill="1" applyBorder="1" applyAlignment="1">
      <alignment horizontal="center" vertical="center" wrapText="1"/>
    </xf>
    <xf numFmtId="0" fontId="24" fillId="42" borderId="21" xfId="58" applyFont="1" applyFill="1" applyBorder="1" applyAlignment="1">
      <alignment horizontal="center" vertical="center"/>
    </xf>
    <xf numFmtId="0" fontId="24" fillId="42" borderId="41" xfId="58" applyFont="1" applyFill="1" applyBorder="1" applyAlignment="1">
      <alignment horizontal="center" vertical="center"/>
    </xf>
    <xf numFmtId="0" fontId="24" fillId="42" borderId="21" xfId="58" applyFont="1" applyFill="1" applyBorder="1" applyAlignment="1">
      <alignment horizontal="center" vertical="center" wrapText="1"/>
    </xf>
    <xf numFmtId="0" fontId="24" fillId="42" borderId="41" xfId="58" applyFont="1" applyFill="1" applyBorder="1" applyAlignment="1">
      <alignment horizontal="center" vertical="center" wrapText="1"/>
    </xf>
    <xf numFmtId="0" fontId="24" fillId="32" borderId="45" xfId="58" applyFont="1" applyFill="1" applyBorder="1" applyAlignment="1">
      <alignment horizontal="center" vertical="center" wrapText="1"/>
    </xf>
    <xf numFmtId="0" fontId="24" fillId="32" borderId="41" xfId="58" applyFont="1" applyFill="1" applyBorder="1" applyAlignment="1">
      <alignment horizontal="center" vertical="center" wrapText="1"/>
    </xf>
    <xf numFmtId="0" fontId="24" fillId="34" borderId="366" xfId="0" applyFont="1" applyFill="1" applyBorder="1" applyAlignment="1">
      <alignment horizontal="center" vertical="center" wrapText="1"/>
    </xf>
    <xf numFmtId="0" fontId="24" fillId="34" borderId="370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>
      <alignment horizontal="right"/>
    </xf>
    <xf numFmtId="0" fontId="24" fillId="28" borderId="327" xfId="0" applyFont="1" applyFill="1" applyBorder="1" applyAlignment="1">
      <alignment horizontal="center" vertical="center" wrapText="1"/>
    </xf>
    <xf numFmtId="1" fontId="24" fillId="28" borderId="327" xfId="47838" applyNumberFormat="1" applyFont="1" applyFill="1" applyBorder="1" applyAlignment="1">
      <alignment horizontal="center" vertical="center" wrapText="1"/>
    </xf>
    <xf numFmtId="1" fontId="24" fillId="28" borderId="327" xfId="47838" applyNumberFormat="1" applyFont="1" applyFill="1" applyBorder="1" applyAlignment="1">
      <alignment horizontal="center" vertical="center"/>
    </xf>
    <xf numFmtId="6" fontId="21" fillId="0" borderId="361" xfId="0" applyNumberFormat="1" applyFont="1" applyFill="1" applyBorder="1" applyAlignment="1">
      <alignment horizontal="right"/>
    </xf>
    <xf numFmtId="0" fontId="24" fillId="25" borderId="332" xfId="0" applyFont="1" applyFill="1" applyBorder="1" applyAlignment="1">
      <alignment horizontal="center" vertical="center" wrapText="1"/>
    </xf>
    <xf numFmtId="0" fontId="24" fillId="25" borderId="333" xfId="0" applyFont="1" applyFill="1" applyBorder="1" applyAlignment="1">
      <alignment horizontal="center" vertical="center" wrapText="1"/>
    </xf>
    <xf numFmtId="0" fontId="24" fillId="25" borderId="213" xfId="0" applyFont="1" applyFill="1" applyBorder="1" applyAlignment="1">
      <alignment horizontal="center" vertical="center" wrapText="1"/>
    </xf>
    <xf numFmtId="0" fontId="24" fillId="25" borderId="42" xfId="0" applyFont="1" applyFill="1" applyBorder="1" applyAlignment="1">
      <alignment horizontal="center" vertical="center" wrapText="1"/>
    </xf>
    <xf numFmtId="0" fontId="24" fillId="25" borderId="327" xfId="0" applyFont="1" applyFill="1" applyBorder="1" applyAlignment="1">
      <alignment horizontal="center" vertical="center" wrapText="1"/>
    </xf>
    <xf numFmtId="0" fontId="48" fillId="30" borderId="329" xfId="0" applyFont="1" applyFill="1" applyBorder="1" applyAlignment="1">
      <alignment horizontal="center" vertical="center"/>
    </xf>
    <xf numFmtId="0" fontId="48" fillId="30" borderId="331" xfId="0" applyFont="1" applyFill="1" applyBorder="1" applyAlignment="1">
      <alignment horizontal="center" vertical="center"/>
    </xf>
    <xf numFmtId="0" fontId="48" fillId="30" borderId="330" xfId="0" applyFont="1" applyFill="1" applyBorder="1" applyAlignment="1">
      <alignment horizontal="center" vertical="center"/>
    </xf>
    <xf numFmtId="0" fontId="48" fillId="40" borderId="329" xfId="0" applyFont="1" applyFill="1" applyBorder="1" applyAlignment="1">
      <alignment horizontal="center" vertical="center"/>
    </xf>
    <xf numFmtId="0" fontId="48" fillId="40" borderId="331" xfId="0" applyFont="1" applyFill="1" applyBorder="1" applyAlignment="1">
      <alignment horizontal="center" vertical="center"/>
    </xf>
    <xf numFmtId="0" fontId="48" fillId="40" borderId="330" xfId="0" applyFont="1" applyFill="1" applyBorder="1" applyAlignment="1">
      <alignment horizontal="center" vertical="center"/>
    </xf>
    <xf numFmtId="0" fontId="48" fillId="51" borderId="329" xfId="0" applyFont="1" applyFill="1" applyBorder="1" applyAlignment="1">
      <alignment horizontal="center" vertical="center"/>
    </xf>
    <xf numFmtId="0" fontId="48" fillId="51" borderId="331" xfId="0" applyFont="1" applyFill="1" applyBorder="1" applyAlignment="1">
      <alignment horizontal="center" vertical="center"/>
    </xf>
    <xf numFmtId="0" fontId="48" fillId="51" borderId="330" xfId="0" applyFont="1" applyFill="1" applyBorder="1" applyAlignment="1">
      <alignment horizontal="center" vertical="center"/>
    </xf>
    <xf numFmtId="0" fontId="48" fillId="32" borderId="329" xfId="0" applyFont="1" applyFill="1" applyBorder="1" applyAlignment="1">
      <alignment horizontal="center" vertical="center"/>
    </xf>
    <xf numFmtId="0" fontId="48" fillId="32" borderId="331" xfId="0" applyFont="1" applyFill="1" applyBorder="1" applyAlignment="1">
      <alignment horizontal="center" vertical="center"/>
    </xf>
    <xf numFmtId="0" fontId="48" fillId="32" borderId="330" xfId="0" applyFont="1" applyFill="1" applyBorder="1" applyAlignment="1">
      <alignment horizontal="center" vertical="center"/>
    </xf>
    <xf numFmtId="0" fontId="48" fillId="33" borderId="329" xfId="0" applyFont="1" applyFill="1" applyBorder="1" applyAlignment="1">
      <alignment horizontal="center" vertical="center"/>
    </xf>
    <xf numFmtId="0" fontId="48" fillId="33" borderId="331" xfId="0" applyFont="1" applyFill="1" applyBorder="1" applyAlignment="1">
      <alignment horizontal="center" vertical="center"/>
    </xf>
    <xf numFmtId="0" fontId="48" fillId="33" borderId="330" xfId="0" applyFont="1" applyFill="1" applyBorder="1" applyAlignment="1">
      <alignment horizontal="center" vertical="center"/>
    </xf>
    <xf numFmtId="49" fontId="33" fillId="33" borderId="379" xfId="53" applyNumberFormat="1" applyFont="1" applyFill="1" applyBorder="1" applyAlignment="1" applyProtection="1">
      <alignment horizontal="center" vertical="center" wrapText="1"/>
    </xf>
    <xf numFmtId="49" fontId="33" fillId="33" borderId="214" xfId="53" applyNumberFormat="1" applyFont="1" applyFill="1" applyBorder="1" applyAlignment="1" applyProtection="1">
      <alignment horizontal="center" vertical="center" wrapText="1"/>
    </xf>
  </cellXfs>
  <cellStyles count="47845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71">
    <dxf>
      <fill>
        <patternFill patternType="none">
          <fgColor indexed="64"/>
          <bgColor indexed="65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66"/>
      <color rgb="FFFF99FF"/>
      <color rgb="FF000080"/>
      <color rgb="FFCCFFCC"/>
      <color rgb="FFFFFFCC"/>
      <color rgb="FFFFFF99"/>
      <color rgb="FFCCFFFF"/>
      <color rgb="FFFF99CC"/>
      <color rgb="FFFFCC99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7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Audit%20Adjustments/Summary%20of%20Audit%20Adjustments%20for%20FY2018-19_FINAL_FY17-18%20corrections_In%20March%20B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Level%204%20Funding/HCS/FY2018-19%20High%20Cost%20Services%20Allocat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Level%204%20Funding/SCA/Feb%202018%20Multistats_Internal_MFP_ME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Student%20Data/10.1.18%20Counts%20Used%20in%20October%20Mid-Year_with%20Final%20OJJ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November%202018/FY2018-19%20MFP%20Budget%20Letter_Nov%202018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EDFIN_AC/Charters/2018-19/PER%20PUPIL%20CALCULATIONS/Final/FY2018-19%20Final%20Charter%20Per%20Pupil_INTERNAL%20ON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Midyear%20Adjustment_Oct.%20&amp;%20Feb/FY2018-19%20MFP%20Midyear%20Adjustment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July%202018/FY2018-19%20MFP%20Budget%20Letter_July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August%202018/FY2018-19%20MFP%20Budget%20Letter_August%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September%202018/FY2018-19%20MFP%20Budget%20Letter_Sept%202018_Update%20Univ%20Vie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Budget%20Letter/January%202019/FY2018-19%20MFP%20Budget%20Letter_Jan%20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Level%204%20Funding/Foreign%20Associate%20Teacher%20Data/Salaries/2.1.18%20Foreign%20Associate-Escadrille%20Teachers_from%20Michel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Level%204%20Funding/Foreign%20Associate%20Teacher%20Data/Stipends/International%20Associate%20Teachers_Aug%20Rpt_1st%20Cycle%20ONLY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8-2019/Level%204%20Funding/CDF/FY2018-19%20CDF%20Cou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ewVision"/>
      <sheetName val="Glencoe"/>
      <sheetName val="ISL"/>
      <sheetName val="Delhi"/>
      <sheetName val="MAX"/>
      <sheetName val="DArbonne"/>
      <sheetName val="Vision"/>
      <sheetName val="Advantage"/>
      <sheetName val="LCCP"/>
      <sheetName val="Acadiana"/>
      <sheetName val="Lafayette"/>
      <sheetName val="GEO MidCity"/>
      <sheetName val="Northeast"/>
      <sheetName val="Madison"/>
      <sheetName val="IntlHigh"/>
      <sheetName val="NOMMA"/>
      <sheetName val="LakeCharlesCharter"/>
      <sheetName val="JS Clark"/>
      <sheetName val="Southwest"/>
      <sheetName val="LA Key"/>
      <sheetName val="JCFA-East"/>
      <sheetName val="Delta"/>
      <sheetName val="Impact"/>
      <sheetName val="Iberville"/>
      <sheetName val="Willow"/>
      <sheetName val="Tangi"/>
      <sheetName val="GEO Prep"/>
      <sheetName val="Apex"/>
      <sheetName val="Smothers"/>
      <sheetName val="Greater"/>
      <sheetName val="BRUP"/>
      <sheetName val="LAVCA"/>
      <sheetName val="UniversityView"/>
      <sheetName val="Tallulah"/>
    </sheetNames>
    <sheetDataSet>
      <sheetData sheetId="0">
        <row r="7">
          <cell r="M7">
            <v>33683</v>
          </cell>
        </row>
        <row r="8">
          <cell r="M8">
            <v>107976</v>
          </cell>
        </row>
        <row r="9">
          <cell r="M9">
            <v>-33391</v>
          </cell>
        </row>
        <row r="10">
          <cell r="M10">
            <v>1146</v>
          </cell>
        </row>
        <row r="11">
          <cell r="M11">
            <v>22996</v>
          </cell>
        </row>
        <row r="12">
          <cell r="M12">
            <v>49462</v>
          </cell>
        </row>
        <row r="13">
          <cell r="M13">
            <v>5421</v>
          </cell>
        </row>
        <row r="14">
          <cell r="M14">
            <v>26332</v>
          </cell>
        </row>
        <row r="15">
          <cell r="M15">
            <v>30426</v>
          </cell>
        </row>
        <row r="16">
          <cell r="M16">
            <v>7120</v>
          </cell>
        </row>
        <row r="17">
          <cell r="M17">
            <v>-36851</v>
          </cell>
        </row>
        <row r="18">
          <cell r="M18">
            <v>-864</v>
          </cell>
        </row>
        <row r="19">
          <cell r="M19">
            <v>52090</v>
          </cell>
        </row>
        <row r="20">
          <cell r="M20">
            <v>-461</v>
          </cell>
        </row>
        <row r="21">
          <cell r="M21">
            <v>-140027</v>
          </cell>
        </row>
        <row r="22">
          <cell r="M22">
            <v>19290</v>
          </cell>
        </row>
        <row r="23">
          <cell r="M23">
            <v>38258</v>
          </cell>
        </row>
        <row r="24">
          <cell r="M24">
            <v>5809</v>
          </cell>
        </row>
        <row r="25">
          <cell r="M25">
            <v>13108</v>
          </cell>
        </row>
        <row r="26">
          <cell r="M26">
            <v>-7834</v>
          </cell>
        </row>
        <row r="27">
          <cell r="M27">
            <v>3346</v>
          </cell>
        </row>
        <row r="28">
          <cell r="M28">
            <v>53970</v>
          </cell>
        </row>
        <row r="29">
          <cell r="M29">
            <v>29205</v>
          </cell>
        </row>
        <row r="30">
          <cell r="M30">
            <v>16238</v>
          </cell>
        </row>
        <row r="31">
          <cell r="M31">
            <v>4820</v>
          </cell>
        </row>
        <row r="32">
          <cell r="M32">
            <v>365794</v>
          </cell>
        </row>
        <row r="33">
          <cell r="M33">
            <v>12948</v>
          </cell>
        </row>
        <row r="34">
          <cell r="M34">
            <v>57564</v>
          </cell>
        </row>
        <row r="35">
          <cell r="M35">
            <v>-3575</v>
          </cell>
        </row>
        <row r="36">
          <cell r="M36">
            <v>4023</v>
          </cell>
        </row>
        <row r="37">
          <cell r="M37">
            <v>-367</v>
          </cell>
        </row>
        <row r="38">
          <cell r="M38">
            <v>-78189</v>
          </cell>
        </row>
        <row r="39">
          <cell r="M39">
            <v>51183</v>
          </cell>
        </row>
        <row r="40">
          <cell r="M40">
            <v>64995</v>
          </cell>
        </row>
        <row r="41">
          <cell r="M41">
            <v>74034</v>
          </cell>
        </row>
        <row r="42">
          <cell r="M42">
            <v>-45201</v>
          </cell>
        </row>
        <row r="43">
          <cell r="M43">
            <v>70752</v>
          </cell>
        </row>
        <row r="44">
          <cell r="M44">
            <v>6917</v>
          </cell>
        </row>
        <row r="45">
          <cell r="M45">
            <v>457</v>
          </cell>
        </row>
        <row r="46">
          <cell r="M46">
            <v>94595</v>
          </cell>
        </row>
        <row r="47">
          <cell r="M47">
            <v>13103</v>
          </cell>
        </row>
        <row r="48">
          <cell r="M48">
            <v>-9045</v>
          </cell>
        </row>
        <row r="49">
          <cell r="M49">
            <v>26007</v>
          </cell>
        </row>
        <row r="50">
          <cell r="M50">
            <v>6606</v>
          </cell>
        </row>
        <row r="51">
          <cell r="M51">
            <v>17622</v>
          </cell>
        </row>
        <row r="52">
          <cell r="M52">
            <v>8286</v>
          </cell>
        </row>
        <row r="53">
          <cell r="M53">
            <v>-17214</v>
          </cell>
        </row>
        <row r="54">
          <cell r="M54">
            <v>-5870</v>
          </cell>
        </row>
        <row r="55">
          <cell r="M55">
            <v>-28575</v>
          </cell>
        </row>
        <row r="56">
          <cell r="M56">
            <v>31691</v>
          </cell>
        </row>
        <row r="57">
          <cell r="M57">
            <v>57760</v>
          </cell>
        </row>
        <row r="58">
          <cell r="M58">
            <v>179731</v>
          </cell>
        </row>
        <row r="59">
          <cell r="M59">
            <v>21750</v>
          </cell>
        </row>
        <row r="60">
          <cell r="M60">
            <v>-9809</v>
          </cell>
        </row>
        <row r="61">
          <cell r="M61">
            <v>27953</v>
          </cell>
        </row>
        <row r="62">
          <cell r="M62">
            <v>4007</v>
          </cell>
        </row>
        <row r="63">
          <cell r="M63">
            <v>902</v>
          </cell>
        </row>
        <row r="64">
          <cell r="M64">
            <v>17810</v>
          </cell>
        </row>
        <row r="65">
          <cell r="M65">
            <v>-644135</v>
          </cell>
        </row>
        <row r="66">
          <cell r="M66">
            <v>527</v>
          </cell>
        </row>
        <row r="67">
          <cell r="M67">
            <v>33880</v>
          </cell>
        </row>
        <row r="68">
          <cell r="M68">
            <v>8061</v>
          </cell>
        </row>
        <row r="69">
          <cell r="M69">
            <v>4881</v>
          </cell>
        </row>
        <row r="70">
          <cell r="M70">
            <v>10977</v>
          </cell>
        </row>
        <row r="71">
          <cell r="M71">
            <v>28837</v>
          </cell>
        </row>
        <row r="72">
          <cell r="M72">
            <v>3557</v>
          </cell>
        </row>
        <row r="73">
          <cell r="M73">
            <v>11741</v>
          </cell>
        </row>
        <row r="74">
          <cell r="M74">
            <v>-7843</v>
          </cell>
        </row>
        <row r="75">
          <cell r="M75">
            <v>-4911</v>
          </cell>
        </row>
        <row r="78">
          <cell r="M78">
            <v>25899</v>
          </cell>
        </row>
        <row r="128">
          <cell r="A128">
            <v>396211</v>
          </cell>
          <cell r="B128" t="str">
            <v>WX1001</v>
          </cell>
          <cell r="C128" t="str">
            <v>Linwood Public Charter (RSD Operated)</v>
          </cell>
          <cell r="H128">
            <v>0</v>
          </cell>
          <cell r="I128">
            <v>0</v>
          </cell>
          <cell r="K128">
            <v>-339695</v>
          </cell>
          <cell r="L128">
            <v>4976.7485276910011</v>
          </cell>
          <cell r="M128">
            <v>-334718</v>
          </cell>
          <cell r="Q128">
            <v>0</v>
          </cell>
          <cell r="R128">
            <v>0</v>
          </cell>
          <cell r="T128">
            <v>2092.5</v>
          </cell>
          <cell r="U128">
            <v>2093</v>
          </cell>
        </row>
        <row r="129">
          <cell r="A129" t="str">
            <v>W8B001</v>
          </cell>
          <cell r="B129" t="str">
            <v>3AP002</v>
          </cell>
          <cell r="C129" t="str">
            <v>Celerity Crestworth Charter School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</row>
        <row r="130">
          <cell r="A130" t="str">
            <v>W9B001</v>
          </cell>
          <cell r="B130" t="str">
            <v>3B9001</v>
          </cell>
          <cell r="C130" t="str">
            <v>Capitol High School</v>
          </cell>
          <cell r="E130">
            <v>0</v>
          </cell>
          <cell r="F130">
            <v>-10558</v>
          </cell>
          <cell r="H130">
            <v>-15327</v>
          </cell>
          <cell r="I130">
            <v>-25058</v>
          </cell>
          <cell r="K130">
            <v>-105470</v>
          </cell>
          <cell r="L130">
            <v>40716.793806522794</v>
          </cell>
          <cell r="M130">
            <v>-115696</v>
          </cell>
          <cell r="O130">
            <v>0</v>
          </cell>
          <cell r="P130">
            <v>-15947.5</v>
          </cell>
          <cell r="Q130">
            <v>-33515</v>
          </cell>
          <cell r="R130">
            <v>-40218</v>
          </cell>
          <cell r="T130">
            <v>82641</v>
          </cell>
          <cell r="U130">
            <v>-7040</v>
          </cell>
        </row>
        <row r="131">
          <cell r="A131" t="str">
            <v>WAO001</v>
          </cell>
          <cell r="B131" t="str">
            <v>3AP003</v>
          </cell>
          <cell r="C131" t="str">
            <v>Celerity Dalton Charter School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-12835</v>
          </cell>
          <cell r="L131">
            <v>-504.20287035633555</v>
          </cell>
          <cell r="M131">
            <v>-13339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6201</v>
          </cell>
          <cell r="U131">
            <v>6201</v>
          </cell>
        </row>
        <row r="132">
          <cell r="A132" t="str">
            <v>WAP001</v>
          </cell>
          <cell r="B132" t="str">
            <v>3AP001</v>
          </cell>
          <cell r="C132" t="str">
            <v>Celerity Lanier Charter School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K132">
            <v>-7179</v>
          </cell>
          <cell r="L132">
            <v>0</v>
          </cell>
          <cell r="M132">
            <v>-7179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</row>
        <row r="133">
          <cell r="A133" t="str">
            <v>WAV001</v>
          </cell>
          <cell r="B133" t="str">
            <v>WAV001</v>
          </cell>
          <cell r="C133" t="str">
            <v>Democracy Prep</v>
          </cell>
          <cell r="E133">
            <v>0</v>
          </cell>
          <cell r="F133">
            <v>2112</v>
          </cell>
          <cell r="H133">
            <v>9659</v>
          </cell>
          <cell r="I133">
            <v>-4176</v>
          </cell>
          <cell r="K133">
            <v>0</v>
          </cell>
          <cell r="L133">
            <v>0</v>
          </cell>
          <cell r="M133">
            <v>7595</v>
          </cell>
          <cell r="O133">
            <v>0</v>
          </cell>
          <cell r="P133">
            <v>3189.5</v>
          </cell>
          <cell r="Q133">
            <v>6703</v>
          </cell>
          <cell r="R133">
            <v>-6703</v>
          </cell>
          <cell r="T133">
            <v>0</v>
          </cell>
          <cell r="U133">
            <v>3190</v>
          </cell>
        </row>
        <row r="134">
          <cell r="A134" t="str">
            <v>WAW001</v>
          </cell>
          <cell r="B134" t="str">
            <v>WAW001</v>
          </cell>
          <cell r="C134" t="str">
            <v>Baton Rouge Bridge Academy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</row>
        <row r="135">
          <cell r="A135" t="str">
            <v>WAX001</v>
          </cell>
          <cell r="B135" t="str">
            <v>WAX001</v>
          </cell>
          <cell r="C135" t="str">
            <v>Baton Rouge College Prep</v>
          </cell>
          <cell r="E135">
            <v>4223</v>
          </cell>
          <cell r="F135">
            <v>-2112</v>
          </cell>
          <cell r="H135">
            <v>5839</v>
          </cell>
          <cell r="I135">
            <v>0</v>
          </cell>
          <cell r="K135">
            <v>0</v>
          </cell>
          <cell r="L135">
            <v>0</v>
          </cell>
          <cell r="M135">
            <v>7950</v>
          </cell>
          <cell r="O135">
            <v>6379</v>
          </cell>
          <cell r="P135">
            <v>-3189.5</v>
          </cell>
          <cell r="Q135">
            <v>0</v>
          </cell>
          <cell r="R135">
            <v>0</v>
          </cell>
          <cell r="T135">
            <v>0</v>
          </cell>
          <cell r="U135">
            <v>3190</v>
          </cell>
        </row>
        <row r="136">
          <cell r="A136" t="str">
            <v>WB2001</v>
          </cell>
          <cell r="B136">
            <v>389002</v>
          </cell>
          <cell r="C136" t="str">
            <v>Kenilworth Science and Tech</v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</row>
        <row r="139">
          <cell r="U139">
            <v>64421</v>
          </cell>
        </row>
      </sheetData>
      <sheetData sheetId="1">
        <row r="7">
          <cell r="H7">
            <v>0</v>
          </cell>
        </row>
      </sheetData>
      <sheetData sheetId="2">
        <row r="7">
          <cell r="H7">
            <v>0</v>
          </cell>
        </row>
      </sheetData>
      <sheetData sheetId="3">
        <row r="7">
          <cell r="H7">
            <v>0</v>
          </cell>
        </row>
      </sheetData>
      <sheetData sheetId="4">
        <row r="7">
          <cell r="H7">
            <v>0</v>
          </cell>
        </row>
      </sheetData>
      <sheetData sheetId="5">
        <row r="7">
          <cell r="H7">
            <v>0</v>
          </cell>
        </row>
      </sheetData>
      <sheetData sheetId="6">
        <row r="7">
          <cell r="H7">
            <v>0</v>
          </cell>
        </row>
      </sheetData>
      <sheetData sheetId="7">
        <row r="7">
          <cell r="H7">
            <v>0</v>
          </cell>
        </row>
      </sheetData>
      <sheetData sheetId="8">
        <row r="7">
          <cell r="H7">
            <v>0</v>
          </cell>
        </row>
      </sheetData>
      <sheetData sheetId="9">
        <row r="7">
          <cell r="H7">
            <v>0</v>
          </cell>
        </row>
      </sheetData>
      <sheetData sheetId="10">
        <row r="7">
          <cell r="H7">
            <v>-10072</v>
          </cell>
        </row>
      </sheetData>
      <sheetData sheetId="11">
        <row r="7">
          <cell r="H7">
            <v>796</v>
          </cell>
        </row>
      </sheetData>
      <sheetData sheetId="12">
        <row r="7">
          <cell r="H7">
            <v>0</v>
          </cell>
        </row>
      </sheetData>
      <sheetData sheetId="13">
        <row r="7">
          <cell r="H7">
            <v>0</v>
          </cell>
        </row>
      </sheetData>
      <sheetData sheetId="14">
        <row r="7">
          <cell r="H7">
            <v>0</v>
          </cell>
        </row>
      </sheetData>
      <sheetData sheetId="15">
        <row r="7">
          <cell r="H7">
            <v>0</v>
          </cell>
        </row>
      </sheetData>
      <sheetData sheetId="16">
        <row r="7">
          <cell r="H7">
            <v>0</v>
          </cell>
        </row>
      </sheetData>
      <sheetData sheetId="17">
        <row r="7">
          <cell r="H7">
            <v>0</v>
          </cell>
        </row>
      </sheetData>
      <sheetData sheetId="18">
        <row r="7">
          <cell r="H7">
            <v>0</v>
          </cell>
        </row>
      </sheetData>
      <sheetData sheetId="19">
        <row r="7">
          <cell r="H7">
            <v>0</v>
          </cell>
        </row>
      </sheetData>
      <sheetData sheetId="20">
        <row r="7">
          <cell r="H7">
            <v>0</v>
          </cell>
        </row>
      </sheetData>
      <sheetData sheetId="21">
        <row r="7">
          <cell r="H7">
            <v>0</v>
          </cell>
        </row>
      </sheetData>
      <sheetData sheetId="22">
        <row r="7">
          <cell r="H7">
            <v>0</v>
          </cell>
        </row>
      </sheetData>
      <sheetData sheetId="23">
        <row r="7">
          <cell r="H7">
            <v>0</v>
          </cell>
        </row>
      </sheetData>
      <sheetData sheetId="24">
        <row r="7">
          <cell r="H7">
            <v>0</v>
          </cell>
        </row>
      </sheetData>
      <sheetData sheetId="25">
        <row r="7">
          <cell r="H7">
            <v>-25243</v>
          </cell>
        </row>
      </sheetData>
      <sheetData sheetId="26">
        <row r="7">
          <cell r="H7">
            <v>0</v>
          </cell>
        </row>
      </sheetData>
      <sheetData sheetId="27">
        <row r="7">
          <cell r="H7">
            <v>0</v>
          </cell>
        </row>
      </sheetData>
      <sheetData sheetId="28">
        <row r="7">
          <cell r="H7">
            <v>0</v>
          </cell>
        </row>
      </sheetData>
      <sheetData sheetId="29">
        <row r="7">
          <cell r="H7">
            <v>0</v>
          </cell>
        </row>
      </sheetData>
      <sheetData sheetId="30">
        <row r="7">
          <cell r="H7">
            <v>0</v>
          </cell>
        </row>
      </sheetData>
      <sheetData sheetId="31">
        <row r="7">
          <cell r="H7">
            <v>0</v>
          </cell>
        </row>
      </sheetData>
      <sheetData sheetId="32">
        <row r="7">
          <cell r="H7">
            <v>5521</v>
          </cell>
        </row>
      </sheetData>
      <sheetData sheetId="33">
        <row r="7">
          <cell r="H7">
            <v>0</v>
          </cell>
        </row>
      </sheetData>
      <sheetData sheetId="3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Student Detail"/>
      <sheetName val="LEA Totals"/>
      <sheetName val="FY2016-17 Revenue"/>
    </sheetNames>
    <sheetDataSet>
      <sheetData sheetId="0">
        <row r="6">
          <cell r="A6">
            <v>3</v>
          </cell>
          <cell r="B6">
            <v>3</v>
          </cell>
          <cell r="C6">
            <v>3</v>
          </cell>
          <cell r="D6" t="str">
            <v>Ascension Parish</v>
          </cell>
          <cell r="E6">
            <v>98359900</v>
          </cell>
          <cell r="F6">
            <v>158058413.55000001</v>
          </cell>
          <cell r="G6">
            <v>256418313.55000001</v>
          </cell>
          <cell r="H6">
            <v>551061</v>
          </cell>
          <cell r="I6">
            <v>27</v>
          </cell>
          <cell r="J6">
            <v>2.1490703700948665E-3</v>
          </cell>
          <cell r="K6">
            <v>16</v>
          </cell>
          <cell r="L6">
            <v>0.70457210000000003</v>
          </cell>
          <cell r="M6">
            <v>388262</v>
          </cell>
          <cell r="N6">
            <v>388262</v>
          </cell>
          <cell r="O6">
            <v>291197</v>
          </cell>
          <cell r="P6">
            <v>97065</v>
          </cell>
          <cell r="Q6">
            <v>0</v>
          </cell>
        </row>
        <row r="7">
          <cell r="A7">
            <v>4</v>
          </cell>
          <cell r="B7">
            <v>4</v>
          </cell>
          <cell r="C7">
            <v>4</v>
          </cell>
          <cell r="D7" t="str">
            <v>Assumption Parish</v>
          </cell>
          <cell r="E7">
            <v>22871069</v>
          </cell>
          <cell r="F7">
            <v>13353250.25</v>
          </cell>
          <cell r="G7">
            <v>36224319.25</v>
          </cell>
          <cell r="H7">
            <v>911922</v>
          </cell>
          <cell r="I7">
            <v>22</v>
          </cell>
          <cell r="J7">
            <v>2.5174303310061513E-2</v>
          </cell>
          <cell r="K7">
            <v>1</v>
          </cell>
          <cell r="L7">
            <v>0.70457210000000003</v>
          </cell>
          <cell r="M7">
            <v>642515</v>
          </cell>
          <cell r="N7">
            <v>642515</v>
          </cell>
          <cell r="O7">
            <v>481886</v>
          </cell>
          <cell r="P7">
            <v>160629</v>
          </cell>
          <cell r="Q7">
            <v>0</v>
          </cell>
        </row>
        <row r="8">
          <cell r="A8">
            <v>5</v>
          </cell>
          <cell r="B8">
            <v>5</v>
          </cell>
          <cell r="C8">
            <v>5</v>
          </cell>
          <cell r="D8" t="str">
            <v>Avoyelles Parish</v>
          </cell>
          <cell r="E8">
            <v>33037442</v>
          </cell>
          <cell r="F8">
            <v>12753957</v>
          </cell>
          <cell r="G8">
            <v>45791399</v>
          </cell>
          <cell r="H8">
            <v>204988</v>
          </cell>
          <cell r="I8">
            <v>4</v>
          </cell>
          <cell r="J8">
            <v>4.4765611987526302E-3</v>
          </cell>
          <cell r="K8">
            <v>10</v>
          </cell>
          <cell r="L8">
            <v>0.70457210000000003</v>
          </cell>
          <cell r="M8">
            <v>144429</v>
          </cell>
          <cell r="N8">
            <v>144429</v>
          </cell>
          <cell r="O8">
            <v>108322</v>
          </cell>
          <cell r="P8">
            <v>36107</v>
          </cell>
          <cell r="Q8">
            <v>0</v>
          </cell>
        </row>
        <row r="9">
          <cell r="A9">
            <v>7</v>
          </cell>
          <cell r="B9">
            <v>7</v>
          </cell>
          <cell r="C9">
            <v>7</v>
          </cell>
          <cell r="D9" t="str">
            <v>Bienville Parish</v>
          </cell>
          <cell r="E9">
            <v>7592919</v>
          </cell>
          <cell r="F9">
            <v>25122970.199999999</v>
          </cell>
          <cell r="G9">
            <v>32715889.199999999</v>
          </cell>
          <cell r="H9">
            <v>29530</v>
          </cell>
          <cell r="I9">
            <v>1</v>
          </cell>
          <cell r="J9">
            <v>9.0261951370100622E-4</v>
          </cell>
          <cell r="K9">
            <v>23</v>
          </cell>
          <cell r="L9">
            <v>0.70457210000000003</v>
          </cell>
          <cell r="M9">
            <v>20806</v>
          </cell>
          <cell r="N9">
            <v>20806</v>
          </cell>
          <cell r="O9">
            <v>15605</v>
          </cell>
          <cell r="P9">
            <v>5201</v>
          </cell>
          <cell r="Q9">
            <v>0</v>
          </cell>
        </row>
        <row r="10">
          <cell r="A10">
            <v>10</v>
          </cell>
          <cell r="B10">
            <v>10</v>
          </cell>
          <cell r="C10">
            <v>10</v>
          </cell>
          <cell r="D10" t="str">
            <v>Calcasieu Parish</v>
          </cell>
          <cell r="E10">
            <v>153230772</v>
          </cell>
          <cell r="F10">
            <v>223727138.25</v>
          </cell>
          <cell r="G10">
            <v>376957910.25</v>
          </cell>
          <cell r="H10">
            <v>2676471</v>
          </cell>
          <cell r="I10">
            <v>31</v>
          </cell>
          <cell r="J10">
            <v>7.1001852653123894E-3</v>
          </cell>
          <cell r="K10">
            <v>6</v>
          </cell>
          <cell r="L10">
            <v>0.70457210000000003</v>
          </cell>
          <cell r="M10">
            <v>1885767</v>
          </cell>
          <cell r="N10">
            <v>1885767</v>
          </cell>
          <cell r="O10">
            <v>1414325</v>
          </cell>
          <cell r="P10">
            <v>471442</v>
          </cell>
          <cell r="Q10">
            <v>0</v>
          </cell>
        </row>
        <row r="11">
          <cell r="A11">
            <v>16</v>
          </cell>
          <cell r="B11">
            <v>16</v>
          </cell>
          <cell r="C11">
            <v>16</v>
          </cell>
          <cell r="D11" t="str">
            <v>DeSoto Parish</v>
          </cell>
          <cell r="E11">
            <v>13885192</v>
          </cell>
          <cell r="F11">
            <v>61369279.25</v>
          </cell>
          <cell r="G11">
            <v>75254471.25</v>
          </cell>
          <cell r="H11">
            <v>161369</v>
          </cell>
          <cell r="I11">
            <v>6</v>
          </cell>
          <cell r="J11">
            <v>2.1443111262309214E-3</v>
          </cell>
          <cell r="K11">
            <v>17</v>
          </cell>
          <cell r="L11">
            <v>0.70457210000000003</v>
          </cell>
          <cell r="M11">
            <v>113696</v>
          </cell>
          <cell r="N11">
            <v>113696</v>
          </cell>
          <cell r="O11">
            <v>85272</v>
          </cell>
          <cell r="P11">
            <v>28424</v>
          </cell>
          <cell r="Q11">
            <v>0</v>
          </cell>
        </row>
        <row r="12">
          <cell r="A12">
            <v>17</v>
          </cell>
          <cell r="B12">
            <v>17</v>
          </cell>
          <cell r="C12">
            <v>17</v>
          </cell>
          <cell r="D12" t="str">
            <v>East Baton Rouge Parish</v>
          </cell>
          <cell r="E12">
            <v>175572073</v>
          </cell>
          <cell r="F12">
            <v>323477491.35000002</v>
          </cell>
          <cell r="G12">
            <v>499049564.35000002</v>
          </cell>
          <cell r="H12">
            <v>342112</v>
          </cell>
          <cell r="I12">
            <v>12</v>
          </cell>
          <cell r="J12">
            <v>6.8552709878745728E-4</v>
          </cell>
          <cell r="K12">
            <v>29</v>
          </cell>
          <cell r="L12">
            <v>0.70457210000000003</v>
          </cell>
          <cell r="M12">
            <v>241043</v>
          </cell>
          <cell r="N12">
            <v>241043</v>
          </cell>
          <cell r="O12">
            <v>180782</v>
          </cell>
          <cell r="P12">
            <v>60261</v>
          </cell>
          <cell r="Q12">
            <v>0</v>
          </cell>
        </row>
        <row r="13">
          <cell r="A13">
            <v>20</v>
          </cell>
          <cell r="B13">
            <v>20</v>
          </cell>
          <cell r="C13">
            <v>20</v>
          </cell>
          <cell r="D13" t="str">
            <v>Evangeline Parish</v>
          </cell>
          <cell r="E13">
            <v>36412621</v>
          </cell>
          <cell r="F13">
            <v>16167412.9</v>
          </cell>
          <cell r="G13">
            <v>52580033.899999999</v>
          </cell>
          <cell r="H13">
            <v>590812</v>
          </cell>
          <cell r="I13">
            <v>22</v>
          </cell>
          <cell r="J13">
            <v>1.123643246643095E-2</v>
          </cell>
          <cell r="K13">
            <v>4</v>
          </cell>
          <cell r="L13">
            <v>0.70457210000000003</v>
          </cell>
          <cell r="M13">
            <v>416270</v>
          </cell>
          <cell r="N13">
            <v>416270</v>
          </cell>
          <cell r="O13">
            <v>312203</v>
          </cell>
          <cell r="P13">
            <v>104067</v>
          </cell>
          <cell r="Q13">
            <v>0</v>
          </cell>
        </row>
        <row r="14">
          <cell r="A14">
            <v>22</v>
          </cell>
          <cell r="B14">
            <v>22</v>
          </cell>
          <cell r="C14">
            <v>22</v>
          </cell>
          <cell r="D14" t="str">
            <v>Grant Parish</v>
          </cell>
          <cell r="E14">
            <v>22535792</v>
          </cell>
          <cell r="F14">
            <v>6735436.4000000004</v>
          </cell>
          <cell r="G14">
            <v>29271228.399999999</v>
          </cell>
          <cell r="H14">
            <v>11886</v>
          </cell>
          <cell r="I14">
            <v>1</v>
          </cell>
          <cell r="J14">
            <v>4.0606427026479013E-4</v>
          </cell>
          <cell r="K14">
            <v>31</v>
          </cell>
          <cell r="L14">
            <v>0.70457210000000003</v>
          </cell>
          <cell r="M14">
            <v>8375</v>
          </cell>
          <cell r="N14">
            <v>8375</v>
          </cell>
          <cell r="O14">
            <v>6281</v>
          </cell>
          <cell r="P14">
            <v>2094</v>
          </cell>
          <cell r="Q14">
            <v>0</v>
          </cell>
        </row>
        <row r="15">
          <cell r="A15">
            <v>23</v>
          </cell>
          <cell r="B15">
            <v>23</v>
          </cell>
          <cell r="C15">
            <v>23</v>
          </cell>
          <cell r="D15" t="str">
            <v>Iberia Parish</v>
          </cell>
          <cell r="E15">
            <v>76327685</v>
          </cell>
          <cell r="F15">
            <v>46575216</v>
          </cell>
          <cell r="G15">
            <v>122902901</v>
          </cell>
          <cell r="H15">
            <v>444236</v>
          </cell>
          <cell r="I15">
            <v>11</v>
          </cell>
          <cell r="J15">
            <v>3.6145281875811864E-3</v>
          </cell>
          <cell r="K15">
            <v>11</v>
          </cell>
          <cell r="L15">
            <v>0.70457210000000003</v>
          </cell>
          <cell r="M15">
            <v>312996</v>
          </cell>
          <cell r="N15">
            <v>312996</v>
          </cell>
          <cell r="O15">
            <v>234747</v>
          </cell>
          <cell r="P15">
            <v>78249</v>
          </cell>
          <cell r="Q15">
            <v>0</v>
          </cell>
        </row>
        <row r="16">
          <cell r="A16">
            <v>24</v>
          </cell>
          <cell r="B16">
            <v>24</v>
          </cell>
          <cell r="C16">
            <v>24</v>
          </cell>
          <cell r="D16" t="str">
            <v>Iberville Parish</v>
          </cell>
          <cell r="E16">
            <v>15176681</v>
          </cell>
          <cell r="F16">
            <v>63825728.200000003</v>
          </cell>
          <cell r="G16">
            <v>79002409.200000003</v>
          </cell>
          <cell r="H16">
            <v>200832</v>
          </cell>
          <cell r="I16">
            <v>12</v>
          </cell>
          <cell r="J16">
            <v>2.5420996908028471E-3</v>
          </cell>
          <cell r="K16">
            <v>14</v>
          </cell>
          <cell r="L16">
            <v>0.70457210000000003</v>
          </cell>
          <cell r="M16">
            <v>141501</v>
          </cell>
          <cell r="N16">
            <v>141501</v>
          </cell>
          <cell r="O16">
            <v>106126</v>
          </cell>
          <cell r="P16">
            <v>35375</v>
          </cell>
          <cell r="Q16">
            <v>0</v>
          </cell>
        </row>
        <row r="17">
          <cell r="A17">
            <v>26</v>
          </cell>
          <cell r="B17">
            <v>26</v>
          </cell>
          <cell r="C17">
            <v>26</v>
          </cell>
          <cell r="D17" t="str">
            <v>Jefferson Parish</v>
          </cell>
          <cell r="E17">
            <v>221782777</v>
          </cell>
          <cell r="F17">
            <v>284310749.85000002</v>
          </cell>
          <cell r="G17">
            <v>506093526.85000002</v>
          </cell>
          <cell r="H17">
            <v>469477</v>
          </cell>
          <cell r="I17">
            <v>23</v>
          </cell>
          <cell r="J17">
            <v>9.2764869553280669E-4</v>
          </cell>
          <cell r="K17">
            <v>22</v>
          </cell>
          <cell r="L17">
            <v>0.70457210000000003</v>
          </cell>
          <cell r="M17">
            <v>330780</v>
          </cell>
          <cell r="N17">
            <v>330780</v>
          </cell>
          <cell r="O17">
            <v>248085</v>
          </cell>
          <cell r="P17">
            <v>82695</v>
          </cell>
          <cell r="Q17">
            <v>0</v>
          </cell>
        </row>
        <row r="18">
          <cell r="A18">
            <v>32</v>
          </cell>
          <cell r="B18">
            <v>32</v>
          </cell>
          <cell r="C18">
            <v>32</v>
          </cell>
          <cell r="D18" t="str">
            <v>Livingston Parish</v>
          </cell>
          <cell r="E18">
            <v>162181315</v>
          </cell>
          <cell r="F18">
            <v>80159618.299999997</v>
          </cell>
          <cell r="G18">
            <v>242340933.30000001</v>
          </cell>
          <cell r="H18">
            <v>241688</v>
          </cell>
          <cell r="I18">
            <v>8</v>
          </cell>
          <cell r="J18">
            <v>9.9730572424926774E-4</v>
          </cell>
          <cell r="K18">
            <v>21</v>
          </cell>
          <cell r="L18">
            <v>0.70457210000000003</v>
          </cell>
          <cell r="M18">
            <v>170287</v>
          </cell>
          <cell r="N18">
            <v>170287</v>
          </cell>
          <cell r="O18">
            <v>127715</v>
          </cell>
          <cell r="P18">
            <v>42572</v>
          </cell>
          <cell r="Q18">
            <v>0</v>
          </cell>
        </row>
        <row r="19">
          <cell r="A19">
            <v>36</v>
          </cell>
          <cell r="B19">
            <v>36</v>
          </cell>
          <cell r="C19">
            <v>36</v>
          </cell>
          <cell r="D19" t="str">
            <v>Orleans Parish</v>
          </cell>
          <cell r="E19">
            <v>72391562</v>
          </cell>
          <cell r="F19">
            <v>176439482.69999999</v>
          </cell>
          <cell r="G19">
            <v>248831044.69999999</v>
          </cell>
          <cell r="H19">
            <v>195730</v>
          </cell>
          <cell r="I19">
            <v>9</v>
          </cell>
          <cell r="J19">
            <v>7.8659799156483631E-4</v>
          </cell>
          <cell r="K19">
            <v>27</v>
          </cell>
          <cell r="L19">
            <v>0.70457210000000003</v>
          </cell>
          <cell r="M19">
            <v>137906</v>
          </cell>
          <cell r="N19">
            <v>137906</v>
          </cell>
          <cell r="O19">
            <v>103430</v>
          </cell>
          <cell r="P19">
            <v>34476</v>
          </cell>
          <cell r="Q19">
            <v>0</v>
          </cell>
        </row>
        <row r="20">
          <cell r="A20">
            <v>37</v>
          </cell>
          <cell r="B20">
            <v>37</v>
          </cell>
          <cell r="C20">
            <v>37</v>
          </cell>
          <cell r="D20" t="str">
            <v>Ouachita Parish</v>
          </cell>
          <cell r="E20">
            <v>123010073</v>
          </cell>
          <cell r="F20">
            <v>79510776.25</v>
          </cell>
          <cell r="G20">
            <v>202520849.25</v>
          </cell>
          <cell r="H20">
            <v>50090</v>
          </cell>
          <cell r="I20">
            <v>2</v>
          </cell>
          <cell r="J20">
            <v>2.4733255951423975E-4</v>
          </cell>
          <cell r="K20">
            <v>33</v>
          </cell>
          <cell r="L20">
            <v>0.70457210000000003</v>
          </cell>
          <cell r="M20">
            <v>35292</v>
          </cell>
          <cell r="N20">
            <v>35292</v>
          </cell>
          <cell r="O20">
            <v>26469</v>
          </cell>
          <cell r="P20">
            <v>8823</v>
          </cell>
          <cell r="Q20">
            <v>0</v>
          </cell>
        </row>
        <row r="21">
          <cell r="A21">
            <v>38</v>
          </cell>
          <cell r="B21">
            <v>38</v>
          </cell>
          <cell r="C21">
            <v>38</v>
          </cell>
          <cell r="D21" t="str">
            <v>Plaquemines Parish</v>
          </cell>
          <cell r="E21">
            <v>11015117</v>
          </cell>
          <cell r="F21">
            <v>44558908.25</v>
          </cell>
          <cell r="G21">
            <v>55574025.25</v>
          </cell>
          <cell r="H21">
            <v>89160</v>
          </cell>
          <cell r="I21">
            <v>2</v>
          </cell>
          <cell r="J21">
            <v>1.6043466277440466E-3</v>
          </cell>
          <cell r="K21">
            <v>18</v>
          </cell>
          <cell r="L21">
            <v>0.70457210000000003</v>
          </cell>
          <cell r="M21">
            <v>62820</v>
          </cell>
          <cell r="N21">
            <v>62820</v>
          </cell>
          <cell r="O21">
            <v>47115</v>
          </cell>
          <cell r="P21">
            <v>15705</v>
          </cell>
          <cell r="Q21">
            <v>0</v>
          </cell>
        </row>
        <row r="22">
          <cell r="A22">
            <v>39</v>
          </cell>
          <cell r="B22">
            <v>39</v>
          </cell>
          <cell r="C22">
            <v>39</v>
          </cell>
          <cell r="D22" t="str">
            <v>Pointe Coupee Parish</v>
          </cell>
          <cell r="E22">
            <v>12372556</v>
          </cell>
          <cell r="F22">
            <v>15605141.300000001</v>
          </cell>
          <cell r="G22">
            <v>27977697.300000001</v>
          </cell>
          <cell r="H22">
            <v>36572</v>
          </cell>
          <cell r="I22">
            <v>1</v>
          </cell>
          <cell r="J22">
            <v>1.3071840619277842E-3</v>
          </cell>
          <cell r="K22">
            <v>20</v>
          </cell>
          <cell r="L22">
            <v>0.70457210000000003</v>
          </cell>
          <cell r="M22">
            <v>25768</v>
          </cell>
          <cell r="N22">
            <v>25768</v>
          </cell>
          <cell r="O22">
            <v>19326</v>
          </cell>
          <cell r="P22">
            <v>6442</v>
          </cell>
          <cell r="Q22">
            <v>0</v>
          </cell>
        </row>
        <row r="23">
          <cell r="A23">
            <v>40</v>
          </cell>
          <cell r="B23">
            <v>40</v>
          </cell>
          <cell r="C23">
            <v>40</v>
          </cell>
          <cell r="D23" t="str">
            <v>Rapides Parish</v>
          </cell>
          <cell r="E23">
            <v>137445368</v>
          </cell>
          <cell r="F23">
            <v>95331138.200000003</v>
          </cell>
          <cell r="G23">
            <v>232776506.19999999</v>
          </cell>
          <cell r="H23">
            <v>174155</v>
          </cell>
          <cell r="I23">
            <v>6</v>
          </cell>
          <cell r="J23">
            <v>7.4816399147415336E-4</v>
          </cell>
          <cell r="K23">
            <v>28</v>
          </cell>
          <cell r="L23">
            <v>0.70457210000000003</v>
          </cell>
          <cell r="M23">
            <v>122705</v>
          </cell>
          <cell r="N23">
            <v>122705</v>
          </cell>
          <cell r="O23">
            <v>92029</v>
          </cell>
          <cell r="P23">
            <v>30676</v>
          </cell>
          <cell r="Q23">
            <v>0</v>
          </cell>
        </row>
        <row r="24">
          <cell r="A24">
            <v>43</v>
          </cell>
          <cell r="B24">
            <v>43</v>
          </cell>
          <cell r="C24">
            <v>43</v>
          </cell>
          <cell r="D24" t="str">
            <v>Sabine Parish</v>
          </cell>
          <cell r="E24">
            <v>27764141</v>
          </cell>
          <cell r="F24">
            <v>15885048.75</v>
          </cell>
          <cell r="G24">
            <v>43649189.75</v>
          </cell>
          <cell r="H24">
            <v>313650</v>
          </cell>
          <cell r="I24">
            <v>12</v>
          </cell>
          <cell r="J24">
            <v>7.1857003943584085E-3</v>
          </cell>
          <cell r="K24">
            <v>5</v>
          </cell>
          <cell r="L24">
            <v>0.70457210000000003</v>
          </cell>
          <cell r="M24">
            <v>220989</v>
          </cell>
          <cell r="N24">
            <v>220989</v>
          </cell>
          <cell r="O24">
            <v>165742</v>
          </cell>
          <cell r="P24">
            <v>55247</v>
          </cell>
          <cell r="Q24">
            <v>0</v>
          </cell>
        </row>
        <row r="25">
          <cell r="A25">
            <v>44</v>
          </cell>
          <cell r="B25">
            <v>44</v>
          </cell>
          <cell r="C25">
            <v>44</v>
          </cell>
          <cell r="D25" t="str">
            <v>St. Bernard Parish</v>
          </cell>
          <cell r="E25">
            <v>41451129</v>
          </cell>
          <cell r="F25">
            <v>30697469</v>
          </cell>
          <cell r="G25">
            <v>72148598</v>
          </cell>
          <cell r="H25">
            <v>1131100</v>
          </cell>
          <cell r="I25">
            <v>41</v>
          </cell>
          <cell r="J25">
            <v>1.5677366315558897E-2</v>
          </cell>
          <cell r="K25">
            <v>2</v>
          </cell>
          <cell r="L25">
            <v>0.70457210000000003</v>
          </cell>
          <cell r="M25">
            <v>796942</v>
          </cell>
          <cell r="N25">
            <v>796942</v>
          </cell>
          <cell r="O25">
            <v>597707</v>
          </cell>
          <cell r="P25">
            <v>199235</v>
          </cell>
          <cell r="Q25">
            <v>0</v>
          </cell>
        </row>
        <row r="26">
          <cell r="A26">
            <v>45</v>
          </cell>
          <cell r="B26">
            <v>45</v>
          </cell>
          <cell r="C26">
            <v>45</v>
          </cell>
          <cell r="D26" t="str">
            <v>St. Charles Parish</v>
          </cell>
          <cell r="E26">
            <v>30914633</v>
          </cell>
          <cell r="F26">
            <v>121192226.7</v>
          </cell>
          <cell r="G26">
            <v>152106859.69999999</v>
          </cell>
          <cell r="H26">
            <v>124240</v>
          </cell>
          <cell r="I26">
            <v>1</v>
          </cell>
          <cell r="J26">
            <v>8.1679419485116106E-4</v>
          </cell>
          <cell r="K26">
            <v>25</v>
          </cell>
          <cell r="L26">
            <v>0.70457210000000003</v>
          </cell>
          <cell r="M26">
            <v>87536</v>
          </cell>
          <cell r="N26">
            <v>87536</v>
          </cell>
          <cell r="O26">
            <v>65652</v>
          </cell>
          <cell r="P26">
            <v>21884</v>
          </cell>
          <cell r="Q26">
            <v>0</v>
          </cell>
        </row>
        <row r="27">
          <cell r="A27">
            <v>47</v>
          </cell>
          <cell r="B27">
            <v>47</v>
          </cell>
          <cell r="C27">
            <v>47</v>
          </cell>
          <cell r="D27" t="str">
            <v>St. James Parish</v>
          </cell>
          <cell r="E27">
            <v>13936942</v>
          </cell>
          <cell r="F27">
            <v>42750664.399999999</v>
          </cell>
          <cell r="G27">
            <v>56687606.399999999</v>
          </cell>
          <cell r="H27">
            <v>160185</v>
          </cell>
          <cell r="I27">
            <v>6</v>
          </cell>
          <cell r="J27">
            <v>2.8257499332340836E-3</v>
          </cell>
          <cell r="K27">
            <v>12</v>
          </cell>
          <cell r="L27">
            <v>0.70457210000000003</v>
          </cell>
          <cell r="M27">
            <v>112862</v>
          </cell>
          <cell r="N27">
            <v>112862</v>
          </cell>
          <cell r="O27">
            <v>84647</v>
          </cell>
          <cell r="P27">
            <v>28215</v>
          </cell>
          <cell r="Q27">
            <v>0</v>
          </cell>
        </row>
        <row r="28">
          <cell r="A28">
            <v>48</v>
          </cell>
          <cell r="B28">
            <v>48</v>
          </cell>
          <cell r="C28">
            <v>48</v>
          </cell>
          <cell r="D28" t="str">
            <v>St. John the Baptist Parish</v>
          </cell>
          <cell r="E28">
            <v>27722019</v>
          </cell>
          <cell r="F28">
            <v>39790742.399999999</v>
          </cell>
          <cell r="G28">
            <v>67512761.400000006</v>
          </cell>
          <cell r="H28">
            <v>23436</v>
          </cell>
          <cell r="I28">
            <v>1</v>
          </cell>
          <cell r="J28">
            <v>3.4713437154712496E-4</v>
          </cell>
          <cell r="K28">
            <v>32</v>
          </cell>
          <cell r="L28">
            <v>0.70457210000000003</v>
          </cell>
          <cell r="M28">
            <v>16512</v>
          </cell>
          <cell r="N28">
            <v>16512</v>
          </cell>
          <cell r="O28">
            <v>12384</v>
          </cell>
          <cell r="P28">
            <v>4128</v>
          </cell>
          <cell r="Q28">
            <v>0</v>
          </cell>
        </row>
        <row r="29">
          <cell r="A29">
            <v>51</v>
          </cell>
          <cell r="B29">
            <v>51</v>
          </cell>
          <cell r="C29">
            <v>51</v>
          </cell>
          <cell r="D29" t="str">
            <v>St. Mary Parish</v>
          </cell>
          <cell r="E29">
            <v>46753704</v>
          </cell>
          <cell r="F29">
            <v>40695048</v>
          </cell>
          <cell r="G29">
            <v>87448752</v>
          </cell>
          <cell r="H29">
            <v>50892</v>
          </cell>
          <cell r="I29">
            <v>3</v>
          </cell>
          <cell r="J29">
            <v>5.8196370829854721E-4</v>
          </cell>
          <cell r="K29">
            <v>30</v>
          </cell>
          <cell r="L29">
            <v>0.70457210000000003</v>
          </cell>
          <cell r="M29">
            <v>35857</v>
          </cell>
          <cell r="N29">
            <v>35857</v>
          </cell>
          <cell r="O29">
            <v>26893</v>
          </cell>
          <cell r="P29">
            <v>8964</v>
          </cell>
          <cell r="Q29">
            <v>0</v>
          </cell>
        </row>
        <row r="30">
          <cell r="A30">
            <v>52</v>
          </cell>
          <cell r="B30">
            <v>52</v>
          </cell>
          <cell r="C30">
            <v>52</v>
          </cell>
          <cell r="D30" t="str">
            <v>St. Tammany Parish</v>
          </cell>
          <cell r="E30">
            <v>225555984</v>
          </cell>
          <cell r="F30">
            <v>237082043.19999999</v>
          </cell>
          <cell r="G30">
            <v>462638027.19999999</v>
          </cell>
          <cell r="H30">
            <v>3099662</v>
          </cell>
          <cell r="I30">
            <v>60</v>
          </cell>
          <cell r="J30">
            <v>6.6999723709698549E-3</v>
          </cell>
          <cell r="K30">
            <v>7</v>
          </cell>
          <cell r="L30">
            <v>0.70457210000000003</v>
          </cell>
          <cell r="M30">
            <v>2183935</v>
          </cell>
          <cell r="N30">
            <v>2183935</v>
          </cell>
          <cell r="O30">
            <v>1637951</v>
          </cell>
          <cell r="P30">
            <v>545984</v>
          </cell>
          <cell r="Q30">
            <v>0</v>
          </cell>
        </row>
        <row r="31">
          <cell r="A31">
            <v>55</v>
          </cell>
          <cell r="B31">
            <v>55</v>
          </cell>
          <cell r="C31">
            <v>55</v>
          </cell>
          <cell r="D31" t="str">
            <v>Terrebonne Parish</v>
          </cell>
          <cell r="E31">
            <v>93308098</v>
          </cell>
          <cell r="F31">
            <v>67762031.049999997</v>
          </cell>
          <cell r="G31">
            <v>161070129.05000001</v>
          </cell>
          <cell r="H31">
            <v>1004491</v>
          </cell>
          <cell r="I31">
            <v>28</v>
          </cell>
          <cell r="J31">
            <v>6.2363580753584799E-3</v>
          </cell>
          <cell r="K31">
            <v>8</v>
          </cell>
          <cell r="L31">
            <v>0.70457210000000003</v>
          </cell>
          <cell r="M31">
            <v>707736</v>
          </cell>
          <cell r="N31">
            <v>707736</v>
          </cell>
          <cell r="O31">
            <v>530802</v>
          </cell>
          <cell r="P31">
            <v>176934</v>
          </cell>
          <cell r="Q31">
            <v>0</v>
          </cell>
        </row>
        <row r="32">
          <cell r="A32">
            <v>56</v>
          </cell>
          <cell r="B32">
            <v>56</v>
          </cell>
          <cell r="C32">
            <v>56</v>
          </cell>
          <cell r="D32" t="str">
            <v>Union Parish</v>
          </cell>
          <cell r="E32">
            <v>14109772</v>
          </cell>
          <cell r="F32">
            <v>9595829.8000000007</v>
          </cell>
          <cell r="G32">
            <v>23705601.800000001</v>
          </cell>
          <cell r="H32">
            <v>19241</v>
          </cell>
          <cell r="I32">
            <v>1</v>
          </cell>
          <cell r="J32">
            <v>8.116646926887973E-4</v>
          </cell>
          <cell r="K32">
            <v>26</v>
          </cell>
          <cell r="L32">
            <v>0.70457210000000003</v>
          </cell>
          <cell r="M32">
            <v>13557</v>
          </cell>
          <cell r="N32">
            <v>13557</v>
          </cell>
          <cell r="O32">
            <v>10168</v>
          </cell>
          <cell r="P32">
            <v>3389</v>
          </cell>
          <cell r="Q32">
            <v>0</v>
          </cell>
        </row>
        <row r="33">
          <cell r="A33">
            <v>57</v>
          </cell>
          <cell r="B33">
            <v>57</v>
          </cell>
          <cell r="C33">
            <v>57</v>
          </cell>
          <cell r="D33" t="str">
            <v>Vermilion Parish</v>
          </cell>
          <cell r="E33">
            <v>52035979</v>
          </cell>
          <cell r="F33">
            <v>30241208.600000001</v>
          </cell>
          <cell r="G33">
            <v>82277187.599999994</v>
          </cell>
          <cell r="H33">
            <v>440211</v>
          </cell>
          <cell r="I33">
            <v>18</v>
          </cell>
          <cell r="J33">
            <v>5.3503408762600926E-3</v>
          </cell>
          <cell r="K33">
            <v>9</v>
          </cell>
          <cell r="L33">
            <v>0.70457210000000003</v>
          </cell>
          <cell r="M33">
            <v>310160</v>
          </cell>
          <cell r="N33">
            <v>310160</v>
          </cell>
          <cell r="O33">
            <v>232620</v>
          </cell>
          <cell r="P33">
            <v>77540</v>
          </cell>
          <cell r="Q33">
            <v>0</v>
          </cell>
        </row>
        <row r="34">
          <cell r="A34">
            <v>58</v>
          </cell>
          <cell r="B34">
            <v>58</v>
          </cell>
          <cell r="C34">
            <v>58</v>
          </cell>
          <cell r="D34" t="str">
            <v>Vernon Parish</v>
          </cell>
          <cell r="E34">
            <v>55553488</v>
          </cell>
          <cell r="F34">
            <v>20984574.850000001</v>
          </cell>
          <cell r="G34">
            <v>76538062.849999994</v>
          </cell>
          <cell r="H34">
            <v>100151</v>
          </cell>
          <cell r="I34">
            <v>3</v>
          </cell>
          <cell r="J34">
            <v>1.3085123436724138E-3</v>
          </cell>
          <cell r="K34">
            <v>19</v>
          </cell>
          <cell r="L34">
            <v>0.70457210000000003</v>
          </cell>
          <cell r="M34">
            <v>70564</v>
          </cell>
          <cell r="N34">
            <v>70564</v>
          </cell>
          <cell r="O34">
            <v>52923</v>
          </cell>
          <cell r="P34">
            <v>17641</v>
          </cell>
          <cell r="Q34">
            <v>0</v>
          </cell>
        </row>
        <row r="35">
          <cell r="A35">
            <v>61</v>
          </cell>
          <cell r="B35">
            <v>61</v>
          </cell>
          <cell r="C35">
            <v>61</v>
          </cell>
          <cell r="D35" t="str">
            <v>West Baton Rouge Parish</v>
          </cell>
          <cell r="E35">
            <v>13929907</v>
          </cell>
          <cell r="F35">
            <v>29903289.100000001</v>
          </cell>
          <cell r="G35">
            <v>43833196.100000001</v>
          </cell>
          <cell r="H35">
            <v>585464</v>
          </cell>
          <cell r="I35">
            <v>23</v>
          </cell>
          <cell r="J35">
            <v>1.3356634972825994E-2</v>
          </cell>
          <cell r="K35">
            <v>3</v>
          </cell>
          <cell r="L35">
            <v>0.70457210000000003</v>
          </cell>
          <cell r="M35">
            <v>412502</v>
          </cell>
          <cell r="N35">
            <v>412502</v>
          </cell>
          <cell r="O35">
            <v>309377</v>
          </cell>
          <cell r="P35">
            <v>103125</v>
          </cell>
          <cell r="Q35">
            <v>0</v>
          </cell>
        </row>
        <row r="36">
          <cell r="A36">
            <v>65</v>
          </cell>
          <cell r="B36">
            <v>65</v>
          </cell>
          <cell r="C36">
            <v>65</v>
          </cell>
          <cell r="D36" t="str">
            <v>City of Monroe School District</v>
          </cell>
          <cell r="E36">
            <v>48159383</v>
          </cell>
          <cell r="F36">
            <v>45392366</v>
          </cell>
          <cell r="G36">
            <v>93551749</v>
          </cell>
          <cell r="H36">
            <v>79900</v>
          </cell>
          <cell r="I36">
            <v>4</v>
          </cell>
          <cell r="J36">
            <v>8.540727549626036E-4</v>
          </cell>
          <cell r="K36">
            <v>24</v>
          </cell>
          <cell r="L36">
            <v>0.70457210000000003</v>
          </cell>
          <cell r="M36">
            <v>56295</v>
          </cell>
          <cell r="N36">
            <v>56295</v>
          </cell>
          <cell r="O36">
            <v>42221</v>
          </cell>
          <cell r="P36">
            <v>14074</v>
          </cell>
          <cell r="Q36">
            <v>0</v>
          </cell>
        </row>
        <row r="37">
          <cell r="A37">
            <v>66</v>
          </cell>
          <cell r="B37">
            <v>66</v>
          </cell>
          <cell r="C37">
            <v>66</v>
          </cell>
          <cell r="D37" t="str">
            <v>City of Bogalusa School District</v>
          </cell>
          <cell r="E37">
            <v>11379336</v>
          </cell>
          <cell r="F37">
            <v>6200971.3499999996</v>
          </cell>
          <cell r="G37">
            <v>17580307.350000001</v>
          </cell>
          <cell r="H37">
            <v>43779</v>
          </cell>
          <cell r="I37">
            <v>1</v>
          </cell>
          <cell r="J37">
            <v>2.4902295010217779E-3</v>
          </cell>
          <cell r="K37">
            <v>15</v>
          </cell>
          <cell r="L37">
            <v>0.70457210000000003</v>
          </cell>
          <cell r="M37">
            <v>30845</v>
          </cell>
          <cell r="N37">
            <v>30845</v>
          </cell>
          <cell r="O37">
            <v>23134</v>
          </cell>
          <cell r="P37">
            <v>7711</v>
          </cell>
          <cell r="Q37">
            <v>0</v>
          </cell>
        </row>
        <row r="38">
          <cell r="A38">
            <v>68</v>
          </cell>
          <cell r="B38">
            <v>68</v>
          </cell>
          <cell r="C38">
            <v>68</v>
          </cell>
          <cell r="D38" t="str">
            <v>City of Baker School District</v>
          </cell>
          <cell r="E38">
            <v>10907113</v>
          </cell>
          <cell r="F38">
            <v>4468893</v>
          </cell>
          <cell r="G38">
            <v>15376006</v>
          </cell>
          <cell r="H38">
            <v>40030</v>
          </cell>
          <cell r="I38">
            <v>3</v>
          </cell>
          <cell r="J38">
            <v>2.6034068925311292E-3</v>
          </cell>
          <cell r="K38">
            <v>13</v>
          </cell>
          <cell r="L38">
            <v>0.70457210000000003</v>
          </cell>
          <cell r="M38">
            <v>28204</v>
          </cell>
          <cell r="N38">
            <v>28204</v>
          </cell>
          <cell r="O38">
            <v>21153</v>
          </cell>
          <cell r="P38">
            <v>7051</v>
          </cell>
          <cell r="Q38">
            <v>0</v>
          </cell>
        </row>
        <row r="39">
          <cell r="A39"/>
          <cell r="B39"/>
          <cell r="C39"/>
          <cell r="D39" t="str">
            <v>Total City/Parish</v>
          </cell>
          <cell r="E39">
            <v>2108682542</v>
          </cell>
          <cell r="F39">
            <v>2469724514.4000001</v>
          </cell>
          <cell r="G39">
            <v>4578407056.4000015</v>
          </cell>
          <cell r="H39">
            <v>14598523</v>
          </cell>
          <cell r="I39">
            <v>405</v>
          </cell>
          <cell r="J39">
            <v>3.18855943129679E-3</v>
          </cell>
          <cell r="K39"/>
          <cell r="L39"/>
          <cell r="M39">
            <v>10285714</v>
          </cell>
          <cell r="N39">
            <v>10285714</v>
          </cell>
          <cell r="O39">
            <v>7714289</v>
          </cell>
          <cell r="P39">
            <v>2571425</v>
          </cell>
          <cell r="Q39">
            <v>0</v>
          </cell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</row>
        <row r="41">
          <cell r="A41">
            <v>344001</v>
          </cell>
          <cell r="B41">
            <v>344001</v>
          </cell>
          <cell r="C41">
            <v>344</v>
          </cell>
          <cell r="D41" t="str">
            <v>Voices for International Business &amp; Education</v>
          </cell>
          <cell r="E41">
            <v>2429482</v>
          </cell>
          <cell r="F41">
            <v>3365264</v>
          </cell>
          <cell r="G41">
            <v>5794746</v>
          </cell>
          <cell r="H41">
            <v>60486</v>
          </cell>
          <cell r="I41">
            <v>1</v>
          </cell>
          <cell r="J41">
            <v>1.0438076146909631E-2</v>
          </cell>
          <cell r="K41">
            <v>39</v>
          </cell>
          <cell r="L41">
            <v>0.70679999999999998</v>
          </cell>
          <cell r="M41">
            <v>42752</v>
          </cell>
          <cell r="N41">
            <v>42752</v>
          </cell>
          <cell r="O41">
            <v>32450</v>
          </cell>
          <cell r="P41">
            <v>10302</v>
          </cell>
          <cell r="Q41">
            <v>0</v>
          </cell>
        </row>
        <row r="42">
          <cell r="A42">
            <v>347001</v>
          </cell>
          <cell r="B42">
            <v>347001</v>
          </cell>
          <cell r="C42">
            <v>347</v>
          </cell>
          <cell r="D42" t="str">
            <v>Lycee Francais de la Nouvelle-Orleans</v>
          </cell>
          <cell r="E42">
            <v>3575758</v>
          </cell>
          <cell r="F42">
            <v>5070390</v>
          </cell>
          <cell r="G42">
            <v>8646148</v>
          </cell>
          <cell r="H42">
            <v>39800</v>
          </cell>
          <cell r="I42">
            <v>3</v>
          </cell>
          <cell r="J42">
            <v>4.6032059594631044E-3</v>
          </cell>
          <cell r="K42">
            <v>49</v>
          </cell>
          <cell r="L42">
            <v>0.70679999999999998</v>
          </cell>
          <cell r="M42">
            <v>28131</v>
          </cell>
          <cell r="N42">
            <v>28131</v>
          </cell>
          <cell r="O42">
            <v>21353</v>
          </cell>
          <cell r="P42">
            <v>6778</v>
          </cell>
          <cell r="Q42">
            <v>0</v>
          </cell>
        </row>
        <row r="43">
          <cell r="A43" t="str">
            <v>W11001</v>
          </cell>
          <cell r="B43">
            <v>300002</v>
          </cell>
          <cell r="C43" t="str">
            <v>W11</v>
          </cell>
          <cell r="D43" t="str">
            <v>Nelson Elementary School</v>
          </cell>
          <cell r="E43">
            <v>1812599</v>
          </cell>
          <cell r="F43">
            <v>2397362</v>
          </cell>
          <cell r="G43">
            <v>4209961</v>
          </cell>
          <cell r="H43">
            <v>29810</v>
          </cell>
          <cell r="I43">
            <v>2</v>
          </cell>
          <cell r="J43">
            <v>7.0808256893591173E-3</v>
          </cell>
          <cell r="K43">
            <v>45</v>
          </cell>
          <cell r="L43">
            <v>0.70679999999999998</v>
          </cell>
          <cell r="M43">
            <v>21070</v>
          </cell>
          <cell r="N43">
            <v>21070</v>
          </cell>
          <cell r="O43">
            <v>15993</v>
          </cell>
          <cell r="P43">
            <v>5077</v>
          </cell>
          <cell r="Q43">
            <v>0</v>
          </cell>
        </row>
        <row r="44">
          <cell r="A44" t="str">
            <v>W12001</v>
          </cell>
          <cell r="B44">
            <v>300001</v>
          </cell>
          <cell r="C44" t="str">
            <v>W12</v>
          </cell>
          <cell r="D44" t="str">
            <v>Pierre A. Capdau Learning Academy</v>
          </cell>
          <cell r="E44">
            <v>1592672</v>
          </cell>
          <cell r="F44">
            <v>2028735</v>
          </cell>
          <cell r="G44">
            <v>3621407</v>
          </cell>
          <cell r="H44">
            <v>77929</v>
          </cell>
          <cell r="I44">
            <v>3</v>
          </cell>
          <cell r="J44">
            <v>2.1518984195921641E-2</v>
          </cell>
          <cell r="K44">
            <v>24</v>
          </cell>
          <cell r="L44">
            <v>0.70679999999999998</v>
          </cell>
          <cell r="M44">
            <v>55080</v>
          </cell>
          <cell r="N44">
            <v>55080</v>
          </cell>
          <cell r="O44">
            <v>41808</v>
          </cell>
          <cell r="P44">
            <v>13272</v>
          </cell>
          <cell r="Q44">
            <v>0</v>
          </cell>
        </row>
        <row r="45">
          <cell r="A45" t="str">
            <v>W13001</v>
          </cell>
          <cell r="B45">
            <v>300003</v>
          </cell>
          <cell r="C45" t="str">
            <v>W13</v>
          </cell>
          <cell r="D45" t="str">
            <v>Lake Area New Tech Early College High School</v>
          </cell>
          <cell r="E45">
            <v>3650805</v>
          </cell>
          <cell r="F45">
            <v>4281915</v>
          </cell>
          <cell r="G45">
            <v>7932720</v>
          </cell>
          <cell r="H45">
            <v>80469</v>
          </cell>
          <cell r="I45">
            <v>3</v>
          </cell>
          <cell r="J45">
            <v>1.0143935497534264E-2</v>
          </cell>
          <cell r="K45">
            <v>40</v>
          </cell>
          <cell r="L45">
            <v>0.70679999999999998</v>
          </cell>
          <cell r="M45">
            <v>56875</v>
          </cell>
          <cell r="N45">
            <v>56875</v>
          </cell>
          <cell r="O45">
            <v>43170</v>
          </cell>
          <cell r="P45">
            <v>13705</v>
          </cell>
          <cell r="Q45">
            <v>0</v>
          </cell>
        </row>
        <row r="46">
          <cell r="A46" t="str">
            <v>W18001</v>
          </cell>
          <cell r="B46" t="str">
            <v>W18001</v>
          </cell>
          <cell r="C46" t="str">
            <v>W18</v>
          </cell>
          <cell r="D46" t="str">
            <v>Noble Minds</v>
          </cell>
          <cell r="E46">
            <v>530260</v>
          </cell>
          <cell r="F46">
            <v>583770</v>
          </cell>
          <cell r="G46">
            <v>1114030</v>
          </cell>
          <cell r="H46">
            <v>66047</v>
          </cell>
          <cell r="I46">
            <v>3</v>
          </cell>
          <cell r="J46">
            <v>5.9286554222058654E-2</v>
          </cell>
          <cell r="K46">
            <v>7</v>
          </cell>
          <cell r="L46">
            <v>0.70679999999999998</v>
          </cell>
          <cell r="M46">
            <v>46682</v>
          </cell>
          <cell r="N46">
            <v>46682</v>
          </cell>
          <cell r="O46">
            <v>35434</v>
          </cell>
          <cell r="P46">
            <v>11248</v>
          </cell>
          <cell r="Q46">
            <v>0</v>
          </cell>
        </row>
        <row r="47">
          <cell r="A47" t="str">
            <v>W21001</v>
          </cell>
          <cell r="B47">
            <v>390001</v>
          </cell>
          <cell r="C47" t="str">
            <v>W21</v>
          </cell>
          <cell r="D47" t="str">
            <v>James M. Singleton Charter School</v>
          </cell>
          <cell r="E47">
            <v>1571575</v>
          </cell>
          <cell r="F47">
            <v>2398464</v>
          </cell>
          <cell r="G47">
            <v>3970039</v>
          </cell>
          <cell r="H47">
            <v>109206</v>
          </cell>
          <cell r="I47">
            <v>3</v>
          </cell>
          <cell r="J47">
            <v>2.7507538339044024E-2</v>
          </cell>
          <cell r="K47">
            <v>21</v>
          </cell>
          <cell r="L47">
            <v>0.70679999999999998</v>
          </cell>
          <cell r="M47">
            <v>77187</v>
          </cell>
          <cell r="N47">
            <v>77187</v>
          </cell>
          <cell r="O47">
            <v>58588</v>
          </cell>
          <cell r="P47">
            <v>18599</v>
          </cell>
          <cell r="Q47">
            <v>0</v>
          </cell>
        </row>
        <row r="48">
          <cell r="A48" t="str">
            <v>W31001</v>
          </cell>
          <cell r="B48" t="str">
            <v>W31001</v>
          </cell>
          <cell r="C48" t="str">
            <v>W31</v>
          </cell>
          <cell r="D48" t="str">
            <v>Dr. Martin Luther King Charter for Sci/Tech</v>
          </cell>
          <cell r="E48">
            <v>3948074</v>
          </cell>
          <cell r="F48">
            <v>5457854</v>
          </cell>
          <cell r="G48">
            <v>9405928</v>
          </cell>
          <cell r="H48">
            <v>256286</v>
          </cell>
          <cell r="I48">
            <v>11</v>
          </cell>
          <cell r="J48">
            <v>2.724728490373305E-2</v>
          </cell>
          <cell r="K48">
            <v>22</v>
          </cell>
          <cell r="L48">
            <v>0.70679999999999998</v>
          </cell>
          <cell r="M48">
            <v>181143</v>
          </cell>
          <cell r="N48">
            <v>181143</v>
          </cell>
          <cell r="O48">
            <v>137495</v>
          </cell>
          <cell r="P48">
            <v>43648</v>
          </cell>
          <cell r="Q48">
            <v>0</v>
          </cell>
        </row>
        <row r="49">
          <cell r="A49" t="str">
            <v>W32001</v>
          </cell>
          <cell r="B49" t="str">
            <v>W32001</v>
          </cell>
          <cell r="C49" t="str">
            <v>W32</v>
          </cell>
          <cell r="D49" t="str">
            <v>Joseph A. Craig Charter School</v>
          </cell>
          <cell r="E49">
            <v>1294249</v>
          </cell>
          <cell r="F49">
            <v>1587244</v>
          </cell>
          <cell r="G49">
            <v>2881493</v>
          </cell>
          <cell r="H49">
            <v>376639</v>
          </cell>
          <cell r="I49">
            <v>9</v>
          </cell>
          <cell r="J49">
            <v>0.13070967029938993</v>
          </cell>
          <cell r="K49">
            <v>1</v>
          </cell>
          <cell r="L49">
            <v>0.85000100000000001</v>
          </cell>
          <cell r="M49">
            <v>320144</v>
          </cell>
          <cell r="N49">
            <v>320144</v>
          </cell>
          <cell r="O49">
            <v>243003</v>
          </cell>
          <cell r="P49">
            <v>77141</v>
          </cell>
          <cell r="Q49">
            <v>0</v>
          </cell>
        </row>
        <row r="50">
          <cell r="A50" t="str">
            <v>W51001</v>
          </cell>
          <cell r="B50">
            <v>393001</v>
          </cell>
          <cell r="C50" t="str">
            <v>W51</v>
          </cell>
          <cell r="D50" t="str">
            <v>Lafayette Academy</v>
          </cell>
          <cell r="E50">
            <v>4025986</v>
          </cell>
          <cell r="F50">
            <v>5555536</v>
          </cell>
          <cell r="G50">
            <v>9581522</v>
          </cell>
          <cell r="H50">
            <v>17159</v>
          </cell>
          <cell r="I50">
            <v>1</v>
          </cell>
          <cell r="J50">
            <v>1.7908428326940124E-3</v>
          </cell>
          <cell r="K50">
            <v>53</v>
          </cell>
          <cell r="L50">
            <v>0.70679999999999998</v>
          </cell>
          <cell r="M50">
            <v>12128</v>
          </cell>
          <cell r="N50">
            <v>12128</v>
          </cell>
          <cell r="O50">
            <v>9206</v>
          </cell>
          <cell r="P50">
            <v>2922</v>
          </cell>
          <cell r="Q50">
            <v>0</v>
          </cell>
        </row>
        <row r="51">
          <cell r="A51" t="str">
            <v>W52001</v>
          </cell>
          <cell r="B51">
            <v>393002</v>
          </cell>
          <cell r="C51" t="str">
            <v>W52</v>
          </cell>
          <cell r="D51" t="str">
            <v>Esperanza Charter School</v>
          </cell>
          <cell r="E51">
            <v>2437823</v>
          </cell>
          <cell r="F51">
            <v>2862109</v>
          </cell>
          <cell r="G51">
            <v>5299932</v>
          </cell>
          <cell r="H51">
            <v>32484</v>
          </cell>
          <cell r="I51">
            <v>2</v>
          </cell>
          <cell r="J51">
            <v>6.129135241735177E-3</v>
          </cell>
          <cell r="K51">
            <v>47</v>
          </cell>
          <cell r="L51">
            <v>0.70679999999999998</v>
          </cell>
          <cell r="M51">
            <v>22960</v>
          </cell>
          <cell r="N51">
            <v>22960</v>
          </cell>
          <cell r="O51">
            <v>17428</v>
          </cell>
          <cell r="P51">
            <v>5532</v>
          </cell>
          <cell r="Q51">
            <v>0</v>
          </cell>
        </row>
        <row r="52">
          <cell r="A52" t="str">
            <v>W62001</v>
          </cell>
          <cell r="B52">
            <v>395005</v>
          </cell>
          <cell r="C52" t="str">
            <v>W62</v>
          </cell>
          <cell r="D52" t="str">
            <v>L.B. Landry - O. P. Walker High</v>
          </cell>
          <cell r="E52">
            <v>5333204</v>
          </cell>
          <cell r="F52">
            <v>6477841</v>
          </cell>
          <cell r="G52">
            <v>11811045</v>
          </cell>
          <cell r="H52">
            <v>249308</v>
          </cell>
          <cell r="I52">
            <v>3</v>
          </cell>
          <cell r="J52">
            <v>2.1108039127782512E-2</v>
          </cell>
          <cell r="K52">
            <v>26</v>
          </cell>
          <cell r="L52">
            <v>0.70679999999999998</v>
          </cell>
          <cell r="M52">
            <v>176211</v>
          </cell>
          <cell r="N52">
            <v>176211</v>
          </cell>
          <cell r="O52">
            <v>133751</v>
          </cell>
          <cell r="P52">
            <v>42460</v>
          </cell>
          <cell r="Q52">
            <v>0</v>
          </cell>
        </row>
        <row r="53">
          <cell r="A53" t="str">
            <v>W64001</v>
          </cell>
          <cell r="B53">
            <v>395003</v>
          </cell>
          <cell r="C53" t="str">
            <v>W64</v>
          </cell>
          <cell r="D53" t="str">
            <v>William J. Fischer Elementary School</v>
          </cell>
          <cell r="E53">
            <v>1906943</v>
          </cell>
          <cell r="F53">
            <v>2417772</v>
          </cell>
          <cell r="G53">
            <v>4324715</v>
          </cell>
          <cell r="H53">
            <v>142872</v>
          </cell>
          <cell r="I53">
            <v>2</v>
          </cell>
          <cell r="J53">
            <v>3.3036165388933142E-2</v>
          </cell>
          <cell r="K53">
            <v>16</v>
          </cell>
          <cell r="L53">
            <v>0.70679999999999998</v>
          </cell>
          <cell r="M53">
            <v>100982</v>
          </cell>
          <cell r="N53">
            <v>86000</v>
          </cell>
          <cell r="O53">
            <v>65278</v>
          </cell>
          <cell r="P53">
            <v>20722</v>
          </cell>
          <cell r="Q53">
            <v>14982</v>
          </cell>
        </row>
        <row r="54">
          <cell r="A54" t="str">
            <v>W66001</v>
          </cell>
          <cell r="B54">
            <v>395001</v>
          </cell>
          <cell r="C54" t="str">
            <v>W66</v>
          </cell>
          <cell r="D54" t="str">
            <v>Martin Behrman Elementary School</v>
          </cell>
          <cell r="E54">
            <v>2663836</v>
          </cell>
          <cell r="F54">
            <v>3880354</v>
          </cell>
          <cell r="G54">
            <v>6544190</v>
          </cell>
          <cell r="H54">
            <v>80436</v>
          </cell>
          <cell r="I54">
            <v>1</v>
          </cell>
          <cell r="J54">
            <v>1.2291207926420229E-2</v>
          </cell>
          <cell r="K54">
            <v>34</v>
          </cell>
          <cell r="L54">
            <v>0.70679999999999998</v>
          </cell>
          <cell r="M54">
            <v>56852</v>
          </cell>
          <cell r="N54">
            <v>50436</v>
          </cell>
          <cell r="O54">
            <v>38283</v>
          </cell>
          <cell r="P54">
            <v>12153</v>
          </cell>
          <cell r="Q54">
            <v>6416</v>
          </cell>
        </row>
        <row r="55">
          <cell r="A55" t="str">
            <v>W81001</v>
          </cell>
          <cell r="B55">
            <v>398002</v>
          </cell>
          <cell r="C55" t="str">
            <v>W81</v>
          </cell>
          <cell r="D55" t="str">
            <v>KIPP McDonogh 15 School for Creative Arts</v>
          </cell>
          <cell r="E55">
            <v>3406587</v>
          </cell>
          <cell r="F55">
            <v>4630003</v>
          </cell>
          <cell r="G55">
            <v>8036590</v>
          </cell>
          <cell r="H55">
            <v>133806</v>
          </cell>
          <cell r="I55">
            <v>3</v>
          </cell>
          <cell r="J55">
            <v>1.6649598897044642E-2</v>
          </cell>
          <cell r="K55">
            <v>29</v>
          </cell>
          <cell r="L55">
            <v>0.70679999999999998</v>
          </cell>
          <cell r="M55">
            <v>94574</v>
          </cell>
          <cell r="N55">
            <v>94574</v>
          </cell>
          <cell r="O55">
            <v>71786</v>
          </cell>
          <cell r="P55">
            <v>22788</v>
          </cell>
          <cell r="Q55">
            <v>0</v>
          </cell>
        </row>
        <row r="56">
          <cell r="A56" t="str">
            <v>W82001</v>
          </cell>
          <cell r="B56">
            <v>398001</v>
          </cell>
          <cell r="C56" t="str">
            <v>W82</v>
          </cell>
          <cell r="D56" t="str">
            <v>KIPP Believe College Prep</v>
          </cell>
          <cell r="E56">
            <v>3667638</v>
          </cell>
          <cell r="F56">
            <v>5009785</v>
          </cell>
          <cell r="G56">
            <v>8677423</v>
          </cell>
          <cell r="H56">
            <v>38365</v>
          </cell>
          <cell r="I56">
            <v>1</v>
          </cell>
          <cell r="J56">
            <v>4.4212434959088661E-3</v>
          </cell>
          <cell r="K56">
            <v>50</v>
          </cell>
          <cell r="L56">
            <v>0.70679999999999998</v>
          </cell>
          <cell r="M56">
            <v>27116</v>
          </cell>
          <cell r="N56">
            <v>2555</v>
          </cell>
          <cell r="O56">
            <v>1939</v>
          </cell>
          <cell r="P56">
            <v>616</v>
          </cell>
          <cell r="Q56">
            <v>24561</v>
          </cell>
        </row>
        <row r="57">
          <cell r="A57" t="str">
            <v>W84001</v>
          </cell>
          <cell r="B57">
            <v>398005</v>
          </cell>
          <cell r="C57" t="str">
            <v>W84</v>
          </cell>
          <cell r="D57" t="str">
            <v>KIPP Renaissance High School</v>
          </cell>
          <cell r="E57">
            <v>2736167</v>
          </cell>
          <cell r="F57">
            <v>2891346</v>
          </cell>
          <cell r="G57">
            <v>5627513</v>
          </cell>
          <cell r="H57">
            <v>80285</v>
          </cell>
          <cell r="I57">
            <v>2</v>
          </cell>
          <cell r="J57">
            <v>1.4266515243945238E-2</v>
          </cell>
          <cell r="K57">
            <v>33</v>
          </cell>
          <cell r="L57">
            <v>0.70679999999999998</v>
          </cell>
          <cell r="M57">
            <v>56745</v>
          </cell>
          <cell r="N57">
            <v>56745</v>
          </cell>
          <cell r="O57">
            <v>43072</v>
          </cell>
          <cell r="P57">
            <v>13673</v>
          </cell>
          <cell r="Q57">
            <v>0</v>
          </cell>
        </row>
        <row r="58">
          <cell r="A58" t="str">
            <v>W85001</v>
          </cell>
          <cell r="B58">
            <v>398006</v>
          </cell>
          <cell r="C58" t="str">
            <v>W85</v>
          </cell>
          <cell r="D58" t="str">
            <v>KIPP New Orleans Leadership Academy</v>
          </cell>
          <cell r="E58">
            <v>3963801</v>
          </cell>
          <cell r="F58">
            <v>4927018</v>
          </cell>
          <cell r="G58">
            <v>8890819</v>
          </cell>
          <cell r="H58">
            <v>313386</v>
          </cell>
          <cell r="I58">
            <v>7</v>
          </cell>
          <cell r="J58">
            <v>3.5248271278495266E-2</v>
          </cell>
          <cell r="K58">
            <v>14</v>
          </cell>
          <cell r="L58">
            <v>0.70679999999999998</v>
          </cell>
          <cell r="M58">
            <v>221501</v>
          </cell>
          <cell r="N58">
            <v>221501</v>
          </cell>
          <cell r="O58">
            <v>168128</v>
          </cell>
          <cell r="P58">
            <v>53373</v>
          </cell>
          <cell r="Q58">
            <v>0</v>
          </cell>
        </row>
        <row r="59">
          <cell r="A59" t="str">
            <v>W87001</v>
          </cell>
          <cell r="B59">
            <v>398008</v>
          </cell>
          <cell r="C59" t="str">
            <v>W87</v>
          </cell>
          <cell r="D59" t="str">
            <v>KIPP Booker T. Washington</v>
          </cell>
          <cell r="E59">
            <v>714377</v>
          </cell>
          <cell r="F59">
            <v>856888</v>
          </cell>
          <cell r="G59">
            <v>1571265</v>
          </cell>
          <cell r="H59">
            <v>194875</v>
          </cell>
          <cell r="I59">
            <v>4</v>
          </cell>
          <cell r="J59">
            <v>0.1240242734357349</v>
          </cell>
          <cell r="K59">
            <v>2</v>
          </cell>
          <cell r="L59">
            <v>0.85000100000000001</v>
          </cell>
          <cell r="M59">
            <v>165644</v>
          </cell>
          <cell r="N59">
            <v>165644</v>
          </cell>
          <cell r="O59">
            <v>125731</v>
          </cell>
          <cell r="P59">
            <v>39913</v>
          </cell>
          <cell r="Q59">
            <v>0</v>
          </cell>
        </row>
        <row r="60">
          <cell r="A60" t="str">
            <v>W91001</v>
          </cell>
          <cell r="B60">
            <v>399001</v>
          </cell>
          <cell r="C60" t="str">
            <v>W91</v>
          </cell>
          <cell r="D60" t="str">
            <v>Samuel J. Green Charter School</v>
          </cell>
          <cell r="E60">
            <v>2283167</v>
          </cell>
          <cell r="F60">
            <v>2740342</v>
          </cell>
          <cell r="G60">
            <v>5023509</v>
          </cell>
          <cell r="H60">
            <v>34155</v>
          </cell>
          <cell r="I60">
            <v>1</v>
          </cell>
          <cell r="J60">
            <v>6.7990323098853812E-3</v>
          </cell>
          <cell r="K60">
            <v>46</v>
          </cell>
          <cell r="L60">
            <v>0.70679999999999998</v>
          </cell>
          <cell r="M60">
            <v>24141</v>
          </cell>
          <cell r="N60">
            <v>24141</v>
          </cell>
          <cell r="O60">
            <v>18324</v>
          </cell>
          <cell r="P60">
            <v>5817</v>
          </cell>
          <cell r="Q60">
            <v>0</v>
          </cell>
        </row>
        <row r="61">
          <cell r="A61" t="str">
            <v>W92001</v>
          </cell>
          <cell r="B61">
            <v>399002</v>
          </cell>
          <cell r="C61" t="str">
            <v>W92</v>
          </cell>
          <cell r="D61" t="str">
            <v>Arthur Ashe Charter School</v>
          </cell>
          <cell r="E61">
            <v>3127852</v>
          </cell>
          <cell r="F61">
            <v>4244109</v>
          </cell>
          <cell r="G61">
            <v>7371961</v>
          </cell>
          <cell r="H61">
            <v>57995</v>
          </cell>
          <cell r="I61">
            <v>3</v>
          </cell>
          <cell r="J61">
            <v>7.8669705387752319E-3</v>
          </cell>
          <cell r="K61">
            <v>42</v>
          </cell>
          <cell r="L61">
            <v>0.70679999999999998</v>
          </cell>
          <cell r="M61">
            <v>40991</v>
          </cell>
          <cell r="N61">
            <v>40991</v>
          </cell>
          <cell r="O61">
            <v>31114</v>
          </cell>
          <cell r="P61">
            <v>9877</v>
          </cell>
          <cell r="Q61">
            <v>0</v>
          </cell>
        </row>
        <row r="62">
          <cell r="A62" t="str">
            <v>W93001</v>
          </cell>
          <cell r="B62">
            <v>399003</v>
          </cell>
          <cell r="C62" t="str">
            <v>W93</v>
          </cell>
          <cell r="D62" t="str">
            <v>Joseph S. Clark Preparatory High School</v>
          </cell>
          <cell r="E62">
            <v>1402053</v>
          </cell>
          <cell r="F62">
            <v>1395483</v>
          </cell>
          <cell r="G62">
            <v>2797536</v>
          </cell>
          <cell r="H62">
            <v>88322</v>
          </cell>
          <cell r="I62">
            <v>1</v>
          </cell>
          <cell r="J62">
            <v>3.1571354220285279E-2</v>
          </cell>
          <cell r="K62">
            <v>18</v>
          </cell>
          <cell r="L62">
            <v>0.70679999999999998</v>
          </cell>
          <cell r="M62">
            <v>62426</v>
          </cell>
          <cell r="N62">
            <v>62426</v>
          </cell>
          <cell r="O62">
            <v>47384</v>
          </cell>
          <cell r="P62">
            <v>15042</v>
          </cell>
          <cell r="Q62">
            <v>0</v>
          </cell>
        </row>
        <row r="63">
          <cell r="A63" t="str">
            <v>W94001</v>
          </cell>
          <cell r="B63">
            <v>399004</v>
          </cell>
          <cell r="C63" t="str">
            <v>W94</v>
          </cell>
          <cell r="D63" t="str">
            <v>John Dibert Community School</v>
          </cell>
          <cell r="E63">
            <v>2981838</v>
          </cell>
          <cell r="F63">
            <v>4746051</v>
          </cell>
          <cell r="G63">
            <v>7727889</v>
          </cell>
          <cell r="H63">
            <v>239829</v>
          </cell>
          <cell r="I63">
            <v>2</v>
          </cell>
          <cell r="J63">
            <v>3.1034219047400915E-2</v>
          </cell>
          <cell r="K63">
            <v>19</v>
          </cell>
          <cell r="L63">
            <v>0.70679999999999998</v>
          </cell>
          <cell r="M63">
            <v>169511</v>
          </cell>
          <cell r="N63">
            <v>169511</v>
          </cell>
          <cell r="O63">
            <v>128666</v>
          </cell>
          <cell r="P63">
            <v>40845</v>
          </cell>
          <cell r="Q63">
            <v>0</v>
          </cell>
        </row>
        <row r="64">
          <cell r="A64" t="str">
            <v>W95001</v>
          </cell>
          <cell r="B64">
            <v>399005</v>
          </cell>
          <cell r="C64" t="str">
            <v>W95</v>
          </cell>
          <cell r="D64" t="str">
            <v>Langston Hughes Charter Academy</v>
          </cell>
          <cell r="E64">
            <v>3537525</v>
          </cell>
          <cell r="F64">
            <v>4340350</v>
          </cell>
          <cell r="G64">
            <v>7877875</v>
          </cell>
          <cell r="H64">
            <v>436956</v>
          </cell>
          <cell r="I64">
            <v>6</v>
          </cell>
          <cell r="J64">
            <v>5.5466226615679987E-2</v>
          </cell>
          <cell r="K64">
            <v>8</v>
          </cell>
          <cell r="L64">
            <v>0.70679999999999998</v>
          </cell>
          <cell r="M64">
            <v>308841</v>
          </cell>
          <cell r="N64">
            <v>308841</v>
          </cell>
          <cell r="O64">
            <v>234423</v>
          </cell>
          <cell r="P64">
            <v>74418</v>
          </cell>
          <cell r="Q64">
            <v>0</v>
          </cell>
        </row>
        <row r="65">
          <cell r="A65" t="str">
            <v>WAA001</v>
          </cell>
          <cell r="B65">
            <v>368001</v>
          </cell>
          <cell r="C65" t="str">
            <v>WAA</v>
          </cell>
          <cell r="D65" t="str">
            <v>Morris Jeff Community School</v>
          </cell>
          <cell r="E65">
            <v>3535025</v>
          </cell>
          <cell r="F65">
            <v>4841870</v>
          </cell>
          <cell r="G65">
            <v>8376895</v>
          </cell>
          <cell r="H65">
            <v>586104</v>
          </cell>
          <cell r="I65">
            <v>14</v>
          </cell>
          <cell r="J65">
            <v>6.996673588483561E-2</v>
          </cell>
          <cell r="K65">
            <v>6</v>
          </cell>
          <cell r="L65">
            <v>0.70679999999999998</v>
          </cell>
          <cell r="M65">
            <v>414258</v>
          </cell>
          <cell r="N65">
            <v>414258</v>
          </cell>
          <cell r="O65">
            <v>314439</v>
          </cell>
          <cell r="P65">
            <v>99819</v>
          </cell>
          <cell r="Q65">
            <v>0</v>
          </cell>
        </row>
        <row r="66">
          <cell r="A66" t="str">
            <v>WAB001</v>
          </cell>
          <cell r="B66">
            <v>367001</v>
          </cell>
          <cell r="C66" t="str">
            <v>WAB</v>
          </cell>
          <cell r="D66" t="str">
            <v>Edgar P. Harney Spirit of Excellence Academy</v>
          </cell>
          <cell r="E66">
            <v>1430586</v>
          </cell>
          <cell r="F66">
            <v>1776767</v>
          </cell>
          <cell r="G66">
            <v>3207353</v>
          </cell>
          <cell r="H66">
            <v>29836</v>
          </cell>
          <cell r="I66">
            <v>1</v>
          </cell>
          <cell r="J66">
            <v>9.3023748867056416E-3</v>
          </cell>
          <cell r="K66">
            <v>41</v>
          </cell>
          <cell r="L66">
            <v>0.70679999999999998</v>
          </cell>
          <cell r="M66">
            <v>21088</v>
          </cell>
          <cell r="N66">
            <v>21088</v>
          </cell>
          <cell r="O66">
            <v>16007</v>
          </cell>
          <cell r="P66">
            <v>5081</v>
          </cell>
          <cell r="Q66">
            <v>0</v>
          </cell>
        </row>
        <row r="67">
          <cell r="A67" t="str">
            <v>WAE001</v>
          </cell>
          <cell r="B67">
            <v>364001</v>
          </cell>
          <cell r="C67" t="str">
            <v>WAE</v>
          </cell>
          <cell r="D67" t="str">
            <v>Fannie C. Williams Charter School</v>
          </cell>
          <cell r="E67">
            <v>2570861</v>
          </cell>
          <cell r="F67">
            <v>3241127</v>
          </cell>
          <cell r="G67">
            <v>5811988</v>
          </cell>
          <cell r="H67">
            <v>84228</v>
          </cell>
          <cell r="I67">
            <v>6</v>
          </cell>
          <cell r="J67">
            <v>1.4492115262454086E-2</v>
          </cell>
          <cell r="K67">
            <v>32</v>
          </cell>
          <cell r="L67">
            <v>0.70679999999999998</v>
          </cell>
          <cell r="M67">
            <v>59532</v>
          </cell>
          <cell r="N67">
            <v>38500</v>
          </cell>
          <cell r="O67">
            <v>29223</v>
          </cell>
          <cell r="P67">
            <v>9277</v>
          </cell>
          <cell r="Q67">
            <v>21032</v>
          </cell>
        </row>
        <row r="68">
          <cell r="A68" t="str">
            <v>WAF001</v>
          </cell>
          <cell r="B68">
            <v>363001</v>
          </cell>
          <cell r="C68" t="str">
            <v>WAF</v>
          </cell>
          <cell r="D68" t="str">
            <v>Harriet Tubman Charter School</v>
          </cell>
          <cell r="E68">
            <v>3066229</v>
          </cell>
          <cell r="F68">
            <v>3671057</v>
          </cell>
          <cell r="G68">
            <v>6737286</v>
          </cell>
          <cell r="H68">
            <v>50755</v>
          </cell>
          <cell r="I68">
            <v>2</v>
          </cell>
          <cell r="J68">
            <v>7.5334489288416727E-3</v>
          </cell>
          <cell r="K68">
            <v>43</v>
          </cell>
          <cell r="L68">
            <v>0.70679999999999998</v>
          </cell>
          <cell r="M68">
            <v>35874</v>
          </cell>
          <cell r="N68">
            <v>35874</v>
          </cell>
          <cell r="O68">
            <v>27230</v>
          </cell>
          <cell r="P68">
            <v>8644</v>
          </cell>
          <cell r="Q68">
            <v>0</v>
          </cell>
        </row>
        <row r="69">
          <cell r="A69" t="str">
            <v>WAM001</v>
          </cell>
          <cell r="B69">
            <v>363002</v>
          </cell>
          <cell r="C69" t="str">
            <v>WAM</v>
          </cell>
          <cell r="D69" t="str">
            <v>Paul Habans Charter School</v>
          </cell>
          <cell r="E69">
            <v>2774286</v>
          </cell>
          <cell r="F69">
            <v>3207949</v>
          </cell>
          <cell r="G69">
            <v>5982235</v>
          </cell>
          <cell r="H69">
            <v>93011</v>
          </cell>
          <cell r="I69">
            <v>4</v>
          </cell>
          <cell r="J69">
            <v>1.5547867979108143E-2</v>
          </cell>
          <cell r="K69">
            <v>31</v>
          </cell>
          <cell r="L69">
            <v>0.70679999999999998</v>
          </cell>
          <cell r="M69">
            <v>65740</v>
          </cell>
          <cell r="N69">
            <v>65740</v>
          </cell>
          <cell r="O69">
            <v>49899</v>
          </cell>
          <cell r="P69">
            <v>15841</v>
          </cell>
          <cell r="Q69">
            <v>0</v>
          </cell>
        </row>
        <row r="70">
          <cell r="A70" t="str">
            <v>WAZ001</v>
          </cell>
          <cell r="B70">
            <v>36005</v>
          </cell>
          <cell r="C70" t="str">
            <v>WAZ</v>
          </cell>
          <cell r="D70" t="str">
            <v>Audubon Charter School</v>
          </cell>
          <cell r="E70">
            <v>3628514</v>
          </cell>
          <cell r="F70">
            <v>6576210</v>
          </cell>
          <cell r="G70">
            <v>10204724</v>
          </cell>
          <cell r="H70">
            <v>31893</v>
          </cell>
          <cell r="I70">
            <v>2</v>
          </cell>
          <cell r="J70">
            <v>3.1253172550281616E-3</v>
          </cell>
          <cell r="K70">
            <v>51</v>
          </cell>
          <cell r="L70">
            <v>0.70679999999999998</v>
          </cell>
          <cell r="M70">
            <v>22542</v>
          </cell>
          <cell r="N70">
            <v>22542</v>
          </cell>
          <cell r="O70">
            <v>17110</v>
          </cell>
          <cell r="P70">
            <v>5432</v>
          </cell>
          <cell r="Q70">
            <v>0</v>
          </cell>
        </row>
        <row r="71">
          <cell r="A71" t="str">
            <v>WBC001</v>
          </cell>
          <cell r="B71">
            <v>36056</v>
          </cell>
          <cell r="C71" t="str">
            <v>WBC</v>
          </cell>
          <cell r="D71" t="str">
            <v>Alice M Harte Elementary Charter School</v>
          </cell>
          <cell r="E71">
            <v>3016193</v>
          </cell>
          <cell r="F71">
            <v>4238728</v>
          </cell>
          <cell r="G71">
            <v>7254921</v>
          </cell>
          <cell r="H71">
            <v>121259</v>
          </cell>
          <cell r="I71">
            <v>4</v>
          </cell>
          <cell r="J71">
            <v>1.6714034515331041E-2</v>
          </cell>
          <cell r="K71">
            <v>28</v>
          </cell>
          <cell r="L71">
            <v>0.70679999999999998</v>
          </cell>
          <cell r="M71">
            <v>85706</v>
          </cell>
          <cell r="N71">
            <v>85706</v>
          </cell>
          <cell r="O71">
            <v>65054</v>
          </cell>
          <cell r="P71">
            <v>20652</v>
          </cell>
          <cell r="Q71">
            <v>0</v>
          </cell>
        </row>
        <row r="72">
          <cell r="A72" t="str">
            <v>WBD001</v>
          </cell>
          <cell r="B72">
            <v>36064</v>
          </cell>
          <cell r="C72" t="str">
            <v>WBD</v>
          </cell>
          <cell r="D72" t="str">
            <v>Edna Karr High School</v>
          </cell>
          <cell r="E72">
            <v>4700787</v>
          </cell>
          <cell r="F72">
            <v>6290163</v>
          </cell>
          <cell r="G72">
            <v>10990950</v>
          </cell>
          <cell r="H72">
            <v>118182</v>
          </cell>
          <cell r="I72">
            <v>3</v>
          </cell>
          <cell r="J72">
            <v>1.0752664692315041E-2</v>
          </cell>
          <cell r="K72">
            <v>37</v>
          </cell>
          <cell r="L72">
            <v>0.70679999999999998</v>
          </cell>
          <cell r="M72">
            <v>83531</v>
          </cell>
          <cell r="N72">
            <v>83531</v>
          </cell>
          <cell r="O72">
            <v>63404</v>
          </cell>
          <cell r="P72">
            <v>20127</v>
          </cell>
          <cell r="Q72">
            <v>0</v>
          </cell>
        </row>
        <row r="73">
          <cell r="A73" t="str">
            <v>WBE001</v>
          </cell>
          <cell r="B73">
            <v>36079</v>
          </cell>
          <cell r="C73" t="str">
            <v>WBE</v>
          </cell>
          <cell r="D73" t="str">
            <v>Lusher Charter School</v>
          </cell>
          <cell r="E73">
            <v>6561967</v>
          </cell>
          <cell r="F73">
            <v>12417688</v>
          </cell>
          <cell r="G73">
            <v>18979655</v>
          </cell>
          <cell r="H73">
            <v>38488</v>
          </cell>
          <cell r="I73">
            <v>2</v>
          </cell>
          <cell r="J73">
            <v>2.0278556169751241E-3</v>
          </cell>
          <cell r="K73">
            <v>52</v>
          </cell>
          <cell r="L73">
            <v>0.70679999999999998</v>
          </cell>
          <cell r="M73">
            <v>27203</v>
          </cell>
          <cell r="N73">
            <v>27203</v>
          </cell>
          <cell r="O73">
            <v>20648</v>
          </cell>
          <cell r="P73">
            <v>6555</v>
          </cell>
          <cell r="Q73">
            <v>0</v>
          </cell>
        </row>
        <row r="74">
          <cell r="A74" t="str">
            <v>WBF001</v>
          </cell>
          <cell r="B74">
            <v>36096</v>
          </cell>
          <cell r="C74" t="str">
            <v>WBF</v>
          </cell>
          <cell r="D74" t="str">
            <v>Eleanor McMain Secondary School</v>
          </cell>
          <cell r="E74">
            <v>3533176</v>
          </cell>
          <cell r="F74">
            <v>4482266</v>
          </cell>
          <cell r="G74">
            <v>8015442</v>
          </cell>
          <cell r="H74">
            <v>90470</v>
          </cell>
          <cell r="I74">
            <v>2</v>
          </cell>
          <cell r="J74">
            <v>1.1286963339014867E-2</v>
          </cell>
          <cell r="K74">
            <v>36</v>
          </cell>
          <cell r="L74">
            <v>0.70679999999999998</v>
          </cell>
          <cell r="M74">
            <v>63944</v>
          </cell>
          <cell r="N74">
            <v>63944</v>
          </cell>
          <cell r="O74">
            <v>48536</v>
          </cell>
          <cell r="P74">
            <v>15408</v>
          </cell>
          <cell r="Q74">
            <v>0</v>
          </cell>
        </row>
        <row r="75">
          <cell r="A75" t="str">
            <v>WBJ001</v>
          </cell>
          <cell r="B75">
            <v>36187</v>
          </cell>
          <cell r="C75" t="str">
            <v>WBJ</v>
          </cell>
          <cell r="D75" t="str">
            <v>ENCORE Academy</v>
          </cell>
          <cell r="E75">
            <v>2388475</v>
          </cell>
          <cell r="F75">
            <v>3379029</v>
          </cell>
          <cell r="G75">
            <v>5767504</v>
          </cell>
          <cell r="H75">
            <v>221606</v>
          </cell>
          <cell r="I75">
            <v>8</v>
          </cell>
          <cell r="J75">
            <v>3.8423206988673089E-2</v>
          </cell>
          <cell r="K75">
            <v>12</v>
          </cell>
          <cell r="L75">
            <v>0.70679999999999998</v>
          </cell>
          <cell r="M75">
            <v>156631</v>
          </cell>
          <cell r="N75">
            <v>156631</v>
          </cell>
          <cell r="O75">
            <v>118889</v>
          </cell>
          <cell r="P75">
            <v>37742</v>
          </cell>
          <cell r="Q75">
            <v>0</v>
          </cell>
        </row>
        <row r="76">
          <cell r="A76" t="str">
            <v>WBL001</v>
          </cell>
          <cell r="B76">
            <v>36191</v>
          </cell>
          <cell r="C76" t="str">
            <v>WBL</v>
          </cell>
          <cell r="D76" t="str">
            <v xml:space="preserve">Wilson Charter School </v>
          </cell>
          <cell r="E76">
            <v>2495525</v>
          </cell>
          <cell r="F76">
            <v>3381034</v>
          </cell>
          <cell r="G76">
            <v>5876559</v>
          </cell>
          <cell r="H76">
            <v>101344</v>
          </cell>
          <cell r="I76">
            <v>3</v>
          </cell>
          <cell r="J76">
            <v>1.7245466266908916E-2</v>
          </cell>
          <cell r="K76">
            <v>27</v>
          </cell>
          <cell r="L76">
            <v>0.70679999999999998</v>
          </cell>
          <cell r="M76">
            <v>71630</v>
          </cell>
          <cell r="N76">
            <v>71630</v>
          </cell>
          <cell r="O76">
            <v>54370</v>
          </cell>
          <cell r="P76">
            <v>17260</v>
          </cell>
          <cell r="Q76">
            <v>0</v>
          </cell>
        </row>
        <row r="77">
          <cell r="A77" t="str">
            <v>WBM001</v>
          </cell>
          <cell r="B77">
            <v>36194</v>
          </cell>
          <cell r="C77" t="str">
            <v>WBM</v>
          </cell>
          <cell r="D77" t="str">
            <v>Einstein Charter High @ Sarah Towles Reed</v>
          </cell>
          <cell r="E77">
            <v>746385</v>
          </cell>
          <cell r="F77">
            <v>962543</v>
          </cell>
          <cell r="G77">
            <v>1708928</v>
          </cell>
          <cell r="H77">
            <v>12627</v>
          </cell>
          <cell r="I77">
            <v>1</v>
          </cell>
          <cell r="J77">
            <v>7.3888425960602199E-3</v>
          </cell>
          <cell r="K77">
            <v>44</v>
          </cell>
          <cell r="L77">
            <v>0.70679999999999998</v>
          </cell>
          <cell r="M77">
            <v>8925</v>
          </cell>
          <cell r="N77">
            <v>8925</v>
          </cell>
          <cell r="O77">
            <v>6774</v>
          </cell>
          <cell r="P77">
            <v>2151</v>
          </cell>
          <cell r="Q77">
            <v>0</v>
          </cell>
        </row>
        <row r="78">
          <cell r="A78" t="str">
            <v>WBO001</v>
          </cell>
          <cell r="B78">
            <v>36196</v>
          </cell>
          <cell r="C78" t="str">
            <v>WBO</v>
          </cell>
          <cell r="D78" t="str">
            <v>Einstein Charter at Sherwood Forest</v>
          </cell>
          <cell r="E78">
            <v>1782976</v>
          </cell>
          <cell r="F78">
            <v>2366873</v>
          </cell>
          <cell r="G78">
            <v>4149849</v>
          </cell>
          <cell r="H78">
            <v>89012</v>
          </cell>
          <cell r="I78">
            <v>2</v>
          </cell>
          <cell r="J78">
            <v>2.1449455148849994E-2</v>
          </cell>
          <cell r="K78">
            <v>25</v>
          </cell>
          <cell r="L78">
            <v>0.70679999999999998</v>
          </cell>
          <cell r="M78">
            <v>62914</v>
          </cell>
          <cell r="N78">
            <v>61832</v>
          </cell>
          <cell r="O78">
            <v>46933</v>
          </cell>
          <cell r="P78">
            <v>14899</v>
          </cell>
          <cell r="Q78">
            <v>1082</v>
          </cell>
        </row>
        <row r="79">
          <cell r="A79" t="str">
            <v>WE2001</v>
          </cell>
          <cell r="B79">
            <v>385002</v>
          </cell>
          <cell r="C79" t="str">
            <v>WE2</v>
          </cell>
          <cell r="D79" t="str">
            <v>Cohen College Prep</v>
          </cell>
          <cell r="E79">
            <v>2568741</v>
          </cell>
          <cell r="F79">
            <v>2798323</v>
          </cell>
          <cell r="G79">
            <v>5367064</v>
          </cell>
          <cell r="H79">
            <v>173595</v>
          </cell>
          <cell r="I79">
            <v>4</v>
          </cell>
          <cell r="J79">
            <v>3.2344499711574153E-2</v>
          </cell>
          <cell r="K79">
            <v>17</v>
          </cell>
          <cell r="L79">
            <v>0.70679999999999998</v>
          </cell>
          <cell r="M79">
            <v>122697</v>
          </cell>
          <cell r="N79">
            <v>122697</v>
          </cell>
          <cell r="O79">
            <v>93132</v>
          </cell>
          <cell r="P79">
            <v>29565</v>
          </cell>
          <cell r="Q79">
            <v>0</v>
          </cell>
        </row>
        <row r="80">
          <cell r="A80" t="str">
            <v>WE3001</v>
          </cell>
          <cell r="B80">
            <v>385003</v>
          </cell>
          <cell r="C80" t="str">
            <v>WE3</v>
          </cell>
          <cell r="D80" t="str">
            <v>Lawrence D. Crocker College Prep</v>
          </cell>
          <cell r="E80">
            <v>2483305</v>
          </cell>
          <cell r="F80">
            <v>3359661</v>
          </cell>
          <cell r="G80">
            <v>5842966</v>
          </cell>
          <cell r="H80">
            <v>427159</v>
          </cell>
          <cell r="I80">
            <v>10</v>
          </cell>
          <cell r="J80">
            <v>7.3106535276775533E-2</v>
          </cell>
          <cell r="K80">
            <v>4</v>
          </cell>
          <cell r="L80">
            <v>0.70679999999999998</v>
          </cell>
          <cell r="M80">
            <v>301916</v>
          </cell>
          <cell r="N80">
            <v>301916</v>
          </cell>
          <cell r="O80">
            <v>229167</v>
          </cell>
          <cell r="P80">
            <v>72749</v>
          </cell>
          <cell r="Q80">
            <v>0</v>
          </cell>
        </row>
        <row r="81">
          <cell r="A81" t="str">
            <v>WI1001</v>
          </cell>
          <cell r="B81">
            <v>381001</v>
          </cell>
          <cell r="C81" t="str">
            <v>WI1</v>
          </cell>
          <cell r="D81" t="str">
            <v>Akili Academy of New Orleans</v>
          </cell>
          <cell r="E81">
            <v>2659891</v>
          </cell>
          <cell r="F81">
            <v>3433500</v>
          </cell>
          <cell r="G81">
            <v>6093391</v>
          </cell>
          <cell r="H81">
            <v>172418</v>
          </cell>
          <cell r="I81">
            <v>5</v>
          </cell>
          <cell r="J81">
            <v>2.8295902888884037E-2</v>
          </cell>
          <cell r="K81">
            <v>20</v>
          </cell>
          <cell r="L81">
            <v>0.70679999999999998</v>
          </cell>
          <cell r="M81">
            <v>121865</v>
          </cell>
          <cell r="N81">
            <v>121865</v>
          </cell>
          <cell r="O81">
            <v>92501</v>
          </cell>
          <cell r="P81">
            <v>29364</v>
          </cell>
          <cell r="Q81">
            <v>0</v>
          </cell>
        </row>
        <row r="82">
          <cell r="A82" t="str">
            <v>WJ1001</v>
          </cell>
          <cell r="B82">
            <v>382001</v>
          </cell>
          <cell r="C82" t="str">
            <v>WJ1</v>
          </cell>
          <cell r="D82" t="str">
            <v>Sci Academy</v>
          </cell>
          <cell r="E82">
            <v>3605756</v>
          </cell>
          <cell r="F82">
            <v>3250116</v>
          </cell>
          <cell r="G82">
            <v>6855872</v>
          </cell>
          <cell r="H82">
            <v>354638</v>
          </cell>
          <cell r="I82">
            <v>7</v>
          </cell>
          <cell r="J82">
            <v>5.1727628520485798E-2</v>
          </cell>
          <cell r="K82">
            <v>9</v>
          </cell>
          <cell r="L82">
            <v>0.70679999999999998</v>
          </cell>
          <cell r="M82">
            <v>250658</v>
          </cell>
          <cell r="N82">
            <v>250658</v>
          </cell>
          <cell r="O82">
            <v>190260</v>
          </cell>
          <cell r="P82">
            <v>60398</v>
          </cell>
          <cell r="Q82">
            <v>0</v>
          </cell>
        </row>
        <row r="83">
          <cell r="A83" t="str">
            <v>WJ2001</v>
          </cell>
          <cell r="B83">
            <v>382002</v>
          </cell>
          <cell r="C83" t="str">
            <v>WJ2</v>
          </cell>
          <cell r="D83" t="str">
            <v>G. W. Carver Collegiate Academy</v>
          </cell>
          <cell r="E83">
            <v>4570876</v>
          </cell>
          <cell r="F83">
            <v>4408920</v>
          </cell>
          <cell r="G83">
            <v>8979796</v>
          </cell>
          <cell r="H83">
            <v>644993</v>
          </cell>
          <cell r="I83">
            <v>19</v>
          </cell>
          <cell r="J83">
            <v>7.1827132821280129E-2</v>
          </cell>
          <cell r="K83">
            <v>5</v>
          </cell>
          <cell r="L83">
            <v>0.70679999999999998</v>
          </cell>
          <cell r="M83">
            <v>455881</v>
          </cell>
          <cell r="N83">
            <v>455881</v>
          </cell>
          <cell r="O83">
            <v>346033</v>
          </cell>
          <cell r="P83">
            <v>109848</v>
          </cell>
          <cell r="Q83">
            <v>0</v>
          </cell>
        </row>
        <row r="84">
          <cell r="A84" t="str">
            <v>WJ4001</v>
          </cell>
          <cell r="B84">
            <v>382004</v>
          </cell>
          <cell r="C84" t="str">
            <v>WJ4</v>
          </cell>
          <cell r="D84" t="str">
            <v>Livingston Collegiate Academy</v>
          </cell>
          <cell r="E84">
            <v>818847</v>
          </cell>
          <cell r="F84">
            <v>1089888</v>
          </cell>
          <cell r="G84">
            <v>1908735</v>
          </cell>
          <cell r="H84">
            <v>174595</v>
          </cell>
          <cell r="I84">
            <v>3</v>
          </cell>
          <cell r="J84">
            <v>9.1471576724898945E-2</v>
          </cell>
          <cell r="K84">
            <v>3</v>
          </cell>
          <cell r="L84">
            <v>0.70679999999999998</v>
          </cell>
          <cell r="M84">
            <v>123404</v>
          </cell>
          <cell r="N84">
            <v>123404</v>
          </cell>
          <cell r="O84">
            <v>93669</v>
          </cell>
          <cell r="P84">
            <v>29735</v>
          </cell>
          <cell r="Q84">
            <v>0</v>
          </cell>
        </row>
        <row r="85">
          <cell r="A85" t="str">
            <v>WJ5001</v>
          </cell>
          <cell r="B85" t="str">
            <v>WJ5001</v>
          </cell>
          <cell r="C85" t="str">
            <v>WJ5</v>
          </cell>
          <cell r="D85" t="str">
            <v>Collegiate Baton Rouge</v>
          </cell>
          <cell r="E85">
            <v>651923</v>
          </cell>
          <cell r="F85">
            <v>1196807</v>
          </cell>
          <cell r="G85">
            <v>1848730</v>
          </cell>
          <cell r="H85">
            <v>74629</v>
          </cell>
          <cell r="I85">
            <v>2</v>
          </cell>
          <cell r="J85">
            <v>4.0367711888701974E-2</v>
          </cell>
          <cell r="K85">
            <v>11</v>
          </cell>
          <cell r="L85">
            <v>0.70679999999999998</v>
          </cell>
          <cell r="M85">
            <v>52748</v>
          </cell>
          <cell r="N85">
            <v>52748</v>
          </cell>
          <cell r="O85">
            <v>40038</v>
          </cell>
          <cell r="P85">
            <v>12710</v>
          </cell>
          <cell r="Q85">
            <v>0</v>
          </cell>
        </row>
        <row r="86">
          <cell r="A86" t="str">
            <v>WL1001</v>
          </cell>
          <cell r="B86">
            <v>398004</v>
          </cell>
          <cell r="C86" t="str">
            <v>WL1</v>
          </cell>
          <cell r="D86" t="str">
            <v>KIPP Central City Primary</v>
          </cell>
          <cell r="E86">
            <v>1833308</v>
          </cell>
          <cell r="F86">
            <v>2790682</v>
          </cell>
          <cell r="G86">
            <v>4623990</v>
          </cell>
          <cell r="H86">
            <v>168509</v>
          </cell>
          <cell r="I86">
            <v>4</v>
          </cell>
          <cell r="J86">
            <v>3.6442336596748698E-2</v>
          </cell>
          <cell r="K86">
            <v>13</v>
          </cell>
          <cell r="L86">
            <v>0.70679999999999998</v>
          </cell>
          <cell r="M86">
            <v>119102</v>
          </cell>
          <cell r="N86">
            <v>119102</v>
          </cell>
          <cell r="O86">
            <v>90403</v>
          </cell>
          <cell r="P86">
            <v>28699</v>
          </cell>
          <cell r="Q86">
            <v>0</v>
          </cell>
        </row>
        <row r="87">
          <cell r="A87" t="str">
            <v>WU1001</v>
          </cell>
          <cell r="B87">
            <v>374001</v>
          </cell>
          <cell r="C87" t="str">
            <v>WU1</v>
          </cell>
          <cell r="D87" t="str">
            <v>Success Preparatory Academy</v>
          </cell>
          <cell r="E87">
            <v>2456671</v>
          </cell>
          <cell r="F87">
            <v>2619810</v>
          </cell>
          <cell r="G87">
            <v>5076481</v>
          </cell>
          <cell r="H87">
            <v>170661</v>
          </cell>
          <cell r="I87">
            <v>6</v>
          </cell>
          <cell r="J87">
            <v>3.3617972764992128E-2</v>
          </cell>
          <cell r="K87">
            <v>15</v>
          </cell>
          <cell r="L87">
            <v>0.70679999999999998</v>
          </cell>
          <cell r="M87">
            <v>120623</v>
          </cell>
          <cell r="N87">
            <v>120623</v>
          </cell>
          <cell r="O87">
            <v>91558</v>
          </cell>
          <cell r="P87">
            <v>29065</v>
          </cell>
          <cell r="Q87">
            <v>0</v>
          </cell>
        </row>
        <row r="88">
          <cell r="A88" t="str">
            <v>WV1001</v>
          </cell>
          <cell r="B88">
            <v>373001</v>
          </cell>
          <cell r="C88" t="str">
            <v>WV1</v>
          </cell>
          <cell r="D88" t="str">
            <v>Arise Academy</v>
          </cell>
          <cell r="E88">
            <v>2158371</v>
          </cell>
          <cell r="F88">
            <v>3178503</v>
          </cell>
          <cell r="G88">
            <v>5336874</v>
          </cell>
          <cell r="H88">
            <v>85529</v>
          </cell>
          <cell r="I88">
            <v>3</v>
          </cell>
          <cell r="J88">
            <v>1.6026048207246416E-2</v>
          </cell>
          <cell r="K88">
            <v>30</v>
          </cell>
          <cell r="L88">
            <v>0.70679999999999998</v>
          </cell>
          <cell r="M88">
            <v>60452</v>
          </cell>
          <cell r="N88">
            <v>60452</v>
          </cell>
          <cell r="O88">
            <v>45886</v>
          </cell>
          <cell r="P88">
            <v>14566</v>
          </cell>
          <cell r="Q88">
            <v>0</v>
          </cell>
        </row>
        <row r="89">
          <cell r="A89" t="str">
            <v>WV2001</v>
          </cell>
          <cell r="B89">
            <v>373002</v>
          </cell>
          <cell r="C89" t="str">
            <v>WV2</v>
          </cell>
          <cell r="D89" t="str">
            <v>Mildred Osborne Charter School</v>
          </cell>
          <cell r="E89">
            <v>2009833</v>
          </cell>
          <cell r="F89">
            <v>2762018</v>
          </cell>
          <cell r="G89">
            <v>4771851</v>
          </cell>
          <cell r="H89">
            <v>50956</v>
          </cell>
          <cell r="I89">
            <v>2</v>
          </cell>
          <cell r="J89">
            <v>1.0678455802580592E-2</v>
          </cell>
          <cell r="K89">
            <v>38</v>
          </cell>
          <cell r="L89">
            <v>0.70679999999999998</v>
          </cell>
          <cell r="M89">
            <v>36016</v>
          </cell>
          <cell r="N89">
            <v>36016</v>
          </cell>
          <cell r="O89">
            <v>27338</v>
          </cell>
          <cell r="P89">
            <v>8678</v>
          </cell>
          <cell r="Q89">
            <v>0</v>
          </cell>
        </row>
        <row r="90">
          <cell r="A90" t="str">
            <v>WZ2001</v>
          </cell>
          <cell r="B90">
            <v>369002</v>
          </cell>
          <cell r="C90" t="str">
            <v>WZ2</v>
          </cell>
          <cell r="D90" t="str">
            <v>ReNEW SciTech Academy at Laurel</v>
          </cell>
          <cell r="E90">
            <v>3005553</v>
          </cell>
          <cell r="F90">
            <v>4181843</v>
          </cell>
          <cell r="G90">
            <v>7187396</v>
          </cell>
          <cell r="H90">
            <v>330130</v>
          </cell>
          <cell r="I90">
            <v>15</v>
          </cell>
          <cell r="J90">
            <v>4.5931795047886609E-2</v>
          </cell>
          <cell r="K90">
            <v>10</v>
          </cell>
          <cell r="L90">
            <v>0.70679999999999998</v>
          </cell>
          <cell r="M90">
            <v>233336</v>
          </cell>
          <cell r="N90">
            <v>233336</v>
          </cell>
          <cell r="O90">
            <v>177112</v>
          </cell>
          <cell r="P90">
            <v>56224</v>
          </cell>
          <cell r="Q90">
            <v>0</v>
          </cell>
        </row>
        <row r="91">
          <cell r="A91" t="str">
            <v>WZ3001</v>
          </cell>
          <cell r="B91">
            <v>369003</v>
          </cell>
          <cell r="C91" t="str">
            <v>WZ3</v>
          </cell>
          <cell r="D91" t="str">
            <v>ReNew-Dolores T. Aaron Elementary</v>
          </cell>
          <cell r="E91">
            <v>3591232</v>
          </cell>
          <cell r="F91">
            <v>4438121</v>
          </cell>
          <cell r="G91">
            <v>8029353</v>
          </cell>
          <cell r="H91">
            <v>42456</v>
          </cell>
          <cell r="I91">
            <v>2</v>
          </cell>
          <cell r="J91">
            <v>5.2875991378134703E-3</v>
          </cell>
          <cell r="K91">
            <v>48</v>
          </cell>
          <cell r="L91">
            <v>0.70679999999999998</v>
          </cell>
          <cell r="M91">
            <v>30008</v>
          </cell>
          <cell r="N91">
            <v>30008</v>
          </cell>
          <cell r="O91">
            <v>22777</v>
          </cell>
          <cell r="P91">
            <v>7231</v>
          </cell>
          <cell r="Q91">
            <v>0</v>
          </cell>
        </row>
        <row r="92">
          <cell r="A92" t="str">
            <v>WZ5001</v>
          </cell>
          <cell r="B92">
            <v>369005</v>
          </cell>
          <cell r="C92" t="str">
            <v>WZ5</v>
          </cell>
          <cell r="D92" t="str">
            <v>ReNEW-Reinventing Education, Inc</v>
          </cell>
          <cell r="E92">
            <v>1783154</v>
          </cell>
          <cell r="F92">
            <v>1622085</v>
          </cell>
          <cell r="G92">
            <v>3405239</v>
          </cell>
          <cell r="H92">
            <v>90575</v>
          </cell>
          <cell r="I92">
            <v>6</v>
          </cell>
          <cell r="J92">
            <v>2.6598720383503183E-2</v>
          </cell>
          <cell r="K92">
            <v>23</v>
          </cell>
          <cell r="L92">
            <v>0.70679999999999998</v>
          </cell>
          <cell r="M92">
            <v>64018</v>
          </cell>
          <cell r="N92">
            <v>64018</v>
          </cell>
          <cell r="O92">
            <v>48592</v>
          </cell>
          <cell r="P92">
            <v>15426</v>
          </cell>
          <cell r="Q92">
            <v>0</v>
          </cell>
        </row>
        <row r="93">
          <cell r="A93" t="str">
            <v>WZ6001</v>
          </cell>
          <cell r="B93">
            <v>369006</v>
          </cell>
          <cell r="C93" t="str">
            <v>WZ6</v>
          </cell>
          <cell r="D93" t="str">
            <v>ReNEW Schaumburg Elementary</v>
          </cell>
          <cell r="E93">
            <v>3934114</v>
          </cell>
          <cell r="F93">
            <v>4526637</v>
          </cell>
          <cell r="G93">
            <v>8460751</v>
          </cell>
          <cell r="H93">
            <v>102373</v>
          </cell>
          <cell r="I93">
            <v>6</v>
          </cell>
          <cell r="J93">
            <v>1.2099753319770314E-2</v>
          </cell>
          <cell r="K93">
            <v>35</v>
          </cell>
          <cell r="L93">
            <v>0.70679999999999998</v>
          </cell>
          <cell r="M93">
            <v>72357</v>
          </cell>
          <cell r="N93">
            <v>72357</v>
          </cell>
          <cell r="O93">
            <v>54922</v>
          </cell>
          <cell r="P93">
            <v>17435</v>
          </cell>
          <cell r="Q93">
            <v>0</v>
          </cell>
        </row>
      </sheetData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 Grades 7-12"/>
      <sheetName val="OPSB_MFP"/>
      <sheetName val="MFP by School System"/>
      <sheetName val="MFP by Site"/>
    </sheetNames>
    <sheetDataSet>
      <sheetData sheetId="0">
        <row r="11">
          <cell r="B11">
            <v>1</v>
          </cell>
          <cell r="C11"/>
          <cell r="D11" t="str">
            <v>Acadia Parish</v>
          </cell>
          <cell r="E11">
            <v>730</v>
          </cell>
          <cell r="F11">
            <v>728</v>
          </cell>
          <cell r="G11">
            <v>713</v>
          </cell>
          <cell r="H11">
            <v>26</v>
          </cell>
          <cell r="I11">
            <v>693</v>
          </cell>
          <cell r="J11">
            <v>540</v>
          </cell>
          <cell r="K11">
            <v>621</v>
          </cell>
          <cell r="L11">
            <v>4051</v>
          </cell>
        </row>
        <row r="12">
          <cell r="B12">
            <v>2</v>
          </cell>
          <cell r="C12"/>
          <cell r="D12" t="str">
            <v>Allen Parish</v>
          </cell>
          <cell r="E12">
            <v>322</v>
          </cell>
          <cell r="F12">
            <v>288</v>
          </cell>
          <cell r="G12">
            <v>305</v>
          </cell>
          <cell r="H12">
            <v>1</v>
          </cell>
          <cell r="I12">
            <v>303</v>
          </cell>
          <cell r="J12">
            <v>244</v>
          </cell>
          <cell r="K12">
            <v>270</v>
          </cell>
          <cell r="L12">
            <v>1733</v>
          </cell>
        </row>
        <row r="13">
          <cell r="B13">
            <v>3</v>
          </cell>
          <cell r="C13"/>
          <cell r="D13" t="str">
            <v>Ascension Parish</v>
          </cell>
          <cell r="E13">
            <v>1681</v>
          </cell>
          <cell r="F13">
            <v>1680</v>
          </cell>
          <cell r="G13">
            <v>1719</v>
          </cell>
          <cell r="H13">
            <v>110</v>
          </cell>
          <cell r="I13">
            <v>1657</v>
          </cell>
          <cell r="J13">
            <v>1614</v>
          </cell>
          <cell r="K13">
            <v>1409</v>
          </cell>
          <cell r="L13">
            <v>9870</v>
          </cell>
        </row>
        <row r="14">
          <cell r="B14">
            <v>4</v>
          </cell>
          <cell r="C14"/>
          <cell r="D14" t="str">
            <v>Assumption Parish</v>
          </cell>
          <cell r="E14">
            <v>246</v>
          </cell>
          <cell r="F14">
            <v>246</v>
          </cell>
          <cell r="G14">
            <v>232</v>
          </cell>
          <cell r="H14">
            <v>22</v>
          </cell>
          <cell r="I14">
            <v>263</v>
          </cell>
          <cell r="J14">
            <v>236</v>
          </cell>
          <cell r="K14">
            <v>245</v>
          </cell>
          <cell r="L14">
            <v>1490</v>
          </cell>
        </row>
        <row r="15">
          <cell r="B15">
            <v>5</v>
          </cell>
          <cell r="C15"/>
          <cell r="D15" t="str">
            <v>Avoyelles Parish</v>
          </cell>
          <cell r="E15">
            <v>422</v>
          </cell>
          <cell r="F15">
            <v>431</v>
          </cell>
          <cell r="G15">
            <v>377</v>
          </cell>
          <cell r="H15">
            <v>71</v>
          </cell>
          <cell r="I15">
            <v>370</v>
          </cell>
          <cell r="J15">
            <v>350</v>
          </cell>
          <cell r="K15">
            <v>305</v>
          </cell>
          <cell r="L15">
            <v>2326</v>
          </cell>
        </row>
        <row r="16">
          <cell r="B16">
            <v>6</v>
          </cell>
          <cell r="C16"/>
          <cell r="D16" t="str">
            <v>Beauregard Parish</v>
          </cell>
          <cell r="E16">
            <v>448</v>
          </cell>
          <cell r="F16">
            <v>410</v>
          </cell>
          <cell r="G16">
            <v>474</v>
          </cell>
          <cell r="H16">
            <v>2</v>
          </cell>
          <cell r="I16">
            <v>421</v>
          </cell>
          <cell r="J16">
            <v>420</v>
          </cell>
          <cell r="K16">
            <v>463</v>
          </cell>
          <cell r="L16">
            <v>2638</v>
          </cell>
        </row>
        <row r="17">
          <cell r="B17">
            <v>7</v>
          </cell>
          <cell r="C17"/>
          <cell r="D17" t="str">
            <v>Bienville Parish</v>
          </cell>
          <cell r="E17">
            <v>143</v>
          </cell>
          <cell r="F17">
            <v>189</v>
          </cell>
          <cell r="G17">
            <v>156</v>
          </cell>
          <cell r="H17">
            <v>0</v>
          </cell>
          <cell r="I17">
            <v>160</v>
          </cell>
          <cell r="J17">
            <v>146</v>
          </cell>
          <cell r="K17">
            <v>152</v>
          </cell>
          <cell r="L17">
            <v>946</v>
          </cell>
        </row>
        <row r="18">
          <cell r="B18">
            <v>8</v>
          </cell>
          <cell r="C18"/>
          <cell r="D18" t="str">
            <v>Bossier Parish</v>
          </cell>
          <cell r="E18">
            <v>1795</v>
          </cell>
          <cell r="F18">
            <v>1697</v>
          </cell>
          <cell r="G18">
            <v>1605</v>
          </cell>
          <cell r="H18">
            <v>127</v>
          </cell>
          <cell r="I18">
            <v>1683</v>
          </cell>
          <cell r="J18">
            <v>1502</v>
          </cell>
          <cell r="K18">
            <v>1384</v>
          </cell>
          <cell r="L18">
            <v>9793</v>
          </cell>
        </row>
        <row r="19">
          <cell r="B19">
            <v>9</v>
          </cell>
          <cell r="C19"/>
          <cell r="D19" t="str">
            <v>Caddo Parish</v>
          </cell>
          <cell r="E19">
            <v>2906</v>
          </cell>
          <cell r="F19">
            <v>2658</v>
          </cell>
          <cell r="G19">
            <v>3074</v>
          </cell>
          <cell r="H19">
            <v>98</v>
          </cell>
          <cell r="I19">
            <v>2956</v>
          </cell>
          <cell r="J19">
            <v>2635</v>
          </cell>
          <cell r="K19">
            <v>2668</v>
          </cell>
          <cell r="L19">
            <v>16995</v>
          </cell>
        </row>
        <row r="20">
          <cell r="B20">
            <v>10</v>
          </cell>
          <cell r="C20"/>
          <cell r="D20" t="str">
            <v>Calcasieu Parish</v>
          </cell>
          <cell r="E20">
            <v>2337</v>
          </cell>
          <cell r="F20">
            <v>2293</v>
          </cell>
          <cell r="G20">
            <v>2470</v>
          </cell>
          <cell r="H20">
            <v>93</v>
          </cell>
          <cell r="I20">
            <v>2235</v>
          </cell>
          <cell r="J20">
            <v>2090</v>
          </cell>
          <cell r="K20">
            <v>2061</v>
          </cell>
          <cell r="L20">
            <v>13579</v>
          </cell>
        </row>
        <row r="21">
          <cell r="B21">
            <v>11</v>
          </cell>
          <cell r="C21"/>
          <cell r="D21" t="str">
            <v>Caldwell Parish</v>
          </cell>
          <cell r="E21">
            <v>127</v>
          </cell>
          <cell r="F21">
            <v>120</v>
          </cell>
          <cell r="G21">
            <v>111</v>
          </cell>
          <cell r="H21">
            <v>3</v>
          </cell>
          <cell r="I21">
            <v>109</v>
          </cell>
          <cell r="J21">
            <v>99</v>
          </cell>
          <cell r="K21">
            <v>110</v>
          </cell>
          <cell r="L21">
            <v>679</v>
          </cell>
        </row>
        <row r="22">
          <cell r="B22">
            <v>12</v>
          </cell>
          <cell r="C22"/>
          <cell r="D22" t="str">
            <v>Cameron Parish</v>
          </cell>
          <cell r="E22">
            <v>90</v>
          </cell>
          <cell r="F22">
            <v>103</v>
          </cell>
          <cell r="G22">
            <v>93</v>
          </cell>
          <cell r="H22">
            <v>0</v>
          </cell>
          <cell r="I22">
            <v>85</v>
          </cell>
          <cell r="J22">
            <v>115</v>
          </cell>
          <cell r="K22">
            <v>93</v>
          </cell>
          <cell r="L22">
            <v>579</v>
          </cell>
        </row>
        <row r="23">
          <cell r="B23">
            <v>13</v>
          </cell>
          <cell r="C23"/>
          <cell r="D23" t="str">
            <v>Catahoula Parish</v>
          </cell>
          <cell r="E23">
            <v>115</v>
          </cell>
          <cell r="F23">
            <v>86</v>
          </cell>
          <cell r="G23">
            <v>91</v>
          </cell>
          <cell r="H23">
            <v>0</v>
          </cell>
          <cell r="I23">
            <v>91</v>
          </cell>
          <cell r="J23">
            <v>82</v>
          </cell>
          <cell r="K23">
            <v>76</v>
          </cell>
          <cell r="L23">
            <v>541</v>
          </cell>
        </row>
        <row r="24">
          <cell r="B24">
            <v>14</v>
          </cell>
          <cell r="C24"/>
          <cell r="D24" t="str">
            <v>Claiborne Parish</v>
          </cell>
          <cell r="E24">
            <v>117</v>
          </cell>
          <cell r="F24">
            <v>112</v>
          </cell>
          <cell r="G24">
            <v>101</v>
          </cell>
          <cell r="H24">
            <v>0</v>
          </cell>
          <cell r="I24">
            <v>127</v>
          </cell>
          <cell r="J24">
            <v>108</v>
          </cell>
          <cell r="K24">
            <v>111</v>
          </cell>
          <cell r="L24">
            <v>676</v>
          </cell>
        </row>
        <row r="25">
          <cell r="B25">
            <v>15</v>
          </cell>
          <cell r="C25"/>
          <cell r="D25" t="str">
            <v>Concordia Parish</v>
          </cell>
          <cell r="E25">
            <v>256</v>
          </cell>
          <cell r="F25">
            <v>269</v>
          </cell>
          <cell r="G25">
            <v>259</v>
          </cell>
          <cell r="H25">
            <v>1</v>
          </cell>
          <cell r="I25">
            <v>230</v>
          </cell>
          <cell r="J25">
            <v>205</v>
          </cell>
          <cell r="K25">
            <v>205</v>
          </cell>
          <cell r="L25">
            <v>1425</v>
          </cell>
        </row>
        <row r="26">
          <cell r="B26">
            <v>16</v>
          </cell>
          <cell r="C26"/>
          <cell r="D26" t="str">
            <v>DeSoto Parish</v>
          </cell>
          <cell r="E26">
            <v>376</v>
          </cell>
          <cell r="F26">
            <v>392</v>
          </cell>
          <cell r="G26">
            <v>364</v>
          </cell>
          <cell r="H26">
            <v>8</v>
          </cell>
          <cell r="I26">
            <v>342</v>
          </cell>
          <cell r="J26">
            <v>381</v>
          </cell>
          <cell r="K26">
            <v>313</v>
          </cell>
          <cell r="L26">
            <v>2176</v>
          </cell>
        </row>
        <row r="27">
          <cell r="B27">
            <v>17</v>
          </cell>
          <cell r="C27"/>
          <cell r="D27" t="str">
            <v>East Baton Rouge Parish</v>
          </cell>
          <cell r="E27">
            <v>2604</v>
          </cell>
          <cell r="F27">
            <v>2769</v>
          </cell>
          <cell r="G27">
            <v>3031</v>
          </cell>
          <cell r="H27">
            <v>1</v>
          </cell>
          <cell r="I27">
            <v>2946</v>
          </cell>
          <cell r="J27">
            <v>2650</v>
          </cell>
          <cell r="K27">
            <v>2497</v>
          </cell>
          <cell r="L27">
            <v>16498</v>
          </cell>
        </row>
        <row r="28">
          <cell r="B28">
            <v>18</v>
          </cell>
          <cell r="C28"/>
          <cell r="D28" t="str">
            <v>East Carroll Parish</v>
          </cell>
          <cell r="E28">
            <v>88</v>
          </cell>
          <cell r="F28">
            <v>85</v>
          </cell>
          <cell r="G28">
            <v>61</v>
          </cell>
          <cell r="H28">
            <v>0</v>
          </cell>
          <cell r="I28">
            <v>69</v>
          </cell>
          <cell r="J28">
            <v>65</v>
          </cell>
          <cell r="K28">
            <v>61</v>
          </cell>
          <cell r="L28">
            <v>429</v>
          </cell>
        </row>
        <row r="29">
          <cell r="B29">
            <v>19</v>
          </cell>
          <cell r="C29"/>
          <cell r="D29" t="str">
            <v>East Feliciana Parish</v>
          </cell>
          <cell r="E29">
            <v>151</v>
          </cell>
          <cell r="F29">
            <v>137</v>
          </cell>
          <cell r="G29">
            <v>108</v>
          </cell>
          <cell r="H29">
            <v>31</v>
          </cell>
          <cell r="I29">
            <v>136</v>
          </cell>
          <cell r="J29">
            <v>128</v>
          </cell>
          <cell r="K29">
            <v>141</v>
          </cell>
          <cell r="L29">
            <v>832</v>
          </cell>
        </row>
        <row r="30">
          <cell r="B30">
            <v>20</v>
          </cell>
          <cell r="C30"/>
          <cell r="D30" t="str">
            <v>Evangeline Parish</v>
          </cell>
          <cell r="E30">
            <v>442</v>
          </cell>
          <cell r="F30">
            <v>452</v>
          </cell>
          <cell r="G30">
            <v>435</v>
          </cell>
          <cell r="H30">
            <v>18</v>
          </cell>
          <cell r="I30">
            <v>353</v>
          </cell>
          <cell r="J30">
            <v>327</v>
          </cell>
          <cell r="K30">
            <v>335</v>
          </cell>
          <cell r="L30">
            <v>2362</v>
          </cell>
        </row>
        <row r="31">
          <cell r="B31">
            <v>21</v>
          </cell>
          <cell r="C31"/>
          <cell r="D31" t="str">
            <v>Franklin Parish</v>
          </cell>
          <cell r="E31">
            <v>233</v>
          </cell>
          <cell r="F31">
            <v>228</v>
          </cell>
          <cell r="G31">
            <v>223</v>
          </cell>
          <cell r="H31">
            <v>0</v>
          </cell>
          <cell r="I31">
            <v>214</v>
          </cell>
          <cell r="J31">
            <v>176</v>
          </cell>
          <cell r="K31">
            <v>158</v>
          </cell>
          <cell r="L31">
            <v>1232</v>
          </cell>
        </row>
        <row r="32">
          <cell r="B32">
            <v>22</v>
          </cell>
          <cell r="C32"/>
          <cell r="D32" t="str">
            <v>Grant Parish</v>
          </cell>
          <cell r="E32">
            <v>228</v>
          </cell>
          <cell r="F32">
            <v>242</v>
          </cell>
          <cell r="G32">
            <v>218</v>
          </cell>
          <cell r="H32">
            <v>33</v>
          </cell>
          <cell r="I32">
            <v>187</v>
          </cell>
          <cell r="J32">
            <v>224</v>
          </cell>
          <cell r="K32">
            <v>153</v>
          </cell>
          <cell r="L32">
            <v>1285</v>
          </cell>
        </row>
        <row r="33">
          <cell r="B33">
            <v>23</v>
          </cell>
          <cell r="C33"/>
          <cell r="D33" t="str">
            <v>Iberia Parish</v>
          </cell>
          <cell r="E33">
            <v>878</v>
          </cell>
          <cell r="F33">
            <v>947</v>
          </cell>
          <cell r="G33">
            <v>1014</v>
          </cell>
          <cell r="H33">
            <v>43</v>
          </cell>
          <cell r="I33">
            <v>880</v>
          </cell>
          <cell r="J33">
            <v>843</v>
          </cell>
          <cell r="K33">
            <v>828</v>
          </cell>
          <cell r="L33">
            <v>5433</v>
          </cell>
        </row>
        <row r="34">
          <cell r="B34">
            <v>24</v>
          </cell>
          <cell r="C34"/>
          <cell r="D34" t="str">
            <v>Iberville Parish</v>
          </cell>
          <cell r="E34">
            <v>364</v>
          </cell>
          <cell r="F34">
            <v>355</v>
          </cell>
          <cell r="G34">
            <v>334</v>
          </cell>
          <cell r="H34">
            <v>45</v>
          </cell>
          <cell r="I34">
            <v>285</v>
          </cell>
          <cell r="J34">
            <v>323</v>
          </cell>
          <cell r="K34">
            <v>318</v>
          </cell>
          <cell r="L34">
            <v>2024</v>
          </cell>
        </row>
        <row r="35">
          <cell r="B35">
            <v>25</v>
          </cell>
          <cell r="C35"/>
          <cell r="D35" t="str">
            <v>Jackson Parish</v>
          </cell>
          <cell r="E35">
            <v>178</v>
          </cell>
          <cell r="F35">
            <v>156</v>
          </cell>
          <cell r="G35">
            <v>195</v>
          </cell>
          <cell r="H35">
            <v>0</v>
          </cell>
          <cell r="I35">
            <v>165</v>
          </cell>
          <cell r="J35">
            <v>156</v>
          </cell>
          <cell r="K35">
            <v>115</v>
          </cell>
          <cell r="L35">
            <v>965</v>
          </cell>
        </row>
        <row r="36">
          <cell r="B36">
            <v>26</v>
          </cell>
          <cell r="C36"/>
          <cell r="D36" t="str">
            <v>Jefferson Parish</v>
          </cell>
          <cell r="E36">
            <v>3330</v>
          </cell>
          <cell r="F36">
            <v>3604</v>
          </cell>
          <cell r="G36">
            <v>3067</v>
          </cell>
          <cell r="H36">
            <v>767</v>
          </cell>
          <cell r="I36">
            <v>3305</v>
          </cell>
          <cell r="J36">
            <v>2879</v>
          </cell>
          <cell r="K36">
            <v>2637</v>
          </cell>
          <cell r="L36">
            <v>19589</v>
          </cell>
        </row>
        <row r="37">
          <cell r="B37">
            <v>27</v>
          </cell>
          <cell r="C37"/>
          <cell r="D37" t="str">
            <v>Jefferson Davis Parish</v>
          </cell>
          <cell r="E37">
            <v>410</v>
          </cell>
          <cell r="F37">
            <v>431</v>
          </cell>
          <cell r="G37">
            <v>469</v>
          </cell>
          <cell r="H37">
            <v>1</v>
          </cell>
          <cell r="I37">
            <v>410</v>
          </cell>
          <cell r="J37">
            <v>436</v>
          </cell>
          <cell r="K37">
            <v>399</v>
          </cell>
          <cell r="L37">
            <v>2556</v>
          </cell>
        </row>
        <row r="38">
          <cell r="B38">
            <v>28</v>
          </cell>
          <cell r="C38"/>
          <cell r="D38" t="str">
            <v>Lafayette Parish</v>
          </cell>
          <cell r="E38">
            <v>2271</v>
          </cell>
          <cell r="F38">
            <v>2172</v>
          </cell>
          <cell r="G38">
            <v>2340</v>
          </cell>
          <cell r="H38">
            <v>367</v>
          </cell>
          <cell r="I38">
            <v>2249</v>
          </cell>
          <cell r="J38">
            <v>2086</v>
          </cell>
          <cell r="K38">
            <v>1800</v>
          </cell>
          <cell r="L38">
            <v>13285</v>
          </cell>
        </row>
        <row r="39">
          <cell r="B39">
            <v>29</v>
          </cell>
          <cell r="C39"/>
          <cell r="D39" t="str">
            <v>Lafourche Parish</v>
          </cell>
          <cell r="E39">
            <v>1045</v>
          </cell>
          <cell r="F39">
            <v>1067</v>
          </cell>
          <cell r="G39">
            <v>972</v>
          </cell>
          <cell r="H39">
            <v>134</v>
          </cell>
          <cell r="I39">
            <v>1024</v>
          </cell>
          <cell r="J39">
            <v>881</v>
          </cell>
          <cell r="K39">
            <v>928</v>
          </cell>
          <cell r="L39">
            <v>6051</v>
          </cell>
        </row>
        <row r="40">
          <cell r="B40">
            <v>30</v>
          </cell>
          <cell r="C40"/>
          <cell r="D40" t="str">
            <v>LaSalle Parish</v>
          </cell>
          <cell r="E40">
            <v>191</v>
          </cell>
          <cell r="F40">
            <v>186</v>
          </cell>
          <cell r="G40">
            <v>209</v>
          </cell>
          <cell r="H40">
            <v>0</v>
          </cell>
          <cell r="I40">
            <v>194</v>
          </cell>
          <cell r="J40">
            <v>168</v>
          </cell>
          <cell r="K40">
            <v>193</v>
          </cell>
          <cell r="L40">
            <v>1141</v>
          </cell>
        </row>
        <row r="41">
          <cell r="B41">
            <v>31</v>
          </cell>
          <cell r="C41"/>
          <cell r="D41" t="str">
            <v>Lincoln Parish</v>
          </cell>
          <cell r="E41">
            <v>477</v>
          </cell>
          <cell r="F41">
            <v>422</v>
          </cell>
          <cell r="G41">
            <v>400</v>
          </cell>
          <cell r="H41">
            <v>66</v>
          </cell>
          <cell r="I41">
            <v>445</v>
          </cell>
          <cell r="J41">
            <v>415</v>
          </cell>
          <cell r="K41">
            <v>376</v>
          </cell>
          <cell r="L41">
            <v>2601</v>
          </cell>
        </row>
        <row r="42">
          <cell r="B42">
            <v>32</v>
          </cell>
          <cell r="C42"/>
          <cell r="D42" t="str">
            <v>Livingston Parish</v>
          </cell>
          <cell r="E42">
            <v>1958</v>
          </cell>
          <cell r="F42">
            <v>2037</v>
          </cell>
          <cell r="G42">
            <v>1792</v>
          </cell>
          <cell r="H42">
            <v>106</v>
          </cell>
          <cell r="I42">
            <v>1736</v>
          </cell>
          <cell r="J42">
            <v>1676</v>
          </cell>
          <cell r="K42">
            <v>1526</v>
          </cell>
          <cell r="L42">
            <v>10831</v>
          </cell>
        </row>
        <row r="43">
          <cell r="B43">
            <v>33</v>
          </cell>
          <cell r="C43"/>
          <cell r="D43" t="str">
            <v>Madison Parish</v>
          </cell>
          <cell r="E43">
            <v>97</v>
          </cell>
          <cell r="F43">
            <v>102</v>
          </cell>
          <cell r="G43">
            <v>114</v>
          </cell>
          <cell r="H43">
            <v>1</v>
          </cell>
          <cell r="I43">
            <v>116</v>
          </cell>
          <cell r="J43">
            <v>96</v>
          </cell>
          <cell r="K43">
            <v>97</v>
          </cell>
          <cell r="L43">
            <v>623</v>
          </cell>
        </row>
        <row r="44">
          <cell r="B44">
            <v>34</v>
          </cell>
          <cell r="C44"/>
          <cell r="D44" t="str">
            <v>Morehouse Parish</v>
          </cell>
          <cell r="E44">
            <v>287</v>
          </cell>
          <cell r="F44">
            <v>311</v>
          </cell>
          <cell r="G44">
            <v>285</v>
          </cell>
          <cell r="H44">
            <v>0</v>
          </cell>
          <cell r="I44">
            <v>303</v>
          </cell>
          <cell r="J44">
            <v>232</v>
          </cell>
          <cell r="K44">
            <v>214</v>
          </cell>
          <cell r="L44">
            <v>1632</v>
          </cell>
        </row>
        <row r="45">
          <cell r="B45">
            <v>35</v>
          </cell>
          <cell r="C45"/>
          <cell r="D45" t="str">
            <v>Natchitoches Parish</v>
          </cell>
          <cell r="E45">
            <v>493</v>
          </cell>
          <cell r="F45">
            <v>507</v>
          </cell>
          <cell r="G45">
            <v>465</v>
          </cell>
          <cell r="H45">
            <v>0</v>
          </cell>
          <cell r="I45">
            <v>475</v>
          </cell>
          <cell r="J45">
            <v>372</v>
          </cell>
          <cell r="K45">
            <v>425</v>
          </cell>
          <cell r="L45">
            <v>2737</v>
          </cell>
        </row>
        <row r="46">
          <cell r="B46">
            <v>36</v>
          </cell>
          <cell r="C46"/>
          <cell r="D46" t="str">
            <v>Orleans</v>
          </cell>
          <cell r="E46">
            <v>230</v>
          </cell>
          <cell r="F46">
            <v>191</v>
          </cell>
          <cell r="G46">
            <v>555</v>
          </cell>
          <cell r="H46">
            <v>8</v>
          </cell>
          <cell r="I46">
            <v>411</v>
          </cell>
          <cell r="J46">
            <v>437</v>
          </cell>
          <cell r="K46">
            <v>493</v>
          </cell>
          <cell r="L46">
            <v>2325</v>
          </cell>
        </row>
        <row r="47">
          <cell r="B47">
            <v>37</v>
          </cell>
          <cell r="C47"/>
          <cell r="D47" t="str">
            <v>Ouachita Parish</v>
          </cell>
          <cell r="E47">
            <v>1491</v>
          </cell>
          <cell r="F47">
            <v>1478</v>
          </cell>
          <cell r="G47">
            <v>1426</v>
          </cell>
          <cell r="H47">
            <v>11</v>
          </cell>
          <cell r="I47">
            <v>1401</v>
          </cell>
          <cell r="J47">
            <v>1361</v>
          </cell>
          <cell r="K47">
            <v>1301</v>
          </cell>
          <cell r="L47">
            <v>8469</v>
          </cell>
        </row>
        <row r="48">
          <cell r="B48">
            <v>38</v>
          </cell>
          <cell r="C48"/>
          <cell r="D48" t="str">
            <v>Plaquemines Parish</v>
          </cell>
          <cell r="E48">
            <v>268</v>
          </cell>
          <cell r="F48">
            <v>306</v>
          </cell>
          <cell r="G48">
            <v>348</v>
          </cell>
          <cell r="H48">
            <v>6</v>
          </cell>
          <cell r="I48">
            <v>315</v>
          </cell>
          <cell r="J48">
            <v>281</v>
          </cell>
          <cell r="K48">
            <v>288</v>
          </cell>
          <cell r="L48">
            <v>1812</v>
          </cell>
        </row>
        <row r="49">
          <cell r="B49">
            <v>39</v>
          </cell>
          <cell r="C49"/>
          <cell r="D49" t="str">
            <v>Pointe Coupee Parish</v>
          </cell>
          <cell r="E49">
            <v>224</v>
          </cell>
          <cell r="F49">
            <v>210</v>
          </cell>
          <cell r="G49">
            <v>211</v>
          </cell>
          <cell r="H49">
            <v>17</v>
          </cell>
          <cell r="I49">
            <v>209</v>
          </cell>
          <cell r="J49">
            <v>143</v>
          </cell>
          <cell r="K49">
            <v>149</v>
          </cell>
          <cell r="L49">
            <v>1163</v>
          </cell>
        </row>
        <row r="50">
          <cell r="B50">
            <v>40</v>
          </cell>
          <cell r="C50"/>
          <cell r="D50" t="str">
            <v>Rapides Parish</v>
          </cell>
          <cell r="E50">
            <v>1645</v>
          </cell>
          <cell r="F50">
            <v>1804</v>
          </cell>
          <cell r="G50">
            <v>1563</v>
          </cell>
          <cell r="H50">
            <v>370</v>
          </cell>
          <cell r="I50">
            <v>1692</v>
          </cell>
          <cell r="J50">
            <v>1530</v>
          </cell>
          <cell r="K50">
            <v>1422</v>
          </cell>
          <cell r="L50">
            <v>10026</v>
          </cell>
        </row>
        <row r="51">
          <cell r="B51">
            <v>41</v>
          </cell>
          <cell r="C51"/>
          <cell r="D51" t="str">
            <v>Red River Parish</v>
          </cell>
          <cell r="E51">
            <v>119</v>
          </cell>
          <cell r="F51">
            <v>123</v>
          </cell>
          <cell r="G51">
            <v>120</v>
          </cell>
          <cell r="H51">
            <v>1</v>
          </cell>
          <cell r="I51">
            <v>104</v>
          </cell>
          <cell r="J51">
            <v>104</v>
          </cell>
          <cell r="K51">
            <v>83</v>
          </cell>
          <cell r="L51">
            <v>654</v>
          </cell>
        </row>
        <row r="52">
          <cell r="B52">
            <v>42</v>
          </cell>
          <cell r="C52"/>
          <cell r="D52" t="str">
            <v>Richland Parish</v>
          </cell>
          <cell r="E52">
            <v>234</v>
          </cell>
          <cell r="F52">
            <v>182</v>
          </cell>
          <cell r="G52">
            <v>226</v>
          </cell>
          <cell r="H52">
            <v>0</v>
          </cell>
          <cell r="I52">
            <v>204</v>
          </cell>
          <cell r="J52">
            <v>230</v>
          </cell>
          <cell r="K52">
            <v>209</v>
          </cell>
          <cell r="L52">
            <v>1285</v>
          </cell>
        </row>
        <row r="53">
          <cell r="B53">
            <v>43</v>
          </cell>
          <cell r="C53"/>
          <cell r="D53" t="str">
            <v>Sabine Parish</v>
          </cell>
          <cell r="E53">
            <v>311</v>
          </cell>
          <cell r="F53">
            <v>365</v>
          </cell>
          <cell r="G53">
            <v>329</v>
          </cell>
          <cell r="H53">
            <v>1</v>
          </cell>
          <cell r="I53">
            <v>278</v>
          </cell>
          <cell r="J53">
            <v>273</v>
          </cell>
          <cell r="K53">
            <v>264</v>
          </cell>
          <cell r="L53">
            <v>1821</v>
          </cell>
        </row>
        <row r="54">
          <cell r="B54">
            <v>44</v>
          </cell>
          <cell r="C54"/>
          <cell r="D54" t="str">
            <v>St. Bernard Parish</v>
          </cell>
          <cell r="E54">
            <v>524</v>
          </cell>
          <cell r="F54">
            <v>569</v>
          </cell>
          <cell r="G54">
            <v>517</v>
          </cell>
          <cell r="H54">
            <v>35</v>
          </cell>
          <cell r="I54">
            <v>521</v>
          </cell>
          <cell r="J54">
            <v>444</v>
          </cell>
          <cell r="K54">
            <v>395</v>
          </cell>
          <cell r="L54">
            <v>3005</v>
          </cell>
        </row>
        <row r="55">
          <cell r="B55">
            <v>45</v>
          </cell>
          <cell r="C55"/>
          <cell r="D55" t="str">
            <v>St. Charles Parish</v>
          </cell>
          <cell r="E55">
            <v>687</v>
          </cell>
          <cell r="F55">
            <v>751</v>
          </cell>
          <cell r="G55">
            <v>722</v>
          </cell>
          <cell r="H55">
            <v>40</v>
          </cell>
          <cell r="I55">
            <v>637</v>
          </cell>
          <cell r="J55">
            <v>724</v>
          </cell>
          <cell r="K55">
            <v>664</v>
          </cell>
          <cell r="L55">
            <v>4225</v>
          </cell>
        </row>
        <row r="56">
          <cell r="B56">
            <v>46</v>
          </cell>
          <cell r="C56"/>
          <cell r="D56" t="str">
            <v>St. Helena Parish</v>
          </cell>
          <cell r="E56">
            <v>92</v>
          </cell>
          <cell r="F56">
            <v>96</v>
          </cell>
          <cell r="G56">
            <v>103</v>
          </cell>
          <cell r="H56">
            <v>0</v>
          </cell>
          <cell r="I56">
            <v>73</v>
          </cell>
          <cell r="J56">
            <v>65</v>
          </cell>
          <cell r="K56">
            <v>70</v>
          </cell>
          <cell r="L56">
            <v>499</v>
          </cell>
        </row>
        <row r="57">
          <cell r="B57">
            <v>47</v>
          </cell>
          <cell r="C57"/>
          <cell r="D57" t="str">
            <v>St. James Parish</v>
          </cell>
          <cell r="E57">
            <v>294</v>
          </cell>
          <cell r="F57">
            <v>245</v>
          </cell>
          <cell r="G57">
            <v>269</v>
          </cell>
          <cell r="H57">
            <v>14</v>
          </cell>
          <cell r="I57">
            <v>292</v>
          </cell>
          <cell r="J57">
            <v>255</v>
          </cell>
          <cell r="K57">
            <v>278</v>
          </cell>
          <cell r="L57">
            <v>1647</v>
          </cell>
        </row>
        <row r="58">
          <cell r="B58">
            <v>48</v>
          </cell>
          <cell r="C58"/>
          <cell r="D58" t="str">
            <v>St. John the Baptist Parish</v>
          </cell>
          <cell r="E58">
            <v>473</v>
          </cell>
          <cell r="F58">
            <v>460</v>
          </cell>
          <cell r="G58">
            <v>460</v>
          </cell>
          <cell r="H58">
            <v>10</v>
          </cell>
          <cell r="I58">
            <v>414</v>
          </cell>
          <cell r="J58">
            <v>372</v>
          </cell>
          <cell r="K58">
            <v>375</v>
          </cell>
          <cell r="L58">
            <v>2564</v>
          </cell>
        </row>
        <row r="59">
          <cell r="B59">
            <v>49</v>
          </cell>
          <cell r="C59"/>
          <cell r="D59" t="str">
            <v>St. Landry Parish</v>
          </cell>
          <cell r="E59">
            <v>883</v>
          </cell>
          <cell r="F59">
            <v>1027</v>
          </cell>
          <cell r="G59">
            <v>1115</v>
          </cell>
          <cell r="H59">
            <v>22</v>
          </cell>
          <cell r="I59">
            <v>903</v>
          </cell>
          <cell r="J59">
            <v>768</v>
          </cell>
          <cell r="K59">
            <v>767</v>
          </cell>
          <cell r="L59">
            <v>5485</v>
          </cell>
        </row>
        <row r="60">
          <cell r="B60">
            <v>50</v>
          </cell>
          <cell r="C60"/>
          <cell r="D60" t="str">
            <v>St. Martin Parish</v>
          </cell>
          <cell r="E60">
            <v>564</v>
          </cell>
          <cell r="F60">
            <v>559</v>
          </cell>
          <cell r="G60">
            <v>577</v>
          </cell>
          <cell r="H60">
            <v>2</v>
          </cell>
          <cell r="I60">
            <v>580</v>
          </cell>
          <cell r="J60">
            <v>497</v>
          </cell>
          <cell r="K60">
            <v>518</v>
          </cell>
          <cell r="L60">
            <v>3297</v>
          </cell>
        </row>
        <row r="61">
          <cell r="B61">
            <v>51</v>
          </cell>
          <cell r="C61"/>
          <cell r="D61" t="str">
            <v>St. Mary Parish</v>
          </cell>
          <cell r="E61">
            <v>611</v>
          </cell>
          <cell r="F61">
            <v>617</v>
          </cell>
          <cell r="G61">
            <v>630</v>
          </cell>
          <cell r="H61">
            <v>31</v>
          </cell>
          <cell r="I61">
            <v>661</v>
          </cell>
          <cell r="J61">
            <v>612</v>
          </cell>
          <cell r="K61">
            <v>540</v>
          </cell>
          <cell r="L61">
            <v>3702</v>
          </cell>
        </row>
        <row r="62">
          <cell r="B62">
            <v>52</v>
          </cell>
          <cell r="C62"/>
          <cell r="D62" t="str">
            <v>St. Tammany Parish</v>
          </cell>
          <cell r="E62">
            <v>3041</v>
          </cell>
          <cell r="F62">
            <v>2855</v>
          </cell>
          <cell r="G62">
            <v>3069</v>
          </cell>
          <cell r="H62">
            <v>38</v>
          </cell>
          <cell r="I62">
            <v>2812</v>
          </cell>
          <cell r="J62">
            <v>2562</v>
          </cell>
          <cell r="K62">
            <v>2507</v>
          </cell>
          <cell r="L62">
            <v>16884</v>
          </cell>
        </row>
        <row r="63">
          <cell r="B63">
            <v>53</v>
          </cell>
          <cell r="C63"/>
          <cell r="D63" t="str">
            <v>Tangipahoa Parish</v>
          </cell>
          <cell r="E63">
            <v>1474</v>
          </cell>
          <cell r="F63">
            <v>1459</v>
          </cell>
          <cell r="G63">
            <v>1438</v>
          </cell>
          <cell r="H63">
            <v>0</v>
          </cell>
          <cell r="I63">
            <v>1412</v>
          </cell>
          <cell r="J63">
            <v>1232</v>
          </cell>
          <cell r="K63">
            <v>1172</v>
          </cell>
          <cell r="L63">
            <v>8187</v>
          </cell>
        </row>
        <row r="64">
          <cell r="B64">
            <v>54</v>
          </cell>
          <cell r="C64"/>
          <cell r="D64" t="str">
            <v>Tensas Parish</v>
          </cell>
          <cell r="E64">
            <v>35</v>
          </cell>
          <cell r="F64">
            <v>53</v>
          </cell>
          <cell r="G64">
            <v>32</v>
          </cell>
          <cell r="H64">
            <v>0</v>
          </cell>
          <cell r="I64">
            <v>52</v>
          </cell>
          <cell r="J64">
            <v>40</v>
          </cell>
          <cell r="K64">
            <v>47</v>
          </cell>
          <cell r="L64">
            <v>259</v>
          </cell>
        </row>
        <row r="65">
          <cell r="B65">
            <v>55</v>
          </cell>
          <cell r="C65"/>
          <cell r="D65" t="str">
            <v>Terrebonne Parish</v>
          </cell>
          <cell r="E65">
            <v>1268</v>
          </cell>
          <cell r="F65">
            <v>1221</v>
          </cell>
          <cell r="G65">
            <v>1198</v>
          </cell>
          <cell r="H65">
            <v>75</v>
          </cell>
          <cell r="I65">
            <v>1202</v>
          </cell>
          <cell r="J65">
            <v>1182</v>
          </cell>
          <cell r="K65">
            <v>1135</v>
          </cell>
          <cell r="L65">
            <v>7281</v>
          </cell>
        </row>
        <row r="66">
          <cell r="B66">
            <v>56</v>
          </cell>
          <cell r="C66"/>
          <cell r="D66" t="str">
            <v>Union Parish</v>
          </cell>
          <cell r="E66">
            <v>165</v>
          </cell>
          <cell r="F66">
            <v>141</v>
          </cell>
          <cell r="G66">
            <v>141</v>
          </cell>
          <cell r="H66">
            <v>20</v>
          </cell>
          <cell r="I66">
            <v>163</v>
          </cell>
          <cell r="J66">
            <v>161</v>
          </cell>
          <cell r="K66">
            <v>134</v>
          </cell>
          <cell r="L66">
            <v>925</v>
          </cell>
        </row>
        <row r="67">
          <cell r="B67">
            <v>57</v>
          </cell>
          <cell r="C67"/>
          <cell r="D67" t="str">
            <v>Vermilion Parish</v>
          </cell>
          <cell r="E67">
            <v>768</v>
          </cell>
          <cell r="F67">
            <v>684</v>
          </cell>
          <cell r="G67">
            <v>652</v>
          </cell>
          <cell r="H67">
            <v>35</v>
          </cell>
          <cell r="I67">
            <v>649</v>
          </cell>
          <cell r="J67">
            <v>584</v>
          </cell>
          <cell r="K67">
            <v>609</v>
          </cell>
          <cell r="L67">
            <v>3981</v>
          </cell>
        </row>
        <row r="68">
          <cell r="B68">
            <v>58</v>
          </cell>
          <cell r="C68"/>
          <cell r="D68" t="str">
            <v>Vernon Parish</v>
          </cell>
          <cell r="E68">
            <v>639</v>
          </cell>
          <cell r="F68">
            <v>556</v>
          </cell>
          <cell r="G68">
            <v>557</v>
          </cell>
          <cell r="H68">
            <v>12</v>
          </cell>
          <cell r="I68">
            <v>521</v>
          </cell>
          <cell r="J68">
            <v>520</v>
          </cell>
          <cell r="K68">
            <v>487</v>
          </cell>
          <cell r="L68">
            <v>3292</v>
          </cell>
        </row>
        <row r="69">
          <cell r="B69">
            <v>59</v>
          </cell>
          <cell r="C69"/>
          <cell r="D69" t="str">
            <v>Washington Parish</v>
          </cell>
          <cell r="E69">
            <v>418</v>
          </cell>
          <cell r="F69">
            <v>397</v>
          </cell>
          <cell r="G69">
            <v>424</v>
          </cell>
          <cell r="H69">
            <v>38</v>
          </cell>
          <cell r="I69">
            <v>409</v>
          </cell>
          <cell r="J69">
            <v>359</v>
          </cell>
          <cell r="K69">
            <v>367</v>
          </cell>
          <cell r="L69">
            <v>2412</v>
          </cell>
        </row>
        <row r="70">
          <cell r="B70">
            <v>60</v>
          </cell>
          <cell r="C70"/>
          <cell r="D70" t="str">
            <v>Webster Parish</v>
          </cell>
          <cell r="E70">
            <v>439</v>
          </cell>
          <cell r="F70">
            <v>462</v>
          </cell>
          <cell r="G70">
            <v>439</v>
          </cell>
          <cell r="H70">
            <v>21</v>
          </cell>
          <cell r="I70">
            <v>488</v>
          </cell>
          <cell r="J70">
            <v>453</v>
          </cell>
          <cell r="K70">
            <v>372</v>
          </cell>
          <cell r="L70">
            <v>2674</v>
          </cell>
        </row>
        <row r="71">
          <cell r="B71">
            <v>61</v>
          </cell>
          <cell r="C71"/>
          <cell r="D71" t="str">
            <v>West Baton Rouge Parish</v>
          </cell>
          <cell r="E71">
            <v>288</v>
          </cell>
          <cell r="F71">
            <v>251</v>
          </cell>
          <cell r="G71">
            <v>285</v>
          </cell>
          <cell r="H71">
            <v>15</v>
          </cell>
          <cell r="I71">
            <v>236</v>
          </cell>
          <cell r="J71">
            <v>224</v>
          </cell>
          <cell r="K71">
            <v>226</v>
          </cell>
          <cell r="L71">
            <v>1525</v>
          </cell>
        </row>
        <row r="72">
          <cell r="B72">
            <v>62</v>
          </cell>
          <cell r="C72"/>
          <cell r="D72" t="str">
            <v>West Carroll Parish</v>
          </cell>
          <cell r="E72">
            <v>160</v>
          </cell>
          <cell r="F72">
            <v>156</v>
          </cell>
          <cell r="G72">
            <v>163</v>
          </cell>
          <cell r="H72">
            <v>0</v>
          </cell>
          <cell r="I72">
            <v>146</v>
          </cell>
          <cell r="J72">
            <v>129</v>
          </cell>
          <cell r="K72">
            <v>95</v>
          </cell>
          <cell r="L72">
            <v>849</v>
          </cell>
        </row>
        <row r="73">
          <cell r="B73">
            <v>63</v>
          </cell>
          <cell r="C73"/>
          <cell r="D73" t="str">
            <v>West Feliciana Parish</v>
          </cell>
          <cell r="E73">
            <v>179</v>
          </cell>
          <cell r="F73">
            <v>165</v>
          </cell>
          <cell r="G73">
            <v>152</v>
          </cell>
          <cell r="H73">
            <v>0</v>
          </cell>
          <cell r="I73">
            <v>132</v>
          </cell>
          <cell r="J73">
            <v>152</v>
          </cell>
          <cell r="K73">
            <v>177</v>
          </cell>
          <cell r="L73">
            <v>957</v>
          </cell>
        </row>
        <row r="74">
          <cell r="B74">
            <v>64</v>
          </cell>
          <cell r="C74"/>
          <cell r="D74" t="str">
            <v>Winn Parish</v>
          </cell>
          <cell r="E74">
            <v>190</v>
          </cell>
          <cell r="F74">
            <v>157</v>
          </cell>
          <cell r="G74">
            <v>130</v>
          </cell>
          <cell r="H74">
            <v>44</v>
          </cell>
          <cell r="I74">
            <v>155</v>
          </cell>
          <cell r="J74">
            <v>152</v>
          </cell>
          <cell r="K74">
            <v>152</v>
          </cell>
          <cell r="L74">
            <v>980</v>
          </cell>
        </row>
        <row r="75">
          <cell r="B75">
            <v>65</v>
          </cell>
          <cell r="C75"/>
          <cell r="D75" t="str">
            <v>City of Monroe School District</v>
          </cell>
          <cell r="E75">
            <v>589</v>
          </cell>
          <cell r="F75">
            <v>498</v>
          </cell>
          <cell r="G75">
            <v>598</v>
          </cell>
          <cell r="H75">
            <v>90</v>
          </cell>
          <cell r="I75">
            <v>522</v>
          </cell>
          <cell r="J75">
            <v>473</v>
          </cell>
          <cell r="K75">
            <v>468</v>
          </cell>
          <cell r="L75">
            <v>3238</v>
          </cell>
        </row>
        <row r="76">
          <cell r="B76">
            <v>66</v>
          </cell>
          <cell r="C76"/>
          <cell r="D76" t="str">
            <v>City of Bogalusa School District</v>
          </cell>
          <cell r="E76">
            <v>151</v>
          </cell>
          <cell r="F76">
            <v>127</v>
          </cell>
          <cell r="G76">
            <v>114</v>
          </cell>
          <cell r="H76">
            <v>14</v>
          </cell>
          <cell r="I76">
            <v>121</v>
          </cell>
          <cell r="J76">
            <v>106</v>
          </cell>
          <cell r="K76">
            <v>112</v>
          </cell>
          <cell r="L76">
            <v>745</v>
          </cell>
        </row>
        <row r="77">
          <cell r="B77">
            <v>67</v>
          </cell>
          <cell r="C77"/>
          <cell r="D77" t="str">
            <v>Zachary Community School District</v>
          </cell>
          <cell r="E77">
            <v>417</v>
          </cell>
          <cell r="F77">
            <v>379</v>
          </cell>
          <cell r="G77">
            <v>420</v>
          </cell>
          <cell r="H77">
            <v>35</v>
          </cell>
          <cell r="I77">
            <v>396</v>
          </cell>
          <cell r="J77">
            <v>364</v>
          </cell>
          <cell r="K77">
            <v>366</v>
          </cell>
          <cell r="L77">
            <v>2377</v>
          </cell>
        </row>
        <row r="78">
          <cell r="B78">
            <v>68</v>
          </cell>
          <cell r="C78"/>
          <cell r="D78" t="str">
            <v>City of Baker School District</v>
          </cell>
          <cell r="E78">
            <v>113</v>
          </cell>
          <cell r="F78">
            <v>135</v>
          </cell>
          <cell r="G78">
            <v>59</v>
          </cell>
          <cell r="H78">
            <v>90</v>
          </cell>
          <cell r="I78">
            <v>124</v>
          </cell>
          <cell r="J78">
            <v>133</v>
          </cell>
          <cell r="K78">
            <v>146</v>
          </cell>
          <cell r="L78">
            <v>800</v>
          </cell>
        </row>
        <row r="79">
          <cell r="B79">
            <v>69</v>
          </cell>
          <cell r="C79"/>
          <cell r="D79" t="str">
            <v>Central Community School District</v>
          </cell>
          <cell r="E79">
            <v>359</v>
          </cell>
          <cell r="F79">
            <v>338</v>
          </cell>
          <cell r="G79">
            <v>347</v>
          </cell>
          <cell r="H79">
            <v>33</v>
          </cell>
          <cell r="I79">
            <v>322</v>
          </cell>
          <cell r="J79">
            <v>319</v>
          </cell>
          <cell r="K79">
            <v>296</v>
          </cell>
          <cell r="L79">
            <v>2014</v>
          </cell>
        </row>
        <row r="80">
          <cell r="B80" t="str">
            <v>A02</v>
          </cell>
          <cell r="C80"/>
          <cell r="D80" t="str">
            <v>Office of Juvenile Justice</v>
          </cell>
          <cell r="E80">
            <v>1</v>
          </cell>
          <cell r="F80">
            <v>17</v>
          </cell>
          <cell r="G80">
            <v>80</v>
          </cell>
          <cell r="H80">
            <v>4</v>
          </cell>
          <cell r="I80">
            <v>69</v>
          </cell>
          <cell r="J80">
            <v>24</v>
          </cell>
          <cell r="K80">
            <v>12</v>
          </cell>
          <cell r="L80">
            <v>207</v>
          </cell>
        </row>
        <row r="81">
          <cell r="B81" t="str">
            <v>W12001</v>
          </cell>
          <cell r="C81">
            <v>300001</v>
          </cell>
          <cell r="D81" t="str">
            <v>Pierre A. Capdau Charter School at Avery Alexander</v>
          </cell>
          <cell r="E81">
            <v>91</v>
          </cell>
          <cell r="F81">
            <v>85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176</v>
          </cell>
        </row>
        <row r="82">
          <cell r="B82" t="str">
            <v>W11001</v>
          </cell>
          <cell r="C82">
            <v>300002</v>
          </cell>
          <cell r="D82" t="str">
            <v>Nelson Elementary School</v>
          </cell>
          <cell r="E82">
            <v>40</v>
          </cell>
          <cell r="F82">
            <v>46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86</v>
          </cell>
        </row>
        <row r="83">
          <cell r="B83" t="str">
            <v>W13001</v>
          </cell>
          <cell r="C83">
            <v>300003</v>
          </cell>
          <cell r="D83" t="str">
            <v>Lake Area New Tech Early College High School</v>
          </cell>
          <cell r="E83">
            <v>0</v>
          </cell>
          <cell r="F83">
            <v>0</v>
          </cell>
          <cell r="G83">
            <v>149</v>
          </cell>
          <cell r="H83">
            <v>0</v>
          </cell>
          <cell r="I83">
            <v>189</v>
          </cell>
          <cell r="J83">
            <v>161</v>
          </cell>
          <cell r="K83">
            <v>163</v>
          </cell>
          <cell r="L83">
            <v>662</v>
          </cell>
        </row>
        <row r="84">
          <cell r="B84">
            <v>302006</v>
          </cell>
          <cell r="C84">
            <v>302006</v>
          </cell>
          <cell r="D84" t="str">
            <v>Louisiana School for Math Science &amp; the Arts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95</v>
          </cell>
          <cell r="J84">
            <v>126</v>
          </cell>
          <cell r="K84">
            <v>114</v>
          </cell>
          <cell r="L84">
            <v>335</v>
          </cell>
        </row>
        <row r="85">
          <cell r="B85">
            <v>318001</v>
          </cell>
          <cell r="C85">
            <v>318001</v>
          </cell>
          <cell r="D85" t="str">
            <v>LSU Laboratory School</v>
          </cell>
          <cell r="E85">
            <v>116</v>
          </cell>
          <cell r="F85">
            <v>117</v>
          </cell>
          <cell r="G85">
            <v>116</v>
          </cell>
          <cell r="H85">
            <v>0</v>
          </cell>
          <cell r="I85">
            <v>109</v>
          </cell>
          <cell r="J85">
            <v>117</v>
          </cell>
          <cell r="K85">
            <v>118</v>
          </cell>
          <cell r="L85">
            <v>693</v>
          </cell>
        </row>
        <row r="86">
          <cell r="B86">
            <v>319001</v>
          </cell>
          <cell r="C86">
            <v>319001</v>
          </cell>
          <cell r="D86" t="str">
            <v>Southern University Lab School</v>
          </cell>
          <cell r="E86">
            <v>38</v>
          </cell>
          <cell r="F86">
            <v>57</v>
          </cell>
          <cell r="G86">
            <v>60</v>
          </cell>
          <cell r="H86">
            <v>0</v>
          </cell>
          <cell r="I86">
            <v>56</v>
          </cell>
          <cell r="J86">
            <v>89</v>
          </cell>
          <cell r="K86">
            <v>71</v>
          </cell>
          <cell r="L86">
            <v>371</v>
          </cell>
        </row>
        <row r="87">
          <cell r="B87">
            <v>321001</v>
          </cell>
          <cell r="C87">
            <v>321001</v>
          </cell>
          <cell r="D87" t="str">
            <v>New Vision Learning Academy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329001</v>
          </cell>
          <cell r="C88">
            <v>329001</v>
          </cell>
          <cell r="D88" t="str">
            <v>V. B. Glencoe Charter School</v>
          </cell>
          <cell r="E88">
            <v>35</v>
          </cell>
          <cell r="F88">
            <v>26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61</v>
          </cell>
        </row>
        <row r="89">
          <cell r="B89">
            <v>331001</v>
          </cell>
          <cell r="C89">
            <v>331001</v>
          </cell>
          <cell r="D89" t="str">
            <v>International School of Louisiana</v>
          </cell>
          <cell r="E89">
            <v>63</v>
          </cell>
          <cell r="F89">
            <v>75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138</v>
          </cell>
        </row>
        <row r="90">
          <cell r="B90">
            <v>333001</v>
          </cell>
          <cell r="C90">
            <v>333001</v>
          </cell>
          <cell r="D90" t="str">
            <v>Avoyelles Public Charter School</v>
          </cell>
          <cell r="E90">
            <v>47</v>
          </cell>
          <cell r="F90">
            <v>46</v>
          </cell>
          <cell r="G90">
            <v>65</v>
          </cell>
          <cell r="H90">
            <v>0</v>
          </cell>
          <cell r="I90">
            <v>61</v>
          </cell>
          <cell r="J90">
            <v>65</v>
          </cell>
          <cell r="K90">
            <v>54</v>
          </cell>
          <cell r="L90">
            <v>338</v>
          </cell>
        </row>
        <row r="91">
          <cell r="B91">
            <v>334001</v>
          </cell>
          <cell r="C91">
            <v>334001</v>
          </cell>
          <cell r="D91" t="str">
            <v>New Orleans Center for Creative Arts</v>
          </cell>
          <cell r="E91">
            <v>0</v>
          </cell>
          <cell r="F91">
            <v>0</v>
          </cell>
          <cell r="G91">
            <v>63</v>
          </cell>
          <cell r="H91">
            <v>0</v>
          </cell>
          <cell r="I91">
            <v>55</v>
          </cell>
          <cell r="J91">
            <v>53</v>
          </cell>
          <cell r="K91">
            <v>51</v>
          </cell>
          <cell r="L91">
            <v>222</v>
          </cell>
        </row>
        <row r="92">
          <cell r="B92">
            <v>336001</v>
          </cell>
          <cell r="C92">
            <v>336001</v>
          </cell>
          <cell r="D92" t="str">
            <v>Delhi Charter School</v>
          </cell>
          <cell r="E92">
            <v>65</v>
          </cell>
          <cell r="F92">
            <v>69</v>
          </cell>
          <cell r="G92">
            <v>69</v>
          </cell>
          <cell r="H92">
            <v>0</v>
          </cell>
          <cell r="I92">
            <v>71</v>
          </cell>
          <cell r="J92">
            <v>62</v>
          </cell>
          <cell r="K92">
            <v>59</v>
          </cell>
          <cell r="L92">
            <v>395</v>
          </cell>
        </row>
        <row r="93">
          <cell r="B93">
            <v>337001</v>
          </cell>
          <cell r="C93">
            <v>337001</v>
          </cell>
          <cell r="D93" t="str">
            <v>Belle Chasse Academy</v>
          </cell>
          <cell r="E93">
            <v>104</v>
          </cell>
          <cell r="F93">
            <v>90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194</v>
          </cell>
        </row>
        <row r="94">
          <cell r="B94">
            <v>340001</v>
          </cell>
          <cell r="C94">
            <v>340001</v>
          </cell>
          <cell r="D94" t="str">
            <v>The MAX Charter School</v>
          </cell>
          <cell r="E94">
            <v>18</v>
          </cell>
          <cell r="F94">
            <v>18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36</v>
          </cell>
        </row>
        <row r="95">
          <cell r="B95">
            <v>341001</v>
          </cell>
          <cell r="C95">
            <v>341001</v>
          </cell>
          <cell r="D95" t="str">
            <v>D'Arbonne Woods Charter School</v>
          </cell>
          <cell r="E95">
            <v>81</v>
          </cell>
          <cell r="F95">
            <v>80</v>
          </cell>
          <cell r="G95">
            <v>69</v>
          </cell>
          <cell r="H95">
            <v>0</v>
          </cell>
          <cell r="I95">
            <v>67</v>
          </cell>
          <cell r="J95">
            <v>56</v>
          </cell>
          <cell r="K95">
            <v>57</v>
          </cell>
          <cell r="L95">
            <v>410</v>
          </cell>
        </row>
        <row r="96">
          <cell r="B96">
            <v>343001</v>
          </cell>
          <cell r="C96">
            <v>343001</v>
          </cell>
          <cell r="D96" t="str">
            <v>Madison Preparatory Academy</v>
          </cell>
          <cell r="E96">
            <v>0</v>
          </cell>
          <cell r="F96">
            <v>0</v>
          </cell>
          <cell r="G96">
            <v>143</v>
          </cell>
          <cell r="H96">
            <v>4</v>
          </cell>
          <cell r="I96">
            <v>134</v>
          </cell>
          <cell r="J96">
            <v>144</v>
          </cell>
          <cell r="K96">
            <v>144</v>
          </cell>
          <cell r="L96">
            <v>569</v>
          </cell>
        </row>
        <row r="97">
          <cell r="B97">
            <v>344001</v>
          </cell>
          <cell r="C97">
            <v>344001</v>
          </cell>
          <cell r="D97" t="str">
            <v>International High School of New Orleans</v>
          </cell>
          <cell r="E97">
            <v>0</v>
          </cell>
          <cell r="F97">
            <v>0</v>
          </cell>
          <cell r="G97">
            <v>92</v>
          </cell>
          <cell r="H97">
            <v>46</v>
          </cell>
          <cell r="I97">
            <v>134</v>
          </cell>
          <cell r="J97">
            <v>145</v>
          </cell>
          <cell r="K97">
            <v>148</v>
          </cell>
          <cell r="L97">
            <v>565</v>
          </cell>
        </row>
        <row r="98">
          <cell r="B98">
            <v>345001</v>
          </cell>
          <cell r="C98">
            <v>345001</v>
          </cell>
          <cell r="D98" t="str">
            <v>University View Academy, Inc. (FRM LA Connections)</v>
          </cell>
          <cell r="E98">
            <v>236</v>
          </cell>
          <cell r="F98">
            <v>237</v>
          </cell>
          <cell r="G98">
            <v>267</v>
          </cell>
          <cell r="H98">
            <v>53</v>
          </cell>
          <cell r="I98">
            <v>261</v>
          </cell>
          <cell r="J98">
            <v>291</v>
          </cell>
          <cell r="K98">
            <v>252</v>
          </cell>
          <cell r="L98">
            <v>1597</v>
          </cell>
        </row>
        <row r="99">
          <cell r="B99">
            <v>346001</v>
          </cell>
          <cell r="C99">
            <v>346001</v>
          </cell>
          <cell r="D99" t="str">
            <v>Lake Charles Charter Academy</v>
          </cell>
          <cell r="E99">
            <v>98</v>
          </cell>
          <cell r="F99">
            <v>88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186</v>
          </cell>
        </row>
        <row r="100">
          <cell r="B100">
            <v>347001</v>
          </cell>
          <cell r="C100">
            <v>347001</v>
          </cell>
          <cell r="D100" t="str">
            <v>Lycee Francais de la Nouvelle-Orleans</v>
          </cell>
          <cell r="E100">
            <v>24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24</v>
          </cell>
        </row>
        <row r="101">
          <cell r="B101">
            <v>348001</v>
          </cell>
          <cell r="C101">
            <v>348001</v>
          </cell>
          <cell r="D101" t="str">
            <v>New Orleans Military &amp; Maritime Academy</v>
          </cell>
          <cell r="E101">
            <v>0</v>
          </cell>
          <cell r="F101">
            <v>0</v>
          </cell>
          <cell r="G101">
            <v>205</v>
          </cell>
          <cell r="H101">
            <v>9</v>
          </cell>
          <cell r="I101">
            <v>198</v>
          </cell>
          <cell r="J101">
            <v>182</v>
          </cell>
          <cell r="K101">
            <v>160</v>
          </cell>
          <cell r="L101">
            <v>754</v>
          </cell>
        </row>
        <row r="102">
          <cell r="B102" t="str">
            <v>WAH001</v>
          </cell>
          <cell r="C102">
            <v>360001</v>
          </cell>
          <cell r="D102" t="str">
            <v>The NET Charter High School</v>
          </cell>
          <cell r="E102">
            <v>0</v>
          </cell>
          <cell r="F102">
            <v>0</v>
          </cell>
          <cell r="G102">
            <v>28</v>
          </cell>
          <cell r="H102">
            <v>0</v>
          </cell>
          <cell r="I102">
            <v>27</v>
          </cell>
          <cell r="J102">
            <v>34</v>
          </cell>
          <cell r="K102">
            <v>34</v>
          </cell>
          <cell r="L102">
            <v>123</v>
          </cell>
        </row>
        <row r="103">
          <cell r="B103" t="str">
            <v>WZ9001</v>
          </cell>
          <cell r="C103">
            <v>360002</v>
          </cell>
          <cell r="D103" t="str">
            <v>The NET 2 Charter High School</v>
          </cell>
          <cell r="E103">
            <v>0</v>
          </cell>
          <cell r="F103">
            <v>0</v>
          </cell>
          <cell r="G103">
            <v>33</v>
          </cell>
          <cell r="H103">
            <v>1</v>
          </cell>
          <cell r="I103">
            <v>43</v>
          </cell>
          <cell r="J103">
            <v>47</v>
          </cell>
          <cell r="K103">
            <v>36</v>
          </cell>
          <cell r="L103">
            <v>160</v>
          </cell>
        </row>
        <row r="104">
          <cell r="B104" t="str">
            <v>WAI001</v>
          </cell>
          <cell r="C104">
            <v>361001</v>
          </cell>
          <cell r="D104" t="str">
            <v>Crescent Leadership Academy</v>
          </cell>
          <cell r="E104">
            <v>6</v>
          </cell>
          <cell r="F104">
            <v>11</v>
          </cell>
          <cell r="G104">
            <v>12</v>
          </cell>
          <cell r="H104">
            <v>0</v>
          </cell>
          <cell r="I104">
            <v>20</v>
          </cell>
          <cell r="J104">
            <v>20</v>
          </cell>
          <cell r="K104">
            <v>4</v>
          </cell>
          <cell r="L104">
            <v>73</v>
          </cell>
        </row>
        <row r="105">
          <cell r="B105" t="str">
            <v>WAF001</v>
          </cell>
          <cell r="C105">
            <v>363001</v>
          </cell>
          <cell r="D105" t="str">
            <v>Harriet Tubman Charter School</v>
          </cell>
          <cell r="E105">
            <v>68</v>
          </cell>
          <cell r="F105">
            <v>59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127</v>
          </cell>
        </row>
        <row r="106">
          <cell r="B106" t="str">
            <v>WAM001</v>
          </cell>
          <cell r="C106">
            <v>363002</v>
          </cell>
          <cell r="D106" t="str">
            <v>Paul Habans Charter School</v>
          </cell>
          <cell r="E106">
            <v>60</v>
          </cell>
          <cell r="F106">
            <v>70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130</v>
          </cell>
        </row>
        <row r="107">
          <cell r="B107" t="str">
            <v>WAE001</v>
          </cell>
          <cell r="C107">
            <v>364001</v>
          </cell>
          <cell r="D107" t="str">
            <v>Fannie C. Williams Charter School</v>
          </cell>
          <cell r="E107">
            <v>55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110</v>
          </cell>
        </row>
        <row r="108">
          <cell r="B108" t="str">
            <v>WAB001</v>
          </cell>
          <cell r="C108">
            <v>367001</v>
          </cell>
          <cell r="D108" t="str">
            <v>Edgar P. Harney Spirit of Excellence Academy</v>
          </cell>
          <cell r="E108">
            <v>33</v>
          </cell>
          <cell r="F108">
            <v>23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56</v>
          </cell>
        </row>
        <row r="109">
          <cell r="B109" t="str">
            <v>WAA001</v>
          </cell>
          <cell r="C109">
            <v>368001</v>
          </cell>
          <cell r="D109" t="str">
            <v>Morris Jeff Community School</v>
          </cell>
          <cell r="E109">
            <v>79</v>
          </cell>
          <cell r="F109">
            <v>79</v>
          </cell>
          <cell r="G109">
            <v>79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238</v>
          </cell>
        </row>
        <row r="110">
          <cell r="B110" t="str">
            <v>WZ1001</v>
          </cell>
          <cell r="C110">
            <v>369001</v>
          </cell>
          <cell r="D110" t="str">
            <v>ReNEW Cultural Arts Academy at Live Oak Elementary</v>
          </cell>
          <cell r="E110">
            <v>82</v>
          </cell>
          <cell r="F110">
            <v>77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159</v>
          </cell>
        </row>
        <row r="111">
          <cell r="B111" t="str">
            <v>WZ2001</v>
          </cell>
          <cell r="C111">
            <v>369002</v>
          </cell>
          <cell r="D111" t="str">
            <v>ReNEW SciTech Academy at Laurel</v>
          </cell>
          <cell r="E111">
            <v>81</v>
          </cell>
          <cell r="F111">
            <v>78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159</v>
          </cell>
        </row>
        <row r="112">
          <cell r="B112" t="str">
            <v>WZ3001</v>
          </cell>
          <cell r="C112">
            <v>369003</v>
          </cell>
          <cell r="D112" t="str">
            <v>ReNEW Dolores T. Aaron Elementary</v>
          </cell>
          <cell r="E112">
            <v>67</v>
          </cell>
          <cell r="F112">
            <v>93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160</v>
          </cell>
        </row>
        <row r="113">
          <cell r="B113" t="str">
            <v>WZ5001</v>
          </cell>
          <cell r="C113">
            <v>369005</v>
          </cell>
          <cell r="D113" t="str">
            <v>ReNEW Accelerated High School</v>
          </cell>
          <cell r="E113">
            <v>0</v>
          </cell>
          <cell r="F113">
            <v>0</v>
          </cell>
          <cell r="G113">
            <v>47</v>
          </cell>
          <cell r="H113">
            <v>0</v>
          </cell>
          <cell r="I113">
            <v>92</v>
          </cell>
          <cell r="J113">
            <v>85</v>
          </cell>
          <cell r="K113">
            <v>75</v>
          </cell>
          <cell r="L113">
            <v>299</v>
          </cell>
        </row>
        <row r="114">
          <cell r="B114" t="str">
            <v>WZ6001</v>
          </cell>
          <cell r="C114">
            <v>369006</v>
          </cell>
          <cell r="D114" t="str">
            <v>ReNEW Schaumburg Elementary</v>
          </cell>
          <cell r="E114">
            <v>95</v>
          </cell>
          <cell r="F114">
            <v>84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179</v>
          </cell>
        </row>
        <row r="115">
          <cell r="B115" t="str">
            <v>WZ7001</v>
          </cell>
          <cell r="C115">
            <v>369007</v>
          </cell>
          <cell r="D115" t="str">
            <v>ReNew McDonogh City Park Academy</v>
          </cell>
          <cell r="E115">
            <v>33</v>
          </cell>
          <cell r="F115">
            <v>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68</v>
          </cell>
        </row>
        <row r="116">
          <cell r="B116" t="str">
            <v>WV1001</v>
          </cell>
          <cell r="C116">
            <v>373001</v>
          </cell>
          <cell r="D116" t="str">
            <v>Arise Academy</v>
          </cell>
          <cell r="E116">
            <v>61</v>
          </cell>
          <cell r="F116">
            <v>57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118</v>
          </cell>
        </row>
        <row r="117">
          <cell r="B117" t="str">
            <v>WV2001</v>
          </cell>
          <cell r="C117">
            <v>373002</v>
          </cell>
          <cell r="D117" t="str">
            <v>Mildred Osborne Charter School</v>
          </cell>
          <cell r="E117">
            <v>52</v>
          </cell>
          <cell r="F117">
            <v>61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113</v>
          </cell>
        </row>
        <row r="118">
          <cell r="B118" t="str">
            <v>WU1001</v>
          </cell>
          <cell r="C118">
            <v>374001</v>
          </cell>
          <cell r="D118" t="str">
            <v>Success Preparatory Academy</v>
          </cell>
          <cell r="E118">
            <v>56</v>
          </cell>
          <cell r="F118">
            <v>53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109</v>
          </cell>
        </row>
        <row r="119">
          <cell r="B119" t="str">
            <v>WI1001</v>
          </cell>
          <cell r="C119">
            <v>381001</v>
          </cell>
          <cell r="D119" t="str">
            <v>Akili Academy of New Orleans</v>
          </cell>
          <cell r="E119">
            <v>69</v>
          </cell>
          <cell r="F119">
            <v>67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136</v>
          </cell>
        </row>
        <row r="120">
          <cell r="B120" t="str">
            <v>WJ1001</v>
          </cell>
          <cell r="C120">
            <v>382001</v>
          </cell>
          <cell r="D120" t="str">
            <v>Abramson Sci Academy</v>
          </cell>
          <cell r="E120">
            <v>0</v>
          </cell>
          <cell r="F120">
            <v>0</v>
          </cell>
          <cell r="G120">
            <v>142</v>
          </cell>
          <cell r="H120">
            <v>22</v>
          </cell>
          <cell r="I120">
            <v>156</v>
          </cell>
          <cell r="J120">
            <v>123</v>
          </cell>
          <cell r="K120">
            <v>131</v>
          </cell>
          <cell r="L120">
            <v>574</v>
          </cell>
        </row>
        <row r="121">
          <cell r="B121" t="str">
            <v>WJ2001</v>
          </cell>
          <cell r="C121">
            <v>382002</v>
          </cell>
          <cell r="D121" t="str">
            <v>G W Carver High School</v>
          </cell>
          <cell r="E121">
            <v>0</v>
          </cell>
          <cell r="F121">
            <v>0</v>
          </cell>
          <cell r="G121">
            <v>165</v>
          </cell>
          <cell r="H121">
            <v>35</v>
          </cell>
          <cell r="I121">
            <v>183</v>
          </cell>
          <cell r="J121">
            <v>222</v>
          </cell>
          <cell r="K121">
            <v>197</v>
          </cell>
          <cell r="L121">
            <v>802</v>
          </cell>
        </row>
        <row r="122">
          <cell r="B122" t="str">
            <v>WJ4001</v>
          </cell>
          <cell r="C122">
            <v>382004</v>
          </cell>
          <cell r="D122" t="str">
            <v>Livingston Collegiate Academy</v>
          </cell>
          <cell r="E122">
            <v>0</v>
          </cell>
          <cell r="F122">
            <v>0</v>
          </cell>
          <cell r="G122">
            <v>138</v>
          </cell>
          <cell r="H122">
            <v>23</v>
          </cell>
          <cell r="I122">
            <v>151</v>
          </cell>
          <cell r="J122">
            <v>0</v>
          </cell>
          <cell r="K122">
            <v>0</v>
          </cell>
          <cell r="L122">
            <v>312</v>
          </cell>
        </row>
        <row r="123">
          <cell r="B123" t="str">
            <v>WE1001</v>
          </cell>
          <cell r="C123">
            <v>385001</v>
          </cell>
          <cell r="D123" t="str">
            <v>Sylvanie Williams College Prep</v>
          </cell>
          <cell r="E123">
            <v>19</v>
          </cell>
          <cell r="F123">
            <v>29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48</v>
          </cell>
        </row>
        <row r="124">
          <cell r="B124" t="str">
            <v>WE2001</v>
          </cell>
          <cell r="C124">
            <v>385002</v>
          </cell>
          <cell r="D124" t="str">
            <v>Walter L. Cohen College Prep</v>
          </cell>
          <cell r="E124">
            <v>0</v>
          </cell>
          <cell r="F124">
            <v>0</v>
          </cell>
          <cell r="G124">
            <v>92</v>
          </cell>
          <cell r="H124">
            <v>0</v>
          </cell>
          <cell r="I124">
            <v>111</v>
          </cell>
          <cell r="J124">
            <v>97</v>
          </cell>
          <cell r="K124">
            <v>99</v>
          </cell>
          <cell r="L124">
            <v>399</v>
          </cell>
        </row>
        <row r="125">
          <cell r="B125" t="str">
            <v>WE3001</v>
          </cell>
          <cell r="C125">
            <v>385003</v>
          </cell>
          <cell r="D125" t="str">
            <v>Lawrence D. Crocker College Prep</v>
          </cell>
          <cell r="E125">
            <v>53</v>
          </cell>
          <cell r="F125">
            <v>54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107</v>
          </cell>
        </row>
        <row r="126">
          <cell r="B126" t="str">
            <v>WB2001</v>
          </cell>
          <cell r="C126">
            <v>389002</v>
          </cell>
          <cell r="D126" t="str">
            <v>Kenilworth Science and Technology Charter School</v>
          </cell>
          <cell r="E126">
            <v>142</v>
          </cell>
          <cell r="F126">
            <v>152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294</v>
          </cell>
        </row>
        <row r="127">
          <cell r="B127" t="str">
            <v>W21001</v>
          </cell>
          <cell r="C127">
            <v>390001</v>
          </cell>
          <cell r="D127" t="str">
            <v>James M. Singleton Charter School</v>
          </cell>
          <cell r="E127">
            <v>45</v>
          </cell>
          <cell r="F127">
            <v>43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88</v>
          </cell>
        </row>
        <row r="128">
          <cell r="B128" t="str">
            <v>W51001</v>
          </cell>
          <cell r="C128">
            <v>393001</v>
          </cell>
          <cell r="D128" t="str">
            <v>Lafayette Academy</v>
          </cell>
          <cell r="E128">
            <v>109</v>
          </cell>
          <cell r="F128">
            <v>108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217</v>
          </cell>
        </row>
        <row r="129">
          <cell r="B129" t="str">
            <v>W52001</v>
          </cell>
          <cell r="C129">
            <v>393002</v>
          </cell>
          <cell r="D129" t="str">
            <v>Esperanza Charter School</v>
          </cell>
          <cell r="E129">
            <v>55</v>
          </cell>
          <cell r="F129">
            <v>58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113</v>
          </cell>
        </row>
        <row r="130">
          <cell r="B130" t="str">
            <v>W66001</v>
          </cell>
          <cell r="C130">
            <v>395001</v>
          </cell>
          <cell r="D130" t="str">
            <v>Martin Behrman Charter Acad of Creative Arts &amp; Sci</v>
          </cell>
          <cell r="E130">
            <v>83</v>
          </cell>
          <cell r="F130">
            <v>73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156</v>
          </cell>
        </row>
        <row r="131">
          <cell r="B131" t="str">
            <v>W65001</v>
          </cell>
          <cell r="C131">
            <v>395002</v>
          </cell>
          <cell r="D131" t="str">
            <v>Dwight D. Eisenhower Academy of Global Studies</v>
          </cell>
          <cell r="E131">
            <v>75</v>
          </cell>
          <cell r="F131">
            <v>78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153</v>
          </cell>
        </row>
        <row r="132">
          <cell r="B132" t="str">
            <v>W64001</v>
          </cell>
          <cell r="C132">
            <v>395003</v>
          </cell>
          <cell r="D132" t="str">
            <v>William J. Fischer Accelerated Academy</v>
          </cell>
          <cell r="E132">
            <v>45</v>
          </cell>
          <cell r="F132">
            <v>39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84</v>
          </cell>
        </row>
        <row r="133">
          <cell r="B133" t="str">
            <v>W63001</v>
          </cell>
          <cell r="C133">
            <v>395004</v>
          </cell>
          <cell r="D133" t="str">
            <v>McDonogh #32 Literacy Charter School</v>
          </cell>
          <cell r="E133">
            <v>41</v>
          </cell>
          <cell r="F133">
            <v>32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73</v>
          </cell>
        </row>
        <row r="134">
          <cell r="B134" t="str">
            <v>W62001</v>
          </cell>
          <cell r="C134">
            <v>395005</v>
          </cell>
          <cell r="D134" t="str">
            <v>Lord Beaconsfield Landry-Oliver Perry Walker High</v>
          </cell>
          <cell r="E134">
            <v>0</v>
          </cell>
          <cell r="F134">
            <v>0</v>
          </cell>
          <cell r="G134">
            <v>269</v>
          </cell>
          <cell r="H134">
            <v>1</v>
          </cell>
          <cell r="I134">
            <v>310</v>
          </cell>
          <cell r="J134">
            <v>295</v>
          </cell>
          <cell r="K134">
            <v>275</v>
          </cell>
          <cell r="L134">
            <v>1150</v>
          </cell>
        </row>
        <row r="135">
          <cell r="B135">
            <v>396211</v>
          </cell>
          <cell r="C135">
            <v>371001</v>
          </cell>
          <cell r="D135" t="str">
            <v>Linwood Charter School</v>
          </cell>
          <cell r="E135">
            <v>108</v>
          </cell>
          <cell r="F135">
            <v>96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204</v>
          </cell>
        </row>
        <row r="136">
          <cell r="B136" t="str">
            <v>W71001</v>
          </cell>
          <cell r="C136">
            <v>397001</v>
          </cell>
          <cell r="D136" t="str">
            <v>Sophie B. Wright Institute of Academic Excellence</v>
          </cell>
          <cell r="E136">
            <v>0</v>
          </cell>
          <cell r="F136">
            <v>0</v>
          </cell>
          <cell r="G136">
            <v>149</v>
          </cell>
          <cell r="H136">
            <v>0</v>
          </cell>
          <cell r="I136">
            <v>134</v>
          </cell>
          <cell r="J136">
            <v>146</v>
          </cell>
          <cell r="K136">
            <v>101</v>
          </cell>
          <cell r="L136">
            <v>530</v>
          </cell>
        </row>
        <row r="137">
          <cell r="B137" t="str">
            <v>W82001</v>
          </cell>
          <cell r="C137">
            <v>398001</v>
          </cell>
          <cell r="D137" t="str">
            <v>KIPP Believe</v>
          </cell>
          <cell r="E137">
            <v>92</v>
          </cell>
          <cell r="F137">
            <v>104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196</v>
          </cell>
        </row>
        <row r="138">
          <cell r="B138" t="str">
            <v>W81001</v>
          </cell>
          <cell r="C138">
            <v>398002</v>
          </cell>
          <cell r="D138" t="str">
            <v>KIPP Morial</v>
          </cell>
          <cell r="E138">
            <v>111</v>
          </cell>
          <cell r="F138">
            <v>104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215</v>
          </cell>
        </row>
        <row r="139">
          <cell r="B139" t="str">
            <v>WL1001</v>
          </cell>
          <cell r="C139">
            <v>398004</v>
          </cell>
          <cell r="D139" t="str">
            <v>KIPP Central City</v>
          </cell>
          <cell r="E139">
            <v>104</v>
          </cell>
          <cell r="F139">
            <v>109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213</v>
          </cell>
        </row>
        <row r="140">
          <cell r="B140" t="str">
            <v>W84001</v>
          </cell>
          <cell r="C140">
            <v>398005</v>
          </cell>
          <cell r="D140" t="str">
            <v>KIPP Renaissance</v>
          </cell>
          <cell r="E140">
            <v>0</v>
          </cell>
          <cell r="F140">
            <v>0</v>
          </cell>
          <cell r="G140">
            <v>143</v>
          </cell>
          <cell r="H140">
            <v>8</v>
          </cell>
          <cell r="I140">
            <v>137</v>
          </cell>
          <cell r="J140">
            <v>127</v>
          </cell>
          <cell r="K140">
            <v>129</v>
          </cell>
          <cell r="L140">
            <v>544</v>
          </cell>
        </row>
        <row r="141">
          <cell r="B141" t="str">
            <v>W85001</v>
          </cell>
          <cell r="C141">
            <v>398006</v>
          </cell>
          <cell r="D141" t="str">
            <v>KIPP Leadership</v>
          </cell>
          <cell r="E141">
            <v>98</v>
          </cell>
          <cell r="F141">
            <v>95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193</v>
          </cell>
        </row>
        <row r="142">
          <cell r="B142" t="str">
            <v>W86001</v>
          </cell>
          <cell r="C142">
            <v>398007</v>
          </cell>
          <cell r="D142" t="str">
            <v>KIPP East Community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W87001</v>
          </cell>
          <cell r="C143">
            <v>398008</v>
          </cell>
          <cell r="D143" t="str">
            <v>KIPP Booker T Washington</v>
          </cell>
          <cell r="E143">
            <v>0</v>
          </cell>
          <cell r="F143">
            <v>0</v>
          </cell>
          <cell r="G143">
            <v>108</v>
          </cell>
          <cell r="H143">
            <v>3</v>
          </cell>
          <cell r="I143">
            <v>108</v>
          </cell>
          <cell r="J143">
            <v>0</v>
          </cell>
          <cell r="K143">
            <v>0</v>
          </cell>
          <cell r="L143">
            <v>219</v>
          </cell>
        </row>
        <row r="144">
          <cell r="B144" t="str">
            <v>W91001</v>
          </cell>
          <cell r="C144">
            <v>399001</v>
          </cell>
          <cell r="D144" t="str">
            <v>Samuel J. Green Charter School</v>
          </cell>
          <cell r="E144">
            <v>62</v>
          </cell>
          <cell r="F144">
            <v>60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122</v>
          </cell>
        </row>
        <row r="145">
          <cell r="B145" t="str">
            <v>W92001</v>
          </cell>
          <cell r="C145">
            <v>399002</v>
          </cell>
          <cell r="D145" t="str">
            <v>Arthur Ashe Charter School</v>
          </cell>
          <cell r="E145">
            <v>93</v>
          </cell>
          <cell r="F145">
            <v>92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185</v>
          </cell>
        </row>
        <row r="146">
          <cell r="B146" t="str">
            <v>W93001</v>
          </cell>
          <cell r="C146">
            <v>399003</v>
          </cell>
          <cell r="D146" t="str">
            <v>Joseph S. Clark Preparatory High School</v>
          </cell>
          <cell r="E146">
            <v>0</v>
          </cell>
          <cell r="F146">
            <v>0</v>
          </cell>
          <cell r="G146">
            <v>1</v>
          </cell>
          <cell r="H146">
            <v>0</v>
          </cell>
          <cell r="I146">
            <v>6</v>
          </cell>
          <cell r="J146">
            <v>44</v>
          </cell>
          <cell r="K146">
            <v>43</v>
          </cell>
          <cell r="L146">
            <v>94</v>
          </cell>
        </row>
        <row r="147">
          <cell r="B147" t="str">
            <v>W94001</v>
          </cell>
          <cell r="C147">
            <v>399004</v>
          </cell>
          <cell r="D147" t="str">
            <v>Phillis Wheatley Community School</v>
          </cell>
          <cell r="E147">
            <v>88</v>
          </cell>
          <cell r="F147">
            <v>83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171</v>
          </cell>
        </row>
        <row r="148">
          <cell r="B148" t="str">
            <v>W95001</v>
          </cell>
          <cell r="C148">
            <v>399005</v>
          </cell>
          <cell r="D148" t="str">
            <v>Langston Hughes Charter Academy</v>
          </cell>
          <cell r="E148">
            <v>89</v>
          </cell>
          <cell r="F148">
            <v>91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180</v>
          </cell>
        </row>
        <row r="149">
          <cell r="B149" t="str">
            <v>W5A001</v>
          </cell>
          <cell r="C149" t="str">
            <v>3A5001</v>
          </cell>
          <cell r="D149" t="str">
            <v>Mary D. Coghill Charter School</v>
          </cell>
          <cell r="E149">
            <v>62</v>
          </cell>
          <cell r="F149">
            <v>75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137</v>
          </cell>
        </row>
        <row r="150">
          <cell r="B150" t="str">
            <v>WAP001</v>
          </cell>
          <cell r="C150" t="str">
            <v>3AP001</v>
          </cell>
          <cell r="D150" t="str">
            <v>Celerity Lanier Charter School</v>
          </cell>
          <cell r="E150">
            <v>15</v>
          </cell>
          <cell r="F150">
            <v>13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28</v>
          </cell>
        </row>
        <row r="151">
          <cell r="B151" t="str">
            <v>W8B001</v>
          </cell>
          <cell r="C151" t="str">
            <v>3AP002</v>
          </cell>
          <cell r="D151" t="str">
            <v>Celerity Crestworth Charter School</v>
          </cell>
          <cell r="E151">
            <v>5</v>
          </cell>
          <cell r="F151">
            <v>10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15</v>
          </cell>
        </row>
        <row r="152">
          <cell r="B152" t="str">
            <v>WAO001</v>
          </cell>
          <cell r="C152" t="str">
            <v>3AP003</v>
          </cell>
          <cell r="D152" t="str">
            <v>Celerity Dalton Charter School</v>
          </cell>
          <cell r="E152">
            <v>15</v>
          </cell>
          <cell r="F152">
            <v>14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29</v>
          </cell>
        </row>
        <row r="153">
          <cell r="B153" t="str">
            <v>W9B001</v>
          </cell>
          <cell r="C153" t="str">
            <v>3B9001</v>
          </cell>
          <cell r="D153" t="str">
            <v>Capitol High School</v>
          </cell>
          <cell r="E153">
            <v>0</v>
          </cell>
          <cell r="F153">
            <v>0</v>
          </cell>
          <cell r="G153">
            <v>79</v>
          </cell>
          <cell r="H153">
            <v>12</v>
          </cell>
          <cell r="I153">
            <v>111</v>
          </cell>
          <cell r="J153">
            <v>109</v>
          </cell>
          <cell r="K153">
            <v>86</v>
          </cell>
          <cell r="L153">
            <v>397</v>
          </cell>
        </row>
        <row r="154">
          <cell r="B154" t="str">
            <v>3C1001</v>
          </cell>
          <cell r="C154" t="str">
            <v>3C1001</v>
          </cell>
          <cell r="D154" t="str">
            <v>Thrive Academy</v>
          </cell>
          <cell r="E154">
            <v>28</v>
          </cell>
          <cell r="F154">
            <v>26</v>
          </cell>
          <cell r="G154">
            <v>29</v>
          </cell>
          <cell r="H154">
            <v>0</v>
          </cell>
          <cell r="I154">
            <v>28</v>
          </cell>
          <cell r="J154">
            <v>23</v>
          </cell>
          <cell r="K154">
            <v>0</v>
          </cell>
          <cell r="L154">
            <v>134</v>
          </cell>
        </row>
        <row r="155">
          <cell r="B155" t="str">
            <v>W18001</v>
          </cell>
          <cell r="C155" t="str">
            <v>W18001</v>
          </cell>
          <cell r="D155" t="str">
            <v>Noble Minds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B156" t="str">
            <v>W1A001</v>
          </cell>
          <cell r="C156" t="str">
            <v>W1A001</v>
          </cell>
          <cell r="D156" t="str">
            <v>JCFA-East</v>
          </cell>
          <cell r="E156">
            <v>0</v>
          </cell>
          <cell r="F156">
            <v>7</v>
          </cell>
          <cell r="G156">
            <v>100</v>
          </cell>
          <cell r="H156">
            <v>8</v>
          </cell>
          <cell r="I156">
            <v>60</v>
          </cell>
          <cell r="J156">
            <v>57</v>
          </cell>
          <cell r="K156">
            <v>38</v>
          </cell>
          <cell r="L156">
            <v>270</v>
          </cell>
        </row>
        <row r="157">
          <cell r="B157" t="str">
            <v>W1B001</v>
          </cell>
          <cell r="C157" t="str">
            <v>W1B001</v>
          </cell>
          <cell r="D157" t="str">
            <v>Advantage Charter Academy</v>
          </cell>
          <cell r="E157">
            <v>52</v>
          </cell>
          <cell r="F157">
            <v>50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102</v>
          </cell>
        </row>
        <row r="158">
          <cell r="B158" t="str">
            <v>W1D001</v>
          </cell>
          <cell r="C158" t="str">
            <v>W1D001</v>
          </cell>
          <cell r="D158" t="str">
            <v>JCFA Lafayette</v>
          </cell>
          <cell r="E158">
            <v>0</v>
          </cell>
          <cell r="F158">
            <v>0</v>
          </cell>
          <cell r="G158">
            <v>21</v>
          </cell>
          <cell r="H158">
            <v>4</v>
          </cell>
          <cell r="I158">
            <v>12</v>
          </cell>
          <cell r="J158">
            <v>13</v>
          </cell>
          <cell r="K158">
            <v>4</v>
          </cell>
          <cell r="L158">
            <v>54</v>
          </cell>
        </row>
        <row r="159">
          <cell r="B159" t="str">
            <v>W2A001</v>
          </cell>
          <cell r="C159" t="str">
            <v>W2A001</v>
          </cell>
          <cell r="D159" t="str">
            <v>Tallulah Charter School</v>
          </cell>
          <cell r="E159">
            <v>27</v>
          </cell>
          <cell r="F159">
            <v>33</v>
          </cell>
          <cell r="G159">
            <v>32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92</v>
          </cell>
        </row>
        <row r="160">
          <cell r="B160" t="str">
            <v>W2B001</v>
          </cell>
          <cell r="C160" t="str">
            <v>W2B001</v>
          </cell>
          <cell r="D160" t="str">
            <v>Willow Charter Academy</v>
          </cell>
          <cell r="E160">
            <v>37</v>
          </cell>
          <cell r="F160">
            <v>39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76</v>
          </cell>
        </row>
        <row r="161">
          <cell r="B161" t="str">
            <v>W31001</v>
          </cell>
          <cell r="C161" t="str">
            <v>W31001</v>
          </cell>
          <cell r="D161" t="str">
            <v>Dr. Martin Luther King Charter School for Sci/Tech</v>
          </cell>
          <cell r="E161">
            <v>55</v>
          </cell>
          <cell r="F161">
            <v>44</v>
          </cell>
          <cell r="G161">
            <v>110</v>
          </cell>
          <cell r="H161">
            <v>0</v>
          </cell>
          <cell r="I161">
            <v>139</v>
          </cell>
          <cell r="J161">
            <v>104</v>
          </cell>
          <cell r="K161">
            <v>52</v>
          </cell>
          <cell r="L161">
            <v>504</v>
          </cell>
        </row>
        <row r="162">
          <cell r="B162" t="str">
            <v>W32001</v>
          </cell>
          <cell r="C162" t="str">
            <v>W32001</v>
          </cell>
          <cell r="D162" t="str">
            <v>Joseph A. Craig Charter School</v>
          </cell>
          <cell r="E162">
            <v>28</v>
          </cell>
          <cell r="F162">
            <v>22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50</v>
          </cell>
        </row>
        <row r="163">
          <cell r="B163" t="str">
            <v>W33001</v>
          </cell>
          <cell r="C163" t="str">
            <v>W33001</v>
          </cell>
          <cell r="D163" t="str">
            <v>Lincoln Preparatory School</v>
          </cell>
          <cell r="E163">
            <v>29</v>
          </cell>
          <cell r="F163">
            <v>33</v>
          </cell>
          <cell r="G163">
            <v>38</v>
          </cell>
          <cell r="H163">
            <v>0</v>
          </cell>
          <cell r="I163">
            <v>27</v>
          </cell>
          <cell r="J163">
            <v>42</v>
          </cell>
          <cell r="K163">
            <v>40</v>
          </cell>
          <cell r="L163">
            <v>209</v>
          </cell>
        </row>
        <row r="164">
          <cell r="B164" t="str">
            <v>W34001</v>
          </cell>
          <cell r="C164" t="str">
            <v>W34001</v>
          </cell>
          <cell r="D164" t="str">
            <v>Laurel Oaks Charter School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W35001</v>
          </cell>
          <cell r="C165" t="str">
            <v>W35001</v>
          </cell>
          <cell r="D165" t="str">
            <v>Apex Collegiate Academy Charter School</v>
          </cell>
          <cell r="E165">
            <v>69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69</v>
          </cell>
        </row>
        <row r="166">
          <cell r="B166" t="str">
            <v>W36001</v>
          </cell>
          <cell r="C166" t="str">
            <v>W36001</v>
          </cell>
          <cell r="D166" t="str">
            <v>Smothers Academy Preparatory School</v>
          </cell>
          <cell r="E166">
            <v>55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55</v>
          </cell>
        </row>
        <row r="167">
          <cell r="B167" t="str">
            <v>W37001</v>
          </cell>
          <cell r="C167" t="str">
            <v>W37001</v>
          </cell>
          <cell r="D167" t="str">
            <v>Greater Grace Charter Academy Inc.</v>
          </cell>
          <cell r="E167">
            <v>8</v>
          </cell>
          <cell r="F167">
            <v>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14</v>
          </cell>
        </row>
        <row r="168">
          <cell r="B168" t="str">
            <v>W3B001</v>
          </cell>
          <cell r="C168" t="str">
            <v>W3B001</v>
          </cell>
          <cell r="D168" t="str">
            <v>Iberville Charter Academy</v>
          </cell>
          <cell r="E168">
            <v>20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44</v>
          </cell>
        </row>
        <row r="169">
          <cell r="B169" t="str">
            <v>W4A001</v>
          </cell>
          <cell r="C169" t="str">
            <v>W4A001</v>
          </cell>
          <cell r="D169" t="str">
            <v>Delta Charter School MST</v>
          </cell>
          <cell r="E169">
            <v>40</v>
          </cell>
          <cell r="F169">
            <v>26</v>
          </cell>
          <cell r="G169">
            <v>38</v>
          </cell>
          <cell r="H169">
            <v>0</v>
          </cell>
          <cell r="I169">
            <v>44</v>
          </cell>
          <cell r="J169">
            <v>29</v>
          </cell>
          <cell r="K169">
            <v>36</v>
          </cell>
          <cell r="L169">
            <v>213</v>
          </cell>
        </row>
        <row r="170">
          <cell r="B170" t="str">
            <v>W4B001</v>
          </cell>
          <cell r="C170" t="str">
            <v>W4B001</v>
          </cell>
          <cell r="D170" t="str">
            <v>Lake Charles College Prep</v>
          </cell>
          <cell r="E170">
            <v>0</v>
          </cell>
          <cell r="F170">
            <v>0</v>
          </cell>
          <cell r="G170">
            <v>115</v>
          </cell>
          <cell r="H170">
            <v>1</v>
          </cell>
          <cell r="I170">
            <v>123</v>
          </cell>
          <cell r="J170">
            <v>107</v>
          </cell>
          <cell r="K170">
            <v>91</v>
          </cell>
          <cell r="L170">
            <v>437</v>
          </cell>
        </row>
        <row r="171">
          <cell r="B171" t="str">
            <v>W5B001</v>
          </cell>
          <cell r="C171" t="str">
            <v>W5B001</v>
          </cell>
          <cell r="D171" t="str">
            <v>Northeast Claiborne Charter</v>
          </cell>
          <cell r="E171">
            <v>18</v>
          </cell>
          <cell r="F171">
            <v>13</v>
          </cell>
          <cell r="G171">
            <v>13</v>
          </cell>
          <cell r="H171">
            <v>0</v>
          </cell>
          <cell r="I171">
            <v>9</v>
          </cell>
          <cell r="J171">
            <v>11</v>
          </cell>
          <cell r="K171">
            <v>13</v>
          </cell>
          <cell r="L171">
            <v>77</v>
          </cell>
        </row>
        <row r="172">
          <cell r="B172" t="str">
            <v>W6B001</v>
          </cell>
          <cell r="C172" t="str">
            <v>W6B001</v>
          </cell>
          <cell r="D172" t="str">
            <v>Acadiana Renaissance Charter Academy</v>
          </cell>
          <cell r="E172">
            <v>95</v>
          </cell>
          <cell r="F172">
            <v>93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188</v>
          </cell>
        </row>
        <row r="173">
          <cell r="B173" t="str">
            <v>W7A001</v>
          </cell>
          <cell r="C173" t="str">
            <v>W7A001</v>
          </cell>
          <cell r="D173" t="str">
            <v>Louisiana Key Academy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 t="str">
            <v>W7B001</v>
          </cell>
          <cell r="C174" t="str">
            <v>W7B001</v>
          </cell>
          <cell r="D174" t="str">
            <v>Lafayette Renaissance Charter Academy</v>
          </cell>
          <cell r="E174">
            <v>78</v>
          </cell>
          <cell r="F174">
            <v>87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165</v>
          </cell>
        </row>
        <row r="175">
          <cell r="B175" t="str">
            <v>W8A001</v>
          </cell>
          <cell r="C175" t="str">
            <v>W8A001</v>
          </cell>
          <cell r="D175" t="str">
            <v>Impact Charter Elementary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W9A001</v>
          </cell>
          <cell r="C176" t="str">
            <v>W9A001</v>
          </cell>
          <cell r="D176" t="str">
            <v>Vision Academy</v>
          </cell>
          <cell r="E176">
            <v>0</v>
          </cell>
          <cell r="F176">
            <v>17</v>
          </cell>
          <cell r="G176">
            <v>27</v>
          </cell>
          <cell r="H176">
            <v>2</v>
          </cell>
          <cell r="I176">
            <v>38</v>
          </cell>
          <cell r="J176">
            <v>22</v>
          </cell>
          <cell r="K176">
            <v>27</v>
          </cell>
          <cell r="L176">
            <v>133</v>
          </cell>
        </row>
        <row r="177">
          <cell r="B177" t="str">
            <v>WAG001</v>
          </cell>
          <cell r="C177" t="str">
            <v>WAG001</v>
          </cell>
          <cell r="D177" t="str">
            <v>Louisiana Virtual Charter Academy</v>
          </cell>
          <cell r="E177">
            <v>199</v>
          </cell>
          <cell r="F177">
            <v>224</v>
          </cell>
          <cell r="G177">
            <v>215</v>
          </cell>
          <cell r="H177">
            <v>2</v>
          </cell>
          <cell r="I177">
            <v>250</v>
          </cell>
          <cell r="J177">
            <v>112</v>
          </cell>
          <cell r="K177">
            <v>44</v>
          </cell>
          <cell r="L177">
            <v>1046</v>
          </cell>
        </row>
        <row r="178">
          <cell r="B178" t="str">
            <v>WAK001</v>
          </cell>
          <cell r="C178" t="str">
            <v>WAK001</v>
          </cell>
          <cell r="D178" t="str">
            <v>Southwest Louisiana Charter Academy</v>
          </cell>
          <cell r="E178">
            <v>69</v>
          </cell>
          <cell r="F178">
            <v>69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138</v>
          </cell>
        </row>
        <row r="179">
          <cell r="B179" t="str">
            <v>WAL001</v>
          </cell>
          <cell r="C179" t="str">
            <v>WAL001</v>
          </cell>
          <cell r="D179" t="str">
            <v>JS Clark Leadership Academy</v>
          </cell>
          <cell r="E179">
            <v>43</v>
          </cell>
          <cell r="F179">
            <v>40</v>
          </cell>
          <cell r="G179">
            <v>37</v>
          </cell>
          <cell r="H179">
            <v>0</v>
          </cell>
          <cell r="I179">
            <v>42</v>
          </cell>
          <cell r="J179">
            <v>19</v>
          </cell>
          <cell r="K179">
            <v>32</v>
          </cell>
          <cell r="L179">
            <v>213</v>
          </cell>
        </row>
        <row r="180">
          <cell r="B180" t="str">
            <v>WAQ001</v>
          </cell>
          <cell r="C180" t="str">
            <v>WAQ001</v>
          </cell>
          <cell r="D180" t="str">
            <v>Baton Rouge University Preparatory Elementary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B181" t="str">
            <v>WAR001</v>
          </cell>
          <cell r="C181" t="str">
            <v>WAR001</v>
          </cell>
          <cell r="D181" t="str">
            <v>Tangi Academy</v>
          </cell>
          <cell r="E181">
            <v>17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17</v>
          </cell>
        </row>
        <row r="182">
          <cell r="B182" t="str">
            <v>WAU001</v>
          </cell>
          <cell r="C182" t="str">
            <v>WAU001</v>
          </cell>
          <cell r="D182" t="str">
            <v>GEO Prep Academy of Greater Baton Rouge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 t="str">
            <v>WAV001</v>
          </cell>
          <cell r="C183" t="str">
            <v>WAV001</v>
          </cell>
          <cell r="D183" t="str">
            <v>Democracy Prep Baton Rouge</v>
          </cell>
          <cell r="E183">
            <v>61</v>
          </cell>
          <cell r="F183">
            <v>62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123</v>
          </cell>
        </row>
        <row r="184">
          <cell r="B184" t="str">
            <v>WAW001</v>
          </cell>
          <cell r="C184" t="str">
            <v>WAW001</v>
          </cell>
          <cell r="D184" t="str">
            <v>Baton Rouge Bridge Academy Inc.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 t="str">
            <v>WAX001</v>
          </cell>
          <cell r="C185" t="str">
            <v>WAX001</v>
          </cell>
          <cell r="D185" t="str">
            <v>Baton Rouge College Prep</v>
          </cell>
          <cell r="E185">
            <v>73</v>
          </cell>
          <cell r="F185">
            <v>71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144</v>
          </cell>
        </row>
        <row r="186">
          <cell r="B186" t="str">
            <v>WAZ001</v>
          </cell>
          <cell r="C186" t="str">
            <v>WAZ001</v>
          </cell>
          <cell r="D186" t="str">
            <v>Audubon Charter School</v>
          </cell>
          <cell r="E186">
            <v>77</v>
          </cell>
          <cell r="F186">
            <v>72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149</v>
          </cell>
        </row>
        <row r="187">
          <cell r="B187" t="str">
            <v>WBA001</v>
          </cell>
          <cell r="C187" t="str">
            <v>WBA001</v>
          </cell>
          <cell r="D187" t="str">
            <v>Einstein Charter School at Village De L'Est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B188" t="str">
            <v>WBB001</v>
          </cell>
          <cell r="C188" t="str">
            <v>WBB001</v>
          </cell>
          <cell r="D188" t="str">
            <v>Benjamin Franklin High School</v>
          </cell>
          <cell r="E188">
            <v>0</v>
          </cell>
          <cell r="F188">
            <v>0</v>
          </cell>
          <cell r="G188">
            <v>281</v>
          </cell>
          <cell r="H188">
            <v>0</v>
          </cell>
          <cell r="I188">
            <v>263</v>
          </cell>
          <cell r="J188">
            <v>227</v>
          </cell>
          <cell r="K188">
            <v>193</v>
          </cell>
          <cell r="L188">
            <v>964</v>
          </cell>
        </row>
        <row r="189">
          <cell r="B189" t="str">
            <v>WBC001</v>
          </cell>
          <cell r="C189" t="str">
            <v>WBC001</v>
          </cell>
          <cell r="D189" t="str">
            <v>Alice M Harte Elementary Charter School</v>
          </cell>
          <cell r="E189">
            <v>84</v>
          </cell>
          <cell r="F189">
            <v>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168</v>
          </cell>
        </row>
        <row r="190">
          <cell r="B190" t="str">
            <v>WBD001</v>
          </cell>
          <cell r="C190" t="str">
            <v>WBD001</v>
          </cell>
          <cell r="D190" t="str">
            <v>Edna Karr High School</v>
          </cell>
          <cell r="E190">
            <v>0</v>
          </cell>
          <cell r="F190">
            <v>0</v>
          </cell>
          <cell r="G190">
            <v>293</v>
          </cell>
          <cell r="H190">
            <v>0</v>
          </cell>
          <cell r="I190">
            <v>269</v>
          </cell>
          <cell r="J190">
            <v>269</v>
          </cell>
          <cell r="K190">
            <v>276</v>
          </cell>
          <cell r="L190">
            <v>1107</v>
          </cell>
        </row>
        <row r="191">
          <cell r="B191" t="str">
            <v>WBE001</v>
          </cell>
          <cell r="C191" t="str">
            <v>WBE001</v>
          </cell>
          <cell r="D191" t="str">
            <v>Lusher Charter School</v>
          </cell>
          <cell r="E191">
            <v>156</v>
          </cell>
          <cell r="F191">
            <v>182</v>
          </cell>
          <cell r="G191">
            <v>167</v>
          </cell>
          <cell r="H191">
            <v>0</v>
          </cell>
          <cell r="I191">
            <v>153</v>
          </cell>
          <cell r="J191">
            <v>149</v>
          </cell>
          <cell r="K191">
            <v>132</v>
          </cell>
          <cell r="L191">
            <v>939</v>
          </cell>
        </row>
        <row r="192">
          <cell r="B192" t="str">
            <v>WBF001</v>
          </cell>
          <cell r="C192" t="str">
            <v>WBF001</v>
          </cell>
          <cell r="D192" t="str">
            <v>Eleanor McMain Secondary School</v>
          </cell>
          <cell r="E192">
            <v>0</v>
          </cell>
          <cell r="F192">
            <v>58</v>
          </cell>
          <cell r="G192">
            <v>230</v>
          </cell>
          <cell r="H192">
            <v>0</v>
          </cell>
          <cell r="I192">
            <v>207</v>
          </cell>
          <cell r="J192">
            <v>156</v>
          </cell>
          <cell r="K192">
            <v>150</v>
          </cell>
          <cell r="L192">
            <v>801</v>
          </cell>
        </row>
        <row r="193">
          <cell r="B193" t="str">
            <v>WBG001</v>
          </cell>
          <cell r="C193" t="str">
            <v>WBG001</v>
          </cell>
          <cell r="D193" t="str">
            <v>Robert Russa Moton Charter School</v>
          </cell>
          <cell r="E193">
            <v>23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23</v>
          </cell>
        </row>
        <row r="194">
          <cell r="B194" t="str">
            <v>WBH001</v>
          </cell>
          <cell r="C194" t="str">
            <v>WBH001</v>
          </cell>
          <cell r="D194" t="str">
            <v>Lake Forest Elementary Charter School</v>
          </cell>
          <cell r="E194">
            <v>57</v>
          </cell>
          <cell r="F194">
            <v>68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125</v>
          </cell>
        </row>
        <row r="195">
          <cell r="B195" t="str">
            <v>WBI001</v>
          </cell>
          <cell r="C195" t="str">
            <v>WBI001</v>
          </cell>
          <cell r="D195" t="str">
            <v>New Orleans Charter Science and Mathematics HS</v>
          </cell>
          <cell r="E195">
            <v>0</v>
          </cell>
          <cell r="F195">
            <v>0</v>
          </cell>
          <cell r="G195">
            <v>128</v>
          </cell>
          <cell r="H195">
            <v>2</v>
          </cell>
          <cell r="I195">
            <v>120</v>
          </cell>
          <cell r="J195">
            <v>113</v>
          </cell>
          <cell r="K195">
            <v>106</v>
          </cell>
          <cell r="L195">
            <v>469</v>
          </cell>
        </row>
        <row r="196">
          <cell r="B196" t="str">
            <v>WBJ001</v>
          </cell>
          <cell r="C196" t="str">
            <v>WBJ001</v>
          </cell>
          <cell r="D196" t="str">
            <v>ENCORE Academy</v>
          </cell>
          <cell r="E196">
            <v>54</v>
          </cell>
          <cell r="F196">
            <v>32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86</v>
          </cell>
        </row>
        <row r="197">
          <cell r="B197" t="str">
            <v>WBK001</v>
          </cell>
          <cell r="C197" t="str">
            <v>WBK001</v>
          </cell>
          <cell r="D197" t="str">
            <v>Bricolage Academy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WBL001</v>
          </cell>
          <cell r="C198" t="str">
            <v>WBL001</v>
          </cell>
          <cell r="D198" t="str">
            <v>Wilson Charter School</v>
          </cell>
          <cell r="E198">
            <v>70</v>
          </cell>
          <cell r="F198">
            <v>53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123</v>
          </cell>
        </row>
        <row r="199">
          <cell r="B199" t="str">
            <v>WBM001</v>
          </cell>
          <cell r="C199" t="str">
            <v>WBM001</v>
          </cell>
          <cell r="D199" t="str">
            <v>Einstein Charter High School at Sarah Towles Reed</v>
          </cell>
          <cell r="E199">
            <v>0</v>
          </cell>
          <cell r="F199">
            <v>0</v>
          </cell>
          <cell r="G199">
            <v>76</v>
          </cell>
          <cell r="H199">
            <v>5</v>
          </cell>
          <cell r="I199">
            <v>91</v>
          </cell>
          <cell r="J199">
            <v>0</v>
          </cell>
          <cell r="K199">
            <v>0</v>
          </cell>
          <cell r="L199">
            <v>172</v>
          </cell>
        </row>
        <row r="200">
          <cell r="B200" t="str">
            <v>WBN001</v>
          </cell>
          <cell r="C200" t="str">
            <v>WBN001</v>
          </cell>
          <cell r="D200" t="str">
            <v>Einstein Charter Middle Sch at Sarah Towles Reed</v>
          </cell>
          <cell r="E200">
            <v>108</v>
          </cell>
          <cell r="F200">
            <v>115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223</v>
          </cell>
        </row>
        <row r="201">
          <cell r="B201" t="str">
            <v>WBO001</v>
          </cell>
          <cell r="C201" t="str">
            <v>WBO001</v>
          </cell>
          <cell r="D201" t="str">
            <v>Einstein Charter at Sherwood Forest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 t="str">
            <v>WBP001</v>
          </cell>
          <cell r="C202" t="str">
            <v>WBP001</v>
          </cell>
          <cell r="D202" t="str">
            <v>McDonogh 42 Charter School</v>
          </cell>
          <cell r="E202">
            <v>44</v>
          </cell>
          <cell r="F202">
            <v>39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83</v>
          </cell>
        </row>
        <row r="203">
          <cell r="B203" t="str">
            <v>WJ5001</v>
          </cell>
          <cell r="C203" t="str">
            <v>WJ5001</v>
          </cell>
          <cell r="D203" t="str">
            <v>Collegiate Baton Rouge</v>
          </cell>
          <cell r="E203">
            <v>0</v>
          </cell>
          <cell r="F203">
            <v>0</v>
          </cell>
          <cell r="G203">
            <v>101</v>
          </cell>
          <cell r="H203">
            <v>23</v>
          </cell>
          <cell r="I203">
            <v>0</v>
          </cell>
          <cell r="J203">
            <v>0</v>
          </cell>
          <cell r="K203">
            <v>0</v>
          </cell>
          <cell r="L203">
            <v>124</v>
          </cell>
        </row>
        <row r="204">
          <cell r="B204" t="str">
            <v>WZ8001</v>
          </cell>
          <cell r="C204" t="str">
            <v>WZ8001</v>
          </cell>
          <cell r="D204" t="str">
            <v>GEO Prep Mid-City of Greater Baton Rouge</v>
          </cell>
          <cell r="E204">
            <v>58</v>
          </cell>
          <cell r="F204">
            <v>49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107</v>
          </cell>
        </row>
      </sheetData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con. Disad."/>
      <sheetName val="SWD"/>
      <sheetName val="GT"/>
      <sheetName val="CTE"/>
      <sheetName val="Type 5-RSD"/>
      <sheetName val="Other Info"/>
      <sheetName val="OPSB"/>
      <sheetName val="W5B"/>
      <sheetName val="OJJ_Final AD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5">
            <v>1</v>
          </cell>
          <cell r="B5" t="str">
            <v>Acadia Parish</v>
          </cell>
          <cell r="C5">
            <v>1.9298250000000001</v>
          </cell>
        </row>
        <row r="6">
          <cell r="A6">
            <v>3</v>
          </cell>
          <cell r="B6" t="str">
            <v>Ascension Parish</v>
          </cell>
          <cell r="C6">
            <v>2.078948</v>
          </cell>
        </row>
        <row r="7">
          <cell r="A7">
            <v>5</v>
          </cell>
          <cell r="B7" t="str">
            <v>Avoyelles Parish</v>
          </cell>
          <cell r="C7">
            <v>0.68420999999999998</v>
          </cell>
        </row>
        <row r="8">
          <cell r="A8">
            <v>6</v>
          </cell>
          <cell r="B8" t="str">
            <v>Beauregard Parish</v>
          </cell>
          <cell r="C8">
            <v>0.93859700000000001</v>
          </cell>
        </row>
        <row r="9">
          <cell r="A9">
            <v>7</v>
          </cell>
          <cell r="B9" t="str">
            <v>Bienville Parish</v>
          </cell>
          <cell r="C9">
            <v>1</v>
          </cell>
        </row>
        <row r="10">
          <cell r="A10">
            <v>8</v>
          </cell>
          <cell r="B10" t="str">
            <v>Bossier Parish</v>
          </cell>
          <cell r="C10">
            <v>2.3026309999999999</v>
          </cell>
        </row>
        <row r="11">
          <cell r="A11">
            <v>9</v>
          </cell>
          <cell r="B11" t="str">
            <v>Caddo Parish</v>
          </cell>
          <cell r="C11">
            <v>30.320178999999992</v>
          </cell>
        </row>
        <row r="12">
          <cell r="A12">
            <v>10</v>
          </cell>
          <cell r="B12" t="str">
            <v>Calcasieu Parish</v>
          </cell>
          <cell r="C12">
            <v>11.421053000000001</v>
          </cell>
        </row>
        <row r="13">
          <cell r="A13">
            <v>68</v>
          </cell>
          <cell r="B13" t="str">
            <v>City of Baker School District</v>
          </cell>
          <cell r="C13">
            <v>0.44736799999999999</v>
          </cell>
        </row>
        <row r="14">
          <cell r="A14">
            <v>66</v>
          </cell>
          <cell r="B14" t="str">
            <v>City of Bogalusa School District</v>
          </cell>
          <cell r="C14">
            <v>0.66228100000000001</v>
          </cell>
        </row>
        <row r="15">
          <cell r="A15">
            <v>65</v>
          </cell>
          <cell r="B15" t="str">
            <v>City of Monroe School District</v>
          </cell>
          <cell r="C15">
            <v>4.3771930000000001</v>
          </cell>
        </row>
        <row r="16">
          <cell r="A16">
            <v>14</v>
          </cell>
          <cell r="B16" t="str">
            <v>Claiborne Parish</v>
          </cell>
          <cell r="C16">
            <v>1.982456</v>
          </cell>
        </row>
        <row r="17">
          <cell r="A17">
            <v>15</v>
          </cell>
          <cell r="B17" t="str">
            <v>Concordia Parish</v>
          </cell>
          <cell r="C17">
            <v>0.31578899999999999</v>
          </cell>
        </row>
        <row r="18">
          <cell r="A18">
            <v>16</v>
          </cell>
          <cell r="B18" t="str">
            <v>DeSoto Parish</v>
          </cell>
          <cell r="C18">
            <v>1.1578949999999999</v>
          </cell>
        </row>
        <row r="19">
          <cell r="A19">
            <v>17</v>
          </cell>
          <cell r="B19" t="str">
            <v>East Baton Rouge Parish</v>
          </cell>
          <cell r="C19">
            <v>30.013160999999997</v>
          </cell>
        </row>
        <row r="20">
          <cell r="A20">
            <v>18</v>
          </cell>
          <cell r="B20" t="str">
            <v>East Carroll Parish</v>
          </cell>
          <cell r="C20">
            <v>0.34210499999999999</v>
          </cell>
        </row>
        <row r="21">
          <cell r="A21">
            <v>20</v>
          </cell>
          <cell r="B21" t="str">
            <v>Evangeline Parish</v>
          </cell>
          <cell r="C21">
            <v>2.2982450000000001</v>
          </cell>
        </row>
        <row r="22">
          <cell r="A22">
            <v>21</v>
          </cell>
          <cell r="B22" t="str">
            <v>Franklin Parish</v>
          </cell>
          <cell r="C22">
            <v>5.0307010000000005</v>
          </cell>
        </row>
        <row r="23">
          <cell r="A23">
            <v>23</v>
          </cell>
          <cell r="B23" t="str">
            <v>Iberia Parish</v>
          </cell>
          <cell r="C23">
            <v>2.0219290000000001</v>
          </cell>
        </row>
        <row r="24">
          <cell r="A24">
            <v>24</v>
          </cell>
          <cell r="B24" t="str">
            <v>Iberville Parish</v>
          </cell>
          <cell r="C24">
            <v>3.0526309999999999</v>
          </cell>
        </row>
        <row r="25">
          <cell r="A25">
            <v>25</v>
          </cell>
          <cell r="B25" t="str">
            <v>Jackson Parish</v>
          </cell>
          <cell r="C25">
            <v>0.52193000000000001</v>
          </cell>
        </row>
        <row r="26">
          <cell r="A26">
            <v>27</v>
          </cell>
          <cell r="B26" t="str">
            <v>Jefferson Davis Parish</v>
          </cell>
          <cell r="C26">
            <v>1.1271930000000001</v>
          </cell>
        </row>
        <row r="27">
          <cell r="A27">
            <v>26</v>
          </cell>
          <cell r="B27" t="str">
            <v>Jefferson Parish</v>
          </cell>
          <cell r="C27">
            <v>14.526316000000001</v>
          </cell>
        </row>
        <row r="28">
          <cell r="A28">
            <v>30</v>
          </cell>
          <cell r="B28" t="str">
            <v>LaSalle Parish</v>
          </cell>
          <cell r="C28">
            <v>0.635965</v>
          </cell>
        </row>
        <row r="29">
          <cell r="A29">
            <v>28</v>
          </cell>
          <cell r="B29" t="str">
            <v>Lafayette Parish</v>
          </cell>
          <cell r="C29">
            <v>5.0657879999999995</v>
          </cell>
        </row>
        <row r="30">
          <cell r="A30">
            <v>29</v>
          </cell>
          <cell r="B30" t="str">
            <v>Lafourche Parish</v>
          </cell>
          <cell r="C30">
            <v>5.5745620000000011</v>
          </cell>
        </row>
        <row r="31">
          <cell r="A31">
            <v>31</v>
          </cell>
          <cell r="B31" t="str">
            <v>Lincoln Parish</v>
          </cell>
          <cell r="C31">
            <v>2.276316</v>
          </cell>
        </row>
        <row r="32">
          <cell r="A32">
            <v>32</v>
          </cell>
          <cell r="B32" t="str">
            <v>Livingston Parish</v>
          </cell>
          <cell r="C32">
            <v>1.0657890000000001</v>
          </cell>
        </row>
        <row r="33">
          <cell r="A33">
            <v>33</v>
          </cell>
          <cell r="B33" t="str">
            <v>Madison Parish</v>
          </cell>
          <cell r="C33">
            <v>2.6096490000000001</v>
          </cell>
        </row>
        <row r="34">
          <cell r="A34">
            <v>34</v>
          </cell>
          <cell r="B34" t="str">
            <v>Morehouse Parish</v>
          </cell>
          <cell r="C34">
            <v>5.8815789999999994</v>
          </cell>
        </row>
        <row r="35">
          <cell r="A35">
            <v>35</v>
          </cell>
          <cell r="B35" t="str">
            <v>Natchitoches Parish</v>
          </cell>
          <cell r="C35">
            <v>0.872807</v>
          </cell>
        </row>
        <row r="36">
          <cell r="A36">
            <v>36</v>
          </cell>
          <cell r="B36" t="str">
            <v>Orleans Parish</v>
          </cell>
          <cell r="C36">
            <v>26.517542000000002</v>
          </cell>
        </row>
        <row r="37">
          <cell r="A37">
            <v>37</v>
          </cell>
          <cell r="B37" t="str">
            <v>Ouachita Parish</v>
          </cell>
          <cell r="C37">
            <v>5.1140359999999996</v>
          </cell>
        </row>
        <row r="38">
          <cell r="A38">
            <v>38</v>
          </cell>
          <cell r="B38" t="str">
            <v>Plaquemines Parish</v>
          </cell>
          <cell r="C38">
            <v>0.15789500000000001</v>
          </cell>
        </row>
        <row r="39">
          <cell r="A39">
            <v>39</v>
          </cell>
          <cell r="B39" t="str">
            <v>Pointe Coupee Parish</v>
          </cell>
          <cell r="C39">
            <v>0.59210499999999999</v>
          </cell>
        </row>
        <row r="40">
          <cell r="A40">
            <v>40</v>
          </cell>
          <cell r="B40" t="str">
            <v>Rapides Parish</v>
          </cell>
          <cell r="C40">
            <v>2.3640340000000002</v>
          </cell>
        </row>
        <row r="41">
          <cell r="A41">
            <v>42</v>
          </cell>
          <cell r="B41" t="str">
            <v>Richland Parish</v>
          </cell>
          <cell r="C41">
            <v>6.254385000000001</v>
          </cell>
        </row>
        <row r="42">
          <cell r="A42">
            <v>43</v>
          </cell>
          <cell r="B42" t="str">
            <v>Sabine Parish</v>
          </cell>
          <cell r="C42">
            <v>1.0657890000000001</v>
          </cell>
        </row>
        <row r="43">
          <cell r="A43">
            <v>44</v>
          </cell>
          <cell r="B43" t="str">
            <v>St. Bernard Parish</v>
          </cell>
          <cell r="C43">
            <v>0.87280599999999997</v>
          </cell>
        </row>
        <row r="44">
          <cell r="A44">
            <v>45</v>
          </cell>
          <cell r="B44" t="str">
            <v>St. Charles Parish</v>
          </cell>
          <cell r="C44">
            <v>2.2894740000000002</v>
          </cell>
        </row>
        <row r="45">
          <cell r="A45">
            <v>49</v>
          </cell>
          <cell r="B45" t="str">
            <v>St. Landry Parish</v>
          </cell>
          <cell r="C45">
            <v>0.131578</v>
          </cell>
        </row>
        <row r="46">
          <cell r="A46">
            <v>50</v>
          </cell>
          <cell r="B46" t="str">
            <v>St. Martin Parish</v>
          </cell>
          <cell r="C46">
            <v>0.44298300000000002</v>
          </cell>
        </row>
        <row r="47">
          <cell r="A47">
            <v>51</v>
          </cell>
          <cell r="B47" t="str">
            <v>St. Mary Parish</v>
          </cell>
          <cell r="C47">
            <v>0.859649</v>
          </cell>
        </row>
        <row r="48">
          <cell r="A48">
            <v>52</v>
          </cell>
          <cell r="B48" t="str">
            <v>St. Tammany Parish</v>
          </cell>
          <cell r="C48">
            <v>3.6403500000000002</v>
          </cell>
        </row>
        <row r="49">
          <cell r="A49">
            <v>53</v>
          </cell>
          <cell r="B49" t="str">
            <v>Tangipahoa Parish</v>
          </cell>
          <cell r="C49">
            <v>2.1271930000000001</v>
          </cell>
        </row>
        <row r="50">
          <cell r="A50">
            <v>54</v>
          </cell>
          <cell r="B50" t="str">
            <v>Tensas Parish</v>
          </cell>
          <cell r="C50">
            <v>0.22368399999999999</v>
          </cell>
        </row>
        <row r="51">
          <cell r="A51">
            <v>55</v>
          </cell>
          <cell r="B51" t="str">
            <v>Terrebonne Parish</v>
          </cell>
          <cell r="C51">
            <v>7.8070170000000001</v>
          </cell>
        </row>
        <row r="52">
          <cell r="A52">
            <v>56</v>
          </cell>
          <cell r="B52" t="str">
            <v>Union Parish</v>
          </cell>
          <cell r="C52">
            <v>6.5789E-2</v>
          </cell>
        </row>
        <row r="53">
          <cell r="A53">
            <v>57</v>
          </cell>
          <cell r="B53" t="str">
            <v>Vermilion Parish</v>
          </cell>
          <cell r="C53">
            <v>1.1710530000000001</v>
          </cell>
        </row>
        <row r="54">
          <cell r="A54">
            <v>58</v>
          </cell>
          <cell r="B54" t="str">
            <v>Vernon Parish</v>
          </cell>
          <cell r="C54">
            <v>2.6491229999999999</v>
          </cell>
        </row>
        <row r="55">
          <cell r="A55">
            <v>59</v>
          </cell>
          <cell r="B55" t="str">
            <v>Washington Parish</v>
          </cell>
          <cell r="C55">
            <v>1</v>
          </cell>
        </row>
        <row r="56">
          <cell r="A56">
            <v>60</v>
          </cell>
          <cell r="B56" t="str">
            <v>Webster Parish</v>
          </cell>
          <cell r="C56">
            <v>0.89912199999999998</v>
          </cell>
        </row>
        <row r="57">
          <cell r="A57">
            <v>61</v>
          </cell>
          <cell r="B57" t="str">
            <v>West Baton Rouge Parish</v>
          </cell>
          <cell r="C57">
            <v>0.54824600000000001</v>
          </cell>
        </row>
        <row r="58">
          <cell r="A58">
            <v>62</v>
          </cell>
          <cell r="B58" t="str">
            <v>West Carroll Parish</v>
          </cell>
          <cell r="C58">
            <v>1.526316</v>
          </cell>
        </row>
        <row r="59">
          <cell r="A59">
            <v>64</v>
          </cell>
          <cell r="B59" t="str">
            <v>Winn Parish</v>
          </cell>
          <cell r="C59">
            <v>0.513158</v>
          </cell>
        </row>
        <row r="60">
          <cell r="A60">
            <v>67</v>
          </cell>
          <cell r="B60" t="str">
            <v>Zachary Community School District</v>
          </cell>
          <cell r="C60">
            <v>0.33333299999999999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/>
      <sheetData sheetId="1"/>
      <sheetData sheetId="2"/>
      <sheetData sheetId="3"/>
      <sheetData sheetId="4">
        <row r="7">
          <cell r="AP7">
            <v>-22011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7">
          <cell r="Y7">
            <v>371694</v>
          </cell>
          <cell r="AT7">
            <v>333129</v>
          </cell>
        </row>
        <row r="10">
          <cell r="Y10">
            <v>30682</v>
          </cell>
          <cell r="AT10">
            <v>52638</v>
          </cell>
        </row>
        <row r="11">
          <cell r="Y11">
            <v>115331</v>
          </cell>
          <cell r="AT11">
            <v>210205</v>
          </cell>
        </row>
        <row r="12">
          <cell r="Y12">
            <v>124697</v>
          </cell>
          <cell r="AT12">
            <v>216034</v>
          </cell>
        </row>
        <row r="13">
          <cell r="Y13">
            <v>78294</v>
          </cell>
          <cell r="AT13">
            <v>135432</v>
          </cell>
        </row>
        <row r="14">
          <cell r="Y14">
            <v>193499</v>
          </cell>
          <cell r="AT14">
            <v>330897</v>
          </cell>
        </row>
        <row r="15">
          <cell r="Y15">
            <v>77255</v>
          </cell>
          <cell r="AT15">
            <v>130763</v>
          </cell>
        </row>
        <row r="16">
          <cell r="Y16">
            <v>139504</v>
          </cell>
          <cell r="AT16">
            <v>237418</v>
          </cell>
        </row>
      </sheetData>
      <sheetData sheetId="22">
        <row r="7">
          <cell r="A7">
            <v>341001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 &amp; Final Comparison"/>
      <sheetName val="18-19 Final_Type1,1B,2,3,3B,4"/>
      <sheetName val="FY18-19 Final Type 5"/>
      <sheetName val="Detail Calculation exclude debt"/>
      <sheetName val="Detail Calculation for debt"/>
      <sheetName val="Detail"/>
      <sheetName val="10.1.18 SIS"/>
    </sheetNames>
    <sheetDataSet>
      <sheetData sheetId="0"/>
      <sheetData sheetId="1">
        <row r="7">
          <cell r="K7">
            <v>2561</v>
          </cell>
          <cell r="N7">
            <v>2561</v>
          </cell>
        </row>
        <row r="8">
          <cell r="K8">
            <v>2635</v>
          </cell>
          <cell r="N8">
            <v>3025</v>
          </cell>
        </row>
        <row r="9">
          <cell r="K9">
            <v>5381</v>
          </cell>
          <cell r="N9">
            <v>6175</v>
          </cell>
        </row>
        <row r="10">
          <cell r="K10">
            <v>4295</v>
          </cell>
          <cell r="N10">
            <v>4295</v>
          </cell>
        </row>
        <row r="11">
          <cell r="K11">
            <v>2206</v>
          </cell>
          <cell r="N11">
            <v>2206</v>
          </cell>
        </row>
        <row r="12">
          <cell r="K12">
            <v>3284</v>
          </cell>
          <cell r="N12">
            <v>3969</v>
          </cell>
        </row>
        <row r="13">
          <cell r="K13">
            <v>11823</v>
          </cell>
          <cell r="N13">
            <v>12201</v>
          </cell>
        </row>
        <row r="14">
          <cell r="K14">
            <v>4175</v>
          </cell>
          <cell r="N14">
            <v>4740</v>
          </cell>
        </row>
        <row r="15">
          <cell r="K15">
            <v>4576</v>
          </cell>
          <cell r="N15">
            <v>5315</v>
          </cell>
        </row>
        <row r="16">
          <cell r="K16">
            <v>7054</v>
          </cell>
          <cell r="N16">
            <v>7813</v>
          </cell>
        </row>
        <row r="17">
          <cell r="K17">
            <v>2848</v>
          </cell>
          <cell r="N17">
            <v>3537</v>
          </cell>
        </row>
        <row r="18">
          <cell r="K18">
            <v>6902</v>
          </cell>
          <cell r="N18">
            <v>6902</v>
          </cell>
        </row>
        <row r="19">
          <cell r="K19">
            <v>2805</v>
          </cell>
          <cell r="N19">
            <v>2844</v>
          </cell>
        </row>
        <row r="20">
          <cell r="K20">
            <v>3041</v>
          </cell>
          <cell r="N20">
            <v>3342</v>
          </cell>
        </row>
        <row r="21">
          <cell r="K21">
            <v>2960</v>
          </cell>
          <cell r="N21">
            <v>2960</v>
          </cell>
        </row>
        <row r="22">
          <cell r="K22">
            <v>13155</v>
          </cell>
          <cell r="N22">
            <v>14797</v>
          </cell>
        </row>
        <row r="23">
          <cell r="K23">
            <v>6618</v>
          </cell>
          <cell r="N23">
            <v>7562</v>
          </cell>
        </row>
        <row r="24">
          <cell r="K24">
            <v>3900</v>
          </cell>
          <cell r="N24">
            <v>3900</v>
          </cell>
        </row>
        <row r="25">
          <cell r="K25">
            <v>3628</v>
          </cell>
          <cell r="N25">
            <v>3628</v>
          </cell>
        </row>
        <row r="26">
          <cell r="K26">
            <v>2541</v>
          </cell>
          <cell r="N26">
            <v>2622</v>
          </cell>
        </row>
        <row r="27">
          <cell r="K27">
            <v>1767</v>
          </cell>
          <cell r="N27">
            <v>2574</v>
          </cell>
        </row>
        <row r="28">
          <cell r="K28">
            <v>1065</v>
          </cell>
          <cell r="N28">
            <v>1790</v>
          </cell>
        </row>
        <row r="29">
          <cell r="K29">
            <v>2429</v>
          </cell>
          <cell r="N29">
            <v>3461</v>
          </cell>
        </row>
        <row r="30">
          <cell r="K30">
            <v>11498</v>
          </cell>
          <cell r="N30">
            <v>12158</v>
          </cell>
        </row>
        <row r="31">
          <cell r="K31">
            <v>4932</v>
          </cell>
          <cell r="N31">
            <v>4932</v>
          </cell>
        </row>
        <row r="32">
          <cell r="K32">
            <v>4709</v>
          </cell>
          <cell r="N32">
            <v>5263</v>
          </cell>
        </row>
        <row r="33">
          <cell r="K33">
            <v>2955</v>
          </cell>
          <cell r="N33">
            <v>3623</v>
          </cell>
        </row>
        <row r="34">
          <cell r="K34">
            <v>5286</v>
          </cell>
          <cell r="N34">
            <v>5742</v>
          </cell>
        </row>
        <row r="35">
          <cell r="K35">
            <v>4336</v>
          </cell>
          <cell r="N35">
            <v>5070</v>
          </cell>
        </row>
        <row r="36">
          <cell r="K36">
            <v>3081</v>
          </cell>
          <cell r="N36">
            <v>4158</v>
          </cell>
        </row>
        <row r="37">
          <cell r="K37">
            <v>5612</v>
          </cell>
          <cell r="N37">
            <v>6321</v>
          </cell>
        </row>
        <row r="38">
          <cell r="K38">
            <v>2244</v>
          </cell>
          <cell r="N38">
            <v>2671</v>
          </cell>
        </row>
        <row r="39">
          <cell r="K39">
            <v>2098</v>
          </cell>
          <cell r="N39">
            <v>3751</v>
          </cell>
        </row>
        <row r="40">
          <cell r="K40">
            <v>2681</v>
          </cell>
          <cell r="N40">
            <v>3057</v>
          </cell>
        </row>
        <row r="41">
          <cell r="K41">
            <v>3873</v>
          </cell>
          <cell r="N41">
            <v>4119</v>
          </cell>
        </row>
        <row r="42">
          <cell r="K42">
            <v>5549</v>
          </cell>
          <cell r="N42">
            <v>6407</v>
          </cell>
        </row>
        <row r="43">
          <cell r="K43">
            <v>3018</v>
          </cell>
          <cell r="N43">
            <v>3977</v>
          </cell>
        </row>
        <row r="44">
          <cell r="K44">
            <v>11278</v>
          </cell>
          <cell r="N44">
            <v>11278</v>
          </cell>
        </row>
        <row r="45">
          <cell r="K45">
            <v>5545</v>
          </cell>
          <cell r="N45">
            <v>5545</v>
          </cell>
        </row>
        <row r="46">
          <cell r="K46">
            <v>3669</v>
          </cell>
          <cell r="N46">
            <v>4053</v>
          </cell>
        </row>
        <row r="47">
          <cell r="K47">
            <v>10584</v>
          </cell>
          <cell r="N47">
            <v>10950</v>
          </cell>
        </row>
        <row r="48">
          <cell r="K48">
            <v>3465</v>
          </cell>
          <cell r="N48">
            <v>4451</v>
          </cell>
        </row>
        <row r="49">
          <cell r="K49">
            <v>3050</v>
          </cell>
          <cell r="N49">
            <v>3837</v>
          </cell>
        </row>
        <row r="50">
          <cell r="K50">
            <v>3803</v>
          </cell>
          <cell r="N50">
            <v>3803</v>
          </cell>
        </row>
        <row r="51">
          <cell r="K51">
            <v>11895</v>
          </cell>
          <cell r="N51">
            <v>13259</v>
          </cell>
        </row>
        <row r="52">
          <cell r="K52">
            <v>1727</v>
          </cell>
          <cell r="N52">
            <v>2957</v>
          </cell>
        </row>
        <row r="53">
          <cell r="K53">
            <v>11153</v>
          </cell>
          <cell r="N53">
            <v>12695</v>
          </cell>
        </row>
        <row r="54">
          <cell r="K54">
            <v>5662</v>
          </cell>
          <cell r="N54">
            <v>6891</v>
          </cell>
        </row>
        <row r="55">
          <cell r="K55">
            <v>2716</v>
          </cell>
          <cell r="N55">
            <v>2716</v>
          </cell>
        </row>
        <row r="56">
          <cell r="K56">
            <v>2632</v>
          </cell>
          <cell r="N56">
            <v>3666</v>
          </cell>
        </row>
        <row r="57">
          <cell r="K57">
            <v>3908</v>
          </cell>
          <cell r="N57">
            <v>4235</v>
          </cell>
        </row>
        <row r="58">
          <cell r="K58">
            <v>5097</v>
          </cell>
          <cell r="N58">
            <v>5963</v>
          </cell>
        </row>
        <row r="59">
          <cell r="K59">
            <v>2484</v>
          </cell>
          <cell r="N59">
            <v>2690</v>
          </cell>
        </row>
        <row r="60">
          <cell r="K60">
            <v>5802</v>
          </cell>
          <cell r="N60">
            <v>5802</v>
          </cell>
        </row>
        <row r="61">
          <cell r="K61">
            <v>3856</v>
          </cell>
          <cell r="N61">
            <v>3856</v>
          </cell>
        </row>
        <row r="62">
          <cell r="K62">
            <v>3353</v>
          </cell>
          <cell r="N62">
            <v>3545</v>
          </cell>
        </row>
        <row r="63">
          <cell r="K63">
            <v>2703</v>
          </cell>
          <cell r="N63">
            <v>2703</v>
          </cell>
        </row>
        <row r="64">
          <cell r="K64">
            <v>1829</v>
          </cell>
          <cell r="N64">
            <v>2285</v>
          </cell>
        </row>
        <row r="65">
          <cell r="K65">
            <v>1305</v>
          </cell>
          <cell r="N65">
            <v>1531</v>
          </cell>
        </row>
        <row r="66">
          <cell r="K66">
            <v>3078</v>
          </cell>
          <cell r="N66">
            <v>4245</v>
          </cell>
        </row>
        <row r="67">
          <cell r="K67">
            <v>9174</v>
          </cell>
          <cell r="N67">
            <v>10026</v>
          </cell>
        </row>
        <row r="68">
          <cell r="K68">
            <v>2213</v>
          </cell>
          <cell r="N68">
            <v>2213</v>
          </cell>
        </row>
        <row r="69">
          <cell r="K69">
            <v>8234</v>
          </cell>
          <cell r="N69">
            <v>8234</v>
          </cell>
        </row>
        <row r="70">
          <cell r="K70">
            <v>2632</v>
          </cell>
          <cell r="N70">
            <v>3074</v>
          </cell>
        </row>
        <row r="71">
          <cell r="K71">
            <v>4922</v>
          </cell>
          <cell r="N71">
            <v>5577</v>
          </cell>
        </row>
        <row r="72">
          <cell r="K72">
            <v>4151</v>
          </cell>
          <cell r="N72">
            <v>4151</v>
          </cell>
        </row>
        <row r="73">
          <cell r="K73">
            <v>4143</v>
          </cell>
          <cell r="N73">
            <v>5783</v>
          </cell>
        </row>
        <row r="74">
          <cell r="K74">
            <v>2949</v>
          </cell>
          <cell r="N74">
            <v>2949</v>
          </cell>
        </row>
        <row r="75">
          <cell r="K75">
            <v>2657</v>
          </cell>
          <cell r="N75">
            <v>3789</v>
          </cell>
        </row>
        <row r="76">
          <cell r="K76">
            <v>4678</v>
          </cell>
          <cell r="N76">
            <v>5302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_Legacy_Res"/>
      <sheetName val="Oct_New Type 2_Res"/>
      <sheetName val="Oct_OPSB Breakout"/>
      <sheetName val="Oct_MidYear Adj"/>
      <sheetName val="Oct_Legacy"/>
      <sheetName val="Oct_New Type 2"/>
      <sheetName val="Oct_LSMSA"/>
      <sheetName val="Oct_NOCCA"/>
      <sheetName val="Oct_Thrive"/>
      <sheetName val="Oct_New Vision"/>
      <sheetName val="Oct_Glencoe"/>
      <sheetName val="Oct_ISL"/>
      <sheetName val="Oct_Avoyelles"/>
      <sheetName val="Oct_Delhi"/>
      <sheetName val="Oct_Belle Chasse"/>
      <sheetName val="Oct_MAX"/>
      <sheetName val="Oct_Madison"/>
      <sheetName val="Oct_DArbonne"/>
      <sheetName val="Oct_Intl High"/>
      <sheetName val="Oct_NOMMA"/>
      <sheetName val="Oct_LFNO"/>
      <sheetName val="Oct_L.C. Charter"/>
      <sheetName val="Oct_JS Clark"/>
      <sheetName val="Oct_Southwest"/>
      <sheetName val="Oct_LA Key"/>
      <sheetName val="Oct_JCFA East"/>
      <sheetName val="Oct_GEO MidCity"/>
      <sheetName val="Oct_Delta"/>
      <sheetName val="Oct_Impact"/>
      <sheetName val="Oct_Vision"/>
      <sheetName val="Oct_Advantage"/>
      <sheetName val="Oct_Iberville"/>
      <sheetName val="Oct_LC Col Prep"/>
      <sheetName val="Oct_Northeast"/>
      <sheetName val="Oct_Acadiana Ren"/>
      <sheetName val="Oct_Lafayette Ren"/>
      <sheetName val="Oct_Willow"/>
      <sheetName val="Oct_Tangi"/>
      <sheetName val="Oct_GEO"/>
      <sheetName val="Oct_Lincoln Prep"/>
      <sheetName val="Oct_Laurel"/>
      <sheetName val="Oct_Apex"/>
      <sheetName val="Oct_Smothers"/>
      <sheetName val="Oct_Greater"/>
      <sheetName val="Oct_Noble"/>
      <sheetName val="Oct_JCFA Laf"/>
      <sheetName val="Oct_Collegiate"/>
      <sheetName val="Oct_BRUP"/>
      <sheetName val="Oct_Harmony"/>
      <sheetName val="Oct_Athlos"/>
      <sheetName val="Oct_LAVCA"/>
      <sheetName val="Oct_Unv View"/>
      <sheetName val="Oct_Placeholder"/>
      <sheetName val="Feb_Legacy_Res"/>
      <sheetName val="Feb_New Type 2_Res"/>
      <sheetName val="Feb_OPSB Breakout"/>
      <sheetName val="Feb_MidYear Adj"/>
      <sheetName val="Feb_Legacy"/>
      <sheetName val="Feb_New Type 2"/>
      <sheetName val="Feb_LSMSA"/>
      <sheetName val="Feb_NOCCA"/>
      <sheetName val="Feb_Thrive"/>
      <sheetName val="Feb_New Vision"/>
      <sheetName val="Feb_Glencoe"/>
      <sheetName val="Feb_ISL"/>
      <sheetName val="Feb_Avoyelles"/>
      <sheetName val="Feb_Delhi"/>
      <sheetName val="Feb_Belle Chasse"/>
      <sheetName val="Feb_MAX"/>
      <sheetName val="Feb_Madison"/>
      <sheetName val="Feb_DArbonne"/>
      <sheetName val="Feb_Intl High"/>
      <sheetName val="Feb_NOMMA"/>
      <sheetName val="Feb_LFNO"/>
      <sheetName val="Feb_L.C. Charter"/>
      <sheetName val="Feb_JS Clark"/>
      <sheetName val="Feb_Southwest"/>
      <sheetName val="Feb_LA Key"/>
      <sheetName val="Feb_JCFA East"/>
      <sheetName val="Feb_GEO MidCity"/>
      <sheetName val="Feb_Delta"/>
      <sheetName val="Feb_Impact"/>
      <sheetName val="Feb_Vision"/>
      <sheetName val="Feb_Advantage"/>
      <sheetName val="Feb_Iberville"/>
      <sheetName val="Feb_LC Col Prep"/>
      <sheetName val="Feb_Northeast"/>
      <sheetName val="Feb_Acadiana Ren"/>
      <sheetName val="Feb_Lafayette Ren"/>
      <sheetName val="Feb_Willow"/>
      <sheetName val="Feb_Tangi"/>
      <sheetName val="Feb_GEO"/>
      <sheetName val="Feb_Lincoln Prep"/>
      <sheetName val="Feb_Laurel"/>
      <sheetName val="Feb_Apex"/>
      <sheetName val="Feb_Smothers"/>
      <sheetName val="Feb_Greater"/>
      <sheetName val="Feb_Noble"/>
      <sheetName val="Feb_JCFA Laf"/>
      <sheetName val="Feb_Collegiate"/>
      <sheetName val="Feb_BRUP"/>
      <sheetName val="Feb_Harmony"/>
      <sheetName val="Feb_Athlos"/>
      <sheetName val="Feb_LAVCA"/>
      <sheetName val="Feb_Unv View"/>
      <sheetName val="Source Data"/>
    </sheetNames>
    <sheetDataSet>
      <sheetData sheetId="0" refreshError="1"/>
      <sheetData sheetId="1" refreshError="1"/>
      <sheetData sheetId="2" refreshError="1"/>
      <sheetData sheetId="3">
        <row r="7">
          <cell r="J7">
            <v>254160</v>
          </cell>
        </row>
        <row r="8">
          <cell r="J8">
            <v>-125273</v>
          </cell>
        </row>
        <row r="9">
          <cell r="J9">
            <v>1394328</v>
          </cell>
        </row>
        <row r="10">
          <cell r="J10">
            <v>-606936</v>
          </cell>
        </row>
        <row r="11">
          <cell r="J11">
            <v>30215</v>
          </cell>
        </row>
        <row r="12">
          <cell r="J12">
            <v>-312250</v>
          </cell>
        </row>
        <row r="13">
          <cell r="J13">
            <v>-313348</v>
          </cell>
        </row>
        <row r="14">
          <cell r="J14">
            <v>546328</v>
          </cell>
        </row>
        <row r="15">
          <cell r="J15">
            <v>-4906831</v>
          </cell>
        </row>
        <row r="16">
          <cell r="J16">
            <v>-791694</v>
          </cell>
        </row>
        <row r="17">
          <cell r="J17">
            <v>-219240</v>
          </cell>
        </row>
        <row r="18">
          <cell r="J18">
            <v>-61792</v>
          </cell>
        </row>
        <row r="19">
          <cell r="J19">
            <v>-417816</v>
          </cell>
        </row>
        <row r="20">
          <cell r="J20">
            <v>-130158</v>
          </cell>
        </row>
        <row r="21">
          <cell r="J21">
            <v>-390456</v>
          </cell>
        </row>
        <row r="22">
          <cell r="J22">
            <v>-229383</v>
          </cell>
        </row>
        <row r="23">
          <cell r="J23">
            <v>940382</v>
          </cell>
        </row>
        <row r="24">
          <cell r="J24">
            <v>-460548</v>
          </cell>
        </row>
        <row r="25">
          <cell r="J25">
            <v>-186837</v>
          </cell>
        </row>
        <row r="26">
          <cell r="J26">
            <v>-269137</v>
          </cell>
        </row>
        <row r="27">
          <cell r="J27">
            <v>-328656</v>
          </cell>
        </row>
        <row r="28">
          <cell r="J28">
            <v>357504</v>
          </cell>
        </row>
        <row r="29">
          <cell r="J29">
            <v>-2201040</v>
          </cell>
        </row>
        <row r="30">
          <cell r="J30">
            <v>-337126</v>
          </cell>
        </row>
        <row r="31">
          <cell r="J31">
            <v>-36946</v>
          </cell>
        </row>
        <row r="32">
          <cell r="J32">
            <v>-1239140</v>
          </cell>
        </row>
        <row r="33">
          <cell r="J33">
            <v>-888554</v>
          </cell>
        </row>
        <row r="34">
          <cell r="J34">
            <v>1393574</v>
          </cell>
        </row>
        <row r="35">
          <cell r="J35">
            <v>-312165</v>
          </cell>
        </row>
        <row r="36">
          <cell r="J36">
            <v>-34715</v>
          </cell>
        </row>
        <row r="37">
          <cell r="J37">
            <v>-406949</v>
          </cell>
        </row>
        <row r="38">
          <cell r="J38">
            <v>2149820</v>
          </cell>
        </row>
        <row r="39">
          <cell r="J39">
            <v>-267074</v>
          </cell>
        </row>
        <row r="40">
          <cell r="J40">
            <v>-1072664</v>
          </cell>
        </row>
        <row r="41">
          <cell r="J41">
            <v>-798083</v>
          </cell>
        </row>
        <row r="42">
          <cell r="J42">
            <v>-302820</v>
          </cell>
        </row>
        <row r="43">
          <cell r="J43">
            <v>-1765300</v>
          </cell>
        </row>
        <row r="44">
          <cell r="J44">
            <v>-116172</v>
          </cell>
        </row>
        <row r="45">
          <cell r="J45">
            <v>-376980</v>
          </cell>
        </row>
        <row r="46">
          <cell r="J46">
            <v>-621399</v>
          </cell>
        </row>
        <row r="47">
          <cell r="J47">
            <v>-161280</v>
          </cell>
        </row>
        <row r="48">
          <cell r="J48">
            <v>-483905</v>
          </cell>
        </row>
        <row r="49">
          <cell r="J49">
            <v>-6793</v>
          </cell>
        </row>
        <row r="50">
          <cell r="J50">
            <v>899688</v>
          </cell>
        </row>
        <row r="51">
          <cell r="J51">
            <v>251940</v>
          </cell>
        </row>
        <row r="52">
          <cell r="J52">
            <v>121984</v>
          </cell>
        </row>
        <row r="53">
          <cell r="J53">
            <v>-313642</v>
          </cell>
        </row>
        <row r="54">
          <cell r="J54">
            <v>-513810</v>
          </cell>
        </row>
        <row r="55">
          <cell r="J55">
            <v>-1162800</v>
          </cell>
        </row>
        <row r="56">
          <cell r="J56">
            <v>-630806</v>
          </cell>
        </row>
        <row r="57">
          <cell r="J57">
            <v>-11060</v>
          </cell>
        </row>
        <row r="58">
          <cell r="J58">
            <v>-389572</v>
          </cell>
        </row>
        <row r="59">
          <cell r="J59">
            <v>188608</v>
          </cell>
        </row>
        <row r="60">
          <cell r="J60">
            <v>-460564</v>
          </cell>
        </row>
        <row r="61">
          <cell r="J61">
            <v>-1654666</v>
          </cell>
        </row>
        <row r="62">
          <cell r="J62">
            <v>-434637</v>
          </cell>
        </row>
        <row r="63">
          <cell r="J63">
            <v>-567264</v>
          </cell>
        </row>
        <row r="64">
          <cell r="J64">
            <v>-808616</v>
          </cell>
        </row>
        <row r="65">
          <cell r="J65">
            <v>-448198</v>
          </cell>
        </row>
        <row r="66">
          <cell r="J66">
            <v>-398592</v>
          </cell>
        </row>
        <row r="67">
          <cell r="J67">
            <v>-168360</v>
          </cell>
        </row>
        <row r="68">
          <cell r="J68">
            <v>-317720</v>
          </cell>
        </row>
        <row r="69">
          <cell r="J69">
            <v>89794</v>
          </cell>
        </row>
        <row r="70">
          <cell r="J70">
            <v>-353045</v>
          </cell>
        </row>
        <row r="71">
          <cell r="J71">
            <v>-656420</v>
          </cell>
        </row>
        <row r="72">
          <cell r="J72">
            <v>-564375</v>
          </cell>
        </row>
        <row r="73">
          <cell r="J73">
            <v>47176</v>
          </cell>
        </row>
        <row r="74">
          <cell r="J74">
            <v>-867790</v>
          </cell>
        </row>
        <row r="75">
          <cell r="J75">
            <v>897662</v>
          </cell>
        </row>
        <row r="78">
          <cell r="J78">
            <v>-36300</v>
          </cell>
        </row>
        <row r="79">
          <cell r="J79">
            <v>554360</v>
          </cell>
        </row>
        <row r="133">
          <cell r="A133">
            <v>396211</v>
          </cell>
          <cell r="B133" t="str">
            <v>WX1001</v>
          </cell>
          <cell r="C133" t="str">
            <v>Linwood Public Charter (RSD Operated)</v>
          </cell>
          <cell r="D133">
            <v>851</v>
          </cell>
          <cell r="E133">
            <v>989</v>
          </cell>
          <cell r="F133">
            <v>138</v>
          </cell>
          <cell r="G133">
            <v>138</v>
          </cell>
          <cell r="H133">
            <v>0</v>
          </cell>
          <cell r="I133">
            <v>5557.0900530093595</v>
          </cell>
          <cell r="J133">
            <v>766878</v>
          </cell>
        </row>
        <row r="134">
          <cell r="A134" t="str">
            <v>W8B001</v>
          </cell>
          <cell r="B134" t="str">
            <v>3AP002</v>
          </cell>
          <cell r="C134" t="str">
            <v>Celerity Crestworth Charter School</v>
          </cell>
          <cell r="D134">
            <v>96</v>
          </cell>
          <cell r="E134">
            <v>106</v>
          </cell>
          <cell r="F134">
            <v>10</v>
          </cell>
          <cell r="G134">
            <v>10</v>
          </cell>
          <cell r="H134">
            <v>0</v>
          </cell>
          <cell r="I134">
            <v>3904.1881159268073</v>
          </cell>
          <cell r="J134">
            <v>39042</v>
          </cell>
        </row>
        <row r="135">
          <cell r="A135" t="str">
            <v>W9B001</v>
          </cell>
          <cell r="B135" t="str">
            <v>3B9001</v>
          </cell>
          <cell r="C135" t="str">
            <v>Capitol High School</v>
          </cell>
          <cell r="D135">
            <v>397</v>
          </cell>
          <cell r="E135">
            <v>365</v>
          </cell>
          <cell r="F135">
            <v>-32</v>
          </cell>
          <cell r="G135">
            <v>0</v>
          </cell>
          <cell r="H135">
            <v>-32</v>
          </cell>
          <cell r="I135">
            <v>3904.1881159268073</v>
          </cell>
          <cell r="J135">
            <v>-124934</v>
          </cell>
        </row>
        <row r="136">
          <cell r="A136" t="str">
            <v>WAO001</v>
          </cell>
          <cell r="B136" t="str">
            <v>3AP003</v>
          </cell>
          <cell r="C136" t="str">
            <v>Celerity Dalton Charter School</v>
          </cell>
          <cell r="D136">
            <v>394</v>
          </cell>
          <cell r="E136">
            <v>317</v>
          </cell>
          <cell r="F136">
            <v>-77</v>
          </cell>
          <cell r="G136">
            <v>0</v>
          </cell>
          <cell r="H136">
            <v>-77</v>
          </cell>
          <cell r="I136">
            <v>3904.1881159268073</v>
          </cell>
          <cell r="J136">
            <v>-300622</v>
          </cell>
        </row>
        <row r="137">
          <cell r="A137" t="str">
            <v>WAP001</v>
          </cell>
          <cell r="B137" t="str">
            <v>3AP001</v>
          </cell>
          <cell r="C137" t="str">
            <v>Celerity Lanier Charter School</v>
          </cell>
          <cell r="D137">
            <v>247</v>
          </cell>
          <cell r="E137">
            <v>266</v>
          </cell>
          <cell r="F137">
            <v>19</v>
          </cell>
          <cell r="G137">
            <v>19</v>
          </cell>
          <cell r="H137">
            <v>0</v>
          </cell>
          <cell r="I137">
            <v>3904.1881159268073</v>
          </cell>
          <cell r="J137">
            <v>74180</v>
          </cell>
        </row>
        <row r="138">
          <cell r="A138" t="str">
            <v>WAV001</v>
          </cell>
          <cell r="B138" t="str">
            <v>WAV001</v>
          </cell>
          <cell r="C138" t="str">
            <v>Democracy Prep</v>
          </cell>
          <cell r="D138">
            <v>393</v>
          </cell>
          <cell r="E138">
            <v>536</v>
          </cell>
          <cell r="F138">
            <v>143</v>
          </cell>
          <cell r="G138">
            <v>143</v>
          </cell>
          <cell r="H138">
            <v>0</v>
          </cell>
          <cell r="I138">
            <v>3904.1881159268073</v>
          </cell>
          <cell r="J138">
            <v>558299</v>
          </cell>
        </row>
        <row r="139">
          <cell r="A139" t="str">
            <v>WAX001</v>
          </cell>
          <cell r="B139" t="str">
            <v>WAX001</v>
          </cell>
          <cell r="C139" t="str">
            <v>Baton Rouge College Prep</v>
          </cell>
          <cell r="D139">
            <v>238</v>
          </cell>
          <cell r="E139">
            <v>226</v>
          </cell>
          <cell r="F139">
            <v>-12</v>
          </cell>
          <cell r="G139">
            <v>0</v>
          </cell>
          <cell r="H139">
            <v>-12</v>
          </cell>
          <cell r="I139">
            <v>3904.1881159268073</v>
          </cell>
          <cell r="J139">
            <v>-46850</v>
          </cell>
        </row>
        <row r="140">
          <cell r="A140" t="str">
            <v>WB2001</v>
          </cell>
          <cell r="B140">
            <v>389002</v>
          </cell>
          <cell r="C140" t="str">
            <v>Kenilworth Science and Tech</v>
          </cell>
          <cell r="D140">
            <v>433</v>
          </cell>
          <cell r="E140">
            <v>399</v>
          </cell>
          <cell r="F140">
            <v>-34</v>
          </cell>
          <cell r="G140">
            <v>0</v>
          </cell>
          <cell r="H140">
            <v>-34</v>
          </cell>
          <cell r="I140">
            <v>3904.1881159268073</v>
          </cell>
          <cell r="J140">
            <v>-132742</v>
          </cell>
        </row>
        <row r="141">
          <cell r="C141" t="str">
            <v>Total Type 5 Charters - LA</v>
          </cell>
          <cell r="D141">
            <v>3049</v>
          </cell>
          <cell r="E141">
            <v>3204</v>
          </cell>
          <cell r="F141">
            <v>155</v>
          </cell>
          <cell r="G141">
            <v>310</v>
          </cell>
          <cell r="H141">
            <v>-155</v>
          </cell>
          <cell r="J141">
            <v>833251</v>
          </cell>
        </row>
        <row r="143">
          <cell r="C143" t="str">
            <v>Placeholder for Closed LEAs</v>
          </cell>
          <cell r="D143">
            <v>591</v>
          </cell>
          <cell r="E143">
            <v>0</v>
          </cell>
          <cell r="F143">
            <v>-591</v>
          </cell>
          <cell r="G143">
            <v>0</v>
          </cell>
          <cell r="H143">
            <v>-591</v>
          </cell>
          <cell r="J143">
            <v>-3000627</v>
          </cell>
        </row>
        <row r="144">
          <cell r="C144" t="str">
            <v>Total Statewide</v>
          </cell>
          <cell r="D144">
            <v>691315</v>
          </cell>
          <cell r="E144">
            <v>690230</v>
          </cell>
          <cell r="F144">
            <v>-1085</v>
          </cell>
          <cell r="G144">
            <v>5453</v>
          </cell>
          <cell r="H144">
            <v>-6538</v>
          </cell>
          <cell r="J144">
            <v>-9710394</v>
          </cell>
        </row>
        <row r="145">
          <cell r="C145" t="str">
            <v>2.1.18 SIS</v>
          </cell>
          <cell r="D145">
            <v>691315</v>
          </cell>
          <cell r="E145">
            <v>690230</v>
          </cell>
        </row>
        <row r="146">
          <cell r="D146">
            <v>0</v>
          </cell>
        </row>
        <row r="147">
          <cell r="C147" t="str">
            <v>2/27/2019 Post Audit (Mult &amp; Dup Added Back)</v>
          </cell>
          <cell r="D147">
            <v>691315</v>
          </cell>
          <cell r="E147">
            <v>690230</v>
          </cell>
          <cell r="F147">
            <v>-1085</v>
          </cell>
          <cell r="G147">
            <v>5453</v>
          </cell>
          <cell r="H147">
            <v>-6538</v>
          </cell>
          <cell r="J147">
            <v>-9710394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J148">
            <v>0</v>
          </cell>
        </row>
        <row r="151">
          <cell r="A151" t="str">
            <v>W2A001</v>
          </cell>
          <cell r="C151" t="str">
            <v>Tallulah</v>
          </cell>
          <cell r="D151">
            <v>408</v>
          </cell>
          <cell r="E151">
            <v>0</v>
          </cell>
          <cell r="F151">
            <v>-408</v>
          </cell>
          <cell r="G151">
            <v>0</v>
          </cell>
          <cell r="H151">
            <v>-408</v>
          </cell>
          <cell r="J151">
            <v>-2286161</v>
          </cell>
        </row>
        <row r="152">
          <cell r="A152" t="str">
            <v>WAW001</v>
          </cell>
          <cell r="B152" t="str">
            <v>WAW001</v>
          </cell>
          <cell r="C152" t="str">
            <v>Baton Rouge Bridge Academy</v>
          </cell>
          <cell r="D152">
            <v>183</v>
          </cell>
          <cell r="E152">
            <v>0</v>
          </cell>
          <cell r="F152">
            <v>-183</v>
          </cell>
          <cell r="G152">
            <v>0</v>
          </cell>
          <cell r="H152">
            <v>-183</v>
          </cell>
          <cell r="I152">
            <v>3904.1881159268073</v>
          </cell>
          <cell r="J152">
            <v>-714466</v>
          </cell>
        </row>
      </sheetData>
      <sheetData sheetId="4" refreshError="1"/>
      <sheetData sheetId="5" refreshError="1"/>
      <sheetData sheetId="6">
        <row r="7">
          <cell r="G7">
            <v>-8168</v>
          </cell>
        </row>
        <row r="8">
          <cell r="G8">
            <v>-20315</v>
          </cell>
        </row>
        <row r="9">
          <cell r="G9">
            <v>8249</v>
          </cell>
        </row>
        <row r="10">
          <cell r="G10">
            <v>20508</v>
          </cell>
        </row>
        <row r="11">
          <cell r="G11">
            <v>16490</v>
          </cell>
        </row>
        <row r="12">
          <cell r="G12">
            <v>-18949</v>
          </cell>
        </row>
        <row r="13">
          <cell r="G13">
            <v>9325</v>
          </cell>
        </row>
        <row r="14">
          <cell r="G14">
            <v>-36642</v>
          </cell>
        </row>
        <row r="15">
          <cell r="G15">
            <v>27122</v>
          </cell>
        </row>
        <row r="16">
          <cell r="G16">
            <v>8758</v>
          </cell>
        </row>
        <row r="17">
          <cell r="G17">
            <v>0</v>
          </cell>
        </row>
        <row r="18">
          <cell r="G18">
            <v>-9359</v>
          </cell>
        </row>
        <row r="19">
          <cell r="G19">
            <v>0</v>
          </cell>
        </row>
        <row r="20">
          <cell r="G20">
            <v>-10945</v>
          </cell>
        </row>
        <row r="21">
          <cell r="G21">
            <v>-19327</v>
          </cell>
        </row>
        <row r="22">
          <cell r="G22">
            <v>-24949</v>
          </cell>
        </row>
        <row r="23">
          <cell r="G23">
            <v>-17402</v>
          </cell>
        </row>
        <row r="24">
          <cell r="G24">
            <v>-9819</v>
          </cell>
        </row>
        <row r="25">
          <cell r="G25">
            <v>9353</v>
          </cell>
        </row>
        <row r="26">
          <cell r="G26">
            <v>-8931</v>
          </cell>
        </row>
        <row r="27">
          <cell r="G27">
            <v>9499</v>
          </cell>
        </row>
        <row r="28">
          <cell r="G28">
            <v>-19065</v>
          </cell>
        </row>
        <row r="29">
          <cell r="G29">
            <v>38092</v>
          </cell>
        </row>
        <row r="30">
          <cell r="G30">
            <v>8990</v>
          </cell>
        </row>
        <row r="31">
          <cell r="G31">
            <v>0</v>
          </cell>
        </row>
        <row r="32">
          <cell r="G32">
            <v>-27581</v>
          </cell>
        </row>
        <row r="33">
          <cell r="G33">
            <v>-9792</v>
          </cell>
        </row>
        <row r="34">
          <cell r="G34">
            <v>33450</v>
          </cell>
        </row>
        <row r="35">
          <cell r="G35">
            <v>25971</v>
          </cell>
        </row>
        <row r="36">
          <cell r="G36">
            <v>0</v>
          </cell>
        </row>
        <row r="37">
          <cell r="G37">
            <v>-9158</v>
          </cell>
        </row>
        <row r="38">
          <cell r="G38">
            <v>18206</v>
          </cell>
        </row>
        <row r="39">
          <cell r="G39">
            <v>10054</v>
          </cell>
        </row>
        <row r="40">
          <cell r="G40">
            <v>0</v>
          </cell>
        </row>
        <row r="41">
          <cell r="G41">
            <v>-9148</v>
          </cell>
        </row>
        <row r="42">
          <cell r="G42">
            <v>8954</v>
          </cell>
        </row>
        <row r="43">
          <cell r="G43">
            <v>-18850</v>
          </cell>
        </row>
        <row r="44">
          <cell r="G44">
            <v>0</v>
          </cell>
        </row>
        <row r="45">
          <cell r="G45">
            <v>27520</v>
          </cell>
        </row>
        <row r="46">
          <cell r="G46">
            <v>28128</v>
          </cell>
        </row>
        <row r="47">
          <cell r="G47">
            <v>0</v>
          </cell>
        </row>
        <row r="48">
          <cell r="G48">
            <v>19493</v>
          </cell>
        </row>
        <row r="49">
          <cell r="G49">
            <v>70689</v>
          </cell>
        </row>
        <row r="50">
          <cell r="G50">
            <v>0</v>
          </cell>
        </row>
        <row r="51">
          <cell r="G51">
            <v>16838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-38609</v>
          </cell>
        </row>
        <row r="55">
          <cell r="G55">
            <v>0</v>
          </cell>
        </row>
        <row r="56">
          <cell r="G56">
            <v>-9340</v>
          </cell>
        </row>
        <row r="57">
          <cell r="G57">
            <v>-38178</v>
          </cell>
        </row>
        <row r="58">
          <cell r="G58">
            <v>66357</v>
          </cell>
        </row>
        <row r="59">
          <cell r="G59">
            <v>34287</v>
          </cell>
        </row>
        <row r="60">
          <cell r="G60">
            <v>0</v>
          </cell>
        </row>
        <row r="61">
          <cell r="G61">
            <v>-9139</v>
          </cell>
        </row>
        <row r="62">
          <cell r="G62">
            <v>-9969</v>
          </cell>
        </row>
        <row r="63">
          <cell r="G63">
            <v>17216</v>
          </cell>
        </row>
        <row r="64">
          <cell r="G64">
            <v>-17921</v>
          </cell>
        </row>
        <row r="65">
          <cell r="G65">
            <v>0</v>
          </cell>
        </row>
        <row r="66">
          <cell r="G66">
            <v>9634</v>
          </cell>
        </row>
        <row r="67">
          <cell r="G67">
            <v>-8996</v>
          </cell>
        </row>
        <row r="68">
          <cell r="G68">
            <v>0</v>
          </cell>
        </row>
        <row r="69">
          <cell r="G69">
            <v>19393</v>
          </cell>
        </row>
        <row r="70">
          <cell r="G70">
            <v>0</v>
          </cell>
        </row>
        <row r="71">
          <cell r="G71">
            <v>29508</v>
          </cell>
        </row>
        <row r="72">
          <cell r="G72">
            <v>-11579</v>
          </cell>
        </row>
        <row r="73">
          <cell r="G73">
            <v>55422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7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-91937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250721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9266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18672</v>
          </cell>
        </row>
        <row r="54">
          <cell r="G54">
            <v>-9652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-28439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8">
        <row r="7">
          <cell r="G7">
            <v>0</v>
          </cell>
        </row>
        <row r="8">
          <cell r="G8">
            <v>0</v>
          </cell>
        </row>
        <row r="9">
          <cell r="G9">
            <v>32994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121816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17979</v>
          </cell>
        </row>
        <row r="31">
          <cell r="G31">
            <v>0</v>
          </cell>
        </row>
        <row r="32">
          <cell r="G32">
            <v>9194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18346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-28957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17144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-26987</v>
          </cell>
        </row>
        <row r="68">
          <cell r="G68">
            <v>0</v>
          </cell>
        </row>
        <row r="69">
          <cell r="G69">
            <v>19393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-9237</v>
          </cell>
        </row>
        <row r="74">
          <cell r="G74">
            <v>0</v>
          </cell>
        </row>
        <row r="75">
          <cell r="G75">
            <v>-9359</v>
          </cell>
        </row>
      </sheetData>
      <sheetData sheetId="9">
        <row r="7">
          <cell r="Y7">
            <v>0</v>
          </cell>
        </row>
      </sheetData>
      <sheetData sheetId="10">
        <row r="7">
          <cell r="Y7">
            <v>0</v>
          </cell>
        </row>
      </sheetData>
      <sheetData sheetId="11">
        <row r="7">
          <cell r="Y7">
            <v>0</v>
          </cell>
        </row>
      </sheetData>
      <sheetData sheetId="12">
        <row r="7">
          <cell r="Y7">
            <v>0</v>
          </cell>
        </row>
      </sheetData>
      <sheetData sheetId="13">
        <row r="7">
          <cell r="Y7">
            <v>0</v>
          </cell>
        </row>
      </sheetData>
      <sheetData sheetId="14">
        <row r="7">
          <cell r="Y7">
            <v>0</v>
          </cell>
        </row>
      </sheetData>
      <sheetData sheetId="15">
        <row r="7">
          <cell r="Y7">
            <v>0</v>
          </cell>
        </row>
      </sheetData>
      <sheetData sheetId="16">
        <row r="7">
          <cell r="E7">
            <v>0</v>
          </cell>
        </row>
      </sheetData>
      <sheetData sheetId="17">
        <row r="7">
          <cell r="E7">
            <v>0</v>
          </cell>
        </row>
      </sheetData>
      <sheetData sheetId="18">
        <row r="7">
          <cell r="E7">
            <v>0</v>
          </cell>
        </row>
      </sheetData>
      <sheetData sheetId="19">
        <row r="7">
          <cell r="E7">
            <v>0</v>
          </cell>
        </row>
      </sheetData>
      <sheetData sheetId="20">
        <row r="7">
          <cell r="E7">
            <v>0</v>
          </cell>
        </row>
      </sheetData>
      <sheetData sheetId="21">
        <row r="7">
          <cell r="E7">
            <v>0</v>
          </cell>
        </row>
      </sheetData>
      <sheetData sheetId="22">
        <row r="7">
          <cell r="E7">
            <v>1</v>
          </cell>
        </row>
      </sheetData>
      <sheetData sheetId="23">
        <row r="7">
          <cell r="E7">
            <v>0</v>
          </cell>
        </row>
      </sheetData>
      <sheetData sheetId="24">
        <row r="7">
          <cell r="E7">
            <v>0</v>
          </cell>
        </row>
      </sheetData>
      <sheetData sheetId="25">
        <row r="7">
          <cell r="E7">
            <v>0</v>
          </cell>
        </row>
      </sheetData>
      <sheetData sheetId="26">
        <row r="7">
          <cell r="E7">
            <v>0</v>
          </cell>
        </row>
      </sheetData>
      <sheetData sheetId="27">
        <row r="7">
          <cell r="E7">
            <v>0</v>
          </cell>
        </row>
      </sheetData>
      <sheetData sheetId="28">
        <row r="7">
          <cell r="E7">
            <v>0</v>
          </cell>
        </row>
      </sheetData>
      <sheetData sheetId="29">
        <row r="7">
          <cell r="E7">
            <v>0</v>
          </cell>
        </row>
      </sheetData>
      <sheetData sheetId="30">
        <row r="7">
          <cell r="E7">
            <v>0</v>
          </cell>
        </row>
      </sheetData>
      <sheetData sheetId="31">
        <row r="7">
          <cell r="E7">
            <v>0</v>
          </cell>
        </row>
      </sheetData>
      <sheetData sheetId="32">
        <row r="7">
          <cell r="E7">
            <v>0</v>
          </cell>
        </row>
      </sheetData>
      <sheetData sheetId="33">
        <row r="7">
          <cell r="E7">
            <v>0</v>
          </cell>
        </row>
      </sheetData>
      <sheetData sheetId="34">
        <row r="7">
          <cell r="E7">
            <v>1</v>
          </cell>
        </row>
      </sheetData>
      <sheetData sheetId="35">
        <row r="7">
          <cell r="E7">
            <v>8</v>
          </cell>
        </row>
      </sheetData>
      <sheetData sheetId="36">
        <row r="7">
          <cell r="E7">
            <v>-4</v>
          </cell>
        </row>
      </sheetData>
      <sheetData sheetId="37">
        <row r="7">
          <cell r="E7">
            <v>0</v>
          </cell>
        </row>
      </sheetData>
      <sheetData sheetId="38">
        <row r="7">
          <cell r="E7">
            <v>0</v>
          </cell>
        </row>
      </sheetData>
      <sheetData sheetId="39">
        <row r="7">
          <cell r="E7">
            <v>0</v>
          </cell>
        </row>
      </sheetData>
      <sheetData sheetId="40">
        <row r="7">
          <cell r="E7">
            <v>0</v>
          </cell>
        </row>
      </sheetData>
      <sheetData sheetId="41">
        <row r="7">
          <cell r="E7">
            <v>0</v>
          </cell>
        </row>
      </sheetData>
      <sheetData sheetId="42">
        <row r="7">
          <cell r="E7">
            <v>0</v>
          </cell>
        </row>
      </sheetData>
      <sheetData sheetId="43">
        <row r="7">
          <cell r="E7">
            <v>0</v>
          </cell>
        </row>
      </sheetData>
      <sheetData sheetId="44">
        <row r="7">
          <cell r="E7">
            <v>0</v>
          </cell>
        </row>
      </sheetData>
      <sheetData sheetId="45">
        <row r="7">
          <cell r="E7">
            <v>2</v>
          </cell>
        </row>
      </sheetData>
      <sheetData sheetId="46">
        <row r="7">
          <cell r="E7">
            <v>0</v>
          </cell>
        </row>
      </sheetData>
      <sheetData sheetId="47">
        <row r="7">
          <cell r="E7">
            <v>0</v>
          </cell>
        </row>
      </sheetData>
      <sheetData sheetId="48">
        <row r="7">
          <cell r="E7">
            <v>0</v>
          </cell>
        </row>
      </sheetData>
      <sheetData sheetId="49">
        <row r="7">
          <cell r="E7">
            <v>0</v>
          </cell>
        </row>
      </sheetData>
      <sheetData sheetId="50">
        <row r="7">
          <cell r="E7">
            <v>4</v>
          </cell>
        </row>
      </sheetData>
      <sheetData sheetId="51">
        <row r="7">
          <cell r="E7">
            <v>-2</v>
          </cell>
        </row>
      </sheetData>
      <sheetData sheetId="52">
        <row r="7">
          <cell r="E7">
            <v>0</v>
          </cell>
        </row>
      </sheetData>
      <sheetData sheetId="53" refreshError="1"/>
      <sheetData sheetId="54" refreshError="1"/>
      <sheetData sheetId="55" refreshError="1"/>
      <sheetData sheetId="56">
        <row r="7">
          <cell r="J7">
            <v>-302168</v>
          </cell>
        </row>
        <row r="8">
          <cell r="J8">
            <v>-162118</v>
          </cell>
        </row>
        <row r="9">
          <cell r="J9">
            <v>42456</v>
          </cell>
        </row>
        <row r="10">
          <cell r="J10">
            <v>58625</v>
          </cell>
        </row>
        <row r="11">
          <cell r="J11">
            <v>-290064</v>
          </cell>
        </row>
        <row r="12">
          <cell r="J12">
            <v>-115533</v>
          </cell>
        </row>
        <row r="13">
          <cell r="J13">
            <v>-22677</v>
          </cell>
        </row>
        <row r="14">
          <cell r="J14">
            <v>-206326</v>
          </cell>
        </row>
        <row r="15">
          <cell r="J15">
            <v>-300078</v>
          </cell>
        </row>
        <row r="16">
          <cell r="J16">
            <v>-297432</v>
          </cell>
        </row>
        <row r="17">
          <cell r="J17">
            <v>-11745</v>
          </cell>
        </row>
        <row r="18">
          <cell r="J18">
            <v>27034</v>
          </cell>
        </row>
        <row r="19">
          <cell r="J19">
            <v>-70880</v>
          </cell>
        </row>
        <row r="20">
          <cell r="J20">
            <v>-18078</v>
          </cell>
        </row>
        <row r="21">
          <cell r="J21">
            <v>40392</v>
          </cell>
        </row>
        <row r="22">
          <cell r="J22">
            <v>-40217</v>
          </cell>
        </row>
        <row r="23">
          <cell r="J23">
            <v>343376</v>
          </cell>
        </row>
        <row r="24">
          <cell r="J24">
            <v>3489</v>
          </cell>
        </row>
        <row r="25">
          <cell r="J25">
            <v>-9041</v>
          </cell>
        </row>
        <row r="26">
          <cell r="J26">
            <v>-222195</v>
          </cell>
        </row>
        <row r="27">
          <cell r="J27">
            <v>17118</v>
          </cell>
        </row>
        <row r="28">
          <cell r="J28">
            <v>-234612</v>
          </cell>
        </row>
        <row r="29">
          <cell r="J29">
            <v>-360726</v>
          </cell>
        </row>
        <row r="30">
          <cell r="J30">
            <v>-87139</v>
          </cell>
        </row>
        <row r="31">
          <cell r="J31">
            <v>26390</v>
          </cell>
        </row>
        <row r="32">
          <cell r="J32">
            <v>-135604</v>
          </cell>
        </row>
        <row r="33">
          <cell r="J33">
            <v>-13262</v>
          </cell>
        </row>
        <row r="34">
          <cell r="J34">
            <v>164920</v>
          </cell>
        </row>
        <row r="35">
          <cell r="J35">
            <v>-121398</v>
          </cell>
        </row>
        <row r="36">
          <cell r="J36">
            <v>-69430</v>
          </cell>
        </row>
        <row r="37">
          <cell r="J37">
            <v>53933</v>
          </cell>
        </row>
        <row r="38">
          <cell r="J38">
            <v>-379380</v>
          </cell>
        </row>
        <row r="39">
          <cell r="J39">
            <v>-6514</v>
          </cell>
        </row>
        <row r="40">
          <cell r="J40">
            <v>-158783</v>
          </cell>
        </row>
        <row r="41">
          <cell r="J41">
            <v>0</v>
          </cell>
        </row>
        <row r="42">
          <cell r="J42">
            <v>196833</v>
          </cell>
        </row>
        <row r="43">
          <cell r="J43">
            <v>38100</v>
          </cell>
        </row>
        <row r="44">
          <cell r="J44">
            <v>23511</v>
          </cell>
        </row>
        <row r="45">
          <cell r="J45">
            <v>-38430</v>
          </cell>
        </row>
        <row r="46">
          <cell r="J46">
            <v>-461525</v>
          </cell>
        </row>
        <row r="47">
          <cell r="J47">
            <v>7680</v>
          </cell>
        </row>
        <row r="48">
          <cell r="J48">
            <v>-62623</v>
          </cell>
        </row>
        <row r="49">
          <cell r="J49">
            <v>-146050</v>
          </cell>
        </row>
        <row r="50">
          <cell r="J50">
            <v>-17757</v>
          </cell>
        </row>
        <row r="51">
          <cell r="J51">
            <v>-25840</v>
          </cell>
        </row>
        <row r="52">
          <cell r="J52">
            <v>72428</v>
          </cell>
        </row>
        <row r="53">
          <cell r="J53">
            <v>5471</v>
          </cell>
        </row>
        <row r="54">
          <cell r="J54">
            <v>80445</v>
          </cell>
        </row>
        <row r="55">
          <cell r="J55">
            <v>-209304</v>
          </cell>
        </row>
        <row r="56">
          <cell r="J56">
            <v>-154726</v>
          </cell>
        </row>
        <row r="57">
          <cell r="J57">
            <v>33180</v>
          </cell>
        </row>
        <row r="58">
          <cell r="J58">
            <v>-369521</v>
          </cell>
        </row>
        <row r="59">
          <cell r="J59">
            <v>1099231</v>
          </cell>
        </row>
        <row r="60">
          <cell r="J60">
            <v>-3387</v>
          </cell>
        </row>
        <row r="61">
          <cell r="J61">
            <v>-290535</v>
          </cell>
        </row>
        <row r="62">
          <cell r="J62">
            <v>-6899</v>
          </cell>
        </row>
        <row r="63">
          <cell r="J63">
            <v>-218633</v>
          </cell>
        </row>
        <row r="64">
          <cell r="J64">
            <v>-493786</v>
          </cell>
        </row>
        <row r="65">
          <cell r="J65">
            <v>-79519</v>
          </cell>
        </row>
        <row r="66">
          <cell r="J66">
            <v>-211752</v>
          </cell>
        </row>
        <row r="67">
          <cell r="J67">
            <v>-7320</v>
          </cell>
        </row>
        <row r="68">
          <cell r="J68">
            <v>57460</v>
          </cell>
        </row>
        <row r="69">
          <cell r="J69">
            <v>-25993</v>
          </cell>
        </row>
        <row r="70">
          <cell r="J70">
            <v>3603</v>
          </cell>
        </row>
        <row r="71">
          <cell r="J71">
            <v>-57080</v>
          </cell>
        </row>
        <row r="72">
          <cell r="J72">
            <v>-22575</v>
          </cell>
        </row>
        <row r="73">
          <cell r="J73">
            <v>-29485</v>
          </cell>
        </row>
        <row r="74">
          <cell r="J74">
            <v>83006</v>
          </cell>
        </row>
        <row r="75">
          <cell r="J75">
            <v>58122</v>
          </cell>
        </row>
        <row r="78">
          <cell r="J78">
            <v>-2593</v>
          </cell>
        </row>
        <row r="79">
          <cell r="J79">
            <v>-303578</v>
          </cell>
        </row>
        <row r="133">
          <cell r="A133">
            <v>396211</v>
          </cell>
          <cell r="B133" t="str">
            <v>WX1001</v>
          </cell>
          <cell r="C133" t="str">
            <v>Linwood Public Charter (RSD Operated)</v>
          </cell>
          <cell r="D133">
            <v>989</v>
          </cell>
          <cell r="E133">
            <v>960</v>
          </cell>
          <cell r="F133">
            <v>-29</v>
          </cell>
          <cell r="G133">
            <v>0</v>
          </cell>
          <cell r="H133">
            <v>-29</v>
          </cell>
          <cell r="I133">
            <v>2778.5450265046798</v>
          </cell>
          <cell r="J133">
            <v>-80578</v>
          </cell>
        </row>
        <row r="134">
          <cell r="A134" t="str">
            <v>W8B001</v>
          </cell>
          <cell r="B134" t="str">
            <v>3AP002</v>
          </cell>
          <cell r="C134" t="str">
            <v>Celerity Crestworth Charter School</v>
          </cell>
          <cell r="D134">
            <v>106</v>
          </cell>
          <cell r="E134">
            <v>102</v>
          </cell>
          <cell r="F134">
            <v>-4</v>
          </cell>
          <cell r="G134">
            <v>0</v>
          </cell>
          <cell r="H134">
            <v>-4</v>
          </cell>
          <cell r="I134">
            <v>1952.0940579634037</v>
          </cell>
          <cell r="J134">
            <v>-7808</v>
          </cell>
        </row>
        <row r="135">
          <cell r="A135" t="str">
            <v>W9B001</v>
          </cell>
          <cell r="B135" t="str">
            <v>3B9001</v>
          </cell>
          <cell r="C135" t="str">
            <v>Capitol High School</v>
          </cell>
          <cell r="D135">
            <v>365</v>
          </cell>
          <cell r="E135">
            <v>382</v>
          </cell>
          <cell r="F135">
            <v>17</v>
          </cell>
          <cell r="G135">
            <v>17</v>
          </cell>
          <cell r="H135">
            <v>0</v>
          </cell>
          <cell r="I135">
            <v>1952.0940579634037</v>
          </cell>
          <cell r="J135">
            <v>33186</v>
          </cell>
        </row>
        <row r="136">
          <cell r="A136" t="str">
            <v>WAO001</v>
          </cell>
          <cell r="B136" t="str">
            <v>3AP003</v>
          </cell>
          <cell r="C136" t="str">
            <v>Celerity Dalton Charter School</v>
          </cell>
          <cell r="D136">
            <v>317</v>
          </cell>
          <cell r="E136">
            <v>305</v>
          </cell>
          <cell r="F136">
            <v>-12</v>
          </cell>
          <cell r="G136">
            <v>0</v>
          </cell>
          <cell r="H136">
            <v>-12</v>
          </cell>
          <cell r="I136">
            <v>1952.0940579634037</v>
          </cell>
          <cell r="J136">
            <v>-23425</v>
          </cell>
        </row>
        <row r="137">
          <cell r="A137" t="str">
            <v>WAP001</v>
          </cell>
          <cell r="B137" t="str">
            <v>3AP001</v>
          </cell>
          <cell r="C137" t="str">
            <v>Celerity Lanier Charter School</v>
          </cell>
          <cell r="D137">
            <v>266</v>
          </cell>
          <cell r="E137">
            <v>260</v>
          </cell>
          <cell r="F137">
            <v>-6</v>
          </cell>
          <cell r="G137">
            <v>0</v>
          </cell>
          <cell r="H137">
            <v>-6</v>
          </cell>
          <cell r="I137">
            <v>1952.0940579634037</v>
          </cell>
          <cell r="J137">
            <v>-11713</v>
          </cell>
        </row>
        <row r="138">
          <cell r="A138" t="str">
            <v>WAV001</v>
          </cell>
          <cell r="B138" t="str">
            <v>WAV001</v>
          </cell>
          <cell r="C138" t="str">
            <v>Democracy Prep</v>
          </cell>
          <cell r="D138">
            <v>536</v>
          </cell>
          <cell r="E138">
            <v>522</v>
          </cell>
          <cell r="F138">
            <v>-14</v>
          </cell>
          <cell r="G138">
            <v>0</v>
          </cell>
          <cell r="H138">
            <v>-14</v>
          </cell>
          <cell r="I138">
            <v>1952.0940579634037</v>
          </cell>
          <cell r="J138">
            <v>-27329</v>
          </cell>
        </row>
        <row r="139">
          <cell r="A139" t="str">
            <v>WAX001</v>
          </cell>
          <cell r="B139" t="str">
            <v>WAX001</v>
          </cell>
          <cell r="C139" t="str">
            <v>Baton Rouge College Prep</v>
          </cell>
          <cell r="D139">
            <v>226</v>
          </cell>
          <cell r="E139">
            <v>215</v>
          </cell>
          <cell r="F139">
            <v>-11</v>
          </cell>
          <cell r="G139">
            <v>0</v>
          </cell>
          <cell r="H139">
            <v>-11</v>
          </cell>
          <cell r="I139">
            <v>1952.0940579634037</v>
          </cell>
          <cell r="J139">
            <v>-21473</v>
          </cell>
        </row>
        <row r="140">
          <cell r="A140" t="str">
            <v>WB2001</v>
          </cell>
          <cell r="B140">
            <v>389002</v>
          </cell>
          <cell r="C140" t="str">
            <v>Kenilworth Science and Tech</v>
          </cell>
          <cell r="D140">
            <v>399</v>
          </cell>
          <cell r="E140">
            <v>381</v>
          </cell>
          <cell r="F140">
            <v>-18</v>
          </cell>
          <cell r="G140">
            <v>0</v>
          </cell>
          <cell r="H140">
            <v>-18</v>
          </cell>
          <cell r="I140">
            <v>1952.0940579634037</v>
          </cell>
          <cell r="J140">
            <v>-35138</v>
          </cell>
        </row>
        <row r="141">
          <cell r="C141" t="str">
            <v>Total Type 5 Charters - LA</v>
          </cell>
          <cell r="D141">
            <v>3204</v>
          </cell>
          <cell r="E141">
            <v>3127</v>
          </cell>
          <cell r="F141">
            <v>-77</v>
          </cell>
          <cell r="G141">
            <v>17</v>
          </cell>
          <cell r="H141">
            <v>-94</v>
          </cell>
          <cell r="J141">
            <v>-174278</v>
          </cell>
        </row>
        <row r="143">
          <cell r="C143" t="str">
            <v>Placeholder for Closed LEAs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</row>
        <row r="144">
          <cell r="C144" t="str">
            <v>Total Statewide</v>
          </cell>
          <cell r="D144">
            <v>690230</v>
          </cell>
          <cell r="E144">
            <v>688465</v>
          </cell>
          <cell r="F144">
            <v>-1765</v>
          </cell>
          <cell r="G144">
            <v>1157</v>
          </cell>
          <cell r="H144">
            <v>-2922</v>
          </cell>
          <cell r="J144">
            <v>-5090602</v>
          </cell>
        </row>
        <row r="145">
          <cell r="C145" t="str">
            <v>3.10.19 Updated Residency</v>
          </cell>
          <cell r="D145">
            <v>690230</v>
          </cell>
          <cell r="E145">
            <v>688465</v>
          </cell>
          <cell r="F145">
            <v>-1765</v>
          </cell>
          <cell r="G145">
            <v>1157</v>
          </cell>
          <cell r="H145">
            <v>-2922</v>
          </cell>
          <cell r="J145">
            <v>-5090602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</row>
      </sheetData>
      <sheetData sheetId="57" refreshError="1"/>
      <sheetData sheetId="58" refreshError="1"/>
      <sheetData sheetId="59">
        <row r="7">
          <cell r="G7">
            <v>0</v>
          </cell>
        </row>
        <row r="8">
          <cell r="G8">
            <v>0</v>
          </cell>
        </row>
        <row r="9">
          <cell r="G9">
            <v>-8249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-4737</v>
          </cell>
        </row>
        <row r="13">
          <cell r="G13">
            <v>0</v>
          </cell>
        </row>
        <row r="14">
          <cell r="G14">
            <v>-4580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-9523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-8363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-4552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-4574</v>
          </cell>
        </row>
        <row r="42">
          <cell r="G42">
            <v>-4477</v>
          </cell>
        </row>
        <row r="43">
          <cell r="G43">
            <v>-4713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-4758</v>
          </cell>
        </row>
        <row r="48">
          <cell r="G48">
            <v>-4873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-4740</v>
          </cell>
        </row>
        <row r="59">
          <cell r="G59">
            <v>-4286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-4848</v>
          </cell>
        </row>
        <row r="70">
          <cell r="G70">
            <v>0</v>
          </cell>
        </row>
        <row r="71">
          <cell r="G71">
            <v>4918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4679</v>
          </cell>
        </row>
      </sheetData>
      <sheetData sheetId="60"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4597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-13431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-4826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</sheetData>
      <sheetData sheetId="61">
        <row r="7">
          <cell r="G7">
            <v>0</v>
          </cell>
        </row>
        <row r="8">
          <cell r="G8">
            <v>0</v>
          </cell>
        </row>
        <row r="9">
          <cell r="G9">
            <v>16497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-21753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-8990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0</v>
          </cell>
        </row>
        <row r="48">
          <cell r="G48">
            <v>0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4740</v>
          </cell>
        </row>
        <row r="59">
          <cell r="G59">
            <v>-8572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-4498</v>
          </cell>
        </row>
        <row r="68">
          <cell r="G68">
            <v>0</v>
          </cell>
        </row>
        <row r="69">
          <cell r="G69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9237</v>
          </cell>
        </row>
        <row r="74">
          <cell r="G74">
            <v>5109</v>
          </cell>
        </row>
        <row r="75">
          <cell r="G75">
            <v>0</v>
          </cell>
        </row>
      </sheetData>
      <sheetData sheetId="62">
        <row r="7">
          <cell r="Y7">
            <v>0</v>
          </cell>
        </row>
      </sheetData>
      <sheetData sheetId="63">
        <row r="7">
          <cell r="Y7">
            <v>0</v>
          </cell>
        </row>
      </sheetData>
      <sheetData sheetId="64">
        <row r="7">
          <cell r="Y7">
            <v>0</v>
          </cell>
        </row>
      </sheetData>
      <sheetData sheetId="65">
        <row r="7">
          <cell r="Y7">
            <v>0</v>
          </cell>
        </row>
      </sheetData>
      <sheetData sheetId="66">
        <row r="7">
          <cell r="Y7">
            <v>0</v>
          </cell>
        </row>
      </sheetData>
      <sheetData sheetId="67">
        <row r="7">
          <cell r="Y7">
            <v>0</v>
          </cell>
        </row>
      </sheetData>
      <sheetData sheetId="68">
        <row r="7">
          <cell r="Y7">
            <v>0</v>
          </cell>
        </row>
      </sheetData>
      <sheetData sheetId="69">
        <row r="7">
          <cell r="E7">
            <v>0</v>
          </cell>
        </row>
      </sheetData>
      <sheetData sheetId="70">
        <row r="7">
          <cell r="E7">
            <v>0</v>
          </cell>
        </row>
      </sheetData>
      <sheetData sheetId="71">
        <row r="7">
          <cell r="E7">
            <v>0</v>
          </cell>
        </row>
      </sheetData>
      <sheetData sheetId="72">
        <row r="7">
          <cell r="E7">
            <v>0</v>
          </cell>
        </row>
      </sheetData>
      <sheetData sheetId="73">
        <row r="7">
          <cell r="E7">
            <v>0</v>
          </cell>
        </row>
      </sheetData>
      <sheetData sheetId="74">
        <row r="7">
          <cell r="E7">
            <v>0</v>
          </cell>
        </row>
      </sheetData>
      <sheetData sheetId="75">
        <row r="7">
          <cell r="E7">
            <v>0</v>
          </cell>
        </row>
      </sheetData>
      <sheetData sheetId="76">
        <row r="7">
          <cell r="E7">
            <v>0</v>
          </cell>
        </row>
      </sheetData>
      <sheetData sheetId="77">
        <row r="7">
          <cell r="E7">
            <v>0</v>
          </cell>
        </row>
      </sheetData>
      <sheetData sheetId="78">
        <row r="7">
          <cell r="E7">
            <v>0</v>
          </cell>
        </row>
      </sheetData>
      <sheetData sheetId="79">
        <row r="7">
          <cell r="E7">
            <v>0</v>
          </cell>
        </row>
      </sheetData>
      <sheetData sheetId="80">
        <row r="7">
          <cell r="E7">
            <v>0</v>
          </cell>
        </row>
      </sheetData>
      <sheetData sheetId="81">
        <row r="7">
          <cell r="E7">
            <v>0</v>
          </cell>
        </row>
      </sheetData>
      <sheetData sheetId="82">
        <row r="7">
          <cell r="E7">
            <v>0</v>
          </cell>
        </row>
      </sheetData>
      <sheetData sheetId="83">
        <row r="7">
          <cell r="E7">
            <v>0</v>
          </cell>
        </row>
      </sheetData>
      <sheetData sheetId="84">
        <row r="7">
          <cell r="E7">
            <v>0</v>
          </cell>
        </row>
      </sheetData>
      <sheetData sheetId="85">
        <row r="7">
          <cell r="E7">
            <v>0</v>
          </cell>
        </row>
      </sheetData>
      <sheetData sheetId="86">
        <row r="7">
          <cell r="E7">
            <v>0</v>
          </cell>
        </row>
      </sheetData>
      <sheetData sheetId="87">
        <row r="7">
          <cell r="E7">
            <v>0</v>
          </cell>
        </row>
      </sheetData>
      <sheetData sheetId="88">
        <row r="7">
          <cell r="E7">
            <v>-13</v>
          </cell>
        </row>
      </sheetData>
      <sheetData sheetId="89">
        <row r="7">
          <cell r="E7">
            <v>2</v>
          </cell>
        </row>
      </sheetData>
      <sheetData sheetId="90">
        <row r="7">
          <cell r="E7">
            <v>0</v>
          </cell>
        </row>
      </sheetData>
      <sheetData sheetId="91">
        <row r="7">
          <cell r="E7">
            <v>0</v>
          </cell>
        </row>
      </sheetData>
      <sheetData sheetId="92">
        <row r="7">
          <cell r="E7">
            <v>0</v>
          </cell>
        </row>
      </sheetData>
      <sheetData sheetId="93">
        <row r="7">
          <cell r="E7">
            <v>0</v>
          </cell>
        </row>
      </sheetData>
      <sheetData sheetId="94">
        <row r="7">
          <cell r="E7">
            <v>0</v>
          </cell>
        </row>
      </sheetData>
      <sheetData sheetId="95">
        <row r="7">
          <cell r="E7">
            <v>0</v>
          </cell>
        </row>
      </sheetData>
      <sheetData sheetId="96">
        <row r="7">
          <cell r="E7">
            <v>0</v>
          </cell>
        </row>
      </sheetData>
      <sheetData sheetId="97">
        <row r="7">
          <cell r="E7">
            <v>0</v>
          </cell>
        </row>
      </sheetData>
      <sheetData sheetId="98">
        <row r="7">
          <cell r="E7">
            <v>-1</v>
          </cell>
        </row>
      </sheetData>
      <sheetData sheetId="99">
        <row r="7">
          <cell r="E7">
            <v>0</v>
          </cell>
        </row>
      </sheetData>
      <sheetData sheetId="100">
        <row r="7">
          <cell r="E7">
            <v>0</v>
          </cell>
        </row>
      </sheetData>
      <sheetData sheetId="101">
        <row r="7">
          <cell r="E7">
            <v>0</v>
          </cell>
        </row>
      </sheetData>
      <sheetData sheetId="102">
        <row r="7">
          <cell r="E7">
            <v>0</v>
          </cell>
        </row>
      </sheetData>
      <sheetData sheetId="103">
        <row r="7">
          <cell r="E7">
            <v>3</v>
          </cell>
        </row>
      </sheetData>
      <sheetData sheetId="104">
        <row r="7">
          <cell r="E7">
            <v>-6</v>
          </cell>
        </row>
      </sheetData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/>
      <sheetData sheetId="1"/>
      <sheetData sheetId="2"/>
      <sheetData sheetId="3">
        <row r="7">
          <cell r="AP7">
            <v>5648</v>
          </cell>
          <cell r="BD7">
            <v>4454664</v>
          </cell>
        </row>
        <row r="8">
          <cell r="BD8">
            <v>2502989</v>
          </cell>
        </row>
        <row r="9">
          <cell r="BD9">
            <v>8202302</v>
          </cell>
        </row>
        <row r="10">
          <cell r="BD10">
            <v>1852054</v>
          </cell>
        </row>
        <row r="11">
          <cell r="BD11">
            <v>2613198</v>
          </cell>
        </row>
        <row r="12">
          <cell r="BD12">
            <v>3063641</v>
          </cell>
        </row>
        <row r="13">
          <cell r="BD13">
            <v>734285</v>
          </cell>
        </row>
        <row r="14">
          <cell r="BD14">
            <v>10862886</v>
          </cell>
        </row>
        <row r="15">
          <cell r="BD15">
            <v>17884864</v>
          </cell>
        </row>
        <row r="16">
          <cell r="BD16">
            <v>11561329</v>
          </cell>
        </row>
        <row r="17">
          <cell r="BD17">
            <v>1027822</v>
          </cell>
        </row>
        <row r="18">
          <cell r="BD18">
            <v>431601</v>
          </cell>
        </row>
        <row r="19">
          <cell r="BD19">
            <v>778525</v>
          </cell>
        </row>
        <row r="20">
          <cell r="BD20">
            <v>1000314</v>
          </cell>
        </row>
        <row r="21">
          <cell r="BD21">
            <v>1825800</v>
          </cell>
        </row>
        <row r="22">
          <cell r="BD22">
            <v>1231583</v>
          </cell>
        </row>
        <row r="23">
          <cell r="BD23">
            <v>12709920</v>
          </cell>
        </row>
        <row r="24">
          <cell r="BD24">
            <v>562908</v>
          </cell>
        </row>
        <row r="25">
          <cell r="BD25">
            <v>924329</v>
          </cell>
        </row>
        <row r="26">
          <cell r="BD26">
            <v>2985435</v>
          </cell>
        </row>
        <row r="27">
          <cell r="BD27">
            <v>1702755</v>
          </cell>
        </row>
        <row r="28">
          <cell r="BD28">
            <v>1817922</v>
          </cell>
        </row>
        <row r="29">
          <cell r="BD29">
            <v>6478699</v>
          </cell>
        </row>
        <row r="30">
          <cell r="BD30">
            <v>1085580</v>
          </cell>
        </row>
        <row r="31">
          <cell r="BD31">
            <v>980813</v>
          </cell>
        </row>
        <row r="32">
          <cell r="BD32">
            <v>18560442</v>
          </cell>
        </row>
        <row r="33">
          <cell r="BD33">
            <v>3137530</v>
          </cell>
        </row>
        <row r="34">
          <cell r="BD34">
            <v>10440395</v>
          </cell>
        </row>
        <row r="35">
          <cell r="BD35">
            <v>5821631</v>
          </cell>
        </row>
        <row r="36">
          <cell r="BD36">
            <v>1451050</v>
          </cell>
        </row>
        <row r="37">
          <cell r="BD37">
            <v>2418156</v>
          </cell>
        </row>
        <row r="38">
          <cell r="BD38">
            <v>13222132</v>
          </cell>
        </row>
        <row r="39">
          <cell r="BD39">
            <v>662400</v>
          </cell>
        </row>
        <row r="40">
          <cell r="BD40">
            <v>2263627</v>
          </cell>
        </row>
        <row r="41">
          <cell r="BD41">
            <v>2764921</v>
          </cell>
        </row>
        <row r="42">
          <cell r="BD42">
            <v>16240999</v>
          </cell>
        </row>
        <row r="43">
          <cell r="BD43">
            <v>10059396</v>
          </cell>
        </row>
        <row r="44">
          <cell r="BD44">
            <v>897980</v>
          </cell>
        </row>
        <row r="45">
          <cell r="BD45">
            <v>838793</v>
          </cell>
        </row>
        <row r="46">
          <cell r="BD46">
            <v>11207169</v>
          </cell>
        </row>
        <row r="47">
          <cell r="BD47">
            <v>457706</v>
          </cell>
        </row>
        <row r="48">
          <cell r="BD48">
            <v>1349115</v>
          </cell>
        </row>
        <row r="49">
          <cell r="BD49">
            <v>2330490</v>
          </cell>
        </row>
        <row r="50">
          <cell r="BD50">
            <v>3573140</v>
          </cell>
        </row>
        <row r="51">
          <cell r="BD51">
            <v>2521485</v>
          </cell>
        </row>
        <row r="52">
          <cell r="BD52">
            <v>716931</v>
          </cell>
        </row>
        <row r="53">
          <cell r="BD53">
            <v>1096139</v>
          </cell>
        </row>
        <row r="54">
          <cell r="BD54">
            <v>2529264</v>
          </cell>
        </row>
        <row r="55">
          <cell r="BD55">
            <v>6399249</v>
          </cell>
        </row>
        <row r="56">
          <cell r="BD56">
            <v>3778383</v>
          </cell>
        </row>
        <row r="57">
          <cell r="BD57">
            <v>3815172</v>
          </cell>
        </row>
        <row r="58">
          <cell r="BD58">
            <v>18046477</v>
          </cell>
        </row>
        <row r="59">
          <cell r="BD59">
            <v>9169584</v>
          </cell>
        </row>
        <row r="60">
          <cell r="BD60">
            <v>284470</v>
          </cell>
        </row>
        <row r="61">
          <cell r="BD61">
            <v>7872313</v>
          </cell>
        </row>
        <row r="62">
          <cell r="BD62">
            <v>1140427</v>
          </cell>
        </row>
        <row r="63">
          <cell r="BD63">
            <v>4634778</v>
          </cell>
        </row>
        <row r="64">
          <cell r="BD64">
            <v>4608108</v>
          </cell>
        </row>
        <row r="65">
          <cell r="BD65">
            <v>3021765</v>
          </cell>
        </row>
        <row r="66">
          <cell r="BD66">
            <v>3158705</v>
          </cell>
        </row>
        <row r="67">
          <cell r="BD67">
            <v>1104230</v>
          </cell>
        </row>
        <row r="68">
          <cell r="BD68">
            <v>1127584</v>
          </cell>
        </row>
        <row r="69">
          <cell r="BD69">
            <v>832554</v>
          </cell>
        </row>
        <row r="70">
          <cell r="BD70">
            <v>1291425</v>
          </cell>
        </row>
        <row r="71">
          <cell r="BD71">
            <v>3797181</v>
          </cell>
        </row>
        <row r="72">
          <cell r="BD72">
            <v>1233246</v>
          </cell>
        </row>
        <row r="73">
          <cell r="BD73">
            <v>2643975</v>
          </cell>
        </row>
        <row r="74">
          <cell r="BD74">
            <v>857727</v>
          </cell>
        </row>
        <row r="75">
          <cell r="BD75">
            <v>2432685</v>
          </cell>
        </row>
      </sheetData>
      <sheetData sheetId="4"/>
      <sheetData sheetId="5">
        <row r="7">
          <cell r="AP7">
            <v>-22461</v>
          </cell>
        </row>
      </sheetData>
      <sheetData sheetId="6">
        <row r="7">
          <cell r="AF7">
            <v>715</v>
          </cell>
        </row>
      </sheetData>
      <sheetData sheetId="7"/>
      <sheetData sheetId="8"/>
      <sheetData sheetId="9">
        <row r="7">
          <cell r="D7">
            <v>4579.7194791561578</v>
          </cell>
          <cell r="U7">
            <v>624396</v>
          </cell>
        </row>
        <row r="8">
          <cell r="U8">
            <v>252133</v>
          </cell>
        </row>
      </sheetData>
      <sheetData sheetId="10"/>
      <sheetData sheetId="11">
        <row r="7">
          <cell r="AE7">
            <v>0</v>
          </cell>
        </row>
      </sheetData>
      <sheetData sheetId="12">
        <row r="7">
          <cell r="AE7">
            <v>0</v>
          </cell>
        </row>
      </sheetData>
      <sheetData sheetId="13">
        <row r="7">
          <cell r="AE7">
            <v>0</v>
          </cell>
        </row>
      </sheetData>
      <sheetData sheetId="14">
        <row r="7">
          <cell r="AE7">
            <v>0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J7">
            <v>1433</v>
          </cell>
          <cell r="S7">
            <v>405</v>
          </cell>
        </row>
        <row r="8">
          <cell r="J8">
            <v>0</v>
          </cell>
          <cell r="S8">
            <v>0</v>
          </cell>
        </row>
        <row r="9">
          <cell r="J9">
            <v>1274</v>
          </cell>
          <cell r="S9">
            <v>655</v>
          </cell>
        </row>
        <row r="10">
          <cell r="J10">
            <v>0</v>
          </cell>
          <cell r="S10">
            <v>0</v>
          </cell>
        </row>
        <row r="11">
          <cell r="J11">
            <v>537</v>
          </cell>
          <cell r="S11">
            <v>126</v>
          </cell>
        </row>
        <row r="12">
          <cell r="J12">
            <v>879</v>
          </cell>
          <cell r="S12">
            <v>292</v>
          </cell>
        </row>
        <row r="13">
          <cell r="J13">
            <v>574</v>
          </cell>
          <cell r="S13">
            <v>434</v>
          </cell>
        </row>
        <row r="14">
          <cell r="J14">
            <v>1750</v>
          </cell>
          <cell r="S14">
            <v>643</v>
          </cell>
        </row>
        <row r="15">
          <cell r="J15">
            <v>22510</v>
          </cell>
          <cell r="S15">
            <v>8919</v>
          </cell>
        </row>
        <row r="16">
          <cell r="J16">
            <v>7101</v>
          </cell>
          <cell r="S16">
            <v>4306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1802</v>
          </cell>
          <cell r="S20">
            <v>624</v>
          </cell>
        </row>
        <row r="21">
          <cell r="J21">
            <v>269</v>
          </cell>
          <cell r="S21">
            <v>79</v>
          </cell>
        </row>
        <row r="22">
          <cell r="J22">
            <v>583</v>
          </cell>
          <cell r="S22">
            <v>577</v>
          </cell>
        </row>
        <row r="23">
          <cell r="J23">
            <v>16694</v>
          </cell>
          <cell r="S23">
            <v>12107</v>
          </cell>
        </row>
        <row r="24">
          <cell r="J24">
            <v>304</v>
          </cell>
          <cell r="S24">
            <v>81</v>
          </cell>
        </row>
        <row r="25">
          <cell r="J25">
            <v>0</v>
          </cell>
          <cell r="S25">
            <v>0</v>
          </cell>
        </row>
        <row r="26">
          <cell r="J26">
            <v>1668</v>
          </cell>
          <cell r="S26">
            <v>459</v>
          </cell>
        </row>
        <row r="27">
          <cell r="J27">
            <v>4392</v>
          </cell>
          <cell r="S27">
            <v>1113</v>
          </cell>
        </row>
        <row r="28">
          <cell r="J28">
            <v>0</v>
          </cell>
          <cell r="S28">
            <v>0</v>
          </cell>
        </row>
        <row r="29">
          <cell r="J29">
            <v>1604</v>
          </cell>
          <cell r="S29">
            <v>575</v>
          </cell>
        </row>
        <row r="30">
          <cell r="J30">
            <v>1331</v>
          </cell>
          <cell r="S30">
            <v>1559</v>
          </cell>
        </row>
        <row r="31">
          <cell r="J31">
            <v>366</v>
          </cell>
          <cell r="S31">
            <v>184</v>
          </cell>
        </row>
        <row r="32">
          <cell r="J32">
            <v>9854</v>
          </cell>
          <cell r="S32">
            <v>5849</v>
          </cell>
        </row>
        <row r="33">
          <cell r="J33">
            <v>958</v>
          </cell>
          <cell r="S33">
            <v>297</v>
          </cell>
        </row>
        <row r="34">
          <cell r="J34">
            <v>2681</v>
          </cell>
          <cell r="S34">
            <v>1653</v>
          </cell>
        </row>
        <row r="35">
          <cell r="J35">
            <v>3805</v>
          </cell>
          <cell r="S35">
            <v>1764</v>
          </cell>
        </row>
        <row r="36">
          <cell r="J36">
            <v>562</v>
          </cell>
          <cell r="S36">
            <v>166</v>
          </cell>
        </row>
        <row r="37">
          <cell r="J37">
            <v>1501</v>
          </cell>
          <cell r="S37">
            <v>809</v>
          </cell>
        </row>
        <row r="38">
          <cell r="J38">
            <v>870</v>
          </cell>
          <cell r="S38">
            <v>247</v>
          </cell>
        </row>
        <row r="39">
          <cell r="J39">
            <v>2120</v>
          </cell>
          <cell r="S39">
            <v>818</v>
          </cell>
        </row>
        <row r="40">
          <cell r="J40">
            <v>5275</v>
          </cell>
          <cell r="S40">
            <v>1558</v>
          </cell>
        </row>
        <row r="41">
          <cell r="J41">
            <v>641</v>
          </cell>
          <cell r="S41">
            <v>259</v>
          </cell>
        </row>
        <row r="42">
          <cell r="J42">
            <v>16402</v>
          </cell>
          <cell r="S42">
            <v>10591</v>
          </cell>
        </row>
        <row r="43">
          <cell r="J43">
            <v>4197</v>
          </cell>
          <cell r="S43">
            <v>1312</v>
          </cell>
        </row>
        <row r="44">
          <cell r="J44">
            <v>67</v>
          </cell>
          <cell r="S44">
            <v>87</v>
          </cell>
        </row>
        <row r="45">
          <cell r="J45">
            <v>310</v>
          </cell>
          <cell r="S45">
            <v>272</v>
          </cell>
        </row>
        <row r="46">
          <cell r="J46">
            <v>1992</v>
          </cell>
          <cell r="S46">
            <v>707</v>
          </cell>
        </row>
        <row r="47">
          <cell r="J47">
            <v>0</v>
          </cell>
          <cell r="S47">
            <v>0</v>
          </cell>
        </row>
        <row r="48">
          <cell r="J48">
            <v>4670</v>
          </cell>
          <cell r="S48">
            <v>2110</v>
          </cell>
        </row>
        <row r="49">
          <cell r="J49">
            <v>924</v>
          </cell>
          <cell r="S49">
            <v>294</v>
          </cell>
        </row>
        <row r="50">
          <cell r="J50">
            <v>673</v>
          </cell>
          <cell r="S50">
            <v>244</v>
          </cell>
        </row>
        <row r="51">
          <cell r="J51">
            <v>1092</v>
          </cell>
          <cell r="S51">
            <v>990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100</v>
          </cell>
          <cell r="S55">
            <v>29</v>
          </cell>
        </row>
        <row r="56">
          <cell r="J56">
            <v>343</v>
          </cell>
          <cell r="S56">
            <v>126</v>
          </cell>
        </row>
        <row r="57">
          <cell r="J57">
            <v>729</v>
          </cell>
          <cell r="S57">
            <v>335</v>
          </cell>
        </row>
        <row r="58">
          <cell r="J58">
            <v>2789</v>
          </cell>
          <cell r="S58">
            <v>1161</v>
          </cell>
        </row>
        <row r="59">
          <cell r="J59">
            <v>1759</v>
          </cell>
          <cell r="S59">
            <v>512</v>
          </cell>
        </row>
        <row r="60">
          <cell r="J60">
            <v>193</v>
          </cell>
          <cell r="S60">
            <v>86</v>
          </cell>
        </row>
        <row r="61">
          <cell r="J61">
            <v>5791</v>
          </cell>
          <cell r="S61">
            <v>2385</v>
          </cell>
        </row>
        <row r="62">
          <cell r="J62">
            <v>55</v>
          </cell>
          <cell r="S62">
            <v>19</v>
          </cell>
        </row>
        <row r="63">
          <cell r="J63">
            <v>963</v>
          </cell>
          <cell r="S63">
            <v>281</v>
          </cell>
        </row>
        <row r="64">
          <cell r="J64">
            <v>2251</v>
          </cell>
          <cell r="S64">
            <v>515</v>
          </cell>
        </row>
        <row r="65">
          <cell r="J65">
            <v>915</v>
          </cell>
          <cell r="S65">
            <v>132</v>
          </cell>
        </row>
        <row r="66">
          <cell r="J66">
            <v>724</v>
          </cell>
          <cell r="S66">
            <v>255</v>
          </cell>
        </row>
        <row r="67">
          <cell r="J67">
            <v>287</v>
          </cell>
          <cell r="S67">
            <v>244</v>
          </cell>
        </row>
        <row r="68">
          <cell r="J68">
            <v>1375</v>
          </cell>
          <cell r="S68">
            <v>282</v>
          </cell>
        </row>
        <row r="69">
          <cell r="J69">
            <v>0</v>
          </cell>
          <cell r="S69">
            <v>0</v>
          </cell>
        </row>
        <row r="70">
          <cell r="J70">
            <v>468</v>
          </cell>
          <cell r="S70">
            <v>137</v>
          </cell>
        </row>
        <row r="71">
          <cell r="J71">
            <v>3276</v>
          </cell>
          <cell r="S71">
            <v>1506</v>
          </cell>
        </row>
        <row r="72">
          <cell r="J72">
            <v>947</v>
          </cell>
          <cell r="S72">
            <v>338</v>
          </cell>
        </row>
        <row r="73">
          <cell r="J73">
            <v>256</v>
          </cell>
          <cell r="S73">
            <v>93</v>
          </cell>
        </row>
        <row r="74">
          <cell r="J74">
            <v>411</v>
          </cell>
          <cell r="S74">
            <v>111</v>
          </cell>
        </row>
        <row r="75">
          <cell r="J75">
            <v>0</v>
          </cell>
          <cell r="S75">
            <v>0</v>
          </cell>
        </row>
        <row r="78">
          <cell r="J78">
            <v>0</v>
          </cell>
        </row>
        <row r="80">
          <cell r="J80">
            <v>833</v>
          </cell>
        </row>
        <row r="82">
          <cell r="J82">
            <v>1018</v>
          </cell>
        </row>
      </sheetData>
      <sheetData sheetId="19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725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44436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67157</v>
          </cell>
        </row>
        <row r="43">
          <cell r="Q43">
            <v>0</v>
          </cell>
        </row>
        <row r="44">
          <cell r="Q44">
            <v>2338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3089</v>
          </cell>
        </row>
        <row r="51">
          <cell r="Q51">
            <v>4911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3217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37128</v>
          </cell>
        </row>
        <row r="59">
          <cell r="Q59">
            <v>5715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833</v>
          </cell>
        </row>
        <row r="82">
          <cell r="Q82">
            <v>1092</v>
          </cell>
        </row>
      </sheetData>
      <sheetData sheetId="20">
        <row r="7">
          <cell r="Q7">
            <v>5445</v>
          </cell>
        </row>
        <row r="8">
          <cell r="Q8">
            <v>5079</v>
          </cell>
        </row>
        <row r="9">
          <cell r="Q9">
            <v>8249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4737</v>
          </cell>
        </row>
        <row r="13">
          <cell r="Q13">
            <v>0</v>
          </cell>
        </row>
        <row r="14">
          <cell r="Q14">
            <v>10687</v>
          </cell>
        </row>
        <row r="15">
          <cell r="Q15">
            <v>6781</v>
          </cell>
        </row>
        <row r="16">
          <cell r="Q16">
            <v>16056</v>
          </cell>
        </row>
        <row r="17">
          <cell r="Q17">
            <v>931</v>
          </cell>
        </row>
        <row r="18">
          <cell r="Q18">
            <v>780</v>
          </cell>
        </row>
        <row r="19">
          <cell r="Q19">
            <v>0</v>
          </cell>
        </row>
        <row r="20">
          <cell r="Q20">
            <v>2736</v>
          </cell>
        </row>
        <row r="21">
          <cell r="Q21">
            <v>1611</v>
          </cell>
        </row>
        <row r="22">
          <cell r="Q22">
            <v>4158</v>
          </cell>
        </row>
        <row r="23">
          <cell r="Q23">
            <v>18852</v>
          </cell>
        </row>
        <row r="24">
          <cell r="Q24">
            <v>818</v>
          </cell>
        </row>
        <row r="25">
          <cell r="Q25">
            <v>0</v>
          </cell>
        </row>
        <row r="26">
          <cell r="Q26">
            <v>1489</v>
          </cell>
        </row>
        <row r="27">
          <cell r="Q27">
            <v>792</v>
          </cell>
        </row>
        <row r="28">
          <cell r="Q28">
            <v>2383</v>
          </cell>
        </row>
        <row r="29">
          <cell r="Q29">
            <v>5555</v>
          </cell>
        </row>
        <row r="30">
          <cell r="Q30">
            <v>749</v>
          </cell>
        </row>
        <row r="31">
          <cell r="Q31">
            <v>2376</v>
          </cell>
        </row>
        <row r="32">
          <cell r="Q32">
            <v>6129</v>
          </cell>
        </row>
        <row r="33">
          <cell r="Q33">
            <v>3264</v>
          </cell>
        </row>
        <row r="34">
          <cell r="Q34">
            <v>7666</v>
          </cell>
        </row>
        <row r="35">
          <cell r="Q35">
            <v>6493</v>
          </cell>
        </row>
        <row r="36">
          <cell r="Q36">
            <v>0</v>
          </cell>
        </row>
        <row r="37">
          <cell r="Q37">
            <v>2290</v>
          </cell>
        </row>
        <row r="38">
          <cell r="Q38">
            <v>16689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22107</v>
          </cell>
        </row>
        <row r="42">
          <cell r="Q42">
            <v>2239</v>
          </cell>
        </row>
        <row r="43">
          <cell r="Q43">
            <v>5498</v>
          </cell>
        </row>
        <row r="44">
          <cell r="Q44">
            <v>779</v>
          </cell>
        </row>
        <row r="45">
          <cell r="Q45">
            <v>1529</v>
          </cell>
        </row>
        <row r="46">
          <cell r="Q46">
            <v>4688</v>
          </cell>
        </row>
        <row r="47">
          <cell r="Q47">
            <v>793</v>
          </cell>
        </row>
        <row r="48">
          <cell r="Q48">
            <v>812</v>
          </cell>
        </row>
        <row r="49">
          <cell r="Q49">
            <v>1683</v>
          </cell>
        </row>
        <row r="50">
          <cell r="Q50">
            <v>772</v>
          </cell>
        </row>
        <row r="51">
          <cell r="Q51">
            <v>702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4022</v>
          </cell>
        </row>
        <row r="55">
          <cell r="Q55">
            <v>4238</v>
          </cell>
        </row>
        <row r="56">
          <cell r="Q56">
            <v>4670</v>
          </cell>
        </row>
        <row r="57">
          <cell r="Q57">
            <v>4772</v>
          </cell>
        </row>
        <row r="58">
          <cell r="Q58">
            <v>21329</v>
          </cell>
        </row>
        <row r="59">
          <cell r="Q59">
            <v>5715</v>
          </cell>
        </row>
        <row r="60">
          <cell r="Q60">
            <v>0</v>
          </cell>
        </row>
        <row r="61">
          <cell r="Q61">
            <v>6855</v>
          </cell>
        </row>
        <row r="62">
          <cell r="Q62">
            <v>831</v>
          </cell>
        </row>
        <row r="63">
          <cell r="Q63">
            <v>717</v>
          </cell>
        </row>
        <row r="64">
          <cell r="Q64">
            <v>9707</v>
          </cell>
        </row>
        <row r="65">
          <cell r="Q65">
            <v>0</v>
          </cell>
        </row>
        <row r="66">
          <cell r="Q66">
            <v>803</v>
          </cell>
        </row>
        <row r="67">
          <cell r="Q67">
            <v>2249</v>
          </cell>
        </row>
        <row r="68">
          <cell r="Q68">
            <v>0</v>
          </cell>
        </row>
        <row r="69">
          <cell r="Q69">
            <v>808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965</v>
          </cell>
        </row>
        <row r="73">
          <cell r="Q73">
            <v>1540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833</v>
          </cell>
        </row>
        <row r="82">
          <cell r="Q82">
            <v>1647</v>
          </cell>
        </row>
      </sheetData>
      <sheetData sheetId="21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95712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749</v>
          </cell>
        </row>
        <row r="31">
          <cell r="Q31">
            <v>0</v>
          </cell>
        </row>
        <row r="32">
          <cell r="Q32">
            <v>2298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759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746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4022</v>
          </cell>
        </row>
        <row r="55">
          <cell r="Q55">
            <v>0</v>
          </cell>
        </row>
        <row r="56">
          <cell r="Q56">
            <v>778</v>
          </cell>
        </row>
        <row r="57">
          <cell r="Q57">
            <v>0</v>
          </cell>
        </row>
        <row r="58">
          <cell r="Q58">
            <v>0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5248</v>
          </cell>
        </row>
        <row r="68">
          <cell r="Q68">
            <v>0</v>
          </cell>
        </row>
        <row r="69">
          <cell r="Q69">
            <v>1616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1540</v>
          </cell>
        </row>
        <row r="74">
          <cell r="Q74">
            <v>852</v>
          </cell>
        </row>
        <row r="75">
          <cell r="Q75">
            <v>1560</v>
          </cell>
        </row>
        <row r="78">
          <cell r="Q78">
            <v>0</v>
          </cell>
        </row>
        <row r="80">
          <cell r="Q80">
            <v>833</v>
          </cell>
        </row>
        <row r="82">
          <cell r="Q82">
            <v>659</v>
          </cell>
        </row>
      </sheetData>
      <sheetData sheetId="22">
        <row r="7">
          <cell r="E7">
            <v>4812.3300530093593</v>
          </cell>
          <cell r="Z7">
            <v>371694</v>
          </cell>
          <cell r="AT7">
            <v>333129</v>
          </cell>
        </row>
        <row r="10">
          <cell r="Z10">
            <v>30683</v>
          </cell>
          <cell r="AT10">
            <v>52638</v>
          </cell>
        </row>
        <row r="11">
          <cell r="Z11">
            <v>116331</v>
          </cell>
          <cell r="AT11">
            <v>210206</v>
          </cell>
        </row>
        <row r="12">
          <cell r="Z12">
            <v>124697</v>
          </cell>
          <cell r="AT12">
            <v>216034</v>
          </cell>
        </row>
        <row r="13">
          <cell r="Z13">
            <v>78293</v>
          </cell>
          <cell r="AT13">
            <v>135433</v>
          </cell>
        </row>
        <row r="14">
          <cell r="Z14">
            <v>126543</v>
          </cell>
          <cell r="AT14">
            <v>215752</v>
          </cell>
        </row>
        <row r="15">
          <cell r="Z15">
            <v>77255</v>
          </cell>
          <cell r="AT15">
            <v>130764</v>
          </cell>
        </row>
        <row r="16">
          <cell r="Z16">
            <v>139504</v>
          </cell>
          <cell r="AT16">
            <v>237418</v>
          </cell>
        </row>
      </sheetData>
      <sheetData sheetId="23"/>
      <sheetData sheetId="24">
        <row r="7">
          <cell r="AC7">
            <v>0</v>
          </cell>
        </row>
      </sheetData>
      <sheetData sheetId="25">
        <row r="7">
          <cell r="AC7">
            <v>0</v>
          </cell>
        </row>
      </sheetData>
      <sheetData sheetId="26">
        <row r="7">
          <cell r="AC7">
            <v>0</v>
          </cell>
        </row>
      </sheetData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0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387</v>
          </cell>
        </row>
      </sheetData>
      <sheetData sheetId="43">
        <row r="7">
          <cell r="AC7">
            <v>13518</v>
          </cell>
        </row>
      </sheetData>
      <sheetData sheetId="44">
        <row r="7">
          <cell r="AC7">
            <v>4296</v>
          </cell>
        </row>
      </sheetData>
      <sheetData sheetId="45">
        <row r="7">
          <cell r="AC7">
            <v>0</v>
          </cell>
        </row>
      </sheetData>
      <sheetData sheetId="46">
        <row r="7">
          <cell r="AC7">
            <v>0</v>
          </cell>
        </row>
      </sheetData>
      <sheetData sheetId="47">
        <row r="7">
          <cell r="AC7">
            <v>0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0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815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D7">
            <v>13388</v>
          </cell>
        </row>
      </sheetData>
      <sheetData sheetId="59">
        <row r="7">
          <cell r="AD7">
            <v>17156</v>
          </cell>
        </row>
      </sheetData>
      <sheetData sheetId="60"/>
      <sheetData sheetId="61"/>
      <sheetData sheetId="62"/>
      <sheetData sheetId="63"/>
      <sheetData sheetId="64"/>
      <sheetData sheetId="65">
        <row r="7">
          <cell r="H7">
            <v>2995.3301661132714</v>
          </cell>
        </row>
      </sheetData>
      <sheetData sheetId="6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  <sheetName val=" 2A-2_EFT (Monthly)"/>
    </sheetNames>
    <sheetDataSet>
      <sheetData sheetId="0" refreshError="1"/>
      <sheetData sheetId="1" refreshError="1"/>
      <sheetData sheetId="2" refreshError="1"/>
      <sheetData sheetId="3">
        <row r="7">
          <cell r="BD7">
            <v>4454664</v>
          </cell>
        </row>
        <row r="8">
          <cell r="BD8">
            <v>2502989</v>
          </cell>
        </row>
        <row r="9">
          <cell r="BD9">
            <v>8202302</v>
          </cell>
        </row>
        <row r="10">
          <cell r="BD10">
            <v>1852054</v>
          </cell>
        </row>
        <row r="11">
          <cell r="BD11">
            <v>2613198</v>
          </cell>
        </row>
        <row r="12">
          <cell r="BD12">
            <v>3063641</v>
          </cell>
        </row>
        <row r="13">
          <cell r="BD13">
            <v>734285</v>
          </cell>
        </row>
        <row r="14">
          <cell r="BD14">
            <v>10862886</v>
          </cell>
        </row>
        <row r="15">
          <cell r="BD15">
            <v>17884864</v>
          </cell>
        </row>
        <row r="16">
          <cell r="BD16">
            <v>11561329</v>
          </cell>
        </row>
        <row r="17">
          <cell r="BD17">
            <v>1027822</v>
          </cell>
        </row>
        <row r="18">
          <cell r="BD18">
            <v>431601</v>
          </cell>
        </row>
        <row r="19">
          <cell r="BD19">
            <v>778525</v>
          </cell>
        </row>
        <row r="20">
          <cell r="BD20">
            <v>1000314</v>
          </cell>
        </row>
        <row r="21">
          <cell r="BD21">
            <v>1825800</v>
          </cell>
        </row>
        <row r="22">
          <cell r="BD22">
            <v>1231583</v>
          </cell>
        </row>
        <row r="23">
          <cell r="BD23">
            <v>12709920</v>
          </cell>
        </row>
        <row r="24">
          <cell r="BD24">
            <v>562908</v>
          </cell>
        </row>
        <row r="25">
          <cell r="BD25">
            <v>924329</v>
          </cell>
        </row>
        <row r="26">
          <cell r="BD26">
            <v>2985434</v>
          </cell>
        </row>
        <row r="27">
          <cell r="BD27">
            <v>1702755</v>
          </cell>
        </row>
        <row r="28">
          <cell r="BD28">
            <v>1817922</v>
          </cell>
        </row>
        <row r="29">
          <cell r="BD29">
            <v>6478698</v>
          </cell>
        </row>
        <row r="30">
          <cell r="BD30">
            <v>1085579</v>
          </cell>
        </row>
        <row r="31">
          <cell r="BD31">
            <v>980813</v>
          </cell>
        </row>
        <row r="32">
          <cell r="BD32">
            <v>18560442</v>
          </cell>
        </row>
        <row r="33">
          <cell r="BD33">
            <v>3137529</v>
          </cell>
        </row>
        <row r="34">
          <cell r="BD34">
            <v>10440395</v>
          </cell>
        </row>
        <row r="35">
          <cell r="BD35">
            <v>5821631</v>
          </cell>
        </row>
        <row r="36">
          <cell r="BD36">
            <v>1451050</v>
          </cell>
        </row>
        <row r="37">
          <cell r="BD37">
            <v>2418156</v>
          </cell>
        </row>
        <row r="38">
          <cell r="BD38">
            <v>13222132</v>
          </cell>
        </row>
        <row r="39">
          <cell r="BD39">
            <v>671875</v>
          </cell>
        </row>
        <row r="40">
          <cell r="BD40">
            <v>2263627</v>
          </cell>
        </row>
        <row r="41">
          <cell r="BD41">
            <v>2764921</v>
          </cell>
        </row>
        <row r="42">
          <cell r="BD42">
            <v>16581372</v>
          </cell>
        </row>
        <row r="43">
          <cell r="BD43">
            <v>10059396</v>
          </cell>
        </row>
        <row r="44">
          <cell r="BD44">
            <v>897980</v>
          </cell>
        </row>
        <row r="45">
          <cell r="BD45">
            <v>838793</v>
          </cell>
        </row>
        <row r="46">
          <cell r="BD46">
            <v>11207168</v>
          </cell>
        </row>
        <row r="47">
          <cell r="BD47">
            <v>457706</v>
          </cell>
        </row>
        <row r="48">
          <cell r="BD48">
            <v>1349115</v>
          </cell>
        </row>
        <row r="49">
          <cell r="BD49">
            <v>2330490</v>
          </cell>
        </row>
        <row r="50">
          <cell r="BD50">
            <v>3573140</v>
          </cell>
        </row>
        <row r="51">
          <cell r="BD51">
            <v>2521485</v>
          </cell>
        </row>
        <row r="52">
          <cell r="BD52">
            <v>716931</v>
          </cell>
        </row>
        <row r="53">
          <cell r="BD53">
            <v>1096138</v>
          </cell>
        </row>
        <row r="54">
          <cell r="BD54">
            <v>2529264</v>
          </cell>
        </row>
        <row r="55">
          <cell r="BD55">
            <v>6399249</v>
          </cell>
        </row>
        <row r="56">
          <cell r="BD56">
            <v>3778383</v>
          </cell>
        </row>
        <row r="57">
          <cell r="BD57">
            <v>3815172</v>
          </cell>
        </row>
        <row r="58">
          <cell r="BD58">
            <v>18046477</v>
          </cell>
        </row>
        <row r="59">
          <cell r="BD59">
            <v>9169584</v>
          </cell>
        </row>
        <row r="60">
          <cell r="BD60">
            <v>284470</v>
          </cell>
        </row>
        <row r="61">
          <cell r="BD61">
            <v>7872313</v>
          </cell>
        </row>
        <row r="62">
          <cell r="BD62">
            <v>1140427</v>
          </cell>
        </row>
        <row r="63">
          <cell r="BD63">
            <v>4634778</v>
          </cell>
        </row>
        <row r="64">
          <cell r="BD64">
            <v>4608108</v>
          </cell>
        </row>
        <row r="65">
          <cell r="BD65">
            <v>3021765</v>
          </cell>
        </row>
        <row r="66">
          <cell r="BD66">
            <v>3158705</v>
          </cell>
        </row>
        <row r="67">
          <cell r="BD67">
            <v>1104230</v>
          </cell>
        </row>
        <row r="68">
          <cell r="BD68">
            <v>1127584</v>
          </cell>
        </row>
        <row r="69">
          <cell r="BD69">
            <v>832554</v>
          </cell>
        </row>
        <row r="70">
          <cell r="BD70">
            <v>1291425</v>
          </cell>
        </row>
        <row r="71">
          <cell r="BD71">
            <v>3797181</v>
          </cell>
        </row>
        <row r="72">
          <cell r="BD72">
            <v>1233246</v>
          </cell>
        </row>
        <row r="73">
          <cell r="BD73">
            <v>2643975</v>
          </cell>
        </row>
        <row r="74">
          <cell r="BD74">
            <v>857727</v>
          </cell>
        </row>
        <row r="75">
          <cell r="BD75">
            <v>2432685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48">
          <cell r="A148">
            <v>36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/>
      <sheetData sheetId="1"/>
      <sheetData sheetId="2"/>
      <sheetData sheetId="3">
        <row r="7">
          <cell r="BC7">
            <v>4444632</v>
          </cell>
        </row>
        <row r="8">
          <cell r="BC8">
            <v>2500489</v>
          </cell>
        </row>
        <row r="9">
          <cell r="BC9">
            <v>8183096</v>
          </cell>
        </row>
        <row r="10">
          <cell r="BC10">
            <v>1845824</v>
          </cell>
        </row>
        <row r="11">
          <cell r="BC11">
            <v>2601792</v>
          </cell>
        </row>
        <row r="12">
          <cell r="BC12">
            <v>3058644</v>
          </cell>
        </row>
        <row r="13">
          <cell r="BC13">
            <v>731268</v>
          </cell>
        </row>
        <row r="14">
          <cell r="BC14">
            <v>10849534</v>
          </cell>
        </row>
        <row r="15">
          <cell r="BC15">
            <v>17860677</v>
          </cell>
        </row>
        <row r="16">
          <cell r="BC16">
            <v>11533412</v>
          </cell>
        </row>
        <row r="17">
          <cell r="BC17">
            <v>1024502</v>
          </cell>
        </row>
        <row r="18">
          <cell r="BC18">
            <v>429101</v>
          </cell>
        </row>
        <row r="19">
          <cell r="BC19">
            <v>776026</v>
          </cell>
        </row>
        <row r="20">
          <cell r="BC20">
            <v>997814</v>
          </cell>
        </row>
        <row r="21">
          <cell r="BC21">
            <v>1823300</v>
          </cell>
        </row>
        <row r="22">
          <cell r="BC22">
            <v>1226335</v>
          </cell>
        </row>
        <row r="23">
          <cell r="BC23">
            <v>12688036</v>
          </cell>
        </row>
        <row r="24">
          <cell r="BC24">
            <v>560408</v>
          </cell>
        </row>
        <row r="25">
          <cell r="BC25">
            <v>921829</v>
          </cell>
        </row>
        <row r="26">
          <cell r="BC26">
            <v>2979651</v>
          </cell>
        </row>
        <row r="27">
          <cell r="BC27">
            <v>1700255</v>
          </cell>
        </row>
        <row r="28">
          <cell r="BC28">
            <v>1808961</v>
          </cell>
        </row>
        <row r="29">
          <cell r="BC29">
            <v>6452887</v>
          </cell>
        </row>
        <row r="30">
          <cell r="BC30">
            <v>1079885</v>
          </cell>
        </row>
        <row r="31">
          <cell r="BC31">
            <v>975797</v>
          </cell>
        </row>
        <row r="32">
          <cell r="BC32">
            <v>18529454</v>
          </cell>
        </row>
        <row r="33">
          <cell r="BC33">
            <v>3129676</v>
          </cell>
        </row>
        <row r="34">
          <cell r="BC34">
            <v>10417083</v>
          </cell>
        </row>
        <row r="35">
          <cell r="BC35">
            <v>5801656</v>
          </cell>
        </row>
        <row r="36">
          <cell r="BC36">
            <v>1447231</v>
          </cell>
        </row>
        <row r="37">
          <cell r="BC37">
            <v>2415656</v>
          </cell>
        </row>
        <row r="38">
          <cell r="BC38">
            <v>13169831</v>
          </cell>
        </row>
        <row r="39">
          <cell r="BC39">
            <v>669001</v>
          </cell>
        </row>
        <row r="40">
          <cell r="BC40">
            <v>2259647</v>
          </cell>
        </row>
        <row r="41">
          <cell r="BC41">
            <v>2759387</v>
          </cell>
        </row>
        <row r="42">
          <cell r="BC42">
            <v>16464682</v>
          </cell>
        </row>
        <row r="43">
          <cell r="BC43">
            <v>10051131</v>
          </cell>
        </row>
        <row r="44">
          <cell r="BC44">
            <v>895480</v>
          </cell>
        </row>
        <row r="45">
          <cell r="BC45">
            <v>834384</v>
          </cell>
        </row>
        <row r="46">
          <cell r="BC46">
            <v>11181090</v>
          </cell>
        </row>
        <row r="47">
          <cell r="BC47">
            <v>454850</v>
          </cell>
        </row>
        <row r="48">
          <cell r="BC48">
            <v>1341904</v>
          </cell>
        </row>
        <row r="49">
          <cell r="BC49">
            <v>2323028</v>
          </cell>
        </row>
        <row r="50">
          <cell r="BC50">
            <v>3569820</v>
          </cell>
        </row>
        <row r="51">
          <cell r="BC51">
            <v>2509544</v>
          </cell>
        </row>
        <row r="52">
          <cell r="BC52">
            <v>714431</v>
          </cell>
        </row>
        <row r="53">
          <cell r="BC53">
            <v>1090712</v>
          </cell>
        </row>
        <row r="54">
          <cell r="BC54">
            <v>2522392</v>
          </cell>
        </row>
        <row r="55">
          <cell r="BC55">
            <v>6373509</v>
          </cell>
        </row>
        <row r="56">
          <cell r="BC56">
            <v>3769726</v>
          </cell>
        </row>
        <row r="57">
          <cell r="BC57">
            <v>3806925</v>
          </cell>
        </row>
        <row r="58">
          <cell r="BC58">
            <v>18002995</v>
          </cell>
        </row>
        <row r="59">
          <cell r="BC59">
            <v>9149592</v>
          </cell>
        </row>
        <row r="60">
          <cell r="BC60">
            <v>281971</v>
          </cell>
        </row>
        <row r="61">
          <cell r="BC61">
            <v>7852803</v>
          </cell>
        </row>
        <row r="62">
          <cell r="BC62">
            <v>1137678</v>
          </cell>
        </row>
        <row r="63">
          <cell r="BC63">
            <v>4624157</v>
          </cell>
        </row>
        <row r="64">
          <cell r="BC64">
            <v>4597470</v>
          </cell>
        </row>
        <row r="65">
          <cell r="BC65">
            <v>3013965</v>
          </cell>
        </row>
        <row r="66">
          <cell r="BC66">
            <v>3153029</v>
          </cell>
        </row>
        <row r="67">
          <cell r="BC67">
            <v>1100320</v>
          </cell>
        </row>
        <row r="68">
          <cell r="BC68">
            <v>1123657</v>
          </cell>
        </row>
        <row r="69">
          <cell r="BC69">
            <v>829162</v>
          </cell>
        </row>
        <row r="70">
          <cell r="BC70">
            <v>1287516</v>
          </cell>
        </row>
        <row r="71">
          <cell r="BC71">
            <v>3794681</v>
          </cell>
        </row>
        <row r="72">
          <cell r="BC72">
            <v>1230746</v>
          </cell>
        </row>
        <row r="73">
          <cell r="BC73">
            <v>2641475</v>
          </cell>
        </row>
        <row r="74">
          <cell r="BC74">
            <v>854228</v>
          </cell>
        </row>
        <row r="75">
          <cell r="BC75">
            <v>2427295</v>
          </cell>
        </row>
      </sheetData>
      <sheetData sheetId="4"/>
      <sheetData sheetId="5">
        <row r="7">
          <cell r="AP7">
            <v>-22011</v>
          </cell>
        </row>
      </sheetData>
      <sheetData sheetId="6"/>
      <sheetData sheetId="7"/>
      <sheetData sheetId="8"/>
      <sheetData sheetId="9">
        <row r="7">
          <cell r="T7">
            <v>623397</v>
          </cell>
        </row>
        <row r="8">
          <cell r="T8">
            <v>251133</v>
          </cell>
        </row>
      </sheetData>
      <sheetData sheetId="10">
        <row r="7">
          <cell r="AD7">
            <v>445206</v>
          </cell>
        </row>
      </sheetData>
      <sheetData sheetId="11">
        <row r="7">
          <cell r="AE7">
            <v>0</v>
          </cell>
        </row>
      </sheetData>
      <sheetData sheetId="12">
        <row r="7">
          <cell r="AE7">
            <v>0</v>
          </cell>
        </row>
      </sheetData>
      <sheetData sheetId="13">
        <row r="7">
          <cell r="AE7">
            <v>0</v>
          </cell>
        </row>
      </sheetData>
      <sheetData sheetId="14">
        <row r="7">
          <cell r="AE7">
            <v>0</v>
          </cell>
        </row>
      </sheetData>
      <sheetData sheetId="15">
        <row r="7">
          <cell r="AE7">
            <v>0</v>
          </cell>
        </row>
      </sheetData>
      <sheetData sheetId="16">
        <row r="7">
          <cell r="AE7">
            <v>0</v>
          </cell>
        </row>
      </sheetData>
      <sheetData sheetId="17">
        <row r="7">
          <cell r="AE7">
            <v>0</v>
          </cell>
        </row>
      </sheetData>
      <sheetData sheetId="18">
        <row r="7">
          <cell r="J7">
            <v>1433</v>
          </cell>
          <cell r="S7">
            <v>405</v>
          </cell>
        </row>
        <row r="8">
          <cell r="J8">
            <v>0</v>
          </cell>
          <cell r="S8">
            <v>0</v>
          </cell>
        </row>
        <row r="9">
          <cell r="J9">
            <v>1274</v>
          </cell>
          <cell r="S9">
            <v>654</v>
          </cell>
        </row>
        <row r="10">
          <cell r="J10">
            <v>0</v>
          </cell>
          <cell r="S10">
            <v>0</v>
          </cell>
        </row>
        <row r="11">
          <cell r="J11">
            <v>537</v>
          </cell>
          <cell r="S11">
            <v>126</v>
          </cell>
        </row>
        <row r="12">
          <cell r="J12">
            <v>879</v>
          </cell>
          <cell r="S12">
            <v>293</v>
          </cell>
        </row>
        <row r="13">
          <cell r="J13">
            <v>574</v>
          </cell>
          <cell r="S13">
            <v>434</v>
          </cell>
        </row>
        <row r="14">
          <cell r="J14">
            <v>1750</v>
          </cell>
          <cell r="S14">
            <v>642</v>
          </cell>
        </row>
        <row r="15">
          <cell r="J15">
            <v>22510</v>
          </cell>
          <cell r="S15">
            <v>8919</v>
          </cell>
        </row>
        <row r="16">
          <cell r="J16">
            <v>7101</v>
          </cell>
          <cell r="S16">
            <v>4306</v>
          </cell>
        </row>
        <row r="17">
          <cell r="J17">
            <v>0</v>
          </cell>
          <cell r="S17">
            <v>0</v>
          </cell>
        </row>
        <row r="18">
          <cell r="J18">
            <v>0</v>
          </cell>
          <cell r="S18">
            <v>0</v>
          </cell>
        </row>
        <row r="19">
          <cell r="J19">
            <v>0</v>
          </cell>
          <cell r="S19">
            <v>0</v>
          </cell>
        </row>
        <row r="20">
          <cell r="J20">
            <v>1801</v>
          </cell>
          <cell r="S20">
            <v>623</v>
          </cell>
        </row>
        <row r="21">
          <cell r="J21">
            <v>269</v>
          </cell>
          <cell r="S21">
            <v>79</v>
          </cell>
        </row>
        <row r="22">
          <cell r="J22">
            <v>583</v>
          </cell>
          <cell r="S22">
            <v>578</v>
          </cell>
        </row>
        <row r="23">
          <cell r="J23">
            <v>16693</v>
          </cell>
          <cell r="S23">
            <v>12107</v>
          </cell>
        </row>
        <row r="24">
          <cell r="J24">
            <v>304</v>
          </cell>
          <cell r="S24">
            <v>81</v>
          </cell>
        </row>
        <row r="25">
          <cell r="J25">
            <v>0</v>
          </cell>
          <cell r="S25">
            <v>0</v>
          </cell>
        </row>
        <row r="26">
          <cell r="J26">
            <v>1668</v>
          </cell>
          <cell r="S26">
            <v>459</v>
          </cell>
        </row>
        <row r="27">
          <cell r="J27">
            <v>4392</v>
          </cell>
          <cell r="S27">
            <v>1112</v>
          </cell>
        </row>
        <row r="28">
          <cell r="J28">
            <v>0</v>
          </cell>
          <cell r="S28">
            <v>0</v>
          </cell>
        </row>
        <row r="29">
          <cell r="J29">
            <v>1603</v>
          </cell>
          <cell r="S29">
            <v>574</v>
          </cell>
        </row>
        <row r="30">
          <cell r="J30">
            <v>1330</v>
          </cell>
          <cell r="S30">
            <v>1559</v>
          </cell>
        </row>
        <row r="31">
          <cell r="J31">
            <v>366</v>
          </cell>
          <cell r="S31">
            <v>184</v>
          </cell>
        </row>
        <row r="32">
          <cell r="J32">
            <v>9854</v>
          </cell>
          <cell r="S32">
            <v>5849</v>
          </cell>
        </row>
        <row r="33">
          <cell r="J33">
            <v>958</v>
          </cell>
          <cell r="S33">
            <v>297</v>
          </cell>
        </row>
        <row r="34">
          <cell r="J34">
            <v>2681</v>
          </cell>
          <cell r="S34">
            <v>1653</v>
          </cell>
        </row>
        <row r="35">
          <cell r="J35">
            <v>3805</v>
          </cell>
          <cell r="S35">
            <v>1764</v>
          </cell>
        </row>
        <row r="36">
          <cell r="J36">
            <v>562</v>
          </cell>
          <cell r="S36">
            <v>166</v>
          </cell>
        </row>
        <row r="37">
          <cell r="J37">
            <v>1501</v>
          </cell>
          <cell r="S37">
            <v>809</v>
          </cell>
        </row>
        <row r="38">
          <cell r="J38">
            <v>870</v>
          </cell>
          <cell r="S38">
            <v>247</v>
          </cell>
        </row>
        <row r="39">
          <cell r="J39">
            <v>2120</v>
          </cell>
          <cell r="S39">
            <v>818</v>
          </cell>
        </row>
        <row r="40">
          <cell r="J40">
            <v>5274</v>
          </cell>
          <cell r="S40">
            <v>1558</v>
          </cell>
        </row>
        <row r="41">
          <cell r="J41">
            <v>641</v>
          </cell>
          <cell r="S41">
            <v>259</v>
          </cell>
        </row>
        <row r="42">
          <cell r="J42">
            <v>16402</v>
          </cell>
          <cell r="S42">
            <v>10591</v>
          </cell>
        </row>
        <row r="43">
          <cell r="J43">
            <v>4196</v>
          </cell>
          <cell r="S43">
            <v>1312</v>
          </cell>
        </row>
        <row r="44">
          <cell r="J44">
            <v>67</v>
          </cell>
          <cell r="S44">
            <v>87</v>
          </cell>
        </row>
        <row r="45">
          <cell r="J45">
            <v>310</v>
          </cell>
          <cell r="S45">
            <v>272</v>
          </cell>
        </row>
        <row r="46">
          <cell r="J46">
            <v>1992</v>
          </cell>
          <cell r="S46">
            <v>708</v>
          </cell>
        </row>
        <row r="47">
          <cell r="J47">
            <v>0</v>
          </cell>
          <cell r="S47">
            <v>0</v>
          </cell>
        </row>
        <row r="48">
          <cell r="J48">
            <v>4670</v>
          </cell>
          <cell r="S48">
            <v>2110</v>
          </cell>
        </row>
        <row r="49">
          <cell r="J49">
            <v>924</v>
          </cell>
          <cell r="S49">
            <v>294</v>
          </cell>
        </row>
        <row r="50">
          <cell r="J50">
            <v>674</v>
          </cell>
          <cell r="S50">
            <v>244</v>
          </cell>
        </row>
        <row r="51">
          <cell r="J51">
            <v>1092</v>
          </cell>
          <cell r="S51">
            <v>990</v>
          </cell>
        </row>
        <row r="52">
          <cell r="J52">
            <v>0</v>
          </cell>
          <cell r="S52">
            <v>0</v>
          </cell>
        </row>
        <row r="53">
          <cell r="J53">
            <v>0</v>
          </cell>
          <cell r="S53">
            <v>0</v>
          </cell>
        </row>
        <row r="54">
          <cell r="J54">
            <v>0</v>
          </cell>
          <cell r="S54">
            <v>0</v>
          </cell>
        </row>
        <row r="55">
          <cell r="J55">
            <v>100</v>
          </cell>
          <cell r="S55">
            <v>29</v>
          </cell>
        </row>
        <row r="56">
          <cell r="J56">
            <v>343</v>
          </cell>
          <cell r="S56">
            <v>125</v>
          </cell>
        </row>
        <row r="57">
          <cell r="J57">
            <v>729</v>
          </cell>
          <cell r="S57">
            <v>335</v>
          </cell>
        </row>
        <row r="58">
          <cell r="J58">
            <v>2790</v>
          </cell>
          <cell r="S58">
            <v>1161</v>
          </cell>
        </row>
        <row r="59">
          <cell r="J59">
            <v>1759</v>
          </cell>
          <cell r="S59">
            <v>512</v>
          </cell>
        </row>
        <row r="60">
          <cell r="J60">
            <v>193</v>
          </cell>
          <cell r="S60">
            <v>86</v>
          </cell>
        </row>
        <row r="61">
          <cell r="J61">
            <v>5791</v>
          </cell>
          <cell r="S61">
            <v>2385</v>
          </cell>
        </row>
        <row r="62">
          <cell r="J62">
            <v>55</v>
          </cell>
          <cell r="S62">
            <v>19</v>
          </cell>
        </row>
        <row r="63">
          <cell r="J63">
            <v>963</v>
          </cell>
          <cell r="S63">
            <v>281</v>
          </cell>
        </row>
        <row r="64">
          <cell r="J64">
            <v>2251</v>
          </cell>
          <cell r="S64">
            <v>515</v>
          </cell>
        </row>
        <row r="65">
          <cell r="J65">
            <v>915</v>
          </cell>
          <cell r="S65">
            <v>132</v>
          </cell>
        </row>
        <row r="66">
          <cell r="J66">
            <v>724</v>
          </cell>
          <cell r="S66">
            <v>255</v>
          </cell>
        </row>
        <row r="67">
          <cell r="J67">
            <v>287</v>
          </cell>
          <cell r="S67">
            <v>244</v>
          </cell>
        </row>
        <row r="68">
          <cell r="J68">
            <v>1375</v>
          </cell>
          <cell r="S68">
            <v>281</v>
          </cell>
        </row>
        <row r="69">
          <cell r="J69">
            <v>0</v>
          </cell>
          <cell r="S69">
            <v>0</v>
          </cell>
        </row>
        <row r="70">
          <cell r="J70">
            <v>469</v>
          </cell>
          <cell r="S70">
            <v>136</v>
          </cell>
        </row>
        <row r="71">
          <cell r="J71">
            <v>3276</v>
          </cell>
          <cell r="S71">
            <v>1506</v>
          </cell>
        </row>
        <row r="72">
          <cell r="J72">
            <v>947</v>
          </cell>
          <cell r="S72">
            <v>339</v>
          </cell>
        </row>
        <row r="73">
          <cell r="J73">
            <v>257</v>
          </cell>
          <cell r="S73">
            <v>93</v>
          </cell>
        </row>
        <row r="74">
          <cell r="J74">
            <v>411</v>
          </cell>
          <cell r="S74">
            <v>110</v>
          </cell>
        </row>
        <row r="75">
          <cell r="J75">
            <v>0</v>
          </cell>
          <cell r="S75">
            <v>0</v>
          </cell>
        </row>
        <row r="78">
          <cell r="J78">
            <v>0</v>
          </cell>
        </row>
        <row r="80">
          <cell r="J80">
            <v>-167</v>
          </cell>
        </row>
        <row r="82">
          <cell r="J82">
            <v>1018</v>
          </cell>
        </row>
      </sheetData>
      <sheetData sheetId="19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725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44436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0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67157</v>
          </cell>
        </row>
        <row r="43">
          <cell r="Q43">
            <v>0</v>
          </cell>
        </row>
        <row r="44">
          <cell r="Q44">
            <v>2338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3089</v>
          </cell>
        </row>
        <row r="51">
          <cell r="Q51">
            <v>4911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3218</v>
          </cell>
        </row>
        <row r="55">
          <cell r="Q55">
            <v>0</v>
          </cell>
        </row>
        <row r="56">
          <cell r="Q56">
            <v>0</v>
          </cell>
        </row>
        <row r="57">
          <cell r="Q57">
            <v>0</v>
          </cell>
        </row>
        <row r="58">
          <cell r="Q58">
            <v>37128</v>
          </cell>
        </row>
        <row r="59">
          <cell r="Q59">
            <v>5714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0</v>
          </cell>
        </row>
        <row r="69">
          <cell r="Q69">
            <v>0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-167</v>
          </cell>
        </row>
        <row r="82">
          <cell r="Q82">
            <v>1091</v>
          </cell>
        </row>
      </sheetData>
      <sheetData sheetId="20">
        <row r="7">
          <cell r="Q7">
            <v>5445</v>
          </cell>
        </row>
        <row r="8">
          <cell r="Q8">
            <v>5079</v>
          </cell>
        </row>
        <row r="9">
          <cell r="Q9">
            <v>8249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4737</v>
          </cell>
        </row>
        <row r="13">
          <cell r="Q13">
            <v>0</v>
          </cell>
        </row>
        <row r="14">
          <cell r="Q14">
            <v>10687</v>
          </cell>
        </row>
        <row r="15">
          <cell r="Q15">
            <v>6781</v>
          </cell>
        </row>
        <row r="16">
          <cell r="Q16">
            <v>16056</v>
          </cell>
        </row>
        <row r="17">
          <cell r="Q17">
            <v>931</v>
          </cell>
        </row>
        <row r="18">
          <cell r="Q18">
            <v>780</v>
          </cell>
        </row>
        <row r="19">
          <cell r="Q19">
            <v>0</v>
          </cell>
        </row>
        <row r="20">
          <cell r="Q20">
            <v>2736</v>
          </cell>
        </row>
        <row r="21">
          <cell r="Q21">
            <v>1611</v>
          </cell>
        </row>
        <row r="22">
          <cell r="Q22">
            <v>4158</v>
          </cell>
        </row>
        <row r="23">
          <cell r="Q23">
            <v>18853</v>
          </cell>
        </row>
        <row r="24">
          <cell r="Q24">
            <v>818</v>
          </cell>
        </row>
        <row r="25">
          <cell r="Q25">
            <v>0</v>
          </cell>
        </row>
        <row r="26">
          <cell r="Q26">
            <v>1488</v>
          </cell>
        </row>
        <row r="27">
          <cell r="Q27">
            <v>792</v>
          </cell>
        </row>
        <row r="28">
          <cell r="Q28">
            <v>2383</v>
          </cell>
        </row>
        <row r="29">
          <cell r="Q29">
            <v>5555</v>
          </cell>
        </row>
        <row r="30">
          <cell r="Q30">
            <v>749</v>
          </cell>
        </row>
        <row r="31">
          <cell r="Q31">
            <v>2375</v>
          </cell>
        </row>
        <row r="32">
          <cell r="Q32">
            <v>6129</v>
          </cell>
        </row>
        <row r="33">
          <cell r="Q33">
            <v>3264</v>
          </cell>
        </row>
        <row r="34">
          <cell r="Q34">
            <v>7666</v>
          </cell>
        </row>
        <row r="35">
          <cell r="Q35">
            <v>6493</v>
          </cell>
        </row>
        <row r="36">
          <cell r="Q36">
            <v>0</v>
          </cell>
        </row>
        <row r="37">
          <cell r="Q37">
            <v>2290</v>
          </cell>
        </row>
        <row r="38">
          <cell r="Q38">
            <v>16689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22107</v>
          </cell>
        </row>
        <row r="42">
          <cell r="Q42">
            <v>2239</v>
          </cell>
        </row>
        <row r="43">
          <cell r="Q43">
            <v>5498</v>
          </cell>
        </row>
        <row r="44">
          <cell r="Q44">
            <v>779</v>
          </cell>
        </row>
        <row r="45">
          <cell r="Q45">
            <v>1529</v>
          </cell>
        </row>
        <row r="46">
          <cell r="Q46">
            <v>4688</v>
          </cell>
        </row>
        <row r="47">
          <cell r="Q47">
            <v>793</v>
          </cell>
        </row>
        <row r="48">
          <cell r="Q48">
            <v>812</v>
          </cell>
        </row>
        <row r="49">
          <cell r="Q49">
            <v>1683</v>
          </cell>
        </row>
        <row r="50">
          <cell r="Q50">
            <v>772</v>
          </cell>
        </row>
        <row r="51">
          <cell r="Q51">
            <v>702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4022</v>
          </cell>
        </row>
        <row r="55">
          <cell r="Q55">
            <v>4238</v>
          </cell>
        </row>
        <row r="56">
          <cell r="Q56">
            <v>4670</v>
          </cell>
        </row>
        <row r="57">
          <cell r="Q57">
            <v>4772</v>
          </cell>
        </row>
        <row r="58">
          <cell r="Q58">
            <v>21329</v>
          </cell>
        </row>
        <row r="59">
          <cell r="Q59">
            <v>5714</v>
          </cell>
        </row>
        <row r="60">
          <cell r="Q60">
            <v>0</v>
          </cell>
        </row>
        <row r="61">
          <cell r="Q61">
            <v>6854</v>
          </cell>
        </row>
        <row r="62">
          <cell r="Q62">
            <v>831</v>
          </cell>
        </row>
        <row r="63">
          <cell r="Q63">
            <v>717</v>
          </cell>
        </row>
        <row r="64">
          <cell r="Q64">
            <v>9708</v>
          </cell>
        </row>
        <row r="65">
          <cell r="Q65">
            <v>0</v>
          </cell>
        </row>
        <row r="66">
          <cell r="Q66">
            <v>803</v>
          </cell>
        </row>
        <row r="67">
          <cell r="Q67">
            <v>2249</v>
          </cell>
        </row>
        <row r="68">
          <cell r="Q68">
            <v>0</v>
          </cell>
        </row>
        <row r="69">
          <cell r="Q69">
            <v>808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965</v>
          </cell>
        </row>
        <row r="73">
          <cell r="Q73">
            <v>1539</v>
          </cell>
        </row>
        <row r="74">
          <cell r="Q74">
            <v>0</v>
          </cell>
        </row>
        <row r="75">
          <cell r="Q75">
            <v>0</v>
          </cell>
        </row>
        <row r="78">
          <cell r="Q78">
            <v>0</v>
          </cell>
        </row>
        <row r="80">
          <cell r="Q80">
            <v>-167</v>
          </cell>
        </row>
        <row r="82">
          <cell r="Q82">
            <v>1647</v>
          </cell>
        </row>
      </sheetData>
      <sheetData sheetId="21">
        <row r="7">
          <cell r="Q7">
            <v>0</v>
          </cell>
        </row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0</v>
          </cell>
        </row>
        <row r="16">
          <cell r="Q16">
            <v>0</v>
          </cell>
        </row>
        <row r="17">
          <cell r="Q17">
            <v>0</v>
          </cell>
        </row>
        <row r="18">
          <cell r="Q18">
            <v>0</v>
          </cell>
        </row>
        <row r="19">
          <cell r="Q19">
            <v>0</v>
          </cell>
        </row>
        <row r="20">
          <cell r="Q20">
            <v>0</v>
          </cell>
        </row>
        <row r="21">
          <cell r="Q21">
            <v>0</v>
          </cell>
        </row>
        <row r="22">
          <cell r="Q22">
            <v>0</v>
          </cell>
        </row>
        <row r="23">
          <cell r="Q23">
            <v>95712</v>
          </cell>
        </row>
        <row r="24">
          <cell r="Q24">
            <v>0</v>
          </cell>
        </row>
        <row r="25">
          <cell r="Q25">
            <v>0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749</v>
          </cell>
        </row>
        <row r="31">
          <cell r="Q31">
            <v>0</v>
          </cell>
        </row>
        <row r="32">
          <cell r="Q32">
            <v>2299</v>
          </cell>
        </row>
        <row r="33">
          <cell r="Q33">
            <v>0</v>
          </cell>
        </row>
        <row r="34">
          <cell r="Q34">
            <v>0</v>
          </cell>
        </row>
        <row r="35">
          <cell r="Q35">
            <v>0</v>
          </cell>
        </row>
        <row r="36">
          <cell r="Q36">
            <v>0</v>
          </cell>
        </row>
        <row r="37">
          <cell r="Q37">
            <v>0</v>
          </cell>
        </row>
        <row r="38">
          <cell r="Q38">
            <v>759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0</v>
          </cell>
        </row>
        <row r="42">
          <cell r="Q42">
            <v>746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0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4022</v>
          </cell>
        </row>
        <row r="55">
          <cell r="Q55">
            <v>0</v>
          </cell>
        </row>
        <row r="56">
          <cell r="Q56">
            <v>778</v>
          </cell>
        </row>
        <row r="57">
          <cell r="Q57">
            <v>0</v>
          </cell>
        </row>
        <row r="58">
          <cell r="Q58">
            <v>0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5248</v>
          </cell>
        </row>
        <row r="68">
          <cell r="Q68">
            <v>0</v>
          </cell>
        </row>
        <row r="69">
          <cell r="Q69">
            <v>1616</v>
          </cell>
        </row>
        <row r="70">
          <cell r="Q70">
            <v>0</v>
          </cell>
        </row>
        <row r="71">
          <cell r="Q71">
            <v>0</v>
          </cell>
        </row>
        <row r="72">
          <cell r="Q72">
            <v>0</v>
          </cell>
        </row>
        <row r="73">
          <cell r="Q73">
            <v>1539</v>
          </cell>
        </row>
        <row r="74">
          <cell r="Q74">
            <v>851</v>
          </cell>
        </row>
        <row r="75">
          <cell r="Q75">
            <v>1560</v>
          </cell>
        </row>
        <row r="78">
          <cell r="Q78">
            <v>0</v>
          </cell>
        </row>
        <row r="80">
          <cell r="Q80">
            <v>-167</v>
          </cell>
        </row>
        <row r="82">
          <cell r="Q82">
            <v>659</v>
          </cell>
        </row>
      </sheetData>
      <sheetData sheetId="22">
        <row r="7">
          <cell r="Y7">
            <v>371694</v>
          </cell>
          <cell r="AT7">
            <v>333129</v>
          </cell>
        </row>
        <row r="10">
          <cell r="Y10">
            <v>30683</v>
          </cell>
          <cell r="AT10">
            <v>52638</v>
          </cell>
        </row>
        <row r="11">
          <cell r="Y11">
            <v>115331</v>
          </cell>
          <cell r="AT11">
            <v>210206</v>
          </cell>
        </row>
        <row r="12">
          <cell r="Y12">
            <v>124697</v>
          </cell>
          <cell r="AT12">
            <v>216034</v>
          </cell>
        </row>
        <row r="13">
          <cell r="Y13">
            <v>78293</v>
          </cell>
          <cell r="AT13">
            <v>135433</v>
          </cell>
        </row>
        <row r="14">
          <cell r="Y14">
            <v>126543</v>
          </cell>
          <cell r="AT14">
            <v>215752</v>
          </cell>
        </row>
        <row r="15">
          <cell r="Y15">
            <v>77255</v>
          </cell>
          <cell r="AT15">
            <v>130764</v>
          </cell>
        </row>
        <row r="16">
          <cell r="Y16">
            <v>139504</v>
          </cell>
          <cell r="AT16">
            <v>237418</v>
          </cell>
        </row>
      </sheetData>
      <sheetData sheetId="23">
        <row r="7">
          <cell r="AC7">
            <v>918604</v>
          </cell>
        </row>
      </sheetData>
      <sheetData sheetId="24">
        <row r="7">
          <cell r="AC7">
            <v>0</v>
          </cell>
        </row>
      </sheetData>
      <sheetData sheetId="25">
        <row r="7">
          <cell r="AC7">
            <v>0</v>
          </cell>
        </row>
      </sheetData>
      <sheetData sheetId="26">
        <row r="7">
          <cell r="AC7">
            <v>0</v>
          </cell>
        </row>
      </sheetData>
      <sheetData sheetId="27">
        <row r="7">
          <cell r="AC7">
            <v>0</v>
          </cell>
        </row>
      </sheetData>
      <sheetData sheetId="28">
        <row r="7">
          <cell r="AC7">
            <v>0</v>
          </cell>
        </row>
      </sheetData>
      <sheetData sheetId="29">
        <row r="7">
          <cell r="AC7">
            <v>0</v>
          </cell>
        </row>
      </sheetData>
      <sheetData sheetId="30">
        <row r="7">
          <cell r="AC7">
            <v>0</v>
          </cell>
        </row>
      </sheetData>
      <sheetData sheetId="31">
        <row r="7">
          <cell r="AC7">
            <v>0</v>
          </cell>
        </row>
      </sheetData>
      <sheetData sheetId="32">
        <row r="7">
          <cell r="AC7">
            <v>0</v>
          </cell>
        </row>
      </sheetData>
      <sheetData sheetId="33">
        <row r="7">
          <cell r="AC7">
            <v>0</v>
          </cell>
        </row>
      </sheetData>
      <sheetData sheetId="34">
        <row r="7">
          <cell r="AC7">
            <v>0</v>
          </cell>
        </row>
      </sheetData>
      <sheetData sheetId="35">
        <row r="7">
          <cell r="AC7">
            <v>0</v>
          </cell>
        </row>
      </sheetData>
      <sheetData sheetId="36">
        <row r="7">
          <cell r="AC7">
            <v>0</v>
          </cell>
        </row>
      </sheetData>
      <sheetData sheetId="37">
        <row r="7">
          <cell r="AC7">
            <v>0</v>
          </cell>
        </row>
      </sheetData>
      <sheetData sheetId="38">
        <row r="7">
          <cell r="AC7">
            <v>0</v>
          </cell>
        </row>
      </sheetData>
      <sheetData sheetId="39">
        <row r="7">
          <cell r="AC7">
            <v>0</v>
          </cell>
        </row>
      </sheetData>
      <sheetData sheetId="40">
        <row r="7">
          <cell r="AC7">
            <v>0</v>
          </cell>
        </row>
      </sheetData>
      <sheetData sheetId="41">
        <row r="7">
          <cell r="AC7">
            <v>0</v>
          </cell>
        </row>
      </sheetData>
      <sheetData sheetId="42">
        <row r="7">
          <cell r="AC7">
            <v>387</v>
          </cell>
        </row>
      </sheetData>
      <sheetData sheetId="43">
        <row r="7">
          <cell r="AC7">
            <v>13518</v>
          </cell>
        </row>
      </sheetData>
      <sheetData sheetId="44">
        <row r="7">
          <cell r="AC7">
            <v>4295</v>
          </cell>
        </row>
      </sheetData>
      <sheetData sheetId="45">
        <row r="7">
          <cell r="AC7">
            <v>0</v>
          </cell>
        </row>
      </sheetData>
      <sheetData sheetId="46">
        <row r="7">
          <cell r="AC7">
            <v>0</v>
          </cell>
        </row>
      </sheetData>
      <sheetData sheetId="47">
        <row r="7">
          <cell r="AC7">
            <v>0</v>
          </cell>
        </row>
      </sheetData>
      <sheetData sheetId="48">
        <row r="7">
          <cell r="AC7">
            <v>0</v>
          </cell>
        </row>
      </sheetData>
      <sheetData sheetId="49">
        <row r="7">
          <cell r="AC7">
            <v>0</v>
          </cell>
        </row>
      </sheetData>
      <sheetData sheetId="50">
        <row r="7">
          <cell r="AC7">
            <v>0</v>
          </cell>
        </row>
      </sheetData>
      <sheetData sheetId="51">
        <row r="7">
          <cell r="AC7">
            <v>0</v>
          </cell>
        </row>
      </sheetData>
      <sheetData sheetId="52">
        <row r="7">
          <cell r="AC7">
            <v>0</v>
          </cell>
        </row>
      </sheetData>
      <sheetData sheetId="53">
        <row r="7">
          <cell r="AC7">
            <v>815</v>
          </cell>
        </row>
      </sheetData>
      <sheetData sheetId="54">
        <row r="7">
          <cell r="AC7">
            <v>0</v>
          </cell>
        </row>
      </sheetData>
      <sheetData sheetId="55">
        <row r="7">
          <cell r="AC7">
            <v>0</v>
          </cell>
        </row>
      </sheetData>
      <sheetData sheetId="56">
        <row r="7">
          <cell r="AC7">
            <v>0</v>
          </cell>
        </row>
      </sheetData>
      <sheetData sheetId="57">
        <row r="7">
          <cell r="AC7">
            <v>0</v>
          </cell>
        </row>
      </sheetData>
      <sheetData sheetId="58">
        <row r="7">
          <cell r="AD7">
            <v>13388</v>
          </cell>
        </row>
      </sheetData>
      <sheetData sheetId="59">
        <row r="7">
          <cell r="AD7">
            <v>16106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1_State Summary"/>
      <sheetName val="2_State Distrib and Adjs"/>
      <sheetName val="2A-1_EFT (Annual)"/>
      <sheetName val="2A-2_EFT (Monthly)"/>
      <sheetName val="3_Levels 1&amp;2"/>
      <sheetName val="3A_Level 3"/>
      <sheetName val="4_Level 4"/>
      <sheetName val="5A1_Labs"/>
      <sheetName val="5A2_Legacy Type 2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3_OJJ"/>
      <sheetName val="5A4_NOCCA"/>
      <sheetName val="5A5_LSMSA"/>
      <sheetName val="5A6_Thrive"/>
      <sheetName val="5B2_RSD LA"/>
      <sheetName val="5C1_New Type 2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eff Chamber"/>
      <sheetName val="5C1M_GEO Mid"/>
      <sheetName val="5C1N_Delta"/>
      <sheetName val="5C1O_Impact"/>
      <sheetName val="5C1P_Vision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X_Tangi"/>
      <sheetName val="5C1Y_GEO"/>
      <sheetName val="5C1Z_Lincoln Prep"/>
      <sheetName val="5C1AA_Laurel"/>
      <sheetName val="5C1AB_Apex"/>
      <sheetName val="5C1AC_Smothers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2_LAVCA"/>
      <sheetName val="5C3_UnvView"/>
      <sheetName val="6_Local Deduct Calc"/>
      <sheetName val="7_Local Revenue"/>
      <sheetName val="8_2.1.18 SIS"/>
      <sheetName val="8A_2.1.18 RSD Op &amp; 5s"/>
      <sheetName val="Source Data"/>
      <sheetName val="Per Pupil_Weighted Funding"/>
      <sheetName val="Placeholder_Tallulah"/>
    </sheetNames>
    <sheetDataSet>
      <sheetData sheetId="0" refreshError="1"/>
      <sheetData sheetId="1" refreshError="1"/>
      <sheetData sheetId="2">
        <row r="7">
          <cell r="BC7">
            <v>4444632</v>
          </cell>
        </row>
        <row r="8">
          <cell r="BC8">
            <v>2500488</v>
          </cell>
        </row>
        <row r="9">
          <cell r="BC9">
            <v>8183096</v>
          </cell>
        </row>
        <row r="10">
          <cell r="BC10">
            <v>1845825</v>
          </cell>
        </row>
        <row r="11">
          <cell r="BC11">
            <v>2601792</v>
          </cell>
        </row>
        <row r="12">
          <cell r="BC12">
            <v>3058643</v>
          </cell>
        </row>
        <row r="13">
          <cell r="BC13">
            <v>731268</v>
          </cell>
        </row>
        <row r="14">
          <cell r="BC14">
            <v>10849534</v>
          </cell>
        </row>
        <row r="15">
          <cell r="BC15">
            <v>17860677</v>
          </cell>
        </row>
        <row r="16">
          <cell r="BC16">
            <v>11533411</v>
          </cell>
        </row>
        <row r="17">
          <cell r="BC17">
            <v>1024502</v>
          </cell>
        </row>
        <row r="18">
          <cell r="BC18">
            <v>429101</v>
          </cell>
        </row>
        <row r="19">
          <cell r="BC19">
            <v>706389</v>
          </cell>
        </row>
        <row r="20">
          <cell r="BC20">
            <v>997814</v>
          </cell>
        </row>
        <row r="21">
          <cell r="BC21">
            <v>1823300</v>
          </cell>
        </row>
        <row r="22">
          <cell r="BC22">
            <v>1226335</v>
          </cell>
        </row>
        <row r="23">
          <cell r="BC23">
            <v>12688036</v>
          </cell>
        </row>
        <row r="24">
          <cell r="BC24">
            <v>483650</v>
          </cell>
        </row>
        <row r="25">
          <cell r="BC25">
            <v>921829</v>
          </cell>
        </row>
        <row r="26">
          <cell r="BC26">
            <v>2979651</v>
          </cell>
        </row>
        <row r="27">
          <cell r="BC27">
            <v>1700255</v>
          </cell>
        </row>
        <row r="28">
          <cell r="BC28">
            <v>1808961</v>
          </cell>
        </row>
        <row r="29">
          <cell r="BC29">
            <v>6452888</v>
          </cell>
        </row>
        <row r="30">
          <cell r="BC30">
            <v>1079886</v>
          </cell>
        </row>
        <row r="31">
          <cell r="BC31">
            <v>975798</v>
          </cell>
        </row>
        <row r="32">
          <cell r="BC32">
            <v>18529455</v>
          </cell>
        </row>
        <row r="33">
          <cell r="BC33">
            <v>3129675</v>
          </cell>
        </row>
        <row r="34">
          <cell r="BC34">
            <v>10417084</v>
          </cell>
        </row>
        <row r="35">
          <cell r="BC35">
            <v>5801657</v>
          </cell>
        </row>
        <row r="36">
          <cell r="BC36">
            <v>1447230</v>
          </cell>
        </row>
        <row r="37">
          <cell r="BC37">
            <v>2415656</v>
          </cell>
        </row>
        <row r="38">
          <cell r="BC38">
            <v>13169831</v>
          </cell>
        </row>
        <row r="39">
          <cell r="BC39">
            <v>604947</v>
          </cell>
        </row>
        <row r="40">
          <cell r="BC40">
            <v>2079693</v>
          </cell>
        </row>
        <row r="41">
          <cell r="BC41">
            <v>2759388</v>
          </cell>
        </row>
        <row r="42">
          <cell r="BC42">
            <v>15890046</v>
          </cell>
        </row>
        <row r="43">
          <cell r="BC43">
            <v>10051131</v>
          </cell>
        </row>
        <row r="44">
          <cell r="BC44">
            <v>895480</v>
          </cell>
        </row>
        <row r="45">
          <cell r="BC45">
            <v>834384</v>
          </cell>
        </row>
        <row r="46">
          <cell r="BC46">
            <v>11181089</v>
          </cell>
        </row>
        <row r="47">
          <cell r="BC47">
            <v>454851</v>
          </cell>
        </row>
        <row r="48">
          <cell r="BC48">
            <v>1341904</v>
          </cell>
        </row>
        <row r="49">
          <cell r="BC49">
            <v>2323029</v>
          </cell>
        </row>
        <row r="50">
          <cell r="BC50">
            <v>3569821</v>
          </cell>
        </row>
        <row r="51">
          <cell r="BC51">
            <v>2509543</v>
          </cell>
        </row>
        <row r="52">
          <cell r="BC52">
            <v>714430</v>
          </cell>
        </row>
        <row r="53">
          <cell r="BC53">
            <v>1090712</v>
          </cell>
        </row>
        <row r="54">
          <cell r="BC54">
            <v>2522392</v>
          </cell>
        </row>
        <row r="55">
          <cell r="BC55">
            <v>6373510</v>
          </cell>
        </row>
        <row r="56">
          <cell r="BC56">
            <v>3769726</v>
          </cell>
        </row>
        <row r="57">
          <cell r="BC57">
            <v>3806925</v>
          </cell>
        </row>
        <row r="58">
          <cell r="BC58">
            <v>18002994</v>
          </cell>
        </row>
        <row r="59">
          <cell r="BC59">
            <v>9149593</v>
          </cell>
        </row>
        <row r="60">
          <cell r="BC60">
            <v>205210</v>
          </cell>
        </row>
        <row r="61">
          <cell r="BC61">
            <v>7852803</v>
          </cell>
        </row>
        <row r="62">
          <cell r="BC62">
            <v>1137679</v>
          </cell>
        </row>
        <row r="63">
          <cell r="BC63">
            <v>4624157</v>
          </cell>
        </row>
        <row r="64">
          <cell r="BC64">
            <v>4597470</v>
          </cell>
        </row>
        <row r="65">
          <cell r="BC65">
            <v>3013964</v>
          </cell>
        </row>
        <row r="66">
          <cell r="BC66">
            <v>3153029</v>
          </cell>
        </row>
        <row r="67">
          <cell r="BC67">
            <v>1100321</v>
          </cell>
        </row>
        <row r="68">
          <cell r="BC68">
            <v>1123658</v>
          </cell>
        </row>
        <row r="69">
          <cell r="BC69">
            <v>829162</v>
          </cell>
        </row>
        <row r="70">
          <cell r="BC70">
            <v>1287516</v>
          </cell>
        </row>
        <row r="71">
          <cell r="BC71">
            <v>3794682</v>
          </cell>
        </row>
        <row r="72">
          <cell r="BC72">
            <v>1230746</v>
          </cell>
        </row>
        <row r="73">
          <cell r="BC73">
            <v>2641475</v>
          </cell>
        </row>
        <row r="74">
          <cell r="BC74">
            <v>709596</v>
          </cell>
        </row>
        <row r="75">
          <cell r="BC75">
            <v>2427295</v>
          </cell>
        </row>
      </sheetData>
      <sheetData sheetId="3" refreshError="1"/>
      <sheetData sheetId="4">
        <row r="7">
          <cell r="AP7">
            <v>-22428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7">
          <cell r="W7">
            <v>2230164</v>
          </cell>
          <cell r="Y7">
            <v>386724</v>
          </cell>
          <cell r="AT7">
            <v>332816</v>
          </cell>
        </row>
        <row r="10">
          <cell r="Y10">
            <v>30683</v>
          </cell>
          <cell r="AT10">
            <v>52638</v>
          </cell>
        </row>
        <row r="11">
          <cell r="Y11">
            <v>94288</v>
          </cell>
          <cell r="AT11">
            <v>174017</v>
          </cell>
        </row>
        <row r="12">
          <cell r="Y12">
            <v>75595</v>
          </cell>
          <cell r="AT12">
            <v>131595</v>
          </cell>
        </row>
        <row r="13">
          <cell r="Y13">
            <v>78293</v>
          </cell>
          <cell r="AT13">
            <v>135433</v>
          </cell>
        </row>
        <row r="14">
          <cell r="Y14">
            <v>193499</v>
          </cell>
          <cell r="AT14">
            <v>330897</v>
          </cell>
        </row>
        <row r="15">
          <cell r="Y15">
            <v>69603</v>
          </cell>
          <cell r="AT15">
            <v>117604</v>
          </cell>
        </row>
        <row r="16">
          <cell r="Y16">
            <v>117823</v>
          </cell>
          <cell r="AT16">
            <v>200133</v>
          </cell>
        </row>
      </sheetData>
      <sheetData sheetId="22" refreshError="1"/>
      <sheetData sheetId="23" refreshError="1"/>
      <sheetData sheetId="24" refreshError="1"/>
      <sheetData sheetId="25">
        <row r="7">
          <cell r="AC7">
            <v>0</v>
          </cell>
        </row>
      </sheetData>
      <sheetData sheetId="26" refreshError="1"/>
      <sheetData sheetId="27">
        <row r="7">
          <cell r="AC7">
            <v>0</v>
          </cell>
        </row>
      </sheetData>
      <sheetData sheetId="28" refreshError="1"/>
      <sheetData sheetId="29">
        <row r="7">
          <cell r="AC7">
            <v>884</v>
          </cell>
        </row>
      </sheetData>
      <sheetData sheetId="30" refreshError="1"/>
      <sheetData sheetId="31" refreshError="1"/>
      <sheetData sheetId="32">
        <row r="7">
          <cell r="AC7">
            <v>0</v>
          </cell>
        </row>
      </sheetData>
      <sheetData sheetId="33" refreshError="1"/>
      <sheetData sheetId="34" refreshError="1"/>
      <sheetData sheetId="35">
        <row r="7">
          <cell r="AC7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7">
          <cell r="AC7">
            <v>0</v>
          </cell>
        </row>
      </sheetData>
      <sheetData sheetId="45" refreshError="1"/>
      <sheetData sheetId="46" refreshError="1"/>
      <sheetData sheetId="47" refreshError="1"/>
      <sheetData sheetId="48">
        <row r="7">
          <cell r="AC7">
            <v>0</v>
          </cell>
        </row>
      </sheetData>
      <sheetData sheetId="49" refreshError="1"/>
      <sheetData sheetId="50">
        <row r="7">
          <cell r="AC7">
            <v>0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per Emails"/>
      <sheetName val="FINAL_Fix 026 &amp; 028_March 19"/>
      <sheetName val="Final_MER"/>
      <sheetName val="Final_MER_Update WBB"/>
      <sheetName val="Template"/>
    </sheetNames>
    <sheetDataSet>
      <sheetData sheetId="0"/>
      <sheetData sheetId="1">
        <row r="3">
          <cell r="A3">
            <v>1</v>
          </cell>
          <cell r="B3" t="str">
            <v>Acadia</v>
          </cell>
          <cell r="F3">
            <v>0</v>
          </cell>
        </row>
        <row r="4">
          <cell r="A4">
            <v>2</v>
          </cell>
          <cell r="B4" t="str">
            <v>Allen</v>
          </cell>
          <cell r="F4">
            <v>0</v>
          </cell>
        </row>
        <row r="5">
          <cell r="A5">
            <v>3</v>
          </cell>
          <cell r="B5" t="str">
            <v>Ascension</v>
          </cell>
          <cell r="F5">
            <v>0</v>
          </cell>
        </row>
        <row r="6">
          <cell r="A6">
            <v>4</v>
          </cell>
          <cell r="B6" t="str">
            <v>Assumption</v>
          </cell>
          <cell r="C6">
            <v>3</v>
          </cell>
          <cell r="D6">
            <v>0</v>
          </cell>
          <cell r="E6">
            <v>0</v>
          </cell>
          <cell r="F6">
            <v>3</v>
          </cell>
        </row>
        <row r="7">
          <cell r="A7">
            <v>5</v>
          </cell>
          <cell r="B7" t="str">
            <v>Avoyelles</v>
          </cell>
          <cell r="F7">
            <v>0</v>
          </cell>
        </row>
        <row r="8">
          <cell r="A8">
            <v>6</v>
          </cell>
          <cell r="B8" t="str">
            <v>Beauregard</v>
          </cell>
          <cell r="F8">
            <v>0</v>
          </cell>
        </row>
        <row r="9">
          <cell r="A9">
            <v>7</v>
          </cell>
          <cell r="B9" t="str">
            <v>Bienville</v>
          </cell>
          <cell r="F9">
            <v>0</v>
          </cell>
        </row>
        <row r="10">
          <cell r="A10">
            <v>8</v>
          </cell>
          <cell r="B10" t="str">
            <v>Bossier</v>
          </cell>
          <cell r="C10">
            <v>0</v>
          </cell>
          <cell r="D10">
            <v>3</v>
          </cell>
          <cell r="E10">
            <v>0</v>
          </cell>
          <cell r="F10">
            <v>3</v>
          </cell>
        </row>
        <row r="11">
          <cell r="A11">
            <v>9</v>
          </cell>
          <cell r="B11" t="str">
            <v>Caddo</v>
          </cell>
          <cell r="C11">
            <v>4</v>
          </cell>
          <cell r="D11">
            <v>9</v>
          </cell>
          <cell r="E11">
            <v>0</v>
          </cell>
          <cell r="F11">
            <v>13</v>
          </cell>
        </row>
        <row r="12">
          <cell r="A12">
            <v>10</v>
          </cell>
          <cell r="B12" t="str">
            <v>Calcasieu</v>
          </cell>
          <cell r="C12">
            <v>18</v>
          </cell>
          <cell r="D12">
            <v>17</v>
          </cell>
          <cell r="E12">
            <v>0</v>
          </cell>
          <cell r="F12">
            <v>35</v>
          </cell>
        </row>
        <row r="13">
          <cell r="A13">
            <v>11</v>
          </cell>
          <cell r="B13" t="str">
            <v>Caldwell</v>
          </cell>
          <cell r="F13">
            <v>0</v>
          </cell>
        </row>
        <row r="14">
          <cell r="A14">
            <v>12</v>
          </cell>
          <cell r="B14" t="str">
            <v>Cameron</v>
          </cell>
          <cell r="C14">
            <v>0</v>
          </cell>
          <cell r="D14">
            <v>2</v>
          </cell>
          <cell r="E14">
            <v>0</v>
          </cell>
          <cell r="F14">
            <v>2</v>
          </cell>
        </row>
        <row r="15">
          <cell r="A15">
            <v>13</v>
          </cell>
          <cell r="B15" t="str">
            <v>Catahoula</v>
          </cell>
          <cell r="F15">
            <v>0</v>
          </cell>
        </row>
        <row r="16">
          <cell r="A16">
            <v>14</v>
          </cell>
          <cell r="B16" t="str">
            <v>Claiborne</v>
          </cell>
          <cell r="F16">
            <v>0</v>
          </cell>
        </row>
        <row r="17">
          <cell r="A17">
            <v>15</v>
          </cell>
          <cell r="B17" t="str">
            <v>Concordia</v>
          </cell>
          <cell r="C17">
            <v>0</v>
          </cell>
          <cell r="D17">
            <v>2</v>
          </cell>
          <cell r="E17">
            <v>0</v>
          </cell>
          <cell r="F17">
            <v>2</v>
          </cell>
        </row>
        <row r="18">
          <cell r="A18">
            <v>16</v>
          </cell>
          <cell r="B18" t="str">
            <v>DeSoto</v>
          </cell>
          <cell r="F18">
            <v>0</v>
          </cell>
        </row>
        <row r="19">
          <cell r="A19">
            <v>17</v>
          </cell>
          <cell r="B19" t="str">
            <v>East Baton Rouge</v>
          </cell>
          <cell r="C19">
            <v>8</v>
          </cell>
          <cell r="D19">
            <v>8</v>
          </cell>
          <cell r="E19">
            <v>0</v>
          </cell>
          <cell r="F19">
            <v>16</v>
          </cell>
        </row>
        <row r="20">
          <cell r="A20">
            <v>18</v>
          </cell>
          <cell r="B20" t="str">
            <v>East Carroll</v>
          </cell>
          <cell r="C20">
            <v>0</v>
          </cell>
          <cell r="D20">
            <v>1</v>
          </cell>
          <cell r="E20">
            <v>0</v>
          </cell>
          <cell r="F20">
            <v>1</v>
          </cell>
        </row>
        <row r="21">
          <cell r="A21">
            <v>19</v>
          </cell>
          <cell r="B21" t="str">
            <v>East Feliciana</v>
          </cell>
          <cell r="F21">
            <v>0</v>
          </cell>
        </row>
        <row r="22">
          <cell r="A22">
            <v>20</v>
          </cell>
          <cell r="B22" t="str">
            <v>Evangeline</v>
          </cell>
          <cell r="C22">
            <v>3</v>
          </cell>
          <cell r="D22">
            <v>0</v>
          </cell>
          <cell r="E22">
            <v>0</v>
          </cell>
          <cell r="F22">
            <v>3</v>
          </cell>
        </row>
        <row r="23">
          <cell r="A23">
            <v>21</v>
          </cell>
          <cell r="B23" t="str">
            <v>Franklin</v>
          </cell>
          <cell r="F23">
            <v>0</v>
          </cell>
        </row>
        <row r="24">
          <cell r="A24">
            <v>22</v>
          </cell>
          <cell r="B24" t="str">
            <v>Grant</v>
          </cell>
          <cell r="F24">
            <v>0</v>
          </cell>
        </row>
        <row r="25">
          <cell r="A25">
            <v>23</v>
          </cell>
          <cell r="B25" t="str">
            <v>Iberia</v>
          </cell>
          <cell r="C25">
            <v>13</v>
          </cell>
          <cell r="D25">
            <v>0</v>
          </cell>
          <cell r="E25">
            <v>0</v>
          </cell>
          <cell r="F25">
            <v>13</v>
          </cell>
        </row>
        <row r="26">
          <cell r="A26">
            <v>24</v>
          </cell>
          <cell r="B26" t="str">
            <v>Iberville</v>
          </cell>
          <cell r="F26">
            <v>0</v>
          </cell>
        </row>
        <row r="27">
          <cell r="A27">
            <v>25</v>
          </cell>
          <cell r="B27" t="str">
            <v>Jackson</v>
          </cell>
          <cell r="F27">
            <v>0</v>
          </cell>
        </row>
        <row r="28">
          <cell r="A28">
            <v>26</v>
          </cell>
          <cell r="B28" t="str">
            <v>Jefferson</v>
          </cell>
          <cell r="C28">
            <v>6</v>
          </cell>
          <cell r="D28">
            <v>9</v>
          </cell>
          <cell r="E28">
            <v>0</v>
          </cell>
          <cell r="F28">
            <v>15</v>
          </cell>
        </row>
        <row r="29">
          <cell r="A29">
            <v>27</v>
          </cell>
          <cell r="B29" t="str">
            <v>Jefferson Davis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>
            <v>28</v>
          </cell>
          <cell r="B30" t="str">
            <v>Lafayette</v>
          </cell>
          <cell r="C30">
            <v>30</v>
          </cell>
          <cell r="D30">
            <v>11</v>
          </cell>
          <cell r="E30">
            <v>3</v>
          </cell>
          <cell r="F30">
            <v>44</v>
          </cell>
        </row>
        <row r="31">
          <cell r="A31">
            <v>29</v>
          </cell>
          <cell r="B31" t="str">
            <v>Lafourche</v>
          </cell>
          <cell r="C31">
            <v>16</v>
          </cell>
          <cell r="D31">
            <v>0</v>
          </cell>
          <cell r="E31">
            <v>0</v>
          </cell>
          <cell r="F31">
            <v>16</v>
          </cell>
        </row>
        <row r="32">
          <cell r="A32">
            <v>30</v>
          </cell>
          <cell r="B32" t="str">
            <v>LaSalle</v>
          </cell>
          <cell r="F32">
            <v>0</v>
          </cell>
        </row>
        <row r="33">
          <cell r="A33">
            <v>31</v>
          </cell>
          <cell r="B33" t="str">
            <v>Lincoln</v>
          </cell>
          <cell r="F33">
            <v>0</v>
          </cell>
        </row>
        <row r="34">
          <cell r="A34">
            <v>32</v>
          </cell>
          <cell r="B34" t="str">
            <v>Livingston</v>
          </cell>
          <cell r="F34">
            <v>0</v>
          </cell>
        </row>
        <row r="35">
          <cell r="A35">
            <v>33</v>
          </cell>
          <cell r="B35" t="str">
            <v>Madison</v>
          </cell>
          <cell r="F35">
            <v>0</v>
          </cell>
        </row>
        <row r="36">
          <cell r="A36">
            <v>34</v>
          </cell>
          <cell r="B36" t="str">
            <v>Morehouse</v>
          </cell>
          <cell r="F36">
            <v>0</v>
          </cell>
        </row>
        <row r="37">
          <cell r="A37">
            <v>35</v>
          </cell>
          <cell r="B37" t="str">
            <v>Natchitoches</v>
          </cell>
          <cell r="F37">
            <v>0</v>
          </cell>
        </row>
        <row r="38">
          <cell r="A38">
            <v>36</v>
          </cell>
          <cell r="B38" t="str">
            <v>Orleans</v>
          </cell>
          <cell r="C38">
            <v>4</v>
          </cell>
          <cell r="D38">
            <v>3</v>
          </cell>
          <cell r="E38">
            <v>0</v>
          </cell>
          <cell r="F38">
            <v>7</v>
          </cell>
        </row>
        <row r="39">
          <cell r="A39">
            <v>37</v>
          </cell>
          <cell r="B39" t="str">
            <v>Ouachita</v>
          </cell>
          <cell r="F39">
            <v>0</v>
          </cell>
        </row>
        <row r="40">
          <cell r="A40">
            <v>38</v>
          </cell>
          <cell r="B40" t="str">
            <v>Plaquemines</v>
          </cell>
          <cell r="F40">
            <v>0</v>
          </cell>
        </row>
        <row r="41">
          <cell r="A41">
            <v>39</v>
          </cell>
          <cell r="B41" t="str">
            <v>Pointe Coupee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40</v>
          </cell>
          <cell r="B42" t="str">
            <v>Rapides</v>
          </cell>
          <cell r="F42">
            <v>0</v>
          </cell>
        </row>
        <row r="43">
          <cell r="A43">
            <v>41</v>
          </cell>
          <cell r="B43" t="str">
            <v>Red River</v>
          </cell>
          <cell r="F43">
            <v>0</v>
          </cell>
        </row>
        <row r="44">
          <cell r="A44">
            <v>42</v>
          </cell>
          <cell r="B44" t="str">
            <v>Richland</v>
          </cell>
          <cell r="F44">
            <v>0</v>
          </cell>
        </row>
        <row r="45">
          <cell r="A45">
            <v>43</v>
          </cell>
          <cell r="B45" t="str">
            <v>Sabine</v>
          </cell>
          <cell r="F45">
            <v>0</v>
          </cell>
        </row>
        <row r="46">
          <cell r="A46">
            <v>44</v>
          </cell>
          <cell r="B46" t="str">
            <v>St. Bernard</v>
          </cell>
          <cell r="F46">
            <v>0</v>
          </cell>
        </row>
        <row r="47">
          <cell r="A47">
            <v>45</v>
          </cell>
          <cell r="B47" t="str">
            <v>St. Charles</v>
          </cell>
          <cell r="F47">
            <v>0</v>
          </cell>
        </row>
        <row r="48">
          <cell r="A48">
            <v>46</v>
          </cell>
          <cell r="B48" t="str">
            <v>St. Helena</v>
          </cell>
          <cell r="F48">
            <v>0</v>
          </cell>
        </row>
        <row r="49">
          <cell r="A49">
            <v>47</v>
          </cell>
          <cell r="B49" t="str">
            <v>St. James</v>
          </cell>
          <cell r="F49">
            <v>0</v>
          </cell>
        </row>
        <row r="50">
          <cell r="A50">
            <v>48</v>
          </cell>
          <cell r="B50" t="str">
            <v>St. John the Baptist</v>
          </cell>
          <cell r="F50">
            <v>0</v>
          </cell>
        </row>
        <row r="51">
          <cell r="A51">
            <v>49</v>
          </cell>
          <cell r="B51" t="str">
            <v>St. Landry</v>
          </cell>
          <cell r="C51">
            <v>3</v>
          </cell>
          <cell r="D51">
            <v>0</v>
          </cell>
          <cell r="E51">
            <v>0</v>
          </cell>
          <cell r="F51">
            <v>3</v>
          </cell>
        </row>
        <row r="52">
          <cell r="A52">
            <v>50</v>
          </cell>
          <cell r="B52" t="str">
            <v>St. Martin</v>
          </cell>
          <cell r="C52">
            <v>7</v>
          </cell>
          <cell r="D52">
            <v>0</v>
          </cell>
          <cell r="E52">
            <v>0</v>
          </cell>
          <cell r="F52">
            <v>7</v>
          </cell>
        </row>
        <row r="53">
          <cell r="A53">
            <v>51</v>
          </cell>
          <cell r="B53" t="str">
            <v>St. Mary</v>
          </cell>
          <cell r="F53">
            <v>0</v>
          </cell>
        </row>
        <row r="54">
          <cell r="A54">
            <v>52</v>
          </cell>
          <cell r="B54" t="str">
            <v>St. Tammany</v>
          </cell>
          <cell r="F54">
            <v>0</v>
          </cell>
        </row>
        <row r="55">
          <cell r="A55">
            <v>53</v>
          </cell>
          <cell r="B55" t="str">
            <v>Tangipahoa</v>
          </cell>
          <cell r="F55">
            <v>0</v>
          </cell>
        </row>
        <row r="56">
          <cell r="A56">
            <v>54</v>
          </cell>
          <cell r="B56" t="str">
            <v>Tensas</v>
          </cell>
          <cell r="F56">
            <v>0</v>
          </cell>
        </row>
        <row r="57">
          <cell r="A57">
            <v>55</v>
          </cell>
          <cell r="B57" t="str">
            <v>Terrebonne</v>
          </cell>
          <cell r="F57">
            <v>0</v>
          </cell>
        </row>
        <row r="58">
          <cell r="A58">
            <v>56</v>
          </cell>
          <cell r="B58" t="str">
            <v>Union</v>
          </cell>
          <cell r="F58">
            <v>0</v>
          </cell>
        </row>
        <row r="59">
          <cell r="A59">
            <v>57</v>
          </cell>
          <cell r="B59" t="str">
            <v>Vermilion</v>
          </cell>
          <cell r="F59">
            <v>0</v>
          </cell>
        </row>
        <row r="60">
          <cell r="A60">
            <v>58</v>
          </cell>
          <cell r="B60" t="str">
            <v>Vernon</v>
          </cell>
          <cell r="F60">
            <v>0</v>
          </cell>
        </row>
        <row r="61">
          <cell r="A61">
            <v>59</v>
          </cell>
          <cell r="B61" t="str">
            <v>Washington</v>
          </cell>
          <cell r="F61">
            <v>0</v>
          </cell>
        </row>
        <row r="62">
          <cell r="A62">
            <v>60</v>
          </cell>
          <cell r="B62" t="str">
            <v>Webster</v>
          </cell>
          <cell r="F62">
            <v>0</v>
          </cell>
        </row>
        <row r="63">
          <cell r="A63">
            <v>61</v>
          </cell>
          <cell r="B63" t="str">
            <v>West Baton Rouge</v>
          </cell>
          <cell r="F63">
            <v>0</v>
          </cell>
        </row>
        <row r="64">
          <cell r="A64">
            <v>62</v>
          </cell>
          <cell r="B64" t="str">
            <v>West Carroll</v>
          </cell>
          <cell r="F64">
            <v>0</v>
          </cell>
        </row>
        <row r="65">
          <cell r="A65">
            <v>63</v>
          </cell>
          <cell r="B65" t="str">
            <v>West Feliciana</v>
          </cell>
          <cell r="F65">
            <v>0</v>
          </cell>
        </row>
        <row r="66">
          <cell r="A66">
            <v>64</v>
          </cell>
          <cell r="B66" t="str">
            <v>Winn</v>
          </cell>
          <cell r="F66">
            <v>0</v>
          </cell>
        </row>
        <row r="67">
          <cell r="A67">
            <v>65</v>
          </cell>
          <cell r="B67" t="str">
            <v>City of Monroe</v>
          </cell>
          <cell r="F67">
            <v>0</v>
          </cell>
        </row>
        <row r="68">
          <cell r="A68">
            <v>66</v>
          </cell>
          <cell r="B68" t="str">
            <v>City of Bogalusa</v>
          </cell>
          <cell r="F68">
            <v>0</v>
          </cell>
        </row>
        <row r="69">
          <cell r="A69">
            <v>67</v>
          </cell>
          <cell r="B69" t="str">
            <v>Zachary Community</v>
          </cell>
          <cell r="F69">
            <v>0</v>
          </cell>
        </row>
        <row r="70">
          <cell r="A70">
            <v>68</v>
          </cell>
          <cell r="B70" t="str">
            <v>City of Baker</v>
          </cell>
          <cell r="F70">
            <v>0</v>
          </cell>
        </row>
        <row r="71">
          <cell r="A71">
            <v>69</v>
          </cell>
          <cell r="B71" t="str">
            <v>Central Community</v>
          </cell>
          <cell r="F71">
            <v>0</v>
          </cell>
        </row>
        <row r="72">
          <cell r="A72">
            <v>331001</v>
          </cell>
          <cell r="B72" t="str">
            <v>International School of LA (Type 2)</v>
          </cell>
          <cell r="C72">
            <v>12</v>
          </cell>
          <cell r="D72">
            <v>9</v>
          </cell>
          <cell r="E72">
            <v>0</v>
          </cell>
          <cell r="F72">
            <v>21</v>
          </cell>
        </row>
        <row r="73">
          <cell r="A73">
            <v>347001</v>
          </cell>
          <cell r="B73" t="str">
            <v>Lycée Français (Type 2)</v>
          </cell>
          <cell r="C73">
            <v>34</v>
          </cell>
          <cell r="D73">
            <v>1</v>
          </cell>
          <cell r="E73">
            <v>0</v>
          </cell>
          <cell r="F73">
            <v>35</v>
          </cell>
        </row>
        <row r="74">
          <cell r="A74" t="str">
            <v>WAA001</v>
          </cell>
          <cell r="B74" t="str">
            <v>Morris Jeff - Type 5</v>
          </cell>
          <cell r="C74">
            <v>0</v>
          </cell>
          <cell r="D74">
            <v>2</v>
          </cell>
          <cell r="E74">
            <v>0</v>
          </cell>
          <cell r="F74">
            <v>2</v>
          </cell>
        </row>
        <row r="75">
          <cell r="A75" t="str">
            <v>WAZ001</v>
          </cell>
          <cell r="B75" t="str">
            <v>Audubon-Type 3</v>
          </cell>
          <cell r="C75">
            <v>20</v>
          </cell>
          <cell r="D75">
            <v>0</v>
          </cell>
          <cell r="E75">
            <v>0</v>
          </cell>
          <cell r="F75">
            <v>20</v>
          </cell>
        </row>
        <row r="76">
          <cell r="A76" t="str">
            <v>WBB001</v>
          </cell>
          <cell r="B76" t="str">
            <v>Wrong Site Code - Should be OPSB Direct Run (Baby Ben)</v>
          </cell>
        </row>
        <row r="77">
          <cell r="A77" t="str">
            <v>WBO001</v>
          </cell>
          <cell r="B77" t="str">
            <v>Einstein-Type 3</v>
          </cell>
          <cell r="C77">
            <v>0</v>
          </cell>
          <cell r="D77">
            <v>1</v>
          </cell>
          <cell r="E77">
            <v>0</v>
          </cell>
          <cell r="F77">
            <v>1</v>
          </cell>
        </row>
      </sheetData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 Format"/>
      <sheetName val="MER Format"/>
      <sheetName val="From Michele"/>
    </sheetNames>
    <sheetDataSet>
      <sheetData sheetId="0">
        <row r="3">
          <cell r="B3">
            <v>4</v>
          </cell>
          <cell r="C3">
            <v>1</v>
          </cell>
        </row>
        <row r="4">
          <cell r="B4">
            <v>8</v>
          </cell>
          <cell r="C4">
            <v>1</v>
          </cell>
        </row>
        <row r="5">
          <cell r="B5">
            <v>9</v>
          </cell>
          <cell r="C5">
            <v>6</v>
          </cell>
        </row>
        <row r="6">
          <cell r="B6">
            <v>10</v>
          </cell>
          <cell r="C6">
            <v>9</v>
          </cell>
        </row>
        <row r="7">
          <cell r="B7">
            <v>17</v>
          </cell>
          <cell r="C7">
            <v>7</v>
          </cell>
        </row>
        <row r="8">
          <cell r="B8">
            <v>20</v>
          </cell>
          <cell r="C8">
            <v>2</v>
          </cell>
        </row>
        <row r="9">
          <cell r="B9">
            <v>23</v>
          </cell>
          <cell r="C9">
            <v>6</v>
          </cell>
        </row>
        <row r="10">
          <cell r="B10">
            <v>26</v>
          </cell>
          <cell r="C10">
            <v>9</v>
          </cell>
        </row>
        <row r="11">
          <cell r="B11">
            <v>28</v>
          </cell>
          <cell r="C11">
            <v>8</v>
          </cell>
        </row>
        <row r="12">
          <cell r="B12">
            <v>29</v>
          </cell>
          <cell r="C12">
            <v>5</v>
          </cell>
        </row>
        <row r="13">
          <cell r="B13">
            <v>31</v>
          </cell>
          <cell r="C13">
            <v>2</v>
          </cell>
        </row>
        <row r="14">
          <cell r="B14">
            <v>39</v>
          </cell>
          <cell r="C14">
            <v>2</v>
          </cell>
        </row>
        <row r="15">
          <cell r="B15">
            <v>50</v>
          </cell>
          <cell r="C15">
            <v>2</v>
          </cell>
        </row>
        <row r="16">
          <cell r="B16">
            <v>331001</v>
          </cell>
          <cell r="C16">
            <v>6</v>
          </cell>
        </row>
        <row r="17">
          <cell r="B17">
            <v>347001</v>
          </cell>
          <cell r="C17">
            <v>10</v>
          </cell>
        </row>
        <row r="18">
          <cell r="B18" t="str">
            <v>W35001</v>
          </cell>
          <cell r="C18">
            <v>1</v>
          </cell>
        </row>
        <row r="19">
          <cell r="B19" t="str">
            <v>WAZ001</v>
          </cell>
          <cell r="C19">
            <v>7</v>
          </cell>
        </row>
        <row r="20">
          <cell r="B20" t="str">
            <v>WBN001</v>
          </cell>
          <cell r="C20">
            <v>1</v>
          </cell>
        </row>
        <row r="21">
          <cell r="B21" t="str">
            <v>WBO001</v>
          </cell>
          <cell r="C21">
            <v>1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F"/>
      <sheetName val="CDF_Data_MER"/>
      <sheetName val="By LEA_Data_MER"/>
    </sheetNames>
    <sheetDataSet>
      <sheetData sheetId="0">
        <row r="7">
          <cell r="A7">
            <v>1</v>
          </cell>
          <cell r="B7">
            <v>1</v>
          </cell>
          <cell r="C7" t="str">
            <v>Acadia</v>
          </cell>
          <cell r="D7">
            <v>769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160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1233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179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584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348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163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553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1309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1472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169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86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156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17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47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799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2068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134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50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338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68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455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1257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331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340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2536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525.5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1756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1190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183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386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3685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103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309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377</v>
          </cell>
        </row>
        <row r="42">
          <cell r="A42" t="str">
            <v>R36</v>
          </cell>
          <cell r="B42">
            <v>36</v>
          </cell>
          <cell r="C42" t="str">
            <v>Orleans</v>
          </cell>
          <cell r="D42">
            <v>1696</v>
          </cell>
        </row>
        <row r="43">
          <cell r="A43">
            <v>37</v>
          </cell>
          <cell r="B43">
            <v>37</v>
          </cell>
          <cell r="C43" t="str">
            <v>Ouachita</v>
          </cell>
          <cell r="D43">
            <v>476</v>
          </cell>
        </row>
        <row r="44">
          <cell r="A44">
            <v>38</v>
          </cell>
          <cell r="B44">
            <v>38</v>
          </cell>
          <cell r="C44" t="str">
            <v>Plaquemines</v>
          </cell>
          <cell r="D44">
            <v>89</v>
          </cell>
        </row>
        <row r="45">
          <cell r="A45">
            <v>39</v>
          </cell>
          <cell r="B45">
            <v>39</v>
          </cell>
          <cell r="C45" t="str">
            <v>Pointe Coupee</v>
          </cell>
          <cell r="D45">
            <v>425</v>
          </cell>
        </row>
        <row r="46">
          <cell r="A46">
            <v>40</v>
          </cell>
          <cell r="B46">
            <v>40</v>
          </cell>
          <cell r="C46" t="str">
            <v>Rapides</v>
          </cell>
          <cell r="D46">
            <v>1653</v>
          </cell>
        </row>
        <row r="47">
          <cell r="A47">
            <v>41</v>
          </cell>
          <cell r="B47">
            <v>41</v>
          </cell>
          <cell r="C47" t="str">
            <v>Red River</v>
          </cell>
          <cell r="D47">
            <v>130</v>
          </cell>
        </row>
        <row r="48">
          <cell r="A48">
            <v>42</v>
          </cell>
          <cell r="B48">
            <v>42</v>
          </cell>
          <cell r="C48" t="str">
            <v>Richland</v>
          </cell>
          <cell r="D48">
            <v>298</v>
          </cell>
        </row>
        <row r="49">
          <cell r="A49">
            <v>43</v>
          </cell>
          <cell r="B49">
            <v>43</v>
          </cell>
          <cell r="C49" t="str">
            <v>Sabine</v>
          </cell>
          <cell r="D49">
            <v>528</v>
          </cell>
        </row>
        <row r="50">
          <cell r="A50">
            <v>44</v>
          </cell>
          <cell r="B50">
            <v>44</v>
          </cell>
          <cell r="C50" t="str">
            <v>St. Bernard</v>
          </cell>
          <cell r="D50">
            <v>255</v>
          </cell>
        </row>
        <row r="51">
          <cell r="A51">
            <v>45</v>
          </cell>
          <cell r="B51">
            <v>45</v>
          </cell>
          <cell r="C51" t="str">
            <v>St. Charles</v>
          </cell>
          <cell r="D51">
            <v>611</v>
          </cell>
        </row>
        <row r="52">
          <cell r="A52">
            <v>46</v>
          </cell>
          <cell r="B52">
            <v>46</v>
          </cell>
          <cell r="C52" t="str">
            <v>St. Helena</v>
          </cell>
          <cell r="D52">
            <v>0</v>
          </cell>
        </row>
        <row r="53">
          <cell r="A53">
            <v>47</v>
          </cell>
          <cell r="B53">
            <v>47</v>
          </cell>
          <cell r="C53" t="str">
            <v>St. James</v>
          </cell>
          <cell r="D53">
            <v>408</v>
          </cell>
        </row>
        <row r="54">
          <cell r="A54">
            <v>48</v>
          </cell>
          <cell r="B54">
            <v>48</v>
          </cell>
          <cell r="C54" t="str">
            <v>St. John the Baptist</v>
          </cell>
          <cell r="D54">
            <v>602</v>
          </cell>
        </row>
        <row r="55">
          <cell r="A55">
            <v>49</v>
          </cell>
          <cell r="B55">
            <v>49</v>
          </cell>
          <cell r="C55" t="str">
            <v>St. Landry</v>
          </cell>
          <cell r="D55">
            <v>1837</v>
          </cell>
        </row>
        <row r="56">
          <cell r="A56">
            <v>50</v>
          </cell>
          <cell r="B56">
            <v>50</v>
          </cell>
          <cell r="C56" t="str">
            <v>St. Martin</v>
          </cell>
          <cell r="D56">
            <v>514</v>
          </cell>
        </row>
        <row r="57">
          <cell r="A57">
            <v>51</v>
          </cell>
          <cell r="B57">
            <v>51</v>
          </cell>
          <cell r="C57" t="str">
            <v>St. Mary</v>
          </cell>
          <cell r="D57">
            <v>845</v>
          </cell>
        </row>
        <row r="58">
          <cell r="A58">
            <v>52</v>
          </cell>
          <cell r="B58">
            <v>52</v>
          </cell>
          <cell r="C58" t="str">
            <v>St. Tammany</v>
          </cell>
          <cell r="D58">
            <v>2491</v>
          </cell>
        </row>
        <row r="59">
          <cell r="A59">
            <v>53</v>
          </cell>
          <cell r="B59">
            <v>53</v>
          </cell>
          <cell r="C59" t="str">
            <v>Tangipahoa</v>
          </cell>
          <cell r="D59">
            <v>837</v>
          </cell>
        </row>
        <row r="60">
          <cell r="A60">
            <v>54</v>
          </cell>
          <cell r="B60">
            <v>54</v>
          </cell>
          <cell r="C60" t="str">
            <v>Tensas</v>
          </cell>
          <cell r="D60">
            <v>22</v>
          </cell>
        </row>
        <row r="61">
          <cell r="A61">
            <v>55</v>
          </cell>
          <cell r="B61">
            <v>55</v>
          </cell>
          <cell r="C61" t="str">
            <v>Terrebonne</v>
          </cell>
          <cell r="D61">
            <v>1099</v>
          </cell>
        </row>
        <row r="62">
          <cell r="A62">
            <v>56</v>
          </cell>
          <cell r="B62">
            <v>56</v>
          </cell>
          <cell r="C62" t="str">
            <v>Union</v>
          </cell>
          <cell r="D62">
            <v>124</v>
          </cell>
        </row>
        <row r="63">
          <cell r="A63">
            <v>57</v>
          </cell>
          <cell r="B63">
            <v>57</v>
          </cell>
          <cell r="C63" t="str">
            <v>Vermilion</v>
          </cell>
          <cell r="D63">
            <v>485</v>
          </cell>
        </row>
        <row r="64">
          <cell r="A64">
            <v>58</v>
          </cell>
          <cell r="B64">
            <v>58</v>
          </cell>
          <cell r="C64" t="str">
            <v>Vernon</v>
          </cell>
          <cell r="D64">
            <v>495</v>
          </cell>
        </row>
        <row r="65">
          <cell r="A65">
            <v>59</v>
          </cell>
          <cell r="B65">
            <v>59</v>
          </cell>
          <cell r="C65" t="str">
            <v>Washington</v>
          </cell>
          <cell r="D65">
            <v>392</v>
          </cell>
        </row>
        <row r="66">
          <cell r="A66">
            <v>60</v>
          </cell>
          <cell r="B66">
            <v>60</v>
          </cell>
          <cell r="C66" t="str">
            <v>Webster</v>
          </cell>
          <cell r="D66">
            <v>264</v>
          </cell>
        </row>
        <row r="67">
          <cell r="A67">
            <v>61</v>
          </cell>
          <cell r="B67">
            <v>61</v>
          </cell>
          <cell r="C67" t="str">
            <v>West Baton Rouge</v>
          </cell>
          <cell r="D67">
            <v>232</v>
          </cell>
        </row>
        <row r="68">
          <cell r="A68">
            <v>62</v>
          </cell>
          <cell r="B68">
            <v>62</v>
          </cell>
          <cell r="C68" t="str">
            <v>West Carroll</v>
          </cell>
          <cell r="D68">
            <v>181</v>
          </cell>
        </row>
        <row r="69">
          <cell r="A69">
            <v>63</v>
          </cell>
          <cell r="B69">
            <v>63</v>
          </cell>
          <cell r="C69" t="str">
            <v>West Feliciana</v>
          </cell>
          <cell r="D69">
            <v>259</v>
          </cell>
        </row>
        <row r="70">
          <cell r="A70">
            <v>64</v>
          </cell>
          <cell r="B70">
            <v>64</v>
          </cell>
          <cell r="C70" t="str">
            <v>Winn</v>
          </cell>
          <cell r="D70">
            <v>642</v>
          </cell>
        </row>
        <row r="71">
          <cell r="A71">
            <v>65</v>
          </cell>
          <cell r="B71">
            <v>65</v>
          </cell>
          <cell r="C71" t="str">
            <v>City of Monroe</v>
          </cell>
          <cell r="D71">
            <v>466</v>
          </cell>
        </row>
        <row r="72">
          <cell r="A72">
            <v>66</v>
          </cell>
          <cell r="B72">
            <v>66</v>
          </cell>
          <cell r="C72" t="str">
            <v>City of Bogalusa</v>
          </cell>
          <cell r="D72">
            <v>138</v>
          </cell>
        </row>
        <row r="73">
          <cell r="A73">
            <v>67</v>
          </cell>
          <cell r="B73">
            <v>67</v>
          </cell>
          <cell r="C73" t="str">
            <v>Zachary Community</v>
          </cell>
          <cell r="D73">
            <v>160</v>
          </cell>
        </row>
        <row r="74">
          <cell r="A74">
            <v>68</v>
          </cell>
          <cell r="B74">
            <v>68</v>
          </cell>
          <cell r="C74" t="str">
            <v>City of Baker</v>
          </cell>
          <cell r="D74">
            <v>122</v>
          </cell>
        </row>
        <row r="75">
          <cell r="A75">
            <v>69</v>
          </cell>
          <cell r="B75">
            <v>69</v>
          </cell>
          <cell r="C75" t="str">
            <v>Central Community</v>
          </cell>
          <cell r="D75">
            <v>854</v>
          </cell>
        </row>
        <row r="76">
          <cell r="A76"/>
          <cell r="B76"/>
          <cell r="C76" t="str">
            <v>Total City/Parish</v>
          </cell>
          <cell r="D76">
            <v>43765.5</v>
          </cell>
        </row>
        <row r="77">
          <cell r="A77"/>
          <cell r="B77"/>
          <cell r="C77"/>
          <cell r="D77"/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25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9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0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0</v>
          </cell>
        </row>
        <row r="82">
          <cell r="A82" t="str">
            <v>3C1001</v>
          </cell>
          <cell r="B82">
            <v>17137</v>
          </cell>
          <cell r="C82" t="str">
            <v>Thrive</v>
          </cell>
          <cell r="D82">
            <v>16</v>
          </cell>
        </row>
        <row r="83">
          <cell r="A83" t="str">
            <v>A02</v>
          </cell>
          <cell r="B83" t="str">
            <v>A02</v>
          </cell>
          <cell r="C83" t="str">
            <v>Office of Juvenile Justice</v>
          </cell>
          <cell r="D83">
            <v>54</v>
          </cell>
        </row>
        <row r="84">
          <cell r="A84"/>
          <cell r="B84"/>
          <cell r="C84" t="str">
            <v>Total Lab &amp; State Approved Schools</v>
          </cell>
          <cell r="D84">
            <v>104</v>
          </cell>
        </row>
        <row r="85">
          <cell r="A85"/>
          <cell r="B85"/>
          <cell r="C85"/>
          <cell r="D85"/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0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0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0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0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84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0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0</v>
          </cell>
        </row>
        <row r="93">
          <cell r="A93"/>
          <cell r="B93"/>
          <cell r="C93" t="str">
            <v>Total Legacy Type 2 Charter Schools</v>
          </cell>
          <cell r="D93">
            <v>84</v>
          </cell>
        </row>
        <row r="94">
          <cell r="A94"/>
          <cell r="B94"/>
          <cell r="C94"/>
          <cell r="D94"/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160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232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0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157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0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0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0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0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68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0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0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  <cell r="D106">
            <v>0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56.5</v>
          </cell>
        </row>
        <row r="108">
          <cell r="A108" t="str">
            <v>W34001</v>
          </cell>
          <cell r="B108" t="str">
            <v>W34001</v>
          </cell>
          <cell r="C108" t="str">
            <v>Laurel Oaks Charter School</v>
          </cell>
          <cell r="D108">
            <v>0</v>
          </cell>
        </row>
        <row r="109">
          <cell r="A109" t="str">
            <v>W35001</v>
          </cell>
          <cell r="B109" t="str">
            <v>W35001</v>
          </cell>
          <cell r="C109" t="str">
            <v>Apex Collegiate Academy</v>
          </cell>
          <cell r="D109">
            <v>0</v>
          </cell>
        </row>
        <row r="110">
          <cell r="A110" t="str">
            <v>W36001</v>
          </cell>
          <cell r="B110" t="str">
            <v>W36001</v>
          </cell>
          <cell r="C110" t="str">
            <v>Smothers Academy</v>
          </cell>
          <cell r="D110">
            <v>0</v>
          </cell>
        </row>
        <row r="111">
          <cell r="A111" t="str">
            <v>W37001</v>
          </cell>
          <cell r="B111" t="str">
            <v>W37001</v>
          </cell>
          <cell r="C111" t="str">
            <v>Greater Grace Charter Academy</v>
          </cell>
          <cell r="D111">
            <v>0</v>
          </cell>
        </row>
        <row r="112">
          <cell r="A112" t="str">
            <v>W3B001</v>
          </cell>
          <cell r="B112" t="str">
            <v>3A3002</v>
          </cell>
          <cell r="C112" t="str">
            <v>Iberville Charter Academy</v>
          </cell>
          <cell r="D112">
            <v>0</v>
          </cell>
        </row>
        <row r="113">
          <cell r="A113" t="str">
            <v>W4A001</v>
          </cell>
          <cell r="B113" t="str">
            <v>3A4001</v>
          </cell>
          <cell r="C113" t="str">
            <v xml:space="preserve">Delta Charter School </v>
          </cell>
          <cell r="D113">
            <v>21</v>
          </cell>
        </row>
        <row r="114">
          <cell r="A114" t="str">
            <v>W4B001</v>
          </cell>
          <cell r="B114">
            <v>328002</v>
          </cell>
          <cell r="C114" t="str">
            <v>Lake Charles College Prep</v>
          </cell>
          <cell r="D114">
            <v>0</v>
          </cell>
        </row>
        <row r="115">
          <cell r="A115" t="str">
            <v>W5B001</v>
          </cell>
          <cell r="B115" t="str">
            <v>3B5001</v>
          </cell>
          <cell r="C115" t="str">
            <v>Northeast Claiborne Charter</v>
          </cell>
          <cell r="D115">
            <v>12</v>
          </cell>
        </row>
        <row r="116">
          <cell r="A116" t="str">
            <v>W6B001</v>
          </cell>
          <cell r="B116" t="str">
            <v>3B6001</v>
          </cell>
          <cell r="C116" t="str">
            <v>Acadiana Renaissance</v>
          </cell>
          <cell r="D116">
            <v>0</v>
          </cell>
        </row>
        <row r="117">
          <cell r="A117" t="str">
            <v>W7A001</v>
          </cell>
          <cell r="B117" t="str">
            <v>3A7001</v>
          </cell>
          <cell r="C117" t="str">
            <v xml:space="preserve">Louisiana Key Academy </v>
          </cell>
          <cell r="D117">
            <v>0</v>
          </cell>
        </row>
        <row r="118">
          <cell r="A118" t="str">
            <v>W7B001</v>
          </cell>
          <cell r="B118" t="str">
            <v>3B6002</v>
          </cell>
          <cell r="C118" t="str">
            <v>Lafayette Renaissance</v>
          </cell>
          <cell r="D118">
            <v>0</v>
          </cell>
        </row>
        <row r="119">
          <cell r="A119" t="str">
            <v>W8A001</v>
          </cell>
          <cell r="B119" t="str">
            <v>3A8001</v>
          </cell>
          <cell r="C119" t="str">
            <v>Impact Charter</v>
          </cell>
          <cell r="D119">
            <v>0</v>
          </cell>
        </row>
        <row r="120">
          <cell r="A120" t="str">
            <v>W9A001</v>
          </cell>
          <cell r="B120" t="str">
            <v>3A9001</v>
          </cell>
          <cell r="C120" t="str">
            <v>Vision Academy</v>
          </cell>
          <cell r="D120">
            <v>48</v>
          </cell>
        </row>
        <row r="121">
          <cell r="A121" t="str">
            <v>WAG001</v>
          </cell>
          <cell r="B121">
            <v>343002</v>
          </cell>
          <cell r="C121" t="str">
            <v>Louisiana Virtual Charter Academy</v>
          </cell>
          <cell r="D121">
            <v>6</v>
          </cell>
        </row>
        <row r="122">
          <cell r="A122" t="str">
            <v>WAK001</v>
          </cell>
          <cell r="B122">
            <v>328001</v>
          </cell>
          <cell r="C122" t="str">
            <v xml:space="preserve">Southwest LA Charter School </v>
          </cell>
          <cell r="D122">
            <v>0</v>
          </cell>
        </row>
        <row r="123">
          <cell r="A123" t="str">
            <v>WAL001</v>
          </cell>
          <cell r="B123">
            <v>349001</v>
          </cell>
          <cell r="C123" t="str">
            <v xml:space="preserve">J. S. Clark Leadership Academy </v>
          </cell>
          <cell r="D123">
            <v>144</v>
          </cell>
        </row>
        <row r="124">
          <cell r="A124" t="str">
            <v>WAQ001</v>
          </cell>
          <cell r="B124" t="str">
            <v>3AQ001</v>
          </cell>
          <cell r="C124" t="str">
            <v>Baton Rouge University Prep</v>
          </cell>
          <cell r="D124">
            <v>0</v>
          </cell>
        </row>
        <row r="125">
          <cell r="A125" t="str">
            <v>WAR001</v>
          </cell>
          <cell r="B125" t="str">
            <v>WAR001</v>
          </cell>
          <cell r="C125" t="str">
            <v>Tangi Academy</v>
          </cell>
          <cell r="D125">
            <v>0</v>
          </cell>
        </row>
        <row r="126">
          <cell r="A126" t="str">
            <v>WAU001</v>
          </cell>
          <cell r="B126" t="str">
            <v>WAU001</v>
          </cell>
          <cell r="C126" t="str">
            <v>GEO Prep Academy</v>
          </cell>
          <cell r="D126">
            <v>0</v>
          </cell>
        </row>
        <row r="127">
          <cell r="A127" t="str">
            <v>WBQ001</v>
          </cell>
          <cell r="B127" t="str">
            <v>WBQ001</v>
          </cell>
          <cell r="C127" t="str">
            <v>New Harmony High School (First Year)</v>
          </cell>
          <cell r="D127">
            <v>0</v>
          </cell>
        </row>
        <row r="128">
          <cell r="A128" t="str">
            <v>WBR001</v>
          </cell>
          <cell r="B128" t="str">
            <v>WBR001</v>
          </cell>
          <cell r="C128" t="str">
            <v>Athlos Academy (First Year)</v>
          </cell>
          <cell r="D128">
            <v>0</v>
          </cell>
        </row>
        <row r="129">
          <cell r="A129" t="str">
            <v>WJ5001</v>
          </cell>
          <cell r="B129" t="str">
            <v>WJ5001</v>
          </cell>
          <cell r="C129" t="str">
            <v>Collegiate Academy (EBR)</v>
          </cell>
          <cell r="D129">
            <v>0</v>
          </cell>
        </row>
        <row r="130">
          <cell r="A130" t="str">
            <v>WZ8001</v>
          </cell>
          <cell r="B130" t="str">
            <v>W3A001</v>
          </cell>
          <cell r="C130" t="str">
            <v>GEO Prep Mid-City of Greater B. R.</v>
          </cell>
          <cell r="D130">
            <v>0</v>
          </cell>
        </row>
        <row r="131">
          <cell r="A131"/>
          <cell r="B131"/>
          <cell r="C131" t="str">
            <v>Total New Type 2 Charter Schools</v>
          </cell>
          <cell r="D131">
            <v>904.5</v>
          </cell>
        </row>
        <row r="132">
          <cell r="A132"/>
          <cell r="B132"/>
          <cell r="C132"/>
          <cell r="D132"/>
        </row>
        <row r="133">
          <cell r="A133">
            <v>396211</v>
          </cell>
          <cell r="B133" t="str">
            <v>WX1001</v>
          </cell>
          <cell r="C133" t="str">
            <v>Linwood Public Charter (RSD Operated)</v>
          </cell>
          <cell r="D133">
            <v>0</v>
          </cell>
        </row>
        <row r="134">
          <cell r="A134" t="str">
            <v>W8B001</v>
          </cell>
          <cell r="B134" t="str">
            <v>3AP002</v>
          </cell>
          <cell r="C134" t="str">
            <v>Celerity Crestworth Charter School</v>
          </cell>
          <cell r="D134">
            <v>0</v>
          </cell>
        </row>
        <row r="135">
          <cell r="A135" t="str">
            <v>W9B001</v>
          </cell>
          <cell r="B135" t="str">
            <v>3B9001</v>
          </cell>
          <cell r="C135" t="str">
            <v>Capitol High School</v>
          </cell>
          <cell r="D135">
            <v>0</v>
          </cell>
        </row>
        <row r="136">
          <cell r="A136" t="str">
            <v>WAO001</v>
          </cell>
          <cell r="B136" t="str">
            <v>3AP003</v>
          </cell>
          <cell r="C136" t="str">
            <v>Celerity Dalton Charter School</v>
          </cell>
          <cell r="D136">
            <v>0</v>
          </cell>
        </row>
        <row r="137">
          <cell r="A137" t="str">
            <v>WAP001</v>
          </cell>
          <cell r="B137" t="str">
            <v>3AP001</v>
          </cell>
          <cell r="C137" t="str">
            <v>Celerity Lanier Charter School</v>
          </cell>
          <cell r="D137">
            <v>0</v>
          </cell>
        </row>
        <row r="138">
          <cell r="A138" t="str">
            <v>WAV001</v>
          </cell>
          <cell r="B138" t="str">
            <v>WAV001</v>
          </cell>
          <cell r="C138" t="str">
            <v>Democracy Prep</v>
          </cell>
          <cell r="D138">
            <v>0</v>
          </cell>
        </row>
        <row r="139">
          <cell r="A139" t="str">
            <v>WAX001</v>
          </cell>
          <cell r="B139" t="str">
            <v>WAX001</v>
          </cell>
          <cell r="C139" t="str">
            <v>Baton Rouge College Prep</v>
          </cell>
          <cell r="D139">
            <v>0</v>
          </cell>
        </row>
        <row r="140">
          <cell r="A140" t="str">
            <v>WB2001</v>
          </cell>
          <cell r="B140">
            <v>389002</v>
          </cell>
          <cell r="C140" t="str">
            <v>Kenilworth Science and Tech</v>
          </cell>
          <cell r="D140">
            <v>0</v>
          </cell>
        </row>
        <row r="141">
          <cell r="A141"/>
          <cell r="B141"/>
          <cell r="C141" t="str">
            <v>Total Type 5 Charters - LA</v>
          </cell>
          <cell r="D141">
            <v>0</v>
          </cell>
        </row>
        <row r="142">
          <cell r="A142"/>
          <cell r="B142"/>
          <cell r="C142"/>
          <cell r="D142"/>
        </row>
        <row r="143">
          <cell r="A143"/>
          <cell r="B143"/>
          <cell r="C143" t="str">
            <v>Total Statewide</v>
          </cell>
          <cell r="D143">
            <v>44858</v>
          </cell>
        </row>
        <row r="144">
          <cell r="A144"/>
          <cell r="B144"/>
          <cell r="C144"/>
          <cell r="D144"/>
        </row>
        <row r="145">
          <cell r="A145">
            <v>36</v>
          </cell>
          <cell r="B145">
            <v>36</v>
          </cell>
          <cell r="C145" t="str">
            <v>Orleans Direct Run</v>
          </cell>
          <cell r="D145">
            <v>490</v>
          </cell>
        </row>
        <row r="146">
          <cell r="A146" t="str">
            <v>WAZ001</v>
          </cell>
          <cell r="B146">
            <v>36005</v>
          </cell>
          <cell r="C146" t="str">
            <v>Audubon Charter School</v>
          </cell>
          <cell r="D146">
            <v>0</v>
          </cell>
        </row>
        <row r="147">
          <cell r="A147" t="str">
            <v>WBA001</v>
          </cell>
          <cell r="B147">
            <v>36013</v>
          </cell>
          <cell r="C147" t="str">
            <v>Einstein Charter @ Village De L'Est</v>
          </cell>
          <cell r="D147">
            <v>0</v>
          </cell>
        </row>
        <row r="148">
          <cell r="A148" t="str">
            <v>WBB001</v>
          </cell>
          <cell r="B148">
            <v>36043</v>
          </cell>
          <cell r="C148" t="str">
            <v>Benjamin Franklin High School</v>
          </cell>
          <cell r="D148">
            <v>98</v>
          </cell>
        </row>
        <row r="149">
          <cell r="A149" t="str">
            <v>WBC001</v>
          </cell>
          <cell r="B149">
            <v>36056</v>
          </cell>
          <cell r="C149" t="str">
            <v>Alice M. Harte Elementary Charter</v>
          </cell>
          <cell r="D149">
            <v>0</v>
          </cell>
        </row>
        <row r="150">
          <cell r="A150" t="str">
            <v>WBD001</v>
          </cell>
          <cell r="B150">
            <v>36064</v>
          </cell>
          <cell r="C150" t="str">
            <v>Edna Karr High School</v>
          </cell>
          <cell r="D150">
            <v>95</v>
          </cell>
        </row>
        <row r="151">
          <cell r="A151" t="str">
            <v>WBE001</v>
          </cell>
          <cell r="B151">
            <v>36079</v>
          </cell>
          <cell r="C151" t="str">
            <v>Lusher Charter School</v>
          </cell>
          <cell r="D151">
            <v>43</v>
          </cell>
        </row>
        <row r="152">
          <cell r="A152" t="str">
            <v>WBF001</v>
          </cell>
          <cell r="B152">
            <v>36096</v>
          </cell>
          <cell r="C152" t="str">
            <v>Eleanor McMain Secondary School</v>
          </cell>
          <cell r="D152">
            <v>75</v>
          </cell>
        </row>
        <row r="153">
          <cell r="A153" t="str">
            <v>WBG001</v>
          </cell>
          <cell r="B153">
            <v>36149</v>
          </cell>
          <cell r="C153" t="str">
            <v>Robert Russa Moton Charter School</v>
          </cell>
          <cell r="D153">
            <v>0</v>
          </cell>
        </row>
        <row r="154">
          <cell r="A154" t="str">
            <v>WBH001</v>
          </cell>
          <cell r="B154">
            <v>36158</v>
          </cell>
          <cell r="C154" t="str">
            <v>Lake Forest Elementary Charter School</v>
          </cell>
          <cell r="D154">
            <v>0</v>
          </cell>
        </row>
        <row r="155">
          <cell r="A155" t="str">
            <v>WBI001</v>
          </cell>
          <cell r="B155">
            <v>36163</v>
          </cell>
          <cell r="C155" t="str">
            <v>New Orleans Charter Sci. &amp; Math HS</v>
          </cell>
          <cell r="D155">
            <v>156</v>
          </cell>
        </row>
        <row r="156">
          <cell r="A156" t="str">
            <v>WBJ001</v>
          </cell>
          <cell r="B156">
            <v>36187</v>
          </cell>
          <cell r="C156" t="str">
            <v>ENCORE Academy</v>
          </cell>
          <cell r="D156">
            <v>0</v>
          </cell>
        </row>
        <row r="157">
          <cell r="A157" t="str">
            <v>WBK001</v>
          </cell>
          <cell r="B157">
            <v>36188</v>
          </cell>
          <cell r="C157" t="str">
            <v>Bricolage Academy</v>
          </cell>
          <cell r="D157">
            <v>0</v>
          </cell>
        </row>
        <row r="158">
          <cell r="A158" t="str">
            <v>WBL001</v>
          </cell>
          <cell r="B158">
            <v>36191</v>
          </cell>
          <cell r="C158" t="str">
            <v>Wilson Charter School</v>
          </cell>
          <cell r="D158">
            <v>0</v>
          </cell>
        </row>
        <row r="159">
          <cell r="A159" t="str">
            <v>WBM001</v>
          </cell>
          <cell r="B159">
            <v>36194</v>
          </cell>
          <cell r="C159" t="str">
            <v>Einstein High @ Sarah Towles Reed</v>
          </cell>
          <cell r="D159">
            <v>50</v>
          </cell>
        </row>
        <row r="160">
          <cell r="A160" t="str">
            <v>WBN001</v>
          </cell>
          <cell r="B160">
            <v>36195</v>
          </cell>
          <cell r="C160" t="str">
            <v>Einstein Middle @ Sarah Towles Reed</v>
          </cell>
          <cell r="D160">
            <v>0</v>
          </cell>
        </row>
        <row r="161">
          <cell r="A161" t="str">
            <v>WBO001</v>
          </cell>
          <cell r="B161">
            <v>36196</v>
          </cell>
          <cell r="C161" t="str">
            <v>Einstein Charter @ Sherwood Forest</v>
          </cell>
          <cell r="D161">
            <v>0</v>
          </cell>
        </row>
        <row r="162">
          <cell r="A162" t="str">
            <v>WBP001</v>
          </cell>
          <cell r="B162" t="str">
            <v>WBP001</v>
          </cell>
          <cell r="C162" t="str">
            <v>McDonogh 42 Charter School</v>
          </cell>
          <cell r="D162">
            <v>0</v>
          </cell>
        </row>
        <row r="163">
          <cell r="A163" t="str">
            <v>W11001</v>
          </cell>
          <cell r="B163">
            <v>300002</v>
          </cell>
          <cell r="C163" t="str">
            <v xml:space="preserve">Medard H. Nelson Elem </v>
          </cell>
          <cell r="D163">
            <v>0</v>
          </cell>
        </row>
        <row r="164">
          <cell r="A164" t="str">
            <v>W12001</v>
          </cell>
          <cell r="B164">
            <v>300001</v>
          </cell>
          <cell r="C164" t="str">
            <v>Pierre A. Capdau Learning Academy</v>
          </cell>
          <cell r="D164">
            <v>0</v>
          </cell>
        </row>
        <row r="165">
          <cell r="A165" t="str">
            <v>W13001</v>
          </cell>
          <cell r="B165">
            <v>300003</v>
          </cell>
          <cell r="C165" t="str">
            <v>Lake Area New Tech Early College</v>
          </cell>
          <cell r="D165">
            <v>0</v>
          </cell>
        </row>
        <row r="166">
          <cell r="A166" t="str">
            <v>W21001</v>
          </cell>
          <cell r="B166">
            <v>390001</v>
          </cell>
          <cell r="C166" t="str">
            <v xml:space="preserve">James M. Singleton Charter </v>
          </cell>
          <cell r="D166">
            <v>0</v>
          </cell>
        </row>
        <row r="167">
          <cell r="A167" t="str">
            <v>W31001</v>
          </cell>
          <cell r="B167" t="str">
            <v>W31001</v>
          </cell>
          <cell r="C167" t="str">
            <v>Dr. Martin Luther King Jr Charter</v>
          </cell>
          <cell r="D167">
            <v>37</v>
          </cell>
        </row>
        <row r="168">
          <cell r="A168" t="str">
            <v>W32001</v>
          </cell>
          <cell r="B168" t="str">
            <v>W32001</v>
          </cell>
          <cell r="C168" t="str">
            <v xml:space="preserve">Joseph A. Craig </v>
          </cell>
          <cell r="D168">
            <v>0</v>
          </cell>
        </row>
        <row r="169">
          <cell r="A169" t="str">
            <v>W51001</v>
          </cell>
          <cell r="B169">
            <v>393001</v>
          </cell>
          <cell r="C169" t="str">
            <v>Lafayette Academy</v>
          </cell>
          <cell r="D169">
            <v>0</v>
          </cell>
        </row>
        <row r="170">
          <cell r="A170" t="str">
            <v>W52001</v>
          </cell>
          <cell r="B170">
            <v>393002</v>
          </cell>
          <cell r="C170" t="str">
            <v>Esperanza Charter School</v>
          </cell>
          <cell r="D170">
            <v>0</v>
          </cell>
        </row>
        <row r="171">
          <cell r="A171" t="str">
            <v>W5A001</v>
          </cell>
          <cell r="B171" t="str">
            <v>3A5001</v>
          </cell>
          <cell r="C171" t="str">
            <v>Mary D. Coghill Accelerated</v>
          </cell>
          <cell r="D171">
            <v>0</v>
          </cell>
        </row>
        <row r="172">
          <cell r="A172" t="str">
            <v>W62001</v>
          </cell>
          <cell r="B172">
            <v>395005</v>
          </cell>
          <cell r="C172" t="str">
            <v>LB Landry-OP Walker</v>
          </cell>
          <cell r="D172">
            <v>93</v>
          </cell>
        </row>
        <row r="173">
          <cell r="A173" t="str">
            <v>W63001</v>
          </cell>
          <cell r="B173">
            <v>395004</v>
          </cell>
          <cell r="C173" t="str">
            <v xml:space="preserve">McDonogh #32 Elem </v>
          </cell>
          <cell r="D173">
            <v>0</v>
          </cell>
        </row>
        <row r="174">
          <cell r="A174" t="str">
            <v>W64001</v>
          </cell>
          <cell r="B174">
            <v>395003</v>
          </cell>
          <cell r="C174" t="str">
            <v xml:space="preserve">William J. Fischer </v>
          </cell>
          <cell r="D174">
            <v>0</v>
          </cell>
        </row>
        <row r="175">
          <cell r="A175" t="str">
            <v>WBV001</v>
          </cell>
          <cell r="B175" t="str">
            <v>W65001</v>
          </cell>
          <cell r="C175" t="str">
            <v xml:space="preserve">Dwight D. Eisenhower </v>
          </cell>
          <cell r="D175">
            <v>0</v>
          </cell>
        </row>
        <row r="176">
          <cell r="A176" t="str">
            <v>W66001</v>
          </cell>
          <cell r="B176">
            <v>395001</v>
          </cell>
          <cell r="C176" t="str">
            <v xml:space="preserve">Martin Behrman </v>
          </cell>
          <cell r="D176">
            <v>0</v>
          </cell>
        </row>
        <row r="177">
          <cell r="A177" t="str">
            <v>W71001</v>
          </cell>
          <cell r="B177">
            <v>397001</v>
          </cell>
          <cell r="C177" t="str">
            <v xml:space="preserve">Sophie B. Wright Learning Acdmy </v>
          </cell>
          <cell r="D177">
            <v>74</v>
          </cell>
        </row>
        <row r="178">
          <cell r="A178" t="str">
            <v>W81001</v>
          </cell>
          <cell r="B178">
            <v>398002</v>
          </cell>
          <cell r="C178" t="str">
            <v xml:space="preserve">KIPP McDonogh 15 Sch. for Creative Arts </v>
          </cell>
          <cell r="D178">
            <v>0</v>
          </cell>
        </row>
        <row r="179">
          <cell r="A179" t="str">
            <v>W82001</v>
          </cell>
          <cell r="B179">
            <v>398001</v>
          </cell>
          <cell r="C179" t="str">
            <v xml:space="preserve">KIPP Believe College Prep </v>
          </cell>
          <cell r="D179">
            <v>0</v>
          </cell>
        </row>
        <row r="180">
          <cell r="A180" t="str">
            <v>W84001</v>
          </cell>
          <cell r="B180">
            <v>398005</v>
          </cell>
          <cell r="C180" t="str">
            <v>KIPP Renaissance High</v>
          </cell>
          <cell r="D180">
            <v>22</v>
          </cell>
        </row>
        <row r="181">
          <cell r="A181" t="str">
            <v>W85001</v>
          </cell>
          <cell r="B181">
            <v>398006</v>
          </cell>
          <cell r="C181" t="str">
            <v xml:space="preserve">KIPP N.O. Leadership Acdmy </v>
          </cell>
          <cell r="D181">
            <v>0</v>
          </cell>
        </row>
        <row r="182">
          <cell r="A182" t="str">
            <v>W86001</v>
          </cell>
          <cell r="B182">
            <v>398007</v>
          </cell>
          <cell r="C182" t="str">
            <v xml:space="preserve">KIPP East </v>
          </cell>
          <cell r="D182">
            <v>0</v>
          </cell>
        </row>
        <row r="183">
          <cell r="A183" t="str">
            <v>W87001</v>
          </cell>
          <cell r="B183">
            <v>398008</v>
          </cell>
          <cell r="C183" t="str">
            <v>KIPP Booker T. Washington High School</v>
          </cell>
          <cell r="D183">
            <v>50</v>
          </cell>
        </row>
        <row r="184">
          <cell r="A184" t="str">
            <v>W91001</v>
          </cell>
          <cell r="B184">
            <v>399001</v>
          </cell>
          <cell r="C184" t="str">
            <v>Samuel J_ Green Charter School</v>
          </cell>
          <cell r="D184">
            <v>0</v>
          </cell>
        </row>
        <row r="185">
          <cell r="A185" t="str">
            <v>W92001</v>
          </cell>
          <cell r="B185">
            <v>399002</v>
          </cell>
          <cell r="C185" t="str">
            <v>Arthur Ashe Charter School</v>
          </cell>
          <cell r="D185">
            <v>0</v>
          </cell>
        </row>
        <row r="186">
          <cell r="A186" t="str">
            <v>W93001</v>
          </cell>
          <cell r="B186">
            <v>399003</v>
          </cell>
          <cell r="C186" t="str">
            <v xml:space="preserve">Joseph Clark High </v>
          </cell>
          <cell r="D186">
            <v>0</v>
          </cell>
        </row>
        <row r="187">
          <cell r="A187" t="str">
            <v>W94001</v>
          </cell>
          <cell r="B187">
            <v>399004</v>
          </cell>
          <cell r="C187" t="str">
            <v>Phillis Wheatley Community School</v>
          </cell>
          <cell r="D187">
            <v>0</v>
          </cell>
        </row>
        <row r="188">
          <cell r="A188" t="str">
            <v>W95001</v>
          </cell>
          <cell r="B188">
            <v>399005</v>
          </cell>
          <cell r="C188" t="str">
            <v>Langston Hughes Charter Academy</v>
          </cell>
          <cell r="D188">
            <v>0</v>
          </cell>
        </row>
        <row r="189">
          <cell r="A189" t="str">
            <v>WAA001</v>
          </cell>
          <cell r="B189">
            <v>368001</v>
          </cell>
          <cell r="C189" t="str">
            <v xml:space="preserve">Morris Jeff Community School </v>
          </cell>
          <cell r="D189">
            <v>0</v>
          </cell>
        </row>
        <row r="190">
          <cell r="A190" t="str">
            <v>WAB001</v>
          </cell>
          <cell r="B190">
            <v>367001</v>
          </cell>
          <cell r="C190" t="str">
            <v>Edgar P Harney Spirit of Excell. Acdmy</v>
          </cell>
          <cell r="D190">
            <v>0</v>
          </cell>
        </row>
        <row r="191">
          <cell r="A191" t="str">
            <v>WAE001</v>
          </cell>
          <cell r="B191">
            <v>364001</v>
          </cell>
          <cell r="C191" t="str">
            <v xml:space="preserve">Fannie C. Williams Charter School </v>
          </cell>
          <cell r="D191">
            <v>0</v>
          </cell>
        </row>
        <row r="192">
          <cell r="A192" t="str">
            <v>WAF001</v>
          </cell>
          <cell r="B192">
            <v>363001</v>
          </cell>
          <cell r="C192" t="str">
            <v xml:space="preserve">Harriet Tubman Charter School </v>
          </cell>
          <cell r="D192">
            <v>0</v>
          </cell>
        </row>
        <row r="193">
          <cell r="A193" t="str">
            <v>WAH001</v>
          </cell>
          <cell r="B193">
            <v>360001</v>
          </cell>
          <cell r="C193" t="str">
            <v xml:space="preserve">The NET Charter School </v>
          </cell>
          <cell r="D193">
            <v>0</v>
          </cell>
        </row>
        <row r="194">
          <cell r="A194" t="str">
            <v>WAI001</v>
          </cell>
          <cell r="B194">
            <v>361001</v>
          </cell>
          <cell r="C194" t="str">
            <v xml:space="preserve">Crescent Leadership Acdmy </v>
          </cell>
          <cell r="D194">
            <v>0</v>
          </cell>
        </row>
        <row r="195">
          <cell r="A195" t="str">
            <v>WAM001</v>
          </cell>
          <cell r="B195">
            <v>363002</v>
          </cell>
          <cell r="C195" t="str">
            <v xml:space="preserve">Paul Habans Elem </v>
          </cell>
          <cell r="D195">
            <v>0</v>
          </cell>
        </row>
        <row r="196">
          <cell r="A196" t="str">
            <v>WE2001</v>
          </cell>
          <cell r="B196">
            <v>385002</v>
          </cell>
          <cell r="C196" t="str">
            <v xml:space="preserve">Cohen College Prep </v>
          </cell>
          <cell r="D196">
            <v>37</v>
          </cell>
        </row>
        <row r="197">
          <cell r="A197" t="str">
            <v>WE3001</v>
          </cell>
          <cell r="B197" t="str">
            <v>WE3001</v>
          </cell>
          <cell r="C197" t="str">
            <v xml:space="preserve">Crocker College Prep </v>
          </cell>
          <cell r="D197">
            <v>0</v>
          </cell>
        </row>
        <row r="198">
          <cell r="A198" t="str">
            <v>WI1001</v>
          </cell>
          <cell r="B198">
            <v>381001</v>
          </cell>
          <cell r="C198" t="str">
            <v xml:space="preserve">Akili Academy of N.O. </v>
          </cell>
          <cell r="D198">
            <v>0</v>
          </cell>
        </row>
        <row r="199">
          <cell r="A199" t="str">
            <v>WJ1001</v>
          </cell>
          <cell r="B199">
            <v>382001</v>
          </cell>
          <cell r="C199" t="str">
            <v>Sci Academy</v>
          </cell>
          <cell r="D199">
            <v>161</v>
          </cell>
        </row>
        <row r="200">
          <cell r="A200" t="str">
            <v>WJ2001</v>
          </cell>
          <cell r="B200">
            <v>382002</v>
          </cell>
          <cell r="C200" t="str">
            <v xml:space="preserve">G.W. Carver Collegiate Acdmy </v>
          </cell>
          <cell r="D200">
            <v>119</v>
          </cell>
        </row>
        <row r="201">
          <cell r="A201" t="str">
            <v>WJ4001</v>
          </cell>
          <cell r="B201">
            <v>382004</v>
          </cell>
          <cell r="C201" t="str">
            <v>Livingston Collegiate Academy</v>
          </cell>
          <cell r="D201">
            <v>30</v>
          </cell>
        </row>
        <row r="202">
          <cell r="A202" t="str">
            <v>WL1001</v>
          </cell>
          <cell r="B202">
            <v>398004</v>
          </cell>
          <cell r="C202" t="str">
            <v xml:space="preserve">KIPP Central City Primary </v>
          </cell>
          <cell r="D202">
            <v>0</v>
          </cell>
        </row>
        <row r="203">
          <cell r="A203" t="str">
            <v>WU1001</v>
          </cell>
          <cell r="B203">
            <v>374001</v>
          </cell>
          <cell r="C203" t="str">
            <v xml:space="preserve">Success Preparatory Academy </v>
          </cell>
          <cell r="D203">
            <v>0</v>
          </cell>
        </row>
        <row r="204">
          <cell r="A204" t="str">
            <v>WV1001</v>
          </cell>
          <cell r="B204">
            <v>373001</v>
          </cell>
          <cell r="C204" t="str">
            <v xml:space="preserve">Arise Academy </v>
          </cell>
          <cell r="D204">
            <v>0</v>
          </cell>
        </row>
        <row r="205">
          <cell r="A205" t="str">
            <v>WV2001</v>
          </cell>
          <cell r="B205">
            <v>373002</v>
          </cell>
          <cell r="C205" t="str">
            <v xml:space="preserve">Mildred Osborne Elem </v>
          </cell>
          <cell r="D205">
            <v>0</v>
          </cell>
        </row>
        <row r="206">
          <cell r="A206" t="str">
            <v>WBS001</v>
          </cell>
          <cell r="B206" t="str">
            <v>WZ1001</v>
          </cell>
          <cell r="C206" t="str">
            <v>First Line Live Oak</v>
          </cell>
          <cell r="D206">
            <v>0</v>
          </cell>
        </row>
        <row r="207">
          <cell r="A207" t="str">
            <v>WZ2001</v>
          </cell>
          <cell r="B207">
            <v>369002</v>
          </cell>
          <cell r="C207" t="str">
            <v xml:space="preserve">ReNEW SciTech Acdmy. </v>
          </cell>
          <cell r="D207">
            <v>0</v>
          </cell>
        </row>
        <row r="208">
          <cell r="A208" t="str">
            <v>WZ3001</v>
          </cell>
          <cell r="B208">
            <v>369003</v>
          </cell>
          <cell r="C208" t="str">
            <v xml:space="preserve">ReNEW Delores T. Aaron Elem </v>
          </cell>
          <cell r="D208">
            <v>0</v>
          </cell>
        </row>
        <row r="209">
          <cell r="A209" t="str">
            <v>WZ5001</v>
          </cell>
          <cell r="B209">
            <v>369005</v>
          </cell>
          <cell r="C209" t="str">
            <v xml:space="preserve">ReNEW Accelerated High, City Park </v>
          </cell>
          <cell r="D209">
            <v>27</v>
          </cell>
        </row>
        <row r="210">
          <cell r="A210" t="str">
            <v>WZ6001</v>
          </cell>
          <cell r="B210">
            <v>369006</v>
          </cell>
          <cell r="C210" t="str">
            <v xml:space="preserve">ReNEW Schaumburg Elem </v>
          </cell>
          <cell r="D210">
            <v>0</v>
          </cell>
        </row>
        <row r="211">
          <cell r="A211" t="str">
            <v>WZ9001</v>
          </cell>
          <cell r="B211">
            <v>360002</v>
          </cell>
          <cell r="C211" t="str">
            <v>The NET 2 Charter School</v>
          </cell>
          <cell r="D211">
            <v>39</v>
          </cell>
        </row>
        <row r="212">
          <cell r="A212" t="str">
            <v>WBT001</v>
          </cell>
          <cell r="B212" t="str">
            <v>WBT001</v>
          </cell>
          <cell r="C212" t="str">
            <v>Audubon Gentilly (First Year)</v>
          </cell>
          <cell r="D212">
            <v>0</v>
          </cell>
        </row>
        <row r="213">
          <cell r="A213" t="str">
            <v>WBU001</v>
          </cell>
          <cell r="B213" t="str">
            <v>WBU001</v>
          </cell>
          <cell r="C213" t="str">
            <v>Collegiate Rosenwald (First Year)</v>
          </cell>
          <cell r="D213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52"/>
  <sheetViews>
    <sheetView view="pageBreakPreview" zoomScaleNormal="90" zoomScaleSheetLayoutView="100" workbookViewId="0">
      <pane xSplit="3" ySplit="6" topLeftCell="D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9" style="190" bestFit="1" customWidth="1"/>
    <col min="2" max="2" width="9" style="190" hidden="1" customWidth="1"/>
    <col min="3" max="3" width="36.28515625" style="110" bestFit="1" customWidth="1"/>
    <col min="4" max="4" width="12.42578125" style="110" bestFit="1" customWidth="1"/>
    <col min="5" max="5" width="7.140625" style="110" bestFit="1" customWidth="1"/>
    <col min="6" max="6" width="14.42578125" style="110" bestFit="1" customWidth="1"/>
    <col min="7" max="7" width="5.7109375" style="110" customWidth="1"/>
    <col min="8" max="8" width="12.5703125" style="110" customWidth="1"/>
    <col min="9" max="9" width="8" style="110" customWidth="1"/>
    <col min="10" max="10" width="10.7109375" style="110" customWidth="1"/>
    <col min="11" max="11" width="8" style="110" customWidth="1"/>
    <col min="12" max="12" width="10.7109375" style="110" customWidth="1"/>
    <col min="13" max="13" width="8.85546875" style="110" customWidth="1"/>
    <col min="14" max="14" width="10.7109375" style="110" customWidth="1"/>
    <col min="15" max="15" width="8.85546875" style="110" customWidth="1"/>
    <col min="16" max="16" width="10.140625" style="110" customWidth="1"/>
    <col min="17" max="17" width="14.42578125" style="110" bestFit="1" customWidth="1"/>
    <col min="18" max="18" width="14" style="110" bestFit="1" customWidth="1"/>
    <col min="19" max="19" width="12.28515625" style="110" bestFit="1" customWidth="1"/>
    <col min="20" max="21" width="13.5703125" style="110" customWidth="1"/>
    <col min="22" max="22" width="14.42578125" style="110" bestFit="1" customWidth="1"/>
    <col min="23" max="23" width="8.7109375" style="110" bestFit="1" customWidth="1"/>
    <col min="24" max="24" width="12.140625" style="110" bestFit="1" customWidth="1"/>
    <col min="25" max="26" width="12" style="110" bestFit="1" customWidth="1"/>
    <col min="27" max="27" width="11.42578125" style="110" bestFit="1" customWidth="1"/>
    <col min="28" max="28" width="13.85546875" style="110" bestFit="1" customWidth="1"/>
    <col min="29" max="30" width="14.42578125" style="110" bestFit="1" customWidth="1"/>
    <col min="31" max="32" width="13.42578125" style="110" customWidth="1"/>
    <col min="33" max="33" width="10.140625" style="110" customWidth="1"/>
    <col min="34" max="34" width="13.140625" style="110" customWidth="1"/>
    <col min="35" max="35" width="11.7109375" style="110" customWidth="1"/>
    <col min="36" max="36" width="14.42578125" style="110" customWidth="1"/>
    <col min="37" max="37" width="14.5703125" style="110" customWidth="1"/>
    <col min="38" max="38" width="9.42578125" style="110" bestFit="1" customWidth="1"/>
    <col min="39" max="39" width="14.85546875" style="110" customWidth="1"/>
    <col min="40" max="40" width="11.140625" style="110" customWidth="1"/>
    <col min="41" max="41" width="12.28515625" style="110" customWidth="1"/>
    <col min="42" max="42" width="11.140625" style="110" customWidth="1"/>
    <col min="43" max="44" width="12.28515625" style="110" customWidth="1"/>
    <col min="45" max="45" width="12.28515625" style="110" bestFit="1" customWidth="1"/>
    <col min="46" max="46" width="9.7109375" style="110" customWidth="1"/>
    <col min="47" max="47" width="10.85546875" style="110" customWidth="1"/>
    <col min="48" max="48" width="12.28515625" style="110" bestFit="1" customWidth="1"/>
    <col min="49" max="49" width="14" style="110" bestFit="1" customWidth="1"/>
    <col min="50" max="51" width="12.7109375" style="110" bestFit="1" customWidth="1"/>
    <col min="52" max="53" width="12.28515625" style="110" bestFit="1" customWidth="1"/>
    <col min="54" max="54" width="11.28515625" style="110" bestFit="1" customWidth="1"/>
    <col min="55" max="55" width="14.42578125" style="110" bestFit="1" customWidth="1"/>
    <col min="56" max="56" width="13.42578125" style="110" bestFit="1" customWidth="1"/>
    <col min="57" max="58" width="10.85546875" style="110" bestFit="1" customWidth="1"/>
    <col min="59" max="59" width="9.7109375" style="110" bestFit="1" customWidth="1"/>
    <col min="60" max="61" width="10.85546875" style="110" bestFit="1" customWidth="1"/>
    <col min="62" max="62" width="9.7109375" style="110" bestFit="1" customWidth="1"/>
    <col min="63" max="16384" width="8.85546875" style="110"/>
  </cols>
  <sheetData>
    <row r="1" spans="1:62" ht="21" customHeight="1" x14ac:dyDescent="0.2">
      <c r="A1" s="1548" t="s">
        <v>1657</v>
      </c>
      <c r="B1" s="1548"/>
      <c r="C1" s="1549"/>
      <c r="D1" s="1550" t="s">
        <v>378</v>
      </c>
      <c r="E1" s="1550"/>
      <c r="F1" s="1550"/>
      <c r="G1" s="1550"/>
      <c r="H1" s="1550"/>
      <c r="I1" s="1550"/>
      <c r="J1" s="1550"/>
      <c r="K1" s="1550"/>
      <c r="L1" s="1550"/>
      <c r="M1" s="1550"/>
      <c r="N1" s="1550"/>
      <c r="O1" s="1550"/>
      <c r="P1" s="1550"/>
      <c r="Q1" s="1550"/>
      <c r="R1" s="1550"/>
      <c r="S1" s="1550"/>
      <c r="T1" s="1550"/>
      <c r="U1" s="1550"/>
      <c r="V1" s="1550" t="s">
        <v>378</v>
      </c>
      <c r="W1" s="1550"/>
      <c r="X1" s="1550"/>
      <c r="Y1" s="1550"/>
      <c r="Z1" s="1550"/>
      <c r="AA1" s="1550"/>
      <c r="AB1" s="1550"/>
      <c r="AC1" s="1550"/>
      <c r="AD1" s="1550"/>
      <c r="AE1" s="1550"/>
      <c r="AF1" s="1550"/>
      <c r="AG1" s="1550"/>
      <c r="AH1" s="1550"/>
      <c r="AI1" s="1550"/>
      <c r="AJ1" s="1550"/>
      <c r="AK1" s="1550"/>
      <c r="AL1" s="1551" t="s">
        <v>1671</v>
      </c>
      <c r="AM1" s="1551"/>
      <c r="AN1" s="1551"/>
      <c r="AO1" s="1551"/>
      <c r="AP1" s="1551"/>
      <c r="AQ1" s="1551"/>
      <c r="AR1" s="1551"/>
      <c r="AS1" s="1551"/>
      <c r="AT1" s="1551"/>
      <c r="AU1" s="1551"/>
      <c r="AV1" s="1551"/>
      <c r="AW1" s="1551"/>
      <c r="AX1" s="1551"/>
      <c r="AY1" s="1551"/>
      <c r="AZ1" s="1551"/>
      <c r="BA1" s="1551"/>
      <c r="BB1" s="1551"/>
      <c r="BC1" s="1544" t="s">
        <v>1664</v>
      </c>
      <c r="BD1" s="1544" t="s">
        <v>1663</v>
      </c>
      <c r="BE1" s="1543" t="s">
        <v>404</v>
      </c>
      <c r="BF1" s="1543" t="s">
        <v>405</v>
      </c>
      <c r="BG1" s="1543" t="s">
        <v>468</v>
      </c>
      <c r="BH1" s="1543" t="s">
        <v>549</v>
      </c>
      <c r="BI1" s="1543" t="s">
        <v>550</v>
      </c>
      <c r="BJ1" s="1543" t="s">
        <v>468</v>
      </c>
    </row>
    <row r="2" spans="1:62" ht="26.25" customHeight="1" x14ac:dyDescent="0.2">
      <c r="A2" s="1549"/>
      <c r="B2" s="1549"/>
      <c r="C2" s="1549"/>
      <c r="D2" s="1543" t="s">
        <v>1238</v>
      </c>
      <c r="E2" s="1545" t="s">
        <v>714</v>
      </c>
      <c r="F2" s="1545"/>
      <c r="G2" s="1545"/>
      <c r="H2" s="1545"/>
      <c r="I2" s="1545" t="s">
        <v>1317</v>
      </c>
      <c r="J2" s="1545"/>
      <c r="K2" s="1545" t="s">
        <v>1314</v>
      </c>
      <c r="L2" s="1545"/>
      <c r="M2" s="1545" t="s">
        <v>1315</v>
      </c>
      <c r="N2" s="1545"/>
      <c r="O2" s="1545" t="s">
        <v>1316</v>
      </c>
      <c r="P2" s="1545"/>
      <c r="Q2" s="1543" t="s">
        <v>539</v>
      </c>
      <c r="R2" s="1543" t="s">
        <v>492</v>
      </c>
      <c r="S2" s="1553" t="s">
        <v>251</v>
      </c>
      <c r="T2" s="1553"/>
      <c r="U2" s="1553"/>
      <c r="V2" s="1543" t="s">
        <v>540</v>
      </c>
      <c r="W2" s="1543" t="s">
        <v>536</v>
      </c>
      <c r="X2" s="1543" t="s">
        <v>1363</v>
      </c>
      <c r="Y2" s="1543" t="s">
        <v>541</v>
      </c>
      <c r="Z2" s="1553" t="s">
        <v>1532</v>
      </c>
      <c r="AA2" s="1547" t="s">
        <v>370</v>
      </c>
      <c r="AB2" s="1547" t="s">
        <v>374</v>
      </c>
      <c r="AC2" s="1543" t="s">
        <v>1659</v>
      </c>
      <c r="AD2" s="1543" t="s">
        <v>296</v>
      </c>
      <c r="AE2" s="1543" t="s">
        <v>297</v>
      </c>
      <c r="AF2" s="1543" t="s">
        <v>254</v>
      </c>
      <c r="AG2" s="1547" t="s">
        <v>459</v>
      </c>
      <c r="AH2" s="1547" t="s">
        <v>1626</v>
      </c>
      <c r="AI2" s="1547" t="s">
        <v>460</v>
      </c>
      <c r="AJ2" s="1543" t="s">
        <v>1660</v>
      </c>
      <c r="AK2" s="1543" t="s">
        <v>1661</v>
      </c>
      <c r="AL2" s="1546" t="s">
        <v>1662</v>
      </c>
      <c r="AM2" s="1546" t="s">
        <v>1670</v>
      </c>
      <c r="AN2" s="1552" t="s">
        <v>251</v>
      </c>
      <c r="AO2" s="1552"/>
      <c r="AP2" s="1552"/>
      <c r="AQ2" s="1552"/>
      <c r="AR2" s="1552"/>
      <c r="AS2" s="1546" t="s">
        <v>1669</v>
      </c>
      <c r="AT2" s="1546" t="s">
        <v>538</v>
      </c>
      <c r="AU2" s="1546" t="s">
        <v>1364</v>
      </c>
      <c r="AV2" s="1546" t="s">
        <v>1668</v>
      </c>
      <c r="AW2" s="1553" t="s">
        <v>1532</v>
      </c>
      <c r="AX2" s="1546" t="s">
        <v>1667</v>
      </c>
      <c r="AY2" s="1546" t="s">
        <v>1666</v>
      </c>
      <c r="AZ2" s="1546" t="s">
        <v>356</v>
      </c>
      <c r="BA2" s="1546" t="s">
        <v>297</v>
      </c>
      <c r="BB2" s="1546" t="s">
        <v>1665</v>
      </c>
      <c r="BC2" s="1544"/>
      <c r="BD2" s="1544"/>
      <c r="BE2" s="1543"/>
      <c r="BF2" s="1543"/>
      <c r="BG2" s="1543"/>
      <c r="BH2" s="1543"/>
      <c r="BI2" s="1543"/>
      <c r="BJ2" s="1543"/>
    </row>
    <row r="3" spans="1:62" ht="96.75" customHeight="1" x14ac:dyDescent="0.2">
      <c r="A3" s="1549"/>
      <c r="B3" s="1549"/>
      <c r="C3" s="1549"/>
      <c r="D3" s="1543"/>
      <c r="E3" s="1406" t="s">
        <v>489</v>
      </c>
      <c r="F3" s="1406" t="s">
        <v>1652</v>
      </c>
      <c r="G3" s="1406" t="s">
        <v>489</v>
      </c>
      <c r="H3" s="1406" t="s">
        <v>710</v>
      </c>
      <c r="I3" s="1406" t="s">
        <v>1237</v>
      </c>
      <c r="J3" s="1406" t="s">
        <v>397</v>
      </c>
      <c r="K3" s="1406" t="s">
        <v>1236</v>
      </c>
      <c r="L3" s="1406" t="s">
        <v>397</v>
      </c>
      <c r="M3" s="1406" t="s">
        <v>1235</v>
      </c>
      <c r="N3" s="1406" t="s">
        <v>397</v>
      </c>
      <c r="O3" s="1406" t="s">
        <v>1235</v>
      </c>
      <c r="P3" s="1406" t="s">
        <v>397</v>
      </c>
      <c r="Q3" s="1543"/>
      <c r="R3" s="1543"/>
      <c r="S3" s="1503" t="s">
        <v>1233</v>
      </c>
      <c r="T3" s="1503" t="s">
        <v>1234</v>
      </c>
      <c r="U3" s="1503" t="s">
        <v>253</v>
      </c>
      <c r="V3" s="1543"/>
      <c r="W3" s="1543"/>
      <c r="X3" s="1543"/>
      <c r="Y3" s="1543"/>
      <c r="Z3" s="1553"/>
      <c r="AA3" s="1547"/>
      <c r="AB3" s="1547"/>
      <c r="AC3" s="1543"/>
      <c r="AD3" s="1543"/>
      <c r="AE3" s="1543"/>
      <c r="AF3" s="1543"/>
      <c r="AG3" s="1547"/>
      <c r="AH3" s="1547"/>
      <c r="AI3" s="1547"/>
      <c r="AJ3" s="1543"/>
      <c r="AK3" s="1543"/>
      <c r="AL3" s="1546"/>
      <c r="AM3" s="1546"/>
      <c r="AN3" s="1503" t="s">
        <v>1242</v>
      </c>
      <c r="AO3" s="1503" t="s">
        <v>1243</v>
      </c>
      <c r="AP3" s="1503" t="s">
        <v>1241</v>
      </c>
      <c r="AQ3" s="1503" t="s">
        <v>1246</v>
      </c>
      <c r="AR3" s="1503" t="s">
        <v>253</v>
      </c>
      <c r="AS3" s="1546"/>
      <c r="AT3" s="1546"/>
      <c r="AU3" s="1546"/>
      <c r="AV3" s="1546"/>
      <c r="AW3" s="1553"/>
      <c r="AX3" s="1546"/>
      <c r="AY3" s="1546"/>
      <c r="AZ3" s="1546"/>
      <c r="BA3" s="1546"/>
      <c r="BB3" s="1546"/>
      <c r="BC3" s="1544"/>
      <c r="BD3" s="1544"/>
      <c r="BE3" s="1543"/>
      <c r="BF3" s="1543"/>
      <c r="BG3" s="1543"/>
      <c r="BH3" s="1543"/>
      <c r="BI3" s="1543"/>
      <c r="BJ3" s="1543"/>
    </row>
    <row r="4" spans="1:62" ht="14.25" customHeight="1" x14ac:dyDescent="0.2">
      <c r="A4" s="1504"/>
      <c r="B4" s="1505"/>
      <c r="C4" s="1506"/>
      <c r="D4" s="1391">
        <v>1</v>
      </c>
      <c r="E4" s="1391">
        <f t="shared" ref="E4:F4" si="0">D4+1</f>
        <v>2</v>
      </c>
      <c r="F4" s="1391">
        <f t="shared" si="0"/>
        <v>3</v>
      </c>
      <c r="G4" s="1391">
        <f t="shared" ref="G4" si="1">F4+1</f>
        <v>4</v>
      </c>
      <c r="H4" s="1391">
        <f t="shared" ref="H4" si="2">G4+1</f>
        <v>5</v>
      </c>
      <c r="I4" s="1391">
        <f t="shared" ref="I4" si="3">H4+1</f>
        <v>6</v>
      </c>
      <c r="J4" s="1391">
        <f t="shared" ref="J4" si="4">I4+1</f>
        <v>7</v>
      </c>
      <c r="K4" s="1391">
        <f t="shared" ref="K4" si="5">J4+1</f>
        <v>8</v>
      </c>
      <c r="L4" s="1391">
        <f t="shared" ref="L4" si="6">K4+1</f>
        <v>9</v>
      </c>
      <c r="M4" s="1391">
        <f t="shared" ref="M4" si="7">L4+1</f>
        <v>10</v>
      </c>
      <c r="N4" s="1391">
        <f t="shared" ref="N4" si="8">M4+1</f>
        <v>11</v>
      </c>
      <c r="O4" s="1391">
        <f t="shared" ref="O4" si="9">N4+1</f>
        <v>12</v>
      </c>
      <c r="P4" s="1391">
        <f t="shared" ref="P4" si="10">O4+1</f>
        <v>13</v>
      </c>
      <c r="Q4" s="1391">
        <f t="shared" ref="Q4" si="11">P4+1</f>
        <v>14</v>
      </c>
      <c r="R4" s="1391">
        <f t="shared" ref="R4" si="12">Q4+1</f>
        <v>15</v>
      </c>
      <c r="S4" s="1391">
        <f t="shared" ref="S4" si="13">R4+1</f>
        <v>16</v>
      </c>
      <c r="T4" s="1391">
        <f t="shared" ref="T4" si="14">S4+1</f>
        <v>17</v>
      </c>
      <c r="U4" s="1391">
        <f t="shared" ref="U4" si="15">T4+1</f>
        <v>18</v>
      </c>
      <c r="V4" s="1391">
        <f t="shared" ref="V4" si="16">U4+1</f>
        <v>19</v>
      </c>
      <c r="W4" s="1391">
        <f t="shared" ref="W4" si="17">V4+1</f>
        <v>20</v>
      </c>
      <c r="X4" s="1391">
        <f t="shared" ref="X4" si="18">W4+1</f>
        <v>21</v>
      </c>
      <c r="Y4" s="1391">
        <f t="shared" ref="Y4" si="19">X4+1</f>
        <v>22</v>
      </c>
      <c r="Z4" s="1391">
        <f t="shared" ref="Z4" si="20">Y4+1</f>
        <v>23</v>
      </c>
      <c r="AA4" s="1391">
        <f t="shared" ref="AA4" si="21">Z4+1</f>
        <v>24</v>
      </c>
      <c r="AB4" s="1391">
        <f t="shared" ref="AB4" si="22">AA4+1</f>
        <v>25</v>
      </c>
      <c r="AC4" s="1391">
        <f t="shared" ref="AC4" si="23">AB4+1</f>
        <v>26</v>
      </c>
      <c r="AD4" s="1391">
        <f t="shared" ref="AD4" si="24">AC4+1</f>
        <v>27</v>
      </c>
      <c r="AE4" s="1391">
        <f t="shared" ref="AE4" si="25">AD4+1</f>
        <v>28</v>
      </c>
      <c r="AF4" s="1391">
        <f t="shared" ref="AF4" si="26">AE4+1</f>
        <v>29</v>
      </c>
      <c r="AG4" s="1391">
        <f t="shared" ref="AG4" si="27">AF4+1</f>
        <v>30</v>
      </c>
      <c r="AH4" s="1391">
        <f t="shared" ref="AH4" si="28">AG4+1</f>
        <v>31</v>
      </c>
      <c r="AI4" s="1391">
        <f t="shared" ref="AI4" si="29">AH4+1</f>
        <v>32</v>
      </c>
      <c r="AJ4" s="1391">
        <f t="shared" ref="AJ4" si="30">AI4+1</f>
        <v>33</v>
      </c>
      <c r="AK4" s="1391">
        <f t="shared" ref="AK4" si="31">AJ4+1</f>
        <v>34</v>
      </c>
      <c r="AL4" s="1391">
        <f t="shared" ref="AL4" si="32">AK4+1</f>
        <v>35</v>
      </c>
      <c r="AM4" s="1391">
        <f t="shared" ref="AM4" si="33">AL4+1</f>
        <v>36</v>
      </c>
      <c r="AN4" s="1391">
        <f t="shared" ref="AN4" si="34">AM4+1</f>
        <v>37</v>
      </c>
      <c r="AO4" s="1391">
        <f t="shared" ref="AO4" si="35">AN4+1</f>
        <v>38</v>
      </c>
      <c r="AP4" s="1391">
        <f t="shared" ref="AP4" si="36">AO4+1</f>
        <v>39</v>
      </c>
      <c r="AQ4" s="1391">
        <f t="shared" ref="AQ4" si="37">AP4+1</f>
        <v>40</v>
      </c>
      <c r="AR4" s="1391">
        <f t="shared" ref="AR4" si="38">AQ4+1</f>
        <v>41</v>
      </c>
      <c r="AS4" s="1391">
        <f t="shared" ref="AS4" si="39">AR4+1</f>
        <v>42</v>
      </c>
      <c r="AT4" s="1391">
        <f t="shared" ref="AT4" si="40">AS4+1</f>
        <v>43</v>
      </c>
      <c r="AU4" s="1391">
        <f t="shared" ref="AU4" si="41">AT4+1</f>
        <v>44</v>
      </c>
      <c r="AV4" s="1391">
        <f t="shared" ref="AV4" si="42">AU4+1</f>
        <v>45</v>
      </c>
      <c r="AW4" s="1391">
        <f t="shared" ref="AW4" si="43">AV4+1</f>
        <v>46</v>
      </c>
      <c r="AX4" s="1391">
        <f t="shared" ref="AX4" si="44">AW4+1</f>
        <v>47</v>
      </c>
      <c r="AY4" s="1391">
        <f t="shared" ref="AY4" si="45">AX4+1</f>
        <v>48</v>
      </c>
      <c r="AZ4" s="1391">
        <f t="shared" ref="AZ4" si="46">AY4+1</f>
        <v>49</v>
      </c>
      <c r="BA4" s="1391">
        <f t="shared" ref="BA4" si="47">AZ4+1</f>
        <v>50</v>
      </c>
      <c r="BB4" s="1391">
        <f t="shared" ref="BB4" si="48">BA4+1</f>
        <v>51</v>
      </c>
      <c r="BC4" s="1391">
        <f t="shared" ref="BC4" si="49">BB4+1</f>
        <v>52</v>
      </c>
      <c r="BD4" s="1391">
        <f t="shared" ref="BD4" si="50">BC4+1</f>
        <v>53</v>
      </c>
      <c r="BE4" s="1391">
        <f t="shared" ref="BE4" si="51">BD4+1</f>
        <v>54</v>
      </c>
      <c r="BF4" s="1391">
        <f t="shared" ref="BF4" si="52">BE4+1</f>
        <v>55</v>
      </c>
      <c r="BG4" s="1391">
        <f t="shared" ref="BG4" si="53">BF4+1</f>
        <v>56</v>
      </c>
      <c r="BH4" s="1391">
        <f t="shared" ref="BH4" si="54">BG4+1</f>
        <v>57</v>
      </c>
      <c r="BI4" s="1391">
        <f t="shared" ref="BI4" si="55">BH4+1</f>
        <v>58</v>
      </c>
      <c r="BJ4" s="1391">
        <f t="shared" ref="BJ4" si="56">BI4+1</f>
        <v>59</v>
      </c>
    </row>
    <row r="5" spans="1:62" s="802" customFormat="1" ht="12.75" hidden="1" customHeight="1" x14ac:dyDescent="0.2">
      <c r="A5" s="1212"/>
      <c r="B5" s="1213"/>
      <c r="C5" s="1224"/>
      <c r="D5" s="1206"/>
      <c r="E5" s="985"/>
      <c r="F5" s="985"/>
      <c r="G5" s="984"/>
      <c r="H5" s="984"/>
      <c r="I5" s="1206"/>
      <c r="J5" s="1206"/>
      <c r="K5" s="1206"/>
      <c r="L5" s="1206"/>
      <c r="M5" s="1206"/>
      <c r="N5" s="1206"/>
      <c r="O5" s="1206"/>
      <c r="P5" s="1206"/>
      <c r="Q5" s="1206"/>
      <c r="R5" s="1206"/>
      <c r="S5" s="1206"/>
      <c r="T5" s="1206"/>
      <c r="U5" s="1206"/>
      <c r="V5" s="1206"/>
      <c r="W5" s="1206"/>
      <c r="X5" s="1206"/>
      <c r="Y5" s="1206"/>
      <c r="Z5" s="1206"/>
      <c r="AA5" s="1206"/>
      <c r="AB5" s="1206"/>
      <c r="AC5" s="1206"/>
      <c r="AD5" s="1206"/>
      <c r="AE5" s="1206"/>
      <c r="AF5" s="1206"/>
      <c r="AG5" s="1206"/>
      <c r="AH5" s="1206"/>
      <c r="AI5" s="1206"/>
      <c r="AJ5" s="1206"/>
      <c r="AK5" s="1206"/>
      <c r="AL5" s="1206"/>
      <c r="AM5" s="1206"/>
      <c r="AN5" s="1206"/>
      <c r="AO5" s="1206"/>
      <c r="AP5" s="1206"/>
      <c r="AQ5" s="1206"/>
      <c r="AR5" s="1206"/>
      <c r="AS5" s="1206"/>
      <c r="AT5" s="1206"/>
      <c r="AU5" s="1206"/>
      <c r="AV5" s="1206"/>
      <c r="AW5" s="1206"/>
      <c r="AX5" s="1206"/>
      <c r="AY5" s="1206" t="s">
        <v>1653</v>
      </c>
      <c r="AZ5" s="1206" t="s">
        <v>1653</v>
      </c>
      <c r="BA5" s="1206"/>
      <c r="BB5" s="1206"/>
      <c r="BC5" s="1180" t="s">
        <v>1653</v>
      </c>
      <c r="BD5" s="1180" t="s">
        <v>1654</v>
      </c>
      <c r="BE5" s="1180"/>
      <c r="BF5" s="1180"/>
      <c r="BG5" s="1180"/>
      <c r="BH5" s="1180" t="s">
        <v>1653</v>
      </c>
      <c r="BI5" s="1180" t="s">
        <v>1655</v>
      </c>
      <c r="BJ5" s="1180" t="s">
        <v>1654</v>
      </c>
    </row>
    <row r="6" spans="1:62" s="802" customFormat="1" ht="11.25" hidden="1" customHeight="1" x14ac:dyDescent="0.2">
      <c r="A6" s="1207"/>
      <c r="B6" s="1207"/>
      <c r="C6" s="1209"/>
      <c r="D6" s="1180" t="s">
        <v>805</v>
      </c>
      <c r="E6" s="1180"/>
      <c r="F6" s="1180" t="s">
        <v>805</v>
      </c>
      <c r="G6" s="1342"/>
      <c r="H6" s="1342"/>
      <c r="I6" s="1180" t="s">
        <v>805</v>
      </c>
      <c r="J6" s="1180" t="s">
        <v>805</v>
      </c>
      <c r="K6" s="1180" t="s">
        <v>805</v>
      </c>
      <c r="L6" s="1180" t="s">
        <v>805</v>
      </c>
      <c r="M6" s="1180" t="s">
        <v>805</v>
      </c>
      <c r="N6" s="1180" t="s">
        <v>805</v>
      </c>
      <c r="O6" s="1180" t="s">
        <v>805</v>
      </c>
      <c r="P6" s="1180" t="s">
        <v>805</v>
      </c>
      <c r="Q6" s="1180" t="s">
        <v>805</v>
      </c>
      <c r="R6" s="1342"/>
      <c r="S6" s="1180" t="s">
        <v>805</v>
      </c>
      <c r="T6" s="1180" t="s">
        <v>805</v>
      </c>
      <c r="U6" s="1180" t="s">
        <v>805</v>
      </c>
      <c r="V6" s="1180" t="s">
        <v>805</v>
      </c>
      <c r="W6" s="1180"/>
      <c r="X6" s="1180" t="s">
        <v>805</v>
      </c>
      <c r="Y6" s="1180" t="s">
        <v>805</v>
      </c>
      <c r="Z6" s="1180" t="s">
        <v>805</v>
      </c>
      <c r="AA6" s="1180" t="s">
        <v>805</v>
      </c>
      <c r="AB6" s="1342"/>
      <c r="AC6" s="1180" t="s">
        <v>805</v>
      </c>
      <c r="AD6" s="1180" t="s">
        <v>805</v>
      </c>
      <c r="AE6" s="1180" t="s">
        <v>805</v>
      </c>
      <c r="AF6" s="1180" t="s">
        <v>805</v>
      </c>
      <c r="AG6" s="1180" t="s">
        <v>805</v>
      </c>
      <c r="AH6" s="1342"/>
      <c r="AI6" s="1342"/>
      <c r="AJ6" s="1180" t="s">
        <v>805</v>
      </c>
      <c r="AK6" s="1180"/>
      <c r="AL6" s="1180"/>
      <c r="AM6" s="1180" t="s">
        <v>805</v>
      </c>
      <c r="AN6" s="1180" t="s">
        <v>805</v>
      </c>
      <c r="AO6" s="1180" t="s">
        <v>805</v>
      </c>
      <c r="AP6" s="1180" t="s">
        <v>805</v>
      </c>
      <c r="AQ6" s="1180" t="s">
        <v>805</v>
      </c>
      <c r="AR6" s="1180" t="s">
        <v>805</v>
      </c>
      <c r="AS6" s="1180" t="s">
        <v>805</v>
      </c>
      <c r="AT6" s="1342"/>
      <c r="AU6" s="1180" t="s">
        <v>805</v>
      </c>
      <c r="AV6" s="1180" t="s">
        <v>805</v>
      </c>
      <c r="AW6" s="1180" t="s">
        <v>805</v>
      </c>
      <c r="AX6" s="1342"/>
      <c r="AY6" s="1180" t="s">
        <v>805</v>
      </c>
      <c r="AZ6" s="1180" t="s">
        <v>805</v>
      </c>
      <c r="BA6" s="1180" t="s">
        <v>805</v>
      </c>
      <c r="BB6" s="1180" t="s">
        <v>805</v>
      </c>
      <c r="BC6" s="1180" t="s">
        <v>806</v>
      </c>
      <c r="BD6" s="1180" t="s">
        <v>806</v>
      </c>
      <c r="BE6" s="1180" t="s">
        <v>1088</v>
      </c>
      <c r="BF6" s="1180" t="s">
        <v>806</v>
      </c>
      <c r="BG6" s="1180" t="s">
        <v>806</v>
      </c>
      <c r="BH6" s="1180" t="s">
        <v>1088</v>
      </c>
      <c r="BI6" s="1180" t="s">
        <v>806</v>
      </c>
      <c r="BJ6" s="1180" t="s">
        <v>806</v>
      </c>
    </row>
    <row r="7" spans="1:62" ht="16.5" customHeight="1" x14ac:dyDescent="0.2">
      <c r="A7" s="1217">
        <v>1</v>
      </c>
      <c r="B7" s="1218">
        <v>1</v>
      </c>
      <c r="C7" s="1219" t="s">
        <v>7</v>
      </c>
      <c r="D7" s="1214">
        <f>'8_2.1.18 SIS'!C7</f>
        <v>9403</v>
      </c>
      <c r="E7" s="354">
        <f>'2_State Distrib and Adjs'!AP7</f>
        <v>5648</v>
      </c>
      <c r="F7" s="355">
        <f>'2_State Distrib and Adjs'!AO7</f>
        <v>53105163</v>
      </c>
      <c r="G7" s="1346"/>
      <c r="H7" s="1346"/>
      <c r="I7" s="356"/>
      <c r="J7" s="355"/>
      <c r="K7" s="356"/>
      <c r="L7" s="355"/>
      <c r="M7" s="356"/>
      <c r="N7" s="355"/>
      <c r="O7" s="356"/>
      <c r="P7" s="355"/>
      <c r="Q7" s="357">
        <f>'2_State Distrib and Adjs'!AO7</f>
        <v>53105163</v>
      </c>
      <c r="R7" s="357"/>
      <c r="S7" s="354">
        <f>'2_State Distrib and Adjs'!AT7</f>
        <v>254160</v>
      </c>
      <c r="T7" s="354">
        <f>'2_State Distrib and Adjs'!AU7</f>
        <v>-302168</v>
      </c>
      <c r="U7" s="358">
        <f>'2_State Distrib and Adjs'!AV7</f>
        <v>-48008</v>
      </c>
      <c r="V7" s="357">
        <f>Q7+U7</f>
        <v>53057155</v>
      </c>
      <c r="W7" s="355"/>
      <c r="X7" s="355"/>
      <c r="Y7" s="357"/>
      <c r="Z7" s="354">
        <f>'2_State Distrib and Adjs'!AQ7</f>
        <v>33683</v>
      </c>
      <c r="AA7" s="369">
        <f>'2_State Distrib and Adjs'!AX7</f>
        <v>0</v>
      </c>
      <c r="AB7" s="1360">
        <f>'2_State Distrib and Adjs'!AY7</f>
        <v>239009</v>
      </c>
      <c r="AC7" s="357">
        <f>'2_State Distrib and Adjs'!AZ7</f>
        <v>53329847</v>
      </c>
      <c r="AD7" s="354">
        <f>'2_State Distrib and Adjs'!BA7</f>
        <v>35577120</v>
      </c>
      <c r="AE7" s="354">
        <f>'2_State Distrib and Adjs'!BB7</f>
        <v>17752727</v>
      </c>
      <c r="AF7" s="357">
        <f>'2_State Distrib and Adjs'!BC7</f>
        <v>4438182</v>
      </c>
      <c r="AG7" s="369">
        <f>'2_State Distrib and Adjs'!BD7</f>
        <v>0</v>
      </c>
      <c r="AH7" s="1363">
        <f>'2_State Distrib and Adjs'!BE7</f>
        <v>183022</v>
      </c>
      <c r="AI7" s="1363">
        <f>'2_State Distrib and Adjs'!BF7</f>
        <v>0</v>
      </c>
      <c r="AJ7" s="359">
        <f>'2_State Distrib and Adjs'!BG7</f>
        <v>53512869</v>
      </c>
      <c r="AK7" s="359">
        <f>AJ7</f>
        <v>53512869</v>
      </c>
      <c r="AL7" s="360"/>
      <c r="AM7" s="361">
        <f>-'New Type 2 Res Summary'!AG7-'5A3_OJJ'!P7</f>
        <v>-4857</v>
      </c>
      <c r="AN7" s="353">
        <f>-'New Type 2 Res Summary'!AH7</f>
        <v>0</v>
      </c>
      <c r="AO7" s="360">
        <f>-'New Type 2 Res Summary'!AI7</f>
        <v>0</v>
      </c>
      <c r="AP7" s="353">
        <f>-'New Type 2 Res Summary'!AJ7</f>
        <v>0</v>
      </c>
      <c r="AQ7" s="362">
        <f>-'New Type 2 Res Summary'!AK7</f>
        <v>0</v>
      </c>
      <c r="AR7" s="363">
        <f>-'New Type 2 Res Summary'!AL7</f>
        <v>0</v>
      </c>
      <c r="AS7" s="361">
        <f>-'New Type 2 Res Summary'!AM7-'5A3_OJJ'!P7</f>
        <v>-270047</v>
      </c>
      <c r="AT7" s="1357"/>
      <c r="AU7" s="364">
        <f>-'New Type 2 Res Summary'!AN7</f>
        <v>0</v>
      </c>
      <c r="AV7" s="361">
        <f>-'New Type 2 Res Summary'!AO7-'5A3_OJJ'!P7</f>
        <v>-4857</v>
      </c>
      <c r="AW7" s="362"/>
      <c r="AX7" s="1382">
        <f>-'New Type 2 Res Summary'!AQ7-'5A3_OJJ'!P7</f>
        <v>-4857</v>
      </c>
      <c r="AY7" s="361">
        <f>'2A-1_EFT (Annual)'!AP7</f>
        <v>-271481</v>
      </c>
      <c r="AZ7" s="362" t="e">
        <f>'2A-1_EFT (Annual)'!#REF!+'2A-1_EFT (Annual)'!#REF!</f>
        <v>#REF!</v>
      </c>
      <c r="BA7" s="362" t="e">
        <f>AY7-AZ7</f>
        <v>#REF!</v>
      </c>
      <c r="BB7" s="361">
        <f>'2A-2_EFT (Monthly)'!AP7</f>
        <v>-23250</v>
      </c>
      <c r="BC7" s="362">
        <f t="shared" ref="BC7:BC70" si="57">AK7+AY7</f>
        <v>53241388</v>
      </c>
      <c r="BD7" s="362">
        <f>'2A-2_EFT (Monthly)'!AQ7</f>
        <v>4414932</v>
      </c>
      <c r="BE7" s="364"/>
      <c r="BF7" s="364"/>
      <c r="BG7" s="364"/>
      <c r="BH7" s="364" t="e">
        <f>'2A-1_EFT (Annual)'!#REF!</f>
        <v>#REF!</v>
      </c>
      <c r="BI7" s="364" t="e">
        <f>BH7+BJ7</f>
        <v>#REF!</v>
      </c>
      <c r="BJ7" s="364">
        <f>'2A-2_EFT (Monthly)'!CC7</f>
        <v>-30</v>
      </c>
    </row>
    <row r="8" spans="1:62" ht="16.5" customHeight="1" x14ac:dyDescent="0.2">
      <c r="A8" s="366">
        <v>2</v>
      </c>
      <c r="B8" s="516">
        <v>2</v>
      </c>
      <c r="C8" s="1220" t="s">
        <v>8</v>
      </c>
      <c r="D8" s="1215">
        <f>'8_2.1.18 SIS'!C8</f>
        <v>4048</v>
      </c>
      <c r="E8" s="372">
        <f>'2_State Distrib and Adjs'!AP8</f>
        <v>7369</v>
      </c>
      <c r="F8" s="373">
        <f>'2_State Distrib and Adjs'!AO8</f>
        <v>29829291</v>
      </c>
      <c r="G8" s="1347"/>
      <c r="H8" s="1347"/>
      <c r="I8" s="374"/>
      <c r="J8" s="373"/>
      <c r="K8" s="374"/>
      <c r="L8" s="373"/>
      <c r="M8" s="374"/>
      <c r="N8" s="373"/>
      <c r="O8" s="374"/>
      <c r="P8" s="373"/>
      <c r="Q8" s="375">
        <f>'2_State Distrib and Adjs'!AO8</f>
        <v>29829291</v>
      </c>
      <c r="R8" s="375"/>
      <c r="S8" s="372">
        <f>'2_State Distrib and Adjs'!AT8</f>
        <v>-125273</v>
      </c>
      <c r="T8" s="372">
        <f>'2_State Distrib and Adjs'!AU8</f>
        <v>-162118</v>
      </c>
      <c r="U8" s="376">
        <f>'2_State Distrib and Adjs'!AV8</f>
        <v>-287391</v>
      </c>
      <c r="V8" s="375">
        <f t="shared" ref="V8:V71" si="58">Q8+U8</f>
        <v>29541900</v>
      </c>
      <c r="W8" s="373"/>
      <c r="X8" s="373"/>
      <c r="Y8" s="375"/>
      <c r="Z8" s="372">
        <f>'2_State Distrib and Adjs'!AQ8</f>
        <v>107976</v>
      </c>
      <c r="AA8" s="377">
        <f>'2_State Distrib and Adjs'!AX8</f>
        <v>0</v>
      </c>
      <c r="AB8" s="377">
        <f>'2_State Distrib and Adjs'!AY8</f>
        <v>102247</v>
      </c>
      <c r="AC8" s="375">
        <f>'2_State Distrib and Adjs'!AZ8</f>
        <v>29752123</v>
      </c>
      <c r="AD8" s="372">
        <f>'2_State Distrib and Adjs'!BA8</f>
        <v>20008910</v>
      </c>
      <c r="AE8" s="372">
        <f>'2_State Distrib and Adjs'!BB8</f>
        <v>9743213</v>
      </c>
      <c r="AF8" s="375">
        <f>'2_State Distrib and Adjs'!BC8</f>
        <v>2435803</v>
      </c>
      <c r="AG8" s="377">
        <f>'2_State Distrib and Adjs'!BD8</f>
        <v>0</v>
      </c>
      <c r="AH8" s="1364">
        <f>'2_State Distrib and Adjs'!BE8</f>
        <v>38080</v>
      </c>
      <c r="AI8" s="1364">
        <f>'2_State Distrib and Adjs'!BF8</f>
        <v>0</v>
      </c>
      <c r="AJ8" s="378">
        <f>'2_State Distrib and Adjs'!BG8</f>
        <v>29790203</v>
      </c>
      <c r="AK8" s="378">
        <f t="shared" ref="AK8:AK71" si="59">AJ8</f>
        <v>29790203</v>
      </c>
      <c r="AL8" s="379"/>
      <c r="AM8" s="380">
        <f>-'New Type 2 Res Summary'!AG8-'5A3_OJJ'!P8</f>
        <v>0</v>
      </c>
      <c r="AN8" s="371">
        <f>-'New Type 2 Res Summary'!AH8</f>
        <v>0</v>
      </c>
      <c r="AO8" s="379">
        <f>-'New Type 2 Res Summary'!AI8</f>
        <v>0</v>
      </c>
      <c r="AP8" s="371">
        <f>-'New Type 2 Res Summary'!AJ8</f>
        <v>0</v>
      </c>
      <c r="AQ8" s="381">
        <f>-'New Type 2 Res Summary'!AK8</f>
        <v>0</v>
      </c>
      <c r="AR8" s="382">
        <f>-'New Type 2 Res Summary'!AL8</f>
        <v>0</v>
      </c>
      <c r="AS8" s="380">
        <f>-'New Type 2 Res Summary'!AM8-'5A3_OJJ'!P8</f>
        <v>-43561</v>
      </c>
      <c r="AT8" s="383"/>
      <c r="AU8" s="383">
        <f>-'New Type 2 Res Summary'!AN8</f>
        <v>0</v>
      </c>
      <c r="AV8" s="380">
        <f>-'New Type 2 Res Summary'!AO8-'5A3_OJJ'!P8</f>
        <v>0</v>
      </c>
      <c r="AW8" s="381"/>
      <c r="AX8" s="380">
        <f>-'New Type 2 Res Summary'!AQ8-'5A3_OJJ'!P8</f>
        <v>0</v>
      </c>
      <c r="AY8" s="380">
        <f>'2A-1_EFT (Annual)'!AP8</f>
        <v>-43561</v>
      </c>
      <c r="AZ8" s="381" t="e">
        <f>'2A-1_EFT (Annual)'!#REF!+'2A-1_EFT (Annual)'!#REF!</f>
        <v>#REF!</v>
      </c>
      <c r="BA8" s="381" t="e">
        <f t="shared" ref="BA8:BA71" si="60">AY8-AZ8</f>
        <v>#REF!</v>
      </c>
      <c r="BB8" s="380">
        <f>'2A-2_EFT (Monthly)'!AP8</f>
        <v>-2795</v>
      </c>
      <c r="BC8" s="381">
        <f t="shared" si="57"/>
        <v>29746642</v>
      </c>
      <c r="BD8" s="381">
        <f>'2A-2_EFT (Monthly)'!AQ8</f>
        <v>2433008</v>
      </c>
      <c r="BE8" s="383"/>
      <c r="BF8" s="383"/>
      <c r="BG8" s="383"/>
      <c r="BH8" s="383" t="e">
        <f>'2A-1_EFT (Annual)'!#REF!</f>
        <v>#REF!</v>
      </c>
      <c r="BI8" s="383" t="e">
        <f>BH8+BJ8</f>
        <v>#REF!</v>
      </c>
      <c r="BJ8" s="383">
        <f>'2A-2_EFT (Monthly)'!CC8</f>
        <v>-6</v>
      </c>
    </row>
    <row r="9" spans="1:62" ht="16.5" customHeight="1" x14ac:dyDescent="0.2">
      <c r="A9" s="366">
        <v>3</v>
      </c>
      <c r="B9" s="516">
        <v>3</v>
      </c>
      <c r="C9" s="1220" t="s">
        <v>9</v>
      </c>
      <c r="D9" s="1215">
        <f>'8_2.1.18 SIS'!C9</f>
        <v>21875</v>
      </c>
      <c r="E9" s="372">
        <f>'2_State Distrib and Adjs'!AP9</f>
        <v>4469</v>
      </c>
      <c r="F9" s="373">
        <f>'2_State Distrib and Adjs'!AO9</f>
        <v>97764474</v>
      </c>
      <c r="G9" s="1347"/>
      <c r="H9" s="1347"/>
      <c r="I9" s="374"/>
      <c r="J9" s="373"/>
      <c r="K9" s="374"/>
      <c r="L9" s="373"/>
      <c r="M9" s="374"/>
      <c r="N9" s="373"/>
      <c r="O9" s="374"/>
      <c r="P9" s="373"/>
      <c r="Q9" s="375">
        <f>'2_State Distrib and Adjs'!AO9</f>
        <v>97764474</v>
      </c>
      <c r="R9" s="375"/>
      <c r="S9" s="372">
        <f>'2_State Distrib and Adjs'!AT9</f>
        <v>1394328</v>
      </c>
      <c r="T9" s="372">
        <f>'2_State Distrib and Adjs'!AU9</f>
        <v>42456</v>
      </c>
      <c r="U9" s="376">
        <f>'2_State Distrib and Adjs'!AV9</f>
        <v>1436784</v>
      </c>
      <c r="V9" s="375">
        <f t="shared" si="58"/>
        <v>99201258</v>
      </c>
      <c r="W9" s="373"/>
      <c r="X9" s="373"/>
      <c r="Y9" s="375"/>
      <c r="Z9" s="372">
        <f>'2_State Distrib and Adjs'!AQ9</f>
        <v>-33391</v>
      </c>
      <c r="AA9" s="377">
        <f>'2_State Distrib and Adjs'!AX9</f>
        <v>0</v>
      </c>
      <c r="AB9" s="377">
        <f>'2_State Distrib and Adjs'!AY9</f>
        <v>582330</v>
      </c>
      <c r="AC9" s="375">
        <f>'2_State Distrib and Adjs'!AZ9</f>
        <v>99750197</v>
      </c>
      <c r="AD9" s="372">
        <f>'2_State Distrib and Adjs'!BA9</f>
        <v>65503180</v>
      </c>
      <c r="AE9" s="372">
        <f>'2_State Distrib and Adjs'!BB9</f>
        <v>34247017</v>
      </c>
      <c r="AF9" s="375">
        <f>'2_State Distrib and Adjs'!BC9</f>
        <v>8561754</v>
      </c>
      <c r="AG9" s="377">
        <f>'2_State Distrib and Adjs'!BD9</f>
        <v>0</v>
      </c>
      <c r="AH9" s="1364">
        <f>'2_State Distrib and Adjs'!BE9</f>
        <v>293454</v>
      </c>
      <c r="AI9" s="1364">
        <f>'2_State Distrib and Adjs'!BF9</f>
        <v>291197</v>
      </c>
      <c r="AJ9" s="378">
        <f>'2_State Distrib and Adjs'!BG9</f>
        <v>100334848</v>
      </c>
      <c r="AK9" s="378">
        <f t="shared" si="59"/>
        <v>100334848</v>
      </c>
      <c r="AL9" s="379"/>
      <c r="AM9" s="380">
        <f>-'New Type 2 Res Summary'!AG9-'5A3_OJJ'!P9</f>
        <v>-7854</v>
      </c>
      <c r="AN9" s="371">
        <f>-'New Type 2 Res Summary'!AH9</f>
        <v>0</v>
      </c>
      <c r="AO9" s="379">
        <f>-'New Type 2 Res Summary'!AI9</f>
        <v>0</v>
      </c>
      <c r="AP9" s="371">
        <f>-'New Type 2 Res Summary'!AJ9</f>
        <v>0</v>
      </c>
      <c r="AQ9" s="381">
        <f>-'New Type 2 Res Summary'!AK9</f>
        <v>0</v>
      </c>
      <c r="AR9" s="382">
        <f>-'New Type 2 Res Summary'!AL9</f>
        <v>0</v>
      </c>
      <c r="AS9" s="380">
        <f>-'New Type 2 Res Summary'!AM9-'5A3_OJJ'!P9</f>
        <v>-1023334</v>
      </c>
      <c r="AT9" s="383"/>
      <c r="AU9" s="383">
        <f>-'New Type 2 Res Summary'!AN9</f>
        <v>0</v>
      </c>
      <c r="AV9" s="380">
        <f>-'New Type 2 Res Summary'!AO9-'5A3_OJJ'!P9</f>
        <v>-7854</v>
      </c>
      <c r="AW9" s="381"/>
      <c r="AX9" s="380">
        <f>-'New Type 2 Res Summary'!AQ9-'5A3_OJJ'!P9</f>
        <v>-7854</v>
      </c>
      <c r="AY9" s="380">
        <f>'2A-1_EFT (Annual)'!AP9</f>
        <v>-1020574</v>
      </c>
      <c r="AZ9" s="381" t="e">
        <f>'2A-1_EFT (Annual)'!#REF!+'2A-1_EFT (Annual)'!#REF!</f>
        <v>#REF!</v>
      </c>
      <c r="BA9" s="381" t="e">
        <f t="shared" si="60"/>
        <v>#REF!</v>
      </c>
      <c r="BB9" s="380">
        <f>'2A-2_EFT (Monthly)'!AP9</f>
        <v>-85161</v>
      </c>
      <c r="BC9" s="381">
        <f t="shared" si="57"/>
        <v>99314274</v>
      </c>
      <c r="BD9" s="381">
        <f>'2A-2_EFT (Monthly)'!AQ9</f>
        <v>8476593</v>
      </c>
      <c r="BE9" s="383"/>
      <c r="BF9" s="383"/>
      <c r="BG9" s="383"/>
      <c r="BH9" s="383" t="e">
        <f>'2A-1_EFT (Annual)'!#REF!</f>
        <v>#REF!</v>
      </c>
      <c r="BI9" s="383" t="e">
        <f t="shared" ref="BI9:BI72" si="61">BH9+BJ9</f>
        <v>#REF!</v>
      </c>
      <c r="BJ9" s="383">
        <f>'2A-2_EFT (Monthly)'!CC9</f>
        <v>-551</v>
      </c>
    </row>
    <row r="10" spans="1:62" ht="16.5" customHeight="1" x14ac:dyDescent="0.2">
      <c r="A10" s="366">
        <v>4</v>
      </c>
      <c r="B10" s="516">
        <v>4</v>
      </c>
      <c r="C10" s="1220" t="s">
        <v>10</v>
      </c>
      <c r="D10" s="1215">
        <f>'8_2.1.18 SIS'!C10</f>
        <v>3193</v>
      </c>
      <c r="E10" s="372">
        <f>'2_State Distrib and Adjs'!AP10</f>
        <v>6897</v>
      </c>
      <c r="F10" s="373">
        <f>'2_State Distrib and Adjs'!AO10</f>
        <v>22023430</v>
      </c>
      <c r="G10" s="1347"/>
      <c r="H10" s="1347"/>
      <c r="I10" s="374"/>
      <c r="J10" s="373"/>
      <c r="K10" s="374"/>
      <c r="L10" s="373"/>
      <c r="M10" s="374"/>
      <c r="N10" s="373"/>
      <c r="O10" s="374"/>
      <c r="P10" s="373"/>
      <c r="Q10" s="375">
        <f>'2_State Distrib and Adjs'!AO10</f>
        <v>22023430</v>
      </c>
      <c r="R10" s="375"/>
      <c r="S10" s="372">
        <f>'2_State Distrib and Adjs'!AT10</f>
        <v>-606936</v>
      </c>
      <c r="T10" s="372">
        <f>'2_State Distrib and Adjs'!AU10</f>
        <v>58625</v>
      </c>
      <c r="U10" s="376">
        <f>'2_State Distrib and Adjs'!AV10</f>
        <v>-548311</v>
      </c>
      <c r="V10" s="375">
        <f t="shared" si="58"/>
        <v>21475119</v>
      </c>
      <c r="W10" s="373"/>
      <c r="X10" s="373"/>
      <c r="Y10" s="375"/>
      <c r="Z10" s="372">
        <f>'2_State Distrib and Adjs'!AQ10</f>
        <v>1146</v>
      </c>
      <c r="AA10" s="377">
        <f>'2_State Distrib and Adjs'!AX10</f>
        <v>63000</v>
      </c>
      <c r="AB10" s="377">
        <f>'2_State Distrib and Adjs'!AY10</f>
        <v>87910</v>
      </c>
      <c r="AC10" s="375">
        <f>'2_State Distrib and Adjs'!AZ10</f>
        <v>21627175</v>
      </c>
      <c r="AD10" s="372">
        <f>'2_State Distrib and Adjs'!BA10</f>
        <v>14779054</v>
      </c>
      <c r="AE10" s="372">
        <f>'2_State Distrib and Adjs'!BB10</f>
        <v>6848121</v>
      </c>
      <c r="AF10" s="375">
        <f>'2_State Distrib and Adjs'!BC10</f>
        <v>1712030</v>
      </c>
      <c r="AG10" s="377">
        <f>'2_State Distrib and Adjs'!BD10</f>
        <v>6000</v>
      </c>
      <c r="AH10" s="1364">
        <f>'2_State Distrib and Adjs'!BE10</f>
        <v>42602</v>
      </c>
      <c r="AI10" s="1364">
        <f>'2_State Distrib and Adjs'!BF10</f>
        <v>481886</v>
      </c>
      <c r="AJ10" s="378">
        <f>'2_State Distrib and Adjs'!BG10</f>
        <v>22157663</v>
      </c>
      <c r="AK10" s="378">
        <f t="shared" si="59"/>
        <v>22157663</v>
      </c>
      <c r="AL10" s="379"/>
      <c r="AM10" s="380">
        <f>-'New Type 2 Res Summary'!AG10-'5A3_OJJ'!P10</f>
        <v>0</v>
      </c>
      <c r="AN10" s="371">
        <f>-'New Type 2 Res Summary'!AH10</f>
        <v>0</v>
      </c>
      <c r="AO10" s="379">
        <f>-'New Type 2 Res Summary'!AI10</f>
        <v>0</v>
      </c>
      <c r="AP10" s="371">
        <f>-'New Type 2 Res Summary'!AJ10</f>
        <v>0</v>
      </c>
      <c r="AQ10" s="381">
        <f>-'New Type 2 Res Summary'!AK10</f>
        <v>0</v>
      </c>
      <c r="AR10" s="382">
        <f>-'New Type 2 Res Summary'!AL10</f>
        <v>0</v>
      </c>
      <c r="AS10" s="380">
        <f>-'New Type 2 Res Summary'!AM10-'5A3_OJJ'!P10</f>
        <v>-102866</v>
      </c>
      <c r="AT10" s="383"/>
      <c r="AU10" s="383">
        <f>-'New Type 2 Res Summary'!AN10</f>
        <v>0</v>
      </c>
      <c r="AV10" s="380">
        <f>-'New Type 2 Res Summary'!AO10-'5A3_OJJ'!P10</f>
        <v>0</v>
      </c>
      <c r="AW10" s="381"/>
      <c r="AX10" s="380">
        <f>-'New Type 2 Res Summary'!AQ10-'5A3_OJJ'!P10</f>
        <v>0</v>
      </c>
      <c r="AY10" s="380">
        <f>'2A-1_EFT (Annual)'!AP10</f>
        <v>-100949</v>
      </c>
      <c r="AZ10" s="381" t="e">
        <f>'2A-1_EFT (Annual)'!#REF!+'2A-1_EFT (Annual)'!#REF!</f>
        <v>#REF!</v>
      </c>
      <c r="BA10" s="381" t="e">
        <f t="shared" si="60"/>
        <v>#REF!</v>
      </c>
      <c r="BB10" s="380">
        <f>'2A-2_EFT (Monthly)'!AP10</f>
        <v>-9069</v>
      </c>
      <c r="BC10" s="381">
        <f t="shared" si="57"/>
        <v>22056714</v>
      </c>
      <c r="BD10" s="381">
        <f>'2A-2_EFT (Monthly)'!AQ10</f>
        <v>1702961</v>
      </c>
      <c r="BE10" s="383"/>
      <c r="BF10" s="383"/>
      <c r="BG10" s="383"/>
      <c r="BH10" s="383" t="e">
        <f>'2A-1_EFT (Annual)'!#REF!</f>
        <v>#REF!</v>
      </c>
      <c r="BI10" s="383" t="e">
        <f t="shared" si="61"/>
        <v>#REF!</v>
      </c>
      <c r="BJ10" s="383">
        <f>'2A-2_EFT (Monthly)'!CC10</f>
        <v>-77</v>
      </c>
    </row>
    <row r="11" spans="1:62" ht="16.5" customHeight="1" x14ac:dyDescent="0.2">
      <c r="A11" s="1221">
        <v>5</v>
      </c>
      <c r="B11" s="1222">
        <v>5</v>
      </c>
      <c r="C11" s="1223" t="s">
        <v>11</v>
      </c>
      <c r="D11" s="1216">
        <f>'8_2.1.18 SIS'!C11</f>
        <v>5156</v>
      </c>
      <c r="E11" s="386">
        <f>'2_State Distrib and Adjs'!AP11</f>
        <v>6043</v>
      </c>
      <c r="F11" s="387">
        <f>'2_State Distrib and Adjs'!AO11</f>
        <v>31159997</v>
      </c>
      <c r="G11" s="1348"/>
      <c r="H11" s="1348"/>
      <c r="I11" s="388"/>
      <c r="J11" s="387"/>
      <c r="K11" s="388"/>
      <c r="L11" s="387"/>
      <c r="M11" s="388"/>
      <c r="N11" s="387"/>
      <c r="O11" s="388"/>
      <c r="P11" s="387"/>
      <c r="Q11" s="389">
        <f>'2_State Distrib and Adjs'!AO11</f>
        <v>31159997</v>
      </c>
      <c r="R11" s="389"/>
      <c r="S11" s="386">
        <f>'2_State Distrib and Adjs'!AT11</f>
        <v>30215</v>
      </c>
      <c r="T11" s="386">
        <f>'2_State Distrib and Adjs'!AU11</f>
        <v>-290064</v>
      </c>
      <c r="U11" s="390">
        <f>'2_State Distrib and Adjs'!AV11</f>
        <v>-259849</v>
      </c>
      <c r="V11" s="389">
        <f t="shared" si="58"/>
        <v>30900148</v>
      </c>
      <c r="W11" s="387"/>
      <c r="X11" s="387"/>
      <c r="Y11" s="389"/>
      <c r="Z11" s="386">
        <f>'2_State Distrib and Adjs'!AQ11</f>
        <v>22996</v>
      </c>
      <c r="AA11" s="391">
        <f>'2_State Distrib and Adjs'!AX11</f>
        <v>0</v>
      </c>
      <c r="AB11" s="1361">
        <f>'2_State Distrib and Adjs'!AY11</f>
        <v>137234</v>
      </c>
      <c r="AC11" s="389">
        <f>'2_State Distrib and Adjs'!AZ11</f>
        <v>31060378</v>
      </c>
      <c r="AD11" s="392">
        <f>'2_State Distrib and Adjs'!BA11</f>
        <v>20837148</v>
      </c>
      <c r="AE11" s="386">
        <f>'2_State Distrib and Adjs'!BB11</f>
        <v>10223230</v>
      </c>
      <c r="AF11" s="393">
        <f>'2_State Distrib and Adjs'!BC11</f>
        <v>2555808</v>
      </c>
      <c r="AG11" s="391">
        <f>'2_State Distrib and Adjs'!BD11</f>
        <v>0</v>
      </c>
      <c r="AH11" s="1365">
        <f>'2_State Distrib and Adjs'!BE11</f>
        <v>138992</v>
      </c>
      <c r="AI11" s="1365">
        <f>'2_State Distrib and Adjs'!BF11</f>
        <v>108322</v>
      </c>
      <c r="AJ11" s="393">
        <f>'2_State Distrib and Adjs'!BG11</f>
        <v>31307692</v>
      </c>
      <c r="AK11" s="393">
        <f t="shared" si="59"/>
        <v>31307692</v>
      </c>
      <c r="AL11" s="394"/>
      <c r="AM11" s="395">
        <f>-'New Type 2 Res Summary'!AG11-'5A3_OJJ'!P11</f>
        <v>-1511</v>
      </c>
      <c r="AN11" s="385">
        <f>-'New Type 2 Res Summary'!AH11</f>
        <v>0</v>
      </c>
      <c r="AO11" s="394">
        <f>-'New Type 2 Res Summary'!AI11</f>
        <v>0</v>
      </c>
      <c r="AP11" s="385">
        <f>-'New Type 2 Res Summary'!AJ11</f>
        <v>0</v>
      </c>
      <c r="AQ11" s="396">
        <f>-'New Type 2 Res Summary'!AK11</f>
        <v>0</v>
      </c>
      <c r="AR11" s="397">
        <f>-'New Type 2 Res Summary'!AL11</f>
        <v>0</v>
      </c>
      <c r="AS11" s="395">
        <f>-'New Type 2 Res Summary'!AM11-'5A3_OJJ'!P11</f>
        <v>-142584</v>
      </c>
      <c r="AT11" s="1358"/>
      <c r="AU11" s="398">
        <f>-'New Type 2 Res Summary'!AN11</f>
        <v>0</v>
      </c>
      <c r="AV11" s="395">
        <f>-'New Type 2 Res Summary'!AO11-'5A3_OJJ'!P11</f>
        <v>-1511</v>
      </c>
      <c r="AW11" s="396"/>
      <c r="AX11" s="1383">
        <f>-'New Type 2 Res Summary'!AQ11-'5A3_OJJ'!P11</f>
        <v>-1511</v>
      </c>
      <c r="AY11" s="395">
        <f>'2A-1_EFT (Annual)'!AP11</f>
        <v>-144692</v>
      </c>
      <c r="AZ11" s="396" t="e">
        <f>'2A-1_EFT (Annual)'!#REF!+'2A-1_EFT (Annual)'!#REF!</f>
        <v>#REF!</v>
      </c>
      <c r="BA11" s="396" t="e">
        <f t="shared" si="60"/>
        <v>#REF!</v>
      </c>
      <c r="BB11" s="395">
        <f>'2A-2_EFT (Monthly)'!AP11</f>
        <v>-12162</v>
      </c>
      <c r="BC11" s="396">
        <f t="shared" si="57"/>
        <v>31163000</v>
      </c>
      <c r="BD11" s="396">
        <f>'2A-2_EFT (Monthly)'!AQ11</f>
        <v>2543646</v>
      </c>
      <c r="BE11" s="398"/>
      <c r="BF11" s="398"/>
      <c r="BG11" s="398"/>
      <c r="BH11" s="398" t="e">
        <f>'2A-1_EFT (Annual)'!#REF!</f>
        <v>#REF!</v>
      </c>
      <c r="BI11" s="398" t="e">
        <f t="shared" si="61"/>
        <v>#REF!</v>
      </c>
      <c r="BJ11" s="398">
        <f>'2A-2_EFT (Monthly)'!CC11</f>
        <v>37</v>
      </c>
    </row>
    <row r="12" spans="1:62" ht="16.5" customHeight="1" x14ac:dyDescent="0.2">
      <c r="A12" s="1217">
        <v>6</v>
      </c>
      <c r="B12" s="1218">
        <v>6</v>
      </c>
      <c r="C12" s="1219" t="s">
        <v>12</v>
      </c>
      <c r="D12" s="1214">
        <f>'8_2.1.18 SIS'!C12</f>
        <v>5850</v>
      </c>
      <c r="E12" s="354">
        <f>'2_State Distrib and Adjs'!AP12</f>
        <v>6245</v>
      </c>
      <c r="F12" s="355">
        <f>'2_State Distrib and Adjs'!AO12</f>
        <v>36532238</v>
      </c>
      <c r="G12" s="1346"/>
      <c r="H12" s="1346"/>
      <c r="I12" s="356"/>
      <c r="J12" s="355"/>
      <c r="K12" s="356"/>
      <c r="L12" s="355"/>
      <c r="M12" s="356"/>
      <c r="N12" s="355"/>
      <c r="O12" s="356"/>
      <c r="P12" s="355"/>
      <c r="Q12" s="357">
        <f>'2_State Distrib and Adjs'!AO12</f>
        <v>36532238</v>
      </c>
      <c r="R12" s="357"/>
      <c r="S12" s="354">
        <f>'2_State Distrib and Adjs'!AT12</f>
        <v>-312250</v>
      </c>
      <c r="T12" s="354">
        <f>'2_State Distrib and Adjs'!AU12</f>
        <v>-115533</v>
      </c>
      <c r="U12" s="358">
        <f>'2_State Distrib and Adjs'!AV12</f>
        <v>-427783</v>
      </c>
      <c r="V12" s="357">
        <f t="shared" si="58"/>
        <v>36104455</v>
      </c>
      <c r="W12" s="355"/>
      <c r="X12" s="355"/>
      <c r="Y12" s="357"/>
      <c r="Z12" s="354">
        <f>'2_State Distrib and Adjs'!AQ12</f>
        <v>49462</v>
      </c>
      <c r="AA12" s="369">
        <f>'2_State Distrib and Adjs'!AX12</f>
        <v>0</v>
      </c>
      <c r="AB12" s="1360">
        <f>'2_State Distrib and Adjs'!AY12</f>
        <v>155642</v>
      </c>
      <c r="AC12" s="357">
        <f>'2_State Distrib and Adjs'!AZ12</f>
        <v>36309559</v>
      </c>
      <c r="AD12" s="354">
        <f>'2_State Distrib and Adjs'!BA12</f>
        <v>24479144</v>
      </c>
      <c r="AE12" s="354">
        <f>'2_State Distrib and Adjs'!BB12</f>
        <v>11830415</v>
      </c>
      <c r="AF12" s="357">
        <f>'2_State Distrib and Adjs'!BC12</f>
        <v>2957604</v>
      </c>
      <c r="AG12" s="369">
        <f>'2_State Distrib and Adjs'!BD12</f>
        <v>0</v>
      </c>
      <c r="AH12" s="1363">
        <f>'2_State Distrib and Adjs'!BE12</f>
        <v>82824</v>
      </c>
      <c r="AI12" s="1363">
        <f>'2_State Distrib and Adjs'!BF12</f>
        <v>0</v>
      </c>
      <c r="AJ12" s="359">
        <f>'2_State Distrib and Adjs'!BG12</f>
        <v>36392383</v>
      </c>
      <c r="AK12" s="359">
        <f t="shared" si="59"/>
        <v>36392383</v>
      </c>
      <c r="AL12" s="360"/>
      <c r="AM12" s="361">
        <f>-'New Type 2 Res Summary'!AG12-'5A3_OJJ'!P12</f>
        <v>-3028</v>
      </c>
      <c r="AN12" s="353">
        <f>-'New Type 2 Res Summary'!AH12</f>
        <v>0</v>
      </c>
      <c r="AO12" s="360">
        <f>-'New Type 2 Res Summary'!AI12</f>
        <v>0</v>
      </c>
      <c r="AP12" s="353">
        <f>-'New Type 2 Res Summary'!AJ12</f>
        <v>0</v>
      </c>
      <c r="AQ12" s="362">
        <f>-'New Type 2 Res Summary'!AK12</f>
        <v>0</v>
      </c>
      <c r="AR12" s="363">
        <f>-'New Type 2 Res Summary'!AL12</f>
        <v>0</v>
      </c>
      <c r="AS12" s="361">
        <f>-'New Type 2 Res Summary'!AM12-'5A3_OJJ'!P12</f>
        <v>-88758</v>
      </c>
      <c r="AT12" s="1357"/>
      <c r="AU12" s="364">
        <f>-'New Type 2 Res Summary'!AN12</f>
        <v>0</v>
      </c>
      <c r="AV12" s="361">
        <f>-'New Type 2 Res Summary'!AO12-'5A3_OJJ'!P12</f>
        <v>-3028</v>
      </c>
      <c r="AW12" s="362"/>
      <c r="AX12" s="1382">
        <f>-'New Type 2 Res Summary'!AQ12-'5A3_OJJ'!P12</f>
        <v>-3028</v>
      </c>
      <c r="AY12" s="361">
        <f>'2A-1_EFT (Annual)'!AP12</f>
        <v>-88853</v>
      </c>
      <c r="AZ12" s="362" t="e">
        <f>'2A-1_EFT (Annual)'!#REF!+'2A-1_EFT (Annual)'!#REF!</f>
        <v>#REF!</v>
      </c>
      <c r="BA12" s="362" t="e">
        <f t="shared" si="60"/>
        <v>#REF!</v>
      </c>
      <c r="BB12" s="361">
        <f>'2A-2_EFT (Monthly)'!AP12</f>
        <v>-3277</v>
      </c>
      <c r="BC12" s="362">
        <f t="shared" si="57"/>
        <v>36303530</v>
      </c>
      <c r="BD12" s="362">
        <f>'2A-2_EFT (Monthly)'!AQ12</f>
        <v>2954327</v>
      </c>
      <c r="BE12" s="364"/>
      <c r="BF12" s="364"/>
      <c r="BG12" s="364"/>
      <c r="BH12" s="364" t="e">
        <f>'2A-1_EFT (Annual)'!#REF!</f>
        <v>#REF!</v>
      </c>
      <c r="BI12" s="364" t="e">
        <f t="shared" si="61"/>
        <v>#REF!</v>
      </c>
      <c r="BJ12" s="364">
        <f>'2A-2_EFT (Monthly)'!CC12</f>
        <v>24</v>
      </c>
    </row>
    <row r="13" spans="1:62" ht="16.5" customHeight="1" x14ac:dyDescent="0.2">
      <c r="A13" s="366">
        <v>7</v>
      </c>
      <c r="B13" s="516">
        <v>7</v>
      </c>
      <c r="C13" s="1220" t="s">
        <v>13</v>
      </c>
      <c r="D13" s="1215">
        <f>'8_2.1.18 SIS'!C13</f>
        <v>2117</v>
      </c>
      <c r="E13" s="372">
        <f>'2_State Distrib and Adjs'!AP13</f>
        <v>4123</v>
      </c>
      <c r="F13" s="373">
        <f>'2_State Distrib and Adjs'!AO13</f>
        <v>8727516</v>
      </c>
      <c r="G13" s="1347"/>
      <c r="H13" s="1347"/>
      <c r="I13" s="374"/>
      <c r="J13" s="373"/>
      <c r="K13" s="374"/>
      <c r="L13" s="373"/>
      <c r="M13" s="374"/>
      <c r="N13" s="373"/>
      <c r="O13" s="374"/>
      <c r="P13" s="373"/>
      <c r="Q13" s="375">
        <f>'2_State Distrib and Adjs'!AO13</f>
        <v>8727516</v>
      </c>
      <c r="R13" s="375"/>
      <c r="S13" s="372">
        <f>'2_State Distrib and Adjs'!AT13</f>
        <v>-313348</v>
      </c>
      <c r="T13" s="372">
        <f>'2_State Distrib and Adjs'!AU13</f>
        <v>-22677</v>
      </c>
      <c r="U13" s="376">
        <f>'2_State Distrib and Adjs'!AV13</f>
        <v>-336025</v>
      </c>
      <c r="V13" s="375">
        <f t="shared" si="58"/>
        <v>8391491</v>
      </c>
      <c r="W13" s="373"/>
      <c r="X13" s="373"/>
      <c r="Y13" s="375"/>
      <c r="Z13" s="372">
        <f>'2_State Distrib and Adjs'!AQ13</f>
        <v>5421</v>
      </c>
      <c r="AA13" s="377">
        <f>'2_State Distrib and Adjs'!AX13</f>
        <v>0</v>
      </c>
      <c r="AB13" s="377">
        <f>'2_State Distrib and Adjs'!AY13</f>
        <v>55814</v>
      </c>
      <c r="AC13" s="375">
        <f>'2_State Distrib and Adjs'!AZ13</f>
        <v>8452726</v>
      </c>
      <c r="AD13" s="372">
        <f>'2_State Distrib and Adjs'!BA13</f>
        <v>5856178</v>
      </c>
      <c r="AE13" s="372">
        <f>'2_State Distrib and Adjs'!BB13</f>
        <v>2596548</v>
      </c>
      <c r="AF13" s="375">
        <f>'2_State Distrib and Adjs'!BC13</f>
        <v>649137</v>
      </c>
      <c r="AG13" s="377">
        <f>'2_State Distrib and Adjs'!BD13</f>
        <v>0</v>
      </c>
      <c r="AH13" s="1364">
        <f>'2_State Distrib and Adjs'!BE13</f>
        <v>38794</v>
      </c>
      <c r="AI13" s="1364">
        <f>'2_State Distrib and Adjs'!BF13</f>
        <v>15605</v>
      </c>
      <c r="AJ13" s="378">
        <f>'2_State Distrib and Adjs'!BG13</f>
        <v>8507125</v>
      </c>
      <c r="AK13" s="378">
        <f t="shared" si="59"/>
        <v>8507125</v>
      </c>
      <c r="AL13" s="379"/>
      <c r="AM13" s="380">
        <f>-'New Type 2 Res Summary'!AG13-'5A3_OJJ'!P13</f>
        <v>-5210</v>
      </c>
      <c r="AN13" s="371">
        <f>-'New Type 2 Res Summary'!AH13</f>
        <v>0</v>
      </c>
      <c r="AO13" s="379">
        <f>-'New Type 2 Res Summary'!AI13</f>
        <v>0</v>
      </c>
      <c r="AP13" s="371">
        <f>-'New Type 2 Res Summary'!AJ13</f>
        <v>0</v>
      </c>
      <c r="AQ13" s="381">
        <f>-'New Type 2 Res Summary'!AK13</f>
        <v>0</v>
      </c>
      <c r="AR13" s="382">
        <f>-'New Type 2 Res Summary'!AL13</f>
        <v>0</v>
      </c>
      <c r="AS13" s="380">
        <f>-'New Type 2 Res Summary'!AM13-'5A3_OJJ'!P13</f>
        <v>-626241</v>
      </c>
      <c r="AT13" s="383"/>
      <c r="AU13" s="383">
        <f>-'New Type 2 Res Summary'!AN13</f>
        <v>0</v>
      </c>
      <c r="AV13" s="380">
        <f>-'New Type 2 Res Summary'!AO13-'5A3_OJJ'!P13</f>
        <v>-5210</v>
      </c>
      <c r="AW13" s="381"/>
      <c r="AX13" s="380">
        <f>-'New Type 2 Res Summary'!AQ13-'5A3_OJJ'!P13</f>
        <v>-5210</v>
      </c>
      <c r="AY13" s="380">
        <f>'2A-1_EFT (Annual)'!AP13</f>
        <v>-616363</v>
      </c>
      <c r="AZ13" s="381" t="e">
        <f>'2A-1_EFT (Annual)'!#REF!+'2A-1_EFT (Annual)'!#REF!</f>
        <v>#REF!</v>
      </c>
      <c r="BA13" s="381" t="e">
        <f t="shared" si="60"/>
        <v>#REF!</v>
      </c>
      <c r="BB13" s="380">
        <f>'2A-2_EFT (Monthly)'!AP13</f>
        <v>-76617</v>
      </c>
      <c r="BC13" s="381">
        <f t="shared" si="57"/>
        <v>7890762</v>
      </c>
      <c r="BD13" s="381">
        <f>'2A-2_EFT (Monthly)'!AQ13</f>
        <v>572520</v>
      </c>
      <c r="BE13" s="383"/>
      <c r="BF13" s="383"/>
      <c r="BG13" s="383"/>
      <c r="BH13" s="383" t="e">
        <f>'2A-1_EFT (Annual)'!#REF!</f>
        <v>#REF!</v>
      </c>
      <c r="BI13" s="383" t="e">
        <f t="shared" si="61"/>
        <v>#REF!</v>
      </c>
      <c r="BJ13" s="383">
        <f>'2A-2_EFT (Monthly)'!CC13</f>
        <v>-285</v>
      </c>
    </row>
    <row r="14" spans="1:62" ht="16.5" customHeight="1" x14ac:dyDescent="0.2">
      <c r="A14" s="366">
        <v>8</v>
      </c>
      <c r="B14" s="516">
        <v>8</v>
      </c>
      <c r="C14" s="1220" t="s">
        <v>14</v>
      </c>
      <c r="D14" s="1215">
        <f>'8_2.1.18 SIS'!C14</f>
        <v>22308</v>
      </c>
      <c r="E14" s="372">
        <f>'2_State Distrib and Adjs'!AP14</f>
        <v>5812</v>
      </c>
      <c r="F14" s="373">
        <f>'2_State Distrib and Adjs'!AO14</f>
        <v>129643195</v>
      </c>
      <c r="G14" s="1347"/>
      <c r="H14" s="1347"/>
      <c r="I14" s="374"/>
      <c r="J14" s="373"/>
      <c r="K14" s="374"/>
      <c r="L14" s="373"/>
      <c r="M14" s="374"/>
      <c r="N14" s="373"/>
      <c r="O14" s="374"/>
      <c r="P14" s="373"/>
      <c r="Q14" s="375">
        <f>'2_State Distrib and Adjs'!AO14</f>
        <v>129643195</v>
      </c>
      <c r="R14" s="375"/>
      <c r="S14" s="372">
        <f>'2_State Distrib and Adjs'!AT14</f>
        <v>546328</v>
      </c>
      <c r="T14" s="372">
        <f>'2_State Distrib and Adjs'!AU14</f>
        <v>-206326</v>
      </c>
      <c r="U14" s="376">
        <f>'2_State Distrib and Adjs'!AV14</f>
        <v>340002</v>
      </c>
      <c r="V14" s="375">
        <f t="shared" si="58"/>
        <v>129983197</v>
      </c>
      <c r="W14" s="373"/>
      <c r="X14" s="373"/>
      <c r="Y14" s="375"/>
      <c r="Z14" s="372">
        <f>'2_State Distrib and Adjs'!AQ14</f>
        <v>26332</v>
      </c>
      <c r="AA14" s="377">
        <f>'2_State Distrib and Adjs'!AX14</f>
        <v>63000</v>
      </c>
      <c r="AB14" s="377">
        <f>'2_State Distrib and Adjs'!AY14</f>
        <v>577787</v>
      </c>
      <c r="AC14" s="375">
        <f>'2_State Distrib and Adjs'!AZ14</f>
        <v>130650316</v>
      </c>
      <c r="AD14" s="372">
        <f>'2_State Distrib and Adjs'!BA14</f>
        <v>86822976</v>
      </c>
      <c r="AE14" s="372">
        <f>'2_State Distrib and Adjs'!BB14</f>
        <v>43827340</v>
      </c>
      <c r="AF14" s="375">
        <f>'2_State Distrib and Adjs'!BC14</f>
        <v>10956835</v>
      </c>
      <c r="AG14" s="377">
        <f>'2_State Distrib and Adjs'!BD14</f>
        <v>6000</v>
      </c>
      <c r="AH14" s="1364">
        <f>'2_State Distrib and Adjs'!BE14</f>
        <v>131614</v>
      </c>
      <c r="AI14" s="1364">
        <f>'2_State Distrib and Adjs'!BF14</f>
        <v>0</v>
      </c>
      <c r="AJ14" s="378">
        <f>'2_State Distrib and Adjs'!BG14</f>
        <v>130787930</v>
      </c>
      <c r="AK14" s="378">
        <f t="shared" si="59"/>
        <v>130787930</v>
      </c>
      <c r="AL14" s="379"/>
      <c r="AM14" s="380">
        <f>-'New Type 2 Res Summary'!AG14-'5A3_OJJ'!P14</f>
        <v>-7710</v>
      </c>
      <c r="AN14" s="371">
        <f>-'New Type 2 Res Summary'!AH14</f>
        <v>0</v>
      </c>
      <c r="AO14" s="379">
        <f>-'New Type 2 Res Summary'!AI14</f>
        <v>0</v>
      </c>
      <c r="AP14" s="371">
        <f>-'New Type 2 Res Summary'!AJ14</f>
        <v>0</v>
      </c>
      <c r="AQ14" s="381">
        <f>-'New Type 2 Res Summary'!AK14</f>
        <v>0</v>
      </c>
      <c r="AR14" s="382">
        <f>-'New Type 2 Res Summary'!AL14</f>
        <v>0</v>
      </c>
      <c r="AS14" s="380">
        <f>-'New Type 2 Res Summary'!AM14-'5A3_OJJ'!P14</f>
        <v>-508965</v>
      </c>
      <c r="AT14" s="383"/>
      <c r="AU14" s="383">
        <f>-'New Type 2 Res Summary'!AN14</f>
        <v>0</v>
      </c>
      <c r="AV14" s="380">
        <f>-'New Type 2 Res Summary'!AO14-'5A3_OJJ'!P14</f>
        <v>-7710</v>
      </c>
      <c r="AW14" s="381"/>
      <c r="AX14" s="380">
        <f>-'New Type 2 Res Summary'!AQ14-'5A3_OJJ'!P14</f>
        <v>-7710</v>
      </c>
      <c r="AY14" s="380">
        <f>'2A-1_EFT (Annual)'!AP14</f>
        <v>-509213</v>
      </c>
      <c r="AZ14" s="381" t="e">
        <f>'2A-1_EFT (Annual)'!#REF!+'2A-1_EFT (Annual)'!#REF!</f>
        <v>#REF!</v>
      </c>
      <c r="BA14" s="381" t="e">
        <f t="shared" si="60"/>
        <v>#REF!</v>
      </c>
      <c r="BB14" s="380">
        <f>'2A-2_EFT (Monthly)'!AP14</f>
        <v>-59696</v>
      </c>
      <c r="BC14" s="381">
        <f t="shared" si="57"/>
        <v>130278717</v>
      </c>
      <c r="BD14" s="381">
        <f>'2A-2_EFT (Monthly)'!AQ14</f>
        <v>10897139</v>
      </c>
      <c r="BE14" s="383"/>
      <c r="BF14" s="383"/>
      <c r="BG14" s="383"/>
      <c r="BH14" s="383" t="e">
        <f>'2A-1_EFT (Annual)'!#REF!</f>
        <v>#REF!</v>
      </c>
      <c r="BI14" s="383" t="e">
        <f t="shared" si="61"/>
        <v>#REF!</v>
      </c>
      <c r="BJ14" s="383">
        <f>'2A-2_EFT (Monthly)'!CC14</f>
        <v>-98</v>
      </c>
    </row>
    <row r="15" spans="1:62" ht="16.5" customHeight="1" x14ac:dyDescent="0.2">
      <c r="A15" s="366">
        <v>9</v>
      </c>
      <c r="B15" s="516">
        <v>9</v>
      </c>
      <c r="C15" s="1220" t="s">
        <v>15</v>
      </c>
      <c r="D15" s="1215">
        <f>'8_2.1.18 SIS'!C15</f>
        <v>38393</v>
      </c>
      <c r="E15" s="372">
        <f>'2_State Distrib and Adjs'!AP15</f>
        <v>5557</v>
      </c>
      <c r="F15" s="373">
        <f>'2_State Distrib and Adjs'!AO15</f>
        <v>213357465</v>
      </c>
      <c r="G15" s="1347"/>
      <c r="H15" s="1347"/>
      <c r="I15" s="374"/>
      <c r="J15" s="373"/>
      <c r="K15" s="374"/>
      <c r="L15" s="373"/>
      <c r="M15" s="374"/>
      <c r="N15" s="373"/>
      <c r="O15" s="374"/>
      <c r="P15" s="373"/>
      <c r="Q15" s="375">
        <f>'2_State Distrib and Adjs'!AO15</f>
        <v>213357465</v>
      </c>
      <c r="R15" s="375"/>
      <c r="S15" s="372">
        <f>'2_State Distrib and Adjs'!AT15</f>
        <v>-4906831</v>
      </c>
      <c r="T15" s="372">
        <f>'2_State Distrib and Adjs'!AU15</f>
        <v>-300078</v>
      </c>
      <c r="U15" s="376">
        <f>'2_State Distrib and Adjs'!AV15</f>
        <v>-5206909</v>
      </c>
      <c r="V15" s="375">
        <f t="shared" si="58"/>
        <v>208150556</v>
      </c>
      <c r="W15" s="373"/>
      <c r="X15" s="373"/>
      <c r="Y15" s="375"/>
      <c r="Z15" s="372">
        <f>'2_State Distrib and Adjs'!AQ15</f>
        <v>30426</v>
      </c>
      <c r="AA15" s="377">
        <f>'2_State Distrib and Adjs'!AX15</f>
        <v>273000</v>
      </c>
      <c r="AB15" s="377">
        <f>'2_State Distrib and Adjs'!AY15</f>
        <v>1002705</v>
      </c>
      <c r="AC15" s="375">
        <f>'2_State Distrib and Adjs'!AZ15</f>
        <v>209456687</v>
      </c>
      <c r="AD15" s="372">
        <f>'2_State Distrib and Adjs'!BA15</f>
        <v>142933790</v>
      </c>
      <c r="AE15" s="372">
        <f>'2_State Distrib and Adjs'!BB15</f>
        <v>66522897</v>
      </c>
      <c r="AF15" s="375">
        <f>'2_State Distrib and Adjs'!BC15</f>
        <v>16630724</v>
      </c>
      <c r="AG15" s="377">
        <f>'2_State Distrib and Adjs'!BD15</f>
        <v>36000</v>
      </c>
      <c r="AH15" s="1364">
        <f>'2_State Distrib and Adjs'!BE15</f>
        <v>311542</v>
      </c>
      <c r="AI15" s="1364">
        <f>'2_State Distrib and Adjs'!BF15</f>
        <v>0</v>
      </c>
      <c r="AJ15" s="378">
        <f>'2_State Distrib and Adjs'!BG15</f>
        <v>209804229</v>
      </c>
      <c r="AK15" s="378">
        <f t="shared" si="59"/>
        <v>209804229</v>
      </c>
      <c r="AL15" s="379"/>
      <c r="AM15" s="1379">
        <f>-'New Type 2 Res Summary'!AG15-'5A3_OJJ'!P15-'5B2_RSD LA'!AE8</f>
        <v>-3999720</v>
      </c>
      <c r="AN15" s="1380">
        <f>-'New Type 2 Res Summary'!AH15-'5B2_RSD LA'!AF8</f>
        <v>-138</v>
      </c>
      <c r="AO15" s="1381">
        <f>-'New Type 2 Res Summary'!AI15-'5B2_RSD LA'!AG8</f>
        <v>-631488</v>
      </c>
      <c r="AP15" s="1380">
        <f>-'New Type 2 Res Summary'!AJ15-'5B2_RSD LA'!AH8</f>
        <v>29</v>
      </c>
      <c r="AQ15" s="1379">
        <f>-'New Type 2 Res Summary'!AK15-'5B2_RSD LA'!AI8</f>
        <v>66352</v>
      </c>
      <c r="AR15" s="1379">
        <f>-'New Type 2 Res Summary'!AL15-'5B2_RSD LA'!AJ8</f>
        <v>-565136</v>
      </c>
      <c r="AS15" s="1379">
        <f>-'New Type 2 Res Summary'!AM15-'5A3_OJJ'!P15-'5B2_RSD LA'!AK8</f>
        <v>-5387619</v>
      </c>
      <c r="AT15" s="1379">
        <f>-'5B2_RSD LA'!AL8</f>
        <v>-253750</v>
      </c>
      <c r="AU15" s="1379">
        <f>-'New Type 2 Res Summary'!AN15-'5B2_RSD LA'!AM8</f>
        <v>0</v>
      </c>
      <c r="AV15" s="1379">
        <f>-'New Type 2 Res Summary'!AO15-'5A3_OJJ'!P15-'5B2_RSD LA'!AO8</f>
        <v>-4818606</v>
      </c>
      <c r="AW15" s="1379"/>
      <c r="AX15" s="1379">
        <f>-'New Type 2 Res Summary'!AQ15-'5A3_OJJ'!P15-'5B2_RSD LA'!AQ8</f>
        <v>-4820699</v>
      </c>
      <c r="AY15" s="380">
        <f>'2A-1_EFT (Annual)'!AP15</f>
        <v>-5390772</v>
      </c>
      <c r="AZ15" s="381" t="e">
        <f>'2A-1_EFT (Annual)'!#REF!+'2A-1_EFT (Annual)'!#REF!</f>
        <v>#REF!</v>
      </c>
      <c r="BA15" s="381" t="e">
        <f t="shared" si="60"/>
        <v>#REF!</v>
      </c>
      <c r="BB15" s="380">
        <f>'2A-2_EFT (Monthly)'!AP15</f>
        <v>-588610</v>
      </c>
      <c r="BC15" s="381">
        <f t="shared" si="57"/>
        <v>204413457</v>
      </c>
      <c r="BD15" s="381">
        <f>'2A-2_EFT (Monthly)'!AQ15</f>
        <v>16042114</v>
      </c>
      <c r="BE15" s="383"/>
      <c r="BF15" s="383"/>
      <c r="BG15" s="383"/>
      <c r="BH15" s="383" t="e">
        <f>'2A-1_EFT (Annual)'!#REF!</f>
        <v>#REF!</v>
      </c>
      <c r="BI15" s="383" t="e">
        <f t="shared" si="61"/>
        <v>#REF!</v>
      </c>
      <c r="BJ15" s="383">
        <f>'2A-2_EFT (Monthly)'!CC15</f>
        <v>42</v>
      </c>
    </row>
    <row r="16" spans="1:62" ht="16.5" customHeight="1" x14ac:dyDescent="0.2">
      <c r="A16" s="1221">
        <v>10</v>
      </c>
      <c r="B16" s="1222">
        <v>10</v>
      </c>
      <c r="C16" s="1223" t="s">
        <v>16</v>
      </c>
      <c r="D16" s="1216">
        <f>'8_2.1.18 SIS'!C16</f>
        <v>31311</v>
      </c>
      <c r="E16" s="386">
        <f>'2_State Distrib and Adjs'!AP16</f>
        <v>4374</v>
      </c>
      <c r="F16" s="387">
        <f>'2_State Distrib and Adjs'!AO16</f>
        <v>136965824</v>
      </c>
      <c r="G16" s="1348"/>
      <c r="H16" s="1348"/>
      <c r="I16" s="388"/>
      <c r="J16" s="387"/>
      <c r="K16" s="388"/>
      <c r="L16" s="387"/>
      <c r="M16" s="388"/>
      <c r="N16" s="387"/>
      <c r="O16" s="388"/>
      <c r="P16" s="387"/>
      <c r="Q16" s="389">
        <f>'2_State Distrib and Adjs'!AO16</f>
        <v>136965824</v>
      </c>
      <c r="R16" s="389"/>
      <c r="S16" s="386">
        <f>'2_State Distrib and Adjs'!AT16</f>
        <v>-791694</v>
      </c>
      <c r="T16" s="386">
        <f>'2_State Distrib and Adjs'!AU16</f>
        <v>-297432</v>
      </c>
      <c r="U16" s="390">
        <f>'2_State Distrib and Adjs'!AV16</f>
        <v>-1089126</v>
      </c>
      <c r="V16" s="389">
        <f t="shared" si="58"/>
        <v>135876698</v>
      </c>
      <c r="W16" s="387"/>
      <c r="X16" s="387"/>
      <c r="Y16" s="389"/>
      <c r="Z16" s="386">
        <f>'2_State Distrib and Adjs'!AQ16</f>
        <v>7120</v>
      </c>
      <c r="AA16" s="391">
        <f>'2_State Distrib and Adjs'!AX16</f>
        <v>735000</v>
      </c>
      <c r="AB16" s="1361">
        <f>'2_State Distrib and Adjs'!AY16</f>
        <v>801161</v>
      </c>
      <c r="AC16" s="389">
        <f>'2_State Distrib and Adjs'!AZ16</f>
        <v>137419979</v>
      </c>
      <c r="AD16" s="392">
        <f>'2_State Distrib and Adjs'!BA16</f>
        <v>92323128</v>
      </c>
      <c r="AE16" s="386">
        <f>'2_State Distrib and Adjs'!BB16</f>
        <v>45096851</v>
      </c>
      <c r="AF16" s="393">
        <f>'2_State Distrib and Adjs'!BC16</f>
        <v>11274213</v>
      </c>
      <c r="AG16" s="391">
        <f>'2_State Distrib and Adjs'!BD16</f>
        <v>54000</v>
      </c>
      <c r="AH16" s="1365">
        <f>'2_State Distrib and Adjs'!BE16</f>
        <v>350336</v>
      </c>
      <c r="AI16" s="1365">
        <f>'2_State Distrib and Adjs'!BF16</f>
        <v>1414325</v>
      </c>
      <c r="AJ16" s="393">
        <f>'2_State Distrib and Adjs'!BG16</f>
        <v>139238640</v>
      </c>
      <c r="AK16" s="393">
        <f t="shared" si="59"/>
        <v>139238640</v>
      </c>
      <c r="AL16" s="394"/>
      <c r="AM16" s="395">
        <f>-'New Type 2 Res Summary'!AG16-'5A3_OJJ'!P16</f>
        <v>-50057</v>
      </c>
      <c r="AN16" s="385">
        <f>-'New Type 2 Res Summary'!AH16</f>
        <v>0</v>
      </c>
      <c r="AO16" s="394">
        <f>-'New Type 2 Res Summary'!AI16</f>
        <v>0</v>
      </c>
      <c r="AP16" s="385">
        <f>-'New Type 2 Res Summary'!AJ16</f>
        <v>0</v>
      </c>
      <c r="AQ16" s="396">
        <f>-'New Type 2 Res Summary'!AK16</f>
        <v>0</v>
      </c>
      <c r="AR16" s="397">
        <f>-'New Type 2 Res Summary'!AL16</f>
        <v>0</v>
      </c>
      <c r="AS16" s="395">
        <f>-'New Type 2 Res Summary'!AM16-'5A3_OJJ'!P16</f>
        <v>-17354289</v>
      </c>
      <c r="AT16" s="1358"/>
      <c r="AU16" s="398">
        <f>-'New Type 2 Res Summary'!AN16</f>
        <v>0</v>
      </c>
      <c r="AV16" s="395">
        <f>-'New Type 2 Res Summary'!AO16-'5A3_OJJ'!P16</f>
        <v>-50057</v>
      </c>
      <c r="AW16" s="396"/>
      <c r="AX16" s="1383">
        <f>-'New Type 2 Res Summary'!AQ16-'5A3_OJJ'!P16</f>
        <v>-50057</v>
      </c>
      <c r="AY16" s="395">
        <f>'2A-1_EFT (Annual)'!AP16</f>
        <v>-17361582</v>
      </c>
      <c r="AZ16" s="396" t="e">
        <f>'2A-1_EFT (Annual)'!#REF!+'2A-1_EFT (Annual)'!#REF!</f>
        <v>#REF!</v>
      </c>
      <c r="BA16" s="396" t="e">
        <f t="shared" si="60"/>
        <v>#REF!</v>
      </c>
      <c r="BB16" s="395">
        <f>'2A-2_EFT (Monthly)'!AP16</f>
        <v>-1773342</v>
      </c>
      <c r="BC16" s="396">
        <f t="shared" si="57"/>
        <v>121877058</v>
      </c>
      <c r="BD16" s="396">
        <f>'2A-2_EFT (Monthly)'!AQ16</f>
        <v>9500871</v>
      </c>
      <c r="BE16" s="398"/>
      <c r="BF16" s="398"/>
      <c r="BG16" s="398"/>
      <c r="BH16" s="398" t="e">
        <f>'2A-1_EFT (Annual)'!#REF!</f>
        <v>#REF!</v>
      </c>
      <c r="BI16" s="398" t="e">
        <f t="shared" si="61"/>
        <v>#REF!</v>
      </c>
      <c r="BJ16" s="398">
        <f>'2A-2_EFT (Monthly)'!CC16</f>
        <v>-5046</v>
      </c>
    </row>
    <row r="17" spans="1:62" ht="16.5" customHeight="1" x14ac:dyDescent="0.2">
      <c r="A17" s="1217">
        <v>11</v>
      </c>
      <c r="B17" s="1218">
        <v>11</v>
      </c>
      <c r="C17" s="1219" t="s">
        <v>17</v>
      </c>
      <c r="D17" s="1214">
        <f>'8_2.1.18 SIS'!C17</f>
        <v>1572</v>
      </c>
      <c r="E17" s="354">
        <f>'2_State Distrib and Adjs'!AP17</f>
        <v>7830</v>
      </c>
      <c r="F17" s="355">
        <f>'2_State Distrib and Adjs'!AO17</f>
        <v>12309159</v>
      </c>
      <c r="G17" s="1346"/>
      <c r="H17" s="1346"/>
      <c r="I17" s="356"/>
      <c r="J17" s="355"/>
      <c r="K17" s="356"/>
      <c r="L17" s="355"/>
      <c r="M17" s="356"/>
      <c r="N17" s="355"/>
      <c r="O17" s="356"/>
      <c r="P17" s="355"/>
      <c r="Q17" s="357">
        <f>'2_State Distrib and Adjs'!AO17</f>
        <v>12309159</v>
      </c>
      <c r="R17" s="357"/>
      <c r="S17" s="354">
        <f>'2_State Distrib and Adjs'!AT17</f>
        <v>-219240</v>
      </c>
      <c r="T17" s="354">
        <f>'2_State Distrib and Adjs'!AU17</f>
        <v>-11745</v>
      </c>
      <c r="U17" s="358">
        <f>'2_State Distrib and Adjs'!AV17</f>
        <v>-230985</v>
      </c>
      <c r="V17" s="357">
        <f t="shared" si="58"/>
        <v>12078174</v>
      </c>
      <c r="W17" s="355"/>
      <c r="X17" s="355"/>
      <c r="Y17" s="357"/>
      <c r="Z17" s="354">
        <f>'2_State Distrib and Adjs'!AQ17</f>
        <v>-36851</v>
      </c>
      <c r="AA17" s="369">
        <f>'2_State Distrib and Adjs'!AX17</f>
        <v>0</v>
      </c>
      <c r="AB17" s="1360">
        <f>'2_State Distrib and Adjs'!AY17</f>
        <v>40061</v>
      </c>
      <c r="AC17" s="357">
        <f>'2_State Distrib and Adjs'!AZ17</f>
        <v>12081384</v>
      </c>
      <c r="AD17" s="354">
        <f>'2_State Distrib and Adjs'!BA17</f>
        <v>8202656</v>
      </c>
      <c r="AE17" s="354">
        <f>'2_State Distrib and Adjs'!BB17</f>
        <v>3878728</v>
      </c>
      <c r="AF17" s="357">
        <f>'2_State Distrib and Adjs'!BC17</f>
        <v>969682</v>
      </c>
      <c r="AG17" s="369">
        <f>'2_State Distrib and Adjs'!BD17</f>
        <v>0</v>
      </c>
      <c r="AH17" s="1363">
        <f>'2_State Distrib and Adjs'!BE17</f>
        <v>40222</v>
      </c>
      <c r="AI17" s="1363">
        <f>'2_State Distrib and Adjs'!BF17</f>
        <v>0</v>
      </c>
      <c r="AJ17" s="359">
        <f>'2_State Distrib and Adjs'!BG17</f>
        <v>12121606</v>
      </c>
      <c r="AK17" s="359">
        <f t="shared" si="59"/>
        <v>12121606</v>
      </c>
      <c r="AL17" s="360"/>
      <c r="AM17" s="361">
        <f>-'New Type 2 Res Summary'!AG17-'5A3_OJJ'!P17</f>
        <v>0</v>
      </c>
      <c r="AN17" s="353">
        <f>-'New Type 2 Res Summary'!AH17</f>
        <v>0</v>
      </c>
      <c r="AO17" s="360">
        <f>-'New Type 2 Res Summary'!AI17</f>
        <v>0</v>
      </c>
      <c r="AP17" s="353">
        <f>-'New Type 2 Res Summary'!AJ17</f>
        <v>0</v>
      </c>
      <c r="AQ17" s="362">
        <f>-'New Type 2 Res Summary'!AK17</f>
        <v>0</v>
      </c>
      <c r="AR17" s="363">
        <f>-'New Type 2 Res Summary'!AL17</f>
        <v>0</v>
      </c>
      <c r="AS17" s="361">
        <f>-'New Type 2 Res Summary'!AM17-'5A3_OJJ'!P17</f>
        <v>-19098</v>
      </c>
      <c r="AT17" s="1357"/>
      <c r="AU17" s="364">
        <f>-'New Type 2 Res Summary'!AN17</f>
        <v>0</v>
      </c>
      <c r="AV17" s="361">
        <f>-'New Type 2 Res Summary'!AO17-'5A3_OJJ'!P17</f>
        <v>0</v>
      </c>
      <c r="AW17" s="362"/>
      <c r="AX17" s="1382">
        <f>-'New Type 2 Res Summary'!AQ17-'5A3_OJJ'!P17</f>
        <v>0</v>
      </c>
      <c r="AY17" s="361">
        <f>'2A-1_EFT (Annual)'!AP17</f>
        <v>-19098</v>
      </c>
      <c r="AZ17" s="362" t="e">
        <f>'2A-1_EFT (Annual)'!#REF!+'2A-1_EFT (Annual)'!#REF!</f>
        <v>#REF!</v>
      </c>
      <c r="BA17" s="362" t="e">
        <f t="shared" si="60"/>
        <v>#REF!</v>
      </c>
      <c r="BB17" s="361">
        <f>'2A-2_EFT (Monthly)'!AP17</f>
        <v>-1642</v>
      </c>
      <c r="BC17" s="362">
        <f t="shared" si="57"/>
        <v>12102508</v>
      </c>
      <c r="BD17" s="362">
        <f>'2A-2_EFT (Monthly)'!AQ17</f>
        <v>968040</v>
      </c>
      <c r="BE17" s="364"/>
      <c r="BF17" s="364"/>
      <c r="BG17" s="364"/>
      <c r="BH17" s="364" t="e">
        <f>'2A-1_EFT (Annual)'!#REF!</f>
        <v>#REF!</v>
      </c>
      <c r="BI17" s="364" t="e">
        <f t="shared" si="61"/>
        <v>#REF!</v>
      </c>
      <c r="BJ17" s="364">
        <f>'2A-2_EFT (Monthly)'!CC17</f>
        <v>19</v>
      </c>
    </row>
    <row r="18" spans="1:62" ht="16.5" customHeight="1" x14ac:dyDescent="0.2">
      <c r="A18" s="366">
        <v>12</v>
      </c>
      <c r="B18" s="516">
        <v>12</v>
      </c>
      <c r="C18" s="1220" t="s">
        <v>18</v>
      </c>
      <c r="D18" s="1215">
        <f>'8_2.1.18 SIS'!C18</f>
        <v>1315</v>
      </c>
      <c r="E18" s="372">
        <f>'2_State Distrib and Adjs'!AP18</f>
        <v>3862</v>
      </c>
      <c r="F18" s="373">
        <f>'2_State Distrib and Adjs'!AO18</f>
        <v>5078912</v>
      </c>
      <c r="G18" s="1347"/>
      <c r="H18" s="1347"/>
      <c r="I18" s="374"/>
      <c r="J18" s="373"/>
      <c r="K18" s="374"/>
      <c r="L18" s="373"/>
      <c r="M18" s="374"/>
      <c r="N18" s="373"/>
      <c r="O18" s="374"/>
      <c r="P18" s="373"/>
      <c r="Q18" s="375">
        <f>'2_State Distrib and Adjs'!AO18</f>
        <v>5078912</v>
      </c>
      <c r="R18" s="375"/>
      <c r="S18" s="372">
        <f>'2_State Distrib and Adjs'!AT18</f>
        <v>-61792</v>
      </c>
      <c r="T18" s="372">
        <f>'2_State Distrib and Adjs'!AU18</f>
        <v>27034</v>
      </c>
      <c r="U18" s="376">
        <f>'2_State Distrib and Adjs'!AV18</f>
        <v>-34758</v>
      </c>
      <c r="V18" s="375">
        <f t="shared" si="58"/>
        <v>5044154</v>
      </c>
      <c r="W18" s="373"/>
      <c r="X18" s="373"/>
      <c r="Y18" s="375"/>
      <c r="Z18" s="372">
        <f>'2_State Distrib and Adjs'!AQ18</f>
        <v>-864</v>
      </c>
      <c r="AA18" s="377">
        <f>'2_State Distrib and Adjs'!AX18</f>
        <v>42000</v>
      </c>
      <c r="AB18" s="377">
        <f>'2_State Distrib and Adjs'!AY18</f>
        <v>34161</v>
      </c>
      <c r="AC18" s="375">
        <f>'2_State Distrib and Adjs'!AZ18</f>
        <v>5119451</v>
      </c>
      <c r="AD18" s="372">
        <f>'2_State Distrib and Adjs'!BA18</f>
        <v>3437808</v>
      </c>
      <c r="AE18" s="372">
        <f>'2_State Distrib and Adjs'!BB18</f>
        <v>1681643</v>
      </c>
      <c r="AF18" s="375">
        <f>'2_State Distrib and Adjs'!BC18</f>
        <v>420411</v>
      </c>
      <c r="AG18" s="377">
        <f>'2_State Distrib and Adjs'!BD18</f>
        <v>0</v>
      </c>
      <c r="AH18" s="1364">
        <f>'2_State Distrib and Adjs'!BE18</f>
        <v>25000</v>
      </c>
      <c r="AI18" s="1364">
        <f>'2_State Distrib and Adjs'!BF18</f>
        <v>0</v>
      </c>
      <c r="AJ18" s="378">
        <f>'2_State Distrib and Adjs'!BG18</f>
        <v>5144451</v>
      </c>
      <c r="AK18" s="378">
        <f t="shared" si="59"/>
        <v>5144451</v>
      </c>
      <c r="AL18" s="379"/>
      <c r="AM18" s="380">
        <f>-'New Type 2 Res Summary'!AG18-'5A3_OJJ'!P18</f>
        <v>0</v>
      </c>
      <c r="AN18" s="371">
        <f>-'New Type 2 Res Summary'!AH18</f>
        <v>0</v>
      </c>
      <c r="AO18" s="379">
        <f>-'New Type 2 Res Summary'!AI18</f>
        <v>0</v>
      </c>
      <c r="AP18" s="371">
        <f>-'New Type 2 Res Summary'!AJ18</f>
        <v>0</v>
      </c>
      <c r="AQ18" s="381">
        <f>-'New Type 2 Res Summary'!AK18</f>
        <v>0</v>
      </c>
      <c r="AR18" s="382">
        <f>-'New Type 2 Res Summary'!AL18</f>
        <v>0</v>
      </c>
      <c r="AS18" s="380">
        <f>-'New Type 2 Res Summary'!AM18-'5A3_OJJ'!P18</f>
        <v>-9318</v>
      </c>
      <c r="AT18" s="383"/>
      <c r="AU18" s="383">
        <f>-'New Type 2 Res Summary'!AN18</f>
        <v>0</v>
      </c>
      <c r="AV18" s="380">
        <f>-'New Type 2 Res Summary'!AO18-'5A3_OJJ'!P18</f>
        <v>0</v>
      </c>
      <c r="AW18" s="381"/>
      <c r="AX18" s="380">
        <f>-'New Type 2 Res Summary'!AQ18-'5A3_OJJ'!P18</f>
        <v>0</v>
      </c>
      <c r="AY18" s="380">
        <f>'2A-1_EFT (Annual)'!AP18</f>
        <v>-9318</v>
      </c>
      <c r="AZ18" s="381" t="e">
        <f>'2A-1_EFT (Annual)'!#REF!+'2A-1_EFT (Annual)'!#REF!</f>
        <v>#REF!</v>
      </c>
      <c r="BA18" s="381" t="e">
        <f t="shared" si="60"/>
        <v>#REF!</v>
      </c>
      <c r="BB18" s="380">
        <f>'2A-2_EFT (Monthly)'!AP18</f>
        <v>768</v>
      </c>
      <c r="BC18" s="381">
        <f t="shared" si="57"/>
        <v>5135133</v>
      </c>
      <c r="BD18" s="381">
        <f>'2A-2_EFT (Monthly)'!AQ18</f>
        <v>421179</v>
      </c>
      <c r="BE18" s="383"/>
      <c r="BF18" s="383"/>
      <c r="BG18" s="383"/>
      <c r="BH18" s="383" t="e">
        <f>'2A-1_EFT (Annual)'!#REF!</f>
        <v>#REF!</v>
      </c>
      <c r="BI18" s="383" t="e">
        <f t="shared" si="61"/>
        <v>#REF!</v>
      </c>
      <c r="BJ18" s="383">
        <f>'2A-2_EFT (Monthly)'!CC18</f>
        <v>22</v>
      </c>
    </row>
    <row r="19" spans="1:62" ht="16.5" customHeight="1" x14ac:dyDescent="0.2">
      <c r="A19" s="366">
        <v>13</v>
      </c>
      <c r="B19" s="516">
        <v>13</v>
      </c>
      <c r="C19" s="1220" t="s">
        <v>19</v>
      </c>
      <c r="D19" s="1215">
        <f>'8_2.1.18 SIS'!C19</f>
        <v>1240</v>
      </c>
      <c r="E19" s="372">
        <f>'2_State Distrib and Adjs'!AP19</f>
        <v>7461</v>
      </c>
      <c r="F19" s="373">
        <f>'2_State Distrib and Adjs'!AO19</f>
        <v>9251410</v>
      </c>
      <c r="G19" s="1347"/>
      <c r="H19" s="1347"/>
      <c r="I19" s="374"/>
      <c r="J19" s="373"/>
      <c r="K19" s="374"/>
      <c r="L19" s="373"/>
      <c r="M19" s="374"/>
      <c r="N19" s="373"/>
      <c r="O19" s="374"/>
      <c r="P19" s="373"/>
      <c r="Q19" s="375">
        <f>'2_State Distrib and Adjs'!AO19</f>
        <v>9251410</v>
      </c>
      <c r="R19" s="375"/>
      <c r="S19" s="372">
        <f>'2_State Distrib and Adjs'!AT19</f>
        <v>-417816</v>
      </c>
      <c r="T19" s="372">
        <f>'2_State Distrib and Adjs'!AU19</f>
        <v>-70880</v>
      </c>
      <c r="U19" s="376">
        <f>'2_State Distrib and Adjs'!AV19</f>
        <v>-488696</v>
      </c>
      <c r="V19" s="375">
        <f t="shared" si="58"/>
        <v>8762714</v>
      </c>
      <c r="W19" s="373"/>
      <c r="X19" s="373"/>
      <c r="Y19" s="375"/>
      <c r="Z19" s="372">
        <f>'2_State Distrib and Adjs'!AQ19</f>
        <v>52090</v>
      </c>
      <c r="AA19" s="377">
        <f>'2_State Distrib and Adjs'!AX19</f>
        <v>0</v>
      </c>
      <c r="AB19" s="377">
        <f>'2_State Distrib and Adjs'!AY19</f>
        <v>31919</v>
      </c>
      <c r="AC19" s="375">
        <f>'2_State Distrib and Adjs'!AZ19</f>
        <v>8846723</v>
      </c>
      <c r="AD19" s="372">
        <f>'2_State Distrib and Adjs'!BA19</f>
        <v>6073932</v>
      </c>
      <c r="AE19" s="372">
        <f>'2_State Distrib and Adjs'!BB19</f>
        <v>2772791</v>
      </c>
      <c r="AF19" s="375">
        <f>'2_State Distrib and Adjs'!BC19</f>
        <v>693198</v>
      </c>
      <c r="AG19" s="377">
        <f>'2_State Distrib and Adjs'!BD19</f>
        <v>0</v>
      </c>
      <c r="AH19" s="1364">
        <f>'2_State Distrib and Adjs'!BE19</f>
        <v>37128</v>
      </c>
      <c r="AI19" s="1364">
        <f>'2_State Distrib and Adjs'!BF19</f>
        <v>0</v>
      </c>
      <c r="AJ19" s="378">
        <f>'2_State Distrib and Adjs'!BG19</f>
        <v>8883851</v>
      </c>
      <c r="AK19" s="378">
        <f t="shared" si="59"/>
        <v>8883851</v>
      </c>
      <c r="AL19" s="379"/>
      <c r="AM19" s="380">
        <f>-'New Type 2 Res Summary'!AG19-'5A3_OJJ'!P19</f>
        <v>0</v>
      </c>
      <c r="AN19" s="371">
        <f>-'New Type 2 Res Summary'!AH19</f>
        <v>0</v>
      </c>
      <c r="AO19" s="379">
        <f>-'New Type 2 Res Summary'!AI19</f>
        <v>0</v>
      </c>
      <c r="AP19" s="371">
        <f>-'New Type 2 Res Summary'!AJ19</f>
        <v>0</v>
      </c>
      <c r="AQ19" s="381">
        <f>-'New Type 2 Res Summary'!AK19</f>
        <v>0</v>
      </c>
      <c r="AR19" s="382">
        <f>-'New Type 2 Res Summary'!AL19</f>
        <v>0</v>
      </c>
      <c r="AS19" s="380">
        <f>-'New Type 2 Res Summary'!AM19-'5A3_OJJ'!P19</f>
        <v>-295633</v>
      </c>
      <c r="AT19" s="383"/>
      <c r="AU19" s="383">
        <f>-'New Type 2 Res Summary'!AN19</f>
        <v>0</v>
      </c>
      <c r="AV19" s="380">
        <f>-'New Type 2 Res Summary'!AO19-'5A3_OJJ'!P19</f>
        <v>0</v>
      </c>
      <c r="AW19" s="381"/>
      <c r="AX19" s="380">
        <f>-'New Type 2 Res Summary'!AQ19-'5A3_OJJ'!P19</f>
        <v>0</v>
      </c>
      <c r="AY19" s="380">
        <f>'2A-1_EFT (Annual)'!AP19</f>
        <v>-292958</v>
      </c>
      <c r="AZ19" s="381" t="e">
        <f>'2A-1_EFT (Annual)'!#REF!+'2A-1_EFT (Annual)'!#REF!</f>
        <v>#REF!</v>
      </c>
      <c r="BA19" s="381" t="e">
        <f t="shared" si="60"/>
        <v>#REF!</v>
      </c>
      <c r="BB19" s="380">
        <f>'2A-2_EFT (Monthly)'!AP19</f>
        <v>-31236</v>
      </c>
      <c r="BC19" s="381">
        <f t="shared" si="57"/>
        <v>8590893</v>
      </c>
      <c r="BD19" s="381">
        <f>'2A-2_EFT (Monthly)'!AQ19</f>
        <v>661962</v>
      </c>
      <c r="BE19" s="383"/>
      <c r="BF19" s="383"/>
      <c r="BG19" s="383"/>
      <c r="BH19" s="383" t="e">
        <f>'2A-1_EFT (Annual)'!#REF!</f>
        <v>#REF!</v>
      </c>
      <c r="BI19" s="383" t="e">
        <f t="shared" si="61"/>
        <v>#REF!</v>
      </c>
      <c r="BJ19" s="383">
        <f>'2A-2_EFT (Monthly)'!CC19</f>
        <v>-116</v>
      </c>
    </row>
    <row r="20" spans="1:62" ht="16.5" customHeight="1" x14ac:dyDescent="0.2">
      <c r="A20" s="366">
        <v>14</v>
      </c>
      <c r="B20" s="516">
        <v>14</v>
      </c>
      <c r="C20" s="1220" t="s">
        <v>20</v>
      </c>
      <c r="D20" s="1215">
        <f>'8_2.1.18 SIS'!C20</f>
        <v>1652</v>
      </c>
      <c r="E20" s="372">
        <f>'2_State Distrib and Adjs'!AP20</f>
        <v>7231</v>
      </c>
      <c r="F20" s="373">
        <f>'2_State Distrib and Adjs'!AO20</f>
        <v>11945695</v>
      </c>
      <c r="G20" s="1347"/>
      <c r="H20" s="1347"/>
      <c r="I20" s="374"/>
      <c r="J20" s="373"/>
      <c r="K20" s="374"/>
      <c r="L20" s="373"/>
      <c r="M20" s="374"/>
      <c r="N20" s="373"/>
      <c r="O20" s="374"/>
      <c r="P20" s="373"/>
      <c r="Q20" s="375">
        <f>'2_State Distrib and Adjs'!AO20</f>
        <v>11945695</v>
      </c>
      <c r="R20" s="375"/>
      <c r="S20" s="372">
        <f>'2_State Distrib and Adjs'!AT20</f>
        <v>-130158</v>
      </c>
      <c r="T20" s="372">
        <f>'2_State Distrib and Adjs'!AU20</f>
        <v>-18078</v>
      </c>
      <c r="U20" s="376">
        <f>'2_State Distrib and Adjs'!AV20</f>
        <v>-148236</v>
      </c>
      <c r="V20" s="375">
        <f t="shared" si="58"/>
        <v>11797459</v>
      </c>
      <c r="W20" s="373"/>
      <c r="X20" s="373"/>
      <c r="Y20" s="375"/>
      <c r="Z20" s="372">
        <f>'2_State Distrib and Adjs'!AQ20</f>
        <v>-461</v>
      </c>
      <c r="AA20" s="377">
        <f>'2_State Distrib and Adjs'!AX20</f>
        <v>0</v>
      </c>
      <c r="AB20" s="377">
        <f>'2_State Distrib and Adjs'!AY20</f>
        <v>39884</v>
      </c>
      <c r="AC20" s="375">
        <f>'2_State Distrib and Adjs'!AZ20</f>
        <v>11836882</v>
      </c>
      <c r="AD20" s="372">
        <f>'2_State Distrib and Adjs'!BA20</f>
        <v>7987512</v>
      </c>
      <c r="AE20" s="372">
        <f>'2_State Distrib and Adjs'!BB20</f>
        <v>3849370</v>
      </c>
      <c r="AF20" s="375">
        <f>'2_State Distrib and Adjs'!BC20</f>
        <v>962343</v>
      </c>
      <c r="AG20" s="377">
        <f>'2_State Distrib and Adjs'!BD20</f>
        <v>0</v>
      </c>
      <c r="AH20" s="1364">
        <f>'2_State Distrib and Adjs'!BE20</f>
        <v>25000</v>
      </c>
      <c r="AI20" s="1364">
        <f>'2_State Distrib and Adjs'!BF20</f>
        <v>0</v>
      </c>
      <c r="AJ20" s="378">
        <f>'2_State Distrib and Adjs'!BG20</f>
        <v>11861882</v>
      </c>
      <c r="AK20" s="378">
        <f t="shared" si="59"/>
        <v>11861882</v>
      </c>
      <c r="AL20" s="379"/>
      <c r="AM20" s="380">
        <f>-'New Type 2 Res Summary'!AG20-'5A3_OJJ'!P20</f>
        <v>-7482</v>
      </c>
      <c r="AN20" s="371">
        <f>-'New Type 2 Res Summary'!AH20</f>
        <v>0</v>
      </c>
      <c r="AO20" s="379">
        <f>-'New Type 2 Res Summary'!AI20</f>
        <v>0</v>
      </c>
      <c r="AP20" s="371">
        <f>-'New Type 2 Res Summary'!AJ20</f>
        <v>0</v>
      </c>
      <c r="AQ20" s="381">
        <f>-'New Type 2 Res Summary'!AK20</f>
        <v>0</v>
      </c>
      <c r="AR20" s="382">
        <f>-'New Type 2 Res Summary'!AL20</f>
        <v>0</v>
      </c>
      <c r="AS20" s="380">
        <f>-'New Type 2 Res Summary'!AM20-'5A3_OJJ'!P20</f>
        <v>-379447</v>
      </c>
      <c r="AT20" s="383"/>
      <c r="AU20" s="383">
        <f>-'New Type 2 Res Summary'!AN20</f>
        <v>0</v>
      </c>
      <c r="AV20" s="380">
        <f>-'New Type 2 Res Summary'!AO20-'5A3_OJJ'!P20</f>
        <v>-7482</v>
      </c>
      <c r="AW20" s="381"/>
      <c r="AX20" s="380">
        <f>-'New Type 2 Res Summary'!AQ20-'5A3_OJJ'!P20</f>
        <v>-7482</v>
      </c>
      <c r="AY20" s="380">
        <f>'2A-1_EFT (Annual)'!AP20</f>
        <v>-486733</v>
      </c>
      <c r="AZ20" s="381" t="e">
        <f>'2A-1_EFT (Annual)'!#REF!+'2A-1_EFT (Annual)'!#REF!</f>
        <v>#REF!</v>
      </c>
      <c r="BA20" s="381" t="e">
        <f t="shared" si="60"/>
        <v>#REF!</v>
      </c>
      <c r="BB20" s="380">
        <f>'2A-2_EFT (Monthly)'!AP20</f>
        <v>-57088</v>
      </c>
      <c r="BC20" s="381">
        <f t="shared" si="57"/>
        <v>11375149</v>
      </c>
      <c r="BD20" s="381">
        <f>'2A-2_EFT (Monthly)'!AQ20</f>
        <v>905255</v>
      </c>
      <c r="BE20" s="383"/>
      <c r="BF20" s="383"/>
      <c r="BG20" s="383"/>
      <c r="BH20" s="383" t="e">
        <f>'2A-1_EFT (Annual)'!#REF!</f>
        <v>#REF!</v>
      </c>
      <c r="BI20" s="383" t="e">
        <f t="shared" si="61"/>
        <v>#REF!</v>
      </c>
      <c r="BJ20" s="383">
        <f>'2A-2_EFT (Monthly)'!CC20</f>
        <v>6</v>
      </c>
    </row>
    <row r="21" spans="1:62" ht="16.5" customHeight="1" x14ac:dyDescent="0.2">
      <c r="A21" s="1221">
        <v>15</v>
      </c>
      <c r="B21" s="1222">
        <v>15</v>
      </c>
      <c r="C21" s="1223" t="s">
        <v>21</v>
      </c>
      <c r="D21" s="1216">
        <f>'8_2.1.18 SIS'!C21</f>
        <v>3255</v>
      </c>
      <c r="E21" s="386">
        <f>'2_State Distrib and Adjs'!AP21</f>
        <v>6732</v>
      </c>
      <c r="F21" s="387">
        <f>'2_State Distrib and Adjs'!AO21</f>
        <v>21911158</v>
      </c>
      <c r="G21" s="1348"/>
      <c r="H21" s="1348"/>
      <c r="I21" s="388"/>
      <c r="J21" s="387"/>
      <c r="K21" s="388"/>
      <c r="L21" s="387"/>
      <c r="M21" s="388"/>
      <c r="N21" s="387"/>
      <c r="O21" s="388"/>
      <c r="P21" s="387"/>
      <c r="Q21" s="389">
        <f>'2_State Distrib and Adjs'!AO21</f>
        <v>21911158</v>
      </c>
      <c r="R21" s="389"/>
      <c r="S21" s="386">
        <f>'2_State Distrib and Adjs'!AT21</f>
        <v>-390456</v>
      </c>
      <c r="T21" s="386">
        <f>'2_State Distrib and Adjs'!AU21</f>
        <v>40392</v>
      </c>
      <c r="U21" s="390">
        <f>'2_State Distrib and Adjs'!AV21</f>
        <v>-350064</v>
      </c>
      <c r="V21" s="389">
        <f t="shared" si="58"/>
        <v>21561094</v>
      </c>
      <c r="W21" s="387"/>
      <c r="X21" s="387"/>
      <c r="Y21" s="389"/>
      <c r="Z21" s="386">
        <f>'2_State Distrib and Adjs'!AQ21</f>
        <v>-140027</v>
      </c>
      <c r="AA21" s="391">
        <f>'2_State Distrib and Adjs'!AX21</f>
        <v>42000</v>
      </c>
      <c r="AB21" s="1361">
        <f>'2_State Distrib and Adjs'!AY21</f>
        <v>84075</v>
      </c>
      <c r="AC21" s="389">
        <f>'2_State Distrib and Adjs'!AZ21</f>
        <v>21547142</v>
      </c>
      <c r="AD21" s="392">
        <f>'2_State Distrib and Adjs'!BA21</f>
        <v>14591400</v>
      </c>
      <c r="AE21" s="386">
        <f>'2_State Distrib and Adjs'!BB21</f>
        <v>6955742</v>
      </c>
      <c r="AF21" s="393">
        <f>'2_State Distrib and Adjs'!BC21</f>
        <v>1738936</v>
      </c>
      <c r="AG21" s="391">
        <f>'2_State Distrib and Adjs'!BD21</f>
        <v>0</v>
      </c>
      <c r="AH21" s="1365">
        <f>'2_State Distrib and Adjs'!BE21</f>
        <v>25000</v>
      </c>
      <c r="AI21" s="1365">
        <f>'2_State Distrib and Adjs'!BF21</f>
        <v>0</v>
      </c>
      <c r="AJ21" s="393">
        <f>'2_State Distrib and Adjs'!BG21</f>
        <v>21572142</v>
      </c>
      <c r="AK21" s="393">
        <f t="shared" si="59"/>
        <v>21572142</v>
      </c>
      <c r="AL21" s="394"/>
      <c r="AM21" s="395">
        <f>-'New Type 2 Res Summary'!AG21-'5A3_OJJ'!P21</f>
        <v>-950</v>
      </c>
      <c r="AN21" s="385">
        <f>-'New Type 2 Res Summary'!AH21</f>
        <v>0</v>
      </c>
      <c r="AO21" s="394">
        <f>-'New Type 2 Res Summary'!AI21</f>
        <v>0</v>
      </c>
      <c r="AP21" s="385">
        <f>-'New Type 2 Res Summary'!AJ21</f>
        <v>0</v>
      </c>
      <c r="AQ21" s="396">
        <f>-'New Type 2 Res Summary'!AK21</f>
        <v>0</v>
      </c>
      <c r="AR21" s="397">
        <f>-'New Type 2 Res Summary'!AL21</f>
        <v>0</v>
      </c>
      <c r="AS21" s="395">
        <f>-'New Type 2 Res Summary'!AM21-'5A3_OJJ'!P21</f>
        <v>-1061074</v>
      </c>
      <c r="AT21" s="1358"/>
      <c r="AU21" s="398">
        <f>-'New Type 2 Res Summary'!AN21</f>
        <v>0</v>
      </c>
      <c r="AV21" s="395">
        <f>-'New Type 2 Res Summary'!AO21-'5A3_OJJ'!P21</f>
        <v>-950</v>
      </c>
      <c r="AW21" s="396"/>
      <c r="AX21" s="1383">
        <f>-'New Type 2 Res Summary'!AQ21-'5A3_OJJ'!P21</f>
        <v>-950</v>
      </c>
      <c r="AY21" s="395">
        <f>'2A-1_EFT (Annual)'!AP21</f>
        <v>-1040389</v>
      </c>
      <c r="AZ21" s="396" t="e">
        <f>'2A-1_EFT (Annual)'!#REF!+'2A-1_EFT (Annual)'!#REF!</f>
        <v>#REF!</v>
      </c>
      <c r="BA21" s="396" t="e">
        <f t="shared" si="60"/>
        <v>#REF!</v>
      </c>
      <c r="BB21" s="395">
        <f>'2A-2_EFT (Monthly)'!AP21</f>
        <v>-84994</v>
      </c>
      <c r="BC21" s="396">
        <f t="shared" si="57"/>
        <v>20531753</v>
      </c>
      <c r="BD21" s="396">
        <f>'2A-2_EFT (Monthly)'!AQ21</f>
        <v>1653942</v>
      </c>
      <c r="BE21" s="398"/>
      <c r="BF21" s="398"/>
      <c r="BG21" s="398"/>
      <c r="BH21" s="398" t="e">
        <f>'2A-1_EFT (Annual)'!#REF!</f>
        <v>#REF!</v>
      </c>
      <c r="BI21" s="398" t="e">
        <f t="shared" si="61"/>
        <v>#REF!</v>
      </c>
      <c r="BJ21" s="398">
        <f>'2A-2_EFT (Monthly)'!CC21</f>
        <v>-23</v>
      </c>
    </row>
    <row r="22" spans="1:62" ht="16.5" customHeight="1" x14ac:dyDescent="0.2">
      <c r="A22" s="1217">
        <v>16</v>
      </c>
      <c r="B22" s="1218">
        <v>16</v>
      </c>
      <c r="C22" s="1219" t="s">
        <v>22</v>
      </c>
      <c r="D22" s="1214">
        <f>'8_2.1.18 SIS'!C22</f>
        <v>4900</v>
      </c>
      <c r="E22" s="354">
        <f>'2_State Distrib and Adjs'!AP22</f>
        <v>2979</v>
      </c>
      <c r="F22" s="355">
        <f>'2_State Distrib and Adjs'!AO22</f>
        <v>14594756</v>
      </c>
      <c r="G22" s="1346"/>
      <c r="H22" s="1346"/>
      <c r="I22" s="356"/>
      <c r="J22" s="355"/>
      <c r="K22" s="356"/>
      <c r="L22" s="355"/>
      <c r="M22" s="356"/>
      <c r="N22" s="355"/>
      <c r="O22" s="356"/>
      <c r="P22" s="355"/>
      <c r="Q22" s="357">
        <f>'2_State Distrib and Adjs'!AO22</f>
        <v>14594756</v>
      </c>
      <c r="R22" s="357"/>
      <c r="S22" s="354">
        <f>'2_State Distrib and Adjs'!AT22</f>
        <v>-229383</v>
      </c>
      <c r="T22" s="354">
        <f>'2_State Distrib and Adjs'!AU22</f>
        <v>-40217</v>
      </c>
      <c r="U22" s="358">
        <f>'2_State Distrib and Adjs'!AV22</f>
        <v>-269600</v>
      </c>
      <c r="V22" s="357">
        <f t="shared" si="58"/>
        <v>14325156</v>
      </c>
      <c r="W22" s="355"/>
      <c r="X22" s="355"/>
      <c r="Y22" s="357"/>
      <c r="Z22" s="354">
        <f>'2_State Distrib and Adjs'!AQ22</f>
        <v>19290</v>
      </c>
      <c r="AA22" s="369">
        <f>'2_State Distrib and Adjs'!AX22</f>
        <v>0</v>
      </c>
      <c r="AB22" s="1360">
        <f>'2_State Distrib and Adjs'!AY22</f>
        <v>128384</v>
      </c>
      <c r="AC22" s="357">
        <f>'2_State Distrib and Adjs'!AZ22</f>
        <v>14472830</v>
      </c>
      <c r="AD22" s="354">
        <f>'2_State Distrib and Adjs'!BA22</f>
        <v>9821176</v>
      </c>
      <c r="AE22" s="354">
        <f>'2_State Distrib and Adjs'!BB22</f>
        <v>4651654</v>
      </c>
      <c r="AF22" s="357">
        <f>'2_State Distrib and Adjs'!BC22</f>
        <v>1162914</v>
      </c>
      <c r="AG22" s="369">
        <f>'2_State Distrib and Adjs'!BD22</f>
        <v>0</v>
      </c>
      <c r="AH22" s="1363">
        <f>'2_State Distrib and Adjs'!BE22</f>
        <v>190162</v>
      </c>
      <c r="AI22" s="1363">
        <f>'2_State Distrib and Adjs'!BF22</f>
        <v>85272</v>
      </c>
      <c r="AJ22" s="359">
        <f>'2_State Distrib and Adjs'!BG22</f>
        <v>14748264</v>
      </c>
      <c r="AK22" s="359">
        <f t="shared" si="59"/>
        <v>14748264</v>
      </c>
      <c r="AL22" s="360"/>
      <c r="AM22" s="361">
        <f>-'New Type 2 Res Summary'!AG22-'5A3_OJJ'!P22</f>
        <v>-6180</v>
      </c>
      <c r="AN22" s="353">
        <f>-'New Type 2 Res Summary'!AH22</f>
        <v>0</v>
      </c>
      <c r="AO22" s="360">
        <f>-'New Type 2 Res Summary'!AI22</f>
        <v>0</v>
      </c>
      <c r="AP22" s="353">
        <f>-'New Type 2 Res Summary'!AJ22</f>
        <v>0</v>
      </c>
      <c r="AQ22" s="362">
        <f>-'New Type 2 Res Summary'!AK22</f>
        <v>0</v>
      </c>
      <c r="AR22" s="363">
        <f>-'New Type 2 Res Summary'!AL22</f>
        <v>0</v>
      </c>
      <c r="AS22" s="361">
        <f>-'New Type 2 Res Summary'!AM22-'5A3_OJJ'!P22</f>
        <v>-405699</v>
      </c>
      <c r="AT22" s="1357"/>
      <c r="AU22" s="364">
        <f>-'New Type 2 Res Summary'!AN22</f>
        <v>0</v>
      </c>
      <c r="AV22" s="361">
        <f>-'New Type 2 Res Summary'!AO22-'5A3_OJJ'!P22</f>
        <v>-6180</v>
      </c>
      <c r="AW22" s="362"/>
      <c r="AX22" s="1382">
        <f>-'New Type 2 Res Summary'!AQ22-'5A3_OJJ'!P22</f>
        <v>-6180</v>
      </c>
      <c r="AY22" s="361">
        <f>'2A-1_EFT (Annual)'!AP22</f>
        <v>-405699</v>
      </c>
      <c r="AZ22" s="362" t="e">
        <f>'2A-1_EFT (Annual)'!#REF!+'2A-1_EFT (Annual)'!#REF!</f>
        <v>#REF!</v>
      </c>
      <c r="BA22" s="362" t="e">
        <f t="shared" si="60"/>
        <v>#REF!</v>
      </c>
      <c r="BB22" s="361">
        <f>'2A-2_EFT (Monthly)'!AP22</f>
        <v>-52686</v>
      </c>
      <c r="BC22" s="362">
        <f t="shared" si="57"/>
        <v>14342565</v>
      </c>
      <c r="BD22" s="362">
        <f>'2A-2_EFT (Monthly)'!AQ22</f>
        <v>1110228</v>
      </c>
      <c r="BE22" s="364"/>
      <c r="BF22" s="364"/>
      <c r="BG22" s="364"/>
      <c r="BH22" s="364" t="e">
        <f>'2A-1_EFT (Annual)'!#REF!</f>
        <v>#REF!</v>
      </c>
      <c r="BI22" s="364" t="e">
        <f t="shared" si="61"/>
        <v>#REF!</v>
      </c>
      <c r="BJ22" s="364">
        <f>'2A-2_EFT (Monthly)'!CC22</f>
        <v>-296</v>
      </c>
    </row>
    <row r="23" spans="1:62" ht="16.5" customHeight="1" x14ac:dyDescent="0.2">
      <c r="A23" s="366">
        <v>17</v>
      </c>
      <c r="B23" s="516">
        <v>17</v>
      </c>
      <c r="C23" s="1220" t="s">
        <v>23</v>
      </c>
      <c r="D23" s="1215">
        <f>'8_2.1.18 SIS'!C23</f>
        <v>38770</v>
      </c>
      <c r="E23" s="372">
        <f>'2_State Distrib and Adjs'!AP23</f>
        <v>3902</v>
      </c>
      <c r="F23" s="373">
        <f>'2_State Distrib and Adjs'!AO23</f>
        <v>151265976</v>
      </c>
      <c r="G23" s="1347"/>
      <c r="H23" s="1347"/>
      <c r="I23" s="374"/>
      <c r="J23" s="373"/>
      <c r="K23" s="374"/>
      <c r="L23" s="373"/>
      <c r="M23" s="374"/>
      <c r="N23" s="373"/>
      <c r="O23" s="374"/>
      <c r="P23" s="373"/>
      <c r="Q23" s="375">
        <f>'2_State Distrib and Adjs'!AO23</f>
        <v>151265976</v>
      </c>
      <c r="R23" s="375"/>
      <c r="S23" s="372">
        <f>'2_State Distrib and Adjs'!AT23</f>
        <v>940382</v>
      </c>
      <c r="T23" s="372">
        <f>'2_State Distrib and Adjs'!AU23</f>
        <v>343376</v>
      </c>
      <c r="U23" s="376">
        <f>'2_State Distrib and Adjs'!AV23</f>
        <v>1283758</v>
      </c>
      <c r="V23" s="375">
        <f t="shared" si="58"/>
        <v>152549734</v>
      </c>
      <c r="W23" s="373"/>
      <c r="X23" s="373"/>
      <c r="Y23" s="375"/>
      <c r="Z23" s="372">
        <f>'2_State Distrib and Adjs'!AQ23</f>
        <v>38258</v>
      </c>
      <c r="AA23" s="377">
        <f>'2_State Distrib and Adjs'!AX23</f>
        <v>336000</v>
      </c>
      <c r="AB23" s="377">
        <f>'2_State Distrib and Adjs'!AY23</f>
        <v>973382</v>
      </c>
      <c r="AC23" s="375">
        <f>'2_State Distrib and Adjs'!AZ23</f>
        <v>153897374</v>
      </c>
      <c r="AD23" s="372">
        <f>'2_State Distrib and Adjs'!BA23</f>
        <v>101548056</v>
      </c>
      <c r="AE23" s="372">
        <f>'2_State Distrib and Adjs'!BB23</f>
        <v>52349318</v>
      </c>
      <c r="AF23" s="375">
        <f>'2_State Distrib and Adjs'!BC23</f>
        <v>13087330</v>
      </c>
      <c r="AG23" s="377">
        <f>'2_State Distrib and Adjs'!BD23</f>
        <v>42000</v>
      </c>
      <c r="AH23" s="1364">
        <f>'2_State Distrib and Adjs'!BE23</f>
        <v>492184</v>
      </c>
      <c r="AI23" s="1364">
        <f>'2_State Distrib and Adjs'!BF23</f>
        <v>180782</v>
      </c>
      <c r="AJ23" s="378">
        <f>'2_State Distrib and Adjs'!BG23</f>
        <v>154612340</v>
      </c>
      <c r="AK23" s="378">
        <f t="shared" si="59"/>
        <v>154612340</v>
      </c>
      <c r="AL23" s="379"/>
      <c r="AM23" s="1379">
        <f>-'New Type 2 Res Summary'!AG23-'5A3_OJJ'!P23-'5B2_RSD LA'!AE18</f>
        <v>-14690237</v>
      </c>
      <c r="AN23" s="1380">
        <f>-'New Type 2 Res Summary'!AH23-'5B2_RSD LA'!AF18</f>
        <v>166</v>
      </c>
      <c r="AO23" s="1381">
        <f>-'New Type 2 Res Summary'!AI23-'5B2_RSD LA'!AG18</f>
        <v>-112506</v>
      </c>
      <c r="AP23" s="1380">
        <f>-'New Type 2 Res Summary'!AJ23-'5B2_RSD LA'!AH18</f>
        <v>48</v>
      </c>
      <c r="AQ23" s="1379">
        <f>-'New Type 2 Res Summary'!AK23-'5B2_RSD LA'!AI18</f>
        <v>158832</v>
      </c>
      <c r="AR23" s="1379">
        <f>-'New Type 2 Res Summary'!AL23-'5B2_RSD LA'!AJ18</f>
        <v>46326</v>
      </c>
      <c r="AS23" s="1379">
        <f>-'New Type 2 Res Summary'!AM23-'5A3_OJJ'!P23-'5B2_RSD LA'!AK18</f>
        <v>-40413695</v>
      </c>
      <c r="AT23" s="1379">
        <f>-'5B2_RSD LA'!AL18</f>
        <v>253750</v>
      </c>
      <c r="AU23" s="1379">
        <f>-'New Type 2 Res Summary'!AN23-'5B2_RSD LA'!AM18</f>
        <v>36250</v>
      </c>
      <c r="AV23" s="1379">
        <f>-'New Type 2 Res Summary'!AO23-'5A3_OJJ'!P23-'5B2_RSD LA'!AO18</f>
        <v>-14353911</v>
      </c>
      <c r="AW23" s="1379"/>
      <c r="AX23" s="1379">
        <f>-'New Type 2 Res Summary'!AQ23-'5A3_OJJ'!P23-'5B2_RSD LA'!AQ18</f>
        <v>-14359452</v>
      </c>
      <c r="AY23" s="380">
        <f>'2A-1_EFT (Annual)'!AP23</f>
        <v>-40440557</v>
      </c>
      <c r="AZ23" s="381" t="e">
        <f>'2A-1_EFT (Annual)'!#REF!+'2A-1_EFT (Annual)'!#REF!</f>
        <v>#REF!</v>
      </c>
      <c r="BA23" s="381" t="e">
        <f t="shared" si="60"/>
        <v>#REF!</v>
      </c>
      <c r="BB23" s="380">
        <f>'2A-2_EFT (Monthly)'!AP23</f>
        <v>-3370026</v>
      </c>
      <c r="BC23" s="381">
        <f t="shared" si="57"/>
        <v>114171783</v>
      </c>
      <c r="BD23" s="381">
        <f>'2A-2_EFT (Monthly)'!AQ23</f>
        <v>9717304</v>
      </c>
      <c r="BE23" s="383"/>
      <c r="BF23" s="383"/>
      <c r="BG23" s="383"/>
      <c r="BH23" s="383" t="e">
        <f>'2A-1_EFT (Annual)'!#REF!</f>
        <v>#REF!</v>
      </c>
      <c r="BI23" s="383" t="e">
        <f t="shared" si="61"/>
        <v>#REF!</v>
      </c>
      <c r="BJ23" s="383">
        <f>'2A-2_EFT (Monthly)'!CC23</f>
        <v>-6594</v>
      </c>
    </row>
    <row r="24" spans="1:62" ht="16.5" customHeight="1" x14ac:dyDescent="0.2">
      <c r="A24" s="366">
        <v>18</v>
      </c>
      <c r="B24" s="516">
        <v>18</v>
      </c>
      <c r="C24" s="1220" t="s">
        <v>24</v>
      </c>
      <c r="D24" s="1215">
        <f>'8_2.1.18 SIS'!C24</f>
        <v>958</v>
      </c>
      <c r="E24" s="372">
        <f>'2_State Distrib and Adjs'!AP24</f>
        <v>6978</v>
      </c>
      <c r="F24" s="373">
        <f>'2_State Distrib and Adjs'!AO24</f>
        <v>6684827</v>
      </c>
      <c r="G24" s="1347"/>
      <c r="H24" s="1347"/>
      <c r="I24" s="374"/>
      <c r="J24" s="373"/>
      <c r="K24" s="374"/>
      <c r="L24" s="373"/>
      <c r="M24" s="374"/>
      <c r="N24" s="373"/>
      <c r="O24" s="374"/>
      <c r="P24" s="373"/>
      <c r="Q24" s="375">
        <f>'2_State Distrib and Adjs'!AO24</f>
        <v>6684827</v>
      </c>
      <c r="R24" s="375"/>
      <c r="S24" s="372">
        <f>'2_State Distrib and Adjs'!AT24</f>
        <v>-460548</v>
      </c>
      <c r="T24" s="372">
        <f>'2_State Distrib and Adjs'!AU24</f>
        <v>3489</v>
      </c>
      <c r="U24" s="376">
        <f>'2_State Distrib and Adjs'!AV24</f>
        <v>-457059</v>
      </c>
      <c r="V24" s="375">
        <f t="shared" si="58"/>
        <v>6227768</v>
      </c>
      <c r="W24" s="373"/>
      <c r="X24" s="373"/>
      <c r="Y24" s="375"/>
      <c r="Z24" s="372">
        <f>'2_State Distrib and Adjs'!AQ24</f>
        <v>5809</v>
      </c>
      <c r="AA24" s="377">
        <f>'2_State Distrib and Adjs'!AX24</f>
        <v>21000</v>
      </c>
      <c r="AB24" s="377">
        <f>'2_State Distrib and Adjs'!AY24</f>
        <v>25311</v>
      </c>
      <c r="AC24" s="375">
        <f>'2_State Distrib and Adjs'!AZ24</f>
        <v>6279888</v>
      </c>
      <c r="AD24" s="372">
        <f>'2_State Distrib and Adjs'!BA24</f>
        <v>4334748</v>
      </c>
      <c r="AE24" s="372">
        <f>'2_State Distrib and Adjs'!BB24</f>
        <v>1945140</v>
      </c>
      <c r="AF24" s="375">
        <f>'2_State Distrib and Adjs'!BC24</f>
        <v>486285</v>
      </c>
      <c r="AG24" s="377">
        <f>'2_State Distrib and Adjs'!BD24</f>
        <v>0</v>
      </c>
      <c r="AH24" s="1364">
        <f>'2_State Distrib and Adjs'!BE24</f>
        <v>31892</v>
      </c>
      <c r="AI24" s="1364">
        <f>'2_State Distrib and Adjs'!BF24</f>
        <v>0</v>
      </c>
      <c r="AJ24" s="378">
        <f>'2_State Distrib and Adjs'!BG24</f>
        <v>6311780</v>
      </c>
      <c r="AK24" s="378">
        <f t="shared" si="59"/>
        <v>6311780</v>
      </c>
      <c r="AL24" s="379"/>
      <c r="AM24" s="380">
        <f>-'New Type 2 Res Summary'!AG24-'5A3_OJJ'!P24</f>
        <v>-972</v>
      </c>
      <c r="AN24" s="371">
        <f>-'New Type 2 Res Summary'!AH24</f>
        <v>0</v>
      </c>
      <c r="AO24" s="379">
        <f>-'New Type 2 Res Summary'!AI24</f>
        <v>0</v>
      </c>
      <c r="AP24" s="371">
        <f>-'New Type 2 Res Summary'!AJ24</f>
        <v>0</v>
      </c>
      <c r="AQ24" s="381">
        <f>-'New Type 2 Res Summary'!AK24</f>
        <v>0</v>
      </c>
      <c r="AR24" s="382">
        <f>-'New Type 2 Res Summary'!AL24</f>
        <v>0</v>
      </c>
      <c r="AS24" s="380">
        <f>-'New Type 2 Res Summary'!AM24-'5A3_OJJ'!P24</f>
        <v>-20277</v>
      </c>
      <c r="AT24" s="383"/>
      <c r="AU24" s="383">
        <f>-'New Type 2 Res Summary'!AN24</f>
        <v>0</v>
      </c>
      <c r="AV24" s="380">
        <f>-'New Type 2 Res Summary'!AO24-'5A3_OJJ'!P24</f>
        <v>-972</v>
      </c>
      <c r="AW24" s="381"/>
      <c r="AX24" s="380">
        <f>-'New Type 2 Res Summary'!AQ24-'5A3_OJJ'!P24</f>
        <v>-972</v>
      </c>
      <c r="AY24" s="380">
        <f>'2A-1_EFT (Annual)'!AP24</f>
        <v>-20277</v>
      </c>
      <c r="AZ24" s="381" t="e">
        <f>'2A-1_EFT (Annual)'!#REF!+'2A-1_EFT (Annual)'!#REF!</f>
        <v>#REF!</v>
      </c>
      <c r="BA24" s="381" t="e">
        <f t="shared" si="60"/>
        <v>#REF!</v>
      </c>
      <c r="BB24" s="380">
        <f>'2A-2_EFT (Monthly)'!AP24</f>
        <v>-1748</v>
      </c>
      <c r="BC24" s="381">
        <f t="shared" si="57"/>
        <v>6291503</v>
      </c>
      <c r="BD24" s="381">
        <f>'2A-2_EFT (Monthly)'!AQ24</f>
        <v>484537</v>
      </c>
      <c r="BE24" s="383"/>
      <c r="BF24" s="383"/>
      <c r="BG24" s="383"/>
      <c r="BH24" s="383" t="e">
        <f>'2A-1_EFT (Annual)'!#REF!</f>
        <v>#REF!</v>
      </c>
      <c r="BI24" s="383" t="e">
        <f t="shared" si="61"/>
        <v>#REF!</v>
      </c>
      <c r="BJ24" s="383">
        <f>'2A-2_EFT (Monthly)'!CC24</f>
        <v>6</v>
      </c>
    </row>
    <row r="25" spans="1:62" ht="16.5" customHeight="1" x14ac:dyDescent="0.2">
      <c r="A25" s="366">
        <v>19</v>
      </c>
      <c r="B25" s="516">
        <v>19</v>
      </c>
      <c r="C25" s="1220" t="s">
        <v>25</v>
      </c>
      <c r="D25" s="1215">
        <f>'8_2.1.18 SIS'!C25</f>
        <v>1827</v>
      </c>
      <c r="E25" s="372">
        <f>'2_State Distrib and Adjs'!AP25</f>
        <v>6027</v>
      </c>
      <c r="F25" s="373">
        <f>'2_State Distrib and Adjs'!AO25</f>
        <v>11010969</v>
      </c>
      <c r="G25" s="1347"/>
      <c r="H25" s="1347"/>
      <c r="I25" s="374"/>
      <c r="J25" s="373"/>
      <c r="K25" s="374"/>
      <c r="L25" s="373"/>
      <c r="M25" s="374"/>
      <c r="N25" s="373"/>
      <c r="O25" s="374"/>
      <c r="P25" s="373"/>
      <c r="Q25" s="375">
        <f>'2_State Distrib and Adjs'!AO25</f>
        <v>11010969</v>
      </c>
      <c r="R25" s="375"/>
      <c r="S25" s="372">
        <f>'2_State Distrib and Adjs'!AT25</f>
        <v>-186837</v>
      </c>
      <c r="T25" s="372">
        <f>'2_State Distrib and Adjs'!AU25</f>
        <v>-9041</v>
      </c>
      <c r="U25" s="376">
        <f>'2_State Distrib and Adjs'!AV25</f>
        <v>-195878</v>
      </c>
      <c r="V25" s="375">
        <f t="shared" si="58"/>
        <v>10815091</v>
      </c>
      <c r="W25" s="373"/>
      <c r="X25" s="373"/>
      <c r="Y25" s="375"/>
      <c r="Z25" s="372">
        <f>'2_State Distrib and Adjs'!AQ25</f>
        <v>13108</v>
      </c>
      <c r="AA25" s="377">
        <f>'2_State Distrib and Adjs'!AX25</f>
        <v>0</v>
      </c>
      <c r="AB25" s="377">
        <f>'2_State Distrib and Adjs'!AY25</f>
        <v>49088</v>
      </c>
      <c r="AC25" s="375">
        <f>'2_State Distrib and Adjs'!AZ25</f>
        <v>10877287</v>
      </c>
      <c r="AD25" s="372">
        <f>'2_State Distrib and Adjs'!BA25</f>
        <v>7379632</v>
      </c>
      <c r="AE25" s="372">
        <f>'2_State Distrib and Adjs'!BB25</f>
        <v>3497655</v>
      </c>
      <c r="AF25" s="375">
        <f>'2_State Distrib and Adjs'!BC25</f>
        <v>874414</v>
      </c>
      <c r="AG25" s="377">
        <f>'2_State Distrib and Adjs'!BD25</f>
        <v>0</v>
      </c>
      <c r="AH25" s="1364">
        <f>'2_State Distrib and Adjs'!BE25</f>
        <v>25000</v>
      </c>
      <c r="AI25" s="1364">
        <f>'2_State Distrib and Adjs'!BF25</f>
        <v>0</v>
      </c>
      <c r="AJ25" s="378">
        <f>'2_State Distrib and Adjs'!BG25</f>
        <v>10902287</v>
      </c>
      <c r="AK25" s="378">
        <f t="shared" si="59"/>
        <v>10902287</v>
      </c>
      <c r="AL25" s="379"/>
      <c r="AM25" s="380">
        <f>-'New Type 2 Res Summary'!AG25-'5A3_OJJ'!P25</f>
        <v>0</v>
      </c>
      <c r="AN25" s="371">
        <f>-'New Type 2 Res Summary'!AH25</f>
        <v>0</v>
      </c>
      <c r="AO25" s="379">
        <f>-'New Type 2 Res Summary'!AI25</f>
        <v>0</v>
      </c>
      <c r="AP25" s="371">
        <f>-'New Type 2 Res Summary'!AJ25</f>
        <v>0</v>
      </c>
      <c r="AQ25" s="381">
        <f>-'New Type 2 Res Summary'!AK25</f>
        <v>0</v>
      </c>
      <c r="AR25" s="382">
        <f>-'New Type 2 Res Summary'!AL25</f>
        <v>0</v>
      </c>
      <c r="AS25" s="380">
        <f>-'New Type 2 Res Summary'!AM25-'5A3_OJJ'!P25</f>
        <v>-247248</v>
      </c>
      <c r="AT25" s="383"/>
      <c r="AU25" s="383">
        <f>-'New Type 2 Res Summary'!AN25</f>
        <v>0</v>
      </c>
      <c r="AV25" s="380">
        <f>-'New Type 2 Res Summary'!AO25-'5A3_OJJ'!P25</f>
        <v>0</v>
      </c>
      <c r="AW25" s="381"/>
      <c r="AX25" s="380">
        <f>-'New Type 2 Res Summary'!AQ25-'5A3_OJJ'!P25</f>
        <v>0</v>
      </c>
      <c r="AY25" s="380">
        <f>'2A-1_EFT (Annual)'!AP25</f>
        <v>-243991</v>
      </c>
      <c r="AZ25" s="381" t="e">
        <f>'2A-1_EFT (Annual)'!#REF!+'2A-1_EFT (Annual)'!#REF!</f>
        <v>#REF!</v>
      </c>
      <c r="BA25" s="381" t="e">
        <f t="shared" si="60"/>
        <v>#REF!</v>
      </c>
      <c r="BB25" s="380">
        <f>'2A-2_EFT (Monthly)'!AP25</f>
        <v>-19464</v>
      </c>
      <c r="BC25" s="381">
        <f t="shared" si="57"/>
        <v>10658296</v>
      </c>
      <c r="BD25" s="381">
        <f>'2A-2_EFT (Monthly)'!AQ25</f>
        <v>854950</v>
      </c>
      <c r="BE25" s="383"/>
      <c r="BF25" s="383"/>
      <c r="BG25" s="383"/>
      <c r="BH25" s="383" t="e">
        <f>'2A-1_EFT (Annual)'!#REF!</f>
        <v>#REF!</v>
      </c>
      <c r="BI25" s="383" t="e">
        <f t="shared" si="61"/>
        <v>#REF!</v>
      </c>
      <c r="BJ25" s="383">
        <f>'2A-2_EFT (Monthly)'!CC25</f>
        <v>-23</v>
      </c>
    </row>
    <row r="26" spans="1:62" ht="16.5" customHeight="1" x14ac:dyDescent="0.2">
      <c r="A26" s="1221">
        <v>20</v>
      </c>
      <c r="B26" s="1222">
        <v>20</v>
      </c>
      <c r="C26" s="1223" t="s">
        <v>26</v>
      </c>
      <c r="D26" s="1216">
        <f>'8_2.1.18 SIS'!C26</f>
        <v>5686</v>
      </c>
      <c r="E26" s="386">
        <f>'2_State Distrib and Adjs'!AP26</f>
        <v>6259</v>
      </c>
      <c r="F26" s="387">
        <f>'2_State Distrib and Adjs'!AO26</f>
        <v>35587674</v>
      </c>
      <c r="G26" s="1348"/>
      <c r="H26" s="1348"/>
      <c r="I26" s="388"/>
      <c r="J26" s="387"/>
      <c r="K26" s="388"/>
      <c r="L26" s="387"/>
      <c r="M26" s="388"/>
      <c r="N26" s="387"/>
      <c r="O26" s="388"/>
      <c r="P26" s="387"/>
      <c r="Q26" s="389">
        <f>'2_State Distrib and Adjs'!AO26</f>
        <v>35587674</v>
      </c>
      <c r="R26" s="389"/>
      <c r="S26" s="386">
        <f>'2_State Distrib and Adjs'!AT26</f>
        <v>-269137</v>
      </c>
      <c r="T26" s="386">
        <f>'2_State Distrib and Adjs'!AU26</f>
        <v>-222195</v>
      </c>
      <c r="U26" s="390">
        <f>'2_State Distrib and Adjs'!AV26</f>
        <v>-491332</v>
      </c>
      <c r="V26" s="389">
        <f t="shared" si="58"/>
        <v>35096342</v>
      </c>
      <c r="W26" s="387"/>
      <c r="X26" s="387"/>
      <c r="Y26" s="389"/>
      <c r="Z26" s="386">
        <f>'2_State Distrib and Adjs'!AQ26</f>
        <v>-7834</v>
      </c>
      <c r="AA26" s="391">
        <f>'2_State Distrib and Adjs'!AX26</f>
        <v>63000</v>
      </c>
      <c r="AB26" s="1361">
        <f>'2_State Distrib and Adjs'!AY26</f>
        <v>139358</v>
      </c>
      <c r="AC26" s="389">
        <f>'2_State Distrib and Adjs'!AZ26</f>
        <v>35290866</v>
      </c>
      <c r="AD26" s="392">
        <f>'2_State Distrib and Adjs'!BA26</f>
        <v>23848775</v>
      </c>
      <c r="AE26" s="386">
        <f>'2_State Distrib and Adjs'!BB26</f>
        <v>11442091</v>
      </c>
      <c r="AF26" s="393">
        <f>'2_State Distrib and Adjs'!BC26</f>
        <v>2860523</v>
      </c>
      <c r="AG26" s="391">
        <f>'2_State Distrib and Adjs'!BD26</f>
        <v>12000</v>
      </c>
      <c r="AH26" s="1365">
        <f>'2_State Distrib and Adjs'!BE26</f>
        <v>80444</v>
      </c>
      <c r="AI26" s="1365">
        <f>'2_State Distrib and Adjs'!BF26</f>
        <v>312203</v>
      </c>
      <c r="AJ26" s="393">
        <f>'2_State Distrib and Adjs'!BG26</f>
        <v>35695513</v>
      </c>
      <c r="AK26" s="393">
        <f t="shared" si="59"/>
        <v>35695513</v>
      </c>
      <c r="AL26" s="394"/>
      <c r="AM26" s="395">
        <f>-'New Type 2 Res Summary'!AG26-'5A3_OJJ'!P26</f>
        <v>-6138</v>
      </c>
      <c r="AN26" s="385">
        <f>-'New Type 2 Res Summary'!AH26</f>
        <v>0</v>
      </c>
      <c r="AO26" s="394">
        <f>-'New Type 2 Res Summary'!AI26</f>
        <v>0</v>
      </c>
      <c r="AP26" s="385">
        <f>-'New Type 2 Res Summary'!AJ26</f>
        <v>0</v>
      </c>
      <c r="AQ26" s="396">
        <f>-'New Type 2 Res Summary'!AK26</f>
        <v>0</v>
      </c>
      <c r="AR26" s="397">
        <f>-'New Type 2 Res Summary'!AL26</f>
        <v>0</v>
      </c>
      <c r="AS26" s="395">
        <f>-'New Type 2 Res Summary'!AM26-'5A3_OJJ'!P26</f>
        <v>-91616</v>
      </c>
      <c r="AT26" s="1358"/>
      <c r="AU26" s="398">
        <f>-'New Type 2 Res Summary'!AN26</f>
        <v>0</v>
      </c>
      <c r="AV26" s="395">
        <f>-'New Type 2 Res Summary'!AO26-'5A3_OJJ'!P26</f>
        <v>-6138</v>
      </c>
      <c r="AW26" s="396"/>
      <c r="AX26" s="1383">
        <f>-'New Type 2 Res Summary'!AQ26-'5A3_OJJ'!P26</f>
        <v>-6138</v>
      </c>
      <c r="AY26" s="395">
        <f>'2A-1_EFT (Annual)'!AP26</f>
        <v>-91616</v>
      </c>
      <c r="AZ26" s="396" t="e">
        <f>'2A-1_EFT (Annual)'!#REF!+'2A-1_EFT (Annual)'!#REF!</f>
        <v>#REF!</v>
      </c>
      <c r="BA26" s="396" t="e">
        <f t="shared" si="60"/>
        <v>#REF!</v>
      </c>
      <c r="BB26" s="395">
        <f>'2A-2_EFT (Monthly)'!AP26</f>
        <v>-7829</v>
      </c>
      <c r="BC26" s="396">
        <f t="shared" si="57"/>
        <v>35603897</v>
      </c>
      <c r="BD26" s="396">
        <f>'2A-2_EFT (Monthly)'!AQ26</f>
        <v>2852694</v>
      </c>
      <c r="BE26" s="398"/>
      <c r="BF26" s="398"/>
      <c r="BG26" s="398"/>
      <c r="BH26" s="398" t="e">
        <f>'2A-1_EFT (Annual)'!#REF!</f>
        <v>#REF!</v>
      </c>
      <c r="BI26" s="398" t="e">
        <f t="shared" si="61"/>
        <v>#REF!</v>
      </c>
      <c r="BJ26" s="398">
        <f>'2A-2_EFT (Monthly)'!CC26</f>
        <v>-6</v>
      </c>
    </row>
    <row r="27" spans="1:62" ht="16.5" customHeight="1" x14ac:dyDescent="0.2">
      <c r="A27" s="1217">
        <v>21</v>
      </c>
      <c r="B27" s="1218">
        <v>21</v>
      </c>
      <c r="C27" s="1219" t="s">
        <v>27</v>
      </c>
      <c r="D27" s="1214">
        <f>'8_2.1.18 SIS'!C27</f>
        <v>2970</v>
      </c>
      <c r="E27" s="354">
        <f>'2_State Distrib and Adjs'!AP27</f>
        <v>6847</v>
      </c>
      <c r="F27" s="355">
        <f>'2_State Distrib and Adjs'!AO27</f>
        <v>20335374</v>
      </c>
      <c r="G27" s="1346"/>
      <c r="H27" s="1346"/>
      <c r="I27" s="356"/>
      <c r="J27" s="355"/>
      <c r="K27" s="356"/>
      <c r="L27" s="355"/>
      <c r="M27" s="356"/>
      <c r="N27" s="355"/>
      <c r="O27" s="356"/>
      <c r="P27" s="355"/>
      <c r="Q27" s="357">
        <f>'2_State Distrib and Adjs'!AO27</f>
        <v>20335374</v>
      </c>
      <c r="R27" s="357"/>
      <c r="S27" s="354">
        <f>'2_State Distrib and Adjs'!AT27</f>
        <v>-328656</v>
      </c>
      <c r="T27" s="354">
        <f>'2_State Distrib and Adjs'!AU27</f>
        <v>17118</v>
      </c>
      <c r="U27" s="358">
        <f>'2_State Distrib and Adjs'!AV27</f>
        <v>-311538</v>
      </c>
      <c r="V27" s="357">
        <f t="shared" si="58"/>
        <v>20023836</v>
      </c>
      <c r="W27" s="355"/>
      <c r="X27" s="355"/>
      <c r="Y27" s="357"/>
      <c r="Z27" s="354">
        <f>'2_State Distrib and Adjs'!AQ27</f>
        <v>3346</v>
      </c>
      <c r="AA27" s="369">
        <f>'2_State Distrib and Adjs'!AX27</f>
        <v>0</v>
      </c>
      <c r="AB27" s="1360">
        <f>'2_State Distrib and Adjs'!AY27</f>
        <v>72688</v>
      </c>
      <c r="AC27" s="357">
        <f>'2_State Distrib and Adjs'!AZ27</f>
        <v>20099870</v>
      </c>
      <c r="AD27" s="354">
        <f>'2_State Distrib and Adjs'!BA27</f>
        <v>13607040</v>
      </c>
      <c r="AE27" s="354">
        <f>'2_State Distrib and Adjs'!BB27</f>
        <v>6492830</v>
      </c>
      <c r="AF27" s="357">
        <f>'2_State Distrib and Adjs'!BC27</f>
        <v>1623208</v>
      </c>
      <c r="AG27" s="369">
        <f>'2_State Distrib and Adjs'!BD27</f>
        <v>0</v>
      </c>
      <c r="AH27" s="1363">
        <f>'2_State Distrib and Adjs'!BE27</f>
        <v>25000</v>
      </c>
      <c r="AI27" s="1363">
        <f>'2_State Distrib and Adjs'!BF27</f>
        <v>0</v>
      </c>
      <c r="AJ27" s="359">
        <f>'2_State Distrib and Adjs'!BG27</f>
        <v>20124870</v>
      </c>
      <c r="AK27" s="359">
        <f t="shared" si="59"/>
        <v>20124870</v>
      </c>
      <c r="AL27" s="360"/>
      <c r="AM27" s="361">
        <f>-'New Type 2 Res Summary'!AG27-'5A3_OJJ'!P27</f>
        <v>-13350</v>
      </c>
      <c r="AN27" s="353">
        <f>-'New Type 2 Res Summary'!AH27</f>
        <v>0</v>
      </c>
      <c r="AO27" s="360">
        <f>-'New Type 2 Res Summary'!AI27</f>
        <v>0</v>
      </c>
      <c r="AP27" s="353">
        <f>-'New Type 2 Res Summary'!AJ27</f>
        <v>0</v>
      </c>
      <c r="AQ27" s="362">
        <f>-'New Type 2 Res Summary'!AK27</f>
        <v>0</v>
      </c>
      <c r="AR27" s="363">
        <f>-'New Type 2 Res Summary'!AL27</f>
        <v>0</v>
      </c>
      <c r="AS27" s="361">
        <f>-'New Type 2 Res Summary'!AM27-'5A3_OJJ'!P27</f>
        <v>-83619</v>
      </c>
      <c r="AT27" s="1357"/>
      <c r="AU27" s="364">
        <f>-'New Type 2 Res Summary'!AN27</f>
        <v>0</v>
      </c>
      <c r="AV27" s="361">
        <f>-'New Type 2 Res Summary'!AO27-'5A3_OJJ'!P27</f>
        <v>-13350</v>
      </c>
      <c r="AW27" s="362"/>
      <c r="AX27" s="1382">
        <f>-'New Type 2 Res Summary'!AQ27-'5A3_OJJ'!P27</f>
        <v>-13350</v>
      </c>
      <c r="AY27" s="361">
        <f>'2A-1_EFT (Annual)'!AP27</f>
        <v>-83619</v>
      </c>
      <c r="AZ27" s="362" t="e">
        <f>'2A-1_EFT (Annual)'!#REF!+'2A-1_EFT (Annual)'!#REF!</f>
        <v>#REF!</v>
      </c>
      <c r="BA27" s="362" t="e">
        <f t="shared" si="60"/>
        <v>#REF!</v>
      </c>
      <c r="BB27" s="361">
        <f>'2A-2_EFT (Monthly)'!AP27</f>
        <v>-11498</v>
      </c>
      <c r="BC27" s="362">
        <f t="shared" si="57"/>
        <v>20041251</v>
      </c>
      <c r="BD27" s="362">
        <f>'2A-2_EFT (Monthly)'!AQ27</f>
        <v>1611710</v>
      </c>
      <c r="BE27" s="364"/>
      <c r="BF27" s="364"/>
      <c r="BG27" s="364"/>
      <c r="BH27" s="364" t="e">
        <f>'2A-1_EFT (Annual)'!#REF!</f>
        <v>#REF!</v>
      </c>
      <c r="BI27" s="364" t="e">
        <f t="shared" si="61"/>
        <v>#REF!</v>
      </c>
      <c r="BJ27" s="364">
        <f>'2A-2_EFT (Monthly)'!CC27</f>
        <v>-84</v>
      </c>
    </row>
    <row r="28" spans="1:62" ht="16.5" customHeight="1" x14ac:dyDescent="0.2">
      <c r="A28" s="366">
        <v>22</v>
      </c>
      <c r="B28" s="516">
        <v>22</v>
      </c>
      <c r="C28" s="1220" t="s">
        <v>28</v>
      </c>
      <c r="D28" s="1215">
        <f>'8_2.1.18 SIS'!C28</f>
        <v>2906</v>
      </c>
      <c r="E28" s="372">
        <f>'2_State Distrib and Adjs'!AP28</f>
        <v>7448</v>
      </c>
      <c r="F28" s="373">
        <f>'2_State Distrib and Adjs'!AO28</f>
        <v>21644689</v>
      </c>
      <c r="G28" s="1347"/>
      <c r="H28" s="1347"/>
      <c r="I28" s="374"/>
      <c r="J28" s="373"/>
      <c r="K28" s="374"/>
      <c r="L28" s="373"/>
      <c r="M28" s="374"/>
      <c r="N28" s="373"/>
      <c r="O28" s="374"/>
      <c r="P28" s="373"/>
      <c r="Q28" s="375">
        <f>'2_State Distrib and Adjs'!AO28</f>
        <v>21644689</v>
      </c>
      <c r="R28" s="375"/>
      <c r="S28" s="372">
        <f>'2_State Distrib and Adjs'!AT28</f>
        <v>357504</v>
      </c>
      <c r="T28" s="372">
        <f>'2_State Distrib and Adjs'!AU28</f>
        <v>-234612</v>
      </c>
      <c r="U28" s="376">
        <f>'2_State Distrib and Adjs'!AV28</f>
        <v>122892</v>
      </c>
      <c r="V28" s="375">
        <f t="shared" si="58"/>
        <v>21767581</v>
      </c>
      <c r="W28" s="373"/>
      <c r="X28" s="373"/>
      <c r="Y28" s="375"/>
      <c r="Z28" s="372">
        <f>'2_State Distrib and Adjs'!AQ28</f>
        <v>53970</v>
      </c>
      <c r="AA28" s="377">
        <f>'2_State Distrib and Adjs'!AX28</f>
        <v>0</v>
      </c>
      <c r="AB28" s="377">
        <f>'2_State Distrib and Adjs'!AY28</f>
        <v>75815</v>
      </c>
      <c r="AC28" s="375">
        <f>'2_State Distrib and Adjs'!AZ28</f>
        <v>21897366</v>
      </c>
      <c r="AD28" s="372">
        <f>'2_State Distrib and Adjs'!BA28</f>
        <v>14489610</v>
      </c>
      <c r="AE28" s="372">
        <f>'2_State Distrib and Adjs'!BB28</f>
        <v>7407756</v>
      </c>
      <c r="AF28" s="375">
        <f>'2_State Distrib and Adjs'!BC28</f>
        <v>1851939</v>
      </c>
      <c r="AG28" s="377">
        <f>'2_State Distrib and Adjs'!BD28</f>
        <v>0</v>
      </c>
      <c r="AH28" s="1364">
        <f>'2_State Distrib and Adjs'!BE28</f>
        <v>108290</v>
      </c>
      <c r="AI28" s="1364">
        <f>'2_State Distrib and Adjs'!BF28</f>
        <v>6281</v>
      </c>
      <c r="AJ28" s="378">
        <f>'2_State Distrib and Adjs'!BG28</f>
        <v>22011937</v>
      </c>
      <c r="AK28" s="378">
        <f t="shared" si="59"/>
        <v>22011937</v>
      </c>
      <c r="AL28" s="379"/>
      <c r="AM28" s="380">
        <f>-'New Type 2 Res Summary'!AG28-'5A3_OJJ'!P28</f>
        <v>0</v>
      </c>
      <c r="AN28" s="371">
        <f>-'New Type 2 Res Summary'!AH28</f>
        <v>0</v>
      </c>
      <c r="AO28" s="379">
        <f>-'New Type 2 Res Summary'!AI28</f>
        <v>0</v>
      </c>
      <c r="AP28" s="371">
        <f>-'New Type 2 Res Summary'!AJ28</f>
        <v>0</v>
      </c>
      <c r="AQ28" s="381">
        <f>-'New Type 2 Res Summary'!AK28</f>
        <v>0</v>
      </c>
      <c r="AR28" s="382">
        <f>-'New Type 2 Res Summary'!AL28</f>
        <v>0</v>
      </c>
      <c r="AS28" s="380">
        <f>-'New Type 2 Res Summary'!AM28-'5A3_OJJ'!P28</f>
        <v>-36248</v>
      </c>
      <c r="AT28" s="383"/>
      <c r="AU28" s="383">
        <f>-'New Type 2 Res Summary'!AN28</f>
        <v>0</v>
      </c>
      <c r="AV28" s="380">
        <f>-'New Type 2 Res Summary'!AO28-'5A3_OJJ'!P28</f>
        <v>0</v>
      </c>
      <c r="AW28" s="381"/>
      <c r="AX28" s="380">
        <f>-'New Type 2 Res Summary'!AQ28-'5A3_OJJ'!P28</f>
        <v>0</v>
      </c>
      <c r="AY28" s="380">
        <f>'2A-1_EFT (Annual)'!AP28</f>
        <v>-36248</v>
      </c>
      <c r="AZ28" s="381" t="e">
        <f>'2A-1_EFT (Annual)'!#REF!+'2A-1_EFT (Annual)'!#REF!</f>
        <v>#REF!</v>
      </c>
      <c r="BA28" s="381" t="e">
        <f t="shared" si="60"/>
        <v>#REF!</v>
      </c>
      <c r="BB28" s="380">
        <f>'2A-2_EFT (Monthly)'!AP28</f>
        <v>-1866</v>
      </c>
      <c r="BC28" s="381">
        <f t="shared" si="57"/>
        <v>21975689</v>
      </c>
      <c r="BD28" s="381">
        <f>'2A-2_EFT (Monthly)'!AQ28</f>
        <v>1850073</v>
      </c>
      <c r="BE28" s="383"/>
      <c r="BF28" s="383"/>
      <c r="BG28" s="383"/>
      <c r="BH28" s="383" t="e">
        <f>'2A-1_EFT (Annual)'!#REF!</f>
        <v>#REF!</v>
      </c>
      <c r="BI28" s="383" t="e">
        <f t="shared" si="61"/>
        <v>#REF!</v>
      </c>
      <c r="BJ28" s="383">
        <f>'2A-2_EFT (Monthly)'!CC28</f>
        <v>-22</v>
      </c>
    </row>
    <row r="29" spans="1:62" ht="16.5" customHeight="1" x14ac:dyDescent="0.2">
      <c r="A29" s="366">
        <v>23</v>
      </c>
      <c r="B29" s="516">
        <v>23</v>
      </c>
      <c r="C29" s="1220" t="s">
        <v>29</v>
      </c>
      <c r="D29" s="1215">
        <f>'8_2.1.18 SIS'!C29</f>
        <v>12581</v>
      </c>
      <c r="E29" s="372">
        <f>'2_State Distrib and Adjs'!AP29</f>
        <v>6114</v>
      </c>
      <c r="F29" s="373">
        <f>'2_State Distrib and Adjs'!AO29</f>
        <v>76926148</v>
      </c>
      <c r="G29" s="1347"/>
      <c r="H29" s="1347"/>
      <c r="I29" s="374"/>
      <c r="J29" s="373"/>
      <c r="K29" s="374"/>
      <c r="L29" s="373"/>
      <c r="M29" s="374"/>
      <c r="N29" s="373"/>
      <c r="O29" s="374"/>
      <c r="P29" s="373"/>
      <c r="Q29" s="375">
        <f>'2_State Distrib and Adjs'!AO29</f>
        <v>76926148</v>
      </c>
      <c r="R29" s="375"/>
      <c r="S29" s="372">
        <f>'2_State Distrib and Adjs'!AT29</f>
        <v>-2201040</v>
      </c>
      <c r="T29" s="372">
        <f>'2_State Distrib and Adjs'!AU29</f>
        <v>-360726</v>
      </c>
      <c r="U29" s="376">
        <f>'2_State Distrib and Adjs'!AV29</f>
        <v>-2561766</v>
      </c>
      <c r="V29" s="375">
        <f t="shared" si="58"/>
        <v>74364382</v>
      </c>
      <c r="W29" s="373"/>
      <c r="X29" s="373"/>
      <c r="Y29" s="375"/>
      <c r="Z29" s="372">
        <f>'2_State Distrib and Adjs'!AQ29</f>
        <v>29205</v>
      </c>
      <c r="AA29" s="377">
        <f>'2_State Distrib and Adjs'!AX29</f>
        <v>273000</v>
      </c>
      <c r="AB29" s="377">
        <f>'2_State Distrib and Adjs'!AY29</f>
        <v>320547</v>
      </c>
      <c r="AC29" s="375">
        <f>'2_State Distrib and Adjs'!AZ29</f>
        <v>74987134</v>
      </c>
      <c r="AD29" s="372">
        <f>'2_State Distrib and Adjs'!BA29</f>
        <v>51674721</v>
      </c>
      <c r="AE29" s="372">
        <f>'2_State Distrib and Adjs'!BB29</f>
        <v>23312413</v>
      </c>
      <c r="AF29" s="375">
        <f>'2_State Distrib and Adjs'!BC29</f>
        <v>5828103</v>
      </c>
      <c r="AG29" s="377">
        <f>'2_State Distrib and Adjs'!BD29</f>
        <v>36000</v>
      </c>
      <c r="AH29" s="1364">
        <f>'2_State Distrib and Adjs'!BE29</f>
        <v>299166</v>
      </c>
      <c r="AI29" s="1364">
        <f>'2_State Distrib and Adjs'!BF29</f>
        <v>234747</v>
      </c>
      <c r="AJ29" s="378">
        <f>'2_State Distrib and Adjs'!BG29</f>
        <v>75557047</v>
      </c>
      <c r="AK29" s="378">
        <f t="shared" si="59"/>
        <v>75557047</v>
      </c>
      <c r="AL29" s="379"/>
      <c r="AM29" s="380">
        <f>-'New Type 2 Res Summary'!AG29-'5A3_OJJ'!P29</f>
        <v>-6894</v>
      </c>
      <c r="AN29" s="371">
        <f>-'New Type 2 Res Summary'!AH29</f>
        <v>0</v>
      </c>
      <c r="AO29" s="379">
        <f>-'New Type 2 Res Summary'!AI29</f>
        <v>0</v>
      </c>
      <c r="AP29" s="371">
        <f>-'New Type 2 Res Summary'!AJ29</f>
        <v>0</v>
      </c>
      <c r="AQ29" s="381">
        <f>-'New Type 2 Res Summary'!AK29</f>
        <v>0</v>
      </c>
      <c r="AR29" s="382">
        <f>-'New Type 2 Res Summary'!AL29</f>
        <v>0</v>
      </c>
      <c r="AS29" s="380">
        <f>-'New Type 2 Res Summary'!AM29-'5A3_OJJ'!P29</f>
        <v>-451114</v>
      </c>
      <c r="AT29" s="383"/>
      <c r="AU29" s="383">
        <f>-'New Type 2 Res Summary'!AN29</f>
        <v>0</v>
      </c>
      <c r="AV29" s="380">
        <f>-'New Type 2 Res Summary'!AO29-'5A3_OJJ'!P29</f>
        <v>-6894</v>
      </c>
      <c r="AW29" s="381"/>
      <c r="AX29" s="380">
        <f>-'New Type 2 Res Summary'!AQ29-'5A3_OJJ'!P29</f>
        <v>-6894</v>
      </c>
      <c r="AY29" s="380">
        <f>'2A-1_EFT (Annual)'!AP29</f>
        <v>-455946</v>
      </c>
      <c r="AZ29" s="381" t="e">
        <f>'2A-1_EFT (Annual)'!#REF!+'2A-1_EFT (Annual)'!#REF!</f>
        <v>#REF!</v>
      </c>
      <c r="BA29" s="381" t="e">
        <f t="shared" si="60"/>
        <v>#REF!</v>
      </c>
      <c r="BB29" s="380">
        <f>'2A-2_EFT (Monthly)'!AP29</f>
        <v>-45427</v>
      </c>
      <c r="BC29" s="381">
        <f t="shared" si="57"/>
        <v>75101101</v>
      </c>
      <c r="BD29" s="381">
        <f>'2A-2_EFT (Monthly)'!AQ29</f>
        <v>5782676</v>
      </c>
      <c r="BE29" s="383"/>
      <c r="BF29" s="383"/>
      <c r="BG29" s="383"/>
      <c r="BH29" s="383" t="e">
        <f>'2A-1_EFT (Annual)'!#REF!</f>
        <v>#REF!</v>
      </c>
      <c r="BI29" s="383" t="e">
        <f t="shared" si="61"/>
        <v>#REF!</v>
      </c>
      <c r="BJ29" s="383">
        <f>'2A-2_EFT (Monthly)'!CC29</f>
        <v>-88</v>
      </c>
    </row>
    <row r="30" spans="1:62" ht="16.5" customHeight="1" x14ac:dyDescent="0.2">
      <c r="A30" s="366">
        <v>24</v>
      </c>
      <c r="B30" s="516">
        <v>24</v>
      </c>
      <c r="C30" s="1220" t="s">
        <v>30</v>
      </c>
      <c r="D30" s="1215">
        <f>'8_2.1.18 SIS'!C30</f>
        <v>4494</v>
      </c>
      <c r="E30" s="372">
        <f>'2_State Distrib and Adjs'!AP30</f>
        <v>2857</v>
      </c>
      <c r="F30" s="373">
        <f>'2_State Distrib and Adjs'!AO30</f>
        <v>12839557</v>
      </c>
      <c r="G30" s="1347"/>
      <c r="H30" s="1347"/>
      <c r="I30" s="374"/>
      <c r="J30" s="373"/>
      <c r="K30" s="374"/>
      <c r="L30" s="373"/>
      <c r="M30" s="374"/>
      <c r="N30" s="373"/>
      <c r="O30" s="374"/>
      <c r="P30" s="373"/>
      <c r="Q30" s="375">
        <f>'2_State Distrib and Adjs'!AO30</f>
        <v>12839557</v>
      </c>
      <c r="R30" s="375"/>
      <c r="S30" s="372">
        <f>'2_State Distrib and Adjs'!AT30</f>
        <v>-337126</v>
      </c>
      <c r="T30" s="372">
        <f>'2_State Distrib and Adjs'!AU30</f>
        <v>-87139</v>
      </c>
      <c r="U30" s="376">
        <f>'2_State Distrib and Adjs'!AV30</f>
        <v>-424265</v>
      </c>
      <c r="V30" s="375">
        <f t="shared" si="58"/>
        <v>12415292</v>
      </c>
      <c r="W30" s="373"/>
      <c r="X30" s="373"/>
      <c r="Y30" s="375"/>
      <c r="Z30" s="372">
        <f>'2_State Distrib and Adjs'!AQ30</f>
        <v>16238</v>
      </c>
      <c r="AA30" s="377">
        <f>'2_State Distrib and Adjs'!AX30</f>
        <v>0</v>
      </c>
      <c r="AB30" s="377">
        <f>'2_State Distrib and Adjs'!AY30</f>
        <v>119416</v>
      </c>
      <c r="AC30" s="375">
        <f>'2_State Distrib and Adjs'!AZ30</f>
        <v>12550946</v>
      </c>
      <c r="AD30" s="372">
        <f>'2_State Distrib and Adjs'!BA30</f>
        <v>8650471</v>
      </c>
      <c r="AE30" s="372">
        <f>'2_State Distrib and Adjs'!BB30</f>
        <v>3900475</v>
      </c>
      <c r="AF30" s="375">
        <f>'2_State Distrib and Adjs'!BC30</f>
        <v>975119</v>
      </c>
      <c r="AG30" s="377">
        <f>'2_State Distrib and Adjs'!BD30</f>
        <v>0</v>
      </c>
      <c r="AH30" s="1364">
        <f>'2_State Distrib and Adjs'!BE30</f>
        <v>78778</v>
      </c>
      <c r="AI30" s="1364">
        <f>'2_State Distrib and Adjs'!BF30</f>
        <v>106126</v>
      </c>
      <c r="AJ30" s="378">
        <f>'2_State Distrib and Adjs'!BG30</f>
        <v>12735850</v>
      </c>
      <c r="AK30" s="378">
        <f t="shared" si="59"/>
        <v>12735850</v>
      </c>
      <c r="AL30" s="379"/>
      <c r="AM30" s="380">
        <f>-'New Type 2 Res Summary'!AG30-'5A3_OJJ'!P30</f>
        <v>-18711</v>
      </c>
      <c r="AN30" s="371">
        <f>-'New Type 2 Res Summary'!AH30</f>
        <v>0</v>
      </c>
      <c r="AO30" s="379">
        <f>-'New Type 2 Res Summary'!AI30</f>
        <v>0</v>
      </c>
      <c r="AP30" s="371">
        <f>-'New Type 2 Res Summary'!AJ30</f>
        <v>0</v>
      </c>
      <c r="AQ30" s="381">
        <f>-'New Type 2 Res Summary'!AK30</f>
        <v>0</v>
      </c>
      <c r="AR30" s="382">
        <f>-'New Type 2 Res Summary'!AL30</f>
        <v>0</v>
      </c>
      <c r="AS30" s="380">
        <f>-'New Type 2 Res Summary'!AM30-'5A3_OJJ'!P30</f>
        <v>-2895902</v>
      </c>
      <c r="AT30" s="383"/>
      <c r="AU30" s="383">
        <f>-'New Type 2 Res Summary'!AN30</f>
        <v>0</v>
      </c>
      <c r="AV30" s="380">
        <f>-'New Type 2 Res Summary'!AO30-'5A3_OJJ'!P30</f>
        <v>-18711</v>
      </c>
      <c r="AW30" s="381"/>
      <c r="AX30" s="380">
        <f>-'New Type 2 Res Summary'!AQ30-'5A3_OJJ'!P30</f>
        <v>-18711</v>
      </c>
      <c r="AY30" s="380">
        <f>'2A-1_EFT (Annual)'!AP30</f>
        <v>-2871679</v>
      </c>
      <c r="AZ30" s="381" t="e">
        <f>'2A-1_EFT (Annual)'!#REF!+'2A-1_EFT (Annual)'!#REF!</f>
        <v>#REF!</v>
      </c>
      <c r="BA30" s="381" t="e">
        <f t="shared" si="60"/>
        <v>#REF!</v>
      </c>
      <c r="BB30" s="380">
        <f>'2A-2_EFT (Monthly)'!AP30</f>
        <v>-355678</v>
      </c>
      <c r="BC30" s="381">
        <f t="shared" si="57"/>
        <v>9864171</v>
      </c>
      <c r="BD30" s="381">
        <f>'2A-2_EFT (Monthly)'!AQ30</f>
        <v>619441</v>
      </c>
      <c r="BE30" s="383"/>
      <c r="BF30" s="383"/>
      <c r="BG30" s="383"/>
      <c r="BH30" s="383" t="e">
        <f>'2A-1_EFT (Annual)'!#REF!</f>
        <v>#REF!</v>
      </c>
      <c r="BI30" s="383" t="e">
        <f t="shared" si="61"/>
        <v>#REF!</v>
      </c>
      <c r="BJ30" s="383">
        <f>'2A-2_EFT (Monthly)'!CC30</f>
        <v>-811</v>
      </c>
    </row>
    <row r="31" spans="1:62" ht="16.5" customHeight="1" x14ac:dyDescent="0.2">
      <c r="A31" s="1221">
        <v>25</v>
      </c>
      <c r="B31" s="1222">
        <v>25</v>
      </c>
      <c r="C31" s="1223" t="s">
        <v>31</v>
      </c>
      <c r="D31" s="1216">
        <f>'8_2.1.18 SIS'!C31</f>
        <v>2210</v>
      </c>
      <c r="E31" s="386">
        <f>'2_State Distrib and Adjs'!AP31</f>
        <v>5278</v>
      </c>
      <c r="F31" s="387">
        <f>'2_State Distrib and Adjs'!AO31</f>
        <v>11665084</v>
      </c>
      <c r="G31" s="1348"/>
      <c r="H31" s="1348"/>
      <c r="I31" s="388"/>
      <c r="J31" s="387"/>
      <c r="K31" s="388"/>
      <c r="L31" s="387"/>
      <c r="M31" s="388"/>
      <c r="N31" s="387"/>
      <c r="O31" s="388"/>
      <c r="P31" s="387"/>
      <c r="Q31" s="389">
        <f>'2_State Distrib and Adjs'!AO31</f>
        <v>11665084</v>
      </c>
      <c r="R31" s="389"/>
      <c r="S31" s="386">
        <f>'2_State Distrib and Adjs'!AT31</f>
        <v>-36946</v>
      </c>
      <c r="T31" s="386">
        <f>'2_State Distrib and Adjs'!AU31</f>
        <v>26390</v>
      </c>
      <c r="U31" s="390">
        <f>'2_State Distrib and Adjs'!AV31</f>
        <v>-10556</v>
      </c>
      <c r="V31" s="389">
        <f t="shared" si="58"/>
        <v>11654528</v>
      </c>
      <c r="W31" s="387"/>
      <c r="X31" s="387"/>
      <c r="Y31" s="389"/>
      <c r="Z31" s="386">
        <f>'2_State Distrib and Adjs'!AQ31</f>
        <v>4820</v>
      </c>
      <c r="AA31" s="391">
        <f>'2_State Distrib and Adjs'!AX31</f>
        <v>0</v>
      </c>
      <c r="AB31" s="1361">
        <f>'2_State Distrib and Adjs'!AY31</f>
        <v>56935</v>
      </c>
      <c r="AC31" s="389">
        <f>'2_State Distrib and Adjs'!AZ31</f>
        <v>11716283</v>
      </c>
      <c r="AD31" s="392">
        <f>'2_State Distrib and Adjs'!BA31</f>
        <v>7816410</v>
      </c>
      <c r="AE31" s="386">
        <f>'2_State Distrib and Adjs'!BB31</f>
        <v>3899873</v>
      </c>
      <c r="AF31" s="393">
        <f>'2_State Distrib and Adjs'!BC31</f>
        <v>974968</v>
      </c>
      <c r="AG31" s="391">
        <f>'2_State Distrib and Adjs'!BD31</f>
        <v>0</v>
      </c>
      <c r="AH31" s="1365">
        <f>'2_State Distrib and Adjs'!BE31</f>
        <v>80920</v>
      </c>
      <c r="AI31" s="1365">
        <f>'2_State Distrib and Adjs'!BF31</f>
        <v>0</v>
      </c>
      <c r="AJ31" s="393">
        <f>'2_State Distrib and Adjs'!BG31</f>
        <v>11797203</v>
      </c>
      <c r="AK31" s="393">
        <f t="shared" si="59"/>
        <v>11797203</v>
      </c>
      <c r="AL31" s="394"/>
      <c r="AM31" s="395">
        <f>-'New Type 2 Res Summary'!AG31-'5A3_OJJ'!P31</f>
        <v>-2205</v>
      </c>
      <c r="AN31" s="385">
        <f>-'New Type 2 Res Summary'!AH31</f>
        <v>0</v>
      </c>
      <c r="AO31" s="394">
        <f>-'New Type 2 Res Summary'!AI31</f>
        <v>0</v>
      </c>
      <c r="AP31" s="385">
        <f>-'New Type 2 Res Summary'!AJ31</f>
        <v>0</v>
      </c>
      <c r="AQ31" s="396">
        <f>-'New Type 2 Res Summary'!AK31</f>
        <v>0</v>
      </c>
      <c r="AR31" s="397">
        <f>-'New Type 2 Res Summary'!AL31</f>
        <v>0</v>
      </c>
      <c r="AS31" s="395">
        <f>-'New Type 2 Res Summary'!AM31-'5A3_OJJ'!P31</f>
        <v>-141287</v>
      </c>
      <c r="AT31" s="1358"/>
      <c r="AU31" s="398">
        <f>-'New Type 2 Res Summary'!AN31</f>
        <v>0</v>
      </c>
      <c r="AV31" s="395">
        <f>-'New Type 2 Res Summary'!AO31-'5A3_OJJ'!P31</f>
        <v>-2205</v>
      </c>
      <c r="AW31" s="396"/>
      <c r="AX31" s="1383">
        <f>-'New Type 2 Res Summary'!AQ31-'5A3_OJJ'!P31</f>
        <v>-2205</v>
      </c>
      <c r="AY31" s="395">
        <f>'2A-1_EFT (Annual)'!AP31</f>
        <v>-141287</v>
      </c>
      <c r="AZ31" s="396" t="e">
        <f>'2A-1_EFT (Annual)'!#REF!+'2A-1_EFT (Annual)'!#REF!</f>
        <v>#REF!</v>
      </c>
      <c r="BA31" s="396" t="e">
        <f t="shared" si="60"/>
        <v>#REF!</v>
      </c>
      <c r="BB31" s="395">
        <f>'2A-2_EFT (Monthly)'!AP31</f>
        <v>-16012</v>
      </c>
      <c r="BC31" s="396">
        <f t="shared" si="57"/>
        <v>11655916</v>
      </c>
      <c r="BD31" s="396">
        <f>'2A-2_EFT (Monthly)'!AQ31</f>
        <v>958956</v>
      </c>
      <c r="BE31" s="398"/>
      <c r="BF31" s="398"/>
      <c r="BG31" s="398"/>
      <c r="BH31" s="398" t="e">
        <f>'2A-1_EFT (Annual)'!#REF!</f>
        <v>#REF!</v>
      </c>
      <c r="BI31" s="398" t="e">
        <f t="shared" si="61"/>
        <v>#REF!</v>
      </c>
      <c r="BJ31" s="398">
        <f>'2A-2_EFT (Monthly)'!CC31</f>
        <v>-35</v>
      </c>
    </row>
    <row r="32" spans="1:62" ht="16.5" customHeight="1" x14ac:dyDescent="0.2">
      <c r="A32" s="1217">
        <v>26</v>
      </c>
      <c r="B32" s="1218">
        <v>26</v>
      </c>
      <c r="C32" s="1219" t="s">
        <v>32</v>
      </c>
      <c r="D32" s="1214">
        <f>'8_2.1.18 SIS'!C32</f>
        <v>47235</v>
      </c>
      <c r="E32" s="354">
        <f>'2_State Distrib and Adjs'!AP32</f>
        <v>4676</v>
      </c>
      <c r="F32" s="355">
        <f>'2_State Distrib and Adjs'!AO32</f>
        <v>220893849</v>
      </c>
      <c r="G32" s="1346"/>
      <c r="H32" s="1346"/>
      <c r="I32" s="356"/>
      <c r="J32" s="355"/>
      <c r="K32" s="356"/>
      <c r="L32" s="355"/>
      <c r="M32" s="356"/>
      <c r="N32" s="355"/>
      <c r="O32" s="356"/>
      <c r="P32" s="355"/>
      <c r="Q32" s="357">
        <f>'2_State Distrib and Adjs'!AO32</f>
        <v>220893849</v>
      </c>
      <c r="R32" s="357"/>
      <c r="S32" s="354">
        <f>'2_State Distrib and Adjs'!AT32</f>
        <v>-1239140</v>
      </c>
      <c r="T32" s="354">
        <f>'2_State Distrib and Adjs'!AU32</f>
        <v>-135604</v>
      </c>
      <c r="U32" s="358">
        <f>'2_State Distrib and Adjs'!AV32</f>
        <v>-1374744</v>
      </c>
      <c r="V32" s="357">
        <f t="shared" si="58"/>
        <v>219519105</v>
      </c>
      <c r="W32" s="355"/>
      <c r="X32" s="355"/>
      <c r="Y32" s="357"/>
      <c r="Z32" s="354">
        <f>'2_State Distrib and Adjs'!AQ32</f>
        <v>365794</v>
      </c>
      <c r="AA32" s="369">
        <f>'2_State Distrib and Adjs'!AX32</f>
        <v>315000</v>
      </c>
      <c r="AB32" s="1360">
        <f>'2_State Distrib and Adjs'!AY32</f>
        <v>1155751</v>
      </c>
      <c r="AC32" s="357">
        <f>'2_State Distrib and Adjs'!AZ32</f>
        <v>221355650</v>
      </c>
      <c r="AD32" s="354">
        <f>'2_State Distrib and Adjs'!BA32</f>
        <v>148297610</v>
      </c>
      <c r="AE32" s="354">
        <f>'2_State Distrib and Adjs'!BB32</f>
        <v>73058040</v>
      </c>
      <c r="AF32" s="357">
        <f>'2_State Distrib and Adjs'!BC32</f>
        <v>18264510</v>
      </c>
      <c r="AG32" s="369">
        <f>'2_State Distrib and Adjs'!BD32</f>
        <v>54000</v>
      </c>
      <c r="AH32" s="1363">
        <f>'2_State Distrib and Adjs'!BE32</f>
        <v>603568</v>
      </c>
      <c r="AI32" s="1363">
        <f>'2_State Distrib and Adjs'!BF32</f>
        <v>248085</v>
      </c>
      <c r="AJ32" s="359">
        <f>'2_State Distrib and Adjs'!BG32</f>
        <v>222261303</v>
      </c>
      <c r="AK32" s="359">
        <f t="shared" si="59"/>
        <v>222261303</v>
      </c>
      <c r="AL32" s="360"/>
      <c r="AM32" s="361">
        <f>-'New Type 2 Res Summary'!AG32-'5A3_OJJ'!P32</f>
        <v>-65691</v>
      </c>
      <c r="AN32" s="353">
        <f>-'New Type 2 Res Summary'!AH32</f>
        <v>0</v>
      </c>
      <c r="AO32" s="360">
        <f>-'New Type 2 Res Summary'!AI32</f>
        <v>0</v>
      </c>
      <c r="AP32" s="353">
        <f>-'New Type 2 Res Summary'!AJ32</f>
        <v>0</v>
      </c>
      <c r="AQ32" s="362">
        <f>-'New Type 2 Res Summary'!AK32</f>
        <v>0</v>
      </c>
      <c r="AR32" s="363">
        <f>-'New Type 2 Res Summary'!AL32</f>
        <v>0</v>
      </c>
      <c r="AS32" s="361">
        <f>-'New Type 2 Res Summary'!AM32-'5A3_OJJ'!P32</f>
        <v>-13762125</v>
      </c>
      <c r="AT32" s="1357"/>
      <c r="AU32" s="364">
        <f>-'New Type 2 Res Summary'!AN32</f>
        <v>0</v>
      </c>
      <c r="AV32" s="361">
        <f>-'New Type 2 Res Summary'!AO32-'5A3_OJJ'!P32</f>
        <v>-65691</v>
      </c>
      <c r="AW32" s="362"/>
      <c r="AX32" s="1382">
        <f>-'New Type 2 Res Summary'!AQ32-'5A3_OJJ'!P32</f>
        <v>-65691</v>
      </c>
      <c r="AY32" s="361">
        <f>'2A-1_EFT (Annual)'!AP32</f>
        <v>-13753415</v>
      </c>
      <c r="AZ32" s="362" t="e">
        <f>'2A-1_EFT (Annual)'!#REF!+'2A-1_EFT (Annual)'!#REF!</f>
        <v>#REF!</v>
      </c>
      <c r="BA32" s="362" t="e">
        <f t="shared" si="60"/>
        <v>#REF!</v>
      </c>
      <c r="BB32" s="361">
        <f>'2A-2_EFT (Monthly)'!AP32</f>
        <v>-1176397</v>
      </c>
      <c r="BC32" s="362">
        <f t="shared" si="57"/>
        <v>208507888</v>
      </c>
      <c r="BD32" s="362">
        <f>'2A-2_EFT (Monthly)'!AQ32</f>
        <v>17088113</v>
      </c>
      <c r="BE32" s="364"/>
      <c r="BF32" s="364"/>
      <c r="BG32" s="364"/>
      <c r="BH32" s="364" t="e">
        <f>'2A-1_EFT (Annual)'!#REF!</f>
        <v>#REF!</v>
      </c>
      <c r="BI32" s="364" t="e">
        <f t="shared" si="61"/>
        <v>#REF!</v>
      </c>
      <c r="BJ32" s="364">
        <f>'2A-2_EFT (Monthly)'!CC32</f>
        <v>-3178</v>
      </c>
    </row>
    <row r="33" spans="1:62" ht="16.5" customHeight="1" x14ac:dyDescent="0.2">
      <c r="A33" s="366">
        <v>27</v>
      </c>
      <c r="B33" s="516">
        <v>27</v>
      </c>
      <c r="C33" s="1220" t="s">
        <v>33</v>
      </c>
      <c r="D33" s="1215">
        <f>'8_2.1.18 SIS'!C33</f>
        <v>5643</v>
      </c>
      <c r="E33" s="372">
        <f>'2_State Distrib and Adjs'!AP33</f>
        <v>6631</v>
      </c>
      <c r="F33" s="373">
        <f>'2_State Distrib and Adjs'!AO33</f>
        <v>37421010</v>
      </c>
      <c r="G33" s="1347"/>
      <c r="H33" s="1347"/>
      <c r="I33" s="374"/>
      <c r="J33" s="373"/>
      <c r="K33" s="374"/>
      <c r="L33" s="373"/>
      <c r="M33" s="374"/>
      <c r="N33" s="373"/>
      <c r="O33" s="374"/>
      <c r="P33" s="373"/>
      <c r="Q33" s="375">
        <f>'2_State Distrib and Adjs'!AO33</f>
        <v>37421010</v>
      </c>
      <c r="R33" s="375"/>
      <c r="S33" s="372">
        <f>'2_State Distrib and Adjs'!AT33</f>
        <v>-888554</v>
      </c>
      <c r="T33" s="372">
        <f>'2_State Distrib and Adjs'!AU33</f>
        <v>-13262</v>
      </c>
      <c r="U33" s="376">
        <f>'2_State Distrib and Adjs'!AV33</f>
        <v>-901816</v>
      </c>
      <c r="V33" s="375">
        <f t="shared" si="58"/>
        <v>36519194</v>
      </c>
      <c r="W33" s="373"/>
      <c r="X33" s="373"/>
      <c r="Y33" s="375"/>
      <c r="Z33" s="372">
        <f>'2_State Distrib and Adjs'!AQ33</f>
        <v>12948</v>
      </c>
      <c r="AA33" s="377">
        <f>'2_State Distrib and Adjs'!AX33</f>
        <v>0</v>
      </c>
      <c r="AB33" s="377">
        <f>'2_State Distrib and Adjs'!AY33</f>
        <v>150804</v>
      </c>
      <c r="AC33" s="375">
        <f>'2_State Distrib and Adjs'!AZ33</f>
        <v>36682946</v>
      </c>
      <c r="AD33" s="372">
        <f>'2_State Distrib and Adjs'!BA33</f>
        <v>25053113</v>
      </c>
      <c r="AE33" s="372">
        <f>'2_State Distrib and Adjs'!BB33</f>
        <v>11629833</v>
      </c>
      <c r="AF33" s="375">
        <f>'2_State Distrib and Adjs'!BC33</f>
        <v>2907458</v>
      </c>
      <c r="AG33" s="377">
        <f>'2_State Distrib and Adjs'!BD33</f>
        <v>0</v>
      </c>
      <c r="AH33" s="1364">
        <f>'2_State Distrib and Adjs'!BE33</f>
        <v>125069</v>
      </c>
      <c r="AI33" s="1364">
        <f>'2_State Distrib and Adjs'!BF33</f>
        <v>0</v>
      </c>
      <c r="AJ33" s="378">
        <f>'2_State Distrib and Adjs'!BG33</f>
        <v>36808015</v>
      </c>
      <c r="AK33" s="378">
        <f t="shared" si="59"/>
        <v>36808015</v>
      </c>
      <c r="AL33" s="379"/>
      <c r="AM33" s="380">
        <f>-'New Type 2 Res Summary'!AG33-'5A3_OJJ'!P33</f>
        <v>-3564</v>
      </c>
      <c r="AN33" s="371">
        <f>-'New Type 2 Res Summary'!AH33</f>
        <v>0</v>
      </c>
      <c r="AO33" s="379">
        <f>-'New Type 2 Res Summary'!AI33</f>
        <v>0</v>
      </c>
      <c r="AP33" s="371">
        <f>-'New Type 2 Res Summary'!AJ33</f>
        <v>0</v>
      </c>
      <c r="AQ33" s="381">
        <f>-'New Type 2 Res Summary'!AK33</f>
        <v>0</v>
      </c>
      <c r="AR33" s="382">
        <f>-'New Type 2 Res Summary'!AL33</f>
        <v>0</v>
      </c>
      <c r="AS33" s="380">
        <f>-'New Type 2 Res Summary'!AM33-'5A3_OJJ'!P33</f>
        <v>-84719</v>
      </c>
      <c r="AT33" s="383"/>
      <c r="AU33" s="383">
        <f>-'New Type 2 Res Summary'!AN33</f>
        <v>0</v>
      </c>
      <c r="AV33" s="380">
        <f>-'New Type 2 Res Summary'!AO33-'5A3_OJJ'!P33</f>
        <v>-3564</v>
      </c>
      <c r="AW33" s="381"/>
      <c r="AX33" s="380">
        <f>-'New Type 2 Res Summary'!AQ33-'5A3_OJJ'!P33</f>
        <v>-3564</v>
      </c>
      <c r="AY33" s="380">
        <f>'2A-1_EFT (Annual)'!AP33</f>
        <v>-85936</v>
      </c>
      <c r="AZ33" s="381" t="e">
        <f>'2A-1_EFT (Annual)'!#REF!+'2A-1_EFT (Annual)'!#REF!</f>
        <v>#REF!</v>
      </c>
      <c r="BA33" s="381" t="e">
        <f t="shared" si="60"/>
        <v>#REF!</v>
      </c>
      <c r="BB33" s="380">
        <f>'2A-2_EFT (Monthly)'!AP33</f>
        <v>-9279</v>
      </c>
      <c r="BC33" s="381">
        <f t="shared" si="57"/>
        <v>36722079</v>
      </c>
      <c r="BD33" s="381">
        <f>'2A-2_EFT (Monthly)'!AQ33</f>
        <v>2898179</v>
      </c>
      <c r="BE33" s="383"/>
      <c r="BF33" s="383"/>
      <c r="BG33" s="383"/>
      <c r="BH33" s="383" t="e">
        <f>'2A-1_EFT (Annual)'!#REF!</f>
        <v>#REF!</v>
      </c>
      <c r="BI33" s="383" t="e">
        <f t="shared" si="61"/>
        <v>#REF!</v>
      </c>
      <c r="BJ33" s="383">
        <f>'2A-2_EFT (Monthly)'!CC33</f>
        <v>-14</v>
      </c>
    </row>
    <row r="34" spans="1:62" ht="16.5" customHeight="1" x14ac:dyDescent="0.2">
      <c r="A34" s="366">
        <v>28</v>
      </c>
      <c r="B34" s="516">
        <v>28</v>
      </c>
      <c r="C34" s="1220" t="s">
        <v>34</v>
      </c>
      <c r="D34" s="1215">
        <f>'8_2.1.18 SIS'!C34</f>
        <v>29930</v>
      </c>
      <c r="E34" s="372">
        <f>'2_State Distrib and Adjs'!AP34</f>
        <v>4123</v>
      </c>
      <c r="F34" s="373">
        <f>'2_State Distrib and Adjs'!AO34</f>
        <v>123393554</v>
      </c>
      <c r="G34" s="1347"/>
      <c r="H34" s="1347"/>
      <c r="I34" s="374"/>
      <c r="J34" s="373"/>
      <c r="K34" s="374"/>
      <c r="L34" s="373"/>
      <c r="M34" s="374"/>
      <c r="N34" s="373"/>
      <c r="O34" s="374"/>
      <c r="P34" s="373"/>
      <c r="Q34" s="375">
        <f>'2_State Distrib and Adjs'!AO34</f>
        <v>123393554</v>
      </c>
      <c r="R34" s="375"/>
      <c r="S34" s="372">
        <f>'2_State Distrib and Adjs'!AT34</f>
        <v>1393574</v>
      </c>
      <c r="T34" s="372">
        <f>'2_State Distrib and Adjs'!AU34</f>
        <v>164920</v>
      </c>
      <c r="U34" s="376">
        <f>'2_State Distrib and Adjs'!AV34</f>
        <v>1558494</v>
      </c>
      <c r="V34" s="375">
        <f t="shared" si="58"/>
        <v>124952048</v>
      </c>
      <c r="W34" s="373"/>
      <c r="X34" s="373"/>
      <c r="Y34" s="375"/>
      <c r="Z34" s="372">
        <f>'2_State Distrib and Adjs'!AQ34</f>
        <v>57564</v>
      </c>
      <c r="AA34" s="377">
        <f>'2_State Distrib and Adjs'!AX34</f>
        <v>924000</v>
      </c>
      <c r="AB34" s="377">
        <f>'2_State Distrib and Adjs'!AY34</f>
        <v>783815</v>
      </c>
      <c r="AC34" s="375">
        <f>'2_State Distrib and Adjs'!AZ34</f>
        <v>126717427</v>
      </c>
      <c r="AD34" s="372">
        <f>'2_State Distrib and Adjs'!BA34</f>
        <v>83383290</v>
      </c>
      <c r="AE34" s="372">
        <f>'2_State Distrib and Adjs'!BB34</f>
        <v>43334137</v>
      </c>
      <c r="AF34" s="375">
        <f>'2_State Distrib and Adjs'!BC34</f>
        <v>10833534</v>
      </c>
      <c r="AG34" s="377">
        <f>'2_State Distrib and Adjs'!BD34</f>
        <v>48000</v>
      </c>
      <c r="AH34" s="1364">
        <f>'2_State Distrib and Adjs'!BE34</f>
        <v>417928</v>
      </c>
      <c r="AI34" s="1364">
        <f>'2_State Distrib and Adjs'!BF34</f>
        <v>0</v>
      </c>
      <c r="AJ34" s="378">
        <f>'2_State Distrib and Adjs'!BG34</f>
        <v>127183355</v>
      </c>
      <c r="AK34" s="378">
        <f t="shared" si="59"/>
        <v>127183355</v>
      </c>
      <c r="AL34" s="379"/>
      <c r="AM34" s="380">
        <f>-'New Type 2 Res Summary'!AG34-'5A3_OJJ'!P34</f>
        <v>-21516</v>
      </c>
      <c r="AN34" s="371">
        <f>-'New Type 2 Res Summary'!AH34</f>
        <v>0</v>
      </c>
      <c r="AO34" s="379">
        <f>-'New Type 2 Res Summary'!AI34</f>
        <v>0</v>
      </c>
      <c r="AP34" s="371">
        <f>-'New Type 2 Res Summary'!AJ34</f>
        <v>0</v>
      </c>
      <c r="AQ34" s="381">
        <f>-'New Type 2 Res Summary'!AK34</f>
        <v>0</v>
      </c>
      <c r="AR34" s="382">
        <f>-'New Type 2 Res Summary'!AL34</f>
        <v>0</v>
      </c>
      <c r="AS34" s="380">
        <f>-'New Type 2 Res Summary'!AM34-'5A3_OJJ'!P34</f>
        <v>-12847135</v>
      </c>
      <c r="AT34" s="383"/>
      <c r="AU34" s="383">
        <f>-'New Type 2 Res Summary'!AN34</f>
        <v>0</v>
      </c>
      <c r="AV34" s="380">
        <f>-'New Type 2 Res Summary'!AO34-'5A3_OJJ'!P34</f>
        <v>-21516</v>
      </c>
      <c r="AW34" s="381"/>
      <c r="AX34" s="380">
        <f>-'New Type 2 Res Summary'!AQ34-'5A3_OJJ'!P34</f>
        <v>-21516</v>
      </c>
      <c r="AY34" s="380">
        <f>'2A-1_EFT (Annual)'!AP34</f>
        <v>-12936114</v>
      </c>
      <c r="AZ34" s="381" t="e">
        <f>'2A-1_EFT (Annual)'!#REF!+'2A-1_EFT (Annual)'!#REF!</f>
        <v>#REF!</v>
      </c>
      <c r="BA34" s="381" t="e">
        <f t="shared" si="60"/>
        <v>#REF!</v>
      </c>
      <c r="BB34" s="380">
        <f>'2A-2_EFT (Monthly)'!AP34</f>
        <v>-1390304</v>
      </c>
      <c r="BC34" s="381">
        <f t="shared" si="57"/>
        <v>114247241</v>
      </c>
      <c r="BD34" s="381">
        <f>'2A-2_EFT (Monthly)'!AQ34</f>
        <v>9443230</v>
      </c>
      <c r="BE34" s="383"/>
      <c r="BF34" s="383"/>
      <c r="BG34" s="383"/>
      <c r="BH34" s="383" t="e">
        <f>'2A-1_EFT (Annual)'!#REF!</f>
        <v>#REF!</v>
      </c>
      <c r="BI34" s="383" t="e">
        <f t="shared" si="61"/>
        <v>#REF!</v>
      </c>
      <c r="BJ34" s="383">
        <f>'2A-2_EFT (Monthly)'!CC34</f>
        <v>-3925</v>
      </c>
    </row>
    <row r="35" spans="1:62" ht="16.5" customHeight="1" x14ac:dyDescent="0.2">
      <c r="A35" s="366">
        <v>29</v>
      </c>
      <c r="B35" s="516">
        <v>29</v>
      </c>
      <c r="C35" s="1220" t="s">
        <v>35</v>
      </c>
      <c r="D35" s="1215">
        <f>'8_2.1.18 SIS'!C35</f>
        <v>13921</v>
      </c>
      <c r="E35" s="372">
        <f>'2_State Distrib and Adjs'!AP35</f>
        <v>4955</v>
      </c>
      <c r="F35" s="373">
        <f>'2_State Distrib and Adjs'!AO35</f>
        <v>68977283</v>
      </c>
      <c r="G35" s="1347"/>
      <c r="H35" s="1347"/>
      <c r="I35" s="374"/>
      <c r="J35" s="373"/>
      <c r="K35" s="374"/>
      <c r="L35" s="373"/>
      <c r="M35" s="374"/>
      <c r="N35" s="373"/>
      <c r="O35" s="374"/>
      <c r="P35" s="373"/>
      <c r="Q35" s="375">
        <f>'2_State Distrib and Adjs'!AO35</f>
        <v>68977283</v>
      </c>
      <c r="R35" s="375"/>
      <c r="S35" s="372">
        <f>'2_State Distrib and Adjs'!AT35</f>
        <v>-312165</v>
      </c>
      <c r="T35" s="372">
        <f>'2_State Distrib and Adjs'!AU35</f>
        <v>-121398</v>
      </c>
      <c r="U35" s="376">
        <f>'2_State Distrib and Adjs'!AV35</f>
        <v>-433563</v>
      </c>
      <c r="V35" s="375">
        <f t="shared" si="58"/>
        <v>68543720</v>
      </c>
      <c r="W35" s="373"/>
      <c r="X35" s="373"/>
      <c r="Y35" s="375"/>
      <c r="Z35" s="372">
        <f>'2_State Distrib and Adjs'!AQ35</f>
        <v>-3575</v>
      </c>
      <c r="AA35" s="377">
        <f>'2_State Distrib and Adjs'!AX35</f>
        <v>336000</v>
      </c>
      <c r="AB35" s="377">
        <f>'2_State Distrib and Adjs'!AY35</f>
        <v>357009</v>
      </c>
      <c r="AC35" s="375">
        <f>'2_State Distrib and Adjs'!AZ35</f>
        <v>69233154</v>
      </c>
      <c r="AD35" s="372">
        <f>'2_State Distrib and Adjs'!BA35</f>
        <v>46453200</v>
      </c>
      <c r="AE35" s="372">
        <f>'2_State Distrib and Adjs'!BB35</f>
        <v>22779954</v>
      </c>
      <c r="AF35" s="375">
        <f>'2_State Distrib and Adjs'!BC35</f>
        <v>5694989</v>
      </c>
      <c r="AG35" s="377">
        <f>'2_State Distrib and Adjs'!BD35</f>
        <v>30000</v>
      </c>
      <c r="AH35" s="1364">
        <f>'2_State Distrib and Adjs'!BE35</f>
        <v>283220</v>
      </c>
      <c r="AI35" s="1364">
        <f>'2_State Distrib and Adjs'!BF35</f>
        <v>0</v>
      </c>
      <c r="AJ35" s="378">
        <f>'2_State Distrib and Adjs'!BG35</f>
        <v>69546374</v>
      </c>
      <c r="AK35" s="378">
        <f t="shared" si="59"/>
        <v>69546374</v>
      </c>
      <c r="AL35" s="379"/>
      <c r="AM35" s="380">
        <f>-'New Type 2 Res Summary'!AG35-'5A3_OJJ'!P35</f>
        <v>-20645</v>
      </c>
      <c r="AN35" s="371">
        <f>-'New Type 2 Res Summary'!AH35</f>
        <v>0</v>
      </c>
      <c r="AO35" s="379">
        <f>-'New Type 2 Res Summary'!AI35</f>
        <v>0</v>
      </c>
      <c r="AP35" s="371">
        <f>-'New Type 2 Res Summary'!AJ35</f>
        <v>0</v>
      </c>
      <c r="AQ35" s="381">
        <f>-'New Type 2 Res Summary'!AK35</f>
        <v>0</v>
      </c>
      <c r="AR35" s="382">
        <f>-'New Type 2 Res Summary'!AL35</f>
        <v>0</v>
      </c>
      <c r="AS35" s="380">
        <f>-'New Type 2 Res Summary'!AM35-'5A3_OJJ'!P35</f>
        <v>-612568</v>
      </c>
      <c r="AT35" s="383"/>
      <c r="AU35" s="383">
        <f>-'New Type 2 Res Summary'!AN35</f>
        <v>0</v>
      </c>
      <c r="AV35" s="380">
        <f>-'New Type 2 Res Summary'!AO35-'5A3_OJJ'!P35</f>
        <v>-20645</v>
      </c>
      <c r="AW35" s="381"/>
      <c r="AX35" s="380">
        <f>-'New Type 2 Res Summary'!AQ35-'5A3_OJJ'!P35</f>
        <v>-20645</v>
      </c>
      <c r="AY35" s="380">
        <f>'2A-1_EFT (Annual)'!AP35</f>
        <v>-617352</v>
      </c>
      <c r="AZ35" s="381" t="e">
        <f>'2A-1_EFT (Annual)'!#REF!+'2A-1_EFT (Annual)'!#REF!</f>
        <v>#REF!</v>
      </c>
      <c r="BA35" s="381" t="e">
        <f t="shared" si="60"/>
        <v>#REF!</v>
      </c>
      <c r="BB35" s="380">
        <f>'2A-2_EFT (Monthly)'!AP35</f>
        <v>-49687</v>
      </c>
      <c r="BC35" s="381">
        <f t="shared" si="57"/>
        <v>68929022</v>
      </c>
      <c r="BD35" s="381">
        <f>'2A-2_EFT (Monthly)'!AQ35</f>
        <v>5645302</v>
      </c>
      <c r="BE35" s="383"/>
      <c r="BF35" s="383"/>
      <c r="BG35" s="383"/>
      <c r="BH35" s="383" t="e">
        <f>'2A-1_EFT (Annual)'!#REF!</f>
        <v>#REF!</v>
      </c>
      <c r="BI35" s="383" t="e">
        <f t="shared" si="61"/>
        <v>#REF!</v>
      </c>
      <c r="BJ35" s="383">
        <f>'2A-2_EFT (Monthly)'!CC35</f>
        <v>-154</v>
      </c>
    </row>
    <row r="36" spans="1:62" ht="16.5" customHeight="1" x14ac:dyDescent="0.2">
      <c r="A36" s="1221">
        <v>30</v>
      </c>
      <c r="B36" s="1222">
        <v>30</v>
      </c>
      <c r="C36" s="1223" t="s">
        <v>36</v>
      </c>
      <c r="D36" s="1216">
        <f>'8_2.1.18 SIS'!C36</f>
        <v>2493</v>
      </c>
      <c r="E36" s="386">
        <f>'2_State Distrib and Adjs'!AP36</f>
        <v>6943</v>
      </c>
      <c r="F36" s="387">
        <f>'2_State Distrib and Adjs'!AO36</f>
        <v>17309596</v>
      </c>
      <c r="G36" s="1348"/>
      <c r="H36" s="1348"/>
      <c r="I36" s="388"/>
      <c r="J36" s="387"/>
      <c r="K36" s="388"/>
      <c r="L36" s="387"/>
      <c r="M36" s="388"/>
      <c r="N36" s="387"/>
      <c r="O36" s="388"/>
      <c r="P36" s="387"/>
      <c r="Q36" s="389">
        <f>'2_State Distrib and Adjs'!AO36</f>
        <v>17309596</v>
      </c>
      <c r="R36" s="389"/>
      <c r="S36" s="386">
        <f>'2_State Distrib and Adjs'!AT36</f>
        <v>-34715</v>
      </c>
      <c r="T36" s="386">
        <f>'2_State Distrib and Adjs'!AU36</f>
        <v>-69430</v>
      </c>
      <c r="U36" s="390">
        <f>'2_State Distrib and Adjs'!AV36</f>
        <v>-104145</v>
      </c>
      <c r="V36" s="389">
        <f t="shared" si="58"/>
        <v>17205451</v>
      </c>
      <c r="W36" s="387"/>
      <c r="X36" s="387"/>
      <c r="Y36" s="389"/>
      <c r="Z36" s="386">
        <f>'2_State Distrib and Adjs'!AQ36</f>
        <v>4023</v>
      </c>
      <c r="AA36" s="391">
        <f>'2_State Distrib and Adjs'!AX36</f>
        <v>0</v>
      </c>
      <c r="AB36" s="1361">
        <f>'2_State Distrib and Adjs'!AY36</f>
        <v>67319</v>
      </c>
      <c r="AC36" s="389">
        <f>'2_State Distrib and Adjs'!AZ36</f>
        <v>17276793</v>
      </c>
      <c r="AD36" s="392">
        <f>'2_State Distrib and Adjs'!BA36</f>
        <v>11585484</v>
      </c>
      <c r="AE36" s="386">
        <f>'2_State Distrib and Adjs'!BB36</f>
        <v>5691309</v>
      </c>
      <c r="AF36" s="393">
        <f>'2_State Distrib and Adjs'!BC36</f>
        <v>1422827</v>
      </c>
      <c r="AG36" s="391">
        <f>'2_State Distrib and Adjs'!BD36</f>
        <v>0</v>
      </c>
      <c r="AH36" s="1365">
        <f>'2_State Distrib and Adjs'!BE36</f>
        <v>43554</v>
      </c>
      <c r="AI36" s="1365">
        <f>'2_State Distrib and Adjs'!BF36</f>
        <v>0</v>
      </c>
      <c r="AJ36" s="393">
        <f>'2_State Distrib and Adjs'!BG36</f>
        <v>17320347</v>
      </c>
      <c r="AK36" s="393">
        <f t="shared" si="59"/>
        <v>17320347</v>
      </c>
      <c r="AL36" s="394"/>
      <c r="AM36" s="395">
        <f>-'New Type 2 Res Summary'!AG36-'5A3_OJJ'!P36</f>
        <v>-1988</v>
      </c>
      <c r="AN36" s="385">
        <f>-'New Type 2 Res Summary'!AH36</f>
        <v>0</v>
      </c>
      <c r="AO36" s="394">
        <f>-'New Type 2 Res Summary'!AI36</f>
        <v>0</v>
      </c>
      <c r="AP36" s="385">
        <f>-'New Type 2 Res Summary'!AJ36</f>
        <v>0</v>
      </c>
      <c r="AQ36" s="396">
        <f>-'New Type 2 Res Summary'!AK36</f>
        <v>0</v>
      </c>
      <c r="AR36" s="397">
        <f>-'New Type 2 Res Summary'!AL36</f>
        <v>0</v>
      </c>
      <c r="AS36" s="395">
        <f>-'New Type 2 Res Summary'!AM36-'5A3_OJJ'!P36</f>
        <v>-37539</v>
      </c>
      <c r="AT36" s="1358"/>
      <c r="AU36" s="398">
        <f>-'New Type 2 Res Summary'!AN36</f>
        <v>0</v>
      </c>
      <c r="AV36" s="395">
        <f>-'New Type 2 Res Summary'!AO36-'5A3_OJJ'!P36</f>
        <v>-1988</v>
      </c>
      <c r="AW36" s="396"/>
      <c r="AX36" s="1383">
        <f>-'New Type 2 Res Summary'!AQ36-'5A3_OJJ'!P36</f>
        <v>-1988</v>
      </c>
      <c r="AY36" s="395">
        <f>'2A-1_EFT (Annual)'!AP36</f>
        <v>-39339</v>
      </c>
      <c r="AZ36" s="396" t="e">
        <f>'2A-1_EFT (Annual)'!#REF!+'2A-1_EFT (Annual)'!#REF!</f>
        <v>#REF!</v>
      </c>
      <c r="BA36" s="396" t="e">
        <f t="shared" si="60"/>
        <v>#REF!</v>
      </c>
      <c r="BB36" s="395">
        <f>'2A-2_EFT (Monthly)'!AP36</f>
        <v>-3147</v>
      </c>
      <c r="BC36" s="396">
        <f t="shared" si="57"/>
        <v>17281008</v>
      </c>
      <c r="BD36" s="396">
        <f>'2A-2_EFT (Monthly)'!AQ36</f>
        <v>1419680</v>
      </c>
      <c r="BE36" s="398"/>
      <c r="BF36" s="398"/>
      <c r="BG36" s="398"/>
      <c r="BH36" s="398" t="e">
        <f>'2A-1_EFT (Annual)'!#REF!</f>
        <v>#REF!</v>
      </c>
      <c r="BI36" s="398" t="e">
        <f t="shared" si="61"/>
        <v>#REF!</v>
      </c>
      <c r="BJ36" s="398">
        <f>'2A-2_EFT (Monthly)'!CC36</f>
        <v>-2</v>
      </c>
    </row>
    <row r="37" spans="1:62" ht="16.5" customHeight="1" x14ac:dyDescent="0.2">
      <c r="A37" s="1217">
        <v>31</v>
      </c>
      <c r="B37" s="1218">
        <v>31</v>
      </c>
      <c r="C37" s="1219" t="s">
        <v>37</v>
      </c>
      <c r="D37" s="1214">
        <f>'8_2.1.18 SIS'!C37</f>
        <v>5882</v>
      </c>
      <c r="E37" s="354">
        <f>'2_State Distrib and Adjs'!AP37</f>
        <v>4903</v>
      </c>
      <c r="F37" s="355">
        <f>'2_State Distrib and Adjs'!AO37</f>
        <v>28842352</v>
      </c>
      <c r="G37" s="1346"/>
      <c r="H37" s="1346"/>
      <c r="I37" s="356"/>
      <c r="J37" s="355"/>
      <c r="K37" s="356"/>
      <c r="L37" s="355"/>
      <c r="M37" s="356"/>
      <c r="N37" s="355"/>
      <c r="O37" s="356"/>
      <c r="P37" s="355"/>
      <c r="Q37" s="357">
        <f>'2_State Distrib and Adjs'!AO37</f>
        <v>28842352</v>
      </c>
      <c r="R37" s="357"/>
      <c r="S37" s="354">
        <f>'2_State Distrib and Adjs'!AT37</f>
        <v>-406949</v>
      </c>
      <c r="T37" s="354">
        <f>'2_State Distrib and Adjs'!AU37</f>
        <v>53933</v>
      </c>
      <c r="U37" s="358">
        <f>'2_State Distrib and Adjs'!AV37</f>
        <v>-353016</v>
      </c>
      <c r="V37" s="357">
        <f t="shared" si="58"/>
        <v>28489336</v>
      </c>
      <c r="W37" s="355"/>
      <c r="X37" s="355"/>
      <c r="Y37" s="357"/>
      <c r="Z37" s="354">
        <f>'2_State Distrib and Adjs'!AQ37</f>
        <v>-367</v>
      </c>
      <c r="AA37" s="369">
        <f>'2_State Distrib and Adjs'!AX37</f>
        <v>0</v>
      </c>
      <c r="AB37" s="1360">
        <f>'2_State Distrib and Adjs'!AY37</f>
        <v>153459</v>
      </c>
      <c r="AC37" s="357">
        <f>'2_State Distrib and Adjs'!AZ37</f>
        <v>28642428</v>
      </c>
      <c r="AD37" s="354">
        <f>'2_State Distrib and Adjs'!BA37</f>
        <v>19330248</v>
      </c>
      <c r="AE37" s="354">
        <f>'2_State Distrib and Adjs'!BB37</f>
        <v>9312180</v>
      </c>
      <c r="AF37" s="357">
        <f>'2_State Distrib and Adjs'!BC37</f>
        <v>2328045</v>
      </c>
      <c r="AG37" s="369">
        <f>'2_State Distrib and Adjs'!BD37</f>
        <v>12000</v>
      </c>
      <c r="AH37" s="1363">
        <f>'2_State Distrib and Adjs'!BE37</f>
        <v>91868</v>
      </c>
      <c r="AI37" s="1363">
        <f>'2_State Distrib and Adjs'!BF37</f>
        <v>0</v>
      </c>
      <c r="AJ37" s="359">
        <f>'2_State Distrib and Adjs'!BG37</f>
        <v>28746296</v>
      </c>
      <c r="AK37" s="359">
        <f t="shared" si="59"/>
        <v>28746296</v>
      </c>
      <c r="AL37" s="360"/>
      <c r="AM37" s="361">
        <f>-'New Type 2 Res Summary'!AG37-'5A3_OJJ'!P37</f>
        <v>-9707</v>
      </c>
      <c r="AN37" s="353">
        <f>-'New Type 2 Res Summary'!AH37</f>
        <v>0</v>
      </c>
      <c r="AO37" s="360">
        <f>-'New Type 2 Res Summary'!AI37</f>
        <v>0</v>
      </c>
      <c r="AP37" s="353">
        <f>-'New Type 2 Res Summary'!AJ37</f>
        <v>0</v>
      </c>
      <c r="AQ37" s="362">
        <f>-'New Type 2 Res Summary'!AK37</f>
        <v>0</v>
      </c>
      <c r="AR37" s="363">
        <f>-'New Type 2 Res Summary'!AL37</f>
        <v>0</v>
      </c>
      <c r="AS37" s="361">
        <f>-'New Type 2 Res Summary'!AM37-'5A3_OJJ'!P37</f>
        <v>-2358275</v>
      </c>
      <c r="AT37" s="1357"/>
      <c r="AU37" s="364">
        <f>-'New Type 2 Res Summary'!AN37</f>
        <v>0</v>
      </c>
      <c r="AV37" s="361">
        <f>-'New Type 2 Res Summary'!AO37-'5A3_OJJ'!P37</f>
        <v>-9707</v>
      </c>
      <c r="AW37" s="362"/>
      <c r="AX37" s="1382">
        <f>-'New Type 2 Res Summary'!AQ37-'5A3_OJJ'!P37</f>
        <v>-9707</v>
      </c>
      <c r="AY37" s="361">
        <f>'2A-1_EFT (Annual)'!AP37</f>
        <v>-2358275</v>
      </c>
      <c r="AZ37" s="362" t="e">
        <f>'2A-1_EFT (Annual)'!#REF!+'2A-1_EFT (Annual)'!#REF!</f>
        <v>#REF!</v>
      </c>
      <c r="BA37" s="362" t="e">
        <f t="shared" si="60"/>
        <v>#REF!</v>
      </c>
      <c r="BB37" s="361">
        <f>'2A-2_EFT (Monthly)'!AP37</f>
        <v>-281898</v>
      </c>
      <c r="BC37" s="362">
        <f t="shared" si="57"/>
        <v>26388021</v>
      </c>
      <c r="BD37" s="362">
        <f>'2A-2_EFT (Monthly)'!AQ37</f>
        <v>2046147</v>
      </c>
      <c r="BE37" s="364"/>
      <c r="BF37" s="364"/>
      <c r="BG37" s="364"/>
      <c r="BH37" s="364" t="e">
        <f>'2A-1_EFT (Annual)'!#REF!</f>
        <v>#REF!</v>
      </c>
      <c r="BI37" s="364" t="e">
        <f t="shared" si="61"/>
        <v>#REF!</v>
      </c>
      <c r="BJ37" s="364">
        <f>'2A-2_EFT (Monthly)'!CC37</f>
        <v>-1290</v>
      </c>
    </row>
    <row r="38" spans="1:62" ht="16.5" customHeight="1" x14ac:dyDescent="0.2">
      <c r="A38" s="366">
        <v>32</v>
      </c>
      <c r="B38" s="516">
        <v>32</v>
      </c>
      <c r="C38" s="1220" t="s">
        <v>38</v>
      </c>
      <c r="D38" s="1215">
        <f>'8_2.1.18 SIS'!C38</f>
        <v>24929</v>
      </c>
      <c r="E38" s="372">
        <f>'2_State Distrib and Adjs'!AP38</f>
        <v>6323</v>
      </c>
      <c r="F38" s="373">
        <f>'2_State Distrib and Adjs'!AO38</f>
        <v>157628415</v>
      </c>
      <c r="G38" s="1347"/>
      <c r="H38" s="1347"/>
      <c r="I38" s="374"/>
      <c r="J38" s="373"/>
      <c r="K38" s="374"/>
      <c r="L38" s="373"/>
      <c r="M38" s="374"/>
      <c r="N38" s="373"/>
      <c r="O38" s="374"/>
      <c r="P38" s="373"/>
      <c r="Q38" s="375">
        <f>'2_State Distrib and Adjs'!AO38</f>
        <v>157628415</v>
      </c>
      <c r="R38" s="375"/>
      <c r="S38" s="372">
        <f>'2_State Distrib and Adjs'!AT38</f>
        <v>2149820</v>
      </c>
      <c r="T38" s="372">
        <f>'2_State Distrib and Adjs'!AU38</f>
        <v>-379380</v>
      </c>
      <c r="U38" s="376">
        <f>'2_State Distrib and Adjs'!AV38</f>
        <v>1770440</v>
      </c>
      <c r="V38" s="375">
        <f t="shared" si="58"/>
        <v>159398855</v>
      </c>
      <c r="W38" s="373"/>
      <c r="X38" s="373"/>
      <c r="Y38" s="375"/>
      <c r="Z38" s="372">
        <f>'2_State Distrib and Adjs'!AQ38</f>
        <v>-78189</v>
      </c>
      <c r="AA38" s="377">
        <f>'2_State Distrib and Adjs'!AX38</f>
        <v>0</v>
      </c>
      <c r="AB38" s="377">
        <f>'2_State Distrib and Adjs'!AY38</f>
        <v>639029</v>
      </c>
      <c r="AC38" s="375">
        <f>'2_State Distrib and Adjs'!AZ38</f>
        <v>159959695</v>
      </c>
      <c r="AD38" s="372">
        <f>'2_State Distrib and Adjs'!BA38</f>
        <v>105463250</v>
      </c>
      <c r="AE38" s="372">
        <f>'2_State Distrib and Adjs'!BB38</f>
        <v>54496445</v>
      </c>
      <c r="AF38" s="375">
        <f>'2_State Distrib and Adjs'!BC38</f>
        <v>13624111</v>
      </c>
      <c r="AG38" s="377">
        <f>'2_State Distrib and Adjs'!BD38</f>
        <v>0</v>
      </c>
      <c r="AH38" s="1364">
        <f>'2_State Distrib and Adjs'!BE38</f>
        <v>877030</v>
      </c>
      <c r="AI38" s="1364">
        <f>'2_State Distrib and Adjs'!BF38</f>
        <v>127715</v>
      </c>
      <c r="AJ38" s="378">
        <f>'2_State Distrib and Adjs'!BG38</f>
        <v>160964440</v>
      </c>
      <c r="AK38" s="378">
        <f t="shared" si="59"/>
        <v>160964440</v>
      </c>
      <c r="AL38" s="379"/>
      <c r="AM38" s="380">
        <f>-'New Type 2 Res Summary'!AG38-'5A3_OJJ'!P38</f>
        <v>-2962</v>
      </c>
      <c r="AN38" s="371">
        <f>-'New Type 2 Res Summary'!AH38</f>
        <v>0</v>
      </c>
      <c r="AO38" s="379">
        <f>-'New Type 2 Res Summary'!AI38</f>
        <v>0</v>
      </c>
      <c r="AP38" s="371">
        <f>-'New Type 2 Res Summary'!AJ38</f>
        <v>0</v>
      </c>
      <c r="AQ38" s="381">
        <f>-'New Type 2 Res Summary'!AK38</f>
        <v>0</v>
      </c>
      <c r="AR38" s="382">
        <f>-'New Type 2 Res Summary'!AL38</f>
        <v>0</v>
      </c>
      <c r="AS38" s="380">
        <f>-'New Type 2 Res Summary'!AM38-'5A3_OJJ'!P38</f>
        <v>-791308</v>
      </c>
      <c r="AT38" s="383"/>
      <c r="AU38" s="383">
        <f>-'New Type 2 Res Summary'!AN38</f>
        <v>0</v>
      </c>
      <c r="AV38" s="380">
        <f>-'New Type 2 Res Summary'!AO38-'5A3_OJJ'!P38</f>
        <v>-2962</v>
      </c>
      <c r="AW38" s="381"/>
      <c r="AX38" s="380">
        <f>-'New Type 2 Res Summary'!AQ38-'5A3_OJJ'!P38</f>
        <v>-2962</v>
      </c>
      <c r="AY38" s="380">
        <f>'2A-1_EFT (Annual)'!AP38</f>
        <v>-795918</v>
      </c>
      <c r="AZ38" s="381" t="e">
        <f>'2A-1_EFT (Annual)'!#REF!+'2A-1_EFT (Annual)'!#REF!</f>
        <v>#REF!</v>
      </c>
      <c r="BA38" s="381" t="e">
        <f t="shared" si="60"/>
        <v>#REF!</v>
      </c>
      <c r="BB38" s="380">
        <f>'2A-2_EFT (Monthly)'!AP38</f>
        <v>-75400</v>
      </c>
      <c r="BC38" s="381">
        <f t="shared" si="57"/>
        <v>160168522</v>
      </c>
      <c r="BD38" s="381">
        <f>'2A-2_EFT (Monthly)'!AQ38</f>
        <v>13548711</v>
      </c>
      <c r="BE38" s="383"/>
      <c r="BF38" s="383"/>
      <c r="BG38" s="383"/>
      <c r="BH38" s="383" t="e">
        <f>'2A-1_EFT (Annual)'!#REF!</f>
        <v>#REF!</v>
      </c>
      <c r="BI38" s="383" t="e">
        <f t="shared" si="61"/>
        <v>#REF!</v>
      </c>
      <c r="BJ38" s="383">
        <f>'2A-2_EFT (Monthly)'!CC38</f>
        <v>-161</v>
      </c>
    </row>
    <row r="39" spans="1:62" ht="16.5" customHeight="1" x14ac:dyDescent="0.2">
      <c r="A39" s="366">
        <v>33</v>
      </c>
      <c r="B39" s="516">
        <v>33</v>
      </c>
      <c r="C39" s="1220" t="s">
        <v>39</v>
      </c>
      <c r="D39" s="1215">
        <f>'8_2.1.18 SIS'!C39</f>
        <v>1208</v>
      </c>
      <c r="E39" s="372">
        <f>'2_State Distrib and Adjs'!AP39</f>
        <v>6514</v>
      </c>
      <c r="F39" s="373">
        <f>'2_State Distrib and Adjs'!AO39</f>
        <v>7868790</v>
      </c>
      <c r="G39" s="1347"/>
      <c r="H39" s="1347"/>
      <c r="I39" s="374"/>
      <c r="J39" s="373"/>
      <c r="K39" s="374"/>
      <c r="L39" s="373"/>
      <c r="M39" s="374"/>
      <c r="N39" s="373"/>
      <c r="O39" s="374"/>
      <c r="P39" s="373"/>
      <c r="Q39" s="375">
        <f>'2_State Distrib and Adjs'!AO39</f>
        <v>7868790</v>
      </c>
      <c r="R39" s="375"/>
      <c r="S39" s="372">
        <f>'2_State Distrib and Adjs'!AT39</f>
        <v>-267074</v>
      </c>
      <c r="T39" s="372">
        <f>'2_State Distrib and Adjs'!AU39</f>
        <v>-6514</v>
      </c>
      <c r="U39" s="376">
        <f>'2_State Distrib and Adjs'!AV39</f>
        <v>-273588</v>
      </c>
      <c r="V39" s="375">
        <f t="shared" si="58"/>
        <v>7595202</v>
      </c>
      <c r="W39" s="373"/>
      <c r="X39" s="373"/>
      <c r="Y39" s="375"/>
      <c r="Z39" s="372">
        <f>'2_State Distrib and Adjs'!AQ39</f>
        <v>51183</v>
      </c>
      <c r="AA39" s="377">
        <f>'2_State Distrib and Adjs'!AX39</f>
        <v>0</v>
      </c>
      <c r="AB39" s="377">
        <f>'2_State Distrib and Adjs'!AY39</f>
        <v>36757</v>
      </c>
      <c r="AC39" s="375">
        <f>'2_State Distrib and Adjs'!AZ39</f>
        <v>7683142</v>
      </c>
      <c r="AD39" s="372">
        <f>'2_State Distrib and Adjs'!BA39</f>
        <v>5220173</v>
      </c>
      <c r="AE39" s="372">
        <f>'2_State Distrib and Adjs'!BB39</f>
        <v>2462969</v>
      </c>
      <c r="AF39" s="375">
        <f>'2_State Distrib and Adjs'!BC39</f>
        <v>615742</v>
      </c>
      <c r="AG39" s="377">
        <f>'2_State Distrib and Adjs'!BD39</f>
        <v>0</v>
      </c>
      <c r="AH39" s="1364">
        <f>'2_State Distrib and Adjs'!BE39</f>
        <v>25000</v>
      </c>
      <c r="AI39" s="1364">
        <f>'2_State Distrib and Adjs'!BF39</f>
        <v>0</v>
      </c>
      <c r="AJ39" s="378">
        <f>'2_State Distrib and Adjs'!BG39</f>
        <v>7708142</v>
      </c>
      <c r="AK39" s="378">
        <f t="shared" si="59"/>
        <v>7708142</v>
      </c>
      <c r="AL39" s="379"/>
      <c r="AM39" s="380">
        <f>-'New Type 2 Res Summary'!AG39-'5A3_OJJ'!P39</f>
        <v>-9811</v>
      </c>
      <c r="AN39" s="371">
        <f>-'New Type 2 Res Summary'!AH39</f>
        <v>0</v>
      </c>
      <c r="AO39" s="379">
        <f>-'New Type 2 Res Summary'!AI39</f>
        <v>0</v>
      </c>
      <c r="AP39" s="371">
        <f>-'New Type 2 Res Summary'!AJ39</f>
        <v>0</v>
      </c>
      <c r="AQ39" s="381">
        <f>-'New Type 2 Res Summary'!AK39</f>
        <v>0</v>
      </c>
      <c r="AR39" s="382">
        <f>-'New Type 2 Res Summary'!AL39</f>
        <v>0</v>
      </c>
      <c r="AS39" s="380">
        <f>-'New Type 2 Res Summary'!AM39-'5A3_OJJ'!P39</f>
        <v>-1253831</v>
      </c>
      <c r="AT39" s="383"/>
      <c r="AU39" s="383">
        <f>-'New Type 2 Res Summary'!AN39</f>
        <v>0</v>
      </c>
      <c r="AV39" s="380">
        <f>-'New Type 2 Res Summary'!AO39-'5A3_OJJ'!P39</f>
        <v>-9811</v>
      </c>
      <c r="AW39" s="381"/>
      <c r="AX39" s="380">
        <f>-'New Type 2 Res Summary'!AQ39-'5A3_OJJ'!P39</f>
        <v>-9811</v>
      </c>
      <c r="AY39" s="380">
        <f>'2A-1_EFT (Annual)'!AP39</f>
        <v>-1253831</v>
      </c>
      <c r="AZ39" s="381" t="e">
        <f>'2A-1_EFT (Annual)'!#REF!+'2A-1_EFT (Annual)'!#REF!</f>
        <v>#REF!</v>
      </c>
      <c r="BA39" s="381" t="e">
        <f t="shared" si="60"/>
        <v>#REF!</v>
      </c>
      <c r="BB39" s="380">
        <f>'2A-2_EFT (Monthly)'!AP39</f>
        <v>-129488</v>
      </c>
      <c r="BC39" s="381">
        <f t="shared" si="57"/>
        <v>6454311</v>
      </c>
      <c r="BD39" s="381">
        <f>'2A-2_EFT (Monthly)'!AQ39</f>
        <v>486254</v>
      </c>
      <c r="BE39" s="383"/>
      <c r="BF39" s="383"/>
      <c r="BG39" s="383"/>
      <c r="BH39" s="383" t="e">
        <f>'2A-1_EFT (Annual)'!#REF!</f>
        <v>#REF!</v>
      </c>
      <c r="BI39" s="383" t="e">
        <f t="shared" si="61"/>
        <v>#REF!</v>
      </c>
      <c r="BJ39" s="383">
        <f>'2A-2_EFT (Monthly)'!CC39</f>
        <v>-3087</v>
      </c>
    </row>
    <row r="40" spans="1:62" ht="16.5" customHeight="1" x14ac:dyDescent="0.2">
      <c r="A40" s="366">
        <v>34</v>
      </c>
      <c r="B40" s="516">
        <v>34</v>
      </c>
      <c r="C40" s="1220" t="s">
        <v>40</v>
      </c>
      <c r="D40" s="1215">
        <f>'8_2.1.18 SIS'!C40</f>
        <v>3828</v>
      </c>
      <c r="E40" s="372">
        <f>'2_State Distrib and Adjs'!AP40</f>
        <v>7057</v>
      </c>
      <c r="F40" s="373">
        <f>'2_State Distrib and Adjs'!AO40</f>
        <v>27014432</v>
      </c>
      <c r="G40" s="1347"/>
      <c r="H40" s="1347"/>
      <c r="I40" s="374"/>
      <c r="J40" s="373"/>
      <c r="K40" s="374"/>
      <c r="L40" s="373"/>
      <c r="M40" s="374"/>
      <c r="N40" s="373"/>
      <c r="O40" s="374"/>
      <c r="P40" s="373"/>
      <c r="Q40" s="375">
        <f>'2_State Distrib and Adjs'!AO40</f>
        <v>27014432</v>
      </c>
      <c r="R40" s="375"/>
      <c r="S40" s="372">
        <f>'2_State Distrib and Adjs'!AT40</f>
        <v>-1072664</v>
      </c>
      <c r="T40" s="372">
        <f>'2_State Distrib and Adjs'!AU40</f>
        <v>-158783</v>
      </c>
      <c r="U40" s="376">
        <f>'2_State Distrib and Adjs'!AV40</f>
        <v>-1231447</v>
      </c>
      <c r="V40" s="375">
        <f t="shared" si="58"/>
        <v>25782985</v>
      </c>
      <c r="W40" s="373"/>
      <c r="X40" s="373"/>
      <c r="Y40" s="375"/>
      <c r="Z40" s="372">
        <f>'2_State Distrib and Adjs'!AQ40</f>
        <v>64995</v>
      </c>
      <c r="AA40" s="377">
        <f>'2_State Distrib and Adjs'!AX40</f>
        <v>0</v>
      </c>
      <c r="AB40" s="377">
        <f>'2_State Distrib and Adjs'!AY40</f>
        <v>96288</v>
      </c>
      <c r="AC40" s="375">
        <f>'2_State Distrib and Adjs'!AZ40</f>
        <v>25944268</v>
      </c>
      <c r="AD40" s="372">
        <f>'2_State Distrib and Adjs'!BA40</f>
        <v>17725228</v>
      </c>
      <c r="AE40" s="372">
        <f>'2_State Distrib and Adjs'!BB40</f>
        <v>8219040</v>
      </c>
      <c r="AF40" s="375">
        <f>'2_State Distrib and Adjs'!BC40</f>
        <v>2054760</v>
      </c>
      <c r="AG40" s="377">
        <f>'2_State Distrib and Adjs'!BD40</f>
        <v>0</v>
      </c>
      <c r="AH40" s="1364">
        <f>'2_State Distrib and Adjs'!BE40</f>
        <v>73542</v>
      </c>
      <c r="AI40" s="1364">
        <f>'2_State Distrib and Adjs'!BF40</f>
        <v>0</v>
      </c>
      <c r="AJ40" s="378">
        <f>'2_State Distrib and Adjs'!BG40</f>
        <v>26017810</v>
      </c>
      <c r="AK40" s="378">
        <f t="shared" si="59"/>
        <v>26017810</v>
      </c>
      <c r="AL40" s="379"/>
      <c r="AM40" s="380">
        <f>-'New Type 2 Res Summary'!AG40-'5A3_OJJ'!P40</f>
        <v>-18692</v>
      </c>
      <c r="AN40" s="371">
        <f>-'New Type 2 Res Summary'!AH40</f>
        <v>0</v>
      </c>
      <c r="AO40" s="379">
        <f>-'New Type 2 Res Summary'!AI40</f>
        <v>0</v>
      </c>
      <c r="AP40" s="371">
        <f>-'New Type 2 Res Summary'!AJ40</f>
        <v>0</v>
      </c>
      <c r="AQ40" s="381">
        <f>-'New Type 2 Res Summary'!AK40</f>
        <v>0</v>
      </c>
      <c r="AR40" s="382">
        <f>-'New Type 2 Res Summary'!AL40</f>
        <v>0</v>
      </c>
      <c r="AS40" s="380">
        <f>-'New Type 2 Res Summary'!AM40-'5A3_OJJ'!P40</f>
        <v>-204558</v>
      </c>
      <c r="AT40" s="383"/>
      <c r="AU40" s="383">
        <f>-'New Type 2 Res Summary'!AN40</f>
        <v>0</v>
      </c>
      <c r="AV40" s="380">
        <f>-'New Type 2 Res Summary'!AO40-'5A3_OJJ'!P40</f>
        <v>-18692</v>
      </c>
      <c r="AW40" s="381"/>
      <c r="AX40" s="380">
        <f>-'New Type 2 Res Summary'!AQ40-'5A3_OJJ'!P40</f>
        <v>-18692</v>
      </c>
      <c r="AY40" s="380">
        <f>'2A-1_EFT (Annual)'!AP40</f>
        <v>-204558</v>
      </c>
      <c r="AZ40" s="381" t="e">
        <f>'2A-1_EFT (Annual)'!#REF!+'2A-1_EFT (Annual)'!#REF!</f>
        <v>#REF!</v>
      </c>
      <c r="BA40" s="381" t="e">
        <f t="shared" si="60"/>
        <v>#REF!</v>
      </c>
      <c r="BB40" s="380">
        <f>'2A-2_EFT (Monthly)'!AP40</f>
        <v>-30613</v>
      </c>
      <c r="BC40" s="381">
        <f t="shared" si="57"/>
        <v>25813252</v>
      </c>
      <c r="BD40" s="381">
        <f>'2A-2_EFT (Monthly)'!AQ40</f>
        <v>2024147</v>
      </c>
      <c r="BE40" s="383"/>
      <c r="BF40" s="383"/>
      <c r="BG40" s="383"/>
      <c r="BH40" s="383" t="e">
        <f>'2A-1_EFT (Annual)'!#REF!</f>
        <v>#REF!</v>
      </c>
      <c r="BI40" s="383" t="e">
        <f t="shared" si="61"/>
        <v>#REF!</v>
      </c>
      <c r="BJ40" s="383">
        <f>'2A-2_EFT (Monthly)'!CC40</f>
        <v>-213</v>
      </c>
    </row>
    <row r="41" spans="1:62" ht="16.5" customHeight="1" x14ac:dyDescent="0.2">
      <c r="A41" s="1221">
        <v>35</v>
      </c>
      <c r="B41" s="1222">
        <v>35</v>
      </c>
      <c r="C41" s="1223" t="s">
        <v>41</v>
      </c>
      <c r="D41" s="1216">
        <f>'8_2.1.18 SIS'!C41</f>
        <v>5906</v>
      </c>
      <c r="E41" s="386">
        <f>'2_State Distrib and Adjs'!AP41</f>
        <v>5581</v>
      </c>
      <c r="F41" s="387">
        <f>'2_State Distrib and Adjs'!AO41</f>
        <v>32962354</v>
      </c>
      <c r="G41" s="1348"/>
      <c r="H41" s="1348"/>
      <c r="I41" s="388"/>
      <c r="J41" s="387"/>
      <c r="K41" s="388"/>
      <c r="L41" s="387"/>
      <c r="M41" s="388"/>
      <c r="N41" s="387"/>
      <c r="O41" s="388"/>
      <c r="P41" s="387"/>
      <c r="Q41" s="389">
        <f>'2_State Distrib and Adjs'!AO41</f>
        <v>32962354</v>
      </c>
      <c r="R41" s="389"/>
      <c r="S41" s="386">
        <f>'2_State Distrib and Adjs'!AT41</f>
        <v>-798083</v>
      </c>
      <c r="T41" s="386">
        <f>'2_State Distrib and Adjs'!AU41</f>
        <v>0</v>
      </c>
      <c r="U41" s="390">
        <f>'2_State Distrib and Adjs'!AV41</f>
        <v>-798083</v>
      </c>
      <c r="V41" s="389">
        <f t="shared" si="58"/>
        <v>32164271</v>
      </c>
      <c r="W41" s="387"/>
      <c r="X41" s="387"/>
      <c r="Y41" s="389"/>
      <c r="Z41" s="386">
        <f>'2_State Distrib and Adjs'!AQ41</f>
        <v>74034</v>
      </c>
      <c r="AA41" s="391">
        <f>'2_State Distrib and Adjs'!AX41</f>
        <v>0</v>
      </c>
      <c r="AB41" s="1361">
        <f>'2_State Distrib and Adjs'!AY41</f>
        <v>161483</v>
      </c>
      <c r="AC41" s="389">
        <f>'2_State Distrib and Adjs'!AZ41</f>
        <v>32399788</v>
      </c>
      <c r="AD41" s="392">
        <f>'2_State Distrib and Adjs'!BA41</f>
        <v>22086166</v>
      </c>
      <c r="AE41" s="386">
        <f>'2_State Distrib and Adjs'!BB41</f>
        <v>10313622</v>
      </c>
      <c r="AF41" s="393">
        <f>'2_State Distrib and Adjs'!BC41</f>
        <v>2578406</v>
      </c>
      <c r="AG41" s="391">
        <f>'2_State Distrib and Adjs'!BD41</f>
        <v>0</v>
      </c>
      <c r="AH41" s="1365">
        <f>'2_State Distrib and Adjs'!BE41</f>
        <v>89726</v>
      </c>
      <c r="AI41" s="1365">
        <f>'2_State Distrib and Adjs'!BF41</f>
        <v>0</v>
      </c>
      <c r="AJ41" s="393">
        <f>'2_State Distrib and Adjs'!BG41</f>
        <v>32489514</v>
      </c>
      <c r="AK41" s="393">
        <f t="shared" si="59"/>
        <v>32489514</v>
      </c>
      <c r="AL41" s="394"/>
      <c r="AM41" s="395">
        <f>-'New Type 2 Res Summary'!AG41-'5A3_OJJ'!P41</f>
        <v>-3112</v>
      </c>
      <c r="AN41" s="385">
        <f>-'New Type 2 Res Summary'!AH41</f>
        <v>0</v>
      </c>
      <c r="AO41" s="394">
        <f>-'New Type 2 Res Summary'!AI41</f>
        <v>0</v>
      </c>
      <c r="AP41" s="385">
        <f>-'New Type 2 Res Summary'!AJ41</f>
        <v>0</v>
      </c>
      <c r="AQ41" s="396">
        <f>-'New Type 2 Res Summary'!AK41</f>
        <v>0</v>
      </c>
      <c r="AR41" s="397">
        <f>-'New Type 2 Res Summary'!AL41</f>
        <v>0</v>
      </c>
      <c r="AS41" s="395">
        <f>-'New Type 2 Res Summary'!AM41-'5A3_OJJ'!P41</f>
        <v>-142129</v>
      </c>
      <c r="AT41" s="1358"/>
      <c r="AU41" s="398">
        <f>-'New Type 2 Res Summary'!AN41</f>
        <v>0</v>
      </c>
      <c r="AV41" s="395">
        <f>-'New Type 2 Res Summary'!AO41-'5A3_OJJ'!P41</f>
        <v>-3112</v>
      </c>
      <c r="AW41" s="396"/>
      <c r="AX41" s="1383">
        <f>-'New Type 2 Res Summary'!AQ41-'5A3_OJJ'!P41</f>
        <v>-3112</v>
      </c>
      <c r="AY41" s="395">
        <f>'2A-1_EFT (Annual)'!AP41</f>
        <v>-142129</v>
      </c>
      <c r="AZ41" s="396" t="e">
        <f>'2A-1_EFT (Annual)'!#REF!+'2A-1_EFT (Annual)'!#REF!</f>
        <v>#REF!</v>
      </c>
      <c r="BA41" s="396" t="e">
        <f t="shared" si="60"/>
        <v>#REF!</v>
      </c>
      <c r="BB41" s="395">
        <f>'2A-2_EFT (Monthly)'!AP41</f>
        <v>-15167</v>
      </c>
      <c r="BC41" s="396">
        <f t="shared" si="57"/>
        <v>32347385</v>
      </c>
      <c r="BD41" s="396">
        <f>'2A-2_EFT (Monthly)'!AQ41</f>
        <v>2563239</v>
      </c>
      <c r="BE41" s="398"/>
      <c r="BF41" s="398"/>
      <c r="BG41" s="398"/>
      <c r="BH41" s="398" t="e">
        <f>'2A-1_EFT (Annual)'!#REF!</f>
        <v>#REF!</v>
      </c>
      <c r="BI41" s="398" t="e">
        <f t="shared" si="61"/>
        <v>#REF!</v>
      </c>
      <c r="BJ41" s="398">
        <f>'2A-2_EFT (Monthly)'!CC41</f>
        <v>-57</v>
      </c>
    </row>
    <row r="42" spans="1:62" ht="16.5" customHeight="1" x14ac:dyDescent="0.2">
      <c r="A42" s="1217">
        <v>36</v>
      </c>
      <c r="B42" s="1218">
        <v>36</v>
      </c>
      <c r="C42" s="1219" t="s">
        <v>42</v>
      </c>
      <c r="D42" s="1214">
        <f>'8_2.1.18 SIS'!C42+'8_2.1.18 SIS'!D42+'8_2.1.18 SIS'!E42+'8_2.1.18 SIS'!F42</f>
        <v>44610</v>
      </c>
      <c r="E42" s="354">
        <f>'2_State Distrib and Adjs'!AP42</f>
        <v>4326</v>
      </c>
      <c r="F42" s="355">
        <f>'2_State Distrib and Adjs'!AO42</f>
        <v>193003807</v>
      </c>
      <c r="G42" s="1346"/>
      <c r="H42" s="1346"/>
      <c r="I42" s="356"/>
      <c r="J42" s="355"/>
      <c r="K42" s="356"/>
      <c r="L42" s="355"/>
      <c r="M42" s="356"/>
      <c r="N42" s="355"/>
      <c r="O42" s="356"/>
      <c r="P42" s="355"/>
      <c r="Q42" s="357">
        <f>'2_State Distrib and Adjs'!AO42</f>
        <v>193003807</v>
      </c>
      <c r="R42" s="357"/>
      <c r="S42" s="354">
        <f>'2_State Distrib and Adjs'!AT42</f>
        <v>-302820</v>
      </c>
      <c r="T42" s="354">
        <f>'2_State Distrib and Adjs'!AU42</f>
        <v>196833</v>
      </c>
      <c r="U42" s="358">
        <f>'2_State Distrib and Adjs'!AV42</f>
        <v>-105987</v>
      </c>
      <c r="V42" s="357">
        <f t="shared" si="58"/>
        <v>192897820</v>
      </c>
      <c r="W42" s="355"/>
      <c r="X42" s="355"/>
      <c r="Y42" s="357"/>
      <c r="Z42" s="354">
        <f>'2_State Distrib and Adjs'!AQ42</f>
        <v>-45201</v>
      </c>
      <c r="AA42" s="369">
        <f>'2_State Distrib and Adjs'!AX42</f>
        <v>630000</v>
      </c>
      <c r="AB42" s="1360">
        <f>'2_State Distrib and Adjs'!AY42</f>
        <v>1115749</v>
      </c>
      <c r="AC42" s="357">
        <f>'2_State Distrib and Adjs'!AZ42</f>
        <v>194598368</v>
      </c>
      <c r="AD42" s="354">
        <f>'2_State Distrib and Adjs'!BA42</f>
        <v>130461191</v>
      </c>
      <c r="AE42" s="354">
        <f>'2_State Distrib and Adjs'!BB42</f>
        <v>64137177</v>
      </c>
      <c r="AF42" s="357">
        <f>'2_State Distrib and Adjs'!BC42</f>
        <v>16034294</v>
      </c>
      <c r="AG42" s="369">
        <f>'2_State Distrib and Adjs'!BD42</f>
        <v>54000</v>
      </c>
      <c r="AH42" s="1363">
        <f>'2_State Distrib and Adjs'!BE42</f>
        <v>477952</v>
      </c>
      <c r="AI42" s="1363">
        <f>'2_State Distrib and Adjs'!BF42</f>
        <v>4259866</v>
      </c>
      <c r="AJ42" s="359">
        <f>'2_State Distrib and Adjs'!BG42</f>
        <v>199390186</v>
      </c>
      <c r="AK42" s="359">
        <f t="shared" si="59"/>
        <v>199390186</v>
      </c>
      <c r="AL42" s="360"/>
      <c r="AM42" s="361">
        <f>-'New Type 2 Res Summary'!AG42-'5A3_OJJ'!P42</f>
        <v>-122519</v>
      </c>
      <c r="AN42" s="353">
        <f>-'New Type 2 Res Summary'!AH42</f>
        <v>0</v>
      </c>
      <c r="AO42" s="360">
        <f>-'New Type 2 Res Summary'!AI42</f>
        <v>0</v>
      </c>
      <c r="AP42" s="353">
        <f>-'New Type 2 Res Summary'!AJ42</f>
        <v>0</v>
      </c>
      <c r="AQ42" s="362">
        <f>-'New Type 2 Res Summary'!AK42</f>
        <v>0</v>
      </c>
      <c r="AR42" s="363">
        <f>-'New Type 2 Res Summary'!AL42</f>
        <v>0</v>
      </c>
      <c r="AS42" s="361">
        <f>-'New Type 2 Res Summary'!AM42-'5A3_OJJ'!P42</f>
        <v>-10516570</v>
      </c>
      <c r="AT42" s="1357"/>
      <c r="AU42" s="364">
        <f>-'New Type 2 Res Summary'!AN42</f>
        <v>0</v>
      </c>
      <c r="AV42" s="361">
        <f>-'New Type 2 Res Summary'!AO42-'5A3_OJJ'!P42</f>
        <v>-122519</v>
      </c>
      <c r="AW42" s="362"/>
      <c r="AX42" s="1382">
        <f>-'New Type 2 Res Summary'!AQ42-'5A3_OJJ'!P42</f>
        <v>-122519</v>
      </c>
      <c r="AY42" s="361">
        <f>'2A-1_EFT (Annual)'!AP42</f>
        <v>-10538936</v>
      </c>
      <c r="AZ42" s="362" t="e">
        <f>'2A-1_EFT (Annual)'!#REF!+'2A-1_EFT (Annual)'!#REF!</f>
        <v>#REF!</v>
      </c>
      <c r="BA42" s="362" t="e">
        <f t="shared" si="60"/>
        <v>#REF!</v>
      </c>
      <c r="BB42" s="361">
        <f>'2A-2_EFT (Monthly)'!AP42</f>
        <v>-804780</v>
      </c>
      <c r="BC42" s="362">
        <f t="shared" si="57"/>
        <v>188851250</v>
      </c>
      <c r="BD42" s="362">
        <f>'2A-2_EFT (Monthly)'!AQ42</f>
        <v>15229514</v>
      </c>
      <c r="BE42" s="364"/>
      <c r="BF42" s="364"/>
      <c r="BG42" s="364"/>
      <c r="BH42" s="364" t="e">
        <f>'2A-1_EFT (Annual)'!#REF!</f>
        <v>#REF!</v>
      </c>
      <c r="BI42" s="364" t="e">
        <f t="shared" si="61"/>
        <v>#REF!</v>
      </c>
      <c r="BJ42" s="364">
        <f>'2A-2_EFT (Monthly)'!CC42</f>
        <v>-65</v>
      </c>
    </row>
    <row r="43" spans="1:62" ht="16.5" customHeight="1" x14ac:dyDescent="0.2">
      <c r="A43" s="366">
        <v>37</v>
      </c>
      <c r="B43" s="516">
        <v>37</v>
      </c>
      <c r="C43" s="1220" t="s">
        <v>43</v>
      </c>
      <c r="D43" s="1215">
        <f>'8_2.1.18 SIS'!C43</f>
        <v>18926</v>
      </c>
      <c r="E43" s="372">
        <f>'2_State Distrib and Adjs'!AP43</f>
        <v>6350</v>
      </c>
      <c r="F43" s="373">
        <f>'2_State Distrib and Adjs'!AO43</f>
        <v>120182872</v>
      </c>
      <c r="G43" s="1347"/>
      <c r="H43" s="1347"/>
      <c r="I43" s="374"/>
      <c r="J43" s="373"/>
      <c r="K43" s="374"/>
      <c r="L43" s="373"/>
      <c r="M43" s="374"/>
      <c r="N43" s="373"/>
      <c r="O43" s="374"/>
      <c r="P43" s="373"/>
      <c r="Q43" s="375">
        <f>'2_State Distrib and Adjs'!AO43</f>
        <v>120182872</v>
      </c>
      <c r="R43" s="375"/>
      <c r="S43" s="372">
        <f>'2_State Distrib and Adjs'!AT43</f>
        <v>-1765300</v>
      </c>
      <c r="T43" s="372">
        <f>'2_State Distrib and Adjs'!AU43</f>
        <v>38100</v>
      </c>
      <c r="U43" s="376">
        <f>'2_State Distrib and Adjs'!AV43</f>
        <v>-1727200</v>
      </c>
      <c r="V43" s="375">
        <f t="shared" si="58"/>
        <v>118455672</v>
      </c>
      <c r="W43" s="373"/>
      <c r="X43" s="373"/>
      <c r="Y43" s="375"/>
      <c r="Z43" s="372">
        <f>'2_State Distrib and Adjs'!AQ43</f>
        <v>70752</v>
      </c>
      <c r="AA43" s="377">
        <f>'2_State Distrib and Adjs'!AX43</f>
        <v>0</v>
      </c>
      <c r="AB43" s="377">
        <f>'2_State Distrib and Adjs'!AY43</f>
        <v>499671</v>
      </c>
      <c r="AC43" s="375">
        <f>'2_State Distrib and Adjs'!AZ43</f>
        <v>119026095</v>
      </c>
      <c r="AD43" s="372">
        <f>'2_State Distrib and Adjs'!BA43</f>
        <v>80425578</v>
      </c>
      <c r="AE43" s="372">
        <f>'2_State Distrib and Adjs'!BB43</f>
        <v>38600517</v>
      </c>
      <c r="AF43" s="375">
        <f>'2_State Distrib and Adjs'!BC43</f>
        <v>9650129</v>
      </c>
      <c r="AG43" s="377">
        <f>'2_State Distrib and Adjs'!BD43</f>
        <v>0</v>
      </c>
      <c r="AH43" s="1364">
        <f>'2_State Distrib and Adjs'!BE43</f>
        <v>113288</v>
      </c>
      <c r="AI43" s="1364">
        <f>'2_State Distrib and Adjs'!BF43</f>
        <v>26469</v>
      </c>
      <c r="AJ43" s="378">
        <f>'2_State Distrib and Adjs'!BG43</f>
        <v>119165852</v>
      </c>
      <c r="AK43" s="378">
        <f t="shared" si="59"/>
        <v>119165852</v>
      </c>
      <c r="AL43" s="379"/>
      <c r="AM43" s="380">
        <f>-'New Type 2 Res Summary'!AG43-'5A3_OJJ'!P43</f>
        <v>-15720</v>
      </c>
      <c r="AN43" s="371">
        <f>-'New Type 2 Res Summary'!AH43</f>
        <v>0</v>
      </c>
      <c r="AO43" s="379">
        <f>-'New Type 2 Res Summary'!AI43</f>
        <v>0</v>
      </c>
      <c r="AP43" s="371">
        <f>-'New Type 2 Res Summary'!AJ43</f>
        <v>0</v>
      </c>
      <c r="AQ43" s="381">
        <f>-'New Type 2 Res Summary'!AK43</f>
        <v>0</v>
      </c>
      <c r="AR43" s="382">
        <f>-'New Type 2 Res Summary'!AL43</f>
        <v>0</v>
      </c>
      <c r="AS43" s="380">
        <f>-'New Type 2 Res Summary'!AM43-'5A3_OJJ'!P43</f>
        <v>-594771</v>
      </c>
      <c r="AT43" s="383"/>
      <c r="AU43" s="383">
        <f>-'New Type 2 Res Summary'!AN43</f>
        <v>0</v>
      </c>
      <c r="AV43" s="380">
        <f>-'New Type 2 Res Summary'!AO43-'5A3_OJJ'!P43</f>
        <v>-15720</v>
      </c>
      <c r="AW43" s="381"/>
      <c r="AX43" s="380">
        <f>-'New Type 2 Res Summary'!AQ43-'5A3_OJJ'!P43</f>
        <v>-15720</v>
      </c>
      <c r="AY43" s="380">
        <f>'2A-1_EFT (Annual)'!AP43</f>
        <v>-520394</v>
      </c>
      <c r="AZ43" s="381" t="e">
        <f>'2A-1_EFT (Annual)'!#REF!+'2A-1_EFT (Annual)'!#REF!</f>
        <v>#REF!</v>
      </c>
      <c r="BA43" s="381" t="e">
        <f t="shared" si="60"/>
        <v>#REF!</v>
      </c>
      <c r="BB43" s="380">
        <f>'2A-2_EFT (Monthly)'!AP43</f>
        <v>-30204</v>
      </c>
      <c r="BC43" s="381">
        <f t="shared" si="57"/>
        <v>118645458</v>
      </c>
      <c r="BD43" s="381">
        <f>'2A-2_EFT (Monthly)'!AQ43</f>
        <v>9619925</v>
      </c>
      <c r="BE43" s="383"/>
      <c r="BF43" s="383"/>
      <c r="BG43" s="383"/>
      <c r="BH43" s="383" t="e">
        <f>'2A-1_EFT (Annual)'!#REF!</f>
        <v>#REF!</v>
      </c>
      <c r="BI43" s="383" t="e">
        <f t="shared" si="61"/>
        <v>#REF!</v>
      </c>
      <c r="BJ43" s="383">
        <f>'2A-2_EFT (Monthly)'!CC43</f>
        <v>18</v>
      </c>
    </row>
    <row r="44" spans="1:62" ht="16.5" customHeight="1" x14ac:dyDescent="0.2">
      <c r="A44" s="366">
        <v>38</v>
      </c>
      <c r="B44" s="516">
        <v>38</v>
      </c>
      <c r="C44" s="1220" t="s">
        <v>44</v>
      </c>
      <c r="D44" s="1215">
        <f>'8_2.1.18 SIS'!C44</f>
        <v>3857</v>
      </c>
      <c r="E44" s="372">
        <f>'2_State Distrib and Adjs'!AP44</f>
        <v>2766</v>
      </c>
      <c r="F44" s="373">
        <f>'2_State Distrib and Adjs'!AO44</f>
        <v>10668990</v>
      </c>
      <c r="G44" s="1347"/>
      <c r="H44" s="1347"/>
      <c r="I44" s="374"/>
      <c r="J44" s="373"/>
      <c r="K44" s="374"/>
      <c r="L44" s="373"/>
      <c r="M44" s="374"/>
      <c r="N44" s="373"/>
      <c r="O44" s="374"/>
      <c r="P44" s="373"/>
      <c r="Q44" s="375">
        <f>'2_State Distrib and Adjs'!AO44</f>
        <v>10668990</v>
      </c>
      <c r="R44" s="375"/>
      <c r="S44" s="372">
        <f>'2_State Distrib and Adjs'!AT44</f>
        <v>-116172</v>
      </c>
      <c r="T44" s="372">
        <f>'2_State Distrib and Adjs'!AU44</f>
        <v>23511</v>
      </c>
      <c r="U44" s="376">
        <f>'2_State Distrib and Adjs'!AV44</f>
        <v>-92661</v>
      </c>
      <c r="V44" s="375">
        <f t="shared" si="58"/>
        <v>10576329</v>
      </c>
      <c r="W44" s="373"/>
      <c r="X44" s="373"/>
      <c r="Y44" s="375"/>
      <c r="Z44" s="372">
        <f>'2_State Distrib and Adjs'!AQ44</f>
        <v>6917</v>
      </c>
      <c r="AA44" s="377">
        <f>'2_State Distrib and Adjs'!AX44</f>
        <v>0</v>
      </c>
      <c r="AB44" s="377">
        <f>'2_State Distrib and Adjs'!AY44</f>
        <v>106908</v>
      </c>
      <c r="AC44" s="375">
        <f>'2_State Distrib and Adjs'!AZ44</f>
        <v>10690154</v>
      </c>
      <c r="AD44" s="372">
        <f>'2_State Distrib and Adjs'!BA44</f>
        <v>7168840</v>
      </c>
      <c r="AE44" s="372">
        <f>'2_State Distrib and Adjs'!BB44</f>
        <v>3521314</v>
      </c>
      <c r="AF44" s="375">
        <f>'2_State Distrib and Adjs'!BC44</f>
        <v>880329</v>
      </c>
      <c r="AG44" s="377">
        <f>'2_State Distrib and Adjs'!BD44</f>
        <v>0</v>
      </c>
      <c r="AH44" s="1364">
        <f>'2_State Distrib and Adjs'!BE44</f>
        <v>25000</v>
      </c>
      <c r="AI44" s="1364">
        <f>'2_State Distrib and Adjs'!BF44</f>
        <v>47115</v>
      </c>
      <c r="AJ44" s="378">
        <f>'2_State Distrib and Adjs'!BG44</f>
        <v>10762269</v>
      </c>
      <c r="AK44" s="378">
        <f t="shared" si="59"/>
        <v>10762269</v>
      </c>
      <c r="AL44" s="379"/>
      <c r="AM44" s="380">
        <f>-'New Type 2 Res Summary'!AG44-'5A3_OJJ'!P44</f>
        <v>-1040</v>
      </c>
      <c r="AN44" s="371">
        <f>-'New Type 2 Res Summary'!AH44</f>
        <v>0</v>
      </c>
      <c r="AO44" s="379">
        <f>-'New Type 2 Res Summary'!AI44</f>
        <v>0</v>
      </c>
      <c r="AP44" s="371">
        <f>-'New Type 2 Res Summary'!AJ44</f>
        <v>0</v>
      </c>
      <c r="AQ44" s="381">
        <f>-'New Type 2 Res Summary'!AK44</f>
        <v>0</v>
      </c>
      <c r="AR44" s="382">
        <f>-'New Type 2 Res Summary'!AL44</f>
        <v>0</v>
      </c>
      <c r="AS44" s="380">
        <f>-'New Type 2 Res Summary'!AM44-'5A3_OJJ'!P44</f>
        <v>-634863</v>
      </c>
      <c r="AT44" s="383"/>
      <c r="AU44" s="383">
        <f>-'New Type 2 Res Summary'!AN44</f>
        <v>0</v>
      </c>
      <c r="AV44" s="380">
        <f>-'New Type 2 Res Summary'!AO44-'5A3_OJJ'!P44</f>
        <v>-1040</v>
      </c>
      <c r="AW44" s="381"/>
      <c r="AX44" s="380">
        <f>-'New Type 2 Res Summary'!AQ44-'5A3_OJJ'!P44</f>
        <v>-1040</v>
      </c>
      <c r="AY44" s="380">
        <f>'2A-1_EFT (Annual)'!AP44</f>
        <v>-634863</v>
      </c>
      <c r="AZ44" s="381" t="e">
        <f>'2A-1_EFT (Annual)'!#REF!+'2A-1_EFT (Annual)'!#REF!</f>
        <v>#REF!</v>
      </c>
      <c r="BA44" s="381" t="e">
        <f t="shared" si="60"/>
        <v>#REF!</v>
      </c>
      <c r="BB44" s="380">
        <f>'2A-2_EFT (Monthly)'!AP44</f>
        <v>-47496</v>
      </c>
      <c r="BC44" s="381">
        <f t="shared" si="57"/>
        <v>10127406</v>
      </c>
      <c r="BD44" s="381">
        <f>'2A-2_EFT (Monthly)'!AQ44</f>
        <v>832833</v>
      </c>
      <c r="BE44" s="383"/>
      <c r="BF44" s="383"/>
      <c r="BG44" s="383"/>
      <c r="BH44" s="383" t="e">
        <f>'2A-1_EFT (Annual)'!#REF!</f>
        <v>#REF!</v>
      </c>
      <c r="BI44" s="383" t="e">
        <f t="shared" si="61"/>
        <v>#REF!</v>
      </c>
      <c r="BJ44" s="383">
        <f>'2A-2_EFT (Monthly)'!CC44</f>
        <v>-34</v>
      </c>
    </row>
    <row r="45" spans="1:62" ht="16.5" customHeight="1" x14ac:dyDescent="0.2">
      <c r="A45" s="366">
        <v>39</v>
      </c>
      <c r="B45" s="516">
        <v>39</v>
      </c>
      <c r="C45" s="1220" t="s">
        <v>45</v>
      </c>
      <c r="D45" s="1215">
        <f>'8_2.1.18 SIS'!C45</f>
        <v>2704</v>
      </c>
      <c r="E45" s="372">
        <f>'2_State Distrib and Adjs'!AP45</f>
        <v>3660</v>
      </c>
      <c r="F45" s="373">
        <f>'2_State Distrib and Adjs'!AO45</f>
        <v>9896008</v>
      </c>
      <c r="G45" s="1347"/>
      <c r="H45" s="1347"/>
      <c r="I45" s="374"/>
      <c r="J45" s="373"/>
      <c r="K45" s="374"/>
      <c r="L45" s="373"/>
      <c r="M45" s="374"/>
      <c r="N45" s="373"/>
      <c r="O45" s="374"/>
      <c r="P45" s="373"/>
      <c r="Q45" s="375">
        <f>'2_State Distrib and Adjs'!AO45</f>
        <v>9896008</v>
      </c>
      <c r="R45" s="375"/>
      <c r="S45" s="372">
        <f>'2_State Distrib and Adjs'!AT45</f>
        <v>-376980</v>
      </c>
      <c r="T45" s="372">
        <f>'2_State Distrib and Adjs'!AU45</f>
        <v>-38430</v>
      </c>
      <c r="U45" s="376">
        <f>'2_State Distrib and Adjs'!AV45</f>
        <v>-415410</v>
      </c>
      <c r="V45" s="375">
        <f t="shared" si="58"/>
        <v>9480598</v>
      </c>
      <c r="W45" s="373"/>
      <c r="X45" s="373"/>
      <c r="Y45" s="375"/>
      <c r="Z45" s="372">
        <f>'2_State Distrib and Adjs'!AQ45</f>
        <v>457</v>
      </c>
      <c r="AA45" s="377">
        <f>'2_State Distrib and Adjs'!AX45</f>
        <v>63000</v>
      </c>
      <c r="AB45" s="377">
        <f>'2_State Distrib and Adjs'!AY45</f>
        <v>68617</v>
      </c>
      <c r="AC45" s="375">
        <f>'2_State Distrib and Adjs'!AZ45</f>
        <v>9612672</v>
      </c>
      <c r="AD45" s="372">
        <f>'2_State Distrib and Adjs'!BA45</f>
        <v>6683890</v>
      </c>
      <c r="AE45" s="372">
        <f>'2_State Distrib and Adjs'!BB45</f>
        <v>2928782</v>
      </c>
      <c r="AF45" s="375">
        <f>'2_State Distrib and Adjs'!BC45</f>
        <v>732196</v>
      </c>
      <c r="AG45" s="377">
        <f>'2_State Distrib and Adjs'!BD45</f>
        <v>12000</v>
      </c>
      <c r="AH45" s="1364">
        <f>'2_State Distrib and Adjs'!BE45</f>
        <v>101150</v>
      </c>
      <c r="AI45" s="1364">
        <f>'2_State Distrib and Adjs'!BF45</f>
        <v>19326</v>
      </c>
      <c r="AJ45" s="378">
        <f>'2_State Distrib and Adjs'!BG45</f>
        <v>9745148</v>
      </c>
      <c r="AK45" s="378">
        <f t="shared" si="59"/>
        <v>9745148</v>
      </c>
      <c r="AL45" s="379"/>
      <c r="AM45" s="380">
        <f>-'New Type 2 Res Summary'!AG45-'5A3_OJJ'!P45</f>
        <v>-3264</v>
      </c>
      <c r="AN45" s="371">
        <f>-'New Type 2 Res Summary'!AH45</f>
        <v>0</v>
      </c>
      <c r="AO45" s="379">
        <f>-'New Type 2 Res Summary'!AI45</f>
        <v>0</v>
      </c>
      <c r="AP45" s="371">
        <f>-'New Type 2 Res Summary'!AJ45</f>
        <v>0</v>
      </c>
      <c r="AQ45" s="381">
        <f>-'New Type 2 Res Summary'!AK45</f>
        <v>0</v>
      </c>
      <c r="AR45" s="382">
        <f>-'New Type 2 Res Summary'!AL45</f>
        <v>0</v>
      </c>
      <c r="AS45" s="380">
        <f>-'New Type 2 Res Summary'!AM45-'5A3_OJJ'!P45</f>
        <v>-200389</v>
      </c>
      <c r="AT45" s="383"/>
      <c r="AU45" s="383">
        <f>-'New Type 2 Res Summary'!AN45</f>
        <v>0</v>
      </c>
      <c r="AV45" s="380">
        <f>-'New Type 2 Res Summary'!AO45-'5A3_OJJ'!P45</f>
        <v>-3264</v>
      </c>
      <c r="AW45" s="381"/>
      <c r="AX45" s="380">
        <f>-'New Type 2 Res Summary'!AQ45-'5A3_OJJ'!P45</f>
        <v>-3264</v>
      </c>
      <c r="AY45" s="380">
        <f>'2A-1_EFT (Annual)'!AP45</f>
        <v>-200389</v>
      </c>
      <c r="AZ45" s="381" t="e">
        <f>'2A-1_EFT (Annual)'!#REF!+'2A-1_EFT (Annual)'!#REF!</f>
        <v>#REF!</v>
      </c>
      <c r="BA45" s="381" t="e">
        <f t="shared" si="60"/>
        <v>#REF!</v>
      </c>
      <c r="BB45" s="380">
        <f>'2A-2_EFT (Monthly)'!AP45</f>
        <v>-12198</v>
      </c>
      <c r="BC45" s="381">
        <f t="shared" si="57"/>
        <v>9544759</v>
      </c>
      <c r="BD45" s="381">
        <f>'2A-2_EFT (Monthly)'!AQ45</f>
        <v>719998</v>
      </c>
      <c r="BE45" s="383"/>
      <c r="BF45" s="383"/>
      <c r="BG45" s="383"/>
      <c r="BH45" s="383" t="e">
        <f>'2A-1_EFT (Annual)'!#REF!</f>
        <v>#REF!</v>
      </c>
      <c r="BI45" s="383" t="e">
        <f t="shared" si="61"/>
        <v>#REF!</v>
      </c>
      <c r="BJ45" s="383">
        <f>'2A-2_EFT (Monthly)'!CC45</f>
        <v>176</v>
      </c>
    </row>
    <row r="46" spans="1:62" ht="16.5" customHeight="1" x14ac:dyDescent="0.2">
      <c r="A46" s="1221">
        <v>40</v>
      </c>
      <c r="B46" s="1222">
        <v>40</v>
      </c>
      <c r="C46" s="1223" t="s">
        <v>46</v>
      </c>
      <c r="D46" s="1216">
        <f>'8_2.1.18 SIS'!C46</f>
        <v>22169</v>
      </c>
      <c r="E46" s="386">
        <f>'2_State Distrib and Adjs'!AP46</f>
        <v>6033</v>
      </c>
      <c r="F46" s="387">
        <f>'2_State Distrib and Adjs'!AO46</f>
        <v>133740042</v>
      </c>
      <c r="G46" s="1348"/>
      <c r="H46" s="1348"/>
      <c r="I46" s="388"/>
      <c r="J46" s="387"/>
      <c r="K46" s="388"/>
      <c r="L46" s="387"/>
      <c r="M46" s="388"/>
      <c r="N46" s="387"/>
      <c r="O46" s="388"/>
      <c r="P46" s="387"/>
      <c r="Q46" s="389">
        <f>'2_State Distrib and Adjs'!AO46</f>
        <v>133740042</v>
      </c>
      <c r="R46" s="389"/>
      <c r="S46" s="386">
        <f>'2_State Distrib and Adjs'!AT46</f>
        <v>-621399</v>
      </c>
      <c r="T46" s="386">
        <f>'2_State Distrib and Adjs'!AU46</f>
        <v>-461525</v>
      </c>
      <c r="U46" s="390">
        <f>'2_State Distrib and Adjs'!AV46</f>
        <v>-1082924</v>
      </c>
      <c r="V46" s="389">
        <f t="shared" si="58"/>
        <v>132657118</v>
      </c>
      <c r="W46" s="387"/>
      <c r="X46" s="387"/>
      <c r="Y46" s="389"/>
      <c r="Z46" s="386">
        <f>'2_State Distrib and Adjs'!AQ46</f>
        <v>94595</v>
      </c>
      <c r="AA46" s="391">
        <f>'2_State Distrib and Adjs'!AX46</f>
        <v>0</v>
      </c>
      <c r="AB46" s="1361">
        <f>'2_State Distrib and Adjs'!AY46</f>
        <v>591534</v>
      </c>
      <c r="AC46" s="389">
        <f>'2_State Distrib and Adjs'!AZ46</f>
        <v>133343247</v>
      </c>
      <c r="AD46" s="392">
        <f>'2_State Distrib and Adjs'!BA46</f>
        <v>89500875</v>
      </c>
      <c r="AE46" s="386">
        <f>'2_State Distrib and Adjs'!BB46</f>
        <v>43842372</v>
      </c>
      <c r="AF46" s="393">
        <f>'2_State Distrib and Adjs'!BC46</f>
        <v>10960593</v>
      </c>
      <c r="AG46" s="391">
        <f>'2_State Distrib and Adjs'!BD46</f>
        <v>0</v>
      </c>
      <c r="AH46" s="1365">
        <f>'2_State Distrib and Adjs'!BE46</f>
        <v>393414</v>
      </c>
      <c r="AI46" s="1365">
        <f>'2_State Distrib and Adjs'!BF46</f>
        <v>92029</v>
      </c>
      <c r="AJ46" s="393">
        <f>'2_State Distrib and Adjs'!BG46</f>
        <v>133828690</v>
      </c>
      <c r="AK46" s="393">
        <f t="shared" si="59"/>
        <v>133828690</v>
      </c>
      <c r="AL46" s="394"/>
      <c r="AM46" s="395">
        <f>-'New Type 2 Res Summary'!AG46-'5A3_OJJ'!P46</f>
        <v>-7903</v>
      </c>
      <c r="AN46" s="385">
        <f>-'New Type 2 Res Summary'!AH46</f>
        <v>0</v>
      </c>
      <c r="AO46" s="394">
        <f>-'New Type 2 Res Summary'!AI46</f>
        <v>0</v>
      </c>
      <c r="AP46" s="385">
        <f>-'New Type 2 Res Summary'!AJ46</f>
        <v>0</v>
      </c>
      <c r="AQ46" s="396">
        <f>-'New Type 2 Res Summary'!AK46</f>
        <v>0</v>
      </c>
      <c r="AR46" s="397">
        <f>-'New Type 2 Res Summary'!AL46</f>
        <v>0</v>
      </c>
      <c r="AS46" s="395">
        <f>-'New Type 2 Res Summary'!AM46-'5A3_OJJ'!P46</f>
        <v>-409352</v>
      </c>
      <c r="AT46" s="1358"/>
      <c r="AU46" s="398">
        <f>-'New Type 2 Res Summary'!AN46</f>
        <v>0</v>
      </c>
      <c r="AV46" s="395">
        <f>-'New Type 2 Res Summary'!AO46-'5A3_OJJ'!P46</f>
        <v>-7903</v>
      </c>
      <c r="AW46" s="396"/>
      <c r="AX46" s="1383">
        <f>-'New Type 2 Res Summary'!AQ46-'5A3_OJJ'!P46</f>
        <v>-7903</v>
      </c>
      <c r="AY46" s="395">
        <f>'2A-1_EFT (Annual)'!AP46</f>
        <v>-412312</v>
      </c>
      <c r="AZ46" s="396" t="e">
        <f>'2A-1_EFT (Annual)'!#REF!+'2A-1_EFT (Annual)'!#REF!</f>
        <v>#REF!</v>
      </c>
      <c r="BA46" s="396" t="e">
        <f t="shared" si="60"/>
        <v>#REF!</v>
      </c>
      <c r="BB46" s="395">
        <f>'2A-2_EFT (Monthly)'!AP46</f>
        <v>-37303</v>
      </c>
      <c r="BC46" s="396">
        <f t="shared" si="57"/>
        <v>133416378</v>
      </c>
      <c r="BD46" s="396">
        <f>'2A-2_EFT (Monthly)'!AQ46</f>
        <v>10923290</v>
      </c>
      <c r="BE46" s="398"/>
      <c r="BF46" s="398"/>
      <c r="BG46" s="398"/>
      <c r="BH46" s="398" t="e">
        <f>'2A-1_EFT (Annual)'!#REF!</f>
        <v>#REF!</v>
      </c>
      <c r="BI46" s="398" t="e">
        <f t="shared" si="61"/>
        <v>#REF!</v>
      </c>
      <c r="BJ46" s="398">
        <f>'2A-2_EFT (Monthly)'!CC46</f>
        <v>-84</v>
      </c>
    </row>
    <row r="47" spans="1:62" ht="16.5" customHeight="1" x14ac:dyDescent="0.2">
      <c r="A47" s="1217">
        <v>41</v>
      </c>
      <c r="B47" s="1218">
        <v>41</v>
      </c>
      <c r="C47" s="1219" t="s">
        <v>47</v>
      </c>
      <c r="D47" s="1214">
        <f>'8_2.1.18 SIS'!C47</f>
        <v>1412</v>
      </c>
      <c r="E47" s="354">
        <f>'2_State Distrib and Adjs'!AP47</f>
        <v>3840</v>
      </c>
      <c r="F47" s="355">
        <f>'2_State Distrib and Adjs'!AO47</f>
        <v>5422670</v>
      </c>
      <c r="G47" s="1346"/>
      <c r="H47" s="1346"/>
      <c r="I47" s="356"/>
      <c r="J47" s="355"/>
      <c r="K47" s="356"/>
      <c r="L47" s="355"/>
      <c r="M47" s="356"/>
      <c r="N47" s="355"/>
      <c r="O47" s="356"/>
      <c r="P47" s="355"/>
      <c r="Q47" s="357">
        <f>'2_State Distrib and Adjs'!AO47</f>
        <v>5422670</v>
      </c>
      <c r="R47" s="357"/>
      <c r="S47" s="354">
        <f>'2_State Distrib and Adjs'!AT47</f>
        <v>-161280</v>
      </c>
      <c r="T47" s="354">
        <f>'2_State Distrib and Adjs'!AU47</f>
        <v>7680</v>
      </c>
      <c r="U47" s="358">
        <f>'2_State Distrib and Adjs'!AV47</f>
        <v>-153600</v>
      </c>
      <c r="V47" s="357">
        <f t="shared" si="58"/>
        <v>5269070</v>
      </c>
      <c r="W47" s="355"/>
      <c r="X47" s="355"/>
      <c r="Y47" s="357"/>
      <c r="Z47" s="354">
        <f>'2_State Distrib and Adjs'!AQ47</f>
        <v>13103</v>
      </c>
      <c r="AA47" s="369">
        <f>'2_State Distrib and Adjs'!AX47</f>
        <v>0</v>
      </c>
      <c r="AB47" s="1360">
        <f>'2_State Distrib and Adjs'!AY47</f>
        <v>38586</v>
      </c>
      <c r="AC47" s="357">
        <f>'2_State Distrib and Adjs'!AZ47</f>
        <v>5320759</v>
      </c>
      <c r="AD47" s="354">
        <f>'2_State Distrib and Adjs'!BA47</f>
        <v>3644514</v>
      </c>
      <c r="AE47" s="354">
        <f>'2_State Distrib and Adjs'!BB47</f>
        <v>1676245</v>
      </c>
      <c r="AF47" s="357">
        <f>'2_State Distrib and Adjs'!BC47</f>
        <v>419061</v>
      </c>
      <c r="AG47" s="369">
        <f>'2_State Distrib and Adjs'!BD47</f>
        <v>0</v>
      </c>
      <c r="AH47" s="1363">
        <f>'2_State Distrib and Adjs'!BE47</f>
        <v>30940</v>
      </c>
      <c r="AI47" s="1363">
        <f>'2_State Distrib and Adjs'!BF47</f>
        <v>0</v>
      </c>
      <c r="AJ47" s="359">
        <f>'2_State Distrib and Adjs'!BG47</f>
        <v>5351699</v>
      </c>
      <c r="AK47" s="359">
        <f t="shared" si="59"/>
        <v>5351699</v>
      </c>
      <c r="AL47" s="360"/>
      <c r="AM47" s="361">
        <f>-'New Type 2 Res Summary'!AG47-'5A3_OJJ'!P47</f>
        <v>0</v>
      </c>
      <c r="AN47" s="353">
        <f>-'New Type 2 Res Summary'!AH47</f>
        <v>0</v>
      </c>
      <c r="AO47" s="360">
        <f>-'New Type 2 Res Summary'!AI47</f>
        <v>0</v>
      </c>
      <c r="AP47" s="353">
        <f>-'New Type 2 Res Summary'!AJ47</f>
        <v>0</v>
      </c>
      <c r="AQ47" s="362">
        <f>-'New Type 2 Res Summary'!AK47</f>
        <v>0</v>
      </c>
      <c r="AR47" s="363">
        <f>-'New Type 2 Res Summary'!AL47</f>
        <v>0</v>
      </c>
      <c r="AS47" s="361">
        <f>-'New Type 2 Res Summary'!AM47-'5A3_OJJ'!P47</f>
        <v>-93622</v>
      </c>
      <c r="AT47" s="1357"/>
      <c r="AU47" s="364">
        <f>-'New Type 2 Res Summary'!AN47</f>
        <v>0</v>
      </c>
      <c r="AV47" s="361">
        <f>-'New Type 2 Res Summary'!AO47-'5A3_OJJ'!P47</f>
        <v>0</v>
      </c>
      <c r="AW47" s="362"/>
      <c r="AX47" s="1382">
        <f>-'New Type 2 Res Summary'!AQ47-'5A3_OJJ'!P47</f>
        <v>0</v>
      </c>
      <c r="AY47" s="361">
        <f>'2A-1_EFT (Annual)'!AP47</f>
        <v>-93622</v>
      </c>
      <c r="AZ47" s="362" t="e">
        <f>'2A-1_EFT (Annual)'!#REF!+'2A-1_EFT (Annual)'!#REF!</f>
        <v>#REF!</v>
      </c>
      <c r="BA47" s="362" t="e">
        <f t="shared" si="60"/>
        <v>#REF!</v>
      </c>
      <c r="BB47" s="361">
        <f>'2A-2_EFT (Monthly)'!AP47</f>
        <v>-14633</v>
      </c>
      <c r="BC47" s="362">
        <f t="shared" si="57"/>
        <v>5258077</v>
      </c>
      <c r="BD47" s="362">
        <f>'2A-2_EFT (Monthly)'!AQ47</f>
        <v>404428</v>
      </c>
      <c r="BE47" s="364"/>
      <c r="BF47" s="364"/>
      <c r="BG47" s="364"/>
      <c r="BH47" s="364" t="e">
        <f>'2A-1_EFT (Annual)'!#REF!</f>
        <v>#REF!</v>
      </c>
      <c r="BI47" s="364" t="e">
        <f t="shared" si="61"/>
        <v>#REF!</v>
      </c>
      <c r="BJ47" s="364">
        <f>'2A-2_EFT (Monthly)'!CC47</f>
        <v>-84</v>
      </c>
    </row>
    <row r="48" spans="1:62" ht="16.5" customHeight="1" x14ac:dyDescent="0.2">
      <c r="A48" s="366">
        <v>42</v>
      </c>
      <c r="B48" s="516">
        <v>42</v>
      </c>
      <c r="C48" s="1220" t="s">
        <v>48</v>
      </c>
      <c r="D48" s="1215">
        <f>'8_2.1.18 SIS'!C48</f>
        <v>2821</v>
      </c>
      <c r="E48" s="372">
        <f>'2_State Distrib and Adjs'!AP48</f>
        <v>5693</v>
      </c>
      <c r="F48" s="373">
        <f>'2_State Distrib and Adjs'!AO48</f>
        <v>16058726</v>
      </c>
      <c r="G48" s="1347"/>
      <c r="H48" s="1347"/>
      <c r="I48" s="374"/>
      <c r="J48" s="373"/>
      <c r="K48" s="374"/>
      <c r="L48" s="373"/>
      <c r="M48" s="374"/>
      <c r="N48" s="373"/>
      <c r="O48" s="374"/>
      <c r="P48" s="373"/>
      <c r="Q48" s="375">
        <f>'2_State Distrib and Adjs'!AO48</f>
        <v>16058726</v>
      </c>
      <c r="R48" s="375"/>
      <c r="S48" s="372">
        <f>'2_State Distrib and Adjs'!AT48</f>
        <v>-483905</v>
      </c>
      <c r="T48" s="372">
        <f>'2_State Distrib and Adjs'!AU48</f>
        <v>-62623</v>
      </c>
      <c r="U48" s="376">
        <f>'2_State Distrib and Adjs'!AV48</f>
        <v>-546528</v>
      </c>
      <c r="V48" s="375">
        <f t="shared" si="58"/>
        <v>15512198</v>
      </c>
      <c r="W48" s="373"/>
      <c r="X48" s="373"/>
      <c r="Y48" s="375"/>
      <c r="Z48" s="372">
        <f>'2_State Distrib and Adjs'!AQ48</f>
        <v>-9045</v>
      </c>
      <c r="AA48" s="377">
        <f>'2_State Distrib and Adjs'!AX48</f>
        <v>0</v>
      </c>
      <c r="AB48" s="377">
        <f>'2_State Distrib and Adjs'!AY48</f>
        <v>75815</v>
      </c>
      <c r="AC48" s="375">
        <f>'2_State Distrib and Adjs'!AZ48</f>
        <v>15578968</v>
      </c>
      <c r="AD48" s="372">
        <f>'2_State Distrib and Adjs'!BA48</f>
        <v>10749654</v>
      </c>
      <c r="AE48" s="372">
        <f>'2_State Distrib and Adjs'!BB48</f>
        <v>4829314</v>
      </c>
      <c r="AF48" s="375">
        <f>'2_State Distrib and Adjs'!BC48</f>
        <v>1207329</v>
      </c>
      <c r="AG48" s="377">
        <f>'2_State Distrib and Adjs'!BD48</f>
        <v>0</v>
      </c>
      <c r="AH48" s="1364">
        <f>'2_State Distrib and Adjs'!BE48</f>
        <v>70924</v>
      </c>
      <c r="AI48" s="1364">
        <f>'2_State Distrib and Adjs'!BF48</f>
        <v>0</v>
      </c>
      <c r="AJ48" s="378">
        <f>'2_State Distrib and Adjs'!BG48</f>
        <v>15649892</v>
      </c>
      <c r="AK48" s="378">
        <f t="shared" si="59"/>
        <v>15649892</v>
      </c>
      <c r="AL48" s="379"/>
      <c r="AM48" s="380">
        <f>-'New Type 2 Res Summary'!AG48-'5A3_OJJ'!P48</f>
        <v>-25317</v>
      </c>
      <c r="AN48" s="371">
        <f>-'New Type 2 Res Summary'!AH48</f>
        <v>0</v>
      </c>
      <c r="AO48" s="379">
        <f>-'New Type 2 Res Summary'!AI48</f>
        <v>0</v>
      </c>
      <c r="AP48" s="371">
        <f>-'New Type 2 Res Summary'!AJ48</f>
        <v>0</v>
      </c>
      <c r="AQ48" s="381">
        <f>-'New Type 2 Res Summary'!AK48</f>
        <v>0</v>
      </c>
      <c r="AR48" s="382">
        <f>-'New Type 2 Res Summary'!AL48</f>
        <v>0</v>
      </c>
      <c r="AS48" s="380">
        <f>-'New Type 2 Res Summary'!AM48-'5A3_OJJ'!P48</f>
        <v>-167526</v>
      </c>
      <c r="AT48" s="383"/>
      <c r="AU48" s="383">
        <f>-'New Type 2 Res Summary'!AN48</f>
        <v>0</v>
      </c>
      <c r="AV48" s="380">
        <f>-'New Type 2 Res Summary'!AO48-'5A3_OJJ'!P48</f>
        <v>-25317</v>
      </c>
      <c r="AW48" s="381"/>
      <c r="AX48" s="380">
        <f>-'New Type 2 Res Summary'!AQ48-'5A3_OJJ'!P48</f>
        <v>-25317</v>
      </c>
      <c r="AY48" s="380">
        <f>'2A-1_EFT (Annual)'!AP48</f>
        <v>-167526</v>
      </c>
      <c r="AZ48" s="381" t="e">
        <f>'2A-1_EFT (Annual)'!#REF!+'2A-1_EFT (Annual)'!#REF!</f>
        <v>#REF!</v>
      </c>
      <c r="BA48" s="381" t="e">
        <f t="shared" si="60"/>
        <v>#REF!</v>
      </c>
      <c r="BB48" s="380">
        <f>'2A-2_EFT (Monthly)'!AP48</f>
        <v>-13967</v>
      </c>
      <c r="BC48" s="381">
        <f t="shared" si="57"/>
        <v>15482366</v>
      </c>
      <c r="BD48" s="381">
        <f>'2A-2_EFT (Monthly)'!AQ48</f>
        <v>1193362</v>
      </c>
      <c r="BE48" s="383"/>
      <c r="BF48" s="383"/>
      <c r="BG48" s="383"/>
      <c r="BH48" s="383" t="e">
        <f>'2A-1_EFT (Annual)'!#REF!</f>
        <v>#REF!</v>
      </c>
      <c r="BI48" s="383" t="e">
        <f t="shared" si="61"/>
        <v>#REF!</v>
      </c>
      <c r="BJ48" s="383">
        <f>'2A-2_EFT (Monthly)'!CC48</f>
        <v>-141</v>
      </c>
    </row>
    <row r="49" spans="1:62" ht="16.5" customHeight="1" x14ac:dyDescent="0.2">
      <c r="A49" s="366">
        <v>43</v>
      </c>
      <c r="B49" s="516">
        <v>43</v>
      </c>
      <c r="C49" s="1220" t="s">
        <v>49</v>
      </c>
      <c r="D49" s="1215">
        <f>'8_2.1.18 SIS'!C49</f>
        <v>4092</v>
      </c>
      <c r="E49" s="372">
        <f>'2_State Distrib and Adjs'!AP49</f>
        <v>6793</v>
      </c>
      <c r="F49" s="373">
        <f>'2_State Distrib and Adjs'!AO49</f>
        <v>27796042</v>
      </c>
      <c r="G49" s="1347"/>
      <c r="H49" s="1347"/>
      <c r="I49" s="374"/>
      <c r="J49" s="373"/>
      <c r="K49" s="374"/>
      <c r="L49" s="373"/>
      <c r="M49" s="374"/>
      <c r="N49" s="373"/>
      <c r="O49" s="374"/>
      <c r="P49" s="373"/>
      <c r="Q49" s="375">
        <f>'2_State Distrib and Adjs'!AO49</f>
        <v>27796042</v>
      </c>
      <c r="R49" s="375"/>
      <c r="S49" s="372">
        <f>'2_State Distrib and Adjs'!AT49</f>
        <v>-6793</v>
      </c>
      <c r="T49" s="372">
        <f>'2_State Distrib and Adjs'!AU49</f>
        <v>-146050</v>
      </c>
      <c r="U49" s="376">
        <f>'2_State Distrib and Adjs'!AV49</f>
        <v>-152843</v>
      </c>
      <c r="V49" s="375">
        <f t="shared" si="58"/>
        <v>27643199</v>
      </c>
      <c r="W49" s="373"/>
      <c r="X49" s="373"/>
      <c r="Y49" s="375"/>
      <c r="Z49" s="372">
        <f>'2_State Distrib and Adjs'!AQ49</f>
        <v>26007</v>
      </c>
      <c r="AA49" s="377">
        <f>'2_State Distrib and Adjs'!AX49</f>
        <v>0</v>
      </c>
      <c r="AB49" s="377">
        <f>'2_State Distrib and Adjs'!AY49</f>
        <v>107439</v>
      </c>
      <c r="AC49" s="375">
        <f>'2_State Distrib and Adjs'!AZ49</f>
        <v>27776645</v>
      </c>
      <c r="AD49" s="372">
        <f>'2_State Distrib and Adjs'!BA49</f>
        <v>18599150</v>
      </c>
      <c r="AE49" s="372">
        <f>'2_State Distrib and Adjs'!BB49</f>
        <v>9177495</v>
      </c>
      <c r="AF49" s="375">
        <f>'2_State Distrib and Adjs'!BC49</f>
        <v>2294374</v>
      </c>
      <c r="AG49" s="377">
        <f>'2_State Distrib and Adjs'!BD49</f>
        <v>0</v>
      </c>
      <c r="AH49" s="1364">
        <f>'2_State Distrib and Adjs'!BE49</f>
        <v>125664</v>
      </c>
      <c r="AI49" s="1364">
        <f>'2_State Distrib and Adjs'!BF49</f>
        <v>165742</v>
      </c>
      <c r="AJ49" s="378">
        <f>'2_State Distrib and Adjs'!BG49</f>
        <v>28068051</v>
      </c>
      <c r="AK49" s="378">
        <f t="shared" si="59"/>
        <v>28068051</v>
      </c>
      <c r="AL49" s="379"/>
      <c r="AM49" s="380">
        <f>-'New Type 2 Res Summary'!AG49-'5A3_OJJ'!P49</f>
        <v>-3527</v>
      </c>
      <c r="AN49" s="371">
        <f>-'New Type 2 Res Summary'!AH49</f>
        <v>0</v>
      </c>
      <c r="AO49" s="379">
        <f>-'New Type 2 Res Summary'!AI49</f>
        <v>0</v>
      </c>
      <c r="AP49" s="371">
        <f>-'New Type 2 Res Summary'!AJ49</f>
        <v>0</v>
      </c>
      <c r="AQ49" s="381">
        <f>-'New Type 2 Res Summary'!AK49</f>
        <v>0</v>
      </c>
      <c r="AR49" s="382">
        <f>-'New Type 2 Res Summary'!AL49</f>
        <v>0</v>
      </c>
      <c r="AS49" s="380">
        <f>-'New Type 2 Res Summary'!AM49-'5A3_OJJ'!P49</f>
        <v>-48420</v>
      </c>
      <c r="AT49" s="383"/>
      <c r="AU49" s="383">
        <f>-'New Type 2 Res Summary'!AN49</f>
        <v>0</v>
      </c>
      <c r="AV49" s="380">
        <f>-'New Type 2 Res Summary'!AO49-'5A3_OJJ'!P49</f>
        <v>-3527</v>
      </c>
      <c r="AW49" s="381"/>
      <c r="AX49" s="380">
        <f>-'New Type 2 Res Summary'!AQ49-'5A3_OJJ'!P49</f>
        <v>-3527</v>
      </c>
      <c r="AY49" s="380">
        <f>'2A-1_EFT (Annual)'!AP49</f>
        <v>-48420</v>
      </c>
      <c r="AZ49" s="381" t="e">
        <f>'2A-1_EFT (Annual)'!#REF!+'2A-1_EFT (Annual)'!#REF!</f>
        <v>#REF!</v>
      </c>
      <c r="BA49" s="381" t="e">
        <f t="shared" si="60"/>
        <v>#REF!</v>
      </c>
      <c r="BB49" s="380">
        <f>'2A-2_EFT (Monthly)'!AP49</f>
        <v>-1954</v>
      </c>
      <c r="BC49" s="381">
        <f t="shared" si="57"/>
        <v>28019631</v>
      </c>
      <c r="BD49" s="381">
        <f>'2A-2_EFT (Monthly)'!AQ49</f>
        <v>2292420</v>
      </c>
      <c r="BE49" s="383"/>
      <c r="BF49" s="383"/>
      <c r="BG49" s="383"/>
      <c r="BH49" s="383" t="e">
        <f>'2A-1_EFT (Annual)'!#REF!</f>
        <v>#REF!</v>
      </c>
      <c r="BI49" s="383" t="e">
        <f t="shared" si="61"/>
        <v>#REF!</v>
      </c>
      <c r="BJ49" s="383">
        <f>'2A-2_EFT (Monthly)'!CC49</f>
        <v>69</v>
      </c>
    </row>
    <row r="50" spans="1:62" ht="16.5" customHeight="1" x14ac:dyDescent="0.2">
      <c r="A50" s="366">
        <v>44</v>
      </c>
      <c r="B50" s="516">
        <v>44</v>
      </c>
      <c r="C50" s="1220" t="s">
        <v>50</v>
      </c>
      <c r="D50" s="1215">
        <f>'8_2.1.18 SIS'!C50</f>
        <v>7213</v>
      </c>
      <c r="E50" s="372">
        <f>'2_State Distrib and Adjs'!AP50</f>
        <v>5919</v>
      </c>
      <c r="F50" s="373">
        <f>'2_State Distrib and Adjs'!AO50</f>
        <v>42694027</v>
      </c>
      <c r="G50" s="1347"/>
      <c r="H50" s="1347"/>
      <c r="I50" s="374"/>
      <c r="J50" s="373"/>
      <c r="K50" s="374"/>
      <c r="L50" s="373"/>
      <c r="M50" s="374"/>
      <c r="N50" s="373"/>
      <c r="O50" s="374"/>
      <c r="P50" s="373"/>
      <c r="Q50" s="375">
        <f>'2_State Distrib and Adjs'!AO50</f>
        <v>42694027</v>
      </c>
      <c r="R50" s="375"/>
      <c r="S50" s="372">
        <f>'2_State Distrib and Adjs'!AT50</f>
        <v>899688</v>
      </c>
      <c r="T50" s="372">
        <f>'2_State Distrib and Adjs'!AU50</f>
        <v>-17757</v>
      </c>
      <c r="U50" s="376">
        <f>'2_State Distrib and Adjs'!AV50</f>
        <v>881931</v>
      </c>
      <c r="V50" s="375">
        <f t="shared" si="58"/>
        <v>43575958</v>
      </c>
      <c r="W50" s="373"/>
      <c r="X50" s="373"/>
      <c r="Y50" s="375"/>
      <c r="Z50" s="372">
        <f>'2_State Distrib and Adjs'!AQ50</f>
        <v>6606</v>
      </c>
      <c r="AA50" s="377">
        <f>'2_State Distrib and Adjs'!AX50</f>
        <v>0</v>
      </c>
      <c r="AB50" s="377">
        <f>'2_State Distrib and Adjs'!AY50</f>
        <v>177295</v>
      </c>
      <c r="AC50" s="375">
        <f>'2_State Distrib and Adjs'!AZ50</f>
        <v>43759859</v>
      </c>
      <c r="AD50" s="372">
        <f>'2_State Distrib and Adjs'!BA50</f>
        <v>28565202</v>
      </c>
      <c r="AE50" s="372">
        <f>'2_State Distrib and Adjs'!BB50</f>
        <v>15194657</v>
      </c>
      <c r="AF50" s="375">
        <f>'2_State Distrib and Adjs'!BC50</f>
        <v>3798664</v>
      </c>
      <c r="AG50" s="377">
        <f>'2_State Distrib and Adjs'!BD50</f>
        <v>0</v>
      </c>
      <c r="AH50" s="1364">
        <f>'2_State Distrib and Adjs'!BE50</f>
        <v>60690</v>
      </c>
      <c r="AI50" s="1364">
        <f>'2_State Distrib and Adjs'!BF50</f>
        <v>597707</v>
      </c>
      <c r="AJ50" s="378">
        <f>'2_State Distrib and Adjs'!BG50</f>
        <v>44418256</v>
      </c>
      <c r="AK50" s="378">
        <f t="shared" si="59"/>
        <v>44418256</v>
      </c>
      <c r="AL50" s="379"/>
      <c r="AM50" s="380">
        <f>-'New Type 2 Res Summary'!AG50-'5A3_OJJ'!P50</f>
        <v>-2923</v>
      </c>
      <c r="AN50" s="371">
        <f>-'New Type 2 Res Summary'!AH50</f>
        <v>0</v>
      </c>
      <c r="AO50" s="379">
        <f>-'New Type 2 Res Summary'!AI50</f>
        <v>0</v>
      </c>
      <c r="AP50" s="371">
        <f>-'New Type 2 Res Summary'!AJ50</f>
        <v>0</v>
      </c>
      <c r="AQ50" s="381">
        <f>-'New Type 2 Res Summary'!AK50</f>
        <v>0</v>
      </c>
      <c r="AR50" s="382">
        <f>-'New Type 2 Res Summary'!AL50</f>
        <v>0</v>
      </c>
      <c r="AS50" s="380">
        <f>-'New Type 2 Res Summary'!AM50-'5A3_OJJ'!P50</f>
        <v>-239472</v>
      </c>
      <c r="AT50" s="383"/>
      <c r="AU50" s="383">
        <f>-'New Type 2 Res Summary'!AN50</f>
        <v>0</v>
      </c>
      <c r="AV50" s="380">
        <f>-'New Type 2 Res Summary'!AO50-'5A3_OJJ'!P50</f>
        <v>-2923</v>
      </c>
      <c r="AW50" s="381"/>
      <c r="AX50" s="380">
        <f>-'New Type 2 Res Summary'!AQ50-'5A3_OJJ'!P50</f>
        <v>-2923</v>
      </c>
      <c r="AY50" s="380">
        <f>'2A-1_EFT (Annual)'!AP50</f>
        <v>-239472</v>
      </c>
      <c r="AZ50" s="381" t="e">
        <f>'2A-1_EFT (Annual)'!#REF!+'2A-1_EFT (Annual)'!#REF!</f>
        <v>#REF!</v>
      </c>
      <c r="BA50" s="381" t="e">
        <f t="shared" si="60"/>
        <v>#REF!</v>
      </c>
      <c r="BB50" s="380">
        <f>'2A-2_EFT (Monthly)'!AP50</f>
        <v>-19964</v>
      </c>
      <c r="BC50" s="381">
        <f t="shared" si="57"/>
        <v>44178784</v>
      </c>
      <c r="BD50" s="381">
        <f>'2A-2_EFT (Monthly)'!AQ50</f>
        <v>3778700</v>
      </c>
      <c r="BE50" s="383"/>
      <c r="BF50" s="383"/>
      <c r="BG50" s="383"/>
      <c r="BH50" s="383" t="e">
        <f>'2A-1_EFT (Annual)'!#REF!</f>
        <v>#REF!</v>
      </c>
      <c r="BI50" s="383" t="e">
        <f t="shared" si="61"/>
        <v>#REF!</v>
      </c>
      <c r="BJ50" s="383">
        <f>'2A-2_EFT (Monthly)'!CC50</f>
        <v>-107</v>
      </c>
    </row>
    <row r="51" spans="1:62" ht="16.5" customHeight="1" x14ac:dyDescent="0.2">
      <c r="A51" s="1221">
        <v>45</v>
      </c>
      <c r="B51" s="1222">
        <v>45</v>
      </c>
      <c r="C51" s="1223" t="s">
        <v>51</v>
      </c>
      <c r="D51" s="1216">
        <f>'8_2.1.18 SIS'!C51</f>
        <v>9252</v>
      </c>
      <c r="E51" s="386">
        <f>'2_State Distrib and Adjs'!AP51</f>
        <v>3230</v>
      </c>
      <c r="F51" s="387">
        <f>'2_State Distrib and Adjs'!AO51</f>
        <v>29888467</v>
      </c>
      <c r="G51" s="1348"/>
      <c r="H51" s="1348"/>
      <c r="I51" s="388"/>
      <c r="J51" s="387"/>
      <c r="K51" s="388"/>
      <c r="L51" s="387"/>
      <c r="M51" s="388"/>
      <c r="N51" s="387"/>
      <c r="O51" s="388"/>
      <c r="P51" s="387"/>
      <c r="Q51" s="389">
        <f>'2_State Distrib and Adjs'!AO51</f>
        <v>29888467</v>
      </c>
      <c r="R51" s="389"/>
      <c r="S51" s="386">
        <f>'2_State Distrib and Adjs'!AT51</f>
        <v>251940</v>
      </c>
      <c r="T51" s="386">
        <f>'2_State Distrib and Adjs'!AU51</f>
        <v>-25840</v>
      </c>
      <c r="U51" s="390">
        <f>'2_State Distrib and Adjs'!AV51</f>
        <v>226100</v>
      </c>
      <c r="V51" s="389">
        <f t="shared" si="58"/>
        <v>30114567</v>
      </c>
      <c r="W51" s="387"/>
      <c r="X51" s="387"/>
      <c r="Y51" s="389"/>
      <c r="Z51" s="386">
        <f>'2_State Distrib and Adjs'!AQ51</f>
        <v>17622</v>
      </c>
      <c r="AA51" s="391">
        <f>'2_State Distrib and Adjs'!AX51</f>
        <v>0</v>
      </c>
      <c r="AB51" s="1361">
        <f>'2_State Distrib and Adjs'!AY51</f>
        <v>249275</v>
      </c>
      <c r="AC51" s="389">
        <f>'2_State Distrib and Adjs'!AZ51</f>
        <v>30381464</v>
      </c>
      <c r="AD51" s="392">
        <f>'2_State Distrib and Adjs'!BA51</f>
        <v>20100232</v>
      </c>
      <c r="AE51" s="386">
        <f>'2_State Distrib and Adjs'!BB51</f>
        <v>10281232</v>
      </c>
      <c r="AF51" s="393">
        <f>'2_State Distrib and Adjs'!BC51</f>
        <v>2570308</v>
      </c>
      <c r="AG51" s="391">
        <f>'2_State Distrib and Adjs'!BD51</f>
        <v>0</v>
      </c>
      <c r="AH51" s="1365">
        <f>'2_State Distrib and Adjs'!BE51</f>
        <v>145418</v>
      </c>
      <c r="AI51" s="1365">
        <f>'2_State Distrib and Adjs'!BF51</f>
        <v>65652</v>
      </c>
      <c r="AJ51" s="393">
        <f>'2_State Distrib and Adjs'!BG51</f>
        <v>30592534</v>
      </c>
      <c r="AK51" s="393">
        <f t="shared" si="59"/>
        <v>30592534</v>
      </c>
      <c r="AL51" s="394"/>
      <c r="AM51" s="395">
        <f>-'New Type 2 Res Summary'!AG51-'5A3_OJJ'!P51</f>
        <v>-11877</v>
      </c>
      <c r="AN51" s="385">
        <f>-'New Type 2 Res Summary'!AH51</f>
        <v>0</v>
      </c>
      <c r="AO51" s="394">
        <f>-'New Type 2 Res Summary'!AI51</f>
        <v>0</v>
      </c>
      <c r="AP51" s="385">
        <f>-'New Type 2 Res Summary'!AJ51</f>
        <v>0</v>
      </c>
      <c r="AQ51" s="396">
        <f>-'New Type 2 Res Summary'!AK51</f>
        <v>0</v>
      </c>
      <c r="AR51" s="397">
        <f>-'New Type 2 Res Summary'!AL51</f>
        <v>0</v>
      </c>
      <c r="AS51" s="395">
        <f>-'New Type 2 Res Summary'!AM51-'5A3_OJJ'!P51</f>
        <v>-589970</v>
      </c>
      <c r="AT51" s="1358"/>
      <c r="AU51" s="398">
        <f>-'New Type 2 Res Summary'!AN51</f>
        <v>0</v>
      </c>
      <c r="AV51" s="395">
        <f>-'New Type 2 Res Summary'!AO51-'5A3_OJJ'!P51</f>
        <v>-11877</v>
      </c>
      <c r="AW51" s="396"/>
      <c r="AX51" s="1383">
        <f>-'New Type 2 Res Summary'!AQ51-'5A3_OJJ'!P51</f>
        <v>-11877</v>
      </c>
      <c r="AY51" s="395">
        <f>'2A-1_EFT (Annual)'!AP51</f>
        <v>-595430</v>
      </c>
      <c r="AZ51" s="396" t="e">
        <f>'2A-1_EFT (Annual)'!#REF!+'2A-1_EFT (Annual)'!#REF!</f>
        <v>#REF!</v>
      </c>
      <c r="BA51" s="396" t="e">
        <f t="shared" si="60"/>
        <v>#REF!</v>
      </c>
      <c r="BB51" s="395">
        <f>'2A-2_EFT (Monthly)'!AP51</f>
        <v>-52418</v>
      </c>
      <c r="BC51" s="396">
        <f t="shared" si="57"/>
        <v>29997104</v>
      </c>
      <c r="BD51" s="396">
        <f>'2A-2_EFT (Monthly)'!AQ51</f>
        <v>2517890</v>
      </c>
      <c r="BE51" s="398"/>
      <c r="BF51" s="398"/>
      <c r="BG51" s="398"/>
      <c r="BH51" s="398" t="e">
        <f>'2A-1_EFT (Annual)'!#REF!</f>
        <v>#REF!</v>
      </c>
      <c r="BI51" s="398" t="e">
        <f t="shared" si="61"/>
        <v>#REF!</v>
      </c>
      <c r="BJ51" s="398">
        <f>'2A-2_EFT (Monthly)'!CC51</f>
        <v>-384</v>
      </c>
    </row>
    <row r="52" spans="1:62" ht="16.5" customHeight="1" x14ac:dyDescent="0.2">
      <c r="A52" s="1217">
        <v>46</v>
      </c>
      <c r="B52" s="1218">
        <v>46</v>
      </c>
      <c r="C52" s="1219" t="s">
        <v>52</v>
      </c>
      <c r="D52" s="1214">
        <f>'8_2.1.18 SIS'!C52</f>
        <v>1122</v>
      </c>
      <c r="E52" s="354">
        <f>'2_State Distrib and Adjs'!AP52</f>
        <v>7624</v>
      </c>
      <c r="F52" s="355">
        <f>'2_State Distrib and Adjs'!AO52</f>
        <v>8553999</v>
      </c>
      <c r="G52" s="1346"/>
      <c r="H52" s="1346"/>
      <c r="I52" s="356"/>
      <c r="J52" s="355"/>
      <c r="K52" s="356"/>
      <c r="L52" s="355"/>
      <c r="M52" s="356"/>
      <c r="N52" s="355"/>
      <c r="O52" s="356"/>
      <c r="P52" s="355"/>
      <c r="Q52" s="357">
        <f>'2_State Distrib and Adjs'!AO52</f>
        <v>8553999</v>
      </c>
      <c r="R52" s="357"/>
      <c r="S52" s="354">
        <f>'2_State Distrib and Adjs'!AT52</f>
        <v>121984</v>
      </c>
      <c r="T52" s="354">
        <f>'2_State Distrib and Adjs'!AU52</f>
        <v>72428</v>
      </c>
      <c r="U52" s="358">
        <f>'2_State Distrib and Adjs'!AV52</f>
        <v>194412</v>
      </c>
      <c r="V52" s="357">
        <f t="shared" si="58"/>
        <v>8748411</v>
      </c>
      <c r="W52" s="355"/>
      <c r="X52" s="355"/>
      <c r="Y52" s="357"/>
      <c r="Z52" s="354">
        <f>'2_State Distrib and Adjs'!AQ52</f>
        <v>8286</v>
      </c>
      <c r="AA52" s="369">
        <f>'2_State Distrib and Adjs'!AX52</f>
        <v>0</v>
      </c>
      <c r="AB52" s="1360">
        <f>'2_State Distrib and Adjs'!AY52</f>
        <v>29441</v>
      </c>
      <c r="AC52" s="357">
        <f>'2_State Distrib and Adjs'!AZ52</f>
        <v>8786138</v>
      </c>
      <c r="AD52" s="354">
        <f>'2_State Distrib and Adjs'!BA52</f>
        <v>5720446</v>
      </c>
      <c r="AE52" s="354">
        <f>'2_State Distrib and Adjs'!BB52</f>
        <v>3065692</v>
      </c>
      <c r="AF52" s="357">
        <f>'2_State Distrib and Adjs'!BC52</f>
        <v>766423</v>
      </c>
      <c r="AG52" s="369">
        <f>'2_State Distrib and Adjs'!BD52</f>
        <v>0</v>
      </c>
      <c r="AH52" s="1363">
        <f>'2_State Distrib and Adjs'!BE52</f>
        <v>25000</v>
      </c>
      <c r="AI52" s="1363">
        <f>'2_State Distrib and Adjs'!BF52</f>
        <v>0</v>
      </c>
      <c r="AJ52" s="359">
        <f>'2_State Distrib and Adjs'!BG52</f>
        <v>8811138</v>
      </c>
      <c r="AK52" s="359">
        <f t="shared" si="59"/>
        <v>8811138</v>
      </c>
      <c r="AL52" s="360"/>
      <c r="AM52" s="361">
        <f>-'New Type 2 Res Summary'!AG52-'5A3_OJJ'!P52</f>
        <v>0</v>
      </c>
      <c r="AN52" s="353">
        <f>-'New Type 2 Res Summary'!AH52</f>
        <v>0</v>
      </c>
      <c r="AO52" s="360">
        <f>-'New Type 2 Res Summary'!AI52</f>
        <v>0</v>
      </c>
      <c r="AP52" s="353">
        <f>-'New Type 2 Res Summary'!AJ52</f>
        <v>0</v>
      </c>
      <c r="AQ52" s="362">
        <f>-'New Type 2 Res Summary'!AK52</f>
        <v>0</v>
      </c>
      <c r="AR52" s="363">
        <f>-'New Type 2 Res Summary'!AL52</f>
        <v>0</v>
      </c>
      <c r="AS52" s="361">
        <f>-'New Type 2 Res Summary'!AM52-'5A3_OJJ'!P52</f>
        <v>-106748</v>
      </c>
      <c r="AT52" s="1357"/>
      <c r="AU52" s="364">
        <f>-'New Type 2 Res Summary'!AN52</f>
        <v>0</v>
      </c>
      <c r="AV52" s="361">
        <f>-'New Type 2 Res Summary'!AO52-'5A3_OJJ'!P52</f>
        <v>0</v>
      </c>
      <c r="AW52" s="362"/>
      <c r="AX52" s="1382">
        <f>-'New Type 2 Res Summary'!AQ52-'5A3_OJJ'!P52</f>
        <v>0</v>
      </c>
      <c r="AY52" s="361">
        <f>'2A-1_EFT (Annual)'!AP52</f>
        <v>-106748</v>
      </c>
      <c r="AZ52" s="362" t="e">
        <f>'2A-1_EFT (Annual)'!#REF!+'2A-1_EFT (Annual)'!#REF!</f>
        <v>#REF!</v>
      </c>
      <c r="BA52" s="362" t="e">
        <f t="shared" si="60"/>
        <v>#REF!</v>
      </c>
      <c r="BB52" s="361">
        <f>'2A-2_EFT (Monthly)'!AP52</f>
        <v>-6899</v>
      </c>
      <c r="BC52" s="362">
        <f t="shared" si="57"/>
        <v>8704390</v>
      </c>
      <c r="BD52" s="362">
        <f>'2A-2_EFT (Monthly)'!AQ52</f>
        <v>759524</v>
      </c>
      <c r="BE52" s="364"/>
      <c r="BF52" s="364"/>
      <c r="BG52" s="364"/>
      <c r="BH52" s="364" t="e">
        <f>'2A-1_EFT (Annual)'!#REF!</f>
        <v>#REF!</v>
      </c>
      <c r="BI52" s="364" t="e">
        <f t="shared" si="61"/>
        <v>#REF!</v>
      </c>
      <c r="BJ52" s="364">
        <f>'2A-2_EFT (Monthly)'!CC52</f>
        <v>-7</v>
      </c>
    </row>
    <row r="53" spans="1:62" ht="16.5" customHeight="1" x14ac:dyDescent="0.2">
      <c r="A53" s="366">
        <v>47</v>
      </c>
      <c r="B53" s="516">
        <v>47</v>
      </c>
      <c r="C53" s="1220" t="s">
        <v>53</v>
      </c>
      <c r="D53" s="1215">
        <f>'8_2.1.18 SIS'!C53</f>
        <v>3574</v>
      </c>
      <c r="E53" s="372">
        <f>'2_State Distrib and Adjs'!AP53</f>
        <v>3647</v>
      </c>
      <c r="F53" s="373">
        <f>'2_State Distrib and Adjs'!AO53</f>
        <v>13034834</v>
      </c>
      <c r="G53" s="1347"/>
      <c r="H53" s="1347"/>
      <c r="I53" s="374"/>
      <c r="J53" s="373"/>
      <c r="K53" s="374"/>
      <c r="L53" s="373"/>
      <c r="M53" s="374"/>
      <c r="N53" s="373"/>
      <c r="O53" s="374"/>
      <c r="P53" s="373"/>
      <c r="Q53" s="375">
        <f>'2_State Distrib and Adjs'!AO53</f>
        <v>13034834</v>
      </c>
      <c r="R53" s="375"/>
      <c r="S53" s="372">
        <f>'2_State Distrib and Adjs'!AT53</f>
        <v>-313642</v>
      </c>
      <c r="T53" s="372">
        <f>'2_State Distrib and Adjs'!AU53</f>
        <v>5471</v>
      </c>
      <c r="U53" s="376">
        <f>'2_State Distrib and Adjs'!AV53</f>
        <v>-308171</v>
      </c>
      <c r="V53" s="375">
        <f t="shared" si="58"/>
        <v>12726663</v>
      </c>
      <c r="W53" s="373"/>
      <c r="X53" s="373"/>
      <c r="Y53" s="375"/>
      <c r="Z53" s="372">
        <f>'2_State Distrib and Adjs'!AQ53</f>
        <v>-17214</v>
      </c>
      <c r="AA53" s="377">
        <f>'2_State Distrib and Adjs'!AX53</f>
        <v>0</v>
      </c>
      <c r="AB53" s="377">
        <f>'2_State Distrib and Adjs'!AY53</f>
        <v>97173</v>
      </c>
      <c r="AC53" s="375">
        <f>'2_State Distrib and Adjs'!AZ53</f>
        <v>12806622</v>
      </c>
      <c r="AD53" s="372">
        <f>'2_State Distrib and Adjs'!BA53</f>
        <v>8736549</v>
      </c>
      <c r="AE53" s="372">
        <f>'2_State Distrib and Adjs'!BB53</f>
        <v>4070073</v>
      </c>
      <c r="AF53" s="375">
        <f>'2_State Distrib and Adjs'!BC53</f>
        <v>1017518</v>
      </c>
      <c r="AG53" s="377">
        <f>'2_State Distrib and Adjs'!BD53</f>
        <v>0</v>
      </c>
      <c r="AH53" s="1364">
        <f>'2_State Distrib and Adjs'!BE53</f>
        <v>97104</v>
      </c>
      <c r="AI53" s="1364">
        <f>'2_State Distrib and Adjs'!BF53</f>
        <v>84647</v>
      </c>
      <c r="AJ53" s="378">
        <f>'2_State Distrib and Adjs'!BG53</f>
        <v>12988373</v>
      </c>
      <c r="AK53" s="378">
        <f t="shared" si="59"/>
        <v>12988373</v>
      </c>
      <c r="AL53" s="379"/>
      <c r="AM53" s="380">
        <f>-'New Type 2 Res Summary'!AG53-'5A3_OJJ'!P53</f>
        <v>0</v>
      </c>
      <c r="AN53" s="371">
        <f>-'New Type 2 Res Summary'!AH53</f>
        <v>0</v>
      </c>
      <c r="AO53" s="379">
        <f>-'New Type 2 Res Summary'!AI53</f>
        <v>0</v>
      </c>
      <c r="AP53" s="371">
        <f>-'New Type 2 Res Summary'!AJ53</f>
        <v>0</v>
      </c>
      <c r="AQ53" s="381">
        <f>-'New Type 2 Res Summary'!AK53</f>
        <v>0</v>
      </c>
      <c r="AR53" s="382">
        <f>-'New Type 2 Res Summary'!AL53</f>
        <v>0</v>
      </c>
      <c r="AS53" s="380">
        <f>-'New Type 2 Res Summary'!AM53-'5A3_OJJ'!P53</f>
        <v>-846121</v>
      </c>
      <c r="AT53" s="383"/>
      <c r="AU53" s="383">
        <f>-'New Type 2 Res Summary'!AN53</f>
        <v>0</v>
      </c>
      <c r="AV53" s="380">
        <f>-'New Type 2 Res Summary'!AO53-'5A3_OJJ'!P53</f>
        <v>0</v>
      </c>
      <c r="AW53" s="381"/>
      <c r="AX53" s="380">
        <f>-'New Type 2 Res Summary'!AQ53-'5A3_OJJ'!P53</f>
        <v>0</v>
      </c>
      <c r="AY53" s="380">
        <f>'2A-1_EFT (Annual)'!AP53</f>
        <v>-841022</v>
      </c>
      <c r="AZ53" s="381" t="e">
        <f>'2A-1_EFT (Annual)'!#REF!+'2A-1_EFT (Annual)'!#REF!</f>
        <v>#REF!</v>
      </c>
      <c r="BA53" s="381" t="e">
        <f t="shared" si="60"/>
        <v>#REF!</v>
      </c>
      <c r="BB53" s="380">
        <f>'2A-2_EFT (Monthly)'!AP53</f>
        <v>-60221</v>
      </c>
      <c r="BC53" s="381">
        <f t="shared" si="57"/>
        <v>12147351</v>
      </c>
      <c r="BD53" s="381">
        <f>'2A-2_EFT (Monthly)'!AQ53</f>
        <v>957297</v>
      </c>
      <c r="BE53" s="383"/>
      <c r="BF53" s="383"/>
      <c r="BG53" s="383"/>
      <c r="BH53" s="383" t="e">
        <f>'2A-1_EFT (Annual)'!#REF!</f>
        <v>#REF!</v>
      </c>
      <c r="BI53" s="383" t="e">
        <f t="shared" si="61"/>
        <v>#REF!</v>
      </c>
      <c r="BJ53" s="383">
        <f>'2A-2_EFT (Monthly)'!CC53</f>
        <v>187</v>
      </c>
    </row>
    <row r="54" spans="1:62" ht="16.5" customHeight="1" x14ac:dyDescent="0.2">
      <c r="A54" s="366">
        <v>48</v>
      </c>
      <c r="B54" s="516">
        <v>48</v>
      </c>
      <c r="C54" s="1220" t="s">
        <v>91</v>
      </c>
      <c r="D54" s="1215">
        <f>'8_2.1.18 SIS'!C54</f>
        <v>5817</v>
      </c>
      <c r="E54" s="372">
        <f>'2_State Distrib and Adjs'!AP54</f>
        <v>5190</v>
      </c>
      <c r="F54" s="373">
        <f>'2_State Distrib and Adjs'!AO54</f>
        <v>30190362</v>
      </c>
      <c r="G54" s="1347"/>
      <c r="H54" s="1347"/>
      <c r="I54" s="374"/>
      <c r="J54" s="373"/>
      <c r="K54" s="374"/>
      <c r="L54" s="373"/>
      <c r="M54" s="374"/>
      <c r="N54" s="373"/>
      <c r="O54" s="374"/>
      <c r="P54" s="373"/>
      <c r="Q54" s="375">
        <f>'2_State Distrib and Adjs'!AO54</f>
        <v>30190362</v>
      </c>
      <c r="R54" s="375"/>
      <c r="S54" s="372">
        <f>'2_State Distrib and Adjs'!AT54</f>
        <v>-513810</v>
      </c>
      <c r="T54" s="372">
        <f>'2_State Distrib and Adjs'!AU54</f>
        <v>80445</v>
      </c>
      <c r="U54" s="376">
        <f>'2_State Distrib and Adjs'!AV54</f>
        <v>-433365</v>
      </c>
      <c r="V54" s="375">
        <f t="shared" si="58"/>
        <v>29756997</v>
      </c>
      <c r="W54" s="373"/>
      <c r="X54" s="373"/>
      <c r="Y54" s="375"/>
      <c r="Z54" s="372">
        <f>'2_State Distrib and Adjs'!AQ54</f>
        <v>-5870</v>
      </c>
      <c r="AA54" s="377">
        <f>'2_State Distrib and Adjs'!AX54</f>
        <v>0</v>
      </c>
      <c r="AB54" s="377">
        <f>'2_State Distrib and Adjs'!AY54</f>
        <v>151276</v>
      </c>
      <c r="AC54" s="375">
        <f>'2_State Distrib and Adjs'!AZ54</f>
        <v>29902403</v>
      </c>
      <c r="AD54" s="372">
        <f>'2_State Distrib and Adjs'!BA54</f>
        <v>20192880</v>
      </c>
      <c r="AE54" s="372">
        <f>'2_State Distrib and Adjs'!BB54</f>
        <v>9709523</v>
      </c>
      <c r="AF54" s="375">
        <f>'2_State Distrib and Adjs'!BC54</f>
        <v>2427381</v>
      </c>
      <c r="AG54" s="377">
        <f>'2_State Distrib and Adjs'!BD54</f>
        <v>0</v>
      </c>
      <c r="AH54" s="1364">
        <f>'2_State Distrib and Adjs'!BE54</f>
        <v>143276</v>
      </c>
      <c r="AI54" s="1364">
        <f>'2_State Distrib and Adjs'!BF54</f>
        <v>12384</v>
      </c>
      <c r="AJ54" s="378">
        <f>'2_State Distrib and Adjs'!BG54</f>
        <v>30058063</v>
      </c>
      <c r="AK54" s="378">
        <f t="shared" si="59"/>
        <v>30058063</v>
      </c>
      <c r="AL54" s="379"/>
      <c r="AM54" s="380">
        <f>-'New Type 2 Res Summary'!AG54-'5A3_OJJ'!P54</f>
        <v>0</v>
      </c>
      <c r="AN54" s="371">
        <f>-'New Type 2 Res Summary'!AH54</f>
        <v>0</v>
      </c>
      <c r="AO54" s="379">
        <f>-'New Type 2 Res Summary'!AI54</f>
        <v>0</v>
      </c>
      <c r="AP54" s="371">
        <f>-'New Type 2 Res Summary'!AJ54</f>
        <v>0</v>
      </c>
      <c r="AQ54" s="381">
        <f>-'New Type 2 Res Summary'!AK54</f>
        <v>0</v>
      </c>
      <c r="AR54" s="382">
        <f>-'New Type 2 Res Summary'!AL54</f>
        <v>0</v>
      </c>
      <c r="AS54" s="380">
        <f>-'New Type 2 Res Summary'!AM54-'5A3_OJJ'!P54</f>
        <v>-551968</v>
      </c>
      <c r="AT54" s="383"/>
      <c r="AU54" s="383">
        <f>-'New Type 2 Res Summary'!AN54</f>
        <v>0</v>
      </c>
      <c r="AV54" s="380">
        <f>-'New Type 2 Res Summary'!AO54-'5A3_OJJ'!P54</f>
        <v>0</v>
      </c>
      <c r="AW54" s="381"/>
      <c r="AX54" s="380">
        <f>-'New Type 2 Res Summary'!AQ54-'5A3_OJJ'!P54</f>
        <v>0</v>
      </c>
      <c r="AY54" s="380">
        <f>'2A-1_EFT (Annual)'!AP54</f>
        <v>-551968</v>
      </c>
      <c r="AZ54" s="381" t="e">
        <f>'2A-1_EFT (Annual)'!#REF!+'2A-1_EFT (Annual)'!#REF!</f>
        <v>#REF!</v>
      </c>
      <c r="BA54" s="381" t="e">
        <f t="shared" si="60"/>
        <v>#REF!</v>
      </c>
      <c r="BB54" s="380">
        <f>'2A-2_EFT (Monthly)'!AP54</f>
        <v>-80450</v>
      </c>
      <c r="BC54" s="381">
        <f t="shared" si="57"/>
        <v>29506095</v>
      </c>
      <c r="BD54" s="381">
        <f>'2A-2_EFT (Monthly)'!AQ54</f>
        <v>2346931</v>
      </c>
      <c r="BE54" s="383"/>
      <c r="BF54" s="383"/>
      <c r="BG54" s="383"/>
      <c r="BH54" s="383" t="e">
        <f>'2A-1_EFT (Annual)'!#REF!</f>
        <v>#REF!</v>
      </c>
      <c r="BI54" s="383" t="e">
        <f t="shared" si="61"/>
        <v>#REF!</v>
      </c>
      <c r="BJ54" s="383">
        <f>'2A-2_EFT (Monthly)'!CC54</f>
        <v>-506</v>
      </c>
    </row>
    <row r="55" spans="1:62" ht="16.5" customHeight="1" x14ac:dyDescent="0.2">
      <c r="A55" s="366">
        <v>49</v>
      </c>
      <c r="B55" s="516">
        <v>49</v>
      </c>
      <c r="C55" s="1220" t="s">
        <v>54</v>
      </c>
      <c r="D55" s="1215">
        <f>'8_2.1.18 SIS'!C55</f>
        <v>13124</v>
      </c>
      <c r="E55" s="372">
        <f>'2_State Distrib and Adjs'!AP55</f>
        <v>5814</v>
      </c>
      <c r="F55" s="373">
        <f>'2_State Distrib and Adjs'!AO55</f>
        <v>76306704</v>
      </c>
      <c r="G55" s="1347"/>
      <c r="H55" s="1347"/>
      <c r="I55" s="374"/>
      <c r="J55" s="373"/>
      <c r="K55" s="374"/>
      <c r="L55" s="373"/>
      <c r="M55" s="374"/>
      <c r="N55" s="373"/>
      <c r="O55" s="374"/>
      <c r="P55" s="373"/>
      <c r="Q55" s="375">
        <f>'2_State Distrib and Adjs'!AO55</f>
        <v>76306704</v>
      </c>
      <c r="R55" s="375"/>
      <c r="S55" s="372">
        <f>'2_State Distrib and Adjs'!AT55</f>
        <v>-1162800</v>
      </c>
      <c r="T55" s="372">
        <f>'2_State Distrib and Adjs'!AU55</f>
        <v>-209304</v>
      </c>
      <c r="U55" s="376">
        <f>'2_State Distrib and Adjs'!AV55</f>
        <v>-1372104</v>
      </c>
      <c r="V55" s="375">
        <f t="shared" si="58"/>
        <v>74934600</v>
      </c>
      <c r="W55" s="373"/>
      <c r="X55" s="373"/>
      <c r="Y55" s="375"/>
      <c r="Z55" s="372">
        <f>'2_State Distrib and Adjs'!AQ55</f>
        <v>-28575</v>
      </c>
      <c r="AA55" s="377">
        <f>'2_State Distrib and Adjs'!AX55</f>
        <v>63000</v>
      </c>
      <c r="AB55" s="377">
        <f>'2_State Distrib and Adjs'!AY55</f>
        <v>323615</v>
      </c>
      <c r="AC55" s="375">
        <f>'2_State Distrib and Adjs'!AZ55</f>
        <v>75292640</v>
      </c>
      <c r="AD55" s="372">
        <f>'2_State Distrib and Adjs'!BA55</f>
        <v>51039554</v>
      </c>
      <c r="AE55" s="372">
        <f>'2_State Distrib and Adjs'!BB55</f>
        <v>24253086</v>
      </c>
      <c r="AF55" s="375">
        <f>'2_State Distrib and Adjs'!BC55</f>
        <v>6063272</v>
      </c>
      <c r="AG55" s="377">
        <f>'2_State Distrib and Adjs'!BD55</f>
        <v>0</v>
      </c>
      <c r="AH55" s="1364">
        <f>'2_State Distrib and Adjs'!BE55</f>
        <v>437206</v>
      </c>
      <c r="AI55" s="1364">
        <f>'2_State Distrib and Adjs'!BF55</f>
        <v>0</v>
      </c>
      <c r="AJ55" s="378">
        <f>'2_State Distrib and Adjs'!BG55</f>
        <v>75729846</v>
      </c>
      <c r="AK55" s="378">
        <f t="shared" si="59"/>
        <v>75729846</v>
      </c>
      <c r="AL55" s="379"/>
      <c r="AM55" s="380">
        <f>-'New Type 2 Res Summary'!AG55-'5A3_OJJ'!P55</f>
        <v>-352</v>
      </c>
      <c r="AN55" s="371">
        <f>-'New Type 2 Res Summary'!AH55</f>
        <v>0</v>
      </c>
      <c r="AO55" s="379">
        <f>-'New Type 2 Res Summary'!AI55</f>
        <v>0</v>
      </c>
      <c r="AP55" s="371">
        <f>-'New Type 2 Res Summary'!AJ55</f>
        <v>0</v>
      </c>
      <c r="AQ55" s="381">
        <f>-'New Type 2 Res Summary'!AK55</f>
        <v>0</v>
      </c>
      <c r="AR55" s="382">
        <f>-'New Type 2 Res Summary'!AL55</f>
        <v>0</v>
      </c>
      <c r="AS55" s="380">
        <f>-'New Type 2 Res Summary'!AM55-'5A3_OJJ'!P55</f>
        <v>-1239799</v>
      </c>
      <c r="AT55" s="383"/>
      <c r="AU55" s="383">
        <f>-'New Type 2 Res Summary'!AN55</f>
        <v>0</v>
      </c>
      <c r="AV55" s="380">
        <f>-'New Type 2 Res Summary'!AO55-'5A3_OJJ'!P55</f>
        <v>-352</v>
      </c>
      <c r="AW55" s="381"/>
      <c r="AX55" s="380">
        <f>-'New Type 2 Res Summary'!AQ55-'5A3_OJJ'!P55</f>
        <v>-352</v>
      </c>
      <c r="AY55" s="380">
        <f>'2A-1_EFT (Annual)'!AP55</f>
        <v>-1241094</v>
      </c>
      <c r="AZ55" s="381" t="e">
        <f>'2A-1_EFT (Annual)'!#REF!+'2A-1_EFT (Annual)'!#REF!</f>
        <v>#REF!</v>
      </c>
      <c r="BA55" s="381" t="e">
        <f t="shared" si="60"/>
        <v>#REF!</v>
      </c>
      <c r="BB55" s="380">
        <f>'2A-2_EFT (Monthly)'!AP55</f>
        <v>-94645</v>
      </c>
      <c r="BC55" s="381">
        <f t="shared" si="57"/>
        <v>74488752</v>
      </c>
      <c r="BD55" s="381">
        <f>'2A-2_EFT (Monthly)'!AQ55</f>
        <v>5968627</v>
      </c>
      <c r="BE55" s="383"/>
      <c r="BF55" s="383"/>
      <c r="BG55" s="383"/>
      <c r="BH55" s="383" t="e">
        <f>'2A-1_EFT (Annual)'!#REF!</f>
        <v>#REF!</v>
      </c>
      <c r="BI55" s="383" t="e">
        <f t="shared" si="61"/>
        <v>#REF!</v>
      </c>
      <c r="BJ55" s="383">
        <f>'2A-2_EFT (Monthly)'!CC55</f>
        <v>113</v>
      </c>
    </row>
    <row r="56" spans="1:62" ht="16.5" customHeight="1" x14ac:dyDescent="0.2">
      <c r="A56" s="1221">
        <v>50</v>
      </c>
      <c r="B56" s="1222">
        <v>50</v>
      </c>
      <c r="C56" s="1223" t="s">
        <v>55</v>
      </c>
      <c r="D56" s="1216">
        <f>'8_2.1.18 SIS'!C56</f>
        <v>7545</v>
      </c>
      <c r="E56" s="386">
        <f>'2_State Distrib and Adjs'!AP56</f>
        <v>5951</v>
      </c>
      <c r="F56" s="387">
        <f>'2_State Distrib and Adjs'!AO56</f>
        <v>44901028</v>
      </c>
      <c r="G56" s="1348"/>
      <c r="H56" s="1348"/>
      <c r="I56" s="388"/>
      <c r="J56" s="387"/>
      <c r="K56" s="388"/>
      <c r="L56" s="387"/>
      <c r="M56" s="388"/>
      <c r="N56" s="387"/>
      <c r="O56" s="388"/>
      <c r="P56" s="387"/>
      <c r="Q56" s="389">
        <f>'2_State Distrib and Adjs'!AO56</f>
        <v>44901028</v>
      </c>
      <c r="R56" s="389"/>
      <c r="S56" s="386">
        <f>'2_State Distrib and Adjs'!AT56</f>
        <v>-630806</v>
      </c>
      <c r="T56" s="386">
        <f>'2_State Distrib and Adjs'!AU56</f>
        <v>-154726</v>
      </c>
      <c r="U56" s="390">
        <f>'2_State Distrib and Adjs'!AV56</f>
        <v>-785532</v>
      </c>
      <c r="V56" s="389">
        <f t="shared" si="58"/>
        <v>44115496</v>
      </c>
      <c r="W56" s="387"/>
      <c r="X56" s="387"/>
      <c r="Y56" s="389"/>
      <c r="Z56" s="386">
        <f>'2_State Distrib and Adjs'!AQ56</f>
        <v>31691</v>
      </c>
      <c r="AA56" s="391">
        <f>'2_State Distrib and Adjs'!AX56</f>
        <v>147000</v>
      </c>
      <c r="AB56" s="1361">
        <f>'2_State Distrib and Adjs'!AY56</f>
        <v>194523</v>
      </c>
      <c r="AC56" s="389">
        <f>'2_State Distrib and Adjs'!AZ56</f>
        <v>44488710</v>
      </c>
      <c r="AD56" s="392">
        <f>'2_State Distrib and Adjs'!BA56</f>
        <v>30175122</v>
      </c>
      <c r="AE56" s="386">
        <f>'2_State Distrib and Adjs'!BB56</f>
        <v>14313588</v>
      </c>
      <c r="AF56" s="393">
        <f>'2_State Distrib and Adjs'!BC56</f>
        <v>3578397</v>
      </c>
      <c r="AG56" s="391">
        <f>'2_State Distrib and Adjs'!BD56</f>
        <v>12000</v>
      </c>
      <c r="AH56" s="1365">
        <f>'2_State Distrib and Adjs'!BE56</f>
        <v>122332</v>
      </c>
      <c r="AI56" s="1365">
        <f>'2_State Distrib and Adjs'!BF56</f>
        <v>0</v>
      </c>
      <c r="AJ56" s="393">
        <f>'2_State Distrib and Adjs'!BG56</f>
        <v>44623042</v>
      </c>
      <c r="AK56" s="393">
        <f t="shared" si="59"/>
        <v>44623042</v>
      </c>
      <c r="AL56" s="394"/>
      <c r="AM56" s="395">
        <f>-'New Type 2 Res Summary'!AG56-'5A3_OJJ'!P56</f>
        <v>-1506</v>
      </c>
      <c r="AN56" s="385">
        <f>-'New Type 2 Res Summary'!AH56</f>
        <v>0</v>
      </c>
      <c r="AO56" s="394">
        <f>-'New Type 2 Res Summary'!AI56</f>
        <v>0</v>
      </c>
      <c r="AP56" s="385">
        <f>-'New Type 2 Res Summary'!AJ56</f>
        <v>0</v>
      </c>
      <c r="AQ56" s="396">
        <f>-'New Type 2 Res Summary'!AK56</f>
        <v>0</v>
      </c>
      <c r="AR56" s="397">
        <f>-'New Type 2 Res Summary'!AL56</f>
        <v>0</v>
      </c>
      <c r="AS56" s="395">
        <f>-'New Type 2 Res Summary'!AM56-'5A3_OJJ'!P56</f>
        <v>-617944</v>
      </c>
      <c r="AT56" s="1358"/>
      <c r="AU56" s="398">
        <f>-'New Type 2 Res Summary'!AN56</f>
        <v>0</v>
      </c>
      <c r="AV56" s="395">
        <f>-'New Type 2 Res Summary'!AO56-'5A3_OJJ'!P56</f>
        <v>-1506</v>
      </c>
      <c r="AW56" s="396"/>
      <c r="AX56" s="1383">
        <f>-'New Type 2 Res Summary'!AQ56-'5A3_OJJ'!P56</f>
        <v>-1506</v>
      </c>
      <c r="AY56" s="395">
        <f>'2A-1_EFT (Annual)'!AP56</f>
        <v>-610704</v>
      </c>
      <c r="AZ56" s="396" t="e">
        <f>'2A-1_EFT (Annual)'!#REF!+'2A-1_EFT (Annual)'!#REF!</f>
        <v>#REF!</v>
      </c>
      <c r="BA56" s="396" t="e">
        <f t="shared" si="60"/>
        <v>#REF!</v>
      </c>
      <c r="BB56" s="395">
        <f>'2A-2_EFT (Monthly)'!AP56</f>
        <v>-54785</v>
      </c>
      <c r="BC56" s="396">
        <f t="shared" si="57"/>
        <v>44012338</v>
      </c>
      <c r="BD56" s="396">
        <f>'2A-2_EFT (Monthly)'!AQ56</f>
        <v>3523612</v>
      </c>
      <c r="BE56" s="398"/>
      <c r="BF56" s="398"/>
      <c r="BG56" s="398"/>
      <c r="BH56" s="398" t="e">
        <f>'2A-1_EFT (Annual)'!#REF!</f>
        <v>#REF!</v>
      </c>
      <c r="BI56" s="398" t="e">
        <f t="shared" si="61"/>
        <v>#REF!</v>
      </c>
      <c r="BJ56" s="398">
        <f>'2A-2_EFT (Monthly)'!CC56</f>
        <v>-62</v>
      </c>
    </row>
    <row r="57" spans="1:62" ht="16.5" customHeight="1" x14ac:dyDescent="0.2">
      <c r="A57" s="1217">
        <v>51</v>
      </c>
      <c r="B57" s="1218">
        <v>51</v>
      </c>
      <c r="C57" s="1219" t="s">
        <v>56</v>
      </c>
      <c r="D57" s="1214">
        <f>'8_2.1.18 SIS'!C57</f>
        <v>8225</v>
      </c>
      <c r="E57" s="354">
        <f>'2_State Distrib and Adjs'!AP57</f>
        <v>5530</v>
      </c>
      <c r="F57" s="355">
        <f>'2_State Distrib and Adjs'!AO57</f>
        <v>45486713</v>
      </c>
      <c r="G57" s="1346"/>
      <c r="H57" s="1346"/>
      <c r="I57" s="356"/>
      <c r="J57" s="355"/>
      <c r="K57" s="356"/>
      <c r="L57" s="355"/>
      <c r="M57" s="356"/>
      <c r="N57" s="355"/>
      <c r="O57" s="356"/>
      <c r="P57" s="355"/>
      <c r="Q57" s="357">
        <f>'2_State Distrib and Adjs'!AO57</f>
        <v>45486713</v>
      </c>
      <c r="R57" s="357"/>
      <c r="S57" s="354">
        <f>'2_State Distrib and Adjs'!AT57</f>
        <v>-11060</v>
      </c>
      <c r="T57" s="354">
        <f>'2_State Distrib and Adjs'!AU57</f>
        <v>33180</v>
      </c>
      <c r="U57" s="358">
        <f>'2_State Distrib and Adjs'!AV57</f>
        <v>22120</v>
      </c>
      <c r="V57" s="357">
        <f t="shared" si="58"/>
        <v>45508833</v>
      </c>
      <c r="W57" s="355"/>
      <c r="X57" s="355"/>
      <c r="Y57" s="357"/>
      <c r="Z57" s="354">
        <f>'2_State Distrib and Adjs'!AQ57</f>
        <v>57760</v>
      </c>
      <c r="AA57" s="369">
        <f>'2_State Distrib and Adjs'!AX57</f>
        <v>0</v>
      </c>
      <c r="AB57" s="1360">
        <f>'2_State Distrib and Adjs'!AY57</f>
        <v>218418</v>
      </c>
      <c r="AC57" s="357">
        <f>'2_State Distrib and Adjs'!AZ57</f>
        <v>45785011</v>
      </c>
      <c r="AD57" s="354">
        <f>'2_State Distrib and Adjs'!BA57</f>
        <v>30471894</v>
      </c>
      <c r="AE57" s="354">
        <f>'2_State Distrib and Adjs'!BB57</f>
        <v>15313117</v>
      </c>
      <c r="AF57" s="357">
        <f>'2_State Distrib and Adjs'!BC57</f>
        <v>3828279</v>
      </c>
      <c r="AG57" s="369">
        <f>'2_State Distrib and Adjs'!BD57</f>
        <v>0</v>
      </c>
      <c r="AH57" s="1363">
        <f>'2_State Distrib and Adjs'!BE57</f>
        <v>201110</v>
      </c>
      <c r="AI57" s="1363">
        <f>'2_State Distrib and Adjs'!BF57</f>
        <v>26893</v>
      </c>
      <c r="AJ57" s="359">
        <f>'2_State Distrib and Adjs'!BG57</f>
        <v>46013014</v>
      </c>
      <c r="AK57" s="359">
        <f t="shared" si="59"/>
        <v>46013014</v>
      </c>
      <c r="AL57" s="360"/>
      <c r="AM57" s="361">
        <f>-'New Type 2 Res Summary'!AG57-'5A3_OJJ'!P57</f>
        <v>-3452</v>
      </c>
      <c r="AN57" s="353">
        <f>-'New Type 2 Res Summary'!AH57</f>
        <v>0</v>
      </c>
      <c r="AO57" s="360">
        <f>-'New Type 2 Res Summary'!AI57</f>
        <v>0</v>
      </c>
      <c r="AP57" s="353">
        <f>-'New Type 2 Res Summary'!AJ57</f>
        <v>0</v>
      </c>
      <c r="AQ57" s="362">
        <f>-'New Type 2 Res Summary'!AK57</f>
        <v>0</v>
      </c>
      <c r="AR57" s="363">
        <f>-'New Type 2 Res Summary'!AL57</f>
        <v>0</v>
      </c>
      <c r="AS57" s="361">
        <f>-'New Type 2 Res Summary'!AM57-'5A3_OJJ'!P57</f>
        <v>-129656</v>
      </c>
      <c r="AT57" s="1357"/>
      <c r="AU57" s="364">
        <f>-'New Type 2 Res Summary'!AN57</f>
        <v>0</v>
      </c>
      <c r="AV57" s="361">
        <f>-'New Type 2 Res Summary'!AO57-'5A3_OJJ'!P57</f>
        <v>-3452</v>
      </c>
      <c r="AW57" s="362"/>
      <c r="AX57" s="1382">
        <f>-'New Type 2 Res Summary'!AQ57-'5A3_OJJ'!P57</f>
        <v>-3452</v>
      </c>
      <c r="AY57" s="361">
        <f>'2A-1_EFT (Annual)'!AP57</f>
        <v>-141159</v>
      </c>
      <c r="AZ57" s="362" t="e">
        <f>'2A-1_EFT (Annual)'!#REF!+'2A-1_EFT (Annual)'!#REF!</f>
        <v>#REF!</v>
      </c>
      <c r="BA57" s="362" t="e">
        <f t="shared" si="60"/>
        <v>#REF!</v>
      </c>
      <c r="BB57" s="361">
        <f>'2A-2_EFT (Monthly)'!AP57</f>
        <v>-17724</v>
      </c>
      <c r="BC57" s="362">
        <f t="shared" si="57"/>
        <v>45871855</v>
      </c>
      <c r="BD57" s="362">
        <f>'2A-2_EFT (Monthly)'!AQ57</f>
        <v>3810555</v>
      </c>
      <c r="BE57" s="364"/>
      <c r="BF57" s="364"/>
      <c r="BG57" s="364"/>
      <c r="BH57" s="364" t="e">
        <f>'2A-1_EFT (Annual)'!#REF!</f>
        <v>#REF!</v>
      </c>
      <c r="BI57" s="364" t="e">
        <f t="shared" si="61"/>
        <v>#REF!</v>
      </c>
      <c r="BJ57" s="364">
        <f>'2A-2_EFT (Monthly)'!CC57</f>
        <v>-62</v>
      </c>
    </row>
    <row r="58" spans="1:62" ht="16.5" customHeight="1" x14ac:dyDescent="0.2">
      <c r="A58" s="366">
        <v>52</v>
      </c>
      <c r="B58" s="516">
        <v>52</v>
      </c>
      <c r="C58" s="1220" t="s">
        <v>57</v>
      </c>
      <c r="D58" s="1215">
        <f>'8_2.1.18 SIS'!C58</f>
        <v>37545</v>
      </c>
      <c r="E58" s="372">
        <f>'2_State Distrib and Adjs'!AP58</f>
        <v>5729</v>
      </c>
      <c r="F58" s="373">
        <f>'2_State Distrib and Adjs'!AO58</f>
        <v>215110215</v>
      </c>
      <c r="G58" s="1347"/>
      <c r="H58" s="1347"/>
      <c r="I58" s="374"/>
      <c r="J58" s="373"/>
      <c r="K58" s="374"/>
      <c r="L58" s="373"/>
      <c r="M58" s="374"/>
      <c r="N58" s="373"/>
      <c r="O58" s="374"/>
      <c r="P58" s="373"/>
      <c r="Q58" s="375">
        <f>'2_State Distrib and Adjs'!AO58</f>
        <v>215110215</v>
      </c>
      <c r="R58" s="375"/>
      <c r="S58" s="372">
        <f>'2_State Distrib and Adjs'!AT58</f>
        <v>-389572</v>
      </c>
      <c r="T58" s="372">
        <f>'2_State Distrib and Adjs'!AU58</f>
        <v>-369521</v>
      </c>
      <c r="U58" s="376">
        <f>'2_State Distrib and Adjs'!AV58</f>
        <v>-759093</v>
      </c>
      <c r="V58" s="375">
        <f t="shared" si="58"/>
        <v>214351122</v>
      </c>
      <c r="W58" s="373"/>
      <c r="X58" s="373"/>
      <c r="Y58" s="375"/>
      <c r="Z58" s="372">
        <f>'2_State Distrib and Adjs'!AQ58</f>
        <v>179731</v>
      </c>
      <c r="AA58" s="377">
        <f>'2_State Distrib and Adjs'!AX58</f>
        <v>0</v>
      </c>
      <c r="AB58" s="377">
        <f>'2_State Distrib and Adjs'!AY58</f>
        <v>996156</v>
      </c>
      <c r="AC58" s="375">
        <f>'2_State Distrib and Adjs'!AZ58</f>
        <v>215527009</v>
      </c>
      <c r="AD58" s="372">
        <f>'2_State Distrib and Adjs'!BA58</f>
        <v>144110922</v>
      </c>
      <c r="AE58" s="372">
        <f>'2_State Distrib and Adjs'!BB58</f>
        <v>71416087</v>
      </c>
      <c r="AF58" s="375">
        <f>'2_State Distrib and Adjs'!BC58</f>
        <v>17854022</v>
      </c>
      <c r="AG58" s="377">
        <f>'2_State Distrib and Adjs'!BD58</f>
        <v>0</v>
      </c>
      <c r="AH58" s="1364">
        <f>'2_State Distrib and Adjs'!BE58</f>
        <v>592858</v>
      </c>
      <c r="AI58" s="1364">
        <f>'2_State Distrib and Adjs'!BF58</f>
        <v>1637951</v>
      </c>
      <c r="AJ58" s="378">
        <f>'2_State Distrib and Adjs'!BG58</f>
        <v>217757818</v>
      </c>
      <c r="AK58" s="378">
        <f t="shared" si="59"/>
        <v>217757818</v>
      </c>
      <c r="AL58" s="379"/>
      <c r="AM58" s="380">
        <f>-'New Type 2 Res Summary'!AG58-'5A3_OJJ'!P58</f>
        <v>-13656</v>
      </c>
      <c r="AN58" s="371">
        <f>-'New Type 2 Res Summary'!AH58</f>
        <v>0</v>
      </c>
      <c r="AO58" s="379">
        <f>-'New Type 2 Res Summary'!AI58</f>
        <v>0</v>
      </c>
      <c r="AP58" s="371">
        <f>-'New Type 2 Res Summary'!AJ58</f>
        <v>0</v>
      </c>
      <c r="AQ58" s="381">
        <f>-'New Type 2 Res Summary'!AK58</f>
        <v>0</v>
      </c>
      <c r="AR58" s="382">
        <f>-'New Type 2 Res Summary'!AL58</f>
        <v>0</v>
      </c>
      <c r="AS58" s="380">
        <f>-'New Type 2 Res Summary'!AM58-'5A3_OJJ'!P58</f>
        <v>-1977868</v>
      </c>
      <c r="AT58" s="383"/>
      <c r="AU58" s="383">
        <f>-'New Type 2 Res Summary'!AN58</f>
        <v>0</v>
      </c>
      <c r="AV58" s="380">
        <f>-'New Type 2 Res Summary'!AO58-'5A3_OJJ'!P58</f>
        <v>-13656</v>
      </c>
      <c r="AW58" s="381"/>
      <c r="AX58" s="380">
        <f>-'New Type 2 Res Summary'!AQ58-'5A3_OJJ'!P58</f>
        <v>-13656</v>
      </c>
      <c r="AY58" s="380">
        <f>'2A-1_EFT (Annual)'!AP58</f>
        <v>-1983267</v>
      </c>
      <c r="AZ58" s="381" t="e">
        <f>'2A-1_EFT (Annual)'!#REF!+'2A-1_EFT (Annual)'!#REF!</f>
        <v>#REF!</v>
      </c>
      <c r="BA58" s="381" t="e">
        <f t="shared" si="60"/>
        <v>#REF!</v>
      </c>
      <c r="BB58" s="380">
        <f>'2A-2_EFT (Monthly)'!AP58</f>
        <v>-176476</v>
      </c>
      <c r="BC58" s="381">
        <f t="shared" si="57"/>
        <v>215774551</v>
      </c>
      <c r="BD58" s="381">
        <f>'2A-2_EFT (Monthly)'!AQ58</f>
        <v>17677546</v>
      </c>
      <c r="BE58" s="383"/>
      <c r="BF58" s="383"/>
      <c r="BG58" s="383"/>
      <c r="BH58" s="383" t="e">
        <f>'2A-1_EFT (Annual)'!#REF!</f>
        <v>#REF!</v>
      </c>
      <c r="BI58" s="383" t="e">
        <f t="shared" si="61"/>
        <v>#REF!</v>
      </c>
      <c r="BJ58" s="383">
        <f>'2A-2_EFT (Monthly)'!CC58</f>
        <v>-985</v>
      </c>
    </row>
    <row r="59" spans="1:62" ht="16.5" customHeight="1" x14ac:dyDescent="0.2">
      <c r="A59" s="366">
        <v>53</v>
      </c>
      <c r="B59" s="516">
        <v>53</v>
      </c>
      <c r="C59" s="1220" t="s">
        <v>58</v>
      </c>
      <c r="D59" s="1215">
        <f>'8_2.1.18 SIS'!C59</f>
        <v>18554</v>
      </c>
      <c r="E59" s="372">
        <f>'2_State Distrib and Adjs'!AP59</f>
        <v>5894</v>
      </c>
      <c r="F59" s="373">
        <f>'2_State Distrib and Adjs'!AO59</f>
        <v>109353309</v>
      </c>
      <c r="G59" s="1347"/>
      <c r="H59" s="1347"/>
      <c r="I59" s="374"/>
      <c r="J59" s="373"/>
      <c r="K59" s="374"/>
      <c r="L59" s="373"/>
      <c r="M59" s="374"/>
      <c r="N59" s="373"/>
      <c r="O59" s="374"/>
      <c r="P59" s="373"/>
      <c r="Q59" s="375">
        <f>'2_State Distrib and Adjs'!AO59</f>
        <v>109353309</v>
      </c>
      <c r="R59" s="375"/>
      <c r="S59" s="372">
        <f>'2_State Distrib and Adjs'!AT59</f>
        <v>188608</v>
      </c>
      <c r="T59" s="372">
        <f>'2_State Distrib and Adjs'!AU59</f>
        <v>1099231</v>
      </c>
      <c r="U59" s="376">
        <f>'2_State Distrib and Adjs'!AV59</f>
        <v>1287839</v>
      </c>
      <c r="V59" s="375">
        <f t="shared" si="58"/>
        <v>110641148</v>
      </c>
      <c r="W59" s="373"/>
      <c r="X59" s="373"/>
      <c r="Y59" s="375"/>
      <c r="Z59" s="372">
        <f>'2_State Distrib and Adjs'!AQ59</f>
        <v>21750</v>
      </c>
      <c r="AA59" s="377">
        <f>'2_State Distrib and Adjs'!AX59</f>
        <v>0</v>
      </c>
      <c r="AB59" s="377">
        <f>'2_State Distrib and Adjs'!AY59</f>
        <v>483033</v>
      </c>
      <c r="AC59" s="375">
        <f>'2_State Distrib and Adjs'!AZ59</f>
        <v>111145931</v>
      </c>
      <c r="AD59" s="372">
        <f>'2_State Distrib and Adjs'!BA59</f>
        <v>73236722</v>
      </c>
      <c r="AE59" s="372">
        <f>'2_State Distrib and Adjs'!BB59</f>
        <v>37909209</v>
      </c>
      <c r="AF59" s="375">
        <f>'2_State Distrib and Adjs'!BC59</f>
        <v>9477302</v>
      </c>
      <c r="AG59" s="377">
        <f>'2_State Distrib and Adjs'!BD59</f>
        <v>0</v>
      </c>
      <c r="AH59" s="1364">
        <f>'2_State Distrib and Adjs'!BE59</f>
        <v>199206</v>
      </c>
      <c r="AI59" s="1364">
        <f>'2_State Distrib and Adjs'!BF59</f>
        <v>0</v>
      </c>
      <c r="AJ59" s="378">
        <f>'2_State Distrib and Adjs'!BG59</f>
        <v>111345137</v>
      </c>
      <c r="AK59" s="378">
        <f t="shared" si="59"/>
        <v>111345137</v>
      </c>
      <c r="AL59" s="379"/>
      <c r="AM59" s="380">
        <f>-'New Type 2 Res Summary'!AG59-'5A3_OJJ'!P59</f>
        <v>-5713</v>
      </c>
      <c r="AN59" s="371">
        <f>-'New Type 2 Res Summary'!AH59</f>
        <v>0</v>
      </c>
      <c r="AO59" s="379">
        <f>-'New Type 2 Res Summary'!AI59</f>
        <v>0</v>
      </c>
      <c r="AP59" s="371">
        <f>-'New Type 2 Res Summary'!AJ59</f>
        <v>0</v>
      </c>
      <c r="AQ59" s="381">
        <f>-'New Type 2 Res Summary'!AK59</f>
        <v>0</v>
      </c>
      <c r="AR59" s="382">
        <f>-'New Type 2 Res Summary'!AL59</f>
        <v>0</v>
      </c>
      <c r="AS59" s="380">
        <f>-'New Type 2 Res Summary'!AM59-'5A3_OJJ'!P59</f>
        <v>-1354211</v>
      </c>
      <c r="AT59" s="383"/>
      <c r="AU59" s="383">
        <f>-'New Type 2 Res Summary'!AN59</f>
        <v>0</v>
      </c>
      <c r="AV59" s="380">
        <f>-'New Type 2 Res Summary'!AO59-'5A3_OJJ'!P59</f>
        <v>-5713</v>
      </c>
      <c r="AW59" s="381"/>
      <c r="AX59" s="380">
        <f>-'New Type 2 Res Summary'!AQ59-'5A3_OJJ'!P59</f>
        <v>-5713</v>
      </c>
      <c r="AY59" s="380">
        <f>'2A-1_EFT (Annual)'!AP59</f>
        <v>-1356357</v>
      </c>
      <c r="AZ59" s="381" t="e">
        <f>'2A-1_EFT (Annual)'!#REF!+'2A-1_EFT (Annual)'!#REF!</f>
        <v>#REF!</v>
      </c>
      <c r="BA59" s="381" t="e">
        <f t="shared" si="60"/>
        <v>#REF!</v>
      </c>
      <c r="BB59" s="380">
        <f>'2A-2_EFT (Monthly)'!AP59</f>
        <v>-107502</v>
      </c>
      <c r="BC59" s="381">
        <f t="shared" si="57"/>
        <v>109988780</v>
      </c>
      <c r="BD59" s="381">
        <f>'2A-2_EFT (Monthly)'!AQ59</f>
        <v>9369800</v>
      </c>
      <c r="BE59" s="383"/>
      <c r="BF59" s="383"/>
      <c r="BG59" s="383"/>
      <c r="BH59" s="383" t="e">
        <f>'2A-1_EFT (Annual)'!#REF!</f>
        <v>#REF!</v>
      </c>
      <c r="BI59" s="383" t="e">
        <f t="shared" si="61"/>
        <v>#REF!</v>
      </c>
      <c r="BJ59" s="383">
        <f>'2A-2_EFT (Monthly)'!CC59</f>
        <v>92</v>
      </c>
    </row>
    <row r="60" spans="1:62" ht="16.5" customHeight="1" x14ac:dyDescent="0.2">
      <c r="A60" s="366">
        <v>54</v>
      </c>
      <c r="B60" s="516">
        <v>54</v>
      </c>
      <c r="C60" s="1220" t="s">
        <v>59</v>
      </c>
      <c r="D60" s="1215">
        <f>'8_2.1.18 SIS'!C60</f>
        <v>503</v>
      </c>
      <c r="E60" s="372">
        <f>'2_State Distrib and Adjs'!AP60</f>
        <v>6773</v>
      </c>
      <c r="F60" s="373">
        <f>'2_State Distrib and Adjs'!AO60</f>
        <v>3407038</v>
      </c>
      <c r="G60" s="1347"/>
      <c r="H60" s="1347"/>
      <c r="I60" s="374"/>
      <c r="J60" s="373"/>
      <c r="K60" s="374"/>
      <c r="L60" s="373"/>
      <c r="M60" s="374"/>
      <c r="N60" s="373"/>
      <c r="O60" s="374"/>
      <c r="P60" s="373"/>
      <c r="Q60" s="375">
        <f>'2_State Distrib and Adjs'!AO60</f>
        <v>3407038</v>
      </c>
      <c r="R60" s="375"/>
      <c r="S60" s="372">
        <f>'2_State Distrib and Adjs'!AT60</f>
        <v>-460564</v>
      </c>
      <c r="T60" s="372">
        <f>'2_State Distrib and Adjs'!AU60</f>
        <v>-3387</v>
      </c>
      <c r="U60" s="376">
        <f>'2_State Distrib and Adjs'!AV60</f>
        <v>-463951</v>
      </c>
      <c r="V60" s="375">
        <f t="shared" si="58"/>
        <v>2943087</v>
      </c>
      <c r="W60" s="373"/>
      <c r="X60" s="373"/>
      <c r="Y60" s="375"/>
      <c r="Z60" s="372">
        <f>'2_State Distrib and Adjs'!AQ60</f>
        <v>-9809</v>
      </c>
      <c r="AA60" s="377">
        <f>'2_State Distrib and Adjs'!AX60</f>
        <v>0</v>
      </c>
      <c r="AB60" s="377">
        <f>'2_State Distrib and Adjs'!AY60</f>
        <v>15281</v>
      </c>
      <c r="AC60" s="375">
        <f>'2_State Distrib and Adjs'!AZ60</f>
        <v>2948559</v>
      </c>
      <c r="AD60" s="372">
        <f>'2_State Distrib and Adjs'!BA60</f>
        <v>2107244</v>
      </c>
      <c r="AE60" s="372">
        <f>'2_State Distrib and Adjs'!BB60</f>
        <v>841315</v>
      </c>
      <c r="AF60" s="375">
        <f>'2_State Distrib and Adjs'!BC60</f>
        <v>210329</v>
      </c>
      <c r="AG60" s="377">
        <f>'2_State Distrib and Adjs'!BD60</f>
        <v>0</v>
      </c>
      <c r="AH60" s="1364">
        <f>'2_State Distrib and Adjs'!BE60</f>
        <v>25000</v>
      </c>
      <c r="AI60" s="1364">
        <f>'2_State Distrib and Adjs'!BF60</f>
        <v>0</v>
      </c>
      <c r="AJ60" s="378">
        <f>'2_State Distrib and Adjs'!BG60</f>
        <v>2973559</v>
      </c>
      <c r="AK60" s="378">
        <f t="shared" si="59"/>
        <v>2973559</v>
      </c>
      <c r="AL60" s="379"/>
      <c r="AM60" s="380">
        <f>-'New Type 2 Res Summary'!AG60-'5A3_OJJ'!P60</f>
        <v>-1031</v>
      </c>
      <c r="AN60" s="371">
        <f>-'New Type 2 Res Summary'!AH60</f>
        <v>0</v>
      </c>
      <c r="AO60" s="379">
        <f>-'New Type 2 Res Summary'!AI60</f>
        <v>0</v>
      </c>
      <c r="AP60" s="371">
        <f>-'New Type 2 Res Summary'!AJ60</f>
        <v>0</v>
      </c>
      <c r="AQ60" s="381">
        <f>-'New Type 2 Res Summary'!AK60</f>
        <v>0</v>
      </c>
      <c r="AR60" s="382">
        <f>-'New Type 2 Res Summary'!AL60</f>
        <v>0</v>
      </c>
      <c r="AS60" s="380">
        <f>-'New Type 2 Res Summary'!AM60-'5A3_OJJ'!P60</f>
        <v>-288520</v>
      </c>
      <c r="AT60" s="383"/>
      <c r="AU60" s="383">
        <f>-'New Type 2 Res Summary'!AN60</f>
        <v>0</v>
      </c>
      <c r="AV60" s="380">
        <f>-'New Type 2 Res Summary'!AO60-'5A3_OJJ'!P60</f>
        <v>-1031</v>
      </c>
      <c r="AW60" s="381"/>
      <c r="AX60" s="380">
        <f>-'New Type 2 Res Summary'!AQ60-'5A3_OJJ'!P60</f>
        <v>-1031</v>
      </c>
      <c r="AY60" s="380">
        <f>'2A-1_EFT (Annual)'!AP60</f>
        <v>-290640</v>
      </c>
      <c r="AZ60" s="381" t="e">
        <f>'2A-1_EFT (Annual)'!#REF!+'2A-1_EFT (Annual)'!#REF!</f>
        <v>#REF!</v>
      </c>
      <c r="BA60" s="381" t="e">
        <f t="shared" si="60"/>
        <v>#REF!</v>
      </c>
      <c r="BB60" s="380">
        <f>'2A-2_EFT (Monthly)'!AP60</f>
        <v>-44912</v>
      </c>
      <c r="BC60" s="381">
        <f t="shared" si="57"/>
        <v>2682919</v>
      </c>
      <c r="BD60" s="381">
        <f>'2A-2_EFT (Monthly)'!AQ60</f>
        <v>165417</v>
      </c>
      <c r="BE60" s="383"/>
      <c r="BF60" s="383"/>
      <c r="BG60" s="383"/>
      <c r="BH60" s="383" t="e">
        <f>'2A-1_EFT (Annual)'!#REF!</f>
        <v>#REF!</v>
      </c>
      <c r="BI60" s="383" t="e">
        <f t="shared" si="61"/>
        <v>#REF!</v>
      </c>
      <c r="BJ60" s="383">
        <f>'2A-2_EFT (Monthly)'!CC60</f>
        <v>-354</v>
      </c>
    </row>
    <row r="61" spans="1:62" ht="16.5" customHeight="1" x14ac:dyDescent="0.2">
      <c r="A61" s="1221">
        <v>55</v>
      </c>
      <c r="B61" s="1222">
        <v>55</v>
      </c>
      <c r="C61" s="1223" t="s">
        <v>60</v>
      </c>
      <c r="D61" s="1216">
        <f>'8_2.1.18 SIS'!C61</f>
        <v>16960</v>
      </c>
      <c r="E61" s="386">
        <f>'2_State Distrib and Adjs'!AP61</f>
        <v>5534</v>
      </c>
      <c r="F61" s="387">
        <f>'2_State Distrib and Adjs'!AO61</f>
        <v>93853019</v>
      </c>
      <c r="G61" s="1348"/>
      <c r="H61" s="1348"/>
      <c r="I61" s="388"/>
      <c r="J61" s="387"/>
      <c r="K61" s="388"/>
      <c r="L61" s="387"/>
      <c r="M61" s="388"/>
      <c r="N61" s="387"/>
      <c r="O61" s="388"/>
      <c r="P61" s="387"/>
      <c r="Q61" s="389">
        <f>'2_State Distrib and Adjs'!AO61</f>
        <v>93853019</v>
      </c>
      <c r="R61" s="389"/>
      <c r="S61" s="386">
        <f>'2_State Distrib and Adjs'!AT61</f>
        <v>-1654666</v>
      </c>
      <c r="T61" s="386">
        <f>'2_State Distrib and Adjs'!AU61</f>
        <v>-290535</v>
      </c>
      <c r="U61" s="390">
        <f>'2_State Distrib and Adjs'!AV61</f>
        <v>-1945201</v>
      </c>
      <c r="V61" s="389">
        <f t="shared" si="58"/>
        <v>91907818</v>
      </c>
      <c r="W61" s="387"/>
      <c r="X61" s="387"/>
      <c r="Y61" s="389"/>
      <c r="Z61" s="386">
        <f>'2_State Distrib and Adjs'!AQ61</f>
        <v>27953</v>
      </c>
      <c r="AA61" s="391">
        <f>'2_State Distrib and Adjs'!AX61</f>
        <v>0</v>
      </c>
      <c r="AB61" s="1361">
        <f>'2_State Distrib and Adjs'!AY61</f>
        <v>429579</v>
      </c>
      <c r="AC61" s="389">
        <f>'2_State Distrib and Adjs'!AZ61</f>
        <v>92365350</v>
      </c>
      <c r="AD61" s="392">
        <f>'2_State Distrib and Adjs'!BA61</f>
        <v>62861444</v>
      </c>
      <c r="AE61" s="386">
        <f>'2_State Distrib and Adjs'!BB61</f>
        <v>29503906</v>
      </c>
      <c r="AF61" s="393">
        <f>'2_State Distrib and Adjs'!BC61</f>
        <v>7375977</v>
      </c>
      <c r="AG61" s="391">
        <f>'2_State Distrib and Adjs'!BD61</f>
        <v>0</v>
      </c>
      <c r="AH61" s="1365">
        <f>'2_State Distrib and Adjs'!BE61</f>
        <v>261562</v>
      </c>
      <c r="AI61" s="1365">
        <f>'2_State Distrib and Adjs'!BF61</f>
        <v>530802</v>
      </c>
      <c r="AJ61" s="393">
        <f>'2_State Distrib and Adjs'!BG61</f>
        <v>93157714</v>
      </c>
      <c r="AK61" s="393">
        <f t="shared" si="59"/>
        <v>93157714</v>
      </c>
      <c r="AL61" s="394"/>
      <c r="AM61" s="395">
        <f>-'New Type 2 Res Summary'!AG61-'5A3_OJJ'!P61</f>
        <v>-28147</v>
      </c>
      <c r="AN61" s="385">
        <f>-'New Type 2 Res Summary'!AH61</f>
        <v>0</v>
      </c>
      <c r="AO61" s="394">
        <f>-'New Type 2 Res Summary'!AI61</f>
        <v>0</v>
      </c>
      <c r="AP61" s="385">
        <f>-'New Type 2 Res Summary'!AJ61</f>
        <v>0</v>
      </c>
      <c r="AQ61" s="396">
        <f>-'New Type 2 Res Summary'!AK61</f>
        <v>0</v>
      </c>
      <c r="AR61" s="397">
        <f>-'New Type 2 Res Summary'!AL61</f>
        <v>0</v>
      </c>
      <c r="AS61" s="395">
        <f>-'New Type 2 Res Summary'!AM61-'5A3_OJJ'!P61</f>
        <v>-684052</v>
      </c>
      <c r="AT61" s="1358"/>
      <c r="AU61" s="398">
        <f>-'New Type 2 Res Summary'!AN61</f>
        <v>0</v>
      </c>
      <c r="AV61" s="395">
        <f>-'New Type 2 Res Summary'!AO61-'5A3_OJJ'!P61</f>
        <v>-28147</v>
      </c>
      <c r="AW61" s="396"/>
      <c r="AX61" s="1383">
        <f>-'New Type 2 Res Summary'!AQ61-'5A3_OJJ'!P61</f>
        <v>-28147</v>
      </c>
      <c r="AY61" s="395">
        <f>'2A-1_EFT (Annual)'!AP61</f>
        <v>-684052</v>
      </c>
      <c r="AZ61" s="396" t="e">
        <f>'2A-1_EFT (Annual)'!#REF!+'2A-1_EFT (Annual)'!#REF!</f>
        <v>#REF!</v>
      </c>
      <c r="BA61" s="396" t="e">
        <f t="shared" si="60"/>
        <v>#REF!</v>
      </c>
      <c r="BB61" s="395">
        <f>'2A-2_EFT (Monthly)'!AP61</f>
        <v>-78179</v>
      </c>
      <c r="BC61" s="396">
        <f t="shared" si="57"/>
        <v>92473662</v>
      </c>
      <c r="BD61" s="396">
        <f>'2A-2_EFT (Monthly)'!AQ61</f>
        <v>7297798</v>
      </c>
      <c r="BE61" s="398"/>
      <c r="BF61" s="398"/>
      <c r="BG61" s="398"/>
      <c r="BH61" s="398" t="e">
        <f>'2A-1_EFT (Annual)'!#REF!</f>
        <v>#REF!</v>
      </c>
      <c r="BI61" s="398" t="e">
        <f t="shared" si="61"/>
        <v>#REF!</v>
      </c>
      <c r="BJ61" s="398">
        <f>'2A-2_EFT (Monthly)'!CC61</f>
        <v>-307</v>
      </c>
    </row>
    <row r="62" spans="1:62" ht="16.5" customHeight="1" x14ac:dyDescent="0.2">
      <c r="A62" s="1217">
        <v>56</v>
      </c>
      <c r="B62" s="1218">
        <v>56</v>
      </c>
      <c r="C62" s="1219" t="s">
        <v>61</v>
      </c>
      <c r="D62" s="1214">
        <f>'8_2.1.18 SIS'!C62</f>
        <v>1974</v>
      </c>
      <c r="E62" s="354">
        <f>'2_State Distrib and Adjs'!AP62</f>
        <v>6899</v>
      </c>
      <c r="F62" s="355">
        <f>'2_State Distrib and Adjs'!AO62</f>
        <v>13618916</v>
      </c>
      <c r="G62" s="1346"/>
      <c r="H62" s="1346"/>
      <c r="I62" s="356"/>
      <c r="J62" s="355"/>
      <c r="K62" s="356"/>
      <c r="L62" s="355"/>
      <c r="M62" s="356"/>
      <c r="N62" s="355"/>
      <c r="O62" s="356"/>
      <c r="P62" s="355"/>
      <c r="Q62" s="357">
        <f>'2_State Distrib and Adjs'!AO62</f>
        <v>13618916</v>
      </c>
      <c r="R62" s="357"/>
      <c r="S62" s="354">
        <f>'2_State Distrib and Adjs'!AT62</f>
        <v>-434637</v>
      </c>
      <c r="T62" s="354">
        <f>'2_State Distrib and Adjs'!AU62</f>
        <v>-6899</v>
      </c>
      <c r="U62" s="358">
        <f>'2_State Distrib and Adjs'!AV62</f>
        <v>-441536</v>
      </c>
      <c r="V62" s="357">
        <f t="shared" si="58"/>
        <v>13177380</v>
      </c>
      <c r="W62" s="355"/>
      <c r="X62" s="355"/>
      <c r="Y62" s="357"/>
      <c r="Z62" s="354">
        <f>'2_State Distrib and Adjs'!AQ62</f>
        <v>4007</v>
      </c>
      <c r="AA62" s="369">
        <f>'2_State Distrib and Adjs'!AX62</f>
        <v>0</v>
      </c>
      <c r="AB62" s="1360">
        <f>'2_State Distrib and Adjs'!AY62</f>
        <v>54575</v>
      </c>
      <c r="AC62" s="357">
        <f>'2_State Distrib and Adjs'!AZ62</f>
        <v>13235962</v>
      </c>
      <c r="AD62" s="354">
        <f>'2_State Distrib and Adjs'!BA62</f>
        <v>9106924</v>
      </c>
      <c r="AE62" s="354">
        <f>'2_State Distrib and Adjs'!BB62</f>
        <v>4129038</v>
      </c>
      <c r="AF62" s="357">
        <f>'2_State Distrib and Adjs'!BC62</f>
        <v>1032260</v>
      </c>
      <c r="AG62" s="369">
        <f>'2_State Distrib and Adjs'!BD62</f>
        <v>0</v>
      </c>
      <c r="AH62" s="1363">
        <f>'2_State Distrib and Adjs'!BE62</f>
        <v>29512</v>
      </c>
      <c r="AI62" s="1363">
        <f>'2_State Distrib and Adjs'!BF62</f>
        <v>10168</v>
      </c>
      <c r="AJ62" s="359">
        <f>'2_State Distrib and Adjs'!BG62</f>
        <v>13275642</v>
      </c>
      <c r="AK62" s="359">
        <f t="shared" si="59"/>
        <v>13275642</v>
      </c>
      <c r="AL62" s="360"/>
      <c r="AM62" s="361">
        <f>-'New Type 2 Res Summary'!AG62-'5A3_OJJ'!P62</f>
        <v>-226</v>
      </c>
      <c r="AN62" s="353">
        <f>-'New Type 2 Res Summary'!AH62</f>
        <v>0</v>
      </c>
      <c r="AO62" s="360">
        <f>-'New Type 2 Res Summary'!AI62</f>
        <v>0</v>
      </c>
      <c r="AP62" s="353">
        <f>-'New Type 2 Res Summary'!AJ62</f>
        <v>0</v>
      </c>
      <c r="AQ62" s="362">
        <f>-'New Type 2 Res Summary'!AK62</f>
        <v>0</v>
      </c>
      <c r="AR62" s="363">
        <f>-'New Type 2 Res Summary'!AL62</f>
        <v>0</v>
      </c>
      <c r="AS62" s="361">
        <f>-'New Type 2 Res Summary'!AM62-'5A3_OJJ'!P62</f>
        <v>-3832726</v>
      </c>
      <c r="AT62" s="1357"/>
      <c r="AU62" s="364">
        <f>-'New Type 2 Res Summary'!AN62</f>
        <v>0</v>
      </c>
      <c r="AV62" s="361">
        <f>-'New Type 2 Res Summary'!AO62-'5A3_OJJ'!P62</f>
        <v>-226</v>
      </c>
      <c r="AW62" s="362"/>
      <c r="AX62" s="1382">
        <f>-'New Type 2 Res Summary'!AQ62-'5A3_OJJ'!P62</f>
        <v>-226</v>
      </c>
      <c r="AY62" s="361">
        <f>'2A-1_EFT (Annual)'!AP62</f>
        <v>-3765181</v>
      </c>
      <c r="AZ62" s="362" t="e">
        <f>'2A-1_EFT (Annual)'!#REF!+'2A-1_EFT (Annual)'!#REF!</f>
        <v>#REF!</v>
      </c>
      <c r="BA62" s="362" t="e">
        <f t="shared" si="60"/>
        <v>#REF!</v>
      </c>
      <c r="BB62" s="361">
        <f>'2A-2_EFT (Monthly)'!AP62</f>
        <v>-178031</v>
      </c>
      <c r="BC62" s="362">
        <f t="shared" si="57"/>
        <v>9510461</v>
      </c>
      <c r="BD62" s="362">
        <f>'2A-2_EFT (Monthly)'!AQ62</f>
        <v>854229</v>
      </c>
      <c r="BE62" s="364"/>
      <c r="BF62" s="364"/>
      <c r="BG62" s="364"/>
      <c r="BH62" s="364" t="e">
        <f>'2A-1_EFT (Annual)'!#REF!</f>
        <v>#REF!</v>
      </c>
      <c r="BI62" s="364" t="e">
        <f t="shared" si="61"/>
        <v>#REF!</v>
      </c>
      <c r="BJ62" s="364">
        <f>'2A-2_EFT (Monthly)'!CC62</f>
        <v>1769</v>
      </c>
    </row>
    <row r="63" spans="1:62" ht="16.5" customHeight="1" x14ac:dyDescent="0.2">
      <c r="A63" s="366">
        <v>57</v>
      </c>
      <c r="B63" s="516">
        <v>57</v>
      </c>
      <c r="C63" s="1220" t="s">
        <v>62</v>
      </c>
      <c r="D63" s="1215">
        <f>'8_2.1.18 SIS'!C63</f>
        <v>9356</v>
      </c>
      <c r="E63" s="372">
        <f>'2_State Distrib and Adjs'!AP63</f>
        <v>5909</v>
      </c>
      <c r="F63" s="373">
        <f>'2_State Distrib and Adjs'!AO63</f>
        <v>55288623</v>
      </c>
      <c r="G63" s="1347"/>
      <c r="H63" s="1347"/>
      <c r="I63" s="374"/>
      <c r="J63" s="373"/>
      <c r="K63" s="374"/>
      <c r="L63" s="373"/>
      <c r="M63" s="374"/>
      <c r="N63" s="373"/>
      <c r="O63" s="374"/>
      <c r="P63" s="373"/>
      <c r="Q63" s="375">
        <f>'2_State Distrib and Adjs'!AO63</f>
        <v>55288623</v>
      </c>
      <c r="R63" s="375"/>
      <c r="S63" s="372">
        <f>'2_State Distrib and Adjs'!AT63</f>
        <v>-567264</v>
      </c>
      <c r="T63" s="372">
        <f>'2_State Distrib and Adjs'!AU63</f>
        <v>-218633</v>
      </c>
      <c r="U63" s="376">
        <f>'2_State Distrib and Adjs'!AV63</f>
        <v>-785897</v>
      </c>
      <c r="V63" s="375">
        <f t="shared" si="58"/>
        <v>54502726</v>
      </c>
      <c r="W63" s="373"/>
      <c r="X63" s="373"/>
      <c r="Y63" s="375"/>
      <c r="Z63" s="372">
        <f>'2_State Distrib and Adjs'!AQ63</f>
        <v>902</v>
      </c>
      <c r="AA63" s="377">
        <f>'2_State Distrib and Adjs'!AX63</f>
        <v>0</v>
      </c>
      <c r="AB63" s="377">
        <f>'2_State Distrib and Adjs'!AY63</f>
        <v>234879</v>
      </c>
      <c r="AC63" s="375">
        <f>'2_State Distrib and Adjs'!AZ63</f>
        <v>54738507</v>
      </c>
      <c r="AD63" s="372">
        <f>'2_State Distrib and Adjs'!BA63</f>
        <v>37014498</v>
      </c>
      <c r="AE63" s="372">
        <f>'2_State Distrib and Adjs'!BB63</f>
        <v>17724009</v>
      </c>
      <c r="AF63" s="375">
        <f>'2_State Distrib and Adjs'!BC63</f>
        <v>4431002</v>
      </c>
      <c r="AG63" s="377">
        <f>'2_State Distrib and Adjs'!BD63</f>
        <v>0</v>
      </c>
      <c r="AH63" s="1364">
        <f>'2_State Distrib and Adjs'!BE63</f>
        <v>115430</v>
      </c>
      <c r="AI63" s="1364">
        <f>'2_State Distrib and Adjs'!BF63</f>
        <v>232620</v>
      </c>
      <c r="AJ63" s="378">
        <f>'2_State Distrib and Adjs'!BG63</f>
        <v>55086557</v>
      </c>
      <c r="AK63" s="378">
        <f t="shared" si="59"/>
        <v>55086557</v>
      </c>
      <c r="AL63" s="379"/>
      <c r="AM63" s="380">
        <f>-'New Type 2 Res Summary'!AG63-'5A3_OJJ'!P63</f>
        <v>-3161</v>
      </c>
      <c r="AN63" s="371">
        <f>-'New Type 2 Res Summary'!AH63</f>
        <v>0</v>
      </c>
      <c r="AO63" s="379">
        <f>-'New Type 2 Res Summary'!AI63</f>
        <v>0</v>
      </c>
      <c r="AP63" s="371">
        <f>-'New Type 2 Res Summary'!AJ63</f>
        <v>0</v>
      </c>
      <c r="AQ63" s="381">
        <f>-'New Type 2 Res Summary'!AK63</f>
        <v>0</v>
      </c>
      <c r="AR63" s="382">
        <f>-'New Type 2 Res Summary'!AL63</f>
        <v>0</v>
      </c>
      <c r="AS63" s="380">
        <f>-'New Type 2 Res Summary'!AM63-'5A3_OJJ'!P63</f>
        <v>-201967</v>
      </c>
      <c r="AT63" s="383"/>
      <c r="AU63" s="383">
        <f>-'New Type 2 Res Summary'!AN63</f>
        <v>0</v>
      </c>
      <c r="AV63" s="380">
        <f>-'New Type 2 Res Summary'!AO63-'5A3_OJJ'!P63</f>
        <v>-3161</v>
      </c>
      <c r="AW63" s="381"/>
      <c r="AX63" s="380">
        <f>-'New Type 2 Res Summary'!AQ63-'5A3_OJJ'!P63</f>
        <v>-3161</v>
      </c>
      <c r="AY63" s="380">
        <f>'2A-1_EFT (Annual)'!AP63</f>
        <v>-192019</v>
      </c>
      <c r="AZ63" s="381" t="e">
        <f>'2A-1_EFT (Annual)'!#REF!+'2A-1_EFT (Annual)'!#REF!</f>
        <v>#REF!</v>
      </c>
      <c r="BA63" s="381" t="e">
        <f t="shared" si="60"/>
        <v>#REF!</v>
      </c>
      <c r="BB63" s="380">
        <f>'2A-2_EFT (Monthly)'!AP63</f>
        <v>-16776</v>
      </c>
      <c r="BC63" s="381">
        <f t="shared" si="57"/>
        <v>54894538</v>
      </c>
      <c r="BD63" s="381">
        <f>'2A-2_EFT (Monthly)'!AQ63</f>
        <v>4414226</v>
      </c>
      <c r="BE63" s="383"/>
      <c r="BF63" s="383"/>
      <c r="BG63" s="383"/>
      <c r="BH63" s="383" t="e">
        <f>'2A-1_EFT (Annual)'!#REF!</f>
        <v>#REF!</v>
      </c>
      <c r="BI63" s="383" t="e">
        <f t="shared" si="61"/>
        <v>#REF!</v>
      </c>
      <c r="BJ63" s="383">
        <f>'2A-2_EFT (Monthly)'!CC63</f>
        <v>2</v>
      </c>
    </row>
    <row r="64" spans="1:62" ht="16.5" customHeight="1" x14ac:dyDescent="0.2">
      <c r="A64" s="366">
        <v>58</v>
      </c>
      <c r="B64" s="516">
        <v>58</v>
      </c>
      <c r="C64" s="1220" t="s">
        <v>63</v>
      </c>
      <c r="D64" s="1215">
        <f>'8_2.1.18 SIS'!C64</f>
        <v>8300</v>
      </c>
      <c r="E64" s="372">
        <f>'2_State Distrib and Adjs'!AP64</f>
        <v>6628</v>
      </c>
      <c r="F64" s="373">
        <f>'2_State Distrib and Adjs'!AO64</f>
        <v>55013930</v>
      </c>
      <c r="G64" s="1347"/>
      <c r="H64" s="1347"/>
      <c r="I64" s="374"/>
      <c r="J64" s="373"/>
      <c r="K64" s="374"/>
      <c r="L64" s="373"/>
      <c r="M64" s="374"/>
      <c r="N64" s="373"/>
      <c r="O64" s="374"/>
      <c r="P64" s="373"/>
      <c r="Q64" s="375">
        <f>'2_State Distrib and Adjs'!AO64</f>
        <v>55013930</v>
      </c>
      <c r="R64" s="375"/>
      <c r="S64" s="372">
        <f>'2_State Distrib and Adjs'!AT64</f>
        <v>-808616</v>
      </c>
      <c r="T64" s="372">
        <f>'2_State Distrib and Adjs'!AU64</f>
        <v>-493786</v>
      </c>
      <c r="U64" s="376">
        <f>'2_State Distrib and Adjs'!AV64</f>
        <v>-1302402</v>
      </c>
      <c r="V64" s="375">
        <f t="shared" si="58"/>
        <v>53711528</v>
      </c>
      <c r="W64" s="373"/>
      <c r="X64" s="373"/>
      <c r="Y64" s="375"/>
      <c r="Z64" s="372">
        <f>'2_State Distrib and Adjs'!AQ64</f>
        <v>17810</v>
      </c>
      <c r="AA64" s="377">
        <f>'2_State Distrib and Adjs'!AX64</f>
        <v>0</v>
      </c>
      <c r="AB64" s="377">
        <f>'2_State Distrib and Adjs'!AY64</f>
        <v>194228</v>
      </c>
      <c r="AC64" s="375">
        <f>'2_State Distrib and Adjs'!AZ64</f>
        <v>53923566</v>
      </c>
      <c r="AD64" s="372">
        <f>'2_State Distrib and Adjs'!BA64</f>
        <v>36801036</v>
      </c>
      <c r="AE64" s="372">
        <f>'2_State Distrib and Adjs'!BB64</f>
        <v>17122530</v>
      </c>
      <c r="AF64" s="375">
        <f>'2_State Distrib and Adjs'!BC64</f>
        <v>4280633</v>
      </c>
      <c r="AG64" s="377">
        <f>'2_State Distrib and Adjs'!BD64</f>
        <v>0</v>
      </c>
      <c r="AH64" s="1364">
        <f>'2_State Distrib and Adjs'!BE64</f>
        <v>117810</v>
      </c>
      <c r="AI64" s="1364">
        <f>'2_State Distrib and Adjs'!BF64</f>
        <v>52923</v>
      </c>
      <c r="AJ64" s="378">
        <f>'2_State Distrib and Adjs'!BG64</f>
        <v>54094299</v>
      </c>
      <c r="AK64" s="378">
        <f t="shared" si="59"/>
        <v>54094299</v>
      </c>
      <c r="AL64" s="379"/>
      <c r="AM64" s="380">
        <f>-'New Type 2 Res Summary'!AG64-'5A3_OJJ'!P64</f>
        <v>-6179</v>
      </c>
      <c r="AN64" s="371">
        <f>-'New Type 2 Res Summary'!AH64</f>
        <v>0</v>
      </c>
      <c r="AO64" s="379">
        <f>-'New Type 2 Res Summary'!AI64</f>
        <v>0</v>
      </c>
      <c r="AP64" s="371">
        <f>-'New Type 2 Res Summary'!AJ64</f>
        <v>0</v>
      </c>
      <c r="AQ64" s="381">
        <f>-'New Type 2 Res Summary'!AK64</f>
        <v>0</v>
      </c>
      <c r="AR64" s="382">
        <f>-'New Type 2 Res Summary'!AL64</f>
        <v>0</v>
      </c>
      <c r="AS64" s="380">
        <f>-'New Type 2 Res Summary'!AM64-'5A3_OJJ'!P64</f>
        <v>-105921</v>
      </c>
      <c r="AT64" s="383"/>
      <c r="AU64" s="383">
        <f>-'New Type 2 Res Summary'!AN64</f>
        <v>0</v>
      </c>
      <c r="AV64" s="380">
        <f>-'New Type 2 Res Summary'!AO64-'5A3_OJJ'!P64</f>
        <v>-6179</v>
      </c>
      <c r="AW64" s="381"/>
      <c r="AX64" s="380">
        <f>-'New Type 2 Res Summary'!AQ64-'5A3_OJJ'!P64</f>
        <v>-6179</v>
      </c>
      <c r="AY64" s="380">
        <f>'2A-1_EFT (Annual)'!AP64</f>
        <v>-105921</v>
      </c>
      <c r="AZ64" s="381" t="e">
        <f>'2A-1_EFT (Annual)'!#REF!+'2A-1_EFT (Annual)'!#REF!</f>
        <v>#REF!</v>
      </c>
      <c r="BA64" s="381" t="e">
        <f t="shared" si="60"/>
        <v>#REF!</v>
      </c>
      <c r="BB64" s="380">
        <f>'2A-2_EFT (Monthly)'!AP64</f>
        <v>-11437</v>
      </c>
      <c r="BC64" s="381">
        <f t="shared" si="57"/>
        <v>53988378</v>
      </c>
      <c r="BD64" s="381">
        <f>'2A-2_EFT (Monthly)'!AQ64</f>
        <v>4269196</v>
      </c>
      <c r="BE64" s="383"/>
      <c r="BF64" s="383"/>
      <c r="BG64" s="383"/>
      <c r="BH64" s="383" t="e">
        <f>'2A-1_EFT (Annual)'!#REF!</f>
        <v>#REF!</v>
      </c>
      <c r="BI64" s="383" t="e">
        <f t="shared" si="61"/>
        <v>#REF!</v>
      </c>
      <c r="BJ64" s="383">
        <f>'2A-2_EFT (Monthly)'!CC64</f>
        <v>-35</v>
      </c>
    </row>
    <row r="65" spans="1:62" ht="16.5" customHeight="1" x14ac:dyDescent="0.2">
      <c r="A65" s="366">
        <v>59</v>
      </c>
      <c r="B65" s="516">
        <v>59</v>
      </c>
      <c r="C65" s="1220" t="s">
        <v>64</v>
      </c>
      <c r="D65" s="1215">
        <f>'8_2.1.18 SIS'!C65</f>
        <v>5077</v>
      </c>
      <c r="E65" s="372">
        <f>'2_State Distrib and Adjs'!AP65</f>
        <v>7229</v>
      </c>
      <c r="F65" s="373">
        <f>'2_State Distrib and Adjs'!AO65</f>
        <v>36703282</v>
      </c>
      <c r="G65" s="1347"/>
      <c r="H65" s="1347"/>
      <c r="I65" s="374"/>
      <c r="J65" s="373"/>
      <c r="K65" s="374"/>
      <c r="L65" s="373"/>
      <c r="M65" s="374"/>
      <c r="N65" s="373"/>
      <c r="O65" s="374"/>
      <c r="P65" s="373"/>
      <c r="Q65" s="375">
        <f>'2_State Distrib and Adjs'!AO65</f>
        <v>36703282</v>
      </c>
      <c r="R65" s="375"/>
      <c r="S65" s="372">
        <f>'2_State Distrib and Adjs'!AT65</f>
        <v>-448198</v>
      </c>
      <c r="T65" s="372">
        <f>'2_State Distrib and Adjs'!AU65</f>
        <v>-79519</v>
      </c>
      <c r="U65" s="376">
        <f>'2_State Distrib and Adjs'!AV65</f>
        <v>-527717</v>
      </c>
      <c r="V65" s="375">
        <f t="shared" si="58"/>
        <v>36175565</v>
      </c>
      <c r="W65" s="373"/>
      <c r="X65" s="373"/>
      <c r="Y65" s="375"/>
      <c r="Z65" s="372">
        <f>'2_State Distrib and Adjs'!AQ65</f>
        <v>-644135</v>
      </c>
      <c r="AA65" s="377">
        <f>'2_State Distrib and Adjs'!AX65</f>
        <v>0</v>
      </c>
      <c r="AB65" s="377">
        <f>'2_State Distrib and Adjs'!AY65</f>
        <v>142308</v>
      </c>
      <c r="AC65" s="375">
        <f>'2_State Distrib and Adjs'!AZ65</f>
        <v>35673738</v>
      </c>
      <c r="AD65" s="372">
        <f>'2_State Distrib and Adjs'!BA65</f>
        <v>24127318</v>
      </c>
      <c r="AE65" s="372">
        <f>'2_State Distrib and Adjs'!BB65</f>
        <v>11546420</v>
      </c>
      <c r="AF65" s="375">
        <f>'2_State Distrib and Adjs'!BC65</f>
        <v>2886605</v>
      </c>
      <c r="AG65" s="377">
        <f>'2_State Distrib and Adjs'!BD65</f>
        <v>0</v>
      </c>
      <c r="AH65" s="1364">
        <f>'2_State Distrib and Adjs'!BE65</f>
        <v>93296</v>
      </c>
      <c r="AI65" s="1364">
        <f>'2_State Distrib and Adjs'!BF65</f>
        <v>0</v>
      </c>
      <c r="AJ65" s="378">
        <f>'2_State Distrib and Adjs'!BG65</f>
        <v>35767034</v>
      </c>
      <c r="AK65" s="378">
        <f t="shared" si="59"/>
        <v>35767034</v>
      </c>
      <c r="AL65" s="379"/>
      <c r="AM65" s="380">
        <f>-'New Type 2 Res Summary'!AG65-'5A3_OJJ'!P65</f>
        <v>-1581</v>
      </c>
      <c r="AN65" s="371">
        <f>-'New Type 2 Res Summary'!AH65</f>
        <v>0</v>
      </c>
      <c r="AO65" s="379">
        <f>-'New Type 2 Res Summary'!AI65</f>
        <v>0</v>
      </c>
      <c r="AP65" s="371">
        <f>-'New Type 2 Res Summary'!AJ65</f>
        <v>0</v>
      </c>
      <c r="AQ65" s="381">
        <f>-'New Type 2 Res Summary'!AK65</f>
        <v>0</v>
      </c>
      <c r="AR65" s="382">
        <f>-'New Type 2 Res Summary'!AL65</f>
        <v>0</v>
      </c>
      <c r="AS65" s="380">
        <f>-'New Type 2 Res Summary'!AM65-'5A3_OJJ'!P65</f>
        <v>-59070</v>
      </c>
      <c r="AT65" s="383"/>
      <c r="AU65" s="383">
        <f>-'New Type 2 Res Summary'!AN65</f>
        <v>0</v>
      </c>
      <c r="AV65" s="380">
        <f>-'New Type 2 Res Summary'!AO65-'5A3_OJJ'!P65</f>
        <v>-1581</v>
      </c>
      <c r="AW65" s="381"/>
      <c r="AX65" s="380">
        <f>-'New Type 2 Res Summary'!AQ65-'5A3_OJJ'!P65</f>
        <v>-1581</v>
      </c>
      <c r="AY65" s="380">
        <f>'2A-1_EFT (Annual)'!AP65</f>
        <v>-59070</v>
      </c>
      <c r="AZ65" s="381" t="e">
        <f>'2A-1_EFT (Annual)'!#REF!+'2A-1_EFT (Annual)'!#REF!</f>
        <v>#REF!</v>
      </c>
      <c r="BA65" s="381" t="e">
        <f t="shared" si="60"/>
        <v>#REF!</v>
      </c>
      <c r="BB65" s="380">
        <f>'2A-2_EFT (Monthly)'!AP65</f>
        <v>-1462</v>
      </c>
      <c r="BC65" s="381">
        <f t="shared" si="57"/>
        <v>35707964</v>
      </c>
      <c r="BD65" s="381">
        <f>'2A-2_EFT (Monthly)'!AQ65</f>
        <v>2885143</v>
      </c>
      <c r="BE65" s="383"/>
      <c r="BF65" s="383"/>
      <c r="BG65" s="383"/>
      <c r="BH65" s="383" t="e">
        <f>'2A-1_EFT (Annual)'!#REF!</f>
        <v>#REF!</v>
      </c>
      <c r="BI65" s="383" t="e">
        <f t="shared" si="61"/>
        <v>#REF!</v>
      </c>
      <c r="BJ65" s="383">
        <f>'2A-2_EFT (Monthly)'!CC65</f>
        <v>-4</v>
      </c>
    </row>
    <row r="66" spans="1:62" ht="16.5" customHeight="1" x14ac:dyDescent="0.2">
      <c r="A66" s="1221">
        <v>60</v>
      </c>
      <c r="B66" s="1222">
        <v>60</v>
      </c>
      <c r="C66" s="1223" t="s">
        <v>65</v>
      </c>
      <c r="D66" s="1216">
        <f>'8_2.1.18 SIS'!C66</f>
        <v>6059</v>
      </c>
      <c r="E66" s="386">
        <f>'2_State Distrib and Adjs'!AP66</f>
        <v>6228</v>
      </c>
      <c r="F66" s="387">
        <f>'2_State Distrib and Adjs'!AO66</f>
        <v>37733633</v>
      </c>
      <c r="G66" s="1348"/>
      <c r="H66" s="1348"/>
      <c r="I66" s="388"/>
      <c r="J66" s="387"/>
      <c r="K66" s="388"/>
      <c r="L66" s="387"/>
      <c r="M66" s="388"/>
      <c r="N66" s="387"/>
      <c r="O66" s="388"/>
      <c r="P66" s="387"/>
      <c r="Q66" s="389">
        <f>'2_State Distrib and Adjs'!AO66</f>
        <v>37733633</v>
      </c>
      <c r="R66" s="389"/>
      <c r="S66" s="386">
        <f>'2_State Distrib and Adjs'!AT66</f>
        <v>-398592</v>
      </c>
      <c r="T66" s="386">
        <f>'2_State Distrib and Adjs'!AU66</f>
        <v>-211752</v>
      </c>
      <c r="U66" s="390">
        <f>'2_State Distrib and Adjs'!AV66</f>
        <v>-610344</v>
      </c>
      <c r="V66" s="389">
        <f t="shared" si="58"/>
        <v>37123289</v>
      </c>
      <c r="W66" s="387"/>
      <c r="X66" s="387"/>
      <c r="Y66" s="389"/>
      <c r="Z66" s="386">
        <f>'2_State Distrib and Adjs'!AQ66</f>
        <v>527</v>
      </c>
      <c r="AA66" s="391">
        <f>'2_State Distrib and Adjs'!AX66</f>
        <v>0</v>
      </c>
      <c r="AB66" s="1361">
        <f>'2_State Distrib and Adjs'!AY66</f>
        <v>157766</v>
      </c>
      <c r="AC66" s="389">
        <f>'2_State Distrib and Adjs'!AZ66</f>
        <v>37281582</v>
      </c>
      <c r="AD66" s="392">
        <f>'2_State Distrib and Adjs'!BA66</f>
        <v>25235584</v>
      </c>
      <c r="AE66" s="386">
        <f>'2_State Distrib and Adjs'!BB66</f>
        <v>12045998</v>
      </c>
      <c r="AF66" s="393">
        <f>'2_State Distrib and Adjs'!BC66</f>
        <v>3011500</v>
      </c>
      <c r="AG66" s="391">
        <f>'2_State Distrib and Adjs'!BD66</f>
        <v>0</v>
      </c>
      <c r="AH66" s="1365">
        <f>'2_State Distrib and Adjs'!BE66</f>
        <v>62832</v>
      </c>
      <c r="AI66" s="1365">
        <f>'2_State Distrib and Adjs'!BF66</f>
        <v>0</v>
      </c>
      <c r="AJ66" s="393">
        <f>'2_State Distrib and Adjs'!BG66</f>
        <v>37344414</v>
      </c>
      <c r="AK66" s="393">
        <f t="shared" si="59"/>
        <v>37344414</v>
      </c>
      <c r="AL66" s="394"/>
      <c r="AM66" s="395">
        <f>-'New Type 2 Res Summary'!AG66-'5A3_OJJ'!P66</f>
        <v>-3063</v>
      </c>
      <c r="AN66" s="385">
        <f>-'New Type 2 Res Summary'!AH66</f>
        <v>0</v>
      </c>
      <c r="AO66" s="394">
        <f>-'New Type 2 Res Summary'!AI66</f>
        <v>0</v>
      </c>
      <c r="AP66" s="385">
        <f>-'New Type 2 Res Summary'!AJ66</f>
        <v>0</v>
      </c>
      <c r="AQ66" s="396">
        <f>-'New Type 2 Res Summary'!AK66</f>
        <v>0</v>
      </c>
      <c r="AR66" s="397">
        <f>-'New Type 2 Res Summary'!AL66</f>
        <v>0</v>
      </c>
      <c r="AS66" s="395">
        <f>-'New Type 2 Res Summary'!AM66-'5A3_OJJ'!P66</f>
        <v>-183264</v>
      </c>
      <c r="AT66" s="1358"/>
      <c r="AU66" s="398">
        <f>-'New Type 2 Res Summary'!AN66</f>
        <v>0</v>
      </c>
      <c r="AV66" s="395">
        <f>-'New Type 2 Res Summary'!AO66-'5A3_OJJ'!P66</f>
        <v>-3063</v>
      </c>
      <c r="AW66" s="396"/>
      <c r="AX66" s="1383">
        <f>-'New Type 2 Res Summary'!AQ66-'5A3_OJJ'!P66</f>
        <v>-3063</v>
      </c>
      <c r="AY66" s="395">
        <f>'2A-1_EFT (Annual)'!AP66</f>
        <v>-183264</v>
      </c>
      <c r="AZ66" s="396" t="e">
        <f>'2A-1_EFT (Annual)'!#REF!+'2A-1_EFT (Annual)'!#REF!</f>
        <v>#REF!</v>
      </c>
      <c r="BA66" s="396" t="e">
        <f t="shared" si="60"/>
        <v>#REF!</v>
      </c>
      <c r="BB66" s="395">
        <f>'2A-2_EFT (Monthly)'!AP66</f>
        <v>-16478</v>
      </c>
      <c r="BC66" s="396">
        <f t="shared" si="57"/>
        <v>37161150</v>
      </c>
      <c r="BD66" s="396">
        <f>'2A-2_EFT (Monthly)'!AQ66</f>
        <v>2995022</v>
      </c>
      <c r="BE66" s="398"/>
      <c r="BF66" s="398"/>
      <c r="BG66" s="398"/>
      <c r="BH66" s="398" t="e">
        <f>'2A-1_EFT (Annual)'!#REF!</f>
        <v>#REF!</v>
      </c>
      <c r="BI66" s="398" t="e">
        <f t="shared" si="61"/>
        <v>#REF!</v>
      </c>
      <c r="BJ66" s="398">
        <f>'2A-2_EFT (Monthly)'!CC66</f>
        <v>-20</v>
      </c>
    </row>
    <row r="67" spans="1:62" ht="16.5" customHeight="1" x14ac:dyDescent="0.2">
      <c r="A67" s="1217">
        <v>61</v>
      </c>
      <c r="B67" s="1218">
        <v>61</v>
      </c>
      <c r="C67" s="1219" t="s">
        <v>66</v>
      </c>
      <c r="D67" s="1214">
        <f>'8_2.1.18 SIS'!C67</f>
        <v>3578</v>
      </c>
      <c r="E67" s="354">
        <f>'2_State Distrib and Adjs'!AP67</f>
        <v>3660</v>
      </c>
      <c r="F67" s="355">
        <f>'2_State Distrib and Adjs'!AO67</f>
        <v>13095331</v>
      </c>
      <c r="G67" s="1346"/>
      <c r="H67" s="1346"/>
      <c r="I67" s="356"/>
      <c r="J67" s="355"/>
      <c r="K67" s="356"/>
      <c r="L67" s="355"/>
      <c r="M67" s="356"/>
      <c r="N67" s="355"/>
      <c r="O67" s="356"/>
      <c r="P67" s="355"/>
      <c r="Q67" s="357">
        <f>'2_State Distrib and Adjs'!AO67</f>
        <v>13095331</v>
      </c>
      <c r="R67" s="357"/>
      <c r="S67" s="354">
        <f>'2_State Distrib and Adjs'!AT67</f>
        <v>-168360</v>
      </c>
      <c r="T67" s="354">
        <f>'2_State Distrib and Adjs'!AU67</f>
        <v>-7320</v>
      </c>
      <c r="U67" s="358">
        <f>'2_State Distrib and Adjs'!AV67</f>
        <v>-175680</v>
      </c>
      <c r="V67" s="357">
        <f t="shared" si="58"/>
        <v>12919651</v>
      </c>
      <c r="W67" s="355"/>
      <c r="X67" s="355"/>
      <c r="Y67" s="357"/>
      <c r="Z67" s="354">
        <f>'2_State Distrib and Adjs'!AQ67</f>
        <v>33880</v>
      </c>
      <c r="AA67" s="369">
        <f>'2_State Distrib and Adjs'!AX67</f>
        <v>0</v>
      </c>
      <c r="AB67" s="1360">
        <f>'2_State Distrib and Adjs'!AY67</f>
        <v>89975</v>
      </c>
      <c r="AC67" s="357">
        <f>'2_State Distrib and Adjs'!AZ67</f>
        <v>13043506</v>
      </c>
      <c r="AD67" s="354">
        <f>'2_State Distrib and Adjs'!BA67</f>
        <v>8810382</v>
      </c>
      <c r="AE67" s="354">
        <f>'2_State Distrib and Adjs'!BB67</f>
        <v>4233124</v>
      </c>
      <c r="AF67" s="357">
        <f>'2_State Distrib and Adjs'!BC67</f>
        <v>1058281</v>
      </c>
      <c r="AG67" s="369">
        <f>'2_State Distrib and Adjs'!BD67</f>
        <v>0</v>
      </c>
      <c r="AH67" s="1363">
        <f>'2_State Distrib and Adjs'!BE67</f>
        <v>55216</v>
      </c>
      <c r="AI67" s="1363">
        <f>'2_State Distrib and Adjs'!BF67</f>
        <v>309377</v>
      </c>
      <c r="AJ67" s="359">
        <f>'2_State Distrib and Adjs'!BG67</f>
        <v>13408099</v>
      </c>
      <c r="AK67" s="359">
        <f t="shared" si="59"/>
        <v>13408099</v>
      </c>
      <c r="AL67" s="360"/>
      <c r="AM67" s="361">
        <f>-'New Type 2 Res Summary'!AG67-'5A3_OJJ'!P67</f>
        <v>-2925</v>
      </c>
      <c r="AN67" s="353">
        <f>-'New Type 2 Res Summary'!AH67</f>
        <v>0</v>
      </c>
      <c r="AO67" s="360">
        <f>-'New Type 2 Res Summary'!AI67</f>
        <v>0</v>
      </c>
      <c r="AP67" s="353">
        <f>-'New Type 2 Res Summary'!AJ67</f>
        <v>0</v>
      </c>
      <c r="AQ67" s="362">
        <f>-'New Type 2 Res Summary'!AK67</f>
        <v>0</v>
      </c>
      <c r="AR67" s="363">
        <f>-'New Type 2 Res Summary'!AL67</f>
        <v>0</v>
      </c>
      <c r="AS67" s="361">
        <f>-'New Type 2 Res Summary'!AM67-'5A3_OJJ'!P67</f>
        <v>-1040114</v>
      </c>
      <c r="AT67" s="1357"/>
      <c r="AU67" s="364">
        <f>-'New Type 2 Res Summary'!AN67</f>
        <v>0</v>
      </c>
      <c r="AV67" s="361">
        <f>-'New Type 2 Res Summary'!AO67-'5A3_OJJ'!P67</f>
        <v>-2925</v>
      </c>
      <c r="AW67" s="362"/>
      <c r="AX67" s="1382">
        <f>-'New Type 2 Res Summary'!AQ67-'5A3_OJJ'!P67</f>
        <v>-2925</v>
      </c>
      <c r="AY67" s="361">
        <f>'2A-1_EFT (Annual)'!AP67</f>
        <v>-1043642</v>
      </c>
      <c r="AZ67" s="362" t="e">
        <f>'2A-1_EFT (Annual)'!#REF!+'2A-1_EFT (Annual)'!#REF!</f>
        <v>#REF!</v>
      </c>
      <c r="BA67" s="362" t="e">
        <f t="shared" si="60"/>
        <v>#REF!</v>
      </c>
      <c r="BB67" s="361">
        <f>'2A-2_EFT (Monthly)'!AP67</f>
        <v>-102242</v>
      </c>
      <c r="BC67" s="362">
        <f t="shared" si="57"/>
        <v>12364457</v>
      </c>
      <c r="BD67" s="362">
        <f>'2A-2_EFT (Monthly)'!AQ67</f>
        <v>956039</v>
      </c>
      <c r="BE67" s="364"/>
      <c r="BF67" s="364"/>
      <c r="BG67" s="364"/>
      <c r="BH67" s="364" t="e">
        <f>'2A-1_EFT (Annual)'!#REF!</f>
        <v>#REF!</v>
      </c>
      <c r="BI67" s="364" t="e">
        <f t="shared" si="61"/>
        <v>#REF!</v>
      </c>
      <c r="BJ67" s="364">
        <f>'2A-2_EFT (Monthly)'!CC67</f>
        <v>-368</v>
      </c>
    </row>
    <row r="68" spans="1:62" ht="16.5" customHeight="1" x14ac:dyDescent="0.2">
      <c r="A68" s="366">
        <v>62</v>
      </c>
      <c r="B68" s="516">
        <v>62</v>
      </c>
      <c r="C68" s="1220" t="s">
        <v>67</v>
      </c>
      <c r="D68" s="1215">
        <f>'8_2.1.18 SIS'!C68</f>
        <v>1989</v>
      </c>
      <c r="E68" s="372">
        <f>'2_State Distrib and Adjs'!AP68</f>
        <v>6760</v>
      </c>
      <c r="F68" s="373">
        <f>'2_State Distrib and Adjs'!AO68</f>
        <v>13446513</v>
      </c>
      <c r="G68" s="1347"/>
      <c r="H68" s="1347"/>
      <c r="I68" s="374"/>
      <c r="J68" s="373"/>
      <c r="K68" s="374"/>
      <c r="L68" s="373"/>
      <c r="M68" s="374"/>
      <c r="N68" s="373"/>
      <c r="O68" s="374"/>
      <c r="P68" s="373"/>
      <c r="Q68" s="375">
        <f>'2_State Distrib and Adjs'!AO68</f>
        <v>13446513</v>
      </c>
      <c r="R68" s="375"/>
      <c r="S68" s="372">
        <f>'2_State Distrib and Adjs'!AT68</f>
        <v>-317720</v>
      </c>
      <c r="T68" s="372">
        <f>'2_State Distrib and Adjs'!AU68</f>
        <v>57460</v>
      </c>
      <c r="U68" s="376">
        <f>'2_State Distrib and Adjs'!AV68</f>
        <v>-260260</v>
      </c>
      <c r="V68" s="375">
        <f t="shared" si="58"/>
        <v>13186253</v>
      </c>
      <c r="W68" s="373"/>
      <c r="X68" s="373"/>
      <c r="Y68" s="375"/>
      <c r="Z68" s="372">
        <f>'2_State Distrib and Adjs'!AQ68</f>
        <v>8061</v>
      </c>
      <c r="AA68" s="377">
        <f>'2_State Distrib and Adjs'!AX68</f>
        <v>0</v>
      </c>
      <c r="AB68" s="377">
        <f>'2_State Distrib and Adjs'!AY68</f>
        <v>50091</v>
      </c>
      <c r="AC68" s="375">
        <f>'2_State Distrib and Adjs'!AZ68</f>
        <v>13244405</v>
      </c>
      <c r="AD68" s="372">
        <f>'2_State Distrib and Adjs'!BA68</f>
        <v>8997112</v>
      </c>
      <c r="AE68" s="372">
        <f>'2_State Distrib and Adjs'!BB68</f>
        <v>4247293</v>
      </c>
      <c r="AF68" s="375">
        <f>'2_State Distrib and Adjs'!BC68</f>
        <v>1061823</v>
      </c>
      <c r="AG68" s="377">
        <f>'2_State Distrib and Adjs'!BD68</f>
        <v>0</v>
      </c>
      <c r="AH68" s="1364">
        <f>'2_State Distrib and Adjs'!BE68</f>
        <v>43078</v>
      </c>
      <c r="AI68" s="1364">
        <f>'2_State Distrib and Adjs'!BF68</f>
        <v>0</v>
      </c>
      <c r="AJ68" s="378">
        <f>'2_State Distrib and Adjs'!BG68</f>
        <v>13287483</v>
      </c>
      <c r="AK68" s="378">
        <f t="shared" si="59"/>
        <v>13287483</v>
      </c>
      <c r="AL68" s="379"/>
      <c r="AM68" s="380">
        <f>-'New Type 2 Res Summary'!AG68-'5A3_OJJ'!P68</f>
        <v>-3239</v>
      </c>
      <c r="AN68" s="371">
        <f>-'New Type 2 Res Summary'!AH68</f>
        <v>0</v>
      </c>
      <c r="AO68" s="379">
        <f>-'New Type 2 Res Summary'!AI68</f>
        <v>0</v>
      </c>
      <c r="AP68" s="371">
        <f>-'New Type 2 Res Summary'!AJ68</f>
        <v>0</v>
      </c>
      <c r="AQ68" s="381">
        <f>-'New Type 2 Res Summary'!AK68</f>
        <v>0</v>
      </c>
      <c r="AR68" s="382">
        <f>-'New Type 2 Res Summary'!AL68</f>
        <v>0</v>
      </c>
      <c r="AS68" s="380">
        <f>-'New Type 2 Res Summary'!AM68-'5A3_OJJ'!P68</f>
        <v>-24152</v>
      </c>
      <c r="AT68" s="383"/>
      <c r="AU68" s="383">
        <f>-'New Type 2 Res Summary'!AN68</f>
        <v>0</v>
      </c>
      <c r="AV68" s="380">
        <f>-'New Type 2 Res Summary'!AO68-'5A3_OJJ'!P68</f>
        <v>-3239</v>
      </c>
      <c r="AW68" s="381"/>
      <c r="AX68" s="380">
        <f>-'New Type 2 Res Summary'!AQ68-'5A3_OJJ'!P68</f>
        <v>-3239</v>
      </c>
      <c r="AY68" s="380">
        <f>'2A-1_EFT (Annual)'!AP68</f>
        <v>-24152</v>
      </c>
      <c r="AZ68" s="381" t="e">
        <f>'2A-1_EFT (Annual)'!#REF!+'2A-1_EFT (Annual)'!#REF!</f>
        <v>#REF!</v>
      </c>
      <c r="BA68" s="381" t="e">
        <f t="shared" si="60"/>
        <v>#REF!</v>
      </c>
      <c r="BB68" s="380">
        <f>'2A-2_EFT (Monthly)'!AP68</f>
        <v>-2772</v>
      </c>
      <c r="BC68" s="381">
        <f t="shared" si="57"/>
        <v>13263331</v>
      </c>
      <c r="BD68" s="381">
        <f>'2A-2_EFT (Monthly)'!AQ68</f>
        <v>1059051</v>
      </c>
      <c r="BE68" s="383"/>
      <c r="BF68" s="383"/>
      <c r="BG68" s="383"/>
      <c r="BH68" s="383" t="e">
        <f>'2A-1_EFT (Annual)'!#REF!</f>
        <v>#REF!</v>
      </c>
      <c r="BI68" s="383" t="e">
        <f t="shared" si="61"/>
        <v>#REF!</v>
      </c>
      <c r="BJ68" s="383">
        <f>'2A-2_EFT (Monthly)'!CC68</f>
        <v>-12</v>
      </c>
    </row>
    <row r="69" spans="1:62" ht="16.5" customHeight="1" x14ac:dyDescent="0.2">
      <c r="A69" s="366">
        <v>63</v>
      </c>
      <c r="B69" s="516">
        <v>63</v>
      </c>
      <c r="C69" s="1220" t="s">
        <v>68</v>
      </c>
      <c r="D69" s="1215">
        <f>'8_2.1.18 SIS'!C69</f>
        <v>2095</v>
      </c>
      <c r="E69" s="372">
        <f>'2_State Distrib and Adjs'!AP69</f>
        <v>4726</v>
      </c>
      <c r="F69" s="373">
        <f>'2_State Distrib and Adjs'!AO69</f>
        <v>9900266</v>
      </c>
      <c r="G69" s="1347"/>
      <c r="H69" s="1347"/>
      <c r="I69" s="374"/>
      <c r="J69" s="373"/>
      <c r="K69" s="374"/>
      <c r="L69" s="373"/>
      <c r="M69" s="374"/>
      <c r="N69" s="373"/>
      <c r="O69" s="374"/>
      <c r="P69" s="373"/>
      <c r="Q69" s="375">
        <f>'2_State Distrib and Adjs'!AO69</f>
        <v>9900266</v>
      </c>
      <c r="R69" s="375"/>
      <c r="S69" s="372">
        <f>'2_State Distrib and Adjs'!AT69</f>
        <v>89794</v>
      </c>
      <c r="T69" s="372">
        <f>'2_State Distrib and Adjs'!AU69</f>
        <v>-25993</v>
      </c>
      <c r="U69" s="376">
        <f>'2_State Distrib and Adjs'!AV69</f>
        <v>63801</v>
      </c>
      <c r="V69" s="375">
        <f t="shared" si="58"/>
        <v>9964067</v>
      </c>
      <c r="W69" s="373"/>
      <c r="X69" s="373"/>
      <c r="Y69" s="375"/>
      <c r="Z69" s="372">
        <f>'2_State Distrib and Adjs'!AQ69</f>
        <v>4881</v>
      </c>
      <c r="AA69" s="377">
        <f>'2_State Distrib and Adjs'!AX69</f>
        <v>0</v>
      </c>
      <c r="AB69" s="377">
        <f>'2_State Distrib and Adjs'!AY69</f>
        <v>56463</v>
      </c>
      <c r="AC69" s="375">
        <f>'2_State Distrib and Adjs'!AZ69</f>
        <v>10025411</v>
      </c>
      <c r="AD69" s="372">
        <f>'2_State Distrib and Adjs'!BA69</f>
        <v>6640080</v>
      </c>
      <c r="AE69" s="372">
        <f>'2_State Distrib and Adjs'!BB69</f>
        <v>3385331</v>
      </c>
      <c r="AF69" s="375">
        <f>'2_State Distrib and Adjs'!BC69</f>
        <v>846333</v>
      </c>
      <c r="AG69" s="377">
        <f>'2_State Distrib and Adjs'!BD69</f>
        <v>0</v>
      </c>
      <c r="AH69" s="1364">
        <f>'2_State Distrib and Adjs'!BE69</f>
        <v>61642</v>
      </c>
      <c r="AI69" s="1364">
        <f>'2_State Distrib and Adjs'!BF69</f>
        <v>0</v>
      </c>
      <c r="AJ69" s="378">
        <f>'2_State Distrib and Adjs'!BG69</f>
        <v>10087053</v>
      </c>
      <c r="AK69" s="378">
        <f t="shared" si="59"/>
        <v>10087053</v>
      </c>
      <c r="AL69" s="379"/>
      <c r="AM69" s="380">
        <f>-'New Type 2 Res Summary'!AG69-'5A3_OJJ'!P69</f>
        <v>0</v>
      </c>
      <c r="AN69" s="371">
        <f>-'New Type 2 Res Summary'!AH69</f>
        <v>0</v>
      </c>
      <c r="AO69" s="379">
        <f>-'New Type 2 Res Summary'!AI69</f>
        <v>0</v>
      </c>
      <c r="AP69" s="371">
        <f>-'New Type 2 Res Summary'!AJ69</f>
        <v>0</v>
      </c>
      <c r="AQ69" s="381">
        <f>-'New Type 2 Res Summary'!AK69</f>
        <v>0</v>
      </c>
      <c r="AR69" s="382">
        <f>-'New Type 2 Res Summary'!AL69</f>
        <v>0</v>
      </c>
      <c r="AS69" s="380">
        <f>-'New Type 2 Res Summary'!AM69-'5A3_OJJ'!P69</f>
        <v>-82339</v>
      </c>
      <c r="AT69" s="383"/>
      <c r="AU69" s="383">
        <f>-'New Type 2 Res Summary'!AN69</f>
        <v>0</v>
      </c>
      <c r="AV69" s="380">
        <f>-'New Type 2 Res Summary'!AO69-'5A3_OJJ'!P69</f>
        <v>0</v>
      </c>
      <c r="AW69" s="381"/>
      <c r="AX69" s="380">
        <f>-'New Type 2 Res Summary'!AQ69-'5A3_OJJ'!P69</f>
        <v>0</v>
      </c>
      <c r="AY69" s="380">
        <f>'2A-1_EFT (Annual)'!AP69</f>
        <v>-82339</v>
      </c>
      <c r="AZ69" s="381" t="e">
        <f>'2A-1_EFT (Annual)'!#REF!+'2A-1_EFT (Annual)'!#REF!</f>
        <v>#REF!</v>
      </c>
      <c r="BA69" s="381" t="e">
        <f t="shared" si="60"/>
        <v>#REF!</v>
      </c>
      <c r="BB69" s="380">
        <f>'2A-2_EFT (Monthly)'!AP69</f>
        <v>-9097</v>
      </c>
      <c r="BC69" s="381">
        <f t="shared" si="57"/>
        <v>10004714</v>
      </c>
      <c r="BD69" s="381">
        <f>'2A-2_EFT (Monthly)'!AQ69</f>
        <v>837236</v>
      </c>
      <c r="BE69" s="383"/>
      <c r="BF69" s="383"/>
      <c r="BG69" s="383"/>
      <c r="BH69" s="383" t="e">
        <f>'2A-1_EFT (Annual)'!#REF!</f>
        <v>#REF!</v>
      </c>
      <c r="BI69" s="383" t="e">
        <f t="shared" si="61"/>
        <v>#REF!</v>
      </c>
      <c r="BJ69" s="383">
        <f>'2A-2_EFT (Monthly)'!CC69</f>
        <v>-34</v>
      </c>
    </row>
    <row r="70" spans="1:62" ht="16.5" customHeight="1" x14ac:dyDescent="0.2">
      <c r="A70" s="366">
        <v>64</v>
      </c>
      <c r="B70" s="516">
        <v>64</v>
      </c>
      <c r="C70" s="1220" t="s">
        <v>69</v>
      </c>
      <c r="D70" s="1215">
        <f>'8_2.1.18 SIS'!C70</f>
        <v>2137</v>
      </c>
      <c r="E70" s="372">
        <f>'2_State Distrib and Adjs'!AP70</f>
        <v>7205</v>
      </c>
      <c r="F70" s="373">
        <f>'2_State Distrib and Adjs'!AO70</f>
        <v>15396081</v>
      </c>
      <c r="G70" s="1347"/>
      <c r="H70" s="1347"/>
      <c r="I70" s="374"/>
      <c r="J70" s="373"/>
      <c r="K70" s="374"/>
      <c r="L70" s="373"/>
      <c r="M70" s="374"/>
      <c r="N70" s="373"/>
      <c r="O70" s="374"/>
      <c r="P70" s="373"/>
      <c r="Q70" s="375">
        <f>'2_State Distrib and Adjs'!AO70</f>
        <v>15396081</v>
      </c>
      <c r="R70" s="375"/>
      <c r="S70" s="372">
        <f>'2_State Distrib and Adjs'!AT70</f>
        <v>-353045</v>
      </c>
      <c r="T70" s="372">
        <f>'2_State Distrib and Adjs'!AU70</f>
        <v>3603</v>
      </c>
      <c r="U70" s="376">
        <f>'2_State Distrib and Adjs'!AV70</f>
        <v>-349442</v>
      </c>
      <c r="V70" s="375">
        <f t="shared" si="58"/>
        <v>15046639</v>
      </c>
      <c r="W70" s="373"/>
      <c r="X70" s="373"/>
      <c r="Y70" s="375"/>
      <c r="Z70" s="372">
        <f>'2_State Distrib and Adjs'!AQ70</f>
        <v>10977</v>
      </c>
      <c r="AA70" s="377">
        <f>'2_State Distrib and Adjs'!AX70</f>
        <v>0</v>
      </c>
      <c r="AB70" s="377">
        <f>'2_State Distrib and Adjs'!AY70</f>
        <v>57820</v>
      </c>
      <c r="AC70" s="375">
        <f>'2_State Distrib and Adjs'!AZ70</f>
        <v>15115436</v>
      </c>
      <c r="AD70" s="372">
        <f>'2_State Distrib and Adjs'!BA70</f>
        <v>10307946</v>
      </c>
      <c r="AE70" s="372">
        <f>'2_State Distrib and Adjs'!BB70</f>
        <v>4807490</v>
      </c>
      <c r="AF70" s="375">
        <f>'2_State Distrib and Adjs'!BC70</f>
        <v>1201873</v>
      </c>
      <c r="AG70" s="377">
        <f>'2_State Distrib and Adjs'!BD70</f>
        <v>0</v>
      </c>
      <c r="AH70" s="1364">
        <f>'2_State Distrib and Adjs'!BE70</f>
        <v>152796</v>
      </c>
      <c r="AI70" s="1364">
        <f>'2_State Distrib and Adjs'!BF70</f>
        <v>0</v>
      </c>
      <c r="AJ70" s="378">
        <f>'2_State Distrib and Adjs'!BG70</f>
        <v>15268232</v>
      </c>
      <c r="AK70" s="378">
        <f t="shared" si="59"/>
        <v>15268232</v>
      </c>
      <c r="AL70" s="379"/>
      <c r="AM70" s="380">
        <f>-'New Type 2 Res Summary'!AG70-'5A3_OJJ'!P70</f>
        <v>-1638</v>
      </c>
      <c r="AN70" s="371">
        <f>-'New Type 2 Res Summary'!AH70</f>
        <v>0</v>
      </c>
      <c r="AO70" s="379">
        <f>-'New Type 2 Res Summary'!AI70</f>
        <v>0</v>
      </c>
      <c r="AP70" s="371">
        <f>-'New Type 2 Res Summary'!AJ70</f>
        <v>0</v>
      </c>
      <c r="AQ70" s="381">
        <f>-'New Type 2 Res Summary'!AK70</f>
        <v>0</v>
      </c>
      <c r="AR70" s="382">
        <f>-'New Type 2 Res Summary'!AL70</f>
        <v>0</v>
      </c>
      <c r="AS70" s="380">
        <f>-'New Type 2 Res Summary'!AM70-'5A3_OJJ'!P70</f>
        <v>-12705</v>
      </c>
      <c r="AT70" s="383"/>
      <c r="AU70" s="383">
        <f>-'New Type 2 Res Summary'!AN70</f>
        <v>0</v>
      </c>
      <c r="AV70" s="380">
        <f>-'New Type 2 Res Summary'!AO70-'5A3_OJJ'!P70</f>
        <v>-1638</v>
      </c>
      <c r="AW70" s="381"/>
      <c r="AX70" s="380">
        <f>-'New Type 2 Res Summary'!AQ70-'5A3_OJJ'!P70</f>
        <v>-1638</v>
      </c>
      <c r="AY70" s="380">
        <f>'2A-1_EFT (Annual)'!AP70</f>
        <v>-12705</v>
      </c>
      <c r="AZ70" s="381" t="e">
        <f>'2A-1_EFT (Annual)'!#REF!+'2A-1_EFT (Annual)'!#REF!</f>
        <v>#REF!</v>
      </c>
      <c r="BA70" s="381" t="e">
        <f t="shared" si="60"/>
        <v>#REF!</v>
      </c>
      <c r="BB70" s="380">
        <f>'2A-2_EFT (Monthly)'!AP70</f>
        <v>-2449</v>
      </c>
      <c r="BC70" s="381">
        <f t="shared" si="57"/>
        <v>15255527</v>
      </c>
      <c r="BD70" s="381">
        <f>'2A-2_EFT (Monthly)'!AQ70</f>
        <v>1199424</v>
      </c>
      <c r="BE70" s="383"/>
      <c r="BF70" s="383"/>
      <c r="BG70" s="383"/>
      <c r="BH70" s="383" t="e">
        <f>'2A-1_EFT (Annual)'!#REF!</f>
        <v>#REF!</v>
      </c>
      <c r="BI70" s="383" t="e">
        <f t="shared" si="61"/>
        <v>#REF!</v>
      </c>
      <c r="BJ70" s="383">
        <f>'2A-2_EFT (Monthly)'!CC70</f>
        <v>-21</v>
      </c>
    </row>
    <row r="71" spans="1:62" ht="16.5" customHeight="1" x14ac:dyDescent="0.2">
      <c r="A71" s="1221">
        <v>65</v>
      </c>
      <c r="B71" s="1222">
        <v>65</v>
      </c>
      <c r="C71" s="1223" t="s">
        <v>70</v>
      </c>
      <c r="D71" s="1216">
        <f>'8_2.1.18 SIS'!C71</f>
        <v>7948</v>
      </c>
      <c r="E71" s="386">
        <f>'2_State Distrib and Adjs'!AP71</f>
        <v>5708</v>
      </c>
      <c r="F71" s="387">
        <f>'2_State Distrib and Adjs'!AO71</f>
        <v>45369108</v>
      </c>
      <c r="G71" s="1348"/>
      <c r="H71" s="1348"/>
      <c r="I71" s="388"/>
      <c r="J71" s="387"/>
      <c r="K71" s="388"/>
      <c r="L71" s="387"/>
      <c r="M71" s="388"/>
      <c r="N71" s="387"/>
      <c r="O71" s="388"/>
      <c r="P71" s="387"/>
      <c r="Q71" s="389">
        <f>'2_State Distrib and Adjs'!AO71</f>
        <v>45369108</v>
      </c>
      <c r="R71" s="389"/>
      <c r="S71" s="386">
        <f>'2_State Distrib and Adjs'!AT71</f>
        <v>-656420</v>
      </c>
      <c r="T71" s="386">
        <f>'2_State Distrib and Adjs'!AU71</f>
        <v>-57080</v>
      </c>
      <c r="U71" s="390">
        <f>'2_State Distrib and Adjs'!AV71</f>
        <v>-713500</v>
      </c>
      <c r="V71" s="389">
        <f t="shared" si="58"/>
        <v>44655608</v>
      </c>
      <c r="W71" s="387"/>
      <c r="X71" s="387"/>
      <c r="Y71" s="389"/>
      <c r="Z71" s="386">
        <f>'2_State Distrib and Adjs'!AQ71</f>
        <v>28837</v>
      </c>
      <c r="AA71" s="391">
        <f>'2_State Distrib and Adjs'!AX71</f>
        <v>0</v>
      </c>
      <c r="AB71" s="1361">
        <f>'2_State Distrib and Adjs'!AY71</f>
        <v>191042</v>
      </c>
      <c r="AC71" s="389">
        <f>'2_State Distrib and Adjs'!AZ71</f>
        <v>44875487</v>
      </c>
      <c r="AD71" s="392">
        <f>'2_State Distrib and Adjs'!BA71</f>
        <v>30362450</v>
      </c>
      <c r="AE71" s="386">
        <f>'2_State Distrib and Adjs'!BB71</f>
        <v>14513037</v>
      </c>
      <c r="AF71" s="393">
        <f>'2_State Distrib and Adjs'!BC71</f>
        <v>3628259</v>
      </c>
      <c r="AG71" s="391">
        <f>'2_State Distrib and Adjs'!BD71</f>
        <v>0</v>
      </c>
      <c r="AH71" s="1365">
        <f>'2_State Distrib and Adjs'!BE71</f>
        <v>110908</v>
      </c>
      <c r="AI71" s="1365">
        <f>'2_State Distrib and Adjs'!BF71</f>
        <v>42221</v>
      </c>
      <c r="AJ71" s="393">
        <f>'2_State Distrib and Adjs'!BG71</f>
        <v>45028616</v>
      </c>
      <c r="AK71" s="393">
        <f t="shared" si="59"/>
        <v>45028616</v>
      </c>
      <c r="AL71" s="394"/>
      <c r="AM71" s="395">
        <f>-'New Type 2 Res Summary'!AG71-'5A3_OJJ'!P71</f>
        <v>-18071</v>
      </c>
      <c r="AN71" s="385">
        <f>-'New Type 2 Res Summary'!AH71</f>
        <v>0</v>
      </c>
      <c r="AO71" s="394">
        <f>-'New Type 2 Res Summary'!AI71</f>
        <v>0</v>
      </c>
      <c r="AP71" s="385">
        <f>-'New Type 2 Res Summary'!AJ71</f>
        <v>0</v>
      </c>
      <c r="AQ71" s="396">
        <f>-'New Type 2 Res Summary'!AK71</f>
        <v>0</v>
      </c>
      <c r="AR71" s="397">
        <f>-'New Type 2 Res Summary'!AL71</f>
        <v>0</v>
      </c>
      <c r="AS71" s="395">
        <f>-'New Type 2 Res Summary'!AM71-'5A3_OJJ'!P71</f>
        <v>-802197</v>
      </c>
      <c r="AT71" s="1358"/>
      <c r="AU71" s="398">
        <f>-'New Type 2 Res Summary'!AN71</f>
        <v>0</v>
      </c>
      <c r="AV71" s="395">
        <f>-'New Type 2 Res Summary'!AO71-'5A3_OJJ'!P71</f>
        <v>-18071</v>
      </c>
      <c r="AW71" s="396"/>
      <c r="AX71" s="1383">
        <f>-'New Type 2 Res Summary'!AQ71-'5A3_OJJ'!P71</f>
        <v>-18071</v>
      </c>
      <c r="AY71" s="395">
        <f>'2A-1_EFT (Annual)'!AP71</f>
        <v>-841903</v>
      </c>
      <c r="AZ71" s="396" t="e">
        <f>'2A-1_EFT (Annual)'!#REF!+'2A-1_EFT (Annual)'!#REF!</f>
        <v>#REF!</v>
      </c>
      <c r="BA71" s="396" t="e">
        <f t="shared" si="60"/>
        <v>#REF!</v>
      </c>
      <c r="BB71" s="395">
        <f>'2A-2_EFT (Monthly)'!AP71</f>
        <v>-121298</v>
      </c>
      <c r="BC71" s="396">
        <f t="shared" ref="BC71:BC75" si="62">AK71+AY71</f>
        <v>44186713</v>
      </c>
      <c r="BD71" s="396">
        <f>'2A-2_EFT (Monthly)'!AQ71</f>
        <v>3506961</v>
      </c>
      <c r="BE71" s="398"/>
      <c r="BF71" s="398"/>
      <c r="BG71" s="398"/>
      <c r="BH71" s="398" t="e">
        <f>'2A-1_EFT (Annual)'!#REF!</f>
        <v>#REF!</v>
      </c>
      <c r="BI71" s="398" t="e">
        <f t="shared" si="61"/>
        <v>#REF!</v>
      </c>
      <c r="BJ71" s="398">
        <f>'2A-2_EFT (Monthly)'!CC71</f>
        <v>-631</v>
      </c>
    </row>
    <row r="72" spans="1:62" ht="16.5" customHeight="1" x14ac:dyDescent="0.2">
      <c r="A72" s="1217">
        <v>66</v>
      </c>
      <c r="B72" s="1218">
        <v>66</v>
      </c>
      <c r="C72" s="1219" t="s">
        <v>71</v>
      </c>
      <c r="D72" s="1214">
        <f>'8_2.1.18 SIS'!C72</f>
        <v>1958</v>
      </c>
      <c r="E72" s="354">
        <f>'2_State Distrib and Adjs'!AP72</f>
        <v>7525</v>
      </c>
      <c r="F72" s="355">
        <f>'2_State Distrib and Adjs'!AO72</f>
        <v>14733732</v>
      </c>
      <c r="G72" s="1346"/>
      <c r="H72" s="1346"/>
      <c r="I72" s="356"/>
      <c r="J72" s="355"/>
      <c r="K72" s="356"/>
      <c r="L72" s="355"/>
      <c r="M72" s="356"/>
      <c r="N72" s="355"/>
      <c r="O72" s="356"/>
      <c r="P72" s="355"/>
      <c r="Q72" s="357">
        <f>'2_State Distrib and Adjs'!AO72</f>
        <v>14733732</v>
      </c>
      <c r="R72" s="357"/>
      <c r="S72" s="354">
        <f>'2_State Distrib and Adjs'!AT72</f>
        <v>-564375</v>
      </c>
      <c r="T72" s="354">
        <f>'2_State Distrib and Adjs'!AU72</f>
        <v>-22575</v>
      </c>
      <c r="U72" s="358">
        <f>'2_State Distrib and Adjs'!AV72</f>
        <v>-586950</v>
      </c>
      <c r="V72" s="357">
        <f t="shared" ref="V72:V75" si="63">Q72+U72</f>
        <v>14146782</v>
      </c>
      <c r="W72" s="355"/>
      <c r="X72" s="355"/>
      <c r="Y72" s="357"/>
      <c r="Z72" s="354">
        <f>'2_State Distrib and Adjs'!AQ72</f>
        <v>3557</v>
      </c>
      <c r="AA72" s="369">
        <f>'2_State Distrib and Adjs'!AX72</f>
        <v>0</v>
      </c>
      <c r="AB72" s="1360">
        <f>'2_State Distrib and Adjs'!AY72</f>
        <v>43955</v>
      </c>
      <c r="AC72" s="357">
        <f>'2_State Distrib and Adjs'!AZ72</f>
        <v>14194294</v>
      </c>
      <c r="AD72" s="354">
        <f>'2_State Distrib and Adjs'!BA72</f>
        <v>9850968</v>
      </c>
      <c r="AE72" s="354">
        <f>'2_State Distrib and Adjs'!BB72</f>
        <v>4343326</v>
      </c>
      <c r="AF72" s="357">
        <f>'2_State Distrib and Adjs'!BC72</f>
        <v>1085832</v>
      </c>
      <c r="AG72" s="369">
        <f>'2_State Distrib and Adjs'!BD72</f>
        <v>0</v>
      </c>
      <c r="AH72" s="1363">
        <f>'2_State Distrib and Adjs'!BE72</f>
        <v>32844</v>
      </c>
      <c r="AI72" s="1363">
        <f>'2_State Distrib and Adjs'!BF72</f>
        <v>23134</v>
      </c>
      <c r="AJ72" s="359">
        <f>'2_State Distrib and Adjs'!BG72</f>
        <v>14250272</v>
      </c>
      <c r="AK72" s="359">
        <f t="shared" ref="AK72:AK75" si="64">AJ72</f>
        <v>14250272</v>
      </c>
      <c r="AL72" s="360"/>
      <c r="AM72" s="361">
        <f>-'New Type 2 Res Summary'!AG72-'5A3_OJJ'!P72</f>
        <v>-2690</v>
      </c>
      <c r="AN72" s="353">
        <f>-'New Type 2 Res Summary'!AH72</f>
        <v>0</v>
      </c>
      <c r="AO72" s="360">
        <f>-'New Type 2 Res Summary'!AI72</f>
        <v>0</v>
      </c>
      <c r="AP72" s="353">
        <f>-'New Type 2 Res Summary'!AJ72</f>
        <v>0</v>
      </c>
      <c r="AQ72" s="362">
        <f>-'New Type 2 Res Summary'!AK72</f>
        <v>0</v>
      </c>
      <c r="AR72" s="363">
        <f>-'New Type 2 Res Summary'!AL72</f>
        <v>0</v>
      </c>
      <c r="AS72" s="361">
        <f>-'New Type 2 Res Summary'!AM72-'5A3_OJJ'!P72</f>
        <v>-101692</v>
      </c>
      <c r="AT72" s="1357"/>
      <c r="AU72" s="364">
        <f>-'New Type 2 Res Summary'!AN72</f>
        <v>0</v>
      </c>
      <c r="AV72" s="361">
        <f>-'New Type 2 Res Summary'!AO72-'5A3_OJJ'!P72</f>
        <v>-2690</v>
      </c>
      <c r="AW72" s="362"/>
      <c r="AX72" s="1382">
        <f>-'New Type 2 Res Summary'!AQ72-'5A3_OJJ'!P72</f>
        <v>-2690</v>
      </c>
      <c r="AY72" s="361">
        <f>'2A-1_EFT (Annual)'!AP72</f>
        <v>-101692</v>
      </c>
      <c r="AZ72" s="362" t="e">
        <f>'2A-1_EFT (Annual)'!#REF!+'2A-1_EFT (Annual)'!#REF!</f>
        <v>#REF!</v>
      </c>
      <c r="BA72" s="362" t="e">
        <f t="shared" ref="BA72:BA75" si="65">AY72-AZ72</f>
        <v>#REF!</v>
      </c>
      <c r="BB72" s="361">
        <f>'2A-2_EFT (Monthly)'!AP72</f>
        <v>-14956</v>
      </c>
      <c r="BC72" s="362">
        <f t="shared" si="62"/>
        <v>14148580</v>
      </c>
      <c r="BD72" s="362">
        <f>'2A-2_EFT (Monthly)'!AQ72</f>
        <v>1070876</v>
      </c>
      <c r="BE72" s="364"/>
      <c r="BF72" s="364"/>
      <c r="BG72" s="364"/>
      <c r="BH72" s="364" t="e">
        <f>'2A-1_EFT (Annual)'!#REF!</f>
        <v>#REF!</v>
      </c>
      <c r="BI72" s="364" t="e">
        <f t="shared" si="61"/>
        <v>#REF!</v>
      </c>
      <c r="BJ72" s="364">
        <f>'2A-2_EFT (Monthly)'!CC72</f>
        <v>-69</v>
      </c>
    </row>
    <row r="73" spans="1:62" ht="16.5" customHeight="1" x14ac:dyDescent="0.2">
      <c r="A73" s="366">
        <v>67</v>
      </c>
      <c r="B73" s="516">
        <v>67</v>
      </c>
      <c r="C73" s="1220" t="s">
        <v>4</v>
      </c>
      <c r="D73" s="1215">
        <f>'8_2.1.18 SIS'!C73</f>
        <v>5352</v>
      </c>
      <c r="E73" s="372">
        <f>'2_State Distrib and Adjs'!AP73</f>
        <v>5897</v>
      </c>
      <c r="F73" s="373">
        <f>'2_State Distrib and Adjs'!AO73</f>
        <v>31562457</v>
      </c>
      <c r="G73" s="1347"/>
      <c r="H73" s="1347"/>
      <c r="I73" s="374"/>
      <c r="J73" s="373"/>
      <c r="K73" s="374"/>
      <c r="L73" s="373"/>
      <c r="M73" s="374"/>
      <c r="N73" s="373"/>
      <c r="O73" s="374"/>
      <c r="P73" s="373"/>
      <c r="Q73" s="375">
        <f>'2_State Distrib and Adjs'!AO73</f>
        <v>31562457</v>
      </c>
      <c r="R73" s="375"/>
      <c r="S73" s="372">
        <f>'2_State Distrib and Adjs'!AT73</f>
        <v>47176</v>
      </c>
      <c r="T73" s="372">
        <f>'2_State Distrib and Adjs'!AU73</f>
        <v>-29485</v>
      </c>
      <c r="U73" s="376">
        <f>'2_State Distrib and Adjs'!AV73</f>
        <v>17691</v>
      </c>
      <c r="V73" s="375">
        <f t="shared" si="63"/>
        <v>31580148</v>
      </c>
      <c r="W73" s="373"/>
      <c r="X73" s="373"/>
      <c r="Y73" s="375"/>
      <c r="Z73" s="372">
        <f>'2_State Distrib and Adjs'!AQ73</f>
        <v>11741</v>
      </c>
      <c r="AA73" s="377">
        <f>'2_State Distrib and Adjs'!AX73</f>
        <v>0</v>
      </c>
      <c r="AB73" s="377">
        <f>'2_State Distrib and Adjs'!AY73</f>
        <v>140243</v>
      </c>
      <c r="AC73" s="375">
        <f>'2_State Distrib and Adjs'!AZ73</f>
        <v>31732132</v>
      </c>
      <c r="AD73" s="372">
        <f>'2_State Distrib and Adjs'!BA73</f>
        <v>21136800</v>
      </c>
      <c r="AE73" s="372">
        <f>'2_State Distrib and Adjs'!BB73</f>
        <v>10595332</v>
      </c>
      <c r="AF73" s="375">
        <f>'2_State Distrib and Adjs'!BC73</f>
        <v>2648833</v>
      </c>
      <c r="AG73" s="377">
        <f>'2_State Distrib and Adjs'!BD73</f>
        <v>0</v>
      </c>
      <c r="AH73" s="1364">
        <f>'2_State Distrib and Adjs'!BE73</f>
        <v>38080</v>
      </c>
      <c r="AI73" s="1364">
        <f>'2_State Distrib and Adjs'!BF73</f>
        <v>0</v>
      </c>
      <c r="AJ73" s="378">
        <f>'2_State Distrib and Adjs'!BG73</f>
        <v>31770212</v>
      </c>
      <c r="AK73" s="378">
        <f t="shared" si="64"/>
        <v>31770212</v>
      </c>
      <c r="AL73" s="379"/>
      <c r="AM73" s="380">
        <f>-'New Type 2 Res Summary'!AG73-'5A3_OJJ'!P73</f>
        <v>-1114</v>
      </c>
      <c r="AN73" s="371">
        <f>-'New Type 2 Res Summary'!AH73</f>
        <v>0</v>
      </c>
      <c r="AO73" s="379">
        <f>-'New Type 2 Res Summary'!AI73</f>
        <v>0</v>
      </c>
      <c r="AP73" s="371">
        <f>-'New Type 2 Res Summary'!AJ73</f>
        <v>0</v>
      </c>
      <c r="AQ73" s="381">
        <f>-'New Type 2 Res Summary'!AK73</f>
        <v>0</v>
      </c>
      <c r="AR73" s="382">
        <f>-'New Type 2 Res Summary'!AL73</f>
        <v>0</v>
      </c>
      <c r="AS73" s="380">
        <f>-'New Type 2 Res Summary'!AM73-'5A3_OJJ'!P73</f>
        <v>-417489</v>
      </c>
      <c r="AT73" s="383"/>
      <c r="AU73" s="383">
        <f>-'New Type 2 Res Summary'!AN73</f>
        <v>0</v>
      </c>
      <c r="AV73" s="380">
        <f>-'New Type 2 Res Summary'!AO73-'5A3_OJJ'!P73</f>
        <v>-1114</v>
      </c>
      <c r="AW73" s="381"/>
      <c r="AX73" s="380">
        <f>-'New Type 2 Res Summary'!AQ73-'5A3_OJJ'!P73</f>
        <v>-1114</v>
      </c>
      <c r="AY73" s="380">
        <f>'2A-1_EFT (Annual)'!AP73</f>
        <v>-385965</v>
      </c>
      <c r="AZ73" s="381" t="e">
        <f>'2A-1_EFT (Annual)'!#REF!+'2A-1_EFT (Annual)'!#REF!</f>
        <v>#REF!</v>
      </c>
      <c r="BA73" s="381" t="e">
        <f t="shared" si="65"/>
        <v>#REF!</v>
      </c>
      <c r="BB73" s="380">
        <f>'2A-2_EFT (Monthly)'!AP73</f>
        <v>-38838</v>
      </c>
      <c r="BC73" s="381">
        <f t="shared" si="62"/>
        <v>31384247</v>
      </c>
      <c r="BD73" s="381">
        <f>'2A-2_EFT (Monthly)'!AQ73</f>
        <v>2609995</v>
      </c>
      <c r="BE73" s="383"/>
      <c r="BF73" s="383"/>
      <c r="BG73" s="383"/>
      <c r="BH73" s="383" t="e">
        <f>'2A-1_EFT (Annual)'!#REF!</f>
        <v>#REF!</v>
      </c>
      <c r="BI73" s="383" t="e">
        <f t="shared" ref="BI73:BI75" si="66">BH73+BJ73</f>
        <v>#REF!</v>
      </c>
      <c r="BJ73" s="383">
        <f>'2A-2_EFT (Monthly)'!CC73</f>
        <v>-153</v>
      </c>
    </row>
    <row r="74" spans="1:62" ht="16.5" customHeight="1" x14ac:dyDescent="0.2">
      <c r="A74" s="366">
        <v>68</v>
      </c>
      <c r="B74" s="516">
        <v>68</v>
      </c>
      <c r="C74" s="1220" t="s">
        <v>3</v>
      </c>
      <c r="D74" s="1215">
        <f>'8_2.1.18 SIS'!C74</f>
        <v>1356</v>
      </c>
      <c r="E74" s="372">
        <f>'2_State Distrib and Adjs'!AP74</f>
        <v>7546</v>
      </c>
      <c r="F74" s="373">
        <f>'2_State Distrib and Adjs'!AO74</f>
        <v>10232838</v>
      </c>
      <c r="G74" s="1347"/>
      <c r="H74" s="1347"/>
      <c r="I74" s="374"/>
      <c r="J74" s="373"/>
      <c r="K74" s="374"/>
      <c r="L74" s="373"/>
      <c r="M74" s="374"/>
      <c r="N74" s="373"/>
      <c r="O74" s="374"/>
      <c r="P74" s="373"/>
      <c r="Q74" s="375">
        <f>'2_State Distrib and Adjs'!AO74</f>
        <v>10232838</v>
      </c>
      <c r="R74" s="375"/>
      <c r="S74" s="372">
        <f>'2_State Distrib and Adjs'!AT74</f>
        <v>-867790</v>
      </c>
      <c r="T74" s="372">
        <f>'2_State Distrib and Adjs'!AU74</f>
        <v>83006</v>
      </c>
      <c r="U74" s="376">
        <f>'2_State Distrib and Adjs'!AV74</f>
        <v>-784784</v>
      </c>
      <c r="V74" s="375">
        <f t="shared" si="63"/>
        <v>9448054</v>
      </c>
      <c r="W74" s="373"/>
      <c r="X74" s="373"/>
      <c r="Y74" s="375"/>
      <c r="Z74" s="372">
        <f>'2_State Distrib and Adjs'!AQ74</f>
        <v>-7843</v>
      </c>
      <c r="AA74" s="377">
        <f>'2_State Distrib and Adjs'!AX74</f>
        <v>0</v>
      </c>
      <c r="AB74" s="377">
        <f>'2_State Distrib and Adjs'!AY74</f>
        <v>47200</v>
      </c>
      <c r="AC74" s="375">
        <f>'2_State Distrib and Adjs'!AZ74</f>
        <v>9487411</v>
      </c>
      <c r="AD74" s="372">
        <f>'2_State Distrib and Adjs'!BA74</f>
        <v>6551558</v>
      </c>
      <c r="AE74" s="372">
        <f>'2_State Distrib and Adjs'!BB74</f>
        <v>2935853</v>
      </c>
      <c r="AF74" s="375">
        <f>'2_State Distrib and Adjs'!BC74</f>
        <v>733963</v>
      </c>
      <c r="AG74" s="377">
        <f>'2_State Distrib and Adjs'!BD74</f>
        <v>0</v>
      </c>
      <c r="AH74" s="1364">
        <f>'2_State Distrib and Adjs'!BE74</f>
        <v>29036</v>
      </c>
      <c r="AI74" s="1364">
        <f>'2_State Distrib and Adjs'!BF74</f>
        <v>21153</v>
      </c>
      <c r="AJ74" s="378">
        <f>'2_State Distrib and Adjs'!BG74</f>
        <v>9537600</v>
      </c>
      <c r="AK74" s="378">
        <f t="shared" si="64"/>
        <v>9537600</v>
      </c>
      <c r="AL74" s="379"/>
      <c r="AM74" s="380">
        <f>-'New Type 2 Res Summary'!AG74-'5A3_OJJ'!P74</f>
        <v>-1326</v>
      </c>
      <c r="AN74" s="371">
        <f>-'New Type 2 Res Summary'!AH74</f>
        <v>0</v>
      </c>
      <c r="AO74" s="379">
        <f>-'New Type 2 Res Summary'!AI74</f>
        <v>0</v>
      </c>
      <c r="AP74" s="371">
        <f>-'New Type 2 Res Summary'!AJ74</f>
        <v>0</v>
      </c>
      <c r="AQ74" s="381">
        <f>-'New Type 2 Res Summary'!AK74</f>
        <v>0</v>
      </c>
      <c r="AR74" s="382">
        <f>-'New Type 2 Res Summary'!AL74</f>
        <v>0</v>
      </c>
      <c r="AS74" s="380">
        <f>-'New Type 2 Res Summary'!AM74-'5A3_OJJ'!P74</f>
        <v>-1695380</v>
      </c>
      <c r="AT74" s="383"/>
      <c r="AU74" s="383">
        <f>-'New Type 2 Res Summary'!AN74</f>
        <v>0</v>
      </c>
      <c r="AV74" s="380">
        <f>-'New Type 2 Res Summary'!AO74-'5A3_OJJ'!P74</f>
        <v>-1326</v>
      </c>
      <c r="AW74" s="381"/>
      <c r="AX74" s="380">
        <f>-'New Type 2 Res Summary'!AQ74-'5A3_OJJ'!P74</f>
        <v>-1326</v>
      </c>
      <c r="AY74" s="380">
        <f>'2A-1_EFT (Annual)'!AP74</f>
        <v>-1685452</v>
      </c>
      <c r="AZ74" s="381" t="e">
        <f>'2A-1_EFT (Annual)'!#REF!+'2A-1_EFT (Annual)'!#REF!</f>
        <v>#REF!</v>
      </c>
      <c r="BA74" s="381" t="e">
        <f t="shared" si="65"/>
        <v>#REF!</v>
      </c>
      <c r="BB74" s="380">
        <f>'2A-2_EFT (Monthly)'!AP74</f>
        <v>-165440</v>
      </c>
      <c r="BC74" s="381">
        <f t="shared" si="62"/>
        <v>7852148</v>
      </c>
      <c r="BD74" s="381">
        <f>'2A-2_EFT (Monthly)'!AQ74</f>
        <v>568523</v>
      </c>
      <c r="BE74" s="383"/>
      <c r="BF74" s="383"/>
      <c r="BG74" s="383"/>
      <c r="BH74" s="383" t="e">
        <f>'2A-1_EFT (Annual)'!#REF!</f>
        <v>#REF!</v>
      </c>
      <c r="BI74" s="383" t="e">
        <f t="shared" si="66"/>
        <v>#REF!</v>
      </c>
      <c r="BJ74" s="383">
        <f>'2A-2_EFT (Monthly)'!CC74</f>
        <v>-395</v>
      </c>
    </row>
    <row r="75" spans="1:62" ht="16.5" customHeight="1" x14ac:dyDescent="0.2">
      <c r="A75" s="366">
        <v>69</v>
      </c>
      <c r="B75" s="516">
        <v>69</v>
      </c>
      <c r="C75" s="1220" t="s">
        <v>93</v>
      </c>
      <c r="D75" s="1215">
        <f>'8_2.1.18 SIS'!C75</f>
        <v>4495</v>
      </c>
      <c r="E75" s="372">
        <f>'2_State Distrib and Adjs'!AP75</f>
        <v>6458</v>
      </c>
      <c r="F75" s="373">
        <f>'2_State Distrib and Adjs'!AO75</f>
        <v>29027617</v>
      </c>
      <c r="G75" s="1347"/>
      <c r="H75" s="1347"/>
      <c r="I75" s="374"/>
      <c r="J75" s="373"/>
      <c r="K75" s="374"/>
      <c r="L75" s="373"/>
      <c r="M75" s="374"/>
      <c r="N75" s="373"/>
      <c r="O75" s="374"/>
      <c r="P75" s="373"/>
      <c r="Q75" s="375">
        <f>'2_State Distrib and Adjs'!AO75</f>
        <v>29027617</v>
      </c>
      <c r="R75" s="375"/>
      <c r="S75" s="372">
        <f>'2_State Distrib and Adjs'!AT75</f>
        <v>897662</v>
      </c>
      <c r="T75" s="372">
        <f>'2_State Distrib and Adjs'!AU75</f>
        <v>58122</v>
      </c>
      <c r="U75" s="376">
        <f>'2_State Distrib and Adjs'!AV75</f>
        <v>955784</v>
      </c>
      <c r="V75" s="375">
        <f t="shared" si="63"/>
        <v>29983401</v>
      </c>
      <c r="W75" s="373"/>
      <c r="X75" s="373"/>
      <c r="Y75" s="375"/>
      <c r="Z75" s="372">
        <f>'2_State Distrib and Adjs'!AQ75</f>
        <v>-4911</v>
      </c>
      <c r="AA75" s="377">
        <f>'2_State Distrib and Adjs'!AX75</f>
        <v>0</v>
      </c>
      <c r="AB75" s="377">
        <f>'2_State Distrib and Adjs'!AY75</f>
        <v>118826</v>
      </c>
      <c r="AC75" s="375">
        <f>'2_State Distrib and Adjs'!AZ75</f>
        <v>30097316</v>
      </c>
      <c r="AD75" s="372">
        <f>'2_State Distrib and Adjs'!BA75</f>
        <v>19429140</v>
      </c>
      <c r="AE75" s="372">
        <f>'2_State Distrib and Adjs'!BB75</f>
        <v>10668176</v>
      </c>
      <c r="AF75" s="375">
        <f>'2_State Distrib and Adjs'!BC75</f>
        <v>2667044</v>
      </c>
      <c r="AG75" s="377">
        <f>'2_State Distrib and Adjs'!BD75</f>
        <v>0</v>
      </c>
      <c r="AH75" s="1364">
        <f>'2_State Distrib and Adjs'!BE75</f>
        <v>203252</v>
      </c>
      <c r="AI75" s="1364">
        <f>'2_State Distrib and Adjs'!BF75</f>
        <v>0</v>
      </c>
      <c r="AJ75" s="378">
        <f>'2_State Distrib and Adjs'!BG75</f>
        <v>30300568</v>
      </c>
      <c r="AK75" s="378">
        <f t="shared" si="64"/>
        <v>30300568</v>
      </c>
      <c r="AL75" s="379"/>
      <c r="AM75" s="380">
        <f>-'New Type 2 Res Summary'!AG75-'5A3_OJJ'!P75</f>
        <v>0</v>
      </c>
      <c r="AN75" s="371">
        <f>-'New Type 2 Res Summary'!AH75</f>
        <v>0</v>
      </c>
      <c r="AO75" s="379">
        <f>-'New Type 2 Res Summary'!AI75</f>
        <v>0</v>
      </c>
      <c r="AP75" s="371">
        <f>-'New Type 2 Res Summary'!AJ75</f>
        <v>0</v>
      </c>
      <c r="AQ75" s="381">
        <f>-'New Type 2 Res Summary'!AK75</f>
        <v>0</v>
      </c>
      <c r="AR75" s="382">
        <f>-'New Type 2 Res Summary'!AL75</f>
        <v>0</v>
      </c>
      <c r="AS75" s="380">
        <f>-'New Type 2 Res Summary'!AM75-'5A3_OJJ'!P75</f>
        <v>-223362</v>
      </c>
      <c r="AT75" s="383"/>
      <c r="AU75" s="383">
        <f>-'New Type 2 Res Summary'!AN75</f>
        <v>0</v>
      </c>
      <c r="AV75" s="380">
        <f>-'New Type 2 Res Summary'!AO75-'5A3_OJJ'!P75</f>
        <v>0</v>
      </c>
      <c r="AW75" s="381"/>
      <c r="AX75" s="380">
        <f>-'New Type 2 Res Summary'!AQ75-'5A3_OJJ'!P75</f>
        <v>0</v>
      </c>
      <c r="AY75" s="380">
        <f>'2A-1_EFT (Annual)'!AP75</f>
        <v>-216365</v>
      </c>
      <c r="AZ75" s="381" t="e">
        <f>'2A-1_EFT (Annual)'!#REF!+'2A-1_EFT (Annual)'!#REF!</f>
        <v>#REF!</v>
      </c>
      <c r="BA75" s="381" t="e">
        <f t="shared" si="65"/>
        <v>#REF!</v>
      </c>
      <c r="BB75" s="380">
        <f>'2A-2_EFT (Monthly)'!AP75</f>
        <v>-23696</v>
      </c>
      <c r="BC75" s="381">
        <f t="shared" si="62"/>
        <v>30084203</v>
      </c>
      <c r="BD75" s="381">
        <f>'2A-2_EFT (Monthly)'!AQ75</f>
        <v>2643348</v>
      </c>
      <c r="BE75" s="383"/>
      <c r="BF75" s="383"/>
      <c r="BG75" s="383"/>
      <c r="BH75" s="383" t="e">
        <f>'2A-1_EFT (Annual)'!#REF!</f>
        <v>#REF!</v>
      </c>
      <c r="BI75" s="383" t="e">
        <f t="shared" si="66"/>
        <v>#REF!</v>
      </c>
      <c r="BJ75" s="383">
        <f>'2A-2_EFT (Monthly)'!CC75</f>
        <v>-39</v>
      </c>
    </row>
    <row r="76" spans="1:62" s="209" customFormat="1" ht="16.5" customHeight="1" thickBot="1" x14ac:dyDescent="0.25">
      <c r="A76" s="1345"/>
      <c r="B76" s="1350"/>
      <c r="C76" s="966" t="s">
        <v>277</v>
      </c>
      <c r="D76" s="399">
        <f>SUM(D7:D75)</f>
        <v>662664</v>
      </c>
      <c r="E76" s="400"/>
      <c r="F76" s="401">
        <f>SUM(F7:F75)</f>
        <v>3515142815</v>
      </c>
      <c r="G76" s="1349"/>
      <c r="H76" s="1349">
        <f t="shared" ref="H76:O76" si="67">SUM(H7:H75)</f>
        <v>0</v>
      </c>
      <c r="I76" s="399">
        <f t="shared" si="67"/>
        <v>0</v>
      </c>
      <c r="J76" s="401">
        <f t="shared" si="67"/>
        <v>0</v>
      </c>
      <c r="K76" s="399">
        <f t="shared" si="67"/>
        <v>0</v>
      </c>
      <c r="L76" s="401">
        <f t="shared" si="67"/>
        <v>0</v>
      </c>
      <c r="M76" s="399">
        <f t="shared" si="67"/>
        <v>0</v>
      </c>
      <c r="N76" s="401">
        <f t="shared" si="67"/>
        <v>0</v>
      </c>
      <c r="O76" s="399">
        <f t="shared" si="67"/>
        <v>0</v>
      </c>
      <c r="P76" s="401">
        <f t="shared" ref="P76:AI76" si="68">SUM(P7:P75)</f>
        <v>0</v>
      </c>
      <c r="Q76" s="402">
        <f t="shared" si="68"/>
        <v>3515142815</v>
      </c>
      <c r="R76" s="402">
        <f t="shared" si="68"/>
        <v>0</v>
      </c>
      <c r="S76" s="400">
        <f t="shared" si="68"/>
        <v>-22338234</v>
      </c>
      <c r="T76" s="400">
        <f t="shared" si="68"/>
        <v>-4031337</v>
      </c>
      <c r="U76" s="403">
        <f t="shared" si="68"/>
        <v>-26369571</v>
      </c>
      <c r="V76" s="402">
        <f t="shared" si="68"/>
        <v>3488773244</v>
      </c>
      <c r="W76" s="401">
        <f t="shared" si="68"/>
        <v>0</v>
      </c>
      <c r="X76" s="401">
        <f t="shared" si="68"/>
        <v>0</v>
      </c>
      <c r="Y76" s="402">
        <f t="shared" si="68"/>
        <v>0</v>
      </c>
      <c r="Z76" s="401">
        <f t="shared" si="68"/>
        <v>765485</v>
      </c>
      <c r="AA76" s="404">
        <f t="shared" si="68"/>
        <v>4389000</v>
      </c>
      <c r="AB76" s="1362">
        <f t="shared" si="68"/>
        <v>17083332</v>
      </c>
      <c r="AC76" s="402">
        <f t="shared" si="68"/>
        <v>3511011061</v>
      </c>
      <c r="AD76" s="400">
        <f t="shared" si="68"/>
        <v>2356106036</v>
      </c>
      <c r="AE76" s="400">
        <f t="shared" si="68"/>
        <v>1154905025</v>
      </c>
      <c r="AF76" s="402">
        <f t="shared" si="68"/>
        <v>288726263</v>
      </c>
      <c r="AG76" s="404">
        <f t="shared" si="68"/>
        <v>414000</v>
      </c>
      <c r="AH76" s="1366">
        <f t="shared" si="68"/>
        <v>10600777</v>
      </c>
      <c r="AI76" s="1366">
        <f t="shared" si="68"/>
        <v>11870725</v>
      </c>
      <c r="AJ76" s="405">
        <f>SUM(AJ7:AJ75)</f>
        <v>3533896563</v>
      </c>
      <c r="AK76" s="405">
        <f>SUM(AK7:AK75)</f>
        <v>3533896563</v>
      </c>
      <c r="AL76" s="406"/>
      <c r="AM76" s="407">
        <f t="shared" ref="AM76:BD76" si="69">SUM(AM7:AM75)</f>
        <v>-19283914</v>
      </c>
      <c r="AN76" s="399">
        <f t="shared" si="69"/>
        <v>28</v>
      </c>
      <c r="AO76" s="406">
        <f t="shared" si="69"/>
        <v>-743994</v>
      </c>
      <c r="AP76" s="399">
        <f t="shared" si="69"/>
        <v>77</v>
      </c>
      <c r="AQ76" s="408">
        <f t="shared" si="69"/>
        <v>225184</v>
      </c>
      <c r="AR76" s="409">
        <f t="shared" si="69"/>
        <v>-518810</v>
      </c>
      <c r="AS76" s="407">
        <f t="shared" si="69"/>
        <v>-134267946</v>
      </c>
      <c r="AT76" s="1359">
        <f t="shared" si="69"/>
        <v>0</v>
      </c>
      <c r="AU76" s="410">
        <f t="shared" si="69"/>
        <v>36250</v>
      </c>
      <c r="AV76" s="407">
        <f t="shared" si="69"/>
        <v>-19766474</v>
      </c>
      <c r="AW76" s="408">
        <f t="shared" si="69"/>
        <v>0</v>
      </c>
      <c r="AX76" s="1384">
        <f t="shared" si="69"/>
        <v>-19774108</v>
      </c>
      <c r="AY76" s="407">
        <f t="shared" si="69"/>
        <v>-134332367</v>
      </c>
      <c r="AZ76" s="408" t="e">
        <f t="shared" si="69"/>
        <v>#REF!</v>
      </c>
      <c r="BA76" s="408" t="e">
        <f t="shared" si="69"/>
        <v>#REF!</v>
      </c>
      <c r="BB76" s="407">
        <f t="shared" si="69"/>
        <v>-12313467</v>
      </c>
      <c r="BC76" s="408">
        <f t="shared" si="69"/>
        <v>3399564196</v>
      </c>
      <c r="BD76" s="408">
        <f t="shared" si="69"/>
        <v>276412796</v>
      </c>
      <c r="BE76" s="410">
        <f t="shared" ref="BE76:BG76" si="70">SUM(BE7:BE75)</f>
        <v>0</v>
      </c>
      <c r="BF76" s="410">
        <f t="shared" si="70"/>
        <v>0</v>
      </c>
      <c r="BG76" s="410">
        <f t="shared" si="70"/>
        <v>0</v>
      </c>
      <c r="BH76" s="410" t="e">
        <f>SUM(BH7:BH75)</f>
        <v>#REF!</v>
      </c>
      <c r="BI76" s="410" t="e">
        <f>SUM(BI7:BI75)</f>
        <v>#REF!</v>
      </c>
      <c r="BJ76" s="410">
        <f>SUM(BJ7:BJ75)</f>
        <v>-28653</v>
      </c>
    </row>
    <row r="77" spans="1:62" customFormat="1" ht="6.75" customHeight="1" thickTop="1" x14ac:dyDescent="0.2">
      <c r="A77" s="1390"/>
      <c r="B77" s="1390"/>
      <c r="C77" s="1390"/>
      <c r="D77" s="1390"/>
      <c r="E77" s="1390"/>
      <c r="F77" s="1390"/>
      <c r="G77" s="1390"/>
      <c r="H77" s="1390"/>
      <c r="I77" s="1390"/>
      <c r="J77" s="1390"/>
      <c r="K77" s="1390"/>
      <c r="L77" s="1390"/>
      <c r="M77" s="1390"/>
      <c r="N77" s="1390"/>
      <c r="O77" s="1390"/>
      <c r="P77" s="1390"/>
      <c r="Q77" s="1390"/>
      <c r="R77" s="1390"/>
      <c r="S77" s="1390"/>
      <c r="T77" s="1390"/>
      <c r="U77" s="1390"/>
      <c r="V77" s="1390"/>
      <c r="W77" s="1390"/>
      <c r="X77" s="1390"/>
      <c r="Y77" s="1390"/>
      <c r="Z77" s="1390"/>
      <c r="AA77" s="1390"/>
      <c r="AB77" s="1390"/>
      <c r="AC77" s="1390"/>
      <c r="AD77" s="1390"/>
      <c r="AE77" s="1390"/>
      <c r="AF77" s="1390"/>
      <c r="AG77" s="1390"/>
      <c r="AH77" s="1390"/>
      <c r="AI77" s="1390"/>
      <c r="AJ77" s="1390"/>
      <c r="AK77" s="1390"/>
      <c r="AL77" s="1390"/>
      <c r="AM77" s="1390"/>
      <c r="AN77" s="1390"/>
      <c r="AO77" s="1390"/>
      <c r="AP77" s="1390"/>
      <c r="AQ77" s="1390"/>
      <c r="AR77" s="1390"/>
      <c r="AS77" s="1390"/>
      <c r="AT77" s="1390"/>
      <c r="AU77" s="1390"/>
      <c r="AV77" s="1390"/>
      <c r="AW77" s="1390"/>
      <c r="AX77" s="1390"/>
      <c r="AY77" s="1390"/>
      <c r="AZ77" s="1390"/>
      <c r="BA77" s="1390"/>
      <c r="BB77" s="1390"/>
      <c r="BC77" s="1390"/>
      <c r="BD77" s="1390"/>
      <c r="BE77" s="1390"/>
      <c r="BF77" s="1390"/>
      <c r="BG77" s="1390"/>
      <c r="BH77" s="1390"/>
      <c r="BI77" s="1390"/>
      <c r="BJ77" s="1390"/>
    </row>
    <row r="78" spans="1:62" ht="16.5" customHeight="1" x14ac:dyDescent="0.2">
      <c r="A78" s="365">
        <v>341001</v>
      </c>
      <c r="B78" s="515">
        <v>341001</v>
      </c>
      <c r="C78" s="352" t="s">
        <v>282</v>
      </c>
      <c r="D78" s="353">
        <f>'5C1B_DArbonne'!$C$84</f>
        <v>955</v>
      </c>
      <c r="E78" s="354"/>
      <c r="F78" s="355">
        <f>'5C1B_DArbonne'!$E$84</f>
        <v>4729242.1891095461</v>
      </c>
      <c r="G78" s="1346"/>
      <c r="H78" s="1346"/>
      <c r="I78" s="356">
        <f>'5C1B_DArbonne'!$F$84</f>
        <v>557</v>
      </c>
      <c r="J78" s="355">
        <f>'5C1B_DArbonne'!$H$84</f>
        <v>368503.98940714775</v>
      </c>
      <c r="K78" s="356">
        <f>'5C1B_DArbonne'!$I$84</f>
        <v>460</v>
      </c>
      <c r="L78" s="355">
        <f>'5C1B_DArbonne'!$K$84</f>
        <v>82921.130132972467</v>
      </c>
      <c r="M78" s="356">
        <f>'5C1B_DArbonne'!$L$84</f>
        <v>66</v>
      </c>
      <c r="N78" s="355">
        <f>'5C1B_DArbonne'!$N$84</f>
        <v>295469.76868016261</v>
      </c>
      <c r="O78" s="356">
        <f>'5C1B_DArbonne'!$O$84</f>
        <v>8</v>
      </c>
      <c r="P78" s="355">
        <f>'5C1B_DArbonne'!$Q$84</f>
        <v>14134.403961209597</v>
      </c>
      <c r="Q78" s="357">
        <f>'5C1B_DArbonne'!$R$84</f>
        <v>5490272</v>
      </c>
      <c r="R78" s="357"/>
      <c r="S78" s="354">
        <f>'5C1B_DArbonne'!$S$84</f>
        <v>67495</v>
      </c>
      <c r="T78" s="354">
        <f>'5C1B_DArbonne'!$T$84</f>
        <v>-33955</v>
      </c>
      <c r="U78" s="358">
        <f>'5C1B_DArbonne'!$U$84</f>
        <v>33540</v>
      </c>
      <c r="V78" s="357">
        <f>'5C1B_DArbonne'!$V$84</f>
        <v>5523812</v>
      </c>
      <c r="W78" s="355"/>
      <c r="X78" s="355">
        <f>'5C1B_DArbonne'!$W$84</f>
        <v>-13810</v>
      </c>
      <c r="Y78" s="357">
        <f>'5C1B_DArbonne'!$X$84</f>
        <v>5510002</v>
      </c>
      <c r="Z78" s="354">
        <f>'5C1B_DArbonne'!$Y$84</f>
        <v>3001</v>
      </c>
      <c r="AA78" s="369">
        <f>'5C1B_DArbonne'!$Z$78</f>
        <v>0</v>
      </c>
      <c r="AB78" s="1360">
        <f>'5C1B_DArbonne'!$Z$82</f>
        <v>24190</v>
      </c>
      <c r="AC78" s="357">
        <f>'5C1B_DArbonne'!$Z$84</f>
        <v>5537193</v>
      </c>
      <c r="AD78" s="354">
        <f>'5C1B_DArbonne'!$AA$84</f>
        <v>3667888</v>
      </c>
      <c r="AE78" s="354">
        <f>'5C1B_DArbonne'!$AB$84</f>
        <v>1869305</v>
      </c>
      <c r="AF78" s="357">
        <f>'5C1B_DArbonne'!$AC$84</f>
        <v>467327</v>
      </c>
      <c r="AG78" s="369">
        <f>'5C1B_DArbonne'!$AD$79</f>
        <v>0</v>
      </c>
      <c r="AH78" s="1363">
        <f>'5C1B_DArbonne'!$AD$80</f>
        <v>38080</v>
      </c>
      <c r="AI78" s="1363">
        <f>'5C1B_DArbonne'!$AD$81</f>
        <v>0</v>
      </c>
      <c r="AJ78" s="359">
        <f>'5C1B_DArbonne'!$AD$84</f>
        <v>5575273</v>
      </c>
      <c r="AK78" s="359">
        <f t="shared" ref="AK78:AK114" si="71">AJ78-X78</f>
        <v>5589083</v>
      </c>
      <c r="AL78" s="360"/>
      <c r="AM78" s="361">
        <f>'5C1B_DArbonne'!$AF$84</f>
        <v>3521775</v>
      </c>
      <c r="AN78" s="353">
        <f>'5C1B_DArbonne'!$AG$84</f>
        <v>13</v>
      </c>
      <c r="AO78" s="360">
        <f>'5C1B_DArbonne'!$AH$84</f>
        <v>79010</v>
      </c>
      <c r="AP78" s="353">
        <f>'5C1B_DArbonne'!$AI$84</f>
        <v>-20</v>
      </c>
      <c r="AQ78" s="362">
        <f>'5C1B_DArbonne'!$AJ$84</f>
        <v>-35454</v>
      </c>
      <c r="AR78" s="363">
        <f>'5C1B_DArbonne'!$AK$84</f>
        <v>43556</v>
      </c>
      <c r="AS78" s="361">
        <f>'5C1B_DArbonne'!$AL$84</f>
        <v>3565331</v>
      </c>
      <c r="AT78" s="1357"/>
      <c r="AU78" s="364">
        <f>'5C1B_DArbonne'!$AM$84</f>
        <v>-8912</v>
      </c>
      <c r="AV78" s="361">
        <f>'5C1B_DArbonne'!$AN$84</f>
        <v>3556419</v>
      </c>
      <c r="AW78" s="362">
        <f>'5C1B_DArbonne'!$AO$84</f>
        <v>0</v>
      </c>
      <c r="AX78" s="1382">
        <f>'5C1B_DArbonne'!$AP$84</f>
        <v>3556419</v>
      </c>
      <c r="AY78" s="361">
        <f>'5C1B_DArbonne'!$AP$84-AU78</f>
        <v>3565331</v>
      </c>
      <c r="AZ78" s="362">
        <f>'5C1B_DArbonne'!$AQ$84</f>
        <v>2710152</v>
      </c>
      <c r="BA78" s="362">
        <f>'5C1B_DArbonne'!$AR$84</f>
        <v>846267</v>
      </c>
      <c r="BB78" s="361">
        <f>'5C1B_DArbonne'!$AS$84</f>
        <v>211567</v>
      </c>
      <c r="BC78" s="362">
        <f t="shared" ref="BC78:BC114" si="72">AK78+AY78</f>
        <v>9154414</v>
      </c>
      <c r="BD78" s="362">
        <f t="shared" ref="BD78:BD114" si="73">AF78+BB78</f>
        <v>678894</v>
      </c>
      <c r="BE78" s="364">
        <v>13727</v>
      </c>
      <c r="BF78" s="364">
        <f t="shared" ref="BF78:BF114" si="74">-X78</f>
        <v>13810</v>
      </c>
      <c r="BG78" s="364">
        <f>BF78-BE78</f>
        <v>83</v>
      </c>
      <c r="BH78" s="364">
        <v>10189</v>
      </c>
      <c r="BI78" s="364">
        <f t="shared" ref="BI78:BI114" si="75">-AU78</f>
        <v>8912</v>
      </c>
      <c r="BJ78" s="364">
        <f t="shared" ref="BJ78:BJ113" si="76">BI78-BH78</f>
        <v>-1277</v>
      </c>
    </row>
    <row r="79" spans="1:62" ht="16.5" customHeight="1" x14ac:dyDescent="0.2">
      <c r="A79" s="366">
        <v>343001</v>
      </c>
      <c r="B79" s="516">
        <v>343001</v>
      </c>
      <c r="C79" s="370" t="s">
        <v>435</v>
      </c>
      <c r="D79" s="371">
        <f>'5C1A_Madison'!$C$84</f>
        <v>569</v>
      </c>
      <c r="E79" s="372"/>
      <c r="F79" s="373">
        <f>'5C1A_Madison'!$E$84</f>
        <v>1857882.731323774</v>
      </c>
      <c r="G79" s="1347"/>
      <c r="H79" s="1347"/>
      <c r="I79" s="374">
        <f>'5C1A_Madison'!$F$84</f>
        <v>441</v>
      </c>
      <c r="J79" s="373">
        <f>'5C1A_Madison'!$H$84</f>
        <v>181806.74739537822</v>
      </c>
      <c r="K79" s="374">
        <f>'5C1A_Madison'!$I$84</f>
        <v>747.5</v>
      </c>
      <c r="L79" s="373">
        <f>'5C1A_Madison'!$K$84</f>
        <v>84676.328039504675</v>
      </c>
      <c r="M79" s="374">
        <f>'5C1A_Madison'!$L$84</f>
        <v>32</v>
      </c>
      <c r="N79" s="373">
        <f>'5C1A_Madison'!$N$84</f>
        <v>90387.56675552862</v>
      </c>
      <c r="O79" s="374">
        <f>'5C1A_Madison'!$O$84</f>
        <v>0</v>
      </c>
      <c r="P79" s="373">
        <f>'5C1A_Madison'!$Q$84</f>
        <v>0</v>
      </c>
      <c r="Q79" s="375">
        <f>'5C1A_Madison'!$R$84</f>
        <v>2214754</v>
      </c>
      <c r="R79" s="375"/>
      <c r="S79" s="372">
        <f>'5C1A_Madison'!$S$84</f>
        <v>-16232</v>
      </c>
      <c r="T79" s="372">
        <f>'5C1A_Madison'!$T$84</f>
        <v>-8816</v>
      </c>
      <c r="U79" s="376">
        <f>'5C1A_Madison'!$U$84</f>
        <v>-25048</v>
      </c>
      <c r="V79" s="375">
        <f>'5C1A_Madison'!$V$84</f>
        <v>2189706</v>
      </c>
      <c r="W79" s="373"/>
      <c r="X79" s="373">
        <f>'5C1A_Madison'!$W$84</f>
        <v>-5474</v>
      </c>
      <c r="Y79" s="375">
        <f>'5C1A_Madison'!$X$84</f>
        <v>2184232</v>
      </c>
      <c r="Z79" s="372">
        <f>'5C1A_Madison'!$Y$84</f>
        <v>-40309</v>
      </c>
      <c r="AA79" s="377">
        <f>'5C1A_Madison'!$Z$78</f>
        <v>0</v>
      </c>
      <c r="AB79" s="377">
        <f>'5C1A_Madison'!$Z$82</f>
        <v>33571</v>
      </c>
      <c r="AC79" s="375">
        <f>'5C1A_Madison'!$Z$84</f>
        <v>2177494</v>
      </c>
      <c r="AD79" s="372">
        <f>'5C1A_Madison'!$AA$84</f>
        <v>1466580</v>
      </c>
      <c r="AE79" s="372">
        <f>'5C1A_Madison'!$AB$84</f>
        <v>710914</v>
      </c>
      <c r="AF79" s="375">
        <f>'5C1A_Madison'!$AC$84</f>
        <v>177730</v>
      </c>
      <c r="AG79" s="377">
        <f>'5C1A_Madison'!$AD$79</f>
        <v>0</v>
      </c>
      <c r="AH79" s="1364">
        <f>'5C1A_Madison'!$AD$80</f>
        <v>55216</v>
      </c>
      <c r="AI79" s="1364">
        <f>'5C1A_Madison'!$AD$81</f>
        <v>0</v>
      </c>
      <c r="AJ79" s="378">
        <f>'5C1A_Madison'!$AD$84</f>
        <v>2232710</v>
      </c>
      <c r="AK79" s="378">
        <f t="shared" si="71"/>
        <v>2238184</v>
      </c>
      <c r="AL79" s="379"/>
      <c r="AM79" s="380">
        <f>'5C1A_Madison'!$AF$84</f>
        <v>4239088</v>
      </c>
      <c r="AN79" s="371">
        <f>'5C1A_Madison'!$AG$84</f>
        <v>-12</v>
      </c>
      <c r="AO79" s="379">
        <f>'5C1A_Madison'!$AH$84</f>
        <v>-139895</v>
      </c>
      <c r="AP79" s="371">
        <f>'5C1A_Madison'!$AI$84</f>
        <v>-5</v>
      </c>
      <c r="AQ79" s="381">
        <f>'5C1A_Madison'!$AJ$84</f>
        <v>-22719</v>
      </c>
      <c r="AR79" s="382">
        <f>'5C1A_Madison'!$AK$84</f>
        <v>-162614</v>
      </c>
      <c r="AS79" s="380">
        <f>'5C1A_Madison'!$AL$84</f>
        <v>4076474</v>
      </c>
      <c r="AT79" s="383"/>
      <c r="AU79" s="383">
        <f>'5C1A_Madison'!$AM$84</f>
        <v>-10191</v>
      </c>
      <c r="AV79" s="380">
        <f>'5C1A_Madison'!$AN$84</f>
        <v>4066283</v>
      </c>
      <c r="AW79" s="381">
        <f>'5C1A_Madison'!$AO$84</f>
        <v>-15028</v>
      </c>
      <c r="AX79" s="380">
        <f>'5C1A_Madison'!$AP$84</f>
        <v>4051255</v>
      </c>
      <c r="AY79" s="380">
        <f>'5C1A_Madison'!$AP$84-AU79</f>
        <v>4061446</v>
      </c>
      <c r="AZ79" s="381">
        <f>'5C1A_Madison'!$AQ$84</f>
        <v>2843670</v>
      </c>
      <c r="BA79" s="381">
        <f>'5C1A_Madison'!$AR$84</f>
        <v>1207585</v>
      </c>
      <c r="BB79" s="380">
        <f>'5C1A_Madison'!$AS$84</f>
        <v>301897</v>
      </c>
      <c r="BC79" s="381">
        <f t="shared" si="72"/>
        <v>6299630</v>
      </c>
      <c r="BD79" s="381">
        <f t="shared" si="73"/>
        <v>479627</v>
      </c>
      <c r="BE79" s="383">
        <v>5536</v>
      </c>
      <c r="BF79" s="383">
        <f t="shared" si="74"/>
        <v>5474</v>
      </c>
      <c r="BG79" s="383">
        <f t="shared" ref="BG79:BG113" si="77">BF79-BE79</f>
        <v>-62</v>
      </c>
      <c r="BH79" s="383">
        <v>10728</v>
      </c>
      <c r="BI79" s="383">
        <f t="shared" si="75"/>
        <v>10191</v>
      </c>
      <c r="BJ79" s="383">
        <f t="shared" si="76"/>
        <v>-537</v>
      </c>
    </row>
    <row r="80" spans="1:62" ht="16.5" customHeight="1" x14ac:dyDescent="0.2">
      <c r="A80" s="366">
        <v>344001</v>
      </c>
      <c r="B80" s="516">
        <v>344001</v>
      </c>
      <c r="C80" s="370" t="s">
        <v>283</v>
      </c>
      <c r="D80" s="371">
        <f>'5C1C_Intl High'!$C$84</f>
        <v>565</v>
      </c>
      <c r="E80" s="372"/>
      <c r="F80" s="373">
        <f>'5C1C_Intl High'!$E$84</f>
        <v>1947922.1922995772</v>
      </c>
      <c r="G80" s="1347"/>
      <c r="H80" s="1347"/>
      <c r="I80" s="374">
        <f>'5C1C_Intl High'!$F$84</f>
        <v>424</v>
      </c>
      <c r="J80" s="373">
        <f>'5C1C_Intl High'!$H$84</f>
        <v>196606.84598497904</v>
      </c>
      <c r="K80" s="374">
        <f>'5C1C_Intl High'!$I$84</f>
        <v>0</v>
      </c>
      <c r="L80" s="373">
        <f>'5C1C_Intl High'!$K$84</f>
        <v>0</v>
      </c>
      <c r="M80" s="374">
        <f>'5C1C_Intl High'!$L$84</f>
        <v>58</v>
      </c>
      <c r="N80" s="373">
        <f>'5C1C_Intl High'!$N$84</f>
        <v>184463.30701369166</v>
      </c>
      <c r="O80" s="374">
        <f>'5C1C_Intl High'!$O$84</f>
        <v>0</v>
      </c>
      <c r="P80" s="373">
        <f>'5C1C_Intl High'!$Q$84</f>
        <v>0</v>
      </c>
      <c r="Q80" s="375">
        <f>'5C1C_Intl High'!$R$84</f>
        <v>2328994</v>
      </c>
      <c r="R80" s="375"/>
      <c r="S80" s="372">
        <f>'5C1C_Intl High'!$S$84</f>
        <v>-235025</v>
      </c>
      <c r="T80" s="372">
        <f>'5C1C_Intl High'!$T$84</f>
        <v>2631</v>
      </c>
      <c r="U80" s="376">
        <f>'5C1C_Intl High'!$U$84</f>
        <v>-232394</v>
      </c>
      <c r="V80" s="375">
        <f>'5C1C_Intl High'!$V$84</f>
        <v>2096600</v>
      </c>
      <c r="W80" s="373"/>
      <c r="X80" s="373">
        <f>'5C1C_Intl High'!$W$84</f>
        <v>-5241</v>
      </c>
      <c r="Y80" s="375">
        <f>'5C1C_Intl High'!$X$84</f>
        <v>2091359</v>
      </c>
      <c r="Z80" s="372">
        <f>'5C1C_Intl High'!$Y$84</f>
        <v>8697</v>
      </c>
      <c r="AA80" s="377">
        <f>'5C1C_Intl High'!$Z$78</f>
        <v>0</v>
      </c>
      <c r="AB80" s="377">
        <f>'5C1C_Intl High'!$Z$82</f>
        <v>33335</v>
      </c>
      <c r="AC80" s="375">
        <f>'5C1C_Intl High'!$Z$84</f>
        <v>2133391</v>
      </c>
      <c r="AD80" s="372">
        <f>'5C1C_Intl High'!$AA$84</f>
        <v>1491192</v>
      </c>
      <c r="AE80" s="372">
        <f>'5C1C_Intl High'!$AB$84</f>
        <v>642199</v>
      </c>
      <c r="AF80" s="375">
        <f>'5C1C_Intl High'!$AC$84</f>
        <v>160551</v>
      </c>
      <c r="AG80" s="377">
        <f>'5C1C_Intl High'!$AD$79</f>
        <v>0</v>
      </c>
      <c r="AH80" s="1364">
        <f>'5C1C_Intl High'!$AD$80</f>
        <v>10000</v>
      </c>
      <c r="AI80" s="1364">
        <f>'5C1C_Intl High'!$AD$81</f>
        <v>32450</v>
      </c>
      <c r="AJ80" s="378">
        <f>'5C1C_Intl High'!$AD$84</f>
        <v>2175841</v>
      </c>
      <c r="AK80" s="378">
        <f t="shared" si="71"/>
        <v>2181082</v>
      </c>
      <c r="AL80" s="379"/>
      <c r="AM80" s="380">
        <f>'5C1C_Intl High'!$AF$84</f>
        <v>3113273</v>
      </c>
      <c r="AN80" s="371">
        <f>'5C1C_Intl High'!$AG$84</f>
        <v>-58</v>
      </c>
      <c r="AO80" s="379">
        <f>'5C1C_Intl High'!$AH$84</f>
        <v>-317403</v>
      </c>
      <c r="AP80" s="371">
        <f>'5C1C_Intl High'!$AI$84</f>
        <v>1</v>
      </c>
      <c r="AQ80" s="381">
        <f>'5C1C_Intl High'!$AJ$84</f>
        <v>1552</v>
      </c>
      <c r="AR80" s="382">
        <f>'5C1C_Intl High'!$AK$84</f>
        <v>-315851</v>
      </c>
      <c r="AS80" s="380">
        <f>'5C1C_Intl High'!$AL$84</f>
        <v>2797422</v>
      </c>
      <c r="AT80" s="383"/>
      <c r="AU80" s="383">
        <f>'5C1C_Intl High'!$AM$84</f>
        <v>-6994</v>
      </c>
      <c r="AV80" s="380">
        <f>'5C1C_Intl High'!$AN$84</f>
        <v>2790428</v>
      </c>
      <c r="AW80" s="381">
        <f>'5C1C_Intl High'!$AO$84</f>
        <v>9618</v>
      </c>
      <c r="AX80" s="380">
        <f>'5C1C_Intl High'!$AP$84</f>
        <v>2800046</v>
      </c>
      <c r="AY80" s="380">
        <f>'5C1C_Intl High'!$AP$84-AU80</f>
        <v>2807040</v>
      </c>
      <c r="AZ80" s="381">
        <f>'5C1C_Intl High'!$AQ$84</f>
        <v>1930564</v>
      </c>
      <c r="BA80" s="381">
        <f>'5C1C_Intl High'!$AR$84</f>
        <v>869482</v>
      </c>
      <c r="BB80" s="380">
        <f>'5C1C_Intl High'!$AS$84</f>
        <v>217371</v>
      </c>
      <c r="BC80" s="381">
        <f t="shared" si="72"/>
        <v>4988122</v>
      </c>
      <c r="BD80" s="381">
        <f t="shared" si="73"/>
        <v>377922</v>
      </c>
      <c r="BE80" s="383">
        <v>5822</v>
      </c>
      <c r="BF80" s="383">
        <f t="shared" si="74"/>
        <v>5241</v>
      </c>
      <c r="BG80" s="383">
        <f t="shared" si="77"/>
        <v>-581</v>
      </c>
      <c r="BH80" s="383">
        <v>7655</v>
      </c>
      <c r="BI80" s="383">
        <f t="shared" si="75"/>
        <v>6994</v>
      </c>
      <c r="BJ80" s="383">
        <f t="shared" si="76"/>
        <v>-661</v>
      </c>
    </row>
    <row r="81" spans="1:62" ht="16.5" customHeight="1" x14ac:dyDescent="0.2">
      <c r="A81" s="366">
        <v>345001</v>
      </c>
      <c r="B81" s="516">
        <v>345001</v>
      </c>
      <c r="C81" s="370" t="s">
        <v>729</v>
      </c>
      <c r="D81" s="371">
        <f>'5C3_UnvView'!$C$84</f>
        <v>2358</v>
      </c>
      <c r="E81" s="372"/>
      <c r="F81" s="373">
        <f>'5C3_UnvView'!$E$84</f>
        <v>9067358.3675694019</v>
      </c>
      <c r="G81" s="1347"/>
      <c r="H81" s="1347"/>
      <c r="I81" s="374">
        <f>'5C3_UnvView'!$F$84</f>
        <v>1330</v>
      </c>
      <c r="J81" s="373">
        <f>'5C3_UnvView'!$H$84</f>
        <v>696185.79851678188</v>
      </c>
      <c r="K81" s="374">
        <f>'5C3_UnvView'!$I$84</f>
        <v>2082</v>
      </c>
      <c r="L81" s="373">
        <f>'5C3_UnvView'!$K$84</f>
        <v>294688.20356035751</v>
      </c>
      <c r="M81" s="374">
        <f>'5C3_UnvView'!$L$84</f>
        <v>248</v>
      </c>
      <c r="N81" s="373">
        <f>'5C3_UnvView'!$N$84</f>
        <v>889189.12584781658</v>
      </c>
      <c r="O81" s="374">
        <f>'5C3_UnvView'!$O$84</f>
        <v>67</v>
      </c>
      <c r="P81" s="373">
        <f>'5C3_UnvView'!$Q$84</f>
        <v>91685.66230101281</v>
      </c>
      <c r="Q81" s="375">
        <f>'5C3_UnvView'!$R$84</f>
        <v>11039106</v>
      </c>
      <c r="R81" s="1385">
        <f>'5C3_UnvView'!$S$76</f>
        <v>1226566</v>
      </c>
      <c r="S81" s="1385">
        <f>'5C3_UnvView'!$T$84</f>
        <v>2959030</v>
      </c>
      <c r="T81" s="1385">
        <f>'5C3_UnvView'!$U$84</f>
        <v>178928</v>
      </c>
      <c r="U81" s="1385">
        <f>'5C3_UnvView'!$V$84</f>
        <v>3137958</v>
      </c>
      <c r="V81" s="1385">
        <f>'5C3_UnvView'!$W$84</f>
        <v>14177064</v>
      </c>
      <c r="W81" s="372"/>
      <c r="X81" s="1385">
        <f>'5C3_UnvView'!$X$84</f>
        <v>-35444</v>
      </c>
      <c r="Y81" s="1385">
        <f>'5C3_UnvView'!$Y$84</f>
        <v>14141620</v>
      </c>
      <c r="Z81" s="1385">
        <f>'5C3_UnvView'!$Z$84</f>
        <v>13485</v>
      </c>
      <c r="AA81" s="1385">
        <f>'5C3_UnvView'!$AA$78</f>
        <v>0</v>
      </c>
      <c r="AB81" s="1385">
        <f>'5C3_UnvView'!$AA$82</f>
        <v>94223</v>
      </c>
      <c r="AC81" s="1385">
        <f>'5C3_UnvView'!$AA$84</f>
        <v>14249328</v>
      </c>
      <c r="AD81" s="1385">
        <f>'5C3_UnvView'!$AB$84</f>
        <v>8958730</v>
      </c>
      <c r="AE81" s="1385">
        <f>'5C3_UnvView'!$AC$84</f>
        <v>5290598</v>
      </c>
      <c r="AF81" s="1385">
        <f>'5C3_UnvView'!$AD$84</f>
        <v>1322659</v>
      </c>
      <c r="AG81" s="1385">
        <f>'5C3_UnvView'!$AE$79</f>
        <v>0</v>
      </c>
      <c r="AH81" s="1387">
        <f>'5C3_UnvView'!$AE$80</f>
        <v>37366</v>
      </c>
      <c r="AI81" s="1387">
        <f>'5C3_UnvView'!$AE$81</f>
        <v>0</v>
      </c>
      <c r="AJ81" s="1388">
        <f>'5C3_UnvView'!$AE$84</f>
        <v>14286694</v>
      </c>
      <c r="AK81" s="1388">
        <f t="shared" si="71"/>
        <v>14322138</v>
      </c>
      <c r="AL81" s="379"/>
      <c r="AM81" s="1378">
        <f>'5C3_UnvView'!$AG$84</f>
        <v>10430642</v>
      </c>
      <c r="AN81" s="1386">
        <f>'5C3_UnvView'!$AH$84</f>
        <v>611</v>
      </c>
      <c r="AO81" s="1389">
        <f>'5C3_UnvView'!$AI$84</f>
        <v>2429214</v>
      </c>
      <c r="AP81" s="1386">
        <f>'5C3_UnvView'!$AJ$84</f>
        <v>31</v>
      </c>
      <c r="AQ81" s="1378">
        <f>'5C3_UnvView'!$AK$84</f>
        <v>102586</v>
      </c>
      <c r="AR81" s="1378">
        <f>'5C3_UnvView'!$AL$84</f>
        <v>2531800</v>
      </c>
      <c r="AS81" s="1378">
        <f>'5C3_UnvView'!$AM$84</f>
        <v>12962442</v>
      </c>
      <c r="AT81" s="1378"/>
      <c r="AU81" s="1378">
        <f>'5C3_UnvView'!$AN$84</f>
        <v>-32406</v>
      </c>
      <c r="AV81" s="1378">
        <f>'5C3_UnvView'!$AO$84</f>
        <v>12930036</v>
      </c>
      <c r="AW81" s="1378">
        <f>'5C3_UnvView'!$AP$84</f>
        <v>-11458</v>
      </c>
      <c r="AX81" s="1378">
        <f>'5C3_UnvView'!$AQ$84</f>
        <v>12918578</v>
      </c>
      <c r="AY81" s="1378">
        <f>'5C3_UnvView'!$AQ$84-AU81</f>
        <v>12950984</v>
      </c>
      <c r="AZ81" s="1378">
        <f>'5C3_UnvView'!$AR$84</f>
        <v>8133452</v>
      </c>
      <c r="BA81" s="1378">
        <f>'5C3_UnvView'!$AS$84</f>
        <v>4785126</v>
      </c>
      <c r="BB81" s="1378">
        <f>'5C3_UnvView'!$AT$84</f>
        <v>1196290</v>
      </c>
      <c r="BC81" s="1378">
        <f t="shared" si="72"/>
        <v>27273122</v>
      </c>
      <c r="BD81" s="1378">
        <f t="shared" si="73"/>
        <v>2518949</v>
      </c>
      <c r="BE81" s="1378">
        <v>27597</v>
      </c>
      <c r="BF81" s="1378">
        <f t="shared" si="74"/>
        <v>35444</v>
      </c>
      <c r="BG81" s="1378">
        <f t="shared" si="77"/>
        <v>7847</v>
      </c>
      <c r="BH81" s="1378">
        <v>25414</v>
      </c>
      <c r="BI81" s="1378">
        <f t="shared" si="75"/>
        <v>32406</v>
      </c>
      <c r="BJ81" s="1378">
        <f t="shared" si="76"/>
        <v>6992</v>
      </c>
    </row>
    <row r="82" spans="1:62" ht="16.5" customHeight="1" x14ac:dyDescent="0.2">
      <c r="A82" s="367">
        <v>346001</v>
      </c>
      <c r="B82" s="517">
        <v>346001</v>
      </c>
      <c r="C82" s="384" t="s">
        <v>284</v>
      </c>
      <c r="D82" s="385">
        <f>'5C1F_L.C. Charter'!$C$84</f>
        <v>850</v>
      </c>
      <c r="E82" s="386"/>
      <c r="F82" s="387">
        <f>'5C1F_L.C. Charter'!$E$84</f>
        <v>2937397.0320618474</v>
      </c>
      <c r="G82" s="1348"/>
      <c r="H82" s="1348"/>
      <c r="I82" s="388">
        <f>'5C1F_L.C. Charter'!$F$84</f>
        <v>836</v>
      </c>
      <c r="J82" s="387">
        <f>'5C1F_L.C. Charter'!$H$84</f>
        <v>407541.6634412182</v>
      </c>
      <c r="K82" s="388">
        <f>'5C1F_L.C. Charter'!$I$84</f>
        <v>81</v>
      </c>
      <c r="L82" s="387">
        <f>'5C1F_L.C. Charter'!$K$84</f>
        <v>10757.290876630354</v>
      </c>
      <c r="M82" s="388">
        <f>'5C1F_L.C. Charter'!$L$84</f>
        <v>112</v>
      </c>
      <c r="N82" s="387">
        <f>'5C1F_L.C. Charter'!$N$84</f>
        <v>371856.96857487649</v>
      </c>
      <c r="O82" s="388">
        <f>'5C1F_L.C. Charter'!$O$84</f>
        <v>17</v>
      </c>
      <c r="P82" s="387">
        <f>'5C1F_L.C. Charter'!$Q$84</f>
        <v>22577.03023490321</v>
      </c>
      <c r="Q82" s="389">
        <f>'5C1F_L.C. Charter'!$R$84</f>
        <v>3750130</v>
      </c>
      <c r="R82" s="389"/>
      <c r="S82" s="386">
        <f>'5C1F_L.C. Charter'!$S$84</f>
        <v>472856</v>
      </c>
      <c r="T82" s="386">
        <f>'5C1F_L.C. Charter'!$T$84</f>
        <v>-94242</v>
      </c>
      <c r="U82" s="390">
        <f>'5C1F_L.C. Charter'!$U$84</f>
        <v>378614</v>
      </c>
      <c r="V82" s="389">
        <f>'5C1F_L.C. Charter'!$V$84</f>
        <v>4128744</v>
      </c>
      <c r="W82" s="387"/>
      <c r="X82" s="387">
        <f>'5C1F_L.C. Charter'!$W$84</f>
        <v>-10322</v>
      </c>
      <c r="Y82" s="389">
        <f>'5C1F_L.C. Charter'!$X$84</f>
        <v>4118422</v>
      </c>
      <c r="Z82" s="386">
        <f>'5C1F_L.C. Charter'!$Y$84</f>
        <v>-2149</v>
      </c>
      <c r="AA82" s="391">
        <f>'5C1F_L.C. Charter'!$Z$78</f>
        <v>0</v>
      </c>
      <c r="AB82" s="1361">
        <f>'5C1F_L.C. Charter'!$Z$82</f>
        <v>10974</v>
      </c>
      <c r="AC82" s="389">
        <f>'5C1F_L.C. Charter'!$Z$84</f>
        <v>4127247</v>
      </c>
      <c r="AD82" s="392">
        <f>'5C1F_L.C. Charter'!$AA$84</f>
        <v>2499714</v>
      </c>
      <c r="AE82" s="386">
        <f>'5C1F_L.C. Charter'!$AB$84</f>
        <v>1627533</v>
      </c>
      <c r="AF82" s="393">
        <f>'5C1F_L.C. Charter'!$AC$84</f>
        <v>406883</v>
      </c>
      <c r="AG82" s="391">
        <f>'5C1F_L.C. Charter'!$AD$79</f>
        <v>0</v>
      </c>
      <c r="AH82" s="1365">
        <f>'5C1F_L.C. Charter'!$AD$80</f>
        <v>0</v>
      </c>
      <c r="AI82" s="1365">
        <f>'5C1F_L.C. Charter'!$AD$81</f>
        <v>0</v>
      </c>
      <c r="AJ82" s="393">
        <f>'5C1F_L.C. Charter'!$AD$84</f>
        <v>4127247</v>
      </c>
      <c r="AK82" s="393">
        <f t="shared" si="71"/>
        <v>4137569</v>
      </c>
      <c r="AL82" s="394"/>
      <c r="AM82" s="395">
        <f>'5C1F_L.C. Charter'!$AF$84</f>
        <v>6633926</v>
      </c>
      <c r="AN82" s="385">
        <f>'5C1F_L.C. Charter'!$AG$84</f>
        <v>130</v>
      </c>
      <c r="AO82" s="394">
        <f>'5C1F_L.C. Charter'!$AH$84</f>
        <v>1006054</v>
      </c>
      <c r="AP82" s="385">
        <f>'5C1F_L.C. Charter'!$AI$84</f>
        <v>-60</v>
      </c>
      <c r="AQ82" s="396">
        <f>'5C1F_L.C. Charter'!$AJ$84</f>
        <v>-235099</v>
      </c>
      <c r="AR82" s="397">
        <f>'5C1F_L.C. Charter'!$AK$84</f>
        <v>770955</v>
      </c>
      <c r="AS82" s="395">
        <f>'5C1F_L.C. Charter'!$AL$84</f>
        <v>7404881</v>
      </c>
      <c r="AT82" s="1358"/>
      <c r="AU82" s="398">
        <f>'5C1F_L.C. Charter'!$AM$84</f>
        <v>-18513</v>
      </c>
      <c r="AV82" s="395">
        <f>'5C1F_L.C. Charter'!$AN$84</f>
        <v>7386368</v>
      </c>
      <c r="AW82" s="396">
        <f>'5C1F_L.C. Charter'!$AO$84</f>
        <v>-3198</v>
      </c>
      <c r="AX82" s="1383">
        <f>'5C1F_L.C. Charter'!$AP$84</f>
        <v>7383170</v>
      </c>
      <c r="AY82" s="395">
        <f>'5C1F_L.C. Charter'!$AP$84-AU82</f>
        <v>7401683</v>
      </c>
      <c r="AZ82" s="396">
        <f>'5C1F_L.C. Charter'!$AQ$84</f>
        <v>4371984</v>
      </c>
      <c r="BA82" s="396">
        <f>'5C1F_L.C. Charter'!$AR$84</f>
        <v>3011186</v>
      </c>
      <c r="BB82" s="395">
        <f>'5C1F_L.C. Charter'!$AS$84</f>
        <v>752797</v>
      </c>
      <c r="BC82" s="396">
        <f t="shared" si="72"/>
        <v>11539252</v>
      </c>
      <c r="BD82" s="396">
        <f t="shared" si="73"/>
        <v>1159680</v>
      </c>
      <c r="BE82" s="398">
        <v>9375</v>
      </c>
      <c r="BF82" s="398">
        <f t="shared" si="74"/>
        <v>10322</v>
      </c>
      <c r="BG82" s="398">
        <f t="shared" si="77"/>
        <v>947</v>
      </c>
      <c r="BH82" s="398">
        <v>16445</v>
      </c>
      <c r="BI82" s="398">
        <f t="shared" si="75"/>
        <v>18513</v>
      </c>
      <c r="BJ82" s="398">
        <f t="shared" si="76"/>
        <v>2068</v>
      </c>
    </row>
    <row r="83" spans="1:62" ht="16.5" customHeight="1" x14ac:dyDescent="0.2">
      <c r="A83" s="365">
        <v>347001</v>
      </c>
      <c r="B83" s="515">
        <v>347001</v>
      </c>
      <c r="C83" s="352" t="s">
        <v>285</v>
      </c>
      <c r="D83" s="353">
        <f>'5C1E_LFNO'!$C$84</f>
        <v>764</v>
      </c>
      <c r="E83" s="354"/>
      <c r="F83" s="355">
        <f>'5C1E_LFNO'!$E$84</f>
        <v>2663959.5158516332</v>
      </c>
      <c r="G83" s="1346"/>
      <c r="H83" s="1346"/>
      <c r="I83" s="356">
        <f>'5C1E_LFNO'!$F$84</f>
        <v>364</v>
      </c>
      <c r="J83" s="355">
        <f>'5C1E_LFNO'!$H$84</f>
        <v>169786.93489683757</v>
      </c>
      <c r="K83" s="356">
        <f>'5C1E_LFNO'!$I$84</f>
        <v>0</v>
      </c>
      <c r="L83" s="355">
        <f>'5C1E_LFNO'!$K$84</f>
        <v>0</v>
      </c>
      <c r="M83" s="356">
        <f>'5C1E_LFNO'!$L$84</f>
        <v>76</v>
      </c>
      <c r="N83" s="355">
        <f>'5C1E_LFNO'!$N$84</f>
        <v>237500.47216987831</v>
      </c>
      <c r="O83" s="356">
        <f>'5C1E_LFNO'!$O$84</f>
        <v>60</v>
      </c>
      <c r="P83" s="355">
        <f>'5C1E_LFNO'!$Q$84</f>
        <v>75895.969464786249</v>
      </c>
      <c r="Q83" s="357">
        <f>'5C1E_LFNO'!$R$84</f>
        <v>3147142</v>
      </c>
      <c r="R83" s="357"/>
      <c r="S83" s="354">
        <f>'5C1E_LFNO'!$S$84</f>
        <v>250485</v>
      </c>
      <c r="T83" s="354">
        <f>'5C1E_LFNO'!$T$84</f>
        <v>67028</v>
      </c>
      <c r="U83" s="358">
        <f>'5C1E_LFNO'!$U$84</f>
        <v>317513</v>
      </c>
      <c r="V83" s="357">
        <f>'5C1E_LFNO'!$V$84</f>
        <v>3464655</v>
      </c>
      <c r="W83" s="355"/>
      <c r="X83" s="355">
        <f>'5C1E_LFNO'!$W$84</f>
        <v>-8663</v>
      </c>
      <c r="Y83" s="357">
        <f>'5C1E_LFNO'!$X$84</f>
        <v>3455992</v>
      </c>
      <c r="Z83" s="354">
        <f>'5C1E_LFNO'!$Y$84</f>
        <v>0</v>
      </c>
      <c r="AA83" s="369">
        <f>'5C1E_LFNO'!$Z$78</f>
        <v>735000</v>
      </c>
      <c r="AB83" s="1360">
        <f>'5C1E_LFNO'!$Z$82</f>
        <v>1416</v>
      </c>
      <c r="AC83" s="357">
        <f>'5C1E_LFNO'!$Z$84</f>
        <v>4192408</v>
      </c>
      <c r="AD83" s="354">
        <f>'5C1E_LFNO'!$AA$84</f>
        <v>2780251</v>
      </c>
      <c r="AE83" s="354">
        <f>'5C1E_LFNO'!$AB$84</f>
        <v>1412157</v>
      </c>
      <c r="AF83" s="357">
        <f>'5C1E_LFNO'!$AC$84</f>
        <v>353041</v>
      </c>
      <c r="AG83" s="369">
        <f>'5C1E_LFNO'!$AD$79</f>
        <v>60000</v>
      </c>
      <c r="AH83" s="1363">
        <f>'5C1E_LFNO'!$AD$80</f>
        <v>0</v>
      </c>
      <c r="AI83" s="1363">
        <f>'5C1E_LFNO'!$AD$81</f>
        <v>21353</v>
      </c>
      <c r="AJ83" s="359">
        <f>'5C1E_LFNO'!$AD$84</f>
        <v>4273761</v>
      </c>
      <c r="AK83" s="359">
        <f t="shared" si="71"/>
        <v>4282424</v>
      </c>
      <c r="AL83" s="360"/>
      <c r="AM83" s="361">
        <f>'5C1E_LFNO'!$AF$84</f>
        <v>4724264</v>
      </c>
      <c r="AN83" s="353">
        <f>'5C1E_LFNO'!$AG$84</f>
        <v>61</v>
      </c>
      <c r="AO83" s="360">
        <f>'5C1E_LFNO'!$AH$84</f>
        <v>72494</v>
      </c>
      <c r="AP83" s="353">
        <f>'5C1E_LFNO'!$AI$84</f>
        <v>27</v>
      </c>
      <c r="AQ83" s="362">
        <f>'5C1E_LFNO'!$AJ$84</f>
        <v>80618</v>
      </c>
      <c r="AR83" s="363">
        <f>'5C1E_LFNO'!$AK$84</f>
        <v>153112</v>
      </c>
      <c r="AS83" s="361">
        <f>'5C1E_LFNO'!$AL$84</f>
        <v>4877376</v>
      </c>
      <c r="AT83" s="1357"/>
      <c r="AU83" s="364">
        <f>'5C1E_LFNO'!$AM$84</f>
        <v>-12193</v>
      </c>
      <c r="AV83" s="361">
        <f>'5C1E_LFNO'!$AN$84</f>
        <v>4865183</v>
      </c>
      <c r="AW83" s="362">
        <f>'5C1E_LFNO'!$AO$84</f>
        <v>0</v>
      </c>
      <c r="AX83" s="1382">
        <f>'5C1E_LFNO'!$AP$84</f>
        <v>4865183</v>
      </c>
      <c r="AY83" s="361">
        <f>'5C1E_LFNO'!$AP$84-AU83</f>
        <v>4877376</v>
      </c>
      <c r="AZ83" s="362">
        <f>'5C1E_LFNO'!$AQ$84</f>
        <v>3394762</v>
      </c>
      <c r="BA83" s="362">
        <f>'5C1E_LFNO'!$AR$84</f>
        <v>1470421</v>
      </c>
      <c r="BB83" s="361">
        <f>'5C1E_LFNO'!$AS$84</f>
        <v>367606</v>
      </c>
      <c r="BC83" s="362">
        <f t="shared" si="72"/>
        <v>9159800</v>
      </c>
      <c r="BD83" s="362">
        <f t="shared" si="73"/>
        <v>720647</v>
      </c>
      <c r="BE83" s="364">
        <v>7869</v>
      </c>
      <c r="BF83" s="364">
        <f t="shared" si="74"/>
        <v>8663</v>
      </c>
      <c r="BG83" s="364">
        <f t="shared" si="77"/>
        <v>794</v>
      </c>
      <c r="BH83" s="364">
        <v>11642</v>
      </c>
      <c r="BI83" s="364">
        <f t="shared" si="75"/>
        <v>12193</v>
      </c>
      <c r="BJ83" s="364">
        <f t="shared" si="76"/>
        <v>551</v>
      </c>
    </row>
    <row r="84" spans="1:62" ht="16.5" customHeight="1" x14ac:dyDescent="0.2">
      <c r="A84" s="366">
        <v>348001</v>
      </c>
      <c r="B84" s="516">
        <v>348001</v>
      </c>
      <c r="C84" s="370" t="s">
        <v>652</v>
      </c>
      <c r="D84" s="371">
        <f>'5C1D_NOMMA'!$C$84</f>
        <v>754</v>
      </c>
      <c r="E84" s="372"/>
      <c r="F84" s="373">
        <f>'5C1D_NOMMA'!$E$84</f>
        <v>2728888.3755368665</v>
      </c>
      <c r="G84" s="1347"/>
      <c r="H84" s="1347"/>
      <c r="I84" s="374">
        <f>'5C1D_NOMMA'!$F$84</f>
        <v>542</v>
      </c>
      <c r="J84" s="373">
        <f>'5C1D_NOMMA'!$H$84</f>
        <v>251746.7990960211</v>
      </c>
      <c r="K84" s="374">
        <f>'5C1D_NOMMA'!$I$84</f>
        <v>1106</v>
      </c>
      <c r="L84" s="373">
        <f>'5C1D_NOMMA'!$K$84</f>
        <v>140302.70175716365</v>
      </c>
      <c r="M84" s="374">
        <f>'5C1D_NOMMA'!$L$84</f>
        <v>58</v>
      </c>
      <c r="N84" s="373">
        <f>'5C1D_NOMMA'!$N$84</f>
        <v>183468.20511463832</v>
      </c>
      <c r="O84" s="374">
        <f>'5C1D_NOMMA'!$O$84</f>
        <v>0</v>
      </c>
      <c r="P84" s="373">
        <f>'5C1D_NOMMA'!$Q$84</f>
        <v>0</v>
      </c>
      <c r="Q84" s="375">
        <f>'5C1D_NOMMA'!$R$84</f>
        <v>3304406</v>
      </c>
      <c r="R84" s="375"/>
      <c r="S84" s="372">
        <f>'5C1D_NOMMA'!$S$84</f>
        <v>498187</v>
      </c>
      <c r="T84" s="372">
        <f>'5C1D_NOMMA'!$T$84</f>
        <v>13501</v>
      </c>
      <c r="U84" s="376">
        <f>'5C1D_NOMMA'!$U$84</f>
        <v>511688</v>
      </c>
      <c r="V84" s="375">
        <f>'5C1D_NOMMA'!$V$84</f>
        <v>3816094</v>
      </c>
      <c r="W84" s="373"/>
      <c r="X84" s="373">
        <f>'5C1D_NOMMA'!$W$84</f>
        <v>-9541</v>
      </c>
      <c r="Y84" s="375">
        <f>'5C1D_NOMMA'!$X$84</f>
        <v>3806553</v>
      </c>
      <c r="Z84" s="372">
        <f>'5C1D_NOMMA'!$Y$84</f>
        <v>7375</v>
      </c>
      <c r="AA84" s="377">
        <f>'5C1D_NOMMA'!$Z$78</f>
        <v>0</v>
      </c>
      <c r="AB84" s="377">
        <f>'5C1D_NOMMA'!$Z$82</f>
        <v>44486</v>
      </c>
      <c r="AC84" s="375">
        <f>'5C1D_NOMMA'!$Z$84</f>
        <v>3858414</v>
      </c>
      <c r="AD84" s="372">
        <f>'5C1D_NOMMA'!$AA$84</f>
        <v>2494588</v>
      </c>
      <c r="AE84" s="372">
        <f>'5C1D_NOMMA'!$AB$84</f>
        <v>1363826</v>
      </c>
      <c r="AF84" s="375">
        <f>'5C1D_NOMMA'!$AC$84</f>
        <v>340957</v>
      </c>
      <c r="AG84" s="377">
        <f>'5C1D_NOMMA'!$AD$79</f>
        <v>0</v>
      </c>
      <c r="AH84" s="1364">
        <f>'5C1D_NOMMA'!$AD$80</f>
        <v>10000</v>
      </c>
      <c r="AI84" s="1364">
        <f>'5C1D_NOMMA'!$AD$81</f>
        <v>0</v>
      </c>
      <c r="AJ84" s="378">
        <f>'5C1D_NOMMA'!$AD$84</f>
        <v>3868414</v>
      </c>
      <c r="AK84" s="378">
        <f t="shared" si="71"/>
        <v>3877955</v>
      </c>
      <c r="AL84" s="379"/>
      <c r="AM84" s="380">
        <f>'5C1D_NOMMA'!$AF$84</f>
        <v>4343224</v>
      </c>
      <c r="AN84" s="371">
        <f>'5C1D_NOMMA'!$AG$84</f>
        <v>111</v>
      </c>
      <c r="AO84" s="379">
        <f>'5C1D_NOMMA'!$AH$84</f>
        <v>597420</v>
      </c>
      <c r="AP84" s="371">
        <f>'5C1D_NOMMA'!$AI$84</f>
        <v>5</v>
      </c>
      <c r="AQ84" s="381">
        <f>'5C1D_NOMMA'!$AJ$84</f>
        <v>16959</v>
      </c>
      <c r="AR84" s="382">
        <f>'5C1D_NOMMA'!$AK$84</f>
        <v>614379</v>
      </c>
      <c r="AS84" s="380">
        <f>'5C1D_NOMMA'!$AL$84</f>
        <v>4957603</v>
      </c>
      <c r="AT84" s="383"/>
      <c r="AU84" s="383">
        <f>'5C1D_NOMMA'!$AM$84</f>
        <v>-12393</v>
      </c>
      <c r="AV84" s="380">
        <f>'5C1D_NOMMA'!$AN$84</f>
        <v>4945210</v>
      </c>
      <c r="AW84" s="381">
        <f>'5C1D_NOMMA'!$AO$84</f>
        <v>8650</v>
      </c>
      <c r="AX84" s="380">
        <f>'5C1D_NOMMA'!$AP$84</f>
        <v>4953860</v>
      </c>
      <c r="AY84" s="380">
        <f>'5C1D_NOMMA'!$AP$84-AU84</f>
        <v>4966253</v>
      </c>
      <c r="AZ84" s="381">
        <f>'5C1D_NOMMA'!$AQ$84</f>
        <v>3228275</v>
      </c>
      <c r="BA84" s="381">
        <f>'5C1D_NOMMA'!$AR$84</f>
        <v>1725585</v>
      </c>
      <c r="BB84" s="380">
        <f>'5C1D_NOMMA'!$AS$84</f>
        <v>431397</v>
      </c>
      <c r="BC84" s="381">
        <f t="shared" si="72"/>
        <v>8844208</v>
      </c>
      <c r="BD84" s="381">
        <f t="shared" si="73"/>
        <v>772354</v>
      </c>
      <c r="BE84" s="383">
        <v>8261</v>
      </c>
      <c r="BF84" s="383">
        <f t="shared" si="74"/>
        <v>9541</v>
      </c>
      <c r="BG84" s="383">
        <f t="shared" si="77"/>
        <v>1280</v>
      </c>
      <c r="BH84" s="383">
        <v>10823</v>
      </c>
      <c r="BI84" s="383">
        <f t="shared" si="75"/>
        <v>12393</v>
      </c>
      <c r="BJ84" s="383">
        <f t="shared" si="76"/>
        <v>1570</v>
      </c>
    </row>
    <row r="85" spans="1:62" ht="16.5" customHeight="1" x14ac:dyDescent="0.2">
      <c r="A85" s="366" t="s">
        <v>914</v>
      </c>
      <c r="B85" s="516" t="s">
        <v>914</v>
      </c>
      <c r="C85" s="370" t="s">
        <v>764</v>
      </c>
      <c r="D85" s="371">
        <f>'5C1AE_Noble Minds'!$C$84</f>
        <v>37</v>
      </c>
      <c r="E85" s="372"/>
      <c r="F85" s="373">
        <f>'5C1AE_Noble Minds'!$E$84</f>
        <v>128909.56784401152</v>
      </c>
      <c r="G85" s="1347"/>
      <c r="H85" s="1347"/>
      <c r="I85" s="374">
        <f>'5C1AE_Noble Minds'!$F$84</f>
        <v>30</v>
      </c>
      <c r="J85" s="373">
        <f>'5C1AE_Noble Minds'!$H$84</f>
        <v>14093.975847194848</v>
      </c>
      <c r="K85" s="374">
        <f>'5C1AE_Noble Minds'!$I$84</f>
        <v>0</v>
      </c>
      <c r="L85" s="373">
        <f>'5C1AE_Noble Minds'!$K$84</f>
        <v>0</v>
      </c>
      <c r="M85" s="374">
        <f>'5C1AE_Noble Minds'!$L$84</f>
        <v>6</v>
      </c>
      <c r="N85" s="373">
        <f>'5C1AE_Noble Minds'!$N$84</f>
        <v>18985.599221619006</v>
      </c>
      <c r="O85" s="374">
        <f>'5C1AE_Noble Minds'!$O$84</f>
        <v>0</v>
      </c>
      <c r="P85" s="373">
        <f>'5C1AE_Noble Minds'!$Q$84</f>
        <v>0</v>
      </c>
      <c r="Q85" s="375">
        <f>'5C1AE_Noble Minds'!$R$84</f>
        <v>161989</v>
      </c>
      <c r="R85" s="375"/>
      <c r="S85" s="372">
        <f>'5C1AE_Noble Minds'!$S$84</f>
        <v>90255</v>
      </c>
      <c r="T85" s="372">
        <f>'5C1AE_Noble Minds'!$T$84</f>
        <v>18261</v>
      </c>
      <c r="U85" s="376">
        <f>'5C1AE_Noble Minds'!$U$84</f>
        <v>108516</v>
      </c>
      <c r="V85" s="375">
        <f>'5C1AE_Noble Minds'!$V$84</f>
        <v>270505</v>
      </c>
      <c r="W85" s="373"/>
      <c r="X85" s="373">
        <f>'5C1AE_Noble Minds'!$W$84</f>
        <v>-677</v>
      </c>
      <c r="Y85" s="375">
        <f>'5C1AE_Noble Minds'!$X$84</f>
        <v>269828</v>
      </c>
      <c r="Z85" s="372">
        <f>'5C1AE_Noble Minds'!$Y$84</f>
        <v>-130438</v>
      </c>
      <c r="AA85" s="377">
        <f>'5C1AE_Noble Minds'!$Z$78</f>
        <v>0</v>
      </c>
      <c r="AB85" s="377">
        <f>'5C1AE_Noble Minds'!$Z$82</f>
        <v>0</v>
      </c>
      <c r="AC85" s="375">
        <f>'5C1AE_Noble Minds'!$Z$84</f>
        <v>139390</v>
      </c>
      <c r="AD85" s="372">
        <f>'5C1AE_Noble Minds'!$AA$84</f>
        <v>58574</v>
      </c>
      <c r="AE85" s="372">
        <f>'5C1AE_Noble Minds'!$AB$84</f>
        <v>80816</v>
      </c>
      <c r="AF85" s="375">
        <f>'5C1AE_Noble Minds'!$AC$84</f>
        <v>20204</v>
      </c>
      <c r="AG85" s="377">
        <f>'5C1AE_Noble Minds'!$AD$79</f>
        <v>0</v>
      </c>
      <c r="AH85" s="1364">
        <f>'5C1AE_Noble Minds'!$AD$80</f>
        <v>0</v>
      </c>
      <c r="AI85" s="1364">
        <f>'5C1AE_Noble Minds'!$AD$81</f>
        <v>35434</v>
      </c>
      <c r="AJ85" s="378">
        <f>'5C1AE_Noble Minds'!$AD$84</f>
        <v>174824</v>
      </c>
      <c r="AK85" s="378">
        <f t="shared" si="71"/>
        <v>175501</v>
      </c>
      <c r="AL85" s="379"/>
      <c r="AM85" s="380">
        <f>'5C1AE_Noble Minds'!$AF$84</f>
        <v>228735</v>
      </c>
      <c r="AN85" s="371">
        <f>'5C1AE_Noble Minds'!$AG$84</f>
        <v>19</v>
      </c>
      <c r="AO85" s="379">
        <f>'5C1AE_Noble Minds'!$AH$84</f>
        <v>118301</v>
      </c>
      <c r="AP85" s="371">
        <f>'5C1AE_Noble Minds'!$AI$84</f>
        <v>11</v>
      </c>
      <c r="AQ85" s="381">
        <f>'5C1AE_Noble Minds'!$AJ$84</f>
        <v>35239</v>
      </c>
      <c r="AR85" s="382">
        <f>'5C1AE_Noble Minds'!$AK$84</f>
        <v>153540</v>
      </c>
      <c r="AS85" s="380">
        <f>'5C1AE_Noble Minds'!$AL$84</f>
        <v>382275</v>
      </c>
      <c r="AT85" s="383"/>
      <c r="AU85" s="383">
        <f>'5C1AE_Noble Minds'!$AM$84</f>
        <v>-956</v>
      </c>
      <c r="AV85" s="380">
        <f>'5C1AE_Noble Minds'!$AN$84</f>
        <v>381319</v>
      </c>
      <c r="AW85" s="381">
        <f>'5C1AE_Noble Minds'!$AO$84</f>
        <v>0</v>
      </c>
      <c r="AX85" s="380">
        <f>'5C1AE_Noble Minds'!$AP$84</f>
        <v>381319</v>
      </c>
      <c r="AY85" s="380">
        <f>'5C1AE_Noble Minds'!$AP$84-AU85</f>
        <v>382275</v>
      </c>
      <c r="AZ85" s="381">
        <f>'5C1AE_Noble Minds'!$AQ$84</f>
        <v>203646</v>
      </c>
      <c r="BA85" s="381">
        <f>'5C1AE_Noble Minds'!$AR$84</f>
        <v>177673</v>
      </c>
      <c r="BB85" s="380">
        <f>'5C1AE_Noble Minds'!$AS$84</f>
        <v>44418</v>
      </c>
      <c r="BC85" s="381">
        <f t="shared" si="72"/>
        <v>557776</v>
      </c>
      <c r="BD85" s="381">
        <f t="shared" si="73"/>
        <v>64622</v>
      </c>
      <c r="BE85" s="383">
        <v>406</v>
      </c>
      <c r="BF85" s="383">
        <f t="shared" si="74"/>
        <v>677</v>
      </c>
      <c r="BG85" s="383">
        <f t="shared" si="77"/>
        <v>271</v>
      </c>
      <c r="BH85" s="383">
        <v>562</v>
      </c>
      <c r="BI85" s="383">
        <f t="shared" si="75"/>
        <v>956</v>
      </c>
      <c r="BJ85" s="383">
        <f t="shared" si="76"/>
        <v>394</v>
      </c>
    </row>
    <row r="86" spans="1:62" ht="16.5" customHeight="1" x14ac:dyDescent="0.2">
      <c r="A86" s="366" t="s">
        <v>586</v>
      </c>
      <c r="B86" s="516" t="s">
        <v>341</v>
      </c>
      <c r="C86" s="370" t="s">
        <v>1223</v>
      </c>
      <c r="D86" s="371">
        <f>'5C1J_Jeff Chamber'!$C$84</f>
        <v>270</v>
      </c>
      <c r="E86" s="372"/>
      <c r="F86" s="373">
        <f>'5C1J_Jeff Chamber'!$E$84</f>
        <v>992435.1084131595</v>
      </c>
      <c r="G86" s="1347"/>
      <c r="H86" s="1347"/>
      <c r="I86" s="374">
        <f>'5C1J_Jeff Chamber'!$F$84</f>
        <v>235</v>
      </c>
      <c r="J86" s="373">
        <f>'5C1J_Jeff Chamber'!$H$84</f>
        <v>109650.2576239926</v>
      </c>
      <c r="K86" s="374">
        <f>'5C1J_Jeff Chamber'!$I$84</f>
        <v>87.5</v>
      </c>
      <c r="L86" s="373">
        <f>'5C1J_Jeff Chamber'!$K$84</f>
        <v>11168.851498564038</v>
      </c>
      <c r="M86" s="374">
        <f>'5C1J_Jeff Chamber'!$L$84</f>
        <v>28</v>
      </c>
      <c r="N86" s="373">
        <f>'5C1J_Jeff Chamber'!$N$84</f>
        <v>89633.196272279441</v>
      </c>
      <c r="O86" s="374">
        <f>'5C1J_Jeff Chamber'!$O$84</f>
        <v>0</v>
      </c>
      <c r="P86" s="373">
        <f>'5C1J_Jeff Chamber'!$Q$84</f>
        <v>0</v>
      </c>
      <c r="Q86" s="375">
        <f>'5C1J_Jeff Chamber'!$R$84</f>
        <v>1202887</v>
      </c>
      <c r="R86" s="375"/>
      <c r="S86" s="372">
        <f>'5C1J_Jeff Chamber'!$S$84</f>
        <v>-94248</v>
      </c>
      <c r="T86" s="372">
        <f>'5C1J_Jeff Chamber'!$T$84</f>
        <v>36333</v>
      </c>
      <c r="U86" s="376">
        <f>'5C1J_Jeff Chamber'!$U$84</f>
        <v>-57915</v>
      </c>
      <c r="V86" s="375">
        <f>'5C1J_Jeff Chamber'!$V$84</f>
        <v>1144972</v>
      </c>
      <c r="W86" s="373"/>
      <c r="X86" s="373">
        <f>'5C1J_Jeff Chamber'!$W$84</f>
        <v>-2864</v>
      </c>
      <c r="Y86" s="375">
        <f>'5C1J_Jeff Chamber'!$X$84</f>
        <v>1142108</v>
      </c>
      <c r="Z86" s="372">
        <f>'5C1J_Jeff Chamber'!$Y$84</f>
        <v>-22371</v>
      </c>
      <c r="AA86" s="377">
        <f>'5C1J_Jeff Chamber'!$Z$78</f>
        <v>0</v>
      </c>
      <c r="AB86" s="377">
        <f>'5C1J_Jeff Chamber'!$Z$82</f>
        <v>15930</v>
      </c>
      <c r="AC86" s="375">
        <f>'5C1J_Jeff Chamber'!$Z$84</f>
        <v>1135667</v>
      </c>
      <c r="AD86" s="372">
        <f>'5C1J_Jeff Chamber'!$AA$84</f>
        <v>756880</v>
      </c>
      <c r="AE86" s="372">
        <f>'5C1J_Jeff Chamber'!$AB$84</f>
        <v>378787</v>
      </c>
      <c r="AF86" s="375">
        <f>'5C1J_Jeff Chamber'!$AC$84</f>
        <v>94697</v>
      </c>
      <c r="AG86" s="377">
        <f>'5C1J_Jeff Chamber'!$AD$79</f>
        <v>0</v>
      </c>
      <c r="AH86" s="1364">
        <f>'5C1J_Jeff Chamber'!$AD$80</f>
        <v>16184</v>
      </c>
      <c r="AI86" s="1364">
        <f>'5C1J_Jeff Chamber'!$AD$81</f>
        <v>0</v>
      </c>
      <c r="AJ86" s="378">
        <f>'5C1J_Jeff Chamber'!$AD$84</f>
        <v>1151851</v>
      </c>
      <c r="AK86" s="378">
        <f t="shared" si="71"/>
        <v>1154715</v>
      </c>
      <c r="AL86" s="379"/>
      <c r="AM86" s="380">
        <f>'5C1J_Jeff Chamber'!$AF$84</f>
        <v>1518734</v>
      </c>
      <c r="AN86" s="371">
        <f>'5C1J_Jeff Chamber'!$AG$84</f>
        <v>-24</v>
      </c>
      <c r="AO86" s="379">
        <f>'5C1J_Jeff Chamber'!$AH$84</f>
        <v>-155223</v>
      </c>
      <c r="AP86" s="371">
        <f>'5C1J_Jeff Chamber'!$AI$84</f>
        <v>18</v>
      </c>
      <c r="AQ86" s="381">
        <f>'5C1J_Jeff Chamber'!$AJ$84</f>
        <v>54707</v>
      </c>
      <c r="AR86" s="382">
        <f>'5C1J_Jeff Chamber'!$AK$84</f>
        <v>-100516</v>
      </c>
      <c r="AS86" s="380">
        <f>'5C1J_Jeff Chamber'!$AL$84</f>
        <v>1418218</v>
      </c>
      <c r="AT86" s="383"/>
      <c r="AU86" s="383">
        <f>'5C1J_Jeff Chamber'!$AM$84</f>
        <v>-3546</v>
      </c>
      <c r="AV86" s="380">
        <f>'5C1J_Jeff Chamber'!$AN$84</f>
        <v>1414672</v>
      </c>
      <c r="AW86" s="381">
        <f>'5C1J_Jeff Chamber'!$AO$84</f>
        <v>-6870</v>
      </c>
      <c r="AX86" s="380">
        <f>'5C1J_Jeff Chamber'!$AP$84</f>
        <v>1407802</v>
      </c>
      <c r="AY86" s="380">
        <f>'5C1J_Jeff Chamber'!$AP$84-AU86</f>
        <v>1411348</v>
      </c>
      <c r="AZ86" s="381">
        <f>'5C1J_Jeff Chamber'!$AQ$84</f>
        <v>939790</v>
      </c>
      <c r="BA86" s="381">
        <f>'5C1J_Jeff Chamber'!$AR$84</f>
        <v>468012</v>
      </c>
      <c r="BB86" s="380">
        <f>'5C1J_Jeff Chamber'!$AS$84</f>
        <v>117003</v>
      </c>
      <c r="BC86" s="381">
        <f t="shared" si="72"/>
        <v>2566063</v>
      </c>
      <c r="BD86" s="381">
        <f t="shared" si="73"/>
        <v>211700</v>
      </c>
      <c r="BE86" s="383">
        <v>3007</v>
      </c>
      <c r="BF86" s="383">
        <f t="shared" si="74"/>
        <v>2864</v>
      </c>
      <c r="BG86" s="383">
        <f t="shared" si="77"/>
        <v>-143</v>
      </c>
      <c r="BH86" s="383">
        <v>3783</v>
      </c>
      <c r="BI86" s="383">
        <f t="shared" si="75"/>
        <v>3546</v>
      </c>
      <c r="BJ86" s="383">
        <f t="shared" si="76"/>
        <v>-237</v>
      </c>
    </row>
    <row r="87" spans="1:62" ht="16.5" customHeight="1" x14ac:dyDescent="0.2">
      <c r="A87" s="367" t="s">
        <v>587</v>
      </c>
      <c r="B87" s="517" t="s">
        <v>359</v>
      </c>
      <c r="C87" s="384" t="s">
        <v>289</v>
      </c>
      <c r="D87" s="385">
        <f>'5C1Q_Advantage'!$C$84</f>
        <v>615</v>
      </c>
      <c r="E87" s="386"/>
      <c r="F87" s="387">
        <f>'5C1Q_Advantage'!$E$84</f>
        <v>2799355.6976926685</v>
      </c>
      <c r="G87" s="1348"/>
      <c r="H87" s="1348"/>
      <c r="I87" s="388">
        <f>'5C1Q_Advantage'!$F$84</f>
        <v>523</v>
      </c>
      <c r="J87" s="387">
        <f>'5C1Q_Advantage'!$H$84</f>
        <v>307692.04607983783</v>
      </c>
      <c r="K87" s="388">
        <f>'5C1Q_Advantage'!$I$84</f>
        <v>165</v>
      </c>
      <c r="L87" s="387">
        <f>'5C1Q_Advantage'!$K$84</f>
        <v>26330.286489758226</v>
      </c>
      <c r="M87" s="388">
        <f>'5C1Q_Advantage'!$L$84</f>
        <v>54</v>
      </c>
      <c r="N87" s="387">
        <f>'5C1Q_Advantage'!$N$84</f>
        <v>219321.23980037813</v>
      </c>
      <c r="O87" s="388">
        <f>'5C1Q_Advantage'!$O$84</f>
        <v>0</v>
      </c>
      <c r="P87" s="387">
        <f>'5C1Q_Advantage'!$Q$84</f>
        <v>0</v>
      </c>
      <c r="Q87" s="389">
        <f>'5C1Q_Advantage'!$R$84</f>
        <v>3352698</v>
      </c>
      <c r="R87" s="389"/>
      <c r="S87" s="386">
        <f>'5C1Q_Advantage'!$S$84</f>
        <v>228847</v>
      </c>
      <c r="T87" s="386">
        <f>'5C1Q_Advantage'!$T$84</f>
        <v>-137324</v>
      </c>
      <c r="U87" s="390">
        <f>'5C1Q_Advantage'!$U$84</f>
        <v>91523</v>
      </c>
      <c r="V87" s="389">
        <f>'5C1Q_Advantage'!$V$84</f>
        <v>3444221</v>
      </c>
      <c r="W87" s="387"/>
      <c r="X87" s="387">
        <f>'5C1Q_Advantage'!$W$84</f>
        <v>-8612</v>
      </c>
      <c r="Y87" s="389">
        <f>'5C1Q_Advantage'!$X$84</f>
        <v>3435609</v>
      </c>
      <c r="Z87" s="386">
        <f>'5C1Q_Advantage'!$Y$84</f>
        <v>-66725</v>
      </c>
      <c r="AA87" s="391">
        <f>'5C1Q_Advantage'!$Z$78</f>
        <v>0</v>
      </c>
      <c r="AB87" s="1361">
        <f>'5C1Q_Advantage'!$Z$82</f>
        <v>6018</v>
      </c>
      <c r="AC87" s="389">
        <f>'5C1Q_Advantage'!$Z$84</f>
        <v>3374902</v>
      </c>
      <c r="AD87" s="392">
        <f>'5C1Q_Advantage'!$AA$84</f>
        <v>2233574</v>
      </c>
      <c r="AE87" s="386">
        <f>'5C1Q_Advantage'!$AB$84</f>
        <v>1141328</v>
      </c>
      <c r="AF87" s="393">
        <f>'5C1Q_Advantage'!$AC$84</f>
        <v>285333</v>
      </c>
      <c r="AG87" s="391">
        <f>'5C1Q_Advantage'!$AD$79</f>
        <v>0</v>
      </c>
      <c r="AH87" s="1365">
        <f>'5C1Q_Advantage'!$AD$80</f>
        <v>0</v>
      </c>
      <c r="AI87" s="1365">
        <f>'5C1Q_Advantage'!$AD$81</f>
        <v>0</v>
      </c>
      <c r="AJ87" s="393">
        <f>'5C1Q_Advantage'!$AD$84</f>
        <v>3374902</v>
      </c>
      <c r="AK87" s="393">
        <f t="shared" si="71"/>
        <v>3383514</v>
      </c>
      <c r="AL87" s="394"/>
      <c r="AM87" s="395">
        <f>'5C1Q_Advantage'!$AF$84</f>
        <v>2963922</v>
      </c>
      <c r="AN87" s="385">
        <f>'5C1Q_Advantage'!$AG$84</f>
        <v>45</v>
      </c>
      <c r="AO87" s="394">
        <f>'5C1Q_Advantage'!$AH$84</f>
        <v>273276</v>
      </c>
      <c r="AP87" s="385">
        <f>'5C1Q_Advantage'!$AI$84</f>
        <v>-58</v>
      </c>
      <c r="AQ87" s="396">
        <f>'5C1Q_Advantage'!$AJ$84</f>
        <v>-127273</v>
      </c>
      <c r="AR87" s="397">
        <f>'5C1Q_Advantage'!$AK$84</f>
        <v>146003</v>
      </c>
      <c r="AS87" s="395">
        <f>'5C1Q_Advantage'!$AL$84</f>
        <v>3109925</v>
      </c>
      <c r="AT87" s="1358"/>
      <c r="AU87" s="398">
        <f>'5C1Q_Advantage'!$AM$84</f>
        <v>-7775</v>
      </c>
      <c r="AV87" s="395">
        <f>'5C1Q_Advantage'!$AN$84</f>
        <v>3102150</v>
      </c>
      <c r="AW87" s="396">
        <f>'5C1Q_Advantage'!$AO$84</f>
        <v>-29178</v>
      </c>
      <c r="AX87" s="1383">
        <f>'5C1Q_Advantage'!$AP$84</f>
        <v>3072972</v>
      </c>
      <c r="AY87" s="395">
        <f>'5C1Q_Advantage'!$AP$84-AU87</f>
        <v>3080747</v>
      </c>
      <c r="AZ87" s="396">
        <f>'5C1Q_Advantage'!$AQ$84</f>
        <v>1942542</v>
      </c>
      <c r="BA87" s="396">
        <f>'5C1Q_Advantage'!$AR$84</f>
        <v>1130430</v>
      </c>
      <c r="BB87" s="395">
        <f>'5C1Q_Advantage'!$AS$84</f>
        <v>282608</v>
      </c>
      <c r="BC87" s="396">
        <f t="shared" si="72"/>
        <v>6464261</v>
      </c>
      <c r="BD87" s="396">
        <f t="shared" si="73"/>
        <v>567941</v>
      </c>
      <c r="BE87" s="398">
        <v>8382</v>
      </c>
      <c r="BF87" s="398">
        <f t="shared" si="74"/>
        <v>8612</v>
      </c>
      <c r="BG87" s="398">
        <f t="shared" si="77"/>
        <v>230</v>
      </c>
      <c r="BH87" s="398">
        <v>7301</v>
      </c>
      <c r="BI87" s="398">
        <f t="shared" si="75"/>
        <v>7775</v>
      </c>
      <c r="BJ87" s="398">
        <f t="shared" si="76"/>
        <v>474</v>
      </c>
    </row>
    <row r="88" spans="1:62" ht="16.5" customHeight="1" x14ac:dyDescent="0.2">
      <c r="A88" s="365" t="s">
        <v>916</v>
      </c>
      <c r="B88" s="515" t="s">
        <v>916</v>
      </c>
      <c r="C88" s="352" t="s">
        <v>1167</v>
      </c>
      <c r="D88" s="353">
        <f>'5C1AF_JCFA-Laf'!$C$84</f>
        <v>54</v>
      </c>
      <c r="E88" s="354"/>
      <c r="F88" s="355">
        <f>'5C1AF_JCFA-Laf'!$E$84</f>
        <v>193632.33516987722</v>
      </c>
      <c r="G88" s="1346"/>
      <c r="H88" s="1346"/>
      <c r="I88" s="356">
        <f>'5C1AF_JCFA-Laf'!$F$84</f>
        <v>46</v>
      </c>
      <c r="J88" s="355">
        <f>'5C1AF_JCFA-Laf'!$H$84</f>
        <v>22505.789770068619</v>
      </c>
      <c r="K88" s="356">
        <f>'5C1AF_JCFA-Laf'!$I$84</f>
        <v>1</v>
      </c>
      <c r="L88" s="355">
        <f>'5C1AF_JCFA-Laf'!$K$84</f>
        <v>127.26870103228291</v>
      </c>
      <c r="M88" s="356">
        <f>'5C1AF_JCFA-Laf'!$L$84</f>
        <v>15</v>
      </c>
      <c r="N88" s="355">
        <f>'5C1AF_JCFA-Laf'!$N$84</f>
        <v>49037.040610468925</v>
      </c>
      <c r="O88" s="356">
        <f>'5C1AF_JCFA-Laf'!$O$84</f>
        <v>0</v>
      </c>
      <c r="P88" s="355">
        <f>'5C1AF_JCFA-Laf'!$Q$84</f>
        <v>0</v>
      </c>
      <c r="Q88" s="357">
        <f>'5C1AF_JCFA-Laf'!$R$84</f>
        <v>265302</v>
      </c>
      <c r="R88" s="357"/>
      <c r="S88" s="354">
        <f>'5C1AF_JCFA-Laf'!$S$84</f>
        <v>35536</v>
      </c>
      <c r="T88" s="354">
        <f>'5C1AF_JCFA-Laf'!$T$84</f>
        <v>4482</v>
      </c>
      <c r="U88" s="358">
        <f>'5C1AF_JCFA-Laf'!$U$84</f>
        <v>40018</v>
      </c>
      <c r="V88" s="357">
        <f>'5C1AF_JCFA-Laf'!$V$84</f>
        <v>305320</v>
      </c>
      <c r="W88" s="355"/>
      <c r="X88" s="355">
        <f>'5C1AF_JCFA-Laf'!$W$84</f>
        <v>-763</v>
      </c>
      <c r="Y88" s="357">
        <f>'5C1AF_JCFA-Laf'!$X$84</f>
        <v>304557</v>
      </c>
      <c r="Z88" s="354">
        <f>'5C1AF_JCFA-Laf'!$Y$84</f>
        <v>-64743</v>
      </c>
      <c r="AA88" s="369">
        <f>'5C1AF_JCFA-Laf'!$Z$78</f>
        <v>0</v>
      </c>
      <c r="AB88" s="1360">
        <f>'5C1AF_JCFA-Laf'!$Z$82</f>
        <v>3186</v>
      </c>
      <c r="AC88" s="357">
        <f>'5C1AF_JCFA-Laf'!$Z$84</f>
        <v>243000</v>
      </c>
      <c r="AD88" s="354">
        <f>'5C1AF_JCFA-Laf'!$AA$84</f>
        <v>136048</v>
      </c>
      <c r="AE88" s="354">
        <f>'5C1AF_JCFA-Laf'!$AB$84</f>
        <v>106952</v>
      </c>
      <c r="AF88" s="357">
        <f>'5C1AF_JCFA-Laf'!$AC$84</f>
        <v>26739</v>
      </c>
      <c r="AG88" s="369">
        <f>'5C1AF_JCFA-Laf'!$AD$79</f>
        <v>0</v>
      </c>
      <c r="AH88" s="1363">
        <f>'5C1AF_JCFA-Laf'!$AD$80</f>
        <v>10000</v>
      </c>
      <c r="AI88" s="1363">
        <f>'5C1AF_JCFA-Laf'!$AD$81</f>
        <v>0</v>
      </c>
      <c r="AJ88" s="359">
        <f>'5C1AF_JCFA-Laf'!$AD$84</f>
        <v>253000</v>
      </c>
      <c r="AK88" s="359">
        <f t="shared" si="71"/>
        <v>253763</v>
      </c>
      <c r="AL88" s="360"/>
      <c r="AM88" s="361">
        <f>'5C1AF_JCFA-Laf'!$AF$84</f>
        <v>291375</v>
      </c>
      <c r="AN88" s="353">
        <f>'5C1AF_JCFA-Laf'!$AG$84</f>
        <v>10</v>
      </c>
      <c r="AO88" s="360">
        <f>'5C1AF_JCFA-Laf'!$AH$84</f>
        <v>48362</v>
      </c>
      <c r="AP88" s="353">
        <f>'5C1AF_JCFA-Laf'!$AI$84</f>
        <v>0</v>
      </c>
      <c r="AQ88" s="362">
        <f>'5C1AF_JCFA-Laf'!$AJ$84</f>
        <v>-1341</v>
      </c>
      <c r="AR88" s="363">
        <f>'5C1AF_JCFA-Laf'!$AK$84</f>
        <v>47021</v>
      </c>
      <c r="AS88" s="361">
        <f>'5C1AF_JCFA-Laf'!$AL$84</f>
        <v>338396</v>
      </c>
      <c r="AT88" s="1357"/>
      <c r="AU88" s="364">
        <f>'5C1AF_JCFA-Laf'!$AM$84</f>
        <v>-846</v>
      </c>
      <c r="AV88" s="361">
        <f>'5C1AF_JCFA-Laf'!$AN$84</f>
        <v>337550</v>
      </c>
      <c r="AW88" s="362">
        <f>'5C1AF_JCFA-Laf'!$AO$84</f>
        <v>0</v>
      </c>
      <c r="AX88" s="1382">
        <f>'5C1AF_JCFA-Laf'!$AP$84</f>
        <v>337550</v>
      </c>
      <c r="AY88" s="361">
        <f>'5C1AF_JCFA-Laf'!$AP$84-AU88</f>
        <v>338396</v>
      </c>
      <c r="AZ88" s="362">
        <f>'5C1AF_JCFA-Laf'!$AQ$84</f>
        <v>188976</v>
      </c>
      <c r="BA88" s="362">
        <f>'5C1AF_JCFA-Laf'!$AR$84</f>
        <v>148574</v>
      </c>
      <c r="BB88" s="361">
        <f>'5C1AF_JCFA-Laf'!$AS$84</f>
        <v>37144</v>
      </c>
      <c r="BC88" s="362">
        <f t="shared" si="72"/>
        <v>592159</v>
      </c>
      <c r="BD88" s="362">
        <f t="shared" si="73"/>
        <v>63883</v>
      </c>
      <c r="BE88" s="364">
        <v>664</v>
      </c>
      <c r="BF88" s="364">
        <f t="shared" si="74"/>
        <v>763</v>
      </c>
      <c r="BG88" s="364">
        <f t="shared" si="77"/>
        <v>99</v>
      </c>
      <c r="BH88" s="364">
        <v>710</v>
      </c>
      <c r="BI88" s="364">
        <f t="shared" si="75"/>
        <v>846</v>
      </c>
      <c r="BJ88" s="364">
        <f t="shared" si="76"/>
        <v>136</v>
      </c>
    </row>
    <row r="89" spans="1:62" ht="16.5" customHeight="1" x14ac:dyDescent="0.2">
      <c r="A89" s="366" t="s">
        <v>589</v>
      </c>
      <c r="B89" s="516" t="s">
        <v>368</v>
      </c>
      <c r="C89" s="370" t="s">
        <v>428</v>
      </c>
      <c r="D89" s="371">
        <f>'5C1W_Willow'!$C$84</f>
        <v>482</v>
      </c>
      <c r="E89" s="372"/>
      <c r="F89" s="373">
        <f>'5C1W_Willow'!$E$84</f>
        <v>1735924.4061073738</v>
      </c>
      <c r="G89" s="1347"/>
      <c r="H89" s="1347"/>
      <c r="I89" s="374">
        <f>'5C1W_Willow'!$F$84</f>
        <v>435</v>
      </c>
      <c r="J89" s="373">
        <f>'5C1W_Willow'!$H$84</f>
        <v>215697.41611640187</v>
      </c>
      <c r="K89" s="374">
        <f>'5C1W_Willow'!$I$84</f>
        <v>9</v>
      </c>
      <c r="L89" s="373">
        <f>'5C1W_Willow'!$K$84</f>
        <v>1292.3472036913495</v>
      </c>
      <c r="M89" s="374">
        <f>'5C1W_Willow'!$L$84</f>
        <v>42</v>
      </c>
      <c r="N89" s="373">
        <f>'5C1W_Willow'!$N$84</f>
        <v>138494.07988656961</v>
      </c>
      <c r="O89" s="374">
        <f>'5C1W_Willow'!$O$84</f>
        <v>0</v>
      </c>
      <c r="P89" s="373">
        <f>'5C1W_Willow'!$Q$84</f>
        <v>0</v>
      </c>
      <c r="Q89" s="375">
        <f>'5C1W_Willow'!$R$84</f>
        <v>2091408</v>
      </c>
      <c r="R89" s="375"/>
      <c r="S89" s="372">
        <f>'5C1W_Willow'!$S$84</f>
        <v>595978</v>
      </c>
      <c r="T89" s="372">
        <f>'5C1W_Willow'!$T$84</f>
        <v>-22891</v>
      </c>
      <c r="U89" s="376">
        <f>'5C1W_Willow'!$U$84</f>
        <v>573087</v>
      </c>
      <c r="V89" s="375">
        <f>'5C1W_Willow'!$V$84</f>
        <v>2664495</v>
      </c>
      <c r="W89" s="373"/>
      <c r="X89" s="373">
        <f>'5C1W_Willow'!$W$84</f>
        <v>-6663</v>
      </c>
      <c r="Y89" s="375">
        <f>'5C1W_Willow'!$X$84</f>
        <v>2657832</v>
      </c>
      <c r="Z89" s="372">
        <f>'5C1W_Willow'!$Y$84</f>
        <v>167555</v>
      </c>
      <c r="AA89" s="377">
        <f>'5C1W_Willow'!$Z$78</f>
        <v>0</v>
      </c>
      <c r="AB89" s="377">
        <f>'5C1W_Willow'!$Z$82</f>
        <v>4484</v>
      </c>
      <c r="AC89" s="375">
        <f>'5C1W_Willow'!$Z$84</f>
        <v>2829871</v>
      </c>
      <c r="AD89" s="372">
        <f>'5C1W_Willow'!$AA$84</f>
        <v>1393778</v>
      </c>
      <c r="AE89" s="372">
        <f>'5C1W_Willow'!$AB$84</f>
        <v>1436093</v>
      </c>
      <c r="AF89" s="375">
        <f>'5C1W_Willow'!$AC$84</f>
        <v>359024</v>
      </c>
      <c r="AG89" s="377">
        <f>'5C1W_Willow'!$AD$79</f>
        <v>0</v>
      </c>
      <c r="AH89" s="1364">
        <f>'5C1W_Willow'!$AD$80</f>
        <v>0</v>
      </c>
      <c r="AI89" s="1364">
        <f>'5C1W_Willow'!$AD$81</f>
        <v>0</v>
      </c>
      <c r="AJ89" s="378">
        <f>'5C1W_Willow'!$AD$84</f>
        <v>2829871</v>
      </c>
      <c r="AK89" s="378">
        <f t="shared" si="71"/>
        <v>2836534</v>
      </c>
      <c r="AL89" s="379"/>
      <c r="AM89" s="380">
        <f>'5C1W_Willow'!$AF$84</f>
        <v>2584044</v>
      </c>
      <c r="AN89" s="371">
        <f>'5C1W_Willow'!$AG$84</f>
        <v>134</v>
      </c>
      <c r="AO89" s="379">
        <f>'5C1W_Willow'!$AH$84</f>
        <v>788710</v>
      </c>
      <c r="AP89" s="371">
        <f>'5C1W_Willow'!$AI$84</f>
        <v>-17</v>
      </c>
      <c r="AQ89" s="381">
        <f>'5C1W_Willow'!$AJ$84</f>
        <v>-52989</v>
      </c>
      <c r="AR89" s="382">
        <f>'5C1W_Willow'!$AK$84</f>
        <v>735721</v>
      </c>
      <c r="AS89" s="380">
        <f>'5C1W_Willow'!$AL$84</f>
        <v>3319765</v>
      </c>
      <c r="AT89" s="383"/>
      <c r="AU89" s="383">
        <f>'5C1W_Willow'!$AM$84</f>
        <v>-8300</v>
      </c>
      <c r="AV89" s="380">
        <f>'5C1W_Willow'!$AN$84</f>
        <v>3311465</v>
      </c>
      <c r="AW89" s="381">
        <f>'5C1W_Willow'!$AO$84</f>
        <v>0</v>
      </c>
      <c r="AX89" s="380">
        <f>'5C1W_Willow'!$AP$84</f>
        <v>3311465</v>
      </c>
      <c r="AY89" s="380">
        <f>'5C1W_Willow'!$AP$84-AU89</f>
        <v>3319765</v>
      </c>
      <c r="AZ89" s="381">
        <f>'5C1W_Willow'!$AQ$84</f>
        <v>1523656</v>
      </c>
      <c r="BA89" s="381">
        <f>'5C1W_Willow'!$AR$84</f>
        <v>1787809</v>
      </c>
      <c r="BB89" s="380">
        <f>'5C1W_Willow'!$AS$84</f>
        <v>446952</v>
      </c>
      <c r="BC89" s="381">
        <f t="shared" si="72"/>
        <v>6156299</v>
      </c>
      <c r="BD89" s="381">
        <f t="shared" si="73"/>
        <v>805976</v>
      </c>
      <c r="BE89" s="383">
        <v>5228</v>
      </c>
      <c r="BF89" s="383">
        <f t="shared" si="74"/>
        <v>6663</v>
      </c>
      <c r="BG89" s="383">
        <f t="shared" si="77"/>
        <v>1435</v>
      </c>
      <c r="BH89" s="383">
        <v>6292</v>
      </c>
      <c r="BI89" s="383">
        <f t="shared" si="75"/>
        <v>8300</v>
      </c>
      <c r="BJ89" s="383">
        <f t="shared" si="76"/>
        <v>2008</v>
      </c>
    </row>
    <row r="90" spans="1:62" ht="16.5" customHeight="1" x14ac:dyDescent="0.2">
      <c r="A90" s="366" t="s">
        <v>653</v>
      </c>
      <c r="B90" s="516" t="s">
        <v>653</v>
      </c>
      <c r="C90" s="370" t="s">
        <v>660</v>
      </c>
      <c r="D90" s="371">
        <f>'5C1Z_Lincoln Prep'!$C$84</f>
        <v>423</v>
      </c>
      <c r="E90" s="372"/>
      <c r="F90" s="373">
        <f>'5C1Z_Lincoln Prep'!$E$84</f>
        <v>1719627.2731769024</v>
      </c>
      <c r="G90" s="1347"/>
      <c r="H90" s="1347"/>
      <c r="I90" s="374">
        <f>'5C1Z_Lincoln Prep'!$F$84</f>
        <v>345</v>
      </c>
      <c r="J90" s="373">
        <f>'5C1Z_Lincoln Prep'!$H$84</f>
        <v>190205.53519353355</v>
      </c>
      <c r="K90" s="374">
        <f>'5C1Z_Lincoln Prep'!$I$84</f>
        <v>185</v>
      </c>
      <c r="L90" s="373">
        <f>'5C1Z_Lincoln Prep'!$K$84</f>
        <v>28575.564181226</v>
      </c>
      <c r="M90" s="374">
        <f>'5C1Z_Lincoln Prep'!$L$84</f>
        <v>50</v>
      </c>
      <c r="N90" s="373">
        <f>'5C1Z_Lincoln Prep'!$N$84</f>
        <v>190986.07436840225</v>
      </c>
      <c r="O90" s="374">
        <f>'5C1Z_Lincoln Prep'!$O$84</f>
        <v>6</v>
      </c>
      <c r="P90" s="373">
        <f>'5C1Z_Lincoln Prep'!$Q$84</f>
        <v>8368.7692379825312</v>
      </c>
      <c r="Q90" s="375">
        <f>'5C1Z_Lincoln Prep'!$R$84</f>
        <v>2137763</v>
      </c>
      <c r="R90" s="375"/>
      <c r="S90" s="372">
        <f>'5C1Z_Lincoln Prep'!$S$84</f>
        <v>184871</v>
      </c>
      <c r="T90" s="372">
        <f>'5C1Z_Lincoln Prep'!$T$84</f>
        <v>10361</v>
      </c>
      <c r="U90" s="376">
        <f>'5C1Z_Lincoln Prep'!$U$84</f>
        <v>195232</v>
      </c>
      <c r="V90" s="375">
        <f>'5C1Z_Lincoln Prep'!$V$84</f>
        <v>2332995</v>
      </c>
      <c r="W90" s="373"/>
      <c r="X90" s="373">
        <f>'5C1Z_Lincoln Prep'!$W$84</f>
        <v>-5832</v>
      </c>
      <c r="Y90" s="375">
        <f>'5C1Z_Lincoln Prep'!$X$84</f>
        <v>2327163</v>
      </c>
      <c r="Z90" s="372">
        <f>'5C1Z_Lincoln Prep'!$Y$84</f>
        <v>0</v>
      </c>
      <c r="AA90" s="377">
        <f>'5C1Z_Lincoln Prep'!$Z$78</f>
        <v>0</v>
      </c>
      <c r="AB90" s="377">
        <f>'5C1Z_Lincoln Prep'!$Z$82</f>
        <v>12331</v>
      </c>
      <c r="AC90" s="375">
        <f>'5C1Z_Lincoln Prep'!$Z$84</f>
        <v>2339494</v>
      </c>
      <c r="AD90" s="372">
        <f>'5C1Z_Lincoln Prep'!$AA$84</f>
        <v>1430504</v>
      </c>
      <c r="AE90" s="372">
        <f>'5C1Z_Lincoln Prep'!$AB$84</f>
        <v>908990</v>
      </c>
      <c r="AF90" s="375">
        <f>'5C1Z_Lincoln Prep'!$AC$84</f>
        <v>227249</v>
      </c>
      <c r="AG90" s="377">
        <f>'5C1Z_Lincoln Prep'!$AD$79</f>
        <v>0</v>
      </c>
      <c r="AH90" s="1364">
        <f>'5C1Z_Lincoln Prep'!$AD$80</f>
        <v>13447</v>
      </c>
      <c r="AI90" s="1364">
        <f>'5C1Z_Lincoln Prep'!$AD$81</f>
        <v>0</v>
      </c>
      <c r="AJ90" s="378">
        <f>'5C1Z_Lincoln Prep'!$AD$84</f>
        <v>2352941</v>
      </c>
      <c r="AK90" s="378">
        <f t="shared" si="71"/>
        <v>2358773</v>
      </c>
      <c r="AL90" s="379"/>
      <c r="AM90" s="380">
        <f>'5C1Z_Lincoln Prep'!$AF$84</f>
        <v>2531207</v>
      </c>
      <c r="AN90" s="371">
        <f>'5C1Z_Lincoln Prep'!$AG$84</f>
        <v>33</v>
      </c>
      <c r="AO90" s="379">
        <f>'5C1Z_Lincoln Prep'!$AH$84</f>
        <v>253579</v>
      </c>
      <c r="AP90" s="371">
        <f>'5C1Z_Lincoln Prep'!$AI$84</f>
        <v>0</v>
      </c>
      <c r="AQ90" s="381">
        <f>'5C1Z_Lincoln Prep'!$AJ$84</f>
        <v>14225</v>
      </c>
      <c r="AR90" s="382">
        <f>'5C1Z_Lincoln Prep'!$AK$84</f>
        <v>267804</v>
      </c>
      <c r="AS90" s="380">
        <f>'5C1Z_Lincoln Prep'!$AL$84</f>
        <v>2799011</v>
      </c>
      <c r="AT90" s="383"/>
      <c r="AU90" s="383">
        <f>'5C1Z_Lincoln Prep'!$AM$84</f>
        <v>-6998</v>
      </c>
      <c r="AV90" s="380">
        <f>'5C1Z_Lincoln Prep'!$AN$84</f>
        <v>2792013</v>
      </c>
      <c r="AW90" s="381">
        <f>'5C1Z_Lincoln Prep'!$AO$84</f>
        <v>0</v>
      </c>
      <c r="AX90" s="380">
        <f>'5C1Z_Lincoln Prep'!$AP$84</f>
        <v>2792013</v>
      </c>
      <c r="AY90" s="380">
        <f>'5C1Z_Lincoln Prep'!$AP$84-AU90</f>
        <v>2799011</v>
      </c>
      <c r="AZ90" s="381">
        <f>'5C1Z_Lincoln Prep'!$AQ$84</f>
        <v>1550166</v>
      </c>
      <c r="BA90" s="381">
        <f>'5C1Z_Lincoln Prep'!$AR$84</f>
        <v>1241847</v>
      </c>
      <c r="BB90" s="380">
        <f>'5C1Z_Lincoln Prep'!$AS$84</f>
        <v>310461</v>
      </c>
      <c r="BC90" s="381">
        <f t="shared" si="72"/>
        <v>5157784</v>
      </c>
      <c r="BD90" s="381">
        <f t="shared" si="73"/>
        <v>537710</v>
      </c>
      <c r="BE90" s="383">
        <v>5344</v>
      </c>
      <c r="BF90" s="383">
        <f t="shared" si="74"/>
        <v>5832</v>
      </c>
      <c r="BG90" s="383">
        <f t="shared" si="77"/>
        <v>488</v>
      </c>
      <c r="BH90" s="383">
        <v>5828</v>
      </c>
      <c r="BI90" s="383">
        <f t="shared" si="75"/>
        <v>6998</v>
      </c>
      <c r="BJ90" s="383">
        <f t="shared" si="76"/>
        <v>1170</v>
      </c>
    </row>
    <row r="91" spans="1:62" ht="16.5" customHeight="1" x14ac:dyDescent="0.2">
      <c r="A91" s="366" t="s">
        <v>654</v>
      </c>
      <c r="B91" s="516" t="s">
        <v>654</v>
      </c>
      <c r="C91" s="370" t="s">
        <v>762</v>
      </c>
      <c r="D91" s="371">
        <f>'5C1AA_Laurel'!$C$84</f>
        <v>70</v>
      </c>
      <c r="E91" s="372"/>
      <c r="F91" s="373">
        <f>'5C1AA_Laurel'!$E$84</f>
        <v>223849.94005357556</v>
      </c>
      <c r="G91" s="1347"/>
      <c r="H91" s="1347"/>
      <c r="I91" s="374">
        <f>'5C1AA_Laurel'!$F$84</f>
        <v>67</v>
      </c>
      <c r="J91" s="373">
        <f>'5C1AA_Laurel'!$H$84</f>
        <v>27134.8395092596</v>
      </c>
      <c r="K91" s="374">
        <f>'5C1AA_Laurel'!$I$84</f>
        <v>0</v>
      </c>
      <c r="L91" s="373">
        <f>'5C1AA_Laurel'!$K$84</f>
        <v>0</v>
      </c>
      <c r="M91" s="374">
        <f>'5C1AA_Laurel'!$L$84</f>
        <v>6</v>
      </c>
      <c r="N91" s="373">
        <f>'5C1AA_Laurel'!$N$84</f>
        <v>16568.083825192425</v>
      </c>
      <c r="O91" s="374">
        <f>'5C1AA_Laurel'!$O$84</f>
        <v>0</v>
      </c>
      <c r="P91" s="373">
        <f>'5C1AA_Laurel'!$Q$84</f>
        <v>0</v>
      </c>
      <c r="Q91" s="375">
        <f>'5C1AA_Laurel'!$R$84</f>
        <v>267553</v>
      </c>
      <c r="R91" s="375"/>
      <c r="S91" s="372">
        <f>'5C1AA_Laurel'!$S$84</f>
        <v>64178</v>
      </c>
      <c r="T91" s="372">
        <f>'5C1AA_Laurel'!$T$84</f>
        <v>3597</v>
      </c>
      <c r="U91" s="376">
        <f>'5C1AA_Laurel'!$U$84</f>
        <v>67775</v>
      </c>
      <c r="V91" s="375">
        <f>'5C1AA_Laurel'!$V$84</f>
        <v>335328</v>
      </c>
      <c r="W91" s="373"/>
      <c r="X91" s="373">
        <f>'5C1AA_Laurel'!$W$84</f>
        <v>-838</v>
      </c>
      <c r="Y91" s="375">
        <f>'5C1AA_Laurel'!$X$84</f>
        <v>334490</v>
      </c>
      <c r="Z91" s="372">
        <f>'5C1AA_Laurel'!$Y$84</f>
        <v>0</v>
      </c>
      <c r="AA91" s="377">
        <f>'5C1AA_Laurel'!$Z$78</f>
        <v>0</v>
      </c>
      <c r="AB91" s="377">
        <f>'5C1AA_Laurel'!$Z$82</f>
        <v>0</v>
      </c>
      <c r="AC91" s="375">
        <f>'5C1AA_Laurel'!$Z$84</f>
        <v>334490</v>
      </c>
      <c r="AD91" s="372">
        <f>'5C1AA_Laurel'!$AA$84</f>
        <v>177920</v>
      </c>
      <c r="AE91" s="372">
        <f>'5C1AA_Laurel'!$AB$84</f>
        <v>156570</v>
      </c>
      <c r="AF91" s="375">
        <f>'5C1AA_Laurel'!$AC$84</f>
        <v>39142</v>
      </c>
      <c r="AG91" s="377">
        <f>'5C1AA_Laurel'!$AD$79</f>
        <v>0</v>
      </c>
      <c r="AH91" s="1364">
        <f>'5C1AA_Laurel'!$AD$80</f>
        <v>0</v>
      </c>
      <c r="AI91" s="1364">
        <f>'5C1AA_Laurel'!$AD$81</f>
        <v>0</v>
      </c>
      <c r="AJ91" s="378">
        <f>'5C1AA_Laurel'!$AD$84</f>
        <v>334490</v>
      </c>
      <c r="AK91" s="378">
        <f t="shared" si="71"/>
        <v>335328</v>
      </c>
      <c r="AL91" s="379"/>
      <c r="AM91" s="380">
        <f>'5C1AA_Laurel'!$AF$84</f>
        <v>529340</v>
      </c>
      <c r="AN91" s="371">
        <f>'5C1AA_Laurel'!$AG$84</f>
        <v>20</v>
      </c>
      <c r="AO91" s="379">
        <f>'5C1AA_Laurel'!$AH$84</f>
        <v>151240</v>
      </c>
      <c r="AP91" s="371">
        <f>'5C1AA_Laurel'!$AI$84</f>
        <v>2</v>
      </c>
      <c r="AQ91" s="381">
        <f>'5C1AA_Laurel'!$AJ$84</f>
        <v>8794</v>
      </c>
      <c r="AR91" s="382">
        <f>'5C1AA_Laurel'!$AK$84</f>
        <v>160034</v>
      </c>
      <c r="AS91" s="380">
        <f>'5C1AA_Laurel'!$AL$84</f>
        <v>689374</v>
      </c>
      <c r="AT91" s="383"/>
      <c r="AU91" s="383">
        <f>'5C1AA_Laurel'!$AM$84</f>
        <v>-1724</v>
      </c>
      <c r="AV91" s="380">
        <f>'5C1AA_Laurel'!$AN$84</f>
        <v>687650</v>
      </c>
      <c r="AW91" s="381">
        <f>'5C1AA_Laurel'!$AO$84</f>
        <v>0</v>
      </c>
      <c r="AX91" s="380">
        <f>'5C1AA_Laurel'!$AP$84</f>
        <v>687650</v>
      </c>
      <c r="AY91" s="380">
        <f>'5C1AA_Laurel'!$AP$84-AU91</f>
        <v>689374</v>
      </c>
      <c r="AZ91" s="381">
        <f>'5C1AA_Laurel'!$AQ$84</f>
        <v>356896</v>
      </c>
      <c r="BA91" s="381">
        <f>'5C1AA_Laurel'!$AR$84</f>
        <v>330754</v>
      </c>
      <c r="BB91" s="380">
        <f>'5C1AA_Laurel'!$AS$84</f>
        <v>82689</v>
      </c>
      <c r="BC91" s="381">
        <f t="shared" si="72"/>
        <v>1024702</v>
      </c>
      <c r="BD91" s="381">
        <f t="shared" si="73"/>
        <v>121831</v>
      </c>
      <c r="BE91" s="383">
        <v>669</v>
      </c>
      <c r="BF91" s="383">
        <f t="shared" si="74"/>
        <v>838</v>
      </c>
      <c r="BG91" s="383">
        <f t="shared" si="77"/>
        <v>169</v>
      </c>
      <c r="BH91" s="383">
        <v>1342</v>
      </c>
      <c r="BI91" s="383">
        <f t="shared" si="75"/>
        <v>1724</v>
      </c>
      <c r="BJ91" s="383">
        <f t="shared" si="76"/>
        <v>382</v>
      </c>
    </row>
    <row r="92" spans="1:62" ht="16.5" customHeight="1" x14ac:dyDescent="0.2">
      <c r="A92" s="367" t="s">
        <v>655</v>
      </c>
      <c r="B92" s="517" t="s">
        <v>655</v>
      </c>
      <c r="C92" s="384" t="s">
        <v>661</v>
      </c>
      <c r="D92" s="385">
        <f>'5C1AB_Apex'!$C$84</f>
        <v>110</v>
      </c>
      <c r="E92" s="386"/>
      <c r="F92" s="387">
        <f>'5C1AB_Apex'!$E$84</f>
        <v>370039.98037667677</v>
      </c>
      <c r="G92" s="1348"/>
      <c r="H92" s="1348"/>
      <c r="I92" s="388">
        <f>'5C1AB_Apex'!$F$84</f>
        <v>110</v>
      </c>
      <c r="J92" s="387">
        <f>'5C1AB_Apex'!$H$84</f>
        <v>47084.725054177296</v>
      </c>
      <c r="K92" s="388">
        <f>'5C1AB_Apex'!$I$84</f>
        <v>0</v>
      </c>
      <c r="L92" s="387">
        <f>'5C1AB_Apex'!$K$84</f>
        <v>0</v>
      </c>
      <c r="M92" s="388">
        <f>'5C1AB_Apex'!$L$84</f>
        <v>8</v>
      </c>
      <c r="N92" s="387">
        <f>'5C1AB_Apex'!$N$84</f>
        <v>24193.690545449961</v>
      </c>
      <c r="O92" s="388">
        <f>'5C1AB_Apex'!$O$84</f>
        <v>0</v>
      </c>
      <c r="P92" s="387">
        <f>'5C1AB_Apex'!$Q$84</f>
        <v>0</v>
      </c>
      <c r="Q92" s="389">
        <f>'5C1AB_Apex'!$R$84</f>
        <v>441318</v>
      </c>
      <c r="R92" s="389"/>
      <c r="S92" s="386">
        <f>'5C1AB_Apex'!$S$84</f>
        <v>301484</v>
      </c>
      <c r="T92" s="386">
        <f>'5C1AB_Apex'!$T$84</f>
        <v>-3396</v>
      </c>
      <c r="U92" s="390">
        <f>'5C1AB_Apex'!$U$84</f>
        <v>298088</v>
      </c>
      <c r="V92" s="389">
        <f>'5C1AB_Apex'!$V$84</f>
        <v>739406</v>
      </c>
      <c r="W92" s="387"/>
      <c r="X92" s="387">
        <f>'5C1AB_Apex'!$W$84</f>
        <v>-1849</v>
      </c>
      <c r="Y92" s="389">
        <f>'5C1AB_Apex'!$X$84</f>
        <v>737557</v>
      </c>
      <c r="Z92" s="386">
        <f>'5C1AB_Apex'!$Y$84</f>
        <v>-4276</v>
      </c>
      <c r="AA92" s="391">
        <f>'5C1AB_Apex'!$Z$78</f>
        <v>0</v>
      </c>
      <c r="AB92" s="1361">
        <f>'5C1AB_Apex'!$Z$82</f>
        <v>4071</v>
      </c>
      <c r="AC92" s="389">
        <f>'5C1AB_Apex'!$Z$84</f>
        <v>737352</v>
      </c>
      <c r="AD92" s="392">
        <f>'5C1AB_Apex'!$AA$84</f>
        <v>496140</v>
      </c>
      <c r="AE92" s="386">
        <f>'5C1AB_Apex'!$AB$84</f>
        <v>241212</v>
      </c>
      <c r="AF92" s="393">
        <f>'5C1AB_Apex'!$AC$84</f>
        <v>60302</v>
      </c>
      <c r="AG92" s="391">
        <f>'5C1AB_Apex'!$AD$79</f>
        <v>6000</v>
      </c>
      <c r="AH92" s="1365">
        <f>'5C1AB_Apex'!$AD$80</f>
        <v>0</v>
      </c>
      <c r="AI92" s="1365">
        <f>'5C1AB_Apex'!$AD$81</f>
        <v>0</v>
      </c>
      <c r="AJ92" s="393">
        <f>'5C1AB_Apex'!$AD$84</f>
        <v>743352</v>
      </c>
      <c r="AK92" s="393">
        <f t="shared" si="71"/>
        <v>745201</v>
      </c>
      <c r="AL92" s="394"/>
      <c r="AM92" s="395">
        <f>'5C1AB_Apex'!$AF$84</f>
        <v>794125</v>
      </c>
      <c r="AN92" s="385">
        <f>'5C1AB_Apex'!$AG$84</f>
        <v>76</v>
      </c>
      <c r="AO92" s="394">
        <f>'5C1AB_Apex'!$AH$84</f>
        <v>586474</v>
      </c>
      <c r="AP92" s="385">
        <f>'5C1AB_Apex'!$AI$84</f>
        <v>-3</v>
      </c>
      <c r="AQ92" s="396">
        <f>'5C1AB_Apex'!$AJ$84</f>
        <v>-15067</v>
      </c>
      <c r="AR92" s="397">
        <f>'5C1AB_Apex'!$AK$84</f>
        <v>571407</v>
      </c>
      <c r="AS92" s="395">
        <f>'5C1AB_Apex'!$AL$84</f>
        <v>1365532</v>
      </c>
      <c r="AT92" s="1358"/>
      <c r="AU92" s="398">
        <f>'5C1AB_Apex'!$AM$84</f>
        <v>-3413</v>
      </c>
      <c r="AV92" s="395">
        <f>'5C1AB_Apex'!$AN$84</f>
        <v>1362119</v>
      </c>
      <c r="AW92" s="396">
        <f>'5C1AB_Apex'!$AO$84</f>
        <v>0</v>
      </c>
      <c r="AX92" s="1383">
        <f>'5C1AB_Apex'!$AP$84</f>
        <v>1362119</v>
      </c>
      <c r="AY92" s="395">
        <f>'5C1AB_Apex'!$AP$84-AU92</f>
        <v>1365532</v>
      </c>
      <c r="AZ92" s="396">
        <f>'5C1AB_Apex'!$AQ$84</f>
        <v>919451</v>
      </c>
      <c r="BA92" s="396">
        <f>'5C1AB_Apex'!$AR$84</f>
        <v>442668</v>
      </c>
      <c r="BB92" s="395">
        <f>'5C1AB_Apex'!$AS$84</f>
        <v>110668</v>
      </c>
      <c r="BC92" s="396">
        <f t="shared" si="72"/>
        <v>2110733</v>
      </c>
      <c r="BD92" s="396">
        <f t="shared" si="73"/>
        <v>170970</v>
      </c>
      <c r="BE92" s="398">
        <v>1104</v>
      </c>
      <c r="BF92" s="398">
        <f t="shared" si="74"/>
        <v>1849</v>
      </c>
      <c r="BG92" s="398">
        <f t="shared" si="77"/>
        <v>745</v>
      </c>
      <c r="BH92" s="398">
        <v>2007</v>
      </c>
      <c r="BI92" s="398">
        <f t="shared" si="75"/>
        <v>3413</v>
      </c>
      <c r="BJ92" s="398">
        <f t="shared" si="76"/>
        <v>1406</v>
      </c>
    </row>
    <row r="93" spans="1:62" ht="16.5" customHeight="1" x14ac:dyDescent="0.2">
      <c r="A93" s="365" t="s">
        <v>656</v>
      </c>
      <c r="B93" s="515" t="s">
        <v>656</v>
      </c>
      <c r="C93" s="352" t="s">
        <v>662</v>
      </c>
      <c r="D93" s="353">
        <f>'5C1AC_Smothers'!$C$84</f>
        <v>432</v>
      </c>
      <c r="E93" s="354"/>
      <c r="F93" s="355">
        <f>'5C1AC_Smothers'!$E$84</f>
        <v>1596039.4141524686</v>
      </c>
      <c r="G93" s="1346"/>
      <c r="H93" s="1346"/>
      <c r="I93" s="356">
        <f>'5C1AC_Smothers'!$F$84</f>
        <v>345</v>
      </c>
      <c r="J93" s="355">
        <f>'5C1AC_Smothers'!$H$84</f>
        <v>162196.12613170542</v>
      </c>
      <c r="K93" s="356">
        <f>'5C1AC_Smothers'!$I$84</f>
        <v>0</v>
      </c>
      <c r="L93" s="355">
        <f>'5C1AC_Smothers'!$K$84</f>
        <v>0</v>
      </c>
      <c r="M93" s="356">
        <f>'5C1AC_Smothers'!$L$84</f>
        <v>29</v>
      </c>
      <c r="N93" s="355">
        <f>'5C1AC_Smothers'!$N$84</f>
        <v>92389.21011336791</v>
      </c>
      <c r="O93" s="356">
        <f>'5C1AC_Smothers'!$O$84</f>
        <v>4</v>
      </c>
      <c r="P93" s="355">
        <f>'5C1AC_Smothers'!$Q$84</f>
        <v>5114.4124831981444</v>
      </c>
      <c r="Q93" s="357">
        <f>'5C1AC_Smothers'!$R$84</f>
        <v>1855738</v>
      </c>
      <c r="R93" s="357"/>
      <c r="S93" s="354">
        <f>'5C1AC_Smothers'!$S$84</f>
        <v>149026</v>
      </c>
      <c r="T93" s="354">
        <f>'5C1AC_Smothers'!$T$84</f>
        <v>-30361</v>
      </c>
      <c r="U93" s="358">
        <f>'5C1AC_Smothers'!$U$84</f>
        <v>118665</v>
      </c>
      <c r="V93" s="357">
        <f>'5C1AC_Smothers'!$V$84</f>
        <v>1974403</v>
      </c>
      <c r="W93" s="355"/>
      <c r="X93" s="355">
        <f>'5C1AC_Smothers'!$W$84</f>
        <v>-4937</v>
      </c>
      <c r="Y93" s="357">
        <f>'5C1AC_Smothers'!$X$84</f>
        <v>1969466</v>
      </c>
      <c r="Z93" s="354">
        <f>'5C1AC_Smothers'!$Y$84</f>
        <v>6181</v>
      </c>
      <c r="AA93" s="369">
        <f>'5C1AC_Smothers'!$Z$78</f>
        <v>0</v>
      </c>
      <c r="AB93" s="1360">
        <f>'5C1AC_Smothers'!$Z$82</f>
        <v>3245</v>
      </c>
      <c r="AC93" s="357">
        <f>'5C1AC_Smothers'!$Z$84</f>
        <v>1978892</v>
      </c>
      <c r="AD93" s="354">
        <f>'5C1AC_Smothers'!$AA$84</f>
        <v>1324572</v>
      </c>
      <c r="AE93" s="354">
        <f>'5C1AC_Smothers'!$AB$84</f>
        <v>654320</v>
      </c>
      <c r="AF93" s="357">
        <f>'5C1AC_Smothers'!$AC$84</f>
        <v>163581</v>
      </c>
      <c r="AG93" s="369">
        <f>'5C1AC_Smothers'!$AD$79</f>
        <v>0</v>
      </c>
      <c r="AH93" s="1363">
        <f>'5C1AC_Smothers'!$AD$80</f>
        <v>0</v>
      </c>
      <c r="AI93" s="1363">
        <f>'5C1AC_Smothers'!$AD$81</f>
        <v>0</v>
      </c>
      <c r="AJ93" s="359">
        <f>'5C1AC_Smothers'!$AD$84</f>
        <v>1978892</v>
      </c>
      <c r="AK93" s="359">
        <f t="shared" si="71"/>
        <v>1983829</v>
      </c>
      <c r="AL93" s="360"/>
      <c r="AM93" s="361">
        <f>'5C1AC_Smothers'!$AF$84</f>
        <v>2402916</v>
      </c>
      <c r="AN93" s="353">
        <f>'5C1AC_Smothers'!$AG$84</f>
        <v>31</v>
      </c>
      <c r="AO93" s="360">
        <f>'5C1AC_Smothers'!$AH$84</f>
        <v>227065</v>
      </c>
      <c r="AP93" s="353">
        <f>'5C1AC_Smothers'!$AI$84</f>
        <v>-19</v>
      </c>
      <c r="AQ93" s="362">
        <f>'5C1AC_Smothers'!$AJ$84</f>
        <v>-63295</v>
      </c>
      <c r="AR93" s="363">
        <f>'5C1AC_Smothers'!$AK$84</f>
        <v>163770</v>
      </c>
      <c r="AS93" s="361">
        <f>'5C1AC_Smothers'!$AL$84</f>
        <v>2566686</v>
      </c>
      <c r="AT93" s="1357"/>
      <c r="AU93" s="364">
        <f>'5C1AC_Smothers'!$AM$84</f>
        <v>-6417</v>
      </c>
      <c r="AV93" s="361">
        <f>'5C1AC_Smothers'!$AN$84</f>
        <v>2560269</v>
      </c>
      <c r="AW93" s="362">
        <f>'5C1AC_Smothers'!$AO$84</f>
        <v>7775</v>
      </c>
      <c r="AX93" s="1382">
        <f>'5C1AC_Smothers'!$AP$84</f>
        <v>2568044</v>
      </c>
      <c r="AY93" s="361">
        <f>'5C1AC_Smothers'!$AP$84-AU93</f>
        <v>2574461</v>
      </c>
      <c r="AZ93" s="362">
        <f>'5C1AC_Smothers'!$AQ$84</f>
        <v>1732268</v>
      </c>
      <c r="BA93" s="362">
        <f>'5C1AC_Smothers'!$AR$84</f>
        <v>835776</v>
      </c>
      <c r="BB93" s="361">
        <f>'5C1AC_Smothers'!$AS$84</f>
        <v>208945</v>
      </c>
      <c r="BC93" s="362">
        <f t="shared" si="72"/>
        <v>4558290</v>
      </c>
      <c r="BD93" s="362">
        <f t="shared" si="73"/>
        <v>372526</v>
      </c>
      <c r="BE93" s="364">
        <v>4638</v>
      </c>
      <c r="BF93" s="364">
        <f t="shared" si="74"/>
        <v>4937</v>
      </c>
      <c r="BG93" s="364">
        <f t="shared" si="77"/>
        <v>299</v>
      </c>
      <c r="BH93" s="364">
        <v>5985</v>
      </c>
      <c r="BI93" s="364">
        <f t="shared" si="75"/>
        <v>6417</v>
      </c>
      <c r="BJ93" s="364">
        <f t="shared" si="76"/>
        <v>432</v>
      </c>
    </row>
    <row r="94" spans="1:62" ht="16.5" customHeight="1" x14ac:dyDescent="0.2">
      <c r="A94" s="366" t="s">
        <v>707</v>
      </c>
      <c r="B94" s="516" t="s">
        <v>707</v>
      </c>
      <c r="C94" s="370" t="s">
        <v>763</v>
      </c>
      <c r="D94" s="371">
        <f>'5C1AD_Greater'!$C$84</f>
        <v>82</v>
      </c>
      <c r="E94" s="372"/>
      <c r="F94" s="373">
        <f>'5C1AD_Greater'!$E$84</f>
        <v>250062.73769734974</v>
      </c>
      <c r="G94" s="1347"/>
      <c r="H94" s="1347"/>
      <c r="I94" s="374">
        <f>'5C1AD_Greater'!$F$84</f>
        <v>71</v>
      </c>
      <c r="J94" s="373">
        <f>'5C1AD_Greater'!$H$84</f>
        <v>26573.34736770366</v>
      </c>
      <c r="K94" s="374">
        <f>'5C1AD_Greater'!$I$84</f>
        <v>0</v>
      </c>
      <c r="L94" s="373">
        <f>'5C1AD_Greater'!$K$84</f>
        <v>0</v>
      </c>
      <c r="M94" s="374">
        <f>'5C1AD_Greater'!$L$84</f>
        <v>17</v>
      </c>
      <c r="N94" s="373">
        <f>'5C1AD_Greater'!$N$84</f>
        <v>41901.711168813483</v>
      </c>
      <c r="O94" s="374">
        <f>'5C1AD_Greater'!$O$84</f>
        <v>0</v>
      </c>
      <c r="P94" s="373">
        <f>'5C1AD_Greater'!$Q$84</f>
        <v>0</v>
      </c>
      <c r="Q94" s="375">
        <f>'5C1AD_Greater'!$R$84</f>
        <v>318538</v>
      </c>
      <c r="R94" s="375"/>
      <c r="S94" s="372">
        <f>'5C1AD_Greater'!$S$84</f>
        <v>-31600</v>
      </c>
      <c r="T94" s="372">
        <f>'5C1AD_Greater'!$T$84</f>
        <v>17337</v>
      </c>
      <c r="U94" s="376">
        <f>'5C1AD_Greater'!$U$84</f>
        <v>-14263</v>
      </c>
      <c r="V94" s="375">
        <f>'5C1AD_Greater'!$V$84</f>
        <v>304275</v>
      </c>
      <c r="W94" s="373"/>
      <c r="X94" s="373">
        <f>'5C1AD_Greater'!$W$84</f>
        <v>-761</v>
      </c>
      <c r="Y94" s="375">
        <f>'5C1AD_Greater'!$X$84</f>
        <v>303514</v>
      </c>
      <c r="Z94" s="372">
        <f>'5C1AD_Greater'!$Y$84</f>
        <v>1140</v>
      </c>
      <c r="AA94" s="377">
        <f>'5C1AD_Greater'!$Z$78</f>
        <v>0</v>
      </c>
      <c r="AB94" s="377">
        <f>'5C1AD_Greater'!$Z$82</f>
        <v>826</v>
      </c>
      <c r="AC94" s="375">
        <f>'5C1AD_Greater'!$Z$84</f>
        <v>305480</v>
      </c>
      <c r="AD94" s="372">
        <f>'5C1AD_Greater'!$AA$84</f>
        <v>202634</v>
      </c>
      <c r="AE94" s="372">
        <f>'5C1AD_Greater'!$AB$84</f>
        <v>102846</v>
      </c>
      <c r="AF94" s="375">
        <f>'5C1AD_Greater'!$AC$84</f>
        <v>25712</v>
      </c>
      <c r="AG94" s="377">
        <f>'5C1AD_Greater'!$AD$79</f>
        <v>0</v>
      </c>
      <c r="AH94" s="1364">
        <f>'5C1AD_Greater'!$AD$80</f>
        <v>0</v>
      </c>
      <c r="AI94" s="1364">
        <f>'5C1AD_Greater'!$AD$81</f>
        <v>0</v>
      </c>
      <c r="AJ94" s="378">
        <f>'5C1AD_Greater'!$AD$84</f>
        <v>305480</v>
      </c>
      <c r="AK94" s="378">
        <f t="shared" si="71"/>
        <v>306241</v>
      </c>
      <c r="AL94" s="379"/>
      <c r="AM94" s="380">
        <f>'5C1AD_Greater'!$AF$84</f>
        <v>949245</v>
      </c>
      <c r="AN94" s="371">
        <f>'5C1AD_Greater'!$AG$84</f>
        <v>-10</v>
      </c>
      <c r="AO94" s="379">
        <f>'5C1AD_Greater'!$AH$84</f>
        <v>-121862</v>
      </c>
      <c r="AP94" s="371">
        <f>'5C1AD_Greater'!$AI$84</f>
        <v>7</v>
      </c>
      <c r="AQ94" s="381">
        <f>'5C1AD_Greater'!$AJ$84</f>
        <v>30280</v>
      </c>
      <c r="AR94" s="382">
        <f>'5C1AD_Greater'!$AK$84</f>
        <v>-91582</v>
      </c>
      <c r="AS94" s="380">
        <f>'5C1AD_Greater'!$AL$84</f>
        <v>857663</v>
      </c>
      <c r="AT94" s="383"/>
      <c r="AU94" s="383">
        <f>'5C1AD_Greater'!$AM$84</f>
        <v>-2145</v>
      </c>
      <c r="AV94" s="380">
        <f>'5C1AD_Greater'!$AN$84</f>
        <v>855518</v>
      </c>
      <c r="AW94" s="381">
        <f>'5C1AD_Greater'!$AO$84</f>
        <v>0</v>
      </c>
      <c r="AX94" s="380">
        <f>'5C1AD_Greater'!$AP$84</f>
        <v>855518</v>
      </c>
      <c r="AY94" s="380">
        <f>'5C1AD_Greater'!$AP$84-AU94</f>
        <v>857663</v>
      </c>
      <c r="AZ94" s="381">
        <f>'5C1AD_Greater'!$AQ$84</f>
        <v>595010</v>
      </c>
      <c r="BA94" s="381">
        <f>'5C1AD_Greater'!$AR$84</f>
        <v>260508</v>
      </c>
      <c r="BB94" s="380">
        <f>'5C1AD_Greater'!$AS$84</f>
        <v>65128</v>
      </c>
      <c r="BC94" s="381">
        <f t="shared" si="72"/>
        <v>1163904</v>
      </c>
      <c r="BD94" s="381">
        <f t="shared" si="73"/>
        <v>90840</v>
      </c>
      <c r="BE94" s="383">
        <v>797</v>
      </c>
      <c r="BF94" s="383">
        <f t="shared" si="74"/>
        <v>761</v>
      </c>
      <c r="BG94" s="383">
        <f t="shared" si="77"/>
        <v>-36</v>
      </c>
      <c r="BH94" s="383">
        <v>2389</v>
      </c>
      <c r="BI94" s="383">
        <f t="shared" si="75"/>
        <v>2145</v>
      </c>
      <c r="BJ94" s="383">
        <f t="shared" si="76"/>
        <v>-244</v>
      </c>
    </row>
    <row r="95" spans="1:62" ht="16.5" customHeight="1" x14ac:dyDescent="0.2">
      <c r="A95" s="366" t="s">
        <v>591</v>
      </c>
      <c r="B95" s="516" t="s">
        <v>360</v>
      </c>
      <c r="C95" s="370" t="s">
        <v>330</v>
      </c>
      <c r="D95" s="371">
        <f>'5C1R_Iberville'!$C$84</f>
        <v>238</v>
      </c>
      <c r="E95" s="372"/>
      <c r="F95" s="373">
        <f>'5C1R_Iberville'!$E$84</f>
        <v>598065.15584588656</v>
      </c>
      <c r="G95" s="1347"/>
      <c r="H95" s="1347"/>
      <c r="I95" s="374">
        <f>'5C1R_Iberville'!$F$84</f>
        <v>217</v>
      </c>
      <c r="J95" s="373">
        <f>'5C1R_Iberville'!$H$84</f>
        <v>59060.959669152558</v>
      </c>
      <c r="K95" s="374">
        <f>'5C1R_Iberville'!$I$84</f>
        <v>64</v>
      </c>
      <c r="L95" s="373">
        <f>'5C1R_Iberville'!$K$84</f>
        <v>5157.5476605389231</v>
      </c>
      <c r="M95" s="374">
        <f>'5C1R_Iberville'!$L$84</f>
        <v>33</v>
      </c>
      <c r="N95" s="373">
        <f>'5C1R_Iberville'!$N$84</f>
        <v>63987.367317962169</v>
      </c>
      <c r="O95" s="374">
        <f>'5C1R_Iberville'!$O$84</f>
        <v>0</v>
      </c>
      <c r="P95" s="373">
        <f>'5C1R_Iberville'!$Q$84</f>
        <v>0</v>
      </c>
      <c r="Q95" s="375">
        <f>'5C1R_Iberville'!$R$84</f>
        <v>726270</v>
      </c>
      <c r="R95" s="375"/>
      <c r="S95" s="372">
        <f>'5C1R_Iberville'!$S$84</f>
        <v>86225</v>
      </c>
      <c r="T95" s="372">
        <f>'5C1R_Iberville'!$T$84</f>
        <v>5899</v>
      </c>
      <c r="U95" s="376">
        <f>'5C1R_Iberville'!$U$84</f>
        <v>92124</v>
      </c>
      <c r="V95" s="375">
        <f>'5C1R_Iberville'!$V$84</f>
        <v>818394</v>
      </c>
      <c r="W95" s="373"/>
      <c r="X95" s="373">
        <f>'5C1R_Iberville'!$W$84</f>
        <v>-2046</v>
      </c>
      <c r="Y95" s="375">
        <f>'5C1R_Iberville'!$X$84</f>
        <v>816348</v>
      </c>
      <c r="Z95" s="372">
        <f>'5C1R_Iberville'!$Y$84</f>
        <v>141831</v>
      </c>
      <c r="AA95" s="377">
        <f>'5C1R_Iberville'!$Z$78</f>
        <v>0</v>
      </c>
      <c r="AB95" s="377">
        <f>'5C1R_Iberville'!$Z$82</f>
        <v>2596</v>
      </c>
      <c r="AC95" s="375">
        <f>'5C1R_Iberville'!$Z$84</f>
        <v>960775</v>
      </c>
      <c r="AD95" s="372">
        <f>'5C1R_Iberville'!$AA$84</f>
        <v>469540</v>
      </c>
      <c r="AE95" s="372">
        <f>'5C1R_Iberville'!$AB$84</f>
        <v>491235</v>
      </c>
      <c r="AF95" s="375">
        <f>'5C1R_Iberville'!$AC$84</f>
        <v>122810</v>
      </c>
      <c r="AG95" s="377">
        <f>'5C1R_Iberville'!$AD$79</f>
        <v>0</v>
      </c>
      <c r="AH95" s="1364">
        <f>'5C1R_Iberville'!$AD$80</f>
        <v>0</v>
      </c>
      <c r="AI95" s="1364">
        <f>'5C1R_Iberville'!$AD$81</f>
        <v>0</v>
      </c>
      <c r="AJ95" s="378">
        <f>'5C1R_Iberville'!$AD$84</f>
        <v>960775</v>
      </c>
      <c r="AK95" s="378">
        <f t="shared" si="71"/>
        <v>962821</v>
      </c>
      <c r="AL95" s="379"/>
      <c r="AM95" s="380">
        <f>'5C1R_Iberville'!$AF$84</f>
        <v>2743324</v>
      </c>
      <c r="AN95" s="371">
        <f>'5C1R_Iberville'!$AG$84</f>
        <v>28</v>
      </c>
      <c r="AO95" s="379">
        <f>'5C1R_Iberville'!$AH$84</f>
        <v>274346</v>
      </c>
      <c r="AP95" s="371">
        <f>'5C1R_Iberville'!$AI$84</f>
        <v>4</v>
      </c>
      <c r="AQ95" s="381">
        <f>'5C1R_Iberville'!$AJ$84</f>
        <v>23663</v>
      </c>
      <c r="AR95" s="382">
        <f>'5C1R_Iberville'!$AK$84</f>
        <v>298009</v>
      </c>
      <c r="AS95" s="380">
        <f>'5C1R_Iberville'!$AL$84</f>
        <v>3041333</v>
      </c>
      <c r="AT95" s="383"/>
      <c r="AU95" s="383">
        <f>'5C1R_Iberville'!$AM$84</f>
        <v>-7603</v>
      </c>
      <c r="AV95" s="380">
        <f>'5C1R_Iberville'!$AN$84</f>
        <v>3033730</v>
      </c>
      <c r="AW95" s="381">
        <f>'5C1R_Iberville'!$AO$84</f>
        <v>-17110</v>
      </c>
      <c r="AX95" s="380">
        <f>'5C1R_Iberville'!$AP$84</f>
        <v>3016620</v>
      </c>
      <c r="AY95" s="380">
        <f>'5C1R_Iberville'!$AP$84-AU95</f>
        <v>3024223</v>
      </c>
      <c r="AZ95" s="381">
        <f>'5C1R_Iberville'!$AQ$84</f>
        <v>1465336</v>
      </c>
      <c r="BA95" s="381">
        <f>'5C1R_Iberville'!$AR$84</f>
        <v>1551284</v>
      </c>
      <c r="BB95" s="380">
        <f>'5C1R_Iberville'!$AS$84</f>
        <v>387822</v>
      </c>
      <c r="BC95" s="381">
        <f t="shared" si="72"/>
        <v>3987044</v>
      </c>
      <c r="BD95" s="381">
        <f t="shared" si="73"/>
        <v>510632</v>
      </c>
      <c r="BE95" s="383">
        <v>1816</v>
      </c>
      <c r="BF95" s="383">
        <f t="shared" si="74"/>
        <v>2046</v>
      </c>
      <c r="BG95" s="383">
        <f t="shared" si="77"/>
        <v>230</v>
      </c>
      <c r="BH95" s="383">
        <v>6574</v>
      </c>
      <c r="BI95" s="383">
        <f t="shared" si="75"/>
        <v>7603</v>
      </c>
      <c r="BJ95" s="383">
        <f t="shared" si="76"/>
        <v>1029</v>
      </c>
    </row>
    <row r="96" spans="1:62" ht="16.5" customHeight="1" x14ac:dyDescent="0.2">
      <c r="A96" s="366" t="s">
        <v>592</v>
      </c>
      <c r="B96" s="516" t="s">
        <v>344</v>
      </c>
      <c r="C96" s="370" t="s">
        <v>279</v>
      </c>
      <c r="D96" s="371">
        <f>'5C1N_Delta'!$C$84</f>
        <v>461</v>
      </c>
      <c r="E96" s="372"/>
      <c r="F96" s="373">
        <f>'5C1N_Delta'!$E$84</f>
        <v>2358553.7190183573</v>
      </c>
      <c r="G96" s="1347"/>
      <c r="H96" s="1347"/>
      <c r="I96" s="374">
        <f>'5C1N_Delta'!$F$84</f>
        <v>268</v>
      </c>
      <c r="J96" s="373">
        <f>'5C1N_Delta'!$H$84</f>
        <v>186118.44152300811</v>
      </c>
      <c r="K96" s="374">
        <f>'5C1N_Delta'!$I$84</f>
        <v>218</v>
      </c>
      <c r="L96" s="373">
        <f>'5C1N_Delta'!$K$84</f>
        <v>41359.562199110776</v>
      </c>
      <c r="M96" s="374">
        <f>'5C1N_Delta'!$L$84</f>
        <v>41</v>
      </c>
      <c r="N96" s="373">
        <f>'5C1N_Delta'!$N$84</f>
        <v>191118.81276920371</v>
      </c>
      <c r="O96" s="374">
        <f>'5C1N_Delta'!$O$84</f>
        <v>8</v>
      </c>
      <c r="P96" s="373">
        <f>'5C1N_Delta'!$Q$84</f>
        <v>14975.068376752421</v>
      </c>
      <c r="Q96" s="375">
        <f>'5C1N_Delta'!$R$84</f>
        <v>2792126</v>
      </c>
      <c r="R96" s="375"/>
      <c r="S96" s="372">
        <f>'5C1N_Delta'!$S$84</f>
        <v>174831</v>
      </c>
      <c r="T96" s="372">
        <f>'5C1N_Delta'!$T$84</f>
        <v>-20164</v>
      </c>
      <c r="U96" s="376">
        <f>'5C1N_Delta'!$U$84</f>
        <v>154667</v>
      </c>
      <c r="V96" s="375">
        <f>'5C1N_Delta'!$V$84</f>
        <v>2946793</v>
      </c>
      <c r="W96" s="373"/>
      <c r="X96" s="373">
        <f>'5C1N_Delta'!$W$84</f>
        <v>-7367</v>
      </c>
      <c r="Y96" s="375">
        <f>'5C1N_Delta'!$X$84</f>
        <v>2939426</v>
      </c>
      <c r="Z96" s="372">
        <f>'5C1N_Delta'!$Y$84</f>
        <v>-66102</v>
      </c>
      <c r="AA96" s="377">
        <f>'5C1N_Delta'!$Z$78</f>
        <v>0</v>
      </c>
      <c r="AB96" s="377">
        <f>'5C1N_Delta'!$Z$82</f>
        <v>12567</v>
      </c>
      <c r="AC96" s="375">
        <f>'5C1N_Delta'!$Z$84</f>
        <v>2885891</v>
      </c>
      <c r="AD96" s="372">
        <f>'5C1N_Delta'!$AA$84</f>
        <v>1870638</v>
      </c>
      <c r="AE96" s="372">
        <f>'5C1N_Delta'!$AB$84</f>
        <v>1015253</v>
      </c>
      <c r="AF96" s="375">
        <f>'5C1N_Delta'!$AC$84</f>
        <v>253813</v>
      </c>
      <c r="AG96" s="377">
        <f>'5C1N_Delta'!$AD$79</f>
        <v>0</v>
      </c>
      <c r="AH96" s="1364">
        <f>'5C1N_Delta'!$AD$80</f>
        <v>10000</v>
      </c>
      <c r="AI96" s="1364">
        <f>'5C1N_Delta'!$AD$81</f>
        <v>0</v>
      </c>
      <c r="AJ96" s="378">
        <f>'5C1N_Delta'!$AD$84</f>
        <v>2895891</v>
      </c>
      <c r="AK96" s="378">
        <f t="shared" si="71"/>
        <v>2903258</v>
      </c>
      <c r="AL96" s="379"/>
      <c r="AM96" s="380">
        <f>'5C1N_Delta'!$AF$84</f>
        <v>1434312</v>
      </c>
      <c r="AN96" s="371">
        <f>'5C1N_Delta'!$AG$84</f>
        <v>24</v>
      </c>
      <c r="AO96" s="379">
        <f>'5C1N_Delta'!$AH$84</f>
        <v>99870</v>
      </c>
      <c r="AP96" s="371">
        <f>'5C1N_Delta'!$AI$84</f>
        <v>-3</v>
      </c>
      <c r="AQ96" s="381">
        <f>'5C1N_Delta'!$AJ$84</f>
        <v>1766</v>
      </c>
      <c r="AR96" s="382">
        <f>'5C1N_Delta'!$AK$84</f>
        <v>101636</v>
      </c>
      <c r="AS96" s="380">
        <f>'5C1N_Delta'!$AL$84</f>
        <v>1535948</v>
      </c>
      <c r="AT96" s="383"/>
      <c r="AU96" s="383">
        <f>'5C1N_Delta'!$AM$84</f>
        <v>-3840</v>
      </c>
      <c r="AV96" s="380">
        <f>'5C1N_Delta'!$AN$84</f>
        <v>1532108</v>
      </c>
      <c r="AW96" s="381">
        <f>'5C1N_Delta'!$AO$84</f>
        <v>-21240</v>
      </c>
      <c r="AX96" s="380">
        <f>'5C1N_Delta'!$AP$84</f>
        <v>1510868</v>
      </c>
      <c r="AY96" s="380">
        <f>'5C1N_Delta'!$AP$84-AU96</f>
        <v>1514708</v>
      </c>
      <c r="AZ96" s="381">
        <f>'5C1N_Delta'!$AQ$84</f>
        <v>926230</v>
      </c>
      <c r="BA96" s="381">
        <f>'5C1N_Delta'!$AR$84</f>
        <v>584638</v>
      </c>
      <c r="BB96" s="380">
        <f>'5C1N_Delta'!$AS$84</f>
        <v>146160</v>
      </c>
      <c r="BC96" s="381">
        <f t="shared" si="72"/>
        <v>4417966</v>
      </c>
      <c r="BD96" s="381">
        <f t="shared" si="73"/>
        <v>399973</v>
      </c>
      <c r="BE96" s="383">
        <v>6981</v>
      </c>
      <c r="BF96" s="383">
        <f t="shared" si="74"/>
        <v>7367</v>
      </c>
      <c r="BG96" s="383">
        <f t="shared" si="77"/>
        <v>386</v>
      </c>
      <c r="BH96" s="383">
        <v>3477</v>
      </c>
      <c r="BI96" s="383">
        <f t="shared" si="75"/>
        <v>3840</v>
      </c>
      <c r="BJ96" s="383">
        <f t="shared" si="76"/>
        <v>363</v>
      </c>
    </row>
    <row r="97" spans="1:62" ht="16.5" customHeight="1" x14ac:dyDescent="0.2">
      <c r="A97" s="367" t="s">
        <v>593</v>
      </c>
      <c r="B97" s="517">
        <v>328002</v>
      </c>
      <c r="C97" s="384" t="s">
        <v>290</v>
      </c>
      <c r="D97" s="385">
        <f>'5C1S_LC Col Prep'!$C$84</f>
        <v>437</v>
      </c>
      <c r="E97" s="386"/>
      <c r="F97" s="387">
        <f>'5C1S_LC Col Prep'!$E$84</f>
        <v>1509601.5761223785</v>
      </c>
      <c r="G97" s="1348"/>
      <c r="H97" s="1348"/>
      <c r="I97" s="388">
        <f>'5C1S_LC Col Prep'!$F$84</f>
        <v>417</v>
      </c>
      <c r="J97" s="387">
        <f>'5C1S_LC Col Prep'!$H$84</f>
        <v>203260.9141242012</v>
      </c>
      <c r="K97" s="388">
        <f>'5C1S_LC Col Prep'!$I$84</f>
        <v>487</v>
      </c>
      <c r="L97" s="387">
        <f>'5C1S_LC Col Prep'!$K$84</f>
        <v>64676.551319987433</v>
      </c>
      <c r="M97" s="388">
        <f>'5C1S_LC Col Prep'!$L$84</f>
        <v>38</v>
      </c>
      <c r="N97" s="387">
        <f>'5C1S_LC Col Prep'!$N$84</f>
        <v>126165.75719504738</v>
      </c>
      <c r="O97" s="388">
        <f>'5C1S_LC Col Prep'!$O$84</f>
        <v>1</v>
      </c>
      <c r="P97" s="387">
        <f>'5C1S_LC Col Prep'!$Q$84</f>
        <v>1328.06060205313</v>
      </c>
      <c r="Q97" s="389">
        <f>'5C1S_LC Col Prep'!$R$84</f>
        <v>1905033</v>
      </c>
      <c r="R97" s="389"/>
      <c r="S97" s="386">
        <f>'5C1S_LC Col Prep'!$S$84</f>
        <v>48046</v>
      </c>
      <c r="T97" s="386">
        <f>'5C1S_LC Col Prep'!$T$84</f>
        <v>6177</v>
      </c>
      <c r="U97" s="390">
        <f>'5C1S_LC Col Prep'!$U$84</f>
        <v>54223</v>
      </c>
      <c r="V97" s="389">
        <f>'5C1S_LC Col Prep'!$V$84</f>
        <v>1959256</v>
      </c>
      <c r="W97" s="387"/>
      <c r="X97" s="387">
        <f>'5C1S_LC Col Prep'!$W$84</f>
        <v>-4898</v>
      </c>
      <c r="Y97" s="389">
        <f>'5C1S_LC Col Prep'!$X$84</f>
        <v>1954358</v>
      </c>
      <c r="Z97" s="386">
        <f>'5C1S_LC Col Prep'!$Y$84</f>
        <v>-5044</v>
      </c>
      <c r="AA97" s="391">
        <f>'5C1S_LC Col Prep'!$Z$78</f>
        <v>0</v>
      </c>
      <c r="AB97" s="1361">
        <f>'5C1S_LC Col Prep'!$Z$82</f>
        <v>25783</v>
      </c>
      <c r="AC97" s="389">
        <f>'5C1S_LC Col Prep'!$Z$84</f>
        <v>1975097</v>
      </c>
      <c r="AD97" s="392">
        <f>'5C1S_LC Col Prep'!$AA$84</f>
        <v>1284704</v>
      </c>
      <c r="AE97" s="386">
        <f>'5C1S_LC Col Prep'!$AB$84</f>
        <v>690393</v>
      </c>
      <c r="AF97" s="393">
        <f>'5C1S_LC Col Prep'!$AC$84</f>
        <v>172599</v>
      </c>
      <c r="AG97" s="391">
        <f>'5C1S_LC Col Prep'!$AD$79</f>
        <v>0</v>
      </c>
      <c r="AH97" s="1365">
        <f>'5C1S_LC Col Prep'!$AD$80</f>
        <v>10000</v>
      </c>
      <c r="AI97" s="1365">
        <f>'5C1S_LC Col Prep'!$AD$81</f>
        <v>0</v>
      </c>
      <c r="AJ97" s="393">
        <f>'5C1S_LC Col Prep'!$AD$84</f>
        <v>1985097</v>
      </c>
      <c r="AK97" s="393">
        <f t="shared" si="71"/>
        <v>1989995</v>
      </c>
      <c r="AL97" s="394"/>
      <c r="AM97" s="395">
        <f>'5C1S_LC Col Prep'!$AF$84</f>
        <v>3410091</v>
      </c>
      <c r="AN97" s="385">
        <f>'5C1S_LC Col Prep'!$AG$84</f>
        <v>17</v>
      </c>
      <c r="AO97" s="394">
        <f>'5C1S_LC Col Prep'!$AH$84</f>
        <v>137011</v>
      </c>
      <c r="AP97" s="385">
        <f>'5C1S_LC Col Prep'!$AI$84</f>
        <v>-1</v>
      </c>
      <c r="AQ97" s="396">
        <f>'5C1S_LC Col Prep'!$AJ$84</f>
        <v>-3907</v>
      </c>
      <c r="AR97" s="397">
        <f>'5C1S_LC Col Prep'!$AK$84</f>
        <v>133104</v>
      </c>
      <c r="AS97" s="395">
        <f>'5C1S_LC Col Prep'!$AL$84</f>
        <v>3543195</v>
      </c>
      <c r="AT97" s="1358"/>
      <c r="AU97" s="398">
        <f>'5C1S_LC Col Prep'!$AM$84</f>
        <v>-8858</v>
      </c>
      <c r="AV97" s="395">
        <f>'5C1S_LC Col Prep'!$AN$84</f>
        <v>3534337</v>
      </c>
      <c r="AW97" s="396">
        <f>'5C1S_LC Col Prep'!$AO$84</f>
        <v>-5125</v>
      </c>
      <c r="AX97" s="1383">
        <f>'5C1S_LC Col Prep'!$AP$84</f>
        <v>3529212</v>
      </c>
      <c r="AY97" s="395">
        <f>'5C1S_LC Col Prep'!$AP$84-AU97</f>
        <v>3538070</v>
      </c>
      <c r="AZ97" s="396">
        <f>'5C1S_LC Col Prep'!$AQ$84</f>
        <v>2248440</v>
      </c>
      <c r="BA97" s="396">
        <f>'5C1S_LC Col Prep'!$AR$84</f>
        <v>1280772</v>
      </c>
      <c r="BB97" s="395">
        <f>'5C1S_LC Col Prep'!$AS$84</f>
        <v>320193</v>
      </c>
      <c r="BC97" s="396">
        <f t="shared" si="72"/>
        <v>5528065</v>
      </c>
      <c r="BD97" s="396">
        <f t="shared" si="73"/>
        <v>492792</v>
      </c>
      <c r="BE97" s="398">
        <v>4763</v>
      </c>
      <c r="BF97" s="398">
        <f t="shared" si="74"/>
        <v>4898</v>
      </c>
      <c r="BG97" s="398">
        <f t="shared" si="77"/>
        <v>135</v>
      </c>
      <c r="BH97" s="398">
        <v>8453</v>
      </c>
      <c r="BI97" s="398">
        <f t="shared" si="75"/>
        <v>8858</v>
      </c>
      <c r="BJ97" s="398">
        <f t="shared" si="76"/>
        <v>405</v>
      </c>
    </row>
    <row r="98" spans="1:62" ht="16.5" customHeight="1" x14ac:dyDescent="0.2">
      <c r="A98" s="365" t="s">
        <v>594</v>
      </c>
      <c r="B98" s="515" t="s">
        <v>361</v>
      </c>
      <c r="C98" s="352" t="s">
        <v>291</v>
      </c>
      <c r="D98" s="353">
        <f>'5C1T_Northeast'!$C$84</f>
        <v>180</v>
      </c>
      <c r="E98" s="354"/>
      <c r="F98" s="355">
        <f>'5C1T_Northeast'!$E$84</f>
        <v>898559.8394199711</v>
      </c>
      <c r="G98" s="1346"/>
      <c r="H98" s="1346"/>
      <c r="I98" s="356">
        <f>'5C1T_Northeast'!$F$84</f>
        <v>146</v>
      </c>
      <c r="J98" s="355">
        <f>'5C1T_Northeast'!$H$84</f>
        <v>96101.362561293499</v>
      </c>
      <c r="K98" s="356">
        <f>'5C1T_Northeast'!$I$84</f>
        <v>154.5</v>
      </c>
      <c r="L98" s="355">
        <f>'5C1T_Northeast'!$K$84</f>
        <v>27665.800920165326</v>
      </c>
      <c r="M98" s="356">
        <f>'5C1T_Northeast'!$L$84</f>
        <v>23</v>
      </c>
      <c r="N98" s="355">
        <f>'5C1T_Northeast'!$N$84</f>
        <v>101796.87096058401</v>
      </c>
      <c r="O98" s="356">
        <f>'5C1T_Northeast'!$O$84</f>
        <v>0</v>
      </c>
      <c r="P98" s="355">
        <f>'5C1T_Northeast'!$Q$84</f>
        <v>0</v>
      </c>
      <c r="Q98" s="357">
        <f>'5C1T_Northeast'!$R$84</f>
        <v>1124123</v>
      </c>
      <c r="R98" s="357"/>
      <c r="S98" s="354">
        <f>'5C1T_Northeast'!$S$84</f>
        <v>-2065</v>
      </c>
      <c r="T98" s="354">
        <f>'5C1T_Northeast'!$T$84</f>
        <v>11</v>
      </c>
      <c r="U98" s="358">
        <f>'5C1T_Northeast'!$U$84</f>
        <v>-2054</v>
      </c>
      <c r="V98" s="357">
        <f>'5C1T_Northeast'!$V$84</f>
        <v>1122069</v>
      </c>
      <c r="W98" s="355"/>
      <c r="X98" s="355">
        <f>'5C1T_Northeast'!$W$84</f>
        <v>-2805</v>
      </c>
      <c r="Y98" s="357">
        <f>'5C1T_Northeast'!$X$84</f>
        <v>1119264</v>
      </c>
      <c r="Z98" s="354">
        <f>'5C1T_Northeast'!$Y$84</f>
        <v>-6961</v>
      </c>
      <c r="AA98" s="369">
        <f>'5C1T_Northeast'!$Z$78</f>
        <v>0</v>
      </c>
      <c r="AB98" s="1360">
        <f>'5C1T_Northeast'!$Z$82</f>
        <v>4543</v>
      </c>
      <c r="AC98" s="357">
        <f>'5C1T_Northeast'!$Z$84</f>
        <v>1116846</v>
      </c>
      <c r="AD98" s="354">
        <f>'5C1T_Northeast'!$AA$84</f>
        <v>741370</v>
      </c>
      <c r="AE98" s="354">
        <f>'5C1T_Northeast'!$AB$84</f>
        <v>375476</v>
      </c>
      <c r="AF98" s="357">
        <f>'5C1T_Northeast'!$AC$84</f>
        <v>93869</v>
      </c>
      <c r="AG98" s="369">
        <f>'5C1T_Northeast'!$AD$79</f>
        <v>0</v>
      </c>
      <c r="AH98" s="1363">
        <f>'5C1T_Northeast'!$AD$80</f>
        <v>10000</v>
      </c>
      <c r="AI98" s="1363">
        <f>'5C1T_Northeast'!$AD$81</f>
        <v>0</v>
      </c>
      <c r="AJ98" s="359">
        <f>'5C1T_Northeast'!$AD$84</f>
        <v>1126846</v>
      </c>
      <c r="AK98" s="359">
        <f t="shared" si="71"/>
        <v>1129651</v>
      </c>
      <c r="AL98" s="360"/>
      <c r="AM98" s="361">
        <f>'5C1T_Northeast'!$AF$84</f>
        <v>635839</v>
      </c>
      <c r="AN98" s="353">
        <f>'5C1T_Northeast'!$AG$84</f>
        <v>0</v>
      </c>
      <c r="AO98" s="360">
        <f>'5C1T_Northeast'!$AH$84</f>
        <v>2469</v>
      </c>
      <c r="AP98" s="353">
        <f>'5C1T_Northeast'!$AI$84</f>
        <v>0</v>
      </c>
      <c r="AQ98" s="362">
        <f>'5C1T_Northeast'!$AJ$84</f>
        <v>-508</v>
      </c>
      <c r="AR98" s="363">
        <f>'5C1T_Northeast'!$AK$84</f>
        <v>1961</v>
      </c>
      <c r="AS98" s="361">
        <f>'5C1T_Northeast'!$AL$84</f>
        <v>637800</v>
      </c>
      <c r="AT98" s="1357"/>
      <c r="AU98" s="364">
        <f>'5C1T_Northeast'!$AM$84</f>
        <v>-1594</v>
      </c>
      <c r="AV98" s="361">
        <f>'5C1T_Northeast'!$AN$84</f>
        <v>636206</v>
      </c>
      <c r="AW98" s="362">
        <f>'5C1T_Northeast'!$AO$84</f>
        <v>42254</v>
      </c>
      <c r="AX98" s="1382">
        <f>'5C1T_Northeast'!$AP$84</f>
        <v>678460</v>
      </c>
      <c r="AY98" s="361">
        <f>'5C1T_Northeast'!$AP$84-AU98</f>
        <v>680054</v>
      </c>
      <c r="AZ98" s="362">
        <f>'5C1T_Northeast'!$AQ$84</f>
        <v>505160</v>
      </c>
      <c r="BA98" s="362">
        <f>'5C1T_Northeast'!$AR$84</f>
        <v>173300</v>
      </c>
      <c r="BB98" s="361">
        <f>'5C1T_Northeast'!$AS$84</f>
        <v>43326</v>
      </c>
      <c r="BC98" s="362">
        <f t="shared" si="72"/>
        <v>1809705</v>
      </c>
      <c r="BD98" s="362">
        <f t="shared" si="73"/>
        <v>137195</v>
      </c>
      <c r="BE98" s="364">
        <v>2811</v>
      </c>
      <c r="BF98" s="364">
        <f t="shared" si="74"/>
        <v>2805</v>
      </c>
      <c r="BG98" s="364">
        <f t="shared" si="77"/>
        <v>-6</v>
      </c>
      <c r="BH98" s="364">
        <v>1785</v>
      </c>
      <c r="BI98" s="364">
        <f t="shared" si="75"/>
        <v>1594</v>
      </c>
      <c r="BJ98" s="364">
        <f t="shared" si="76"/>
        <v>-191</v>
      </c>
    </row>
    <row r="99" spans="1:62" ht="16.5" customHeight="1" x14ac:dyDescent="0.2">
      <c r="A99" s="366" t="s">
        <v>595</v>
      </c>
      <c r="B99" s="516" t="s">
        <v>362</v>
      </c>
      <c r="C99" s="370" t="s">
        <v>292</v>
      </c>
      <c r="D99" s="371">
        <f>'5C1U_Acadiana Ren'!$C$84</f>
        <v>883</v>
      </c>
      <c r="E99" s="372"/>
      <c r="F99" s="373">
        <f>'5C1U_Acadiana Ren'!$E$84</f>
        <v>3203057.4070045948</v>
      </c>
      <c r="G99" s="1347"/>
      <c r="H99" s="1347"/>
      <c r="I99" s="374">
        <f>'5C1U_Acadiana Ren'!$F$84</f>
        <v>304</v>
      </c>
      <c r="J99" s="373">
        <f>'5C1U_Acadiana Ren'!$H$84</f>
        <v>154192.69509532329</v>
      </c>
      <c r="K99" s="374">
        <f>'5C1U_Acadiana Ren'!$I$84</f>
        <v>249</v>
      </c>
      <c r="L99" s="373">
        <f>'5C1U_Acadiana Ren'!$K$84</f>
        <v>33626.836144387118</v>
      </c>
      <c r="M99" s="374">
        <f>'5C1U_Acadiana Ren'!$L$84</f>
        <v>49</v>
      </c>
      <c r="N99" s="373">
        <f>'5C1U_Acadiana Ren'!$N$84</f>
        <v>167820.85908749053</v>
      </c>
      <c r="O99" s="374">
        <f>'5C1U_Acadiana Ren'!$O$84</f>
        <v>31</v>
      </c>
      <c r="P99" s="373">
        <f>'5C1U_Acadiana Ren'!$Q$84</f>
        <v>39453.29732000771</v>
      </c>
      <c r="Q99" s="375">
        <f>'5C1U_Acadiana Ren'!$R$84</f>
        <v>3598151</v>
      </c>
      <c r="R99" s="375"/>
      <c r="S99" s="372">
        <f>'5C1U_Acadiana Ren'!$S$84</f>
        <v>79697</v>
      </c>
      <c r="T99" s="372">
        <f>'5C1U_Acadiana Ren'!$T$84</f>
        <v>8240</v>
      </c>
      <c r="U99" s="376">
        <f>'5C1U_Acadiana Ren'!$U$84</f>
        <v>87937</v>
      </c>
      <c r="V99" s="375">
        <f>'5C1U_Acadiana Ren'!$V$84</f>
        <v>3686088</v>
      </c>
      <c r="W99" s="373"/>
      <c r="X99" s="373">
        <f>'5C1U_Acadiana Ren'!$W$84</f>
        <v>-9215</v>
      </c>
      <c r="Y99" s="375">
        <f>'5C1U_Acadiana Ren'!$X$84</f>
        <v>3676873</v>
      </c>
      <c r="Z99" s="372">
        <f>'5C1U_Acadiana Ren'!$Y$84</f>
        <v>-53981</v>
      </c>
      <c r="AA99" s="377">
        <f>'5C1U_Acadiana Ren'!$Z$78</f>
        <v>0</v>
      </c>
      <c r="AB99" s="377">
        <f>'5C1U_Acadiana Ren'!$Z$82</f>
        <v>11092</v>
      </c>
      <c r="AC99" s="375">
        <f>'5C1U_Acadiana Ren'!$Z$84</f>
        <v>3633984</v>
      </c>
      <c r="AD99" s="372">
        <f>'5C1U_Acadiana Ren'!$AA$84</f>
        <v>2400166</v>
      </c>
      <c r="AE99" s="372">
        <f>'5C1U_Acadiana Ren'!$AB$84</f>
        <v>1233818</v>
      </c>
      <c r="AF99" s="375">
        <f>'5C1U_Acadiana Ren'!$AC$84</f>
        <v>308454</v>
      </c>
      <c r="AG99" s="377">
        <f>'5C1U_Acadiana Ren'!$AD$79</f>
        <v>0</v>
      </c>
      <c r="AH99" s="1364">
        <f>'5C1U_Acadiana Ren'!$AD$80</f>
        <v>0</v>
      </c>
      <c r="AI99" s="1364">
        <f>'5C1U_Acadiana Ren'!$AD$81</f>
        <v>0</v>
      </c>
      <c r="AJ99" s="378">
        <f>'5C1U_Acadiana Ren'!$AD$84</f>
        <v>3633984</v>
      </c>
      <c r="AK99" s="378">
        <f t="shared" si="71"/>
        <v>3643199</v>
      </c>
      <c r="AL99" s="379"/>
      <c r="AM99" s="380">
        <f>'5C1U_Acadiana Ren'!$AF$84</f>
        <v>4741301</v>
      </c>
      <c r="AN99" s="371">
        <f>'5C1U_Acadiana Ren'!$AG$84</f>
        <v>8</v>
      </c>
      <c r="AO99" s="379">
        <f>'5C1U_Acadiana Ren'!$AH$84</f>
        <v>32232</v>
      </c>
      <c r="AP99" s="371">
        <f>'5C1U_Acadiana Ren'!$AI$84</f>
        <v>1</v>
      </c>
      <c r="AQ99" s="381">
        <f>'5C1U_Acadiana Ren'!$AJ$84</f>
        <v>4733</v>
      </c>
      <c r="AR99" s="382">
        <f>'5C1U_Acadiana Ren'!$AK$84</f>
        <v>36965</v>
      </c>
      <c r="AS99" s="380">
        <f>'5C1U_Acadiana Ren'!$AL$84</f>
        <v>4778266</v>
      </c>
      <c r="AT99" s="383"/>
      <c r="AU99" s="383">
        <f>'5C1U_Acadiana Ren'!$AM$84</f>
        <v>-11945</v>
      </c>
      <c r="AV99" s="380">
        <f>'5C1U_Acadiana Ren'!$AN$84</f>
        <v>4766321</v>
      </c>
      <c r="AW99" s="381">
        <f>'5C1U_Acadiana Ren'!$AO$84</f>
        <v>10358</v>
      </c>
      <c r="AX99" s="380">
        <f>'5C1U_Acadiana Ren'!$AP$84</f>
        <v>4776679</v>
      </c>
      <c r="AY99" s="380">
        <f>'5C1U_Acadiana Ren'!$AP$84-AU99</f>
        <v>4788624</v>
      </c>
      <c r="AZ99" s="381">
        <f>'5C1U_Acadiana Ren'!$AQ$84</f>
        <v>3071414</v>
      </c>
      <c r="BA99" s="381">
        <f>'5C1U_Acadiana Ren'!$AR$84</f>
        <v>1705265</v>
      </c>
      <c r="BB99" s="380">
        <f>'5C1U_Acadiana Ren'!$AS$84</f>
        <v>426317</v>
      </c>
      <c r="BC99" s="381">
        <f t="shared" si="72"/>
        <v>8431823</v>
      </c>
      <c r="BD99" s="381">
        <f t="shared" si="73"/>
        <v>734771</v>
      </c>
      <c r="BE99" s="383">
        <v>8996</v>
      </c>
      <c r="BF99" s="383">
        <f t="shared" si="74"/>
        <v>9215</v>
      </c>
      <c r="BG99" s="383">
        <f t="shared" si="77"/>
        <v>219</v>
      </c>
      <c r="BH99" s="383">
        <v>11547</v>
      </c>
      <c r="BI99" s="383">
        <f t="shared" si="75"/>
        <v>11945</v>
      </c>
      <c r="BJ99" s="383">
        <f t="shared" si="76"/>
        <v>398</v>
      </c>
    </row>
    <row r="100" spans="1:62" ht="16.5" customHeight="1" x14ac:dyDescent="0.2">
      <c r="A100" s="366" t="s">
        <v>596</v>
      </c>
      <c r="B100" s="516" t="s">
        <v>345</v>
      </c>
      <c r="C100" s="370" t="s">
        <v>278</v>
      </c>
      <c r="D100" s="371">
        <f>'5C1I_LA Key'!$C$84</f>
        <v>336</v>
      </c>
      <c r="E100" s="372"/>
      <c r="F100" s="373">
        <f>'5C1I_LA Key'!$E$84</f>
        <v>1151883.3898277613</v>
      </c>
      <c r="G100" s="1347"/>
      <c r="H100" s="1347"/>
      <c r="I100" s="374">
        <f>'5C1I_LA Key'!$F$84</f>
        <v>237</v>
      </c>
      <c r="J100" s="373">
        <f>'5C1I_LA Key'!$H$84</f>
        <v>101364.78925703303</v>
      </c>
      <c r="K100" s="374">
        <f>'5C1I_LA Key'!$I$84</f>
        <v>0</v>
      </c>
      <c r="L100" s="373">
        <f>'5C1I_LA Key'!$K$84</f>
        <v>0</v>
      </c>
      <c r="M100" s="374">
        <f>'5C1I_LA Key'!$L$84</f>
        <v>179</v>
      </c>
      <c r="N100" s="373">
        <f>'5C1I_LA Key'!$N$84</f>
        <v>532427.416242545</v>
      </c>
      <c r="O100" s="374">
        <f>'5C1I_LA Key'!$O$84</f>
        <v>0</v>
      </c>
      <c r="P100" s="373">
        <f>'5C1I_LA Key'!$Q$84</f>
        <v>0</v>
      </c>
      <c r="Q100" s="375">
        <f>'5C1I_LA Key'!$R$84</f>
        <v>1785675</v>
      </c>
      <c r="R100" s="375"/>
      <c r="S100" s="372">
        <f>'5C1I_LA Key'!$S$84</f>
        <v>34787</v>
      </c>
      <c r="T100" s="372">
        <f>'5C1I_LA Key'!$T$84</f>
        <v>57928</v>
      </c>
      <c r="U100" s="376">
        <f>'5C1I_LA Key'!$U$84</f>
        <v>92715</v>
      </c>
      <c r="V100" s="375">
        <f>'5C1I_LA Key'!$V$84</f>
        <v>1878390</v>
      </c>
      <c r="W100" s="373"/>
      <c r="X100" s="373">
        <f>'5C1I_LA Key'!$W$84</f>
        <v>-4695</v>
      </c>
      <c r="Y100" s="375">
        <f>'5C1I_LA Key'!$X$84</f>
        <v>1873695</v>
      </c>
      <c r="Z100" s="372">
        <f>'5C1I_LA Key'!$Y$84</f>
        <v>-38684</v>
      </c>
      <c r="AA100" s="377">
        <f>'5C1I_LA Key'!$Z$78</f>
        <v>0</v>
      </c>
      <c r="AB100" s="377">
        <f>'5C1I_LA Key'!$Z$82</f>
        <v>0</v>
      </c>
      <c r="AC100" s="375">
        <f>'5C1I_LA Key'!$Z$84</f>
        <v>1835011</v>
      </c>
      <c r="AD100" s="372">
        <f>'5C1I_LA Key'!$AA$84</f>
        <v>1187474</v>
      </c>
      <c r="AE100" s="372">
        <f>'5C1I_LA Key'!$AB$84</f>
        <v>647537</v>
      </c>
      <c r="AF100" s="375">
        <f>'5C1I_LA Key'!$AC$84</f>
        <v>161884</v>
      </c>
      <c r="AG100" s="377">
        <f>'5C1I_LA Key'!$AD$79</f>
        <v>0</v>
      </c>
      <c r="AH100" s="1364">
        <f>'5C1I_LA Key'!$AD$80</f>
        <v>0</v>
      </c>
      <c r="AI100" s="1364">
        <f>'5C1I_LA Key'!$AD$81</f>
        <v>0</v>
      </c>
      <c r="AJ100" s="378">
        <f>'5C1I_LA Key'!$AD$84</f>
        <v>1835011</v>
      </c>
      <c r="AK100" s="378">
        <f t="shared" si="71"/>
        <v>1839706</v>
      </c>
      <c r="AL100" s="379"/>
      <c r="AM100" s="380">
        <f>'5C1I_LA Key'!$AF$84</f>
        <v>2403370</v>
      </c>
      <c r="AN100" s="371">
        <f>'5C1I_LA Key'!$AG$84</f>
        <v>3</v>
      </c>
      <c r="AO100" s="379">
        <f>'5C1I_LA Key'!$AH$84</f>
        <v>21111</v>
      </c>
      <c r="AP100" s="371">
        <f>'5C1I_LA Key'!$AI$84</f>
        <v>9</v>
      </c>
      <c r="AQ100" s="381">
        <f>'5C1I_LA Key'!$AJ$84</f>
        <v>26779</v>
      </c>
      <c r="AR100" s="382">
        <f>'5C1I_LA Key'!$AK$84</f>
        <v>47890</v>
      </c>
      <c r="AS100" s="380">
        <f>'5C1I_LA Key'!$AL$84</f>
        <v>2451260</v>
      </c>
      <c r="AT100" s="383"/>
      <c r="AU100" s="383">
        <f>'5C1I_LA Key'!$AM$84</f>
        <v>-6130</v>
      </c>
      <c r="AV100" s="380">
        <f>'5C1I_LA Key'!$AN$84</f>
        <v>2445130</v>
      </c>
      <c r="AW100" s="381">
        <f>'5C1I_LA Key'!$AO$84</f>
        <v>0</v>
      </c>
      <c r="AX100" s="380">
        <f>'5C1I_LA Key'!$AP$84</f>
        <v>2445130</v>
      </c>
      <c r="AY100" s="380">
        <f>'5C1I_LA Key'!$AP$84-AU100</f>
        <v>2451260</v>
      </c>
      <c r="AZ100" s="381">
        <f>'5C1I_LA Key'!$AQ$84</f>
        <v>1599362</v>
      </c>
      <c r="BA100" s="381">
        <f>'5C1I_LA Key'!$AR$84</f>
        <v>845768</v>
      </c>
      <c r="BB100" s="380">
        <f>'5C1I_LA Key'!$AS$84</f>
        <v>211443</v>
      </c>
      <c r="BC100" s="381">
        <f t="shared" si="72"/>
        <v>4290966</v>
      </c>
      <c r="BD100" s="381">
        <f t="shared" si="73"/>
        <v>373327</v>
      </c>
      <c r="BE100" s="383">
        <v>4464</v>
      </c>
      <c r="BF100" s="383">
        <f t="shared" si="74"/>
        <v>4695</v>
      </c>
      <c r="BG100" s="383">
        <f t="shared" si="77"/>
        <v>231</v>
      </c>
      <c r="BH100" s="383">
        <v>6013</v>
      </c>
      <c r="BI100" s="383">
        <f t="shared" si="75"/>
        <v>6130</v>
      </c>
      <c r="BJ100" s="383">
        <f t="shared" si="76"/>
        <v>117</v>
      </c>
    </row>
    <row r="101" spans="1:62" ht="16.5" customHeight="1" x14ac:dyDescent="0.2">
      <c r="A101" s="366" t="s">
        <v>597</v>
      </c>
      <c r="B101" s="516" t="s">
        <v>363</v>
      </c>
      <c r="C101" s="370" t="s">
        <v>293</v>
      </c>
      <c r="D101" s="371">
        <f>'5C1V_Laf Ren'!$C$84</f>
        <v>846</v>
      </c>
      <c r="E101" s="372"/>
      <c r="F101" s="373">
        <f>'5C1V_Laf Ren'!$E$84</f>
        <v>3118872.8978281054</v>
      </c>
      <c r="G101" s="1347"/>
      <c r="H101" s="1347"/>
      <c r="I101" s="374">
        <f>'5C1V_Laf Ren'!$F$84</f>
        <v>646</v>
      </c>
      <c r="J101" s="373">
        <f>'5C1V_Laf Ren'!$H$84</f>
        <v>327189.49731516524</v>
      </c>
      <c r="K101" s="374">
        <f>'5C1V_Laf Ren'!$I$84</f>
        <v>0</v>
      </c>
      <c r="L101" s="373">
        <f>'5C1V_Laf Ren'!$K$84</f>
        <v>0</v>
      </c>
      <c r="M101" s="374">
        <f>'5C1V_Laf Ren'!$L$84</f>
        <v>62</v>
      </c>
      <c r="N101" s="373">
        <f>'5C1V_Laf Ren'!$N$84</f>
        <v>215050.04782612305</v>
      </c>
      <c r="O101" s="374">
        <f>'5C1V_Laf Ren'!$O$84</f>
        <v>11</v>
      </c>
      <c r="P101" s="373">
        <f>'5C1V_Laf Ren'!$Q$84</f>
        <v>16636.993812608624</v>
      </c>
      <c r="Q101" s="375">
        <f>'5C1V_Laf Ren'!$R$84</f>
        <v>3677750</v>
      </c>
      <c r="R101" s="375"/>
      <c r="S101" s="372">
        <f>'5C1V_Laf Ren'!$S$84</f>
        <v>312706</v>
      </c>
      <c r="T101" s="372">
        <f>'5C1V_Laf Ren'!$T$84</f>
        <v>-45213</v>
      </c>
      <c r="U101" s="376">
        <f>'5C1V_Laf Ren'!$U$84</f>
        <v>267493</v>
      </c>
      <c r="V101" s="375">
        <f>'5C1V_Laf Ren'!$V$84</f>
        <v>3945243</v>
      </c>
      <c r="W101" s="373"/>
      <c r="X101" s="373">
        <f>'5C1V_Laf Ren'!$W$84</f>
        <v>-9864</v>
      </c>
      <c r="Y101" s="375">
        <f>'5C1V_Laf Ren'!$X$84</f>
        <v>3935379</v>
      </c>
      <c r="Z101" s="372">
        <f>'5C1V_Laf Ren'!$Y$84</f>
        <v>-12856</v>
      </c>
      <c r="AA101" s="377">
        <f>'5C1V_Laf Ren'!$Z$78</f>
        <v>0</v>
      </c>
      <c r="AB101" s="377">
        <f>'5C1V_Laf Ren'!$Z$82</f>
        <v>9735</v>
      </c>
      <c r="AC101" s="375">
        <f>'5C1V_Laf Ren'!$Z$84</f>
        <v>3932258</v>
      </c>
      <c r="AD101" s="372">
        <f>'5C1V_Laf Ren'!$AA$84</f>
        <v>2452192</v>
      </c>
      <c r="AE101" s="372">
        <f>'5C1V_Laf Ren'!$AB$84</f>
        <v>1480066</v>
      </c>
      <c r="AF101" s="375">
        <f>'5C1V_Laf Ren'!$AC$84</f>
        <v>370017</v>
      </c>
      <c r="AG101" s="377">
        <f>'5C1V_Laf Ren'!$AD$79</f>
        <v>0</v>
      </c>
      <c r="AH101" s="1364">
        <f>'5C1V_Laf Ren'!$AD$80</f>
        <v>0</v>
      </c>
      <c r="AI101" s="1364">
        <f>'5C1V_Laf Ren'!$AD$81</f>
        <v>0</v>
      </c>
      <c r="AJ101" s="378">
        <f>'5C1V_Laf Ren'!$AD$84</f>
        <v>3932258</v>
      </c>
      <c r="AK101" s="378">
        <f t="shared" si="71"/>
        <v>3942122</v>
      </c>
      <c r="AL101" s="379"/>
      <c r="AM101" s="380">
        <f>'5C1V_Laf Ren'!$AF$84</f>
        <v>4305952</v>
      </c>
      <c r="AN101" s="371">
        <f>'5C1V_Laf Ren'!$AG$84</f>
        <v>83</v>
      </c>
      <c r="AO101" s="379">
        <f>'5C1V_Laf Ren'!$AH$84</f>
        <v>534629</v>
      </c>
      <c r="AP101" s="371">
        <f>'5C1V_Laf Ren'!$AI$84</f>
        <v>-23</v>
      </c>
      <c r="AQ101" s="381">
        <f>'5C1V_Laf Ren'!$AJ$84</f>
        <v>-50872</v>
      </c>
      <c r="AR101" s="382">
        <f>'5C1V_Laf Ren'!$AK$84</f>
        <v>483757</v>
      </c>
      <c r="AS101" s="380">
        <f>'5C1V_Laf Ren'!$AL$84</f>
        <v>4789709</v>
      </c>
      <c r="AT101" s="383"/>
      <c r="AU101" s="383">
        <f>'5C1V_Laf Ren'!$AM$84</f>
        <v>-11974</v>
      </c>
      <c r="AV101" s="380">
        <f>'5C1V_Laf Ren'!$AN$84</f>
        <v>4777735</v>
      </c>
      <c r="AW101" s="381">
        <f>'5C1V_Laf Ren'!$AO$84</f>
        <v>44740</v>
      </c>
      <c r="AX101" s="380">
        <f>'5C1V_Laf Ren'!$AP$84</f>
        <v>4822475</v>
      </c>
      <c r="AY101" s="380">
        <f>'5C1V_Laf Ren'!$AP$84-AU101</f>
        <v>4834449</v>
      </c>
      <c r="AZ101" s="381">
        <f>'5C1V_Laf Ren'!$AQ$84</f>
        <v>2789660</v>
      </c>
      <c r="BA101" s="381">
        <f>'5C1V_Laf Ren'!$AR$84</f>
        <v>2032815</v>
      </c>
      <c r="BB101" s="380">
        <f>'5C1V_Laf Ren'!$AS$84</f>
        <v>508204</v>
      </c>
      <c r="BC101" s="381">
        <f t="shared" si="72"/>
        <v>8776571</v>
      </c>
      <c r="BD101" s="381">
        <f t="shared" si="73"/>
        <v>878221</v>
      </c>
      <c r="BE101" s="383">
        <v>9195</v>
      </c>
      <c r="BF101" s="383">
        <f t="shared" si="74"/>
        <v>9864</v>
      </c>
      <c r="BG101" s="383">
        <f t="shared" si="77"/>
        <v>669</v>
      </c>
      <c r="BH101" s="383">
        <v>10487</v>
      </c>
      <c r="BI101" s="383">
        <f t="shared" si="75"/>
        <v>11974</v>
      </c>
      <c r="BJ101" s="383">
        <f t="shared" si="76"/>
        <v>1487</v>
      </c>
    </row>
    <row r="102" spans="1:62" ht="16.5" customHeight="1" x14ac:dyDescent="0.2">
      <c r="A102" s="367" t="s">
        <v>598</v>
      </c>
      <c r="B102" s="517" t="s">
        <v>357</v>
      </c>
      <c r="C102" s="384" t="s">
        <v>287</v>
      </c>
      <c r="D102" s="385">
        <f>'5C1O_Impact'!$C$84</f>
        <v>369</v>
      </c>
      <c r="E102" s="386"/>
      <c r="F102" s="387">
        <f>'5C1O_Impact'!$E$84</f>
        <v>1555793.7695636586</v>
      </c>
      <c r="G102" s="1348"/>
      <c r="H102" s="1348"/>
      <c r="I102" s="388">
        <f>'5C1O_Impact'!$F$84</f>
        <v>315</v>
      </c>
      <c r="J102" s="387">
        <f>'5C1O_Impact'!$H$84</f>
        <v>168036.87883111692</v>
      </c>
      <c r="K102" s="388">
        <f>'5C1O_Impact'!$I$84</f>
        <v>25</v>
      </c>
      <c r="L102" s="387">
        <f>'5C1O_Impact'!$K$84</f>
        <v>3728.9925825187629</v>
      </c>
      <c r="M102" s="388">
        <f>'5C1O_Impact'!$L$84</f>
        <v>29</v>
      </c>
      <c r="N102" s="387">
        <f>'5C1O_Impact'!$N$84</f>
        <v>106373.11589162407</v>
      </c>
      <c r="O102" s="388">
        <f>'5C1O_Impact'!$O$84</f>
        <v>0</v>
      </c>
      <c r="P102" s="387">
        <f>'5C1O_Impact'!$Q$84</f>
        <v>0</v>
      </c>
      <c r="Q102" s="389">
        <f>'5C1O_Impact'!$R$84</f>
        <v>1833932</v>
      </c>
      <c r="R102" s="389"/>
      <c r="S102" s="386">
        <f>'5C1O_Impact'!$S$84</f>
        <v>-26226</v>
      </c>
      <c r="T102" s="386">
        <f>'5C1O_Impact'!$T$84</f>
        <v>-24363</v>
      </c>
      <c r="U102" s="390">
        <f>'5C1O_Impact'!$U$84</f>
        <v>-50589</v>
      </c>
      <c r="V102" s="389">
        <f>'5C1O_Impact'!$V$84</f>
        <v>1783343</v>
      </c>
      <c r="W102" s="387"/>
      <c r="X102" s="387">
        <f>'5C1O_Impact'!$W$84</f>
        <v>-4457</v>
      </c>
      <c r="Y102" s="389">
        <f>'5C1O_Impact'!$X$84</f>
        <v>1778886</v>
      </c>
      <c r="Z102" s="386">
        <f>'5C1O_Impact'!$Y$84</f>
        <v>9721</v>
      </c>
      <c r="AA102" s="391">
        <f>'5C1O_Impact'!$Z$78</f>
        <v>0</v>
      </c>
      <c r="AB102" s="1361">
        <f>'5C1O_Impact'!$Z$82</f>
        <v>0</v>
      </c>
      <c r="AC102" s="389">
        <f>'5C1O_Impact'!$Z$84</f>
        <v>1788607</v>
      </c>
      <c r="AD102" s="392">
        <f>'5C1O_Impact'!$AA$84</f>
        <v>1211706</v>
      </c>
      <c r="AE102" s="386">
        <f>'5C1O_Impact'!$AB$84</f>
        <v>576901</v>
      </c>
      <c r="AF102" s="393">
        <f>'5C1O_Impact'!$AC$84</f>
        <v>144226</v>
      </c>
      <c r="AG102" s="391">
        <f>'5C1O_Impact'!$AD$79</f>
        <v>0</v>
      </c>
      <c r="AH102" s="1365">
        <f>'5C1O_Impact'!$AD$80</f>
        <v>0</v>
      </c>
      <c r="AI102" s="1365">
        <f>'5C1O_Impact'!$AD$81</f>
        <v>0</v>
      </c>
      <c r="AJ102" s="393">
        <f>'5C1O_Impact'!$AD$84</f>
        <v>1788607</v>
      </c>
      <c r="AK102" s="393">
        <f t="shared" si="71"/>
        <v>1793064</v>
      </c>
      <c r="AL102" s="394"/>
      <c r="AM102" s="395">
        <f>'5C1O_Impact'!$AF$84</f>
        <v>2046357</v>
      </c>
      <c r="AN102" s="385">
        <f>'5C1O_Impact'!$AG$84</f>
        <v>-25</v>
      </c>
      <c r="AO102" s="394">
        <f>'5C1O_Impact'!$AH$84</f>
        <v>-231832</v>
      </c>
      <c r="AP102" s="385">
        <f>'5C1O_Impact'!$AI$84</f>
        <v>-7</v>
      </c>
      <c r="AQ102" s="396">
        <f>'5C1O_Impact'!$AJ$84</f>
        <v>-487</v>
      </c>
      <c r="AR102" s="397">
        <f>'5C1O_Impact'!$AK$84</f>
        <v>-232319</v>
      </c>
      <c r="AS102" s="395">
        <f>'5C1O_Impact'!$AL$84</f>
        <v>1814038</v>
      </c>
      <c r="AT102" s="1358"/>
      <c r="AU102" s="398">
        <f>'5C1O_Impact'!$AM$84</f>
        <v>-4535</v>
      </c>
      <c r="AV102" s="395">
        <f>'5C1O_Impact'!$AN$84</f>
        <v>1809503</v>
      </c>
      <c r="AW102" s="396">
        <f>'5C1O_Impact'!$AO$84</f>
        <v>-1979</v>
      </c>
      <c r="AX102" s="1383">
        <f>'5C1O_Impact'!$AP$84</f>
        <v>1807524</v>
      </c>
      <c r="AY102" s="395">
        <f>'5C1O_Impact'!$AP$84-AU102</f>
        <v>1812059</v>
      </c>
      <c r="AZ102" s="396">
        <f>'5C1O_Impact'!$AQ$84</f>
        <v>1276952</v>
      </c>
      <c r="BA102" s="396">
        <f>'5C1O_Impact'!$AR$84</f>
        <v>530572</v>
      </c>
      <c r="BB102" s="395">
        <f>'5C1O_Impact'!$AS$84</f>
        <v>132644</v>
      </c>
      <c r="BC102" s="396">
        <f t="shared" si="72"/>
        <v>3605123</v>
      </c>
      <c r="BD102" s="396">
        <f t="shared" si="73"/>
        <v>276870</v>
      </c>
      <c r="BE102" s="398">
        <v>4584</v>
      </c>
      <c r="BF102" s="398">
        <f t="shared" si="74"/>
        <v>4457</v>
      </c>
      <c r="BG102" s="398">
        <f t="shared" si="77"/>
        <v>-127</v>
      </c>
      <c r="BH102" s="398">
        <v>5102</v>
      </c>
      <c r="BI102" s="398">
        <f t="shared" si="75"/>
        <v>4535</v>
      </c>
      <c r="BJ102" s="398">
        <f t="shared" si="76"/>
        <v>-567</v>
      </c>
    </row>
    <row r="103" spans="1:62" ht="16.5" customHeight="1" x14ac:dyDescent="0.2">
      <c r="A103" s="365" t="s">
        <v>599</v>
      </c>
      <c r="B103" s="515" t="s">
        <v>358</v>
      </c>
      <c r="C103" s="352" t="s">
        <v>288</v>
      </c>
      <c r="D103" s="353">
        <f>'5C1P_Vision'!$C$84</f>
        <v>133</v>
      </c>
      <c r="E103" s="354"/>
      <c r="F103" s="355">
        <f>'5C1P_Vision'!$E$84</f>
        <v>617068.75479647354</v>
      </c>
      <c r="G103" s="1346"/>
      <c r="H103" s="1346"/>
      <c r="I103" s="356">
        <f>'5C1P_Vision'!$F$84</f>
        <v>132</v>
      </c>
      <c r="J103" s="355">
        <f>'5C1P_Vision'!$H$84</f>
        <v>80209.689237395141</v>
      </c>
      <c r="K103" s="356">
        <f>'5C1P_Vision'!$I$84</f>
        <v>195</v>
      </c>
      <c r="L103" s="355">
        <f>'5C1P_Vision'!$K$84</f>
        <v>32418.76587629912</v>
      </c>
      <c r="M103" s="356">
        <f>'5C1P_Vision'!$L$84</f>
        <v>8</v>
      </c>
      <c r="N103" s="355">
        <f>'5C1P_Vision'!$N$84</f>
        <v>31710.231505424024</v>
      </c>
      <c r="O103" s="356">
        <f>'5C1P_Vision'!$O$84</f>
        <v>1</v>
      </c>
      <c r="P103" s="355">
        <f>'5C1P_Vision'!$Q$84</f>
        <v>1545.6381956591365</v>
      </c>
      <c r="Q103" s="357">
        <f>'5C1P_Vision'!$R$84</f>
        <v>762953</v>
      </c>
      <c r="R103" s="357"/>
      <c r="S103" s="354">
        <f>'5C1P_Vision'!$S$84</f>
        <v>320138</v>
      </c>
      <c r="T103" s="354">
        <f>'5C1P_Vision'!$T$84</f>
        <v>-99719</v>
      </c>
      <c r="U103" s="358">
        <f>'5C1P_Vision'!$U$84</f>
        <v>220419</v>
      </c>
      <c r="V103" s="357">
        <f>'5C1P_Vision'!$V$84</f>
        <v>983372</v>
      </c>
      <c r="W103" s="355"/>
      <c r="X103" s="355">
        <f>'5C1P_Vision'!$W$84</f>
        <v>-2459</v>
      </c>
      <c r="Y103" s="357">
        <f>'5C1P_Vision'!$X$84</f>
        <v>980913</v>
      </c>
      <c r="Z103" s="354">
        <f>'5C1P_Vision'!$Y$84</f>
        <v>-107461</v>
      </c>
      <c r="AA103" s="369">
        <f>'5C1P_Vision'!$Z$78</f>
        <v>0</v>
      </c>
      <c r="AB103" s="1360">
        <f>'5C1P_Vision'!$Z$82</f>
        <v>7847</v>
      </c>
      <c r="AC103" s="357">
        <f>'5C1P_Vision'!$Z$84</f>
        <v>881299</v>
      </c>
      <c r="AD103" s="354">
        <f>'5C1P_Vision'!$AA$84</f>
        <v>513256</v>
      </c>
      <c r="AE103" s="354">
        <f>'5C1P_Vision'!$AB$84</f>
        <v>368043</v>
      </c>
      <c r="AF103" s="357">
        <f>'5C1P_Vision'!$AC$84</f>
        <v>92011</v>
      </c>
      <c r="AG103" s="369">
        <f>'5C1P_Vision'!$AD$79</f>
        <v>0</v>
      </c>
      <c r="AH103" s="1363">
        <f>'5C1P_Vision'!$AD$80</f>
        <v>11424</v>
      </c>
      <c r="AI103" s="1363">
        <f>'5C1P_Vision'!$AD$81</f>
        <v>0</v>
      </c>
      <c r="AJ103" s="359">
        <f>'5C1P_Vision'!$AD$84</f>
        <v>892723</v>
      </c>
      <c r="AK103" s="359">
        <f t="shared" si="71"/>
        <v>895182</v>
      </c>
      <c r="AL103" s="360"/>
      <c r="AM103" s="361">
        <f>'5C1P_Vision'!$AF$84</f>
        <v>666301</v>
      </c>
      <c r="AN103" s="353">
        <f>'5C1P_Vision'!$AG$84</f>
        <v>53</v>
      </c>
      <c r="AO103" s="360">
        <f>'5C1P_Vision'!$AH$84</f>
        <v>290298</v>
      </c>
      <c r="AP103" s="353">
        <f>'5C1P_Vision'!$AI$84</f>
        <v>-33</v>
      </c>
      <c r="AQ103" s="362">
        <f>'5C1P_Vision'!$AJ$84</f>
        <v>-79561</v>
      </c>
      <c r="AR103" s="363">
        <f>'5C1P_Vision'!$AK$84</f>
        <v>210737</v>
      </c>
      <c r="AS103" s="361">
        <f>'5C1P_Vision'!$AL$84</f>
        <v>877038</v>
      </c>
      <c r="AT103" s="1357"/>
      <c r="AU103" s="364">
        <f>'5C1P_Vision'!$AM$84</f>
        <v>-2193</v>
      </c>
      <c r="AV103" s="361">
        <f>'5C1P_Vision'!$AN$84</f>
        <v>874845</v>
      </c>
      <c r="AW103" s="362">
        <f>'5C1P_Vision'!$AO$84</f>
        <v>-35256</v>
      </c>
      <c r="AX103" s="1382">
        <f>'5C1P_Vision'!$AP$84</f>
        <v>839589</v>
      </c>
      <c r="AY103" s="361">
        <f>'5C1P_Vision'!$AP$84-AU103</f>
        <v>841782</v>
      </c>
      <c r="AZ103" s="362">
        <f>'5C1P_Vision'!$AQ$84</f>
        <v>418746</v>
      </c>
      <c r="BA103" s="362">
        <f>'5C1P_Vision'!$AR$84</f>
        <v>420843</v>
      </c>
      <c r="BB103" s="361">
        <f>'5C1P_Vision'!$AS$84</f>
        <v>105211</v>
      </c>
      <c r="BC103" s="362">
        <f t="shared" si="72"/>
        <v>1736964</v>
      </c>
      <c r="BD103" s="362">
        <f t="shared" si="73"/>
        <v>197222</v>
      </c>
      <c r="BE103" s="364">
        <v>1907</v>
      </c>
      <c r="BF103" s="364">
        <f t="shared" si="74"/>
        <v>2459</v>
      </c>
      <c r="BG103" s="364">
        <f t="shared" si="77"/>
        <v>552</v>
      </c>
      <c r="BH103" s="364">
        <v>1573</v>
      </c>
      <c r="BI103" s="364">
        <f t="shared" si="75"/>
        <v>2193</v>
      </c>
      <c r="BJ103" s="364">
        <f t="shared" si="76"/>
        <v>620</v>
      </c>
    </row>
    <row r="104" spans="1:62" ht="16.5" customHeight="1" x14ac:dyDescent="0.2">
      <c r="A104" s="366" t="s">
        <v>600</v>
      </c>
      <c r="B104" s="516">
        <v>343002</v>
      </c>
      <c r="C104" s="370" t="s">
        <v>513</v>
      </c>
      <c r="D104" s="371">
        <f>'5C2_LAVCA'!$C$84</f>
        <v>1911</v>
      </c>
      <c r="E104" s="372"/>
      <c r="F104" s="373">
        <f>'5C2_LAVCA'!$E$84</f>
        <v>7351620.4729285343</v>
      </c>
      <c r="G104" s="1347"/>
      <c r="H104" s="1347"/>
      <c r="I104" s="374">
        <f>'5C2_LAVCA'!$F$84</f>
        <v>1486</v>
      </c>
      <c r="J104" s="373">
        <f>'5C2_LAVCA'!$H$84</f>
        <v>773465.23992418963</v>
      </c>
      <c r="K104" s="374">
        <f>'5C2_LAVCA'!$I$84</f>
        <v>211.5</v>
      </c>
      <c r="L104" s="373">
        <f>'5C2_LAVCA'!$K$84</f>
        <v>29201.70818271294</v>
      </c>
      <c r="M104" s="374">
        <f>'5C2_LAVCA'!$L$84</f>
        <v>228</v>
      </c>
      <c r="N104" s="373">
        <f>'5C2_LAVCA'!$N$84</f>
        <v>822300.9814492726</v>
      </c>
      <c r="O104" s="374">
        <f>'5C2_LAVCA'!$O$84</f>
        <v>49</v>
      </c>
      <c r="P104" s="373">
        <f>'5C2_LAVCA'!$Q$84</f>
        <v>70931.306238748759</v>
      </c>
      <c r="Q104" s="375">
        <f>'5C2_LAVCA'!$R$84</f>
        <v>9047519</v>
      </c>
      <c r="R104" s="1385">
        <f>'5C2_LAVCA'!$S$76</f>
        <v>1005276</v>
      </c>
      <c r="S104" s="1385">
        <f>'5C2_LAVCA'!$T$84</f>
        <v>308206</v>
      </c>
      <c r="T104" s="1385">
        <f>'5C2_LAVCA'!$U$84</f>
        <v>-39851</v>
      </c>
      <c r="U104" s="1385">
        <f>'5C2_LAVCA'!$V$84</f>
        <v>268355</v>
      </c>
      <c r="V104" s="1385">
        <f>'5C2_LAVCA'!$W$84</f>
        <v>9315874</v>
      </c>
      <c r="W104" s="372"/>
      <c r="X104" s="1385">
        <f>'5C2_LAVCA'!$X$84</f>
        <v>-23291</v>
      </c>
      <c r="Y104" s="1385">
        <f>'5C2_LAVCA'!$Y$84</f>
        <v>9292583</v>
      </c>
      <c r="Z104" s="1385">
        <f>'5C2_LAVCA'!$Z$84</f>
        <v>83527</v>
      </c>
      <c r="AA104" s="1385">
        <f>'5C2_LAVCA'!$AA$78</f>
        <v>0</v>
      </c>
      <c r="AB104" s="1385">
        <f>'5C2_LAVCA'!$AA$82</f>
        <v>61714</v>
      </c>
      <c r="AC104" s="1385">
        <f>'5C2_LAVCA'!$AA$84</f>
        <v>9437824</v>
      </c>
      <c r="AD104" s="1385">
        <f>'5C2_LAVCA'!$AB$84</f>
        <v>6061590</v>
      </c>
      <c r="AE104" s="1385">
        <f>'5C2_LAVCA'!$AC$84</f>
        <v>3376234</v>
      </c>
      <c r="AF104" s="1385">
        <f>'5C2_LAVCA'!$AD$84</f>
        <v>844063</v>
      </c>
      <c r="AG104" s="1385">
        <f>'5C2_LAVCA'!$AE$79</f>
        <v>0</v>
      </c>
      <c r="AH104" s="1387">
        <f>'5C2_LAVCA'!$AE$80</f>
        <v>10000</v>
      </c>
      <c r="AI104" s="1387">
        <f>'5C2_LAVCA'!$AE$81</f>
        <v>0</v>
      </c>
      <c r="AJ104" s="1388">
        <f>'5C2_LAVCA'!$AE$84</f>
        <v>9447824</v>
      </c>
      <c r="AK104" s="1388">
        <f t="shared" si="71"/>
        <v>9471115</v>
      </c>
      <c r="AL104" s="379"/>
      <c r="AM104" s="1378">
        <f>'5C2_LAVCA'!$AG$84</f>
        <v>8610521</v>
      </c>
      <c r="AN104" s="1386">
        <f>'5C2_LAVCA'!$AH$84</f>
        <v>4</v>
      </c>
      <c r="AO104" s="1389">
        <f>'5C2_LAVCA'!$AI$84</f>
        <v>-19226</v>
      </c>
      <c r="AP104" s="1386">
        <f>'5C2_LAVCA'!$AJ$84</f>
        <v>-4</v>
      </c>
      <c r="AQ104" s="1378">
        <f>'5C2_LAVCA'!$AK$84</f>
        <v>-25148</v>
      </c>
      <c r="AR104" s="1378">
        <f>'5C2_LAVCA'!$AL$84</f>
        <v>-44374</v>
      </c>
      <c r="AS104" s="1378">
        <f>'5C2_LAVCA'!$AM$84</f>
        <v>8566147</v>
      </c>
      <c r="AT104" s="1378"/>
      <c r="AU104" s="1378">
        <f>'5C2_LAVCA'!$AN$84</f>
        <v>-21417</v>
      </c>
      <c r="AV104" s="1378">
        <f>'5C2_LAVCA'!$AO$84</f>
        <v>8544730</v>
      </c>
      <c r="AW104" s="1378">
        <f>'5C2_LAVCA'!$AP$84</f>
        <v>56633</v>
      </c>
      <c r="AX104" s="1378">
        <f>'5C2_LAVCA'!$AQ$84</f>
        <v>8601363</v>
      </c>
      <c r="AY104" s="1378">
        <f>'5C2_LAVCA'!$AQ$84-AU104</f>
        <v>8622780</v>
      </c>
      <c r="AZ104" s="1378">
        <f>'5C2_LAVCA'!$AR$84</f>
        <v>5578586</v>
      </c>
      <c r="BA104" s="1378">
        <f>'5C2_LAVCA'!$AS$84</f>
        <v>3022777</v>
      </c>
      <c r="BB104" s="1378">
        <f>'5C2_LAVCA'!$AT$84</f>
        <v>755701</v>
      </c>
      <c r="BC104" s="1378">
        <f t="shared" si="72"/>
        <v>18093895</v>
      </c>
      <c r="BD104" s="1378">
        <f t="shared" si="73"/>
        <v>1599764</v>
      </c>
      <c r="BE104" s="1378">
        <v>22619</v>
      </c>
      <c r="BF104" s="1378">
        <f t="shared" si="74"/>
        <v>23291</v>
      </c>
      <c r="BG104" s="1378">
        <f t="shared" si="77"/>
        <v>672</v>
      </c>
      <c r="BH104" s="1378">
        <v>20946</v>
      </c>
      <c r="BI104" s="1378">
        <f t="shared" si="75"/>
        <v>21417</v>
      </c>
      <c r="BJ104" s="1378">
        <f t="shared" si="76"/>
        <v>471</v>
      </c>
    </row>
    <row r="105" spans="1:62" ht="16.5" customHeight="1" x14ac:dyDescent="0.2">
      <c r="A105" s="366" t="s">
        <v>601</v>
      </c>
      <c r="B105" s="516">
        <v>328001</v>
      </c>
      <c r="C105" s="370" t="s">
        <v>281</v>
      </c>
      <c r="D105" s="371">
        <f>'5C1H_Southwest'!$C$84</f>
        <v>543</v>
      </c>
      <c r="E105" s="372"/>
      <c r="F105" s="373">
        <f>'5C1H_Southwest'!$E$84</f>
        <v>1872563.2645428164</v>
      </c>
      <c r="G105" s="1347"/>
      <c r="H105" s="1347"/>
      <c r="I105" s="374">
        <f>'5C1H_Southwest'!$F$84</f>
        <v>524</v>
      </c>
      <c r="J105" s="373">
        <f>'5C1H_Southwest'!$H$84</f>
        <v>254918.61871593169</v>
      </c>
      <c r="K105" s="374">
        <f>'5C1H_Southwest'!$I$84</f>
        <v>73</v>
      </c>
      <c r="L105" s="373">
        <f>'5C1H_Southwest'!$K$84</f>
        <v>9694.8423949878488</v>
      </c>
      <c r="M105" s="374">
        <f>'5C1H_Southwest'!$L$84</f>
        <v>60</v>
      </c>
      <c r="N105" s="373">
        <f>'5C1H_Southwest'!$N$84</f>
        <v>199209.09030796954</v>
      </c>
      <c r="O105" s="374">
        <f>'5C1H_Southwest'!$O$84</f>
        <v>3</v>
      </c>
      <c r="P105" s="373">
        <f>'5C1H_Southwest'!$Q$84</f>
        <v>3984.1818061593899</v>
      </c>
      <c r="Q105" s="375">
        <f>'5C1H_Southwest'!$R$84</f>
        <v>2340370</v>
      </c>
      <c r="R105" s="375"/>
      <c r="S105" s="372">
        <f>'5C1H_Southwest'!$S$84</f>
        <v>451408</v>
      </c>
      <c r="T105" s="372">
        <f>'5C1H_Southwest'!$T$84</f>
        <v>25706</v>
      </c>
      <c r="U105" s="376">
        <f>'5C1H_Southwest'!$U$84</f>
        <v>477114</v>
      </c>
      <c r="V105" s="375">
        <f>'5C1H_Southwest'!$V$84</f>
        <v>2817484</v>
      </c>
      <c r="W105" s="373"/>
      <c r="X105" s="373">
        <f>'5C1H_Southwest'!$W$84</f>
        <v>-7044</v>
      </c>
      <c r="Y105" s="375">
        <f>'5C1H_Southwest'!$X$84</f>
        <v>2810440</v>
      </c>
      <c r="Z105" s="372">
        <f>'5C1H_Southwest'!$Y$84</f>
        <v>4298</v>
      </c>
      <c r="AA105" s="377">
        <f>'5C1H_Southwest'!$Z$78</f>
        <v>0</v>
      </c>
      <c r="AB105" s="377">
        <f>'5C1H_Southwest'!$Z$82</f>
        <v>8142</v>
      </c>
      <c r="AC105" s="375">
        <f>'5C1H_Southwest'!$Z$84</f>
        <v>2822880</v>
      </c>
      <c r="AD105" s="372">
        <f>'5C1H_Southwest'!$AA$84</f>
        <v>1564634</v>
      </c>
      <c r="AE105" s="372">
        <f>'5C1H_Southwest'!$AB$84</f>
        <v>1258246</v>
      </c>
      <c r="AF105" s="375">
        <f>'5C1H_Southwest'!$AC$84</f>
        <v>314562</v>
      </c>
      <c r="AG105" s="377">
        <f>'5C1H_Southwest'!$AD$79</f>
        <v>0</v>
      </c>
      <c r="AH105" s="1364">
        <f>'5C1H_Southwest'!$AD$80</f>
        <v>0</v>
      </c>
      <c r="AI105" s="1364">
        <f>'5C1H_Southwest'!$AD$81</f>
        <v>0</v>
      </c>
      <c r="AJ105" s="378">
        <f>'5C1H_Southwest'!$AD$84</f>
        <v>2822880</v>
      </c>
      <c r="AK105" s="378">
        <f t="shared" si="71"/>
        <v>2829924</v>
      </c>
      <c r="AL105" s="379"/>
      <c r="AM105" s="380">
        <f>'5C1H_Southwest'!$AF$84</f>
        <v>4238566</v>
      </c>
      <c r="AN105" s="371">
        <f>'5C1H_Southwest'!$AG$84</f>
        <v>107</v>
      </c>
      <c r="AO105" s="379">
        <f>'5C1H_Southwest'!$AH$84</f>
        <v>839884</v>
      </c>
      <c r="AP105" s="371">
        <f>'5C1H_Southwest'!$AI$84</f>
        <v>11</v>
      </c>
      <c r="AQ105" s="381">
        <f>'5C1H_Southwest'!$AJ$84</f>
        <v>42972</v>
      </c>
      <c r="AR105" s="382">
        <f>'5C1H_Southwest'!$AK$84</f>
        <v>882856</v>
      </c>
      <c r="AS105" s="380">
        <f>'5C1H_Southwest'!$AL$84</f>
        <v>5121422</v>
      </c>
      <c r="AT105" s="383"/>
      <c r="AU105" s="383">
        <f>'5C1H_Southwest'!$AM$84</f>
        <v>-12804</v>
      </c>
      <c r="AV105" s="380">
        <f>'5C1H_Southwest'!$AN$84</f>
        <v>5108618</v>
      </c>
      <c r="AW105" s="381">
        <f>'5C1H_Southwest'!$AO$84</f>
        <v>6395</v>
      </c>
      <c r="AX105" s="380">
        <f>'5C1H_Southwest'!$AP$84</f>
        <v>5115013</v>
      </c>
      <c r="AY105" s="380">
        <f>'5C1H_Southwest'!$AP$84-AU105</f>
        <v>5127817</v>
      </c>
      <c r="AZ105" s="381">
        <f>'5C1H_Southwest'!$AQ$84</f>
        <v>2798462</v>
      </c>
      <c r="BA105" s="381">
        <f>'5C1H_Southwest'!$AR$84</f>
        <v>2316551</v>
      </c>
      <c r="BB105" s="380">
        <f>'5C1H_Southwest'!$AS$84</f>
        <v>579138</v>
      </c>
      <c r="BC105" s="381">
        <f t="shared" si="72"/>
        <v>7957741</v>
      </c>
      <c r="BD105" s="381">
        <f t="shared" si="73"/>
        <v>893700</v>
      </c>
      <c r="BE105" s="383">
        <v>5852</v>
      </c>
      <c r="BF105" s="383">
        <f t="shared" si="74"/>
        <v>7044</v>
      </c>
      <c r="BG105" s="383">
        <f t="shared" si="77"/>
        <v>1192</v>
      </c>
      <c r="BH105" s="383">
        <v>10504</v>
      </c>
      <c r="BI105" s="383">
        <f t="shared" si="75"/>
        <v>12804</v>
      </c>
      <c r="BJ105" s="383">
        <f t="shared" si="76"/>
        <v>2300</v>
      </c>
    </row>
    <row r="106" spans="1:62" ht="16.5" customHeight="1" x14ac:dyDescent="0.2">
      <c r="A106" s="366" t="s">
        <v>602</v>
      </c>
      <c r="B106" s="516">
        <v>349001</v>
      </c>
      <c r="C106" s="370" t="s">
        <v>286</v>
      </c>
      <c r="D106" s="371">
        <f>'5C1G_JS Clark'!$C$84</f>
        <v>249</v>
      </c>
      <c r="E106" s="372"/>
      <c r="F106" s="373">
        <f>'5C1G_JS Clark'!$E$84</f>
        <v>1119495.8838493635</v>
      </c>
      <c r="G106" s="1347"/>
      <c r="H106" s="1347"/>
      <c r="I106" s="374">
        <f>'5C1G_JS Clark'!$F$84</f>
        <v>234</v>
      </c>
      <c r="J106" s="373">
        <f>'5C1G_JS Clark'!$H$84</f>
        <v>153975.77609011449</v>
      </c>
      <c r="K106" s="374">
        <f>'5C1G_JS Clark'!$I$84</f>
        <v>238</v>
      </c>
      <c r="L106" s="373">
        <f>'5C1G_JS Clark'!$K$84</f>
        <v>42838.42555658448</v>
      </c>
      <c r="M106" s="374">
        <f>'5C1G_JS Clark'!$L$84</f>
        <v>13</v>
      </c>
      <c r="N106" s="373">
        <f>'5C1G_JS Clark'!$N$84</f>
        <v>58800.381654976423</v>
      </c>
      <c r="O106" s="374">
        <f>'5C1G_JS Clark'!$O$84</f>
        <v>1</v>
      </c>
      <c r="P106" s="373">
        <f>'5C1G_JS Clark'!$Q$84</f>
        <v>1802.158517111907</v>
      </c>
      <c r="Q106" s="375">
        <f>'5C1G_JS Clark'!$R$84</f>
        <v>1376912</v>
      </c>
      <c r="R106" s="375"/>
      <c r="S106" s="372">
        <f>'5C1G_JS Clark'!$S$84</f>
        <v>-65254</v>
      </c>
      <c r="T106" s="372">
        <f>'5C1G_JS Clark'!$T$84</f>
        <v>-22609</v>
      </c>
      <c r="U106" s="376">
        <f>'5C1G_JS Clark'!$U$84</f>
        <v>-87863</v>
      </c>
      <c r="V106" s="375">
        <f>'5C1G_JS Clark'!$V$84</f>
        <v>1289049</v>
      </c>
      <c r="W106" s="373"/>
      <c r="X106" s="373">
        <f>'5C1G_JS Clark'!$W$84</f>
        <v>-3222</v>
      </c>
      <c r="Y106" s="375">
        <f>'5C1G_JS Clark'!$X$84</f>
        <v>1285827</v>
      </c>
      <c r="Z106" s="372">
        <f>'5C1G_JS Clark'!$Y$84</f>
        <v>31671</v>
      </c>
      <c r="AA106" s="377">
        <f>'5C1G_JS Clark'!$Z$78</f>
        <v>0</v>
      </c>
      <c r="AB106" s="377">
        <f>'5C1G_JS Clark'!$Z$82</f>
        <v>12567</v>
      </c>
      <c r="AC106" s="375">
        <f>'5C1G_JS Clark'!$Z$84</f>
        <v>1330065</v>
      </c>
      <c r="AD106" s="372">
        <f>'5C1G_JS Clark'!$AA$84</f>
        <v>923596</v>
      </c>
      <c r="AE106" s="372">
        <f>'5C1G_JS Clark'!$AB$84</f>
        <v>406469</v>
      </c>
      <c r="AF106" s="375">
        <f>'5C1G_JS Clark'!$AC$84</f>
        <v>101617</v>
      </c>
      <c r="AG106" s="377">
        <f>'5C1G_JS Clark'!$AD$79</f>
        <v>0</v>
      </c>
      <c r="AH106" s="1364">
        <f>'5C1G_JS Clark'!$AD$80</f>
        <v>34272</v>
      </c>
      <c r="AI106" s="1364">
        <f>'5C1G_JS Clark'!$AD$81</f>
        <v>0</v>
      </c>
      <c r="AJ106" s="378">
        <f>'5C1G_JS Clark'!$AD$84</f>
        <v>1364337</v>
      </c>
      <c r="AK106" s="378">
        <f t="shared" si="71"/>
        <v>1367559</v>
      </c>
      <c r="AL106" s="379"/>
      <c r="AM106" s="380">
        <f>'5C1G_JS Clark'!$AF$84</f>
        <v>694229</v>
      </c>
      <c r="AN106" s="371">
        <f>'5C1G_JS Clark'!$AG$84</f>
        <v>-17</v>
      </c>
      <c r="AO106" s="379">
        <f>'5C1G_JS Clark'!$AH$84</f>
        <v>-64460</v>
      </c>
      <c r="AP106" s="371">
        <f>'5C1G_JS Clark'!$AI$84</f>
        <v>-8</v>
      </c>
      <c r="AQ106" s="381">
        <f>'5C1G_JS Clark'!$AJ$84</f>
        <v>-10864</v>
      </c>
      <c r="AR106" s="382">
        <f>'5C1G_JS Clark'!$AK$84</f>
        <v>-75324</v>
      </c>
      <c r="AS106" s="380">
        <f>'5C1G_JS Clark'!$AL$84</f>
        <v>618905</v>
      </c>
      <c r="AT106" s="383"/>
      <c r="AU106" s="383">
        <f>'5C1G_JS Clark'!$AM$84</f>
        <v>-1547</v>
      </c>
      <c r="AV106" s="380">
        <f>'5C1G_JS Clark'!$AN$84</f>
        <v>617358</v>
      </c>
      <c r="AW106" s="381">
        <f>'5C1G_JS Clark'!$AO$84</f>
        <v>13323</v>
      </c>
      <c r="AX106" s="380">
        <f>'5C1G_JS Clark'!$AP$84</f>
        <v>630681</v>
      </c>
      <c r="AY106" s="380">
        <f>'5C1G_JS Clark'!$AP$84-AU106</f>
        <v>632228</v>
      </c>
      <c r="AZ106" s="381">
        <f>'5C1G_JS Clark'!$AQ$84</f>
        <v>437628</v>
      </c>
      <c r="BA106" s="381">
        <f>'5C1G_JS Clark'!$AR$84</f>
        <v>193053</v>
      </c>
      <c r="BB106" s="380">
        <f>'5C1G_JS Clark'!$AS$84</f>
        <v>48263</v>
      </c>
      <c r="BC106" s="381">
        <f t="shared" si="72"/>
        <v>1999787</v>
      </c>
      <c r="BD106" s="381">
        <f t="shared" si="73"/>
        <v>149880</v>
      </c>
      <c r="BE106" s="383">
        <v>3442</v>
      </c>
      <c r="BF106" s="383">
        <f t="shared" si="74"/>
        <v>3222</v>
      </c>
      <c r="BG106" s="383">
        <f t="shared" si="77"/>
        <v>-220</v>
      </c>
      <c r="BH106" s="383">
        <v>1690</v>
      </c>
      <c r="BI106" s="383">
        <f t="shared" si="75"/>
        <v>1547</v>
      </c>
      <c r="BJ106" s="383">
        <f t="shared" si="76"/>
        <v>-143</v>
      </c>
    </row>
    <row r="107" spans="1:62" ht="16.5" customHeight="1" x14ac:dyDescent="0.2">
      <c r="A107" s="367" t="s">
        <v>615</v>
      </c>
      <c r="B107" s="517" t="s">
        <v>615</v>
      </c>
      <c r="C107" s="384" t="s">
        <v>437</v>
      </c>
      <c r="D107" s="385">
        <f>'5C1AH_BRUP'!$C$84</f>
        <v>266</v>
      </c>
      <c r="E107" s="386"/>
      <c r="F107" s="387">
        <f>'5C1AH_BRUP'!$E$84</f>
        <v>852919.37791900372</v>
      </c>
      <c r="G107" s="1348"/>
      <c r="H107" s="1348"/>
      <c r="I107" s="388">
        <f>'5C1AH_BRUP'!$F$84</f>
        <v>259</v>
      </c>
      <c r="J107" s="387">
        <f>'5C1AH_BRUP'!$H$84</f>
        <v>105202.80670523553</v>
      </c>
      <c r="K107" s="388">
        <f>'5C1AH_BRUP'!$I$84</f>
        <v>0</v>
      </c>
      <c r="L107" s="387">
        <f>'5C1AH_BRUP'!$K$84</f>
        <v>0</v>
      </c>
      <c r="M107" s="388">
        <f>'5C1AH_BRUP'!$L$84</f>
        <v>29</v>
      </c>
      <c r="N107" s="387">
        <f>'5C1AH_BRUP'!$N$84</f>
        <v>80079.071821763398</v>
      </c>
      <c r="O107" s="388">
        <f>'5C1AH_BRUP'!$O$84</f>
        <v>0</v>
      </c>
      <c r="P107" s="387">
        <f>'5C1AH_BRUP'!$Q$84</f>
        <v>0</v>
      </c>
      <c r="Q107" s="389">
        <f>'5C1AH_BRUP'!$R$84</f>
        <v>1038201</v>
      </c>
      <c r="R107" s="389"/>
      <c r="S107" s="386">
        <f>'5C1AH_BRUP'!$S$84</f>
        <v>118437</v>
      </c>
      <c r="T107" s="386">
        <f>'5C1AH_BRUP'!$T$84</f>
        <v>29851</v>
      </c>
      <c r="U107" s="390">
        <f>'5C1AH_BRUP'!$U$84</f>
        <v>148288</v>
      </c>
      <c r="V107" s="389">
        <f>'5C1AH_BRUP'!$V$84</f>
        <v>1186489</v>
      </c>
      <c r="W107" s="387"/>
      <c r="X107" s="387">
        <f>'5C1AH_BRUP'!$W$84</f>
        <v>-2967</v>
      </c>
      <c r="Y107" s="389">
        <f>'5C1AH_BRUP'!$X$84</f>
        <v>1183522</v>
      </c>
      <c r="Z107" s="386">
        <f>'5C1AH_BRUP'!$Y$84</f>
        <v>-113622</v>
      </c>
      <c r="AA107" s="391">
        <f>'5C1AH_BRUP'!$Z$78</f>
        <v>0</v>
      </c>
      <c r="AB107" s="1361">
        <f>'5C1AH_BRUP'!$Z$82</f>
        <v>0</v>
      </c>
      <c r="AC107" s="389">
        <f>'5C1AH_BRUP'!$Z$84</f>
        <v>1069900</v>
      </c>
      <c r="AD107" s="392">
        <f>'5C1AH_BRUP'!$AA$84</f>
        <v>613270</v>
      </c>
      <c r="AE107" s="386">
        <f>'5C1AH_BRUP'!$AB$84</f>
        <v>456630</v>
      </c>
      <c r="AF107" s="393">
        <f>'5C1AH_BRUP'!$AC$84</f>
        <v>114158</v>
      </c>
      <c r="AG107" s="391">
        <f>'5C1AH_BRUP'!$AD$79</f>
        <v>0</v>
      </c>
      <c r="AH107" s="1365">
        <f>'5C1AH_BRUP'!$AD$80</f>
        <v>0</v>
      </c>
      <c r="AI107" s="1365">
        <f>'5C1AH_BRUP'!$AD$81</f>
        <v>0</v>
      </c>
      <c r="AJ107" s="393">
        <f>'5C1AH_BRUP'!$AD$84</f>
        <v>1069900</v>
      </c>
      <c r="AK107" s="393">
        <f t="shared" si="71"/>
        <v>1072867</v>
      </c>
      <c r="AL107" s="394"/>
      <c r="AM107" s="395">
        <f>'5C1AH_BRUP'!$AF$84</f>
        <v>2006879</v>
      </c>
      <c r="AN107" s="385">
        <f>'5C1AH_BRUP'!$AG$84</f>
        <v>23</v>
      </c>
      <c r="AO107" s="394">
        <f>'5C1AH_BRUP'!$AH$84</f>
        <v>164700</v>
      </c>
      <c r="AP107" s="385">
        <f>'5C1AH_BRUP'!$AI$84</f>
        <v>17</v>
      </c>
      <c r="AQ107" s="396">
        <f>'5C1AH_BRUP'!$AJ$84</f>
        <v>64277</v>
      </c>
      <c r="AR107" s="397">
        <f>'5C1AH_BRUP'!$AK$84</f>
        <v>228977</v>
      </c>
      <c r="AS107" s="395">
        <f>'5C1AH_BRUP'!$AL$84</f>
        <v>2235856</v>
      </c>
      <c r="AT107" s="1358"/>
      <c r="AU107" s="398">
        <f>'5C1AH_BRUP'!$AM$84</f>
        <v>-5590</v>
      </c>
      <c r="AV107" s="395">
        <f>'5C1AH_BRUP'!$AN$84</f>
        <v>2230266</v>
      </c>
      <c r="AW107" s="396">
        <f>'5C1AH_BRUP'!$AO$84</f>
        <v>6223</v>
      </c>
      <c r="AX107" s="1383">
        <f>'5C1AH_BRUP'!$AP$84</f>
        <v>2236489</v>
      </c>
      <c r="AY107" s="395">
        <f>'5C1AH_BRUP'!$AP$84-AU107</f>
        <v>2242079</v>
      </c>
      <c r="AZ107" s="396">
        <f>'5C1AH_BRUP'!$AQ$84</f>
        <v>1355098</v>
      </c>
      <c r="BA107" s="396">
        <f>'5C1AH_BRUP'!$AR$84</f>
        <v>881391</v>
      </c>
      <c r="BB107" s="395">
        <f>'5C1AH_BRUP'!$AS$84</f>
        <v>220348</v>
      </c>
      <c r="BC107" s="396">
        <f t="shared" si="72"/>
        <v>3314946</v>
      </c>
      <c r="BD107" s="396">
        <f t="shared" si="73"/>
        <v>334506</v>
      </c>
      <c r="BE107" s="398">
        <v>2596</v>
      </c>
      <c r="BF107" s="398">
        <f t="shared" si="74"/>
        <v>2967</v>
      </c>
      <c r="BG107" s="398">
        <f t="shared" si="77"/>
        <v>371</v>
      </c>
      <c r="BH107" s="398">
        <v>5086</v>
      </c>
      <c r="BI107" s="398">
        <f t="shared" si="75"/>
        <v>5590</v>
      </c>
      <c r="BJ107" s="398">
        <f t="shared" si="76"/>
        <v>504</v>
      </c>
    </row>
    <row r="108" spans="1:62" ht="16.5" customHeight="1" x14ac:dyDescent="0.2">
      <c r="A108" s="365" t="s">
        <v>582</v>
      </c>
      <c r="B108" s="515" t="s">
        <v>582</v>
      </c>
      <c r="C108" s="352" t="s">
        <v>441</v>
      </c>
      <c r="D108" s="353">
        <f>'5C1X_Tangi'!$C$84</f>
        <v>321</v>
      </c>
      <c r="E108" s="354"/>
      <c r="F108" s="355">
        <f>'5C1X_Tangi'!$E$84</f>
        <v>1507382.9724232941</v>
      </c>
      <c r="G108" s="1346"/>
      <c r="H108" s="1346"/>
      <c r="I108" s="356">
        <f>'5C1X_Tangi'!$F$84</f>
        <v>235</v>
      </c>
      <c r="J108" s="355">
        <f>'5C1X_Tangi'!$H$84</f>
        <v>156314.25245034689</v>
      </c>
      <c r="K108" s="356">
        <f>'5C1X_Tangi'!$I$84</f>
        <v>51</v>
      </c>
      <c r="L108" s="355">
        <f>'5C1X_Tangi'!$K$84</f>
        <v>9226.2468202824894</v>
      </c>
      <c r="M108" s="356">
        <f>'5C1X_Tangi'!$L$84</f>
        <v>28</v>
      </c>
      <c r="N108" s="355">
        <f>'5C1X_Tangi'!$N$84</f>
        <v>126212.47961439032</v>
      </c>
      <c r="O108" s="356">
        <f>'5C1X_Tangi'!$O$84</f>
        <v>0</v>
      </c>
      <c r="P108" s="355">
        <f>'5C1X_Tangi'!$Q$84</f>
        <v>0</v>
      </c>
      <c r="Q108" s="357">
        <f>'5C1X_Tangi'!$R$84</f>
        <v>1799137</v>
      </c>
      <c r="R108" s="357"/>
      <c r="S108" s="354">
        <f>'5C1X_Tangi'!$S$84</f>
        <v>-115832</v>
      </c>
      <c r="T108" s="354">
        <f>'5C1X_Tangi'!$T$84</f>
        <v>-43128</v>
      </c>
      <c r="U108" s="358">
        <f>'5C1X_Tangi'!$U$84</f>
        <v>-158960</v>
      </c>
      <c r="V108" s="357">
        <f>'5C1X_Tangi'!$V$84</f>
        <v>1640177</v>
      </c>
      <c r="W108" s="355"/>
      <c r="X108" s="355">
        <f>'5C1X_Tangi'!$W$84</f>
        <v>-4101</v>
      </c>
      <c r="Y108" s="357">
        <f>'5C1X_Tangi'!$X$84</f>
        <v>1636076</v>
      </c>
      <c r="Z108" s="354">
        <f>'5C1X_Tangi'!$Y$84</f>
        <v>465</v>
      </c>
      <c r="AA108" s="369">
        <f>'5C1X_Tangi'!$Z$78</f>
        <v>0</v>
      </c>
      <c r="AB108" s="1360">
        <f>'5C1X_Tangi'!$Z$82</f>
        <v>1003</v>
      </c>
      <c r="AC108" s="357">
        <f>'5C1X_Tangi'!$Z$84</f>
        <v>1637544</v>
      </c>
      <c r="AD108" s="354">
        <f>'5C1X_Tangi'!$AA$84</f>
        <v>1155304</v>
      </c>
      <c r="AE108" s="354">
        <f>'5C1X_Tangi'!$AB$84</f>
        <v>482240</v>
      </c>
      <c r="AF108" s="357">
        <f>'5C1X_Tangi'!$AC$84</f>
        <v>120560</v>
      </c>
      <c r="AG108" s="369">
        <f>'5C1X_Tangi'!$AD$79</f>
        <v>0</v>
      </c>
      <c r="AH108" s="1363">
        <f>'5C1X_Tangi'!$AD$80</f>
        <v>0</v>
      </c>
      <c r="AI108" s="1363">
        <f>'5C1X_Tangi'!$AD$81</f>
        <v>0</v>
      </c>
      <c r="AJ108" s="359">
        <f>'5C1X_Tangi'!$AD$84</f>
        <v>1637544</v>
      </c>
      <c r="AK108" s="359">
        <f t="shared" si="71"/>
        <v>1641645</v>
      </c>
      <c r="AL108" s="360"/>
      <c r="AM108" s="361">
        <f>'5C1X_Tangi'!$AF$84</f>
        <v>867698</v>
      </c>
      <c r="AN108" s="353">
        <f>'5C1X_Tangi'!$AG$84</f>
        <v>-14</v>
      </c>
      <c r="AO108" s="360">
        <f>'5C1X_Tangi'!$AH$84</f>
        <v>-39997</v>
      </c>
      <c r="AP108" s="353">
        <f>'5C1X_Tangi'!$AI$84</f>
        <v>-18</v>
      </c>
      <c r="AQ108" s="362">
        <f>'5C1X_Tangi'!$AJ$84</f>
        <v>-22163</v>
      </c>
      <c r="AR108" s="363">
        <f>'5C1X_Tangi'!$AK$84</f>
        <v>-62160</v>
      </c>
      <c r="AS108" s="361">
        <f>'5C1X_Tangi'!$AL$84</f>
        <v>805538</v>
      </c>
      <c r="AT108" s="1357"/>
      <c r="AU108" s="364">
        <f>'5C1X_Tangi'!$AM$84</f>
        <v>-2014</v>
      </c>
      <c r="AV108" s="361">
        <f>'5C1X_Tangi'!$AN$84</f>
        <v>803524</v>
      </c>
      <c r="AW108" s="362">
        <f>'5C1X_Tangi'!$AO$84</f>
        <v>-357</v>
      </c>
      <c r="AX108" s="1382">
        <f>'5C1X_Tangi'!$AP$84</f>
        <v>803167</v>
      </c>
      <c r="AY108" s="361">
        <f>'5C1X_Tangi'!$AP$84-AU108</f>
        <v>805181</v>
      </c>
      <c r="AZ108" s="362">
        <f>'5C1X_Tangi'!$AQ$84</f>
        <v>558766</v>
      </c>
      <c r="BA108" s="362">
        <f>'5C1X_Tangi'!$AR$84</f>
        <v>244401</v>
      </c>
      <c r="BB108" s="361">
        <f>'5C1X_Tangi'!$AS$84</f>
        <v>61101</v>
      </c>
      <c r="BC108" s="362">
        <f t="shared" si="72"/>
        <v>2446826</v>
      </c>
      <c r="BD108" s="362">
        <f t="shared" si="73"/>
        <v>181661</v>
      </c>
      <c r="BE108" s="364">
        <v>4497</v>
      </c>
      <c r="BF108" s="364">
        <f t="shared" si="74"/>
        <v>4101</v>
      </c>
      <c r="BG108" s="364">
        <f t="shared" si="77"/>
        <v>-396</v>
      </c>
      <c r="BH108" s="364">
        <v>2154</v>
      </c>
      <c r="BI108" s="364">
        <f t="shared" si="75"/>
        <v>2014</v>
      </c>
      <c r="BJ108" s="364">
        <f t="shared" si="76"/>
        <v>-140</v>
      </c>
    </row>
    <row r="109" spans="1:62" ht="16.5" customHeight="1" x14ac:dyDescent="0.2">
      <c r="A109" s="366" t="s">
        <v>464</v>
      </c>
      <c r="B109" s="516" t="s">
        <v>464</v>
      </c>
      <c r="C109" s="370" t="s">
        <v>619</v>
      </c>
      <c r="D109" s="371">
        <f>'5C1Y_GEO'!$C$84</f>
        <v>286</v>
      </c>
      <c r="E109" s="372"/>
      <c r="F109" s="373">
        <f>'5C1Y_GEO'!$E$84</f>
        <v>964997.95049598673</v>
      </c>
      <c r="G109" s="1347"/>
      <c r="H109" s="1347"/>
      <c r="I109" s="374">
        <f>'5C1Y_GEO'!$F$84</f>
        <v>231</v>
      </c>
      <c r="J109" s="373">
        <f>'5C1Y_GEO'!$H$84</f>
        <v>98704.167353273122</v>
      </c>
      <c r="K109" s="374">
        <f>'5C1Y_GEO'!$I$84</f>
        <v>0</v>
      </c>
      <c r="L109" s="373">
        <f>'5C1Y_GEO'!$K$84</f>
        <v>0</v>
      </c>
      <c r="M109" s="374">
        <f>'5C1Y_GEO'!$L$84</f>
        <v>41</v>
      </c>
      <c r="N109" s="373">
        <f>'5C1Y_GEO'!$N$84</f>
        <v>119367.05762634633</v>
      </c>
      <c r="O109" s="374">
        <f>'5C1Y_GEO'!$O$84</f>
        <v>3</v>
      </c>
      <c r="P109" s="373">
        <f>'5C1Y_GEO'!$Q$84</f>
        <v>4964.5628182501105</v>
      </c>
      <c r="Q109" s="375">
        <f>'5C1Y_GEO'!$R$84</f>
        <v>1188034</v>
      </c>
      <c r="R109" s="1343"/>
      <c r="S109" s="372">
        <f>'5C1Y_GEO'!$S$84</f>
        <v>908300</v>
      </c>
      <c r="T109" s="372">
        <f>'5C1Y_GEO'!$T$84</f>
        <v>-4201</v>
      </c>
      <c r="U109" s="376">
        <f>'5C1Y_GEO'!$U$84</f>
        <v>904099</v>
      </c>
      <c r="V109" s="375">
        <f>'5C1Y_GEO'!$V$84</f>
        <v>2092133</v>
      </c>
      <c r="W109" s="373"/>
      <c r="X109" s="373">
        <f>'5C1Y_GEO'!$W$84</f>
        <v>-5231</v>
      </c>
      <c r="Y109" s="375">
        <f>'5C1Y_GEO'!$X$84</f>
        <v>2086902</v>
      </c>
      <c r="Z109" s="372">
        <f>'5C1Y_GEO'!$Y$84</f>
        <v>1008</v>
      </c>
      <c r="AA109" s="377">
        <f>'5C1Y_GEO'!$Z$78</f>
        <v>0</v>
      </c>
      <c r="AB109" s="377">
        <f>'5C1Y_GEO'!$Z$82</f>
        <v>0</v>
      </c>
      <c r="AC109" s="375">
        <f>'5C1Y_GEO'!$Z$84</f>
        <v>2087910</v>
      </c>
      <c r="AD109" s="372">
        <f>'5C1Y_GEO'!$AA$84</f>
        <v>1347758</v>
      </c>
      <c r="AE109" s="372">
        <f>'5C1Y_GEO'!$AB$84</f>
        <v>740152</v>
      </c>
      <c r="AF109" s="375">
        <f>'5C1Y_GEO'!$AC$84</f>
        <v>185039</v>
      </c>
      <c r="AG109" s="377">
        <f>'5C1Y_GEO'!$AD$79</f>
        <v>0</v>
      </c>
      <c r="AH109" s="1364">
        <f>'5C1Y_GEO'!$AD$80</f>
        <v>0</v>
      </c>
      <c r="AI109" s="1364">
        <f>'5C1Y_GEO'!$AD$81</f>
        <v>0</v>
      </c>
      <c r="AJ109" s="378">
        <f>'5C1Y_GEO'!$AD$84</f>
        <v>2087910</v>
      </c>
      <c r="AK109" s="378">
        <f t="shared" si="71"/>
        <v>2093141</v>
      </c>
      <c r="AL109" s="379"/>
      <c r="AM109" s="380">
        <f>'5C1Y_GEO'!$AF$84</f>
        <v>2064380</v>
      </c>
      <c r="AN109" s="371">
        <f>'5C1Y_GEO'!$AG$84</f>
        <v>237</v>
      </c>
      <c r="AO109" s="379">
        <f>'5C1Y_GEO'!$AH$84</f>
        <v>1786768</v>
      </c>
      <c r="AP109" s="371">
        <f>'5C1Y_GEO'!$AI$84</f>
        <v>-10</v>
      </c>
      <c r="AQ109" s="381">
        <f>'5C1Y_GEO'!$AJ$84</f>
        <v>-66324</v>
      </c>
      <c r="AR109" s="382">
        <f>'5C1Y_GEO'!$AK$84</f>
        <v>1720444</v>
      </c>
      <c r="AS109" s="380">
        <f>'5C1Y_GEO'!$AL$84</f>
        <v>3784824</v>
      </c>
      <c r="AT109" s="383"/>
      <c r="AU109" s="383">
        <f>'5C1Y_GEO'!$AM$84</f>
        <v>-9461</v>
      </c>
      <c r="AV109" s="380">
        <f>'5C1Y_GEO'!$AN$84</f>
        <v>3775363</v>
      </c>
      <c r="AW109" s="381">
        <f>'5C1Y_GEO'!$AO$84</f>
        <v>-2383</v>
      </c>
      <c r="AX109" s="380">
        <f>'5C1Y_GEO'!$AP$84</f>
        <v>3772980</v>
      </c>
      <c r="AY109" s="380">
        <f>'5C1Y_GEO'!$AP$84-AU109</f>
        <v>3782441</v>
      </c>
      <c r="AZ109" s="381">
        <f>'5C1Y_GEO'!$AQ$84</f>
        <v>2549826</v>
      </c>
      <c r="BA109" s="381">
        <f>'5C1Y_GEO'!$AR$84</f>
        <v>1223154</v>
      </c>
      <c r="BB109" s="380">
        <f>'5C1Y_GEO'!$AS$84</f>
        <v>305788</v>
      </c>
      <c r="BC109" s="381">
        <f t="shared" si="72"/>
        <v>5875582</v>
      </c>
      <c r="BD109" s="381">
        <f t="shared" si="73"/>
        <v>490827</v>
      </c>
      <c r="BE109" s="383">
        <v>2969</v>
      </c>
      <c r="BF109" s="383">
        <f t="shared" si="74"/>
        <v>5231</v>
      </c>
      <c r="BG109" s="383">
        <f t="shared" si="77"/>
        <v>2262</v>
      </c>
      <c r="BH109" s="383">
        <v>5223</v>
      </c>
      <c r="BI109" s="383">
        <f t="shared" si="75"/>
        <v>9461</v>
      </c>
      <c r="BJ109" s="383">
        <f t="shared" si="76"/>
        <v>4238</v>
      </c>
    </row>
    <row r="110" spans="1:62" ht="16.5" customHeight="1" x14ac:dyDescent="0.2">
      <c r="A110" s="366" t="s">
        <v>1248</v>
      </c>
      <c r="B110" s="516" t="s">
        <v>1248</v>
      </c>
      <c r="C110" s="370" t="s">
        <v>1228</v>
      </c>
      <c r="D110" s="371">
        <f>'5C1AI_Harmony'!$C$84</f>
        <v>0</v>
      </c>
      <c r="E110" s="372"/>
      <c r="F110" s="373">
        <f>'5C1AI_Harmony'!$E$84</f>
        <v>0</v>
      </c>
      <c r="G110" s="1347"/>
      <c r="H110" s="1347"/>
      <c r="I110" s="374">
        <f>'5C1AI_Harmony'!$F$84</f>
        <v>0</v>
      </c>
      <c r="J110" s="373">
        <f>'5C1AI_Harmony'!$H$84</f>
        <v>0</v>
      </c>
      <c r="K110" s="374">
        <f>'5C1AI_Harmony'!$I$84</f>
        <v>0</v>
      </c>
      <c r="L110" s="373">
        <f>'5C1AI_Harmony'!$K$84</f>
        <v>0</v>
      </c>
      <c r="M110" s="374">
        <f>'5C1AI_Harmony'!$L$84</f>
        <v>0</v>
      </c>
      <c r="N110" s="373">
        <f>'5C1AI_Harmony'!$N$84</f>
        <v>0</v>
      </c>
      <c r="O110" s="374">
        <f>'5C1AI_Harmony'!$O$84</f>
        <v>0</v>
      </c>
      <c r="P110" s="373">
        <f>'5C1AI_Harmony'!$Q$84</f>
        <v>0</v>
      </c>
      <c r="Q110" s="375">
        <f>'5C1AI_Harmony'!$R$84</f>
        <v>0</v>
      </c>
      <c r="R110" s="1343"/>
      <c r="S110" s="372">
        <f>'5C1AI_Harmony'!$S$84</f>
        <v>200231</v>
      </c>
      <c r="T110" s="372">
        <f>'5C1AI_Harmony'!$T$84</f>
        <v>3860</v>
      </c>
      <c r="U110" s="376">
        <f>'5C1AI_Harmony'!$U$84</f>
        <v>204091</v>
      </c>
      <c r="V110" s="375">
        <f>'5C1AI_Harmony'!$V$84</f>
        <v>204091</v>
      </c>
      <c r="W110" s="373"/>
      <c r="X110" s="373">
        <f>'5C1AI_Harmony'!$W$84</f>
        <v>-510</v>
      </c>
      <c r="Y110" s="375">
        <f>'5C1AI_Harmony'!$X$84</f>
        <v>203581</v>
      </c>
      <c r="Z110" s="372">
        <f>'5C1AI_Harmony'!$Y$84</f>
        <v>0</v>
      </c>
      <c r="AA110" s="377">
        <f>'5C1AI_Harmony'!$Z$78</f>
        <v>0</v>
      </c>
      <c r="AB110" s="377">
        <f>'5C1AI_Harmony'!$Z$82</f>
        <v>0</v>
      </c>
      <c r="AC110" s="375">
        <f>'5C1AI_Harmony'!$Z$84</f>
        <v>203581</v>
      </c>
      <c r="AD110" s="372">
        <f>'5C1AI_Harmony'!$AA$84</f>
        <v>121114</v>
      </c>
      <c r="AE110" s="372">
        <f>'5C1AI_Harmony'!$AB$84</f>
        <v>82467</v>
      </c>
      <c r="AF110" s="375">
        <f>'5C1AI_Harmony'!$AC$84</f>
        <v>20617</v>
      </c>
      <c r="AG110" s="377">
        <f>'5C1AI_Harmony'!$AD$79</f>
        <v>0</v>
      </c>
      <c r="AH110" s="1364">
        <f>'5C1AI_Harmony'!$AD$80</f>
        <v>10000</v>
      </c>
      <c r="AI110" s="1364">
        <f>'5C1AI_Harmony'!$AD$81</f>
        <v>0</v>
      </c>
      <c r="AJ110" s="378">
        <f>'5C1AI_Harmony'!$AD$84</f>
        <v>213581</v>
      </c>
      <c r="AK110" s="378">
        <f t="shared" si="71"/>
        <v>214091</v>
      </c>
      <c r="AL110" s="379"/>
      <c r="AM110" s="380">
        <f>'5C1AI_Harmony'!$AF$84</f>
        <v>0</v>
      </c>
      <c r="AN110" s="371">
        <f>'5C1AI_Harmony'!$AG$84</f>
        <v>43</v>
      </c>
      <c r="AO110" s="379">
        <f>'5C1AI_Harmony'!$AH$84</f>
        <v>272364</v>
      </c>
      <c r="AP110" s="371">
        <f>'5C1AI_Harmony'!$AI$84</f>
        <v>2</v>
      </c>
      <c r="AQ110" s="381">
        <f>'5C1AI_Harmony'!$AJ$84</f>
        <v>6407</v>
      </c>
      <c r="AR110" s="382">
        <f>'5C1AI_Harmony'!$AK$84</f>
        <v>278771</v>
      </c>
      <c r="AS110" s="380">
        <f>'5C1AI_Harmony'!$AL$84</f>
        <v>278771</v>
      </c>
      <c r="AT110" s="383"/>
      <c r="AU110" s="383">
        <f>'5C1AI_Harmony'!$AM$84</f>
        <v>-697</v>
      </c>
      <c r="AV110" s="380">
        <f>'5C1AI_Harmony'!$AN$84</f>
        <v>278074</v>
      </c>
      <c r="AW110" s="381">
        <f>'5C1AI_Harmony'!$AO$84</f>
        <v>0</v>
      </c>
      <c r="AX110" s="380">
        <f>'5C1AI_Harmony'!$AP$84</f>
        <v>278074</v>
      </c>
      <c r="AY110" s="380">
        <f>'5C1AI_Harmony'!$AP$84-AU110</f>
        <v>278771</v>
      </c>
      <c r="AZ110" s="381">
        <f>'5C1AI_Harmony'!$AQ$84</f>
        <v>187464</v>
      </c>
      <c r="BA110" s="381">
        <f>'5C1AI_Harmony'!$AR$84</f>
        <v>90610</v>
      </c>
      <c r="BB110" s="380">
        <f>'5C1AI_Harmony'!$AS$84</f>
        <v>22652</v>
      </c>
      <c r="BC110" s="381">
        <f t="shared" si="72"/>
        <v>492862</v>
      </c>
      <c r="BD110" s="381">
        <f t="shared" si="73"/>
        <v>43269</v>
      </c>
      <c r="BE110" s="383">
        <v>453</v>
      </c>
      <c r="BF110" s="383">
        <f t="shared" si="74"/>
        <v>510</v>
      </c>
      <c r="BG110" s="383">
        <f>BF110-BE110</f>
        <v>57</v>
      </c>
      <c r="BH110" s="383">
        <v>705</v>
      </c>
      <c r="BI110" s="383">
        <f t="shared" si="75"/>
        <v>697</v>
      </c>
      <c r="BJ110" s="383">
        <f>BI110-BH110</f>
        <v>-8</v>
      </c>
    </row>
    <row r="111" spans="1:62" ht="16.5" customHeight="1" x14ac:dyDescent="0.2">
      <c r="A111" s="366" t="s">
        <v>1250</v>
      </c>
      <c r="B111" s="516" t="s">
        <v>1250</v>
      </c>
      <c r="C111" s="370" t="s">
        <v>1227</v>
      </c>
      <c r="D111" s="371">
        <f>'5C1AJ_Athlos'!$C$84</f>
        <v>0</v>
      </c>
      <c r="E111" s="372"/>
      <c r="F111" s="373">
        <f>'5C1AJ_Athlos'!$E$84</f>
        <v>0</v>
      </c>
      <c r="G111" s="1347"/>
      <c r="H111" s="1347"/>
      <c r="I111" s="374">
        <f>'5C1AJ_Athlos'!$F$84</f>
        <v>0</v>
      </c>
      <c r="J111" s="373">
        <f>'5C1AJ_Athlos'!$H$84</f>
        <v>0</v>
      </c>
      <c r="K111" s="374">
        <f>'5C1AJ_Athlos'!$I$84</f>
        <v>0</v>
      </c>
      <c r="L111" s="373">
        <f>'5C1AJ_Athlos'!$K$84</f>
        <v>0</v>
      </c>
      <c r="M111" s="374">
        <f>'5C1AJ_Athlos'!$L$84</f>
        <v>0</v>
      </c>
      <c r="N111" s="373">
        <f>'5C1AJ_Athlos'!$N$84</f>
        <v>0</v>
      </c>
      <c r="O111" s="374">
        <f>'5C1AJ_Athlos'!$O$84</f>
        <v>0</v>
      </c>
      <c r="P111" s="373">
        <f>'5C1AJ_Athlos'!$Q$84</f>
        <v>0</v>
      </c>
      <c r="Q111" s="375">
        <f>'5C1AJ_Athlos'!$R$84</f>
        <v>0</v>
      </c>
      <c r="R111" s="1343"/>
      <c r="S111" s="372">
        <f>'5C1AJ_Athlos'!$S$84</f>
        <v>4278768</v>
      </c>
      <c r="T111" s="372">
        <f>'5C1AJ_Athlos'!$T$84</f>
        <v>51730</v>
      </c>
      <c r="U111" s="376">
        <f>'5C1AJ_Athlos'!$U$84</f>
        <v>4330498</v>
      </c>
      <c r="V111" s="375">
        <f>'5C1AJ_Athlos'!$V$84</f>
        <v>4330498</v>
      </c>
      <c r="W111" s="373"/>
      <c r="X111" s="373">
        <f>'5C1AJ_Athlos'!$W$84</f>
        <v>-10826</v>
      </c>
      <c r="Y111" s="375">
        <f>'5C1AJ_Athlos'!$X$84</f>
        <v>4319672</v>
      </c>
      <c r="Z111" s="372">
        <f>'5C1AJ_Athlos'!$Y$84</f>
        <v>0</v>
      </c>
      <c r="AA111" s="377">
        <f>'5C1AJ_Athlos'!$Z$78</f>
        <v>0</v>
      </c>
      <c r="AB111" s="377">
        <f>'5C1AJ_Athlos'!$Z$82</f>
        <v>0</v>
      </c>
      <c r="AC111" s="375">
        <f>'5C1AJ_Athlos'!$Z$84</f>
        <v>4319672</v>
      </c>
      <c r="AD111" s="372">
        <f>'5C1AJ_Athlos'!$AA$84</f>
        <v>2863530</v>
      </c>
      <c r="AE111" s="372">
        <f>'5C1AJ_Athlos'!$AB$84</f>
        <v>1456142</v>
      </c>
      <c r="AF111" s="375">
        <f>'5C1AJ_Athlos'!$AC$84</f>
        <v>364036</v>
      </c>
      <c r="AG111" s="377">
        <f>'5C1AJ_Athlos'!$AD$79</f>
        <v>0</v>
      </c>
      <c r="AH111" s="1364">
        <f>'5C1AJ_Athlos'!$AD$80</f>
        <v>0</v>
      </c>
      <c r="AI111" s="1364">
        <f>'5C1AJ_Athlos'!$AD$81</f>
        <v>0</v>
      </c>
      <c r="AJ111" s="378">
        <f>'5C1AJ_Athlos'!$AD$84</f>
        <v>4319672</v>
      </c>
      <c r="AK111" s="378">
        <f t="shared" si="71"/>
        <v>4330498</v>
      </c>
      <c r="AL111" s="379"/>
      <c r="AM111" s="380">
        <f>'5C1AJ_Athlos'!$AF$84</f>
        <v>0</v>
      </c>
      <c r="AN111" s="371">
        <f>'5C1AJ_Athlos'!$AG$84</f>
        <v>969</v>
      </c>
      <c r="AO111" s="379">
        <f>'5C1AJ_Athlos'!$AH$84</f>
        <v>5216881</v>
      </c>
      <c r="AP111" s="371">
        <f>'5C1AJ_Athlos'!$AI$84</f>
        <v>5</v>
      </c>
      <c r="AQ111" s="381">
        <f>'5C1AJ_Athlos'!$AJ$84</f>
        <v>10723</v>
      </c>
      <c r="AR111" s="382">
        <f>'5C1AJ_Athlos'!$AK$84</f>
        <v>5227604</v>
      </c>
      <c r="AS111" s="380">
        <f>'5C1AJ_Athlos'!$AL$84</f>
        <v>5227604</v>
      </c>
      <c r="AT111" s="383"/>
      <c r="AU111" s="383">
        <f>'5C1AJ_Athlos'!$AM$84</f>
        <v>-13070</v>
      </c>
      <c r="AV111" s="380">
        <f>'5C1AJ_Athlos'!$AN$84</f>
        <v>5214534</v>
      </c>
      <c r="AW111" s="381">
        <f>'5C1AJ_Athlos'!$AO$84</f>
        <v>0</v>
      </c>
      <c r="AX111" s="380">
        <f>'5C1AJ_Athlos'!$AP$84</f>
        <v>5214534</v>
      </c>
      <c r="AY111" s="380">
        <f>'5C1AJ_Athlos'!$AP$84-AU111</f>
        <v>5227604</v>
      </c>
      <c r="AZ111" s="381">
        <f>'5C1AJ_Athlos'!$AQ$84</f>
        <v>3401600</v>
      </c>
      <c r="BA111" s="381">
        <f>'5C1AJ_Athlos'!$AR$84</f>
        <v>1812934</v>
      </c>
      <c r="BB111" s="380">
        <f>'5C1AJ_Athlos'!$AS$84</f>
        <v>453233</v>
      </c>
      <c r="BC111" s="381">
        <f t="shared" si="72"/>
        <v>9558102</v>
      </c>
      <c r="BD111" s="381">
        <f t="shared" si="73"/>
        <v>817269</v>
      </c>
      <c r="BE111" s="383">
        <v>9321</v>
      </c>
      <c r="BF111" s="383">
        <f t="shared" si="74"/>
        <v>10826</v>
      </c>
      <c r="BG111" s="383">
        <f>BF111-BE111</f>
        <v>1505</v>
      </c>
      <c r="BH111" s="383">
        <v>11117</v>
      </c>
      <c r="BI111" s="383">
        <f t="shared" si="75"/>
        <v>13070</v>
      </c>
      <c r="BJ111" s="383">
        <f>BI111-BH111</f>
        <v>1953</v>
      </c>
    </row>
    <row r="112" spans="1:62" ht="16.5" customHeight="1" x14ac:dyDescent="0.2">
      <c r="A112" s="367" t="s">
        <v>917</v>
      </c>
      <c r="B112" s="517" t="s">
        <v>917</v>
      </c>
      <c r="C112" s="384" t="s">
        <v>766</v>
      </c>
      <c r="D112" s="385">
        <f>'5C1AG_Collegiate'!$C$84</f>
        <v>124</v>
      </c>
      <c r="E112" s="386"/>
      <c r="F112" s="387">
        <f>'5C1AG_Collegiate'!$E$84</f>
        <v>412561.41953139263</v>
      </c>
      <c r="G112" s="1348"/>
      <c r="H112" s="1348"/>
      <c r="I112" s="388">
        <f>'5C1AG_Collegiate'!$F$84</f>
        <v>89</v>
      </c>
      <c r="J112" s="387">
        <f>'5C1AG_Collegiate'!$H$84</f>
        <v>37278.49524976543</v>
      </c>
      <c r="K112" s="388">
        <f>'5C1AG_Collegiate'!$I$84</f>
        <v>122</v>
      </c>
      <c r="L112" s="387">
        <f>'5C1AG_Collegiate'!$K$84</f>
        <v>13811.840782387451</v>
      </c>
      <c r="M112" s="388">
        <f>'5C1AG_Collegiate'!$L$84</f>
        <v>23</v>
      </c>
      <c r="N112" s="387">
        <f>'5C1AG_Collegiate'!$N$84</f>
        <v>67716.812220291089</v>
      </c>
      <c r="O112" s="388">
        <f>'5C1AG_Collegiate'!$O$84</f>
        <v>0</v>
      </c>
      <c r="P112" s="387">
        <f>'5C1AG_Collegiate'!$Q$84</f>
        <v>0</v>
      </c>
      <c r="Q112" s="389">
        <f>'5C1AG_Collegiate'!$R$84</f>
        <v>531369</v>
      </c>
      <c r="R112" s="1344"/>
      <c r="S112" s="386">
        <f>'5C1AG_Collegiate'!$S$84</f>
        <v>633259</v>
      </c>
      <c r="T112" s="386">
        <f>'5C1AG_Collegiate'!$T$84</f>
        <v>-65206</v>
      </c>
      <c r="U112" s="390">
        <f>'5C1AG_Collegiate'!$U$84</f>
        <v>568053</v>
      </c>
      <c r="V112" s="389">
        <f>'5C1AG_Collegiate'!$V$84</f>
        <v>1099422</v>
      </c>
      <c r="W112" s="387"/>
      <c r="X112" s="387">
        <f>'5C1AG_Collegiate'!$W$84</f>
        <v>-2749</v>
      </c>
      <c r="Y112" s="389">
        <f>'5C1AG_Collegiate'!$X$84</f>
        <v>1096673</v>
      </c>
      <c r="Z112" s="386">
        <f>'5C1AG_Collegiate'!$Y$84</f>
        <v>-57762</v>
      </c>
      <c r="AA112" s="391">
        <f>'5C1AG_Collegiate'!$Z$78</f>
        <v>0</v>
      </c>
      <c r="AB112" s="1361">
        <f>'5C1AG_Collegiate'!$Z$82</f>
        <v>7316</v>
      </c>
      <c r="AC112" s="389">
        <f>'5C1AG_Collegiate'!$Z$84</f>
        <v>1046227</v>
      </c>
      <c r="AD112" s="392">
        <f>'5C1AG_Collegiate'!$AA$84</f>
        <v>320404</v>
      </c>
      <c r="AE112" s="386">
        <f>'5C1AG_Collegiate'!$AB$84</f>
        <v>725823</v>
      </c>
      <c r="AF112" s="393">
        <f>'5C1AG_Collegiate'!$AC$84</f>
        <v>181457</v>
      </c>
      <c r="AG112" s="391">
        <f>'5C1AG_Collegiate'!$AD$79</f>
        <v>0</v>
      </c>
      <c r="AH112" s="1365">
        <f>'5C1AG_Collegiate'!$AD$80</f>
        <v>10000</v>
      </c>
      <c r="AI112" s="1365">
        <f>'5C1AG_Collegiate'!$AD$81</f>
        <v>40038</v>
      </c>
      <c r="AJ112" s="393">
        <f>'5C1AG_Collegiate'!$AD$84</f>
        <v>1096265</v>
      </c>
      <c r="AK112" s="393">
        <f t="shared" si="71"/>
        <v>1099014</v>
      </c>
      <c r="AL112" s="394"/>
      <c r="AM112" s="395">
        <f>'5C1AG_Collegiate'!$AF$84</f>
        <v>905397</v>
      </c>
      <c r="AN112" s="385">
        <f>'5C1AG_Collegiate'!$AG$84</f>
        <v>151</v>
      </c>
      <c r="AO112" s="394">
        <f>'5C1AG_Collegiate'!$AH$84</f>
        <v>1113906</v>
      </c>
      <c r="AP112" s="385">
        <f>'5C1AG_Collegiate'!$AI$84</f>
        <v>-24</v>
      </c>
      <c r="AQ112" s="396">
        <f>'5C1AG_Collegiate'!$AJ$84</f>
        <v>-60621</v>
      </c>
      <c r="AR112" s="397">
        <f>'5C1AG_Collegiate'!$AK$84</f>
        <v>1053285</v>
      </c>
      <c r="AS112" s="395">
        <f>'5C1AG_Collegiate'!$AL$84</f>
        <v>1958682</v>
      </c>
      <c r="AT112" s="1358"/>
      <c r="AU112" s="398">
        <f>'5C1AG_Collegiate'!$AM$84</f>
        <v>-4896</v>
      </c>
      <c r="AV112" s="395">
        <f>'5C1AG_Collegiate'!$AN$84</f>
        <v>1953786</v>
      </c>
      <c r="AW112" s="396">
        <f>'5C1AG_Collegiate'!$AO$84</f>
        <v>0</v>
      </c>
      <c r="AX112" s="1383">
        <f>'5C1AG_Collegiate'!$AP$84</f>
        <v>1953786</v>
      </c>
      <c r="AY112" s="395">
        <f>'5C1AG_Collegiate'!$AP$84-AU112</f>
        <v>1958682</v>
      </c>
      <c r="AZ112" s="396">
        <f>'5C1AG_Collegiate'!$AQ$84</f>
        <v>609528</v>
      </c>
      <c r="BA112" s="396">
        <f>'5C1AG_Collegiate'!$AR$84</f>
        <v>1344258</v>
      </c>
      <c r="BB112" s="395">
        <f>'5C1AG_Collegiate'!$AS$84</f>
        <v>336065</v>
      </c>
      <c r="BC112" s="396">
        <f t="shared" si="72"/>
        <v>3057696</v>
      </c>
      <c r="BD112" s="396">
        <f t="shared" si="73"/>
        <v>517522</v>
      </c>
      <c r="BE112" s="398">
        <v>1328</v>
      </c>
      <c r="BF112" s="398">
        <f t="shared" si="74"/>
        <v>2749</v>
      </c>
      <c r="BG112" s="398">
        <f t="shared" si="77"/>
        <v>1421</v>
      </c>
      <c r="BH112" s="398">
        <v>2292</v>
      </c>
      <c r="BI112" s="398">
        <f t="shared" si="75"/>
        <v>4896</v>
      </c>
      <c r="BJ112" s="398">
        <f t="shared" si="76"/>
        <v>2604</v>
      </c>
    </row>
    <row r="113" spans="1:62" ht="16.5" customHeight="1" x14ac:dyDescent="0.2">
      <c r="A113" s="366" t="s">
        <v>918</v>
      </c>
      <c r="B113" s="516" t="s">
        <v>343</v>
      </c>
      <c r="C113" s="370" t="s">
        <v>1174</v>
      </c>
      <c r="D113" s="371">
        <f>'5C1M_GEO Mid'!$C$84</f>
        <v>690</v>
      </c>
      <c r="E113" s="372"/>
      <c r="F113" s="373">
        <f>'5C1M_GEO Mid'!$E$84</f>
        <v>2242924.8715943419</v>
      </c>
      <c r="G113" s="1347"/>
      <c r="H113" s="1347"/>
      <c r="I113" s="374">
        <f>'5C1M_GEO Mid'!$F$84</f>
        <v>607</v>
      </c>
      <c r="J113" s="373">
        <f>'5C1M_GEO Mid'!$H$84</f>
        <v>249993.30796799765</v>
      </c>
      <c r="K113" s="374">
        <f>'5C1M_GEO Mid'!$I$84</f>
        <v>144</v>
      </c>
      <c r="L113" s="373">
        <f>'5C1M_GEO Mid'!$K$84</f>
        <v>16157.70992560794</v>
      </c>
      <c r="M113" s="374">
        <f>'5C1M_GEO Mid'!$L$84</f>
        <v>68</v>
      </c>
      <c r="N113" s="373">
        <f>'5C1M_GEO Mid'!$N$84</f>
        <v>189869.35835021705</v>
      </c>
      <c r="O113" s="374">
        <f>'5C1M_GEO Mid'!$O$84</f>
        <v>1</v>
      </c>
      <c r="P113" s="373">
        <f>'5C1M_GEO Mid'!$Q$84</f>
        <v>1104.5389216794952</v>
      </c>
      <c r="Q113" s="375">
        <f>'5C1M_GEO Mid'!$R$84</f>
        <v>2700050</v>
      </c>
      <c r="R113" s="1343"/>
      <c r="S113" s="372">
        <f>'5C1M_GEO Mid'!$S$84</f>
        <v>-43108</v>
      </c>
      <c r="T113" s="372">
        <f>'5C1M_GEO Mid'!$T$84</f>
        <v>-84558</v>
      </c>
      <c r="U113" s="376">
        <f>'5C1M_GEO Mid'!$U$84</f>
        <v>-127666</v>
      </c>
      <c r="V113" s="375">
        <f>'5C1M_GEO Mid'!$V$84</f>
        <v>2572384</v>
      </c>
      <c r="W113" s="373"/>
      <c r="X113" s="373">
        <f>'5C1M_GEO Mid'!$W$84</f>
        <v>-6431</v>
      </c>
      <c r="Y113" s="375">
        <f>'5C1M_GEO Mid'!$X$84</f>
        <v>2565953</v>
      </c>
      <c r="Z113" s="372">
        <f>'5C1M_GEO Mid'!$Y$84</f>
        <v>105238</v>
      </c>
      <c r="AA113" s="377">
        <f>'5C1M_GEO Mid'!$Z$78</f>
        <v>0</v>
      </c>
      <c r="AB113" s="377">
        <f>'5C1M_GEO Mid'!$Z$82</f>
        <v>6313</v>
      </c>
      <c r="AC113" s="375">
        <f>'5C1M_GEO Mid'!$Z$84</f>
        <v>2677504</v>
      </c>
      <c r="AD113" s="372">
        <f>'5C1M_GEO Mid'!$AA$84</f>
        <v>1869894</v>
      </c>
      <c r="AE113" s="372">
        <f>'5C1M_GEO Mid'!$AB$84</f>
        <v>807610</v>
      </c>
      <c r="AF113" s="375">
        <f>'5C1M_GEO Mid'!$AC$84</f>
        <v>201902</v>
      </c>
      <c r="AG113" s="377">
        <f>'5C1M_GEO Mid'!$AD$79</f>
        <v>0</v>
      </c>
      <c r="AH113" s="1364">
        <f>'5C1M_GEO Mid'!$AD$80</f>
        <v>0</v>
      </c>
      <c r="AI113" s="1364">
        <f>'5C1M_GEO Mid'!$AD$81</f>
        <v>0</v>
      </c>
      <c r="AJ113" s="378">
        <f>'5C1M_GEO Mid'!$AD$84</f>
        <v>2677504</v>
      </c>
      <c r="AK113" s="378">
        <f t="shared" si="71"/>
        <v>2683935</v>
      </c>
      <c r="AL113" s="379"/>
      <c r="AM113" s="380">
        <f>'5C1M_GEO Mid'!$AF$84</f>
        <v>5150026</v>
      </c>
      <c r="AN113" s="371">
        <f>'5C1M_GEO Mid'!$AG$84</f>
        <v>-12</v>
      </c>
      <c r="AO113" s="379">
        <f>'5C1M_GEO Mid'!$AH$84</f>
        <v>-74127</v>
      </c>
      <c r="AP113" s="371">
        <f>'5C1M_GEO Mid'!$AI$84</f>
        <v>-42</v>
      </c>
      <c r="AQ113" s="381">
        <f>'5C1M_GEO Mid'!$AJ$84</f>
        <v>-165387</v>
      </c>
      <c r="AR113" s="382">
        <f>'5C1M_GEO Mid'!$AK$84</f>
        <v>-239514</v>
      </c>
      <c r="AS113" s="380">
        <f>'5C1M_GEO Mid'!$AL$84</f>
        <v>4910512</v>
      </c>
      <c r="AT113" s="383"/>
      <c r="AU113" s="383">
        <f>'5C1M_GEO Mid'!$AM$84</f>
        <v>-12276</v>
      </c>
      <c r="AV113" s="380">
        <f>'5C1M_GEO Mid'!$AN$84</f>
        <v>4898236</v>
      </c>
      <c r="AW113" s="381">
        <f>'5C1M_GEO Mid'!$AO$84</f>
        <v>0</v>
      </c>
      <c r="AX113" s="380">
        <f>'5C1M_GEO Mid'!$AP$84</f>
        <v>4898236</v>
      </c>
      <c r="AY113" s="380">
        <f>'5C1M_GEO Mid'!$AP$84-AU113</f>
        <v>4910512</v>
      </c>
      <c r="AZ113" s="381">
        <f>'5C1M_GEO Mid'!$AQ$84</f>
        <v>3470240</v>
      </c>
      <c r="BA113" s="381">
        <f>'5C1M_GEO Mid'!$AR$84</f>
        <v>1427996</v>
      </c>
      <c r="BB113" s="380">
        <f>'5C1M_GEO Mid'!$AS$84</f>
        <v>356999</v>
      </c>
      <c r="BC113" s="381">
        <f t="shared" si="72"/>
        <v>7594447</v>
      </c>
      <c r="BD113" s="381">
        <f t="shared" si="73"/>
        <v>558901</v>
      </c>
      <c r="BE113" s="383">
        <v>6750</v>
      </c>
      <c r="BF113" s="383">
        <f t="shared" si="74"/>
        <v>6431</v>
      </c>
      <c r="BG113" s="383">
        <f t="shared" si="77"/>
        <v>-319</v>
      </c>
      <c r="BH113" s="383">
        <v>13046</v>
      </c>
      <c r="BI113" s="383">
        <f t="shared" si="75"/>
        <v>12276</v>
      </c>
      <c r="BJ113" s="383">
        <f t="shared" si="76"/>
        <v>-770</v>
      </c>
    </row>
    <row r="114" spans="1:62" ht="16.5" customHeight="1" x14ac:dyDescent="0.2">
      <c r="A114" s="367" t="s">
        <v>588</v>
      </c>
      <c r="B114" s="517" t="s">
        <v>342</v>
      </c>
      <c r="C114" s="384" t="s">
        <v>1274</v>
      </c>
      <c r="D114" s="385">
        <f>Placeholder_Tallulah!$C$84</f>
        <v>408</v>
      </c>
      <c r="E114" s="386"/>
      <c r="F114" s="387">
        <f>Placeholder_Tallulah!$E$84</f>
        <v>1920053.2342949526</v>
      </c>
      <c r="G114" s="1348"/>
      <c r="H114" s="1348"/>
      <c r="I114" s="388">
        <f>Placeholder_Tallulah!$F$84</f>
        <v>385</v>
      </c>
      <c r="J114" s="387">
        <f>Placeholder_Tallulah!$H$84</f>
        <v>240706.0902010799</v>
      </c>
      <c r="K114" s="388">
        <f>Placeholder_Tallulah!$I$84</f>
        <v>161</v>
      </c>
      <c r="L114" s="387">
        <f>Placeholder_Tallulah!$K$84</f>
        <v>27413.970142297116</v>
      </c>
      <c r="M114" s="388">
        <f>Placeholder_Tallulah!$L$84</f>
        <v>21</v>
      </c>
      <c r="N114" s="387">
        <f>Placeholder_Tallulah!$N$84</f>
        <v>89466.553333400807</v>
      </c>
      <c r="O114" s="388">
        <f>Placeholder_Tallulah!$O$84</f>
        <v>5</v>
      </c>
      <c r="P114" s="387">
        <f>Placeholder_Tallulah!$Q$84</f>
        <v>8520.6241269905531</v>
      </c>
      <c r="Q114" s="389">
        <f>Placeholder_Tallulah!$R$84</f>
        <v>2286161</v>
      </c>
      <c r="R114" s="1344"/>
      <c r="S114" s="386">
        <f>Placeholder_Tallulah!$S$84</f>
        <v>-2286161</v>
      </c>
      <c r="T114" s="386">
        <f>Placeholder_Tallulah!$T$84</f>
        <v>0</v>
      </c>
      <c r="U114" s="390">
        <f>Placeholder_Tallulah!$U$84</f>
        <v>-2286161</v>
      </c>
      <c r="V114" s="389">
        <f>Placeholder_Tallulah!$V$84</f>
        <v>0</v>
      </c>
      <c r="W114" s="387"/>
      <c r="X114" s="387">
        <f>Placeholder_Tallulah!$W$84</f>
        <v>0</v>
      </c>
      <c r="Y114" s="389">
        <f>Placeholder_Tallulah!$X$84</f>
        <v>0</v>
      </c>
      <c r="Z114" s="386">
        <f>Placeholder_Tallulah!$Y$84</f>
        <v>0</v>
      </c>
      <c r="AA114" s="391">
        <f>Placeholder_Tallulah!$Z$78</f>
        <v>0</v>
      </c>
      <c r="AB114" s="1361">
        <f>Placeholder_Tallulah!$Z$82</f>
        <v>0</v>
      </c>
      <c r="AC114" s="389">
        <f>Placeholder_Tallulah!$Z$84</f>
        <v>0</v>
      </c>
      <c r="AD114" s="392">
        <f>Placeholder_Tallulah!$AA$84</f>
        <v>0</v>
      </c>
      <c r="AE114" s="386">
        <f>Placeholder_Tallulah!$AB$84</f>
        <v>0</v>
      </c>
      <c r="AF114" s="393">
        <f>Placeholder_Tallulah!$AC$84</f>
        <v>0</v>
      </c>
      <c r="AG114" s="391">
        <f>Placeholder_Tallulah!$AD$79</f>
        <v>0</v>
      </c>
      <c r="AH114" s="1365">
        <f>Placeholder_Tallulah!$AD$80</f>
        <v>0</v>
      </c>
      <c r="AI114" s="1365">
        <f>Placeholder_Tallulah!$AD$81</f>
        <v>0</v>
      </c>
      <c r="AJ114" s="393">
        <f>Placeholder_Tallulah!$AD$84</f>
        <v>0</v>
      </c>
      <c r="AK114" s="393">
        <f t="shared" si="71"/>
        <v>0</v>
      </c>
      <c r="AL114" s="394"/>
      <c r="AM114" s="395">
        <f>Placeholder_Tallulah!$AF$84</f>
        <v>0</v>
      </c>
      <c r="AN114" s="385">
        <f>Placeholder_Tallulah!$AG$84</f>
        <v>-408</v>
      </c>
      <c r="AO114" s="394">
        <f>Placeholder_Tallulah!$AH$84</f>
        <v>0</v>
      </c>
      <c r="AP114" s="385">
        <f>Placeholder_Tallulah!$AI$84</f>
        <v>0</v>
      </c>
      <c r="AQ114" s="396">
        <f>Placeholder_Tallulah!$AJ$84</f>
        <v>0</v>
      </c>
      <c r="AR114" s="397">
        <f>Placeholder_Tallulah!$AK$84</f>
        <v>0</v>
      </c>
      <c r="AS114" s="395">
        <f>Placeholder_Tallulah!$AL$84</f>
        <v>0</v>
      </c>
      <c r="AT114" s="1358"/>
      <c r="AU114" s="398">
        <f>Placeholder_Tallulah!$AM$84</f>
        <v>0</v>
      </c>
      <c r="AV114" s="395">
        <f>Placeholder_Tallulah!$AN$84</f>
        <v>0</v>
      </c>
      <c r="AW114" s="396">
        <f>Placeholder_Tallulah!$AO$84</f>
        <v>0</v>
      </c>
      <c r="AX114" s="1383">
        <f>Placeholder_Tallulah!$AP$84</f>
        <v>0</v>
      </c>
      <c r="AY114" s="395">
        <f>Placeholder_Tallulah!$AP$84-AU114</f>
        <v>0</v>
      </c>
      <c r="AZ114" s="396">
        <f>Placeholder_Tallulah!$AQ$84</f>
        <v>0</v>
      </c>
      <c r="BA114" s="396">
        <f>Placeholder_Tallulah!$AR$84</f>
        <v>0</v>
      </c>
      <c r="BB114" s="395">
        <f>Placeholder_Tallulah!$AS$84</f>
        <v>0</v>
      </c>
      <c r="BC114" s="396">
        <f t="shared" si="72"/>
        <v>0</v>
      </c>
      <c r="BD114" s="396">
        <f t="shared" si="73"/>
        <v>0</v>
      </c>
      <c r="BE114" s="398">
        <v>0</v>
      </c>
      <c r="BF114" s="398">
        <f t="shared" si="74"/>
        <v>0</v>
      </c>
      <c r="BG114" s="398">
        <f>BF114-BE114</f>
        <v>0</v>
      </c>
      <c r="BH114" s="398">
        <v>0</v>
      </c>
      <c r="BI114" s="398">
        <f t="shared" si="75"/>
        <v>0</v>
      </c>
      <c r="BJ114" s="398">
        <f>BI114-BH114</f>
        <v>0</v>
      </c>
    </row>
    <row r="115" spans="1:62" s="209" customFormat="1" ht="16.5" customHeight="1" thickBot="1" x14ac:dyDescent="0.25">
      <c r="A115" s="1345"/>
      <c r="B115" s="1350"/>
      <c r="C115" s="966" t="s">
        <v>419</v>
      </c>
      <c r="D115" s="399">
        <f>SUM(D78:D114)</f>
        <v>18071</v>
      </c>
      <c r="E115" s="400"/>
      <c r="F115" s="401">
        <f>SUM(F78:F114)</f>
        <v>69198502.821443558</v>
      </c>
      <c r="G115" s="1349"/>
      <c r="H115" s="1349">
        <f t="shared" ref="H115:O115" si="78">SUM(H78:H114)</f>
        <v>0</v>
      </c>
      <c r="I115" s="399">
        <f t="shared" si="78"/>
        <v>13433</v>
      </c>
      <c r="J115" s="401">
        <f t="shared" si="78"/>
        <v>6841106.8197038621</v>
      </c>
      <c r="K115" s="399">
        <f t="shared" si="78"/>
        <v>7317</v>
      </c>
      <c r="L115" s="401">
        <f t="shared" si="78"/>
        <v>1037818.772948768</v>
      </c>
      <c r="M115" s="399">
        <f t="shared" si="78"/>
        <v>1878</v>
      </c>
      <c r="N115" s="401">
        <f t="shared" si="78"/>
        <v>6423317.6051437659</v>
      </c>
      <c r="O115" s="399">
        <f t="shared" si="78"/>
        <v>276</v>
      </c>
      <c r="P115" s="401">
        <f t="shared" ref="P115:AG115" si="79">SUM(P78:P114)</f>
        <v>383022.6784191138</v>
      </c>
      <c r="Q115" s="402">
        <f t="shared" si="79"/>
        <v>83883764</v>
      </c>
      <c r="R115" s="402">
        <f t="shared" si="79"/>
        <v>2231842</v>
      </c>
      <c r="S115" s="400">
        <f t="shared" si="79"/>
        <v>10937516</v>
      </c>
      <c r="T115" s="400">
        <f t="shared" si="79"/>
        <v>-238136</v>
      </c>
      <c r="U115" s="403">
        <f t="shared" si="79"/>
        <v>10699380</v>
      </c>
      <c r="V115" s="402">
        <f t="shared" si="79"/>
        <v>94583144</v>
      </c>
      <c r="W115" s="401">
        <f t="shared" si="79"/>
        <v>0</v>
      </c>
      <c r="X115" s="401">
        <f t="shared" si="79"/>
        <v>-236469</v>
      </c>
      <c r="Y115" s="402">
        <f t="shared" si="79"/>
        <v>94346675</v>
      </c>
      <c r="Z115" s="401">
        <f t="shared" si="79"/>
        <v>-208291</v>
      </c>
      <c r="AA115" s="404">
        <f t="shared" si="79"/>
        <v>735000</v>
      </c>
      <c r="AB115" s="1362">
        <f t="shared" ref="AB115" si="80">SUM(AB78:AB114)</f>
        <v>463504</v>
      </c>
      <c r="AC115" s="402">
        <f t="shared" si="79"/>
        <v>95336888</v>
      </c>
      <c r="AD115" s="400">
        <f t="shared" si="79"/>
        <v>60541707</v>
      </c>
      <c r="AE115" s="400">
        <f t="shared" si="79"/>
        <v>34795181</v>
      </c>
      <c r="AF115" s="402">
        <f t="shared" si="79"/>
        <v>8698825</v>
      </c>
      <c r="AG115" s="404">
        <f t="shared" si="79"/>
        <v>66000</v>
      </c>
      <c r="AH115" s="1366">
        <f t="shared" ref="AH115:AI115" si="81">SUM(AH78:AH114)</f>
        <v>295989</v>
      </c>
      <c r="AI115" s="1366">
        <f t="shared" si="81"/>
        <v>129275</v>
      </c>
      <c r="AJ115" s="405">
        <f>SUM(AJ78:AJ114)</f>
        <v>95828152</v>
      </c>
      <c r="AK115" s="405">
        <f>SUM(AK78:AK114)</f>
        <v>96064621</v>
      </c>
      <c r="AL115" s="406"/>
      <c r="AM115" s="407">
        <f t="shared" ref="AM115:BD115" si="82">SUM(AM78:AM114)</f>
        <v>98724378</v>
      </c>
      <c r="AN115" s="399">
        <f t="shared" si="82"/>
        <v>2464</v>
      </c>
      <c r="AO115" s="406">
        <f t="shared" si="82"/>
        <v>16253643</v>
      </c>
      <c r="AP115" s="399">
        <f t="shared" si="82"/>
        <v>-204</v>
      </c>
      <c r="AQ115" s="408">
        <f t="shared" si="82"/>
        <v>-512799</v>
      </c>
      <c r="AR115" s="409">
        <f t="shared" si="82"/>
        <v>15740844</v>
      </c>
      <c r="AS115" s="407">
        <f t="shared" si="82"/>
        <v>114465222</v>
      </c>
      <c r="AT115" s="410">
        <f t="shared" si="82"/>
        <v>0</v>
      </c>
      <c r="AU115" s="410">
        <f t="shared" si="82"/>
        <v>-286166</v>
      </c>
      <c r="AV115" s="407">
        <f t="shared" si="82"/>
        <v>114179056</v>
      </c>
      <c r="AW115" s="408">
        <f t="shared" si="82"/>
        <v>56787</v>
      </c>
      <c r="AX115" s="1384">
        <f t="shared" ref="AX115" si="83">SUM(AX78:AX114)</f>
        <v>114235843</v>
      </c>
      <c r="AY115" s="407">
        <f t="shared" si="82"/>
        <v>114522009</v>
      </c>
      <c r="AZ115" s="408">
        <f t="shared" si="82"/>
        <v>71813758</v>
      </c>
      <c r="BA115" s="408">
        <f t="shared" si="82"/>
        <v>42422085</v>
      </c>
      <c r="BB115" s="407">
        <f t="shared" si="82"/>
        <v>10605549</v>
      </c>
      <c r="BC115" s="408">
        <f t="shared" si="82"/>
        <v>210586630</v>
      </c>
      <c r="BD115" s="408">
        <f t="shared" si="82"/>
        <v>19304374</v>
      </c>
      <c r="BE115" s="410">
        <f t="shared" ref="BE115:BJ115" si="84">SUM(BE78:BE114)</f>
        <v>213770</v>
      </c>
      <c r="BF115" s="410">
        <f t="shared" si="84"/>
        <v>236469</v>
      </c>
      <c r="BG115" s="410">
        <f t="shared" si="84"/>
        <v>22699</v>
      </c>
      <c r="BH115" s="410">
        <f t="shared" si="84"/>
        <v>256869</v>
      </c>
      <c r="BI115" s="410">
        <f t="shared" si="84"/>
        <v>286166</v>
      </c>
      <c r="BJ115" s="410">
        <f t="shared" si="84"/>
        <v>29297</v>
      </c>
    </row>
    <row r="116" spans="1:62" customFormat="1" ht="6.75" customHeight="1" thickTop="1" x14ac:dyDescent="0.2">
      <c r="A116" s="1390"/>
      <c r="B116" s="1390"/>
      <c r="C116" s="1390"/>
      <c r="D116" s="1390"/>
      <c r="E116" s="1390"/>
      <c r="F116" s="1390"/>
      <c r="G116" s="1390"/>
      <c r="H116" s="1390"/>
      <c r="I116" s="1390"/>
      <c r="J116" s="1390"/>
      <c r="K116" s="1390"/>
      <c r="L116" s="1390"/>
      <c r="M116" s="1390"/>
      <c r="N116" s="1390"/>
      <c r="O116" s="1390"/>
      <c r="P116" s="1390"/>
      <c r="Q116" s="1390"/>
      <c r="R116" s="1390"/>
      <c r="S116" s="1390"/>
      <c r="T116" s="1390"/>
      <c r="U116" s="1390"/>
      <c r="V116" s="1390"/>
      <c r="W116" s="1390"/>
      <c r="X116" s="1390"/>
      <c r="Y116" s="1390"/>
      <c r="Z116" s="1390"/>
      <c r="AA116" s="1390"/>
      <c r="AB116" s="1390"/>
      <c r="AC116" s="1390"/>
      <c r="AD116" s="1390"/>
      <c r="AE116" s="1390"/>
      <c r="AF116" s="1390"/>
      <c r="AG116" s="1390"/>
      <c r="AH116" s="1390"/>
      <c r="AI116" s="1390"/>
      <c r="AJ116" s="1390"/>
      <c r="AK116" s="1390"/>
      <c r="AL116" s="1390"/>
      <c r="AM116" s="1390"/>
      <c r="AN116" s="1390"/>
      <c r="AO116" s="1390"/>
      <c r="AP116" s="1390"/>
      <c r="AQ116" s="1390"/>
      <c r="AR116" s="1390"/>
      <c r="AS116" s="1390"/>
      <c r="AT116" s="1390"/>
      <c r="AU116" s="1390"/>
      <c r="AV116" s="1390"/>
      <c r="AW116" s="1390"/>
      <c r="AX116" s="1390"/>
      <c r="AY116" s="1390"/>
      <c r="AZ116" s="1390"/>
      <c r="BA116" s="1390"/>
      <c r="BB116" s="1390"/>
      <c r="BC116" s="1390"/>
      <c r="BD116" s="1390"/>
      <c r="BE116" s="1390"/>
      <c r="BF116" s="1390"/>
      <c r="BG116" s="1390"/>
      <c r="BH116" s="1390"/>
      <c r="BI116" s="1390"/>
      <c r="BJ116" s="1390"/>
    </row>
    <row r="117" spans="1:62" ht="16.5" customHeight="1" x14ac:dyDescent="0.2">
      <c r="A117" s="365">
        <v>396211</v>
      </c>
      <c r="B117" s="515" t="s">
        <v>610</v>
      </c>
      <c r="C117" s="352" t="s">
        <v>1171</v>
      </c>
      <c r="D117" s="353">
        <f>'5B2_RSD LA'!D7</f>
        <v>851</v>
      </c>
      <c r="E117" s="354">
        <f>'5B2_RSD LA'!E7</f>
        <v>4812.3300530093593</v>
      </c>
      <c r="F117" s="355">
        <f>'5B2_RSD LA'!F7</f>
        <v>4095292.8751109648</v>
      </c>
      <c r="G117" s="1346">
        <f>'5B2_RSD LA'!G7</f>
        <v>744.76</v>
      </c>
      <c r="H117" s="1346">
        <f>'5B2_RSD LA'!H7</f>
        <v>633790.76</v>
      </c>
      <c r="I117" s="356"/>
      <c r="J117" s="355"/>
      <c r="K117" s="356"/>
      <c r="L117" s="355"/>
      <c r="M117" s="356"/>
      <c r="N117" s="355"/>
      <c r="O117" s="356"/>
      <c r="P117" s="355"/>
      <c r="Q117" s="357">
        <f>'5B2_RSD LA'!I7</f>
        <v>4729084</v>
      </c>
      <c r="R117" s="357"/>
      <c r="S117" s="354">
        <f>'5B2_RSD LA'!J7</f>
        <v>766878</v>
      </c>
      <c r="T117" s="354">
        <f>'5B2_RSD LA'!K7</f>
        <v>-80578</v>
      </c>
      <c r="U117" s="358">
        <f>'5B2_RSD LA'!L7</f>
        <v>686300</v>
      </c>
      <c r="V117" s="357">
        <f>'5B2_RSD LA'!M7</f>
        <v>5415384</v>
      </c>
      <c r="W117" s="355">
        <f>'5B2_RSD LA'!N7</f>
        <v>149697</v>
      </c>
      <c r="X117" s="355">
        <f>'5B2_RSD LA'!O7</f>
        <v>0</v>
      </c>
      <c r="Y117" s="357">
        <f>'5B2_RSD LA'!Q7</f>
        <v>5565081</v>
      </c>
      <c r="Z117" s="354">
        <f>'5B2_RSD LA'!R7</f>
        <v>-334718</v>
      </c>
      <c r="AA117" s="369">
        <f>'5B2_RSD LA'!T7</f>
        <v>0</v>
      </c>
      <c r="AB117" s="1360">
        <f>'5B2_RSD LA'!U7</f>
        <v>12036</v>
      </c>
      <c r="AC117" s="357">
        <f>'5B2_RSD LA'!V7</f>
        <v>5242399</v>
      </c>
      <c r="AD117" s="354">
        <f>'5B2_RSD LA'!W7</f>
        <v>3003612</v>
      </c>
      <c r="AE117" s="354">
        <f>'5B2_RSD LA'!X7</f>
        <v>2238787</v>
      </c>
      <c r="AF117" s="357">
        <f>'5B2_RSD LA'!Y7</f>
        <v>559697</v>
      </c>
      <c r="AG117" s="369">
        <f>'5B2_RSD LA'!Z7</f>
        <v>0</v>
      </c>
      <c r="AH117" s="1363">
        <f>'5B2_RSD LA'!AA7</f>
        <v>0</v>
      </c>
      <c r="AI117" s="1363">
        <f>'5B2_RSD LA'!AB7</f>
        <v>0</v>
      </c>
      <c r="AJ117" s="359">
        <f>'5B2_RSD LA'!AC7</f>
        <v>5242399</v>
      </c>
      <c r="AK117" s="359">
        <f>AJ117-W117-X117</f>
        <v>5092702</v>
      </c>
      <c r="AL117" s="360">
        <f>'5B2_RSD LA'!AD7</f>
        <v>4576</v>
      </c>
      <c r="AM117" s="361">
        <f>'5B2_RSD LA'!AE7</f>
        <v>3894176</v>
      </c>
      <c r="AN117" s="353">
        <f>'5B2_RSD LA'!AF7</f>
        <v>138</v>
      </c>
      <c r="AO117" s="360">
        <f>'5B2_RSD LA'!AG7</f>
        <v>631488</v>
      </c>
      <c r="AP117" s="353">
        <f>'5B2_RSD LA'!AH7</f>
        <v>-29</v>
      </c>
      <c r="AQ117" s="362">
        <f>'5B2_RSD LA'!AI7</f>
        <v>-66352</v>
      </c>
      <c r="AR117" s="363">
        <f>'5B2_RSD LA'!AJ7</f>
        <v>565136</v>
      </c>
      <c r="AS117" s="361">
        <f>'5B2_RSD LA'!AK7</f>
        <v>4459312</v>
      </c>
      <c r="AT117" s="1357">
        <f>'5B2_RSD LA'!AL7</f>
        <v>253750</v>
      </c>
      <c r="AU117" s="364">
        <f>'5B2_RSD LA'!AM7</f>
        <v>0</v>
      </c>
      <c r="AV117" s="361">
        <f>'5B2_RSD LA'!AO7</f>
        <v>4713062</v>
      </c>
      <c r="AW117" s="362">
        <f>'5B2_RSD LA'!AP7</f>
        <v>2093</v>
      </c>
      <c r="AX117" s="1382">
        <f>'5B2_RSD LA'!$AQ$7</f>
        <v>4715155</v>
      </c>
      <c r="AY117" s="361">
        <f>'5B2_RSD LA'!$AQ$7-AT117-AU117</f>
        <v>4461405</v>
      </c>
      <c r="AZ117" s="362">
        <f>'5B2_RSD LA'!AR7</f>
        <v>2664406</v>
      </c>
      <c r="BA117" s="362">
        <f>'5B2_RSD LA'!AS7</f>
        <v>2050749</v>
      </c>
      <c r="BB117" s="361">
        <f>'5B2_RSD LA'!AT7</f>
        <v>512687</v>
      </c>
      <c r="BC117" s="362">
        <f t="shared" ref="BC117:BC125" si="85">AK117+AY117</f>
        <v>9554107</v>
      </c>
      <c r="BD117" s="362">
        <f t="shared" ref="BD117:BD125" si="86">AF117+BB117</f>
        <v>1072384</v>
      </c>
      <c r="BE117" s="364">
        <v>0</v>
      </c>
      <c r="BF117" s="364">
        <f t="shared" ref="BF117:BF125" si="87">-X117</f>
        <v>0</v>
      </c>
      <c r="BG117" s="364">
        <f t="shared" ref="BG117:BG125" si="88">BF117-BE117</f>
        <v>0</v>
      </c>
      <c r="BH117" s="364"/>
      <c r="BI117" s="364">
        <f t="shared" ref="BI117:BI125" si="89">-AU117</f>
        <v>0</v>
      </c>
      <c r="BJ117" s="364">
        <f t="shared" ref="BJ117:BJ125" si="90">BI117-BH117</f>
        <v>0</v>
      </c>
    </row>
    <row r="118" spans="1:62" ht="16.5" customHeight="1" x14ac:dyDescent="0.2">
      <c r="A118" s="366" t="s">
        <v>613</v>
      </c>
      <c r="B118" s="516" t="s">
        <v>365</v>
      </c>
      <c r="C118" s="370" t="s">
        <v>432</v>
      </c>
      <c r="D118" s="371">
        <f>'5B2_RSD LA'!D10</f>
        <v>96</v>
      </c>
      <c r="E118" s="372">
        <f>'5B2_RSD LA'!E10</f>
        <v>3102.7104917587394</v>
      </c>
      <c r="F118" s="373">
        <f>'5B2_RSD LA'!F10</f>
        <v>297860.20720883901</v>
      </c>
      <c r="G118" s="1347">
        <f>'5B2_RSD LA'!G10</f>
        <v>801.47762416806802</v>
      </c>
      <c r="H118" s="1347">
        <f>'5B2_RSD LA'!H10</f>
        <v>76941.851920134533</v>
      </c>
      <c r="I118" s="374"/>
      <c r="J118" s="373"/>
      <c r="K118" s="374"/>
      <c r="L118" s="373"/>
      <c r="M118" s="374"/>
      <c r="N118" s="373"/>
      <c r="O118" s="374"/>
      <c r="P118" s="373"/>
      <c r="Q118" s="375">
        <f>'5B2_RSD LA'!I10</f>
        <v>374802</v>
      </c>
      <c r="R118" s="1343"/>
      <c r="S118" s="372">
        <f>'5B2_RSD LA'!J10</f>
        <v>39042</v>
      </c>
      <c r="T118" s="372">
        <f>'5B2_RSD LA'!K10</f>
        <v>-7808</v>
      </c>
      <c r="U118" s="376">
        <f>'5B2_RSD LA'!L10</f>
        <v>31234</v>
      </c>
      <c r="V118" s="375">
        <f>'5B2_RSD LA'!M10</f>
        <v>406036</v>
      </c>
      <c r="W118" s="373">
        <f>'5B2_RSD LA'!N10</f>
        <v>-7106</v>
      </c>
      <c r="X118" s="373">
        <f>'5B2_RSD LA'!O10</f>
        <v>-1015</v>
      </c>
      <c r="Y118" s="375">
        <f>'5B2_RSD LA'!Q10</f>
        <v>397915</v>
      </c>
      <c r="Z118" s="372">
        <f>'5B2_RSD LA'!R10</f>
        <v>0</v>
      </c>
      <c r="AA118" s="377">
        <f>'5B2_RSD LA'!T10</f>
        <v>0</v>
      </c>
      <c r="AB118" s="377">
        <f>'5B2_RSD LA'!U10</f>
        <v>885</v>
      </c>
      <c r="AC118" s="375">
        <f>'5B2_RSD LA'!V10</f>
        <v>398800</v>
      </c>
      <c r="AD118" s="372">
        <f>'5B2_RSD LA'!W10</f>
        <v>245462</v>
      </c>
      <c r="AE118" s="372">
        <f>'5B2_RSD LA'!X10</f>
        <v>153338</v>
      </c>
      <c r="AF118" s="375">
        <f>'5B2_RSD LA'!Y10</f>
        <v>38335</v>
      </c>
      <c r="AG118" s="377">
        <f>'5B2_RSD LA'!Z10</f>
        <v>0</v>
      </c>
      <c r="AH118" s="1364">
        <f>'5B2_RSD LA'!AA10</f>
        <v>0</v>
      </c>
      <c r="AI118" s="1364">
        <f>'5B2_RSD LA'!AB10</f>
        <v>0</v>
      </c>
      <c r="AJ118" s="378">
        <f>'5B2_RSD LA'!AC10</f>
        <v>398800</v>
      </c>
      <c r="AK118" s="378">
        <f t="shared" ref="AK118:AK125" si="91">AJ118-W118-X118</f>
        <v>406921</v>
      </c>
      <c r="AL118" s="379">
        <f>'5B2_RSD LA'!AD10</f>
        <v>6618</v>
      </c>
      <c r="AM118" s="380">
        <f>'5B2_RSD LA'!AE10</f>
        <v>635328</v>
      </c>
      <c r="AN118" s="371">
        <f>'5B2_RSD LA'!AF10</f>
        <v>10</v>
      </c>
      <c r="AO118" s="379">
        <f>'5B2_RSD LA'!AG10</f>
        <v>66180</v>
      </c>
      <c r="AP118" s="371">
        <f>'5B2_RSD LA'!AH10</f>
        <v>-4</v>
      </c>
      <c r="AQ118" s="381">
        <f>'5B2_RSD LA'!AI10</f>
        <v>-13236</v>
      </c>
      <c r="AR118" s="382">
        <f>'5B2_RSD LA'!AJ10</f>
        <v>52944</v>
      </c>
      <c r="AS118" s="380">
        <f>'5B2_RSD LA'!AK10</f>
        <v>688272</v>
      </c>
      <c r="AT118" s="383">
        <f>'5B2_RSD LA'!AL10</f>
        <v>-12045</v>
      </c>
      <c r="AU118" s="383">
        <f>'5B2_RSD LA'!AM10</f>
        <v>-1721</v>
      </c>
      <c r="AV118" s="380">
        <f>'5B2_RSD LA'!AO10</f>
        <v>674506</v>
      </c>
      <c r="AW118" s="381">
        <f>'5B2_RSD LA'!AP10</f>
        <v>0</v>
      </c>
      <c r="AX118" s="380">
        <f>'5B2_RSD LA'!$AQ$10</f>
        <v>674506</v>
      </c>
      <c r="AY118" s="380">
        <f>'5B2_RSD LA'!$AQ10-AT118-AU118</f>
        <v>688272</v>
      </c>
      <c r="AZ118" s="381">
        <f>'5B2_RSD LA'!AR10</f>
        <v>421104</v>
      </c>
      <c r="BA118" s="381">
        <f>'5B2_RSD LA'!AS10</f>
        <v>253402</v>
      </c>
      <c r="BB118" s="380">
        <f>'5B2_RSD LA'!AT10</f>
        <v>63351</v>
      </c>
      <c r="BC118" s="381">
        <f t="shared" si="85"/>
        <v>1095193</v>
      </c>
      <c r="BD118" s="381">
        <f t="shared" si="86"/>
        <v>101686</v>
      </c>
      <c r="BE118" s="383">
        <v>937</v>
      </c>
      <c r="BF118" s="383">
        <f t="shared" si="87"/>
        <v>1015</v>
      </c>
      <c r="BG118" s="383">
        <f t="shared" si="88"/>
        <v>78</v>
      </c>
      <c r="BH118" s="383">
        <v>1611</v>
      </c>
      <c r="BI118" s="383">
        <f t="shared" si="89"/>
        <v>1721</v>
      </c>
      <c r="BJ118" s="383">
        <f t="shared" si="90"/>
        <v>110</v>
      </c>
    </row>
    <row r="119" spans="1:62" ht="16.5" customHeight="1" x14ac:dyDescent="0.2">
      <c r="A119" s="366" t="s">
        <v>616</v>
      </c>
      <c r="B119" s="516" t="s">
        <v>366</v>
      </c>
      <c r="C119" s="370" t="s">
        <v>434</v>
      </c>
      <c r="D119" s="371">
        <f>'5B2_RSD LA'!D11</f>
        <v>397</v>
      </c>
      <c r="E119" s="372">
        <f>'5B2_RSD LA'!E11</f>
        <v>3102.7104917587394</v>
      </c>
      <c r="F119" s="373">
        <f>'5B2_RSD LA'!F11</f>
        <v>1231776.0652282196</v>
      </c>
      <c r="G119" s="1347">
        <f>'5B2_RSD LA'!G11</f>
        <v>801.47762416806802</v>
      </c>
      <c r="H119" s="1347">
        <f>'5B2_RSD LA'!H11</f>
        <v>318186.61679472303</v>
      </c>
      <c r="I119" s="374"/>
      <c r="J119" s="373"/>
      <c r="K119" s="374"/>
      <c r="L119" s="373"/>
      <c r="M119" s="374"/>
      <c r="N119" s="373"/>
      <c r="O119" s="374"/>
      <c r="P119" s="373"/>
      <c r="Q119" s="375">
        <f>'5B2_RSD LA'!I11</f>
        <v>1549963</v>
      </c>
      <c r="R119" s="1343"/>
      <c r="S119" s="372">
        <f>'5B2_RSD LA'!J11</f>
        <v>-124934</v>
      </c>
      <c r="T119" s="372">
        <f>'5B2_RSD LA'!K11</f>
        <v>33186</v>
      </c>
      <c r="U119" s="376">
        <f>'5B2_RSD LA'!L11</f>
        <v>-91748</v>
      </c>
      <c r="V119" s="375">
        <f>'5B2_RSD LA'!M11</f>
        <v>1458215</v>
      </c>
      <c r="W119" s="373">
        <f>'5B2_RSD LA'!N11</f>
        <v>-25519</v>
      </c>
      <c r="X119" s="373">
        <f>'5B2_RSD LA'!O11</f>
        <v>-3646</v>
      </c>
      <c r="Y119" s="375">
        <f>'5B2_RSD LA'!Q11</f>
        <v>1429050</v>
      </c>
      <c r="Z119" s="372">
        <f>'5B2_RSD LA'!R11</f>
        <v>-115696</v>
      </c>
      <c r="AA119" s="377">
        <f>'5B2_RSD LA'!T11</f>
        <v>0</v>
      </c>
      <c r="AB119" s="377">
        <f>'5B2_RSD LA'!U11</f>
        <v>23423</v>
      </c>
      <c r="AC119" s="375">
        <f>'5B2_RSD LA'!V11</f>
        <v>1336777</v>
      </c>
      <c r="AD119" s="372">
        <f>'5B2_RSD LA'!W11</f>
        <v>882562</v>
      </c>
      <c r="AE119" s="372">
        <f>'5B2_RSD LA'!X11</f>
        <v>454215</v>
      </c>
      <c r="AF119" s="375">
        <f>'5B2_RSD LA'!Y11</f>
        <v>113554</v>
      </c>
      <c r="AG119" s="377">
        <f>'5B2_RSD LA'!Z11</f>
        <v>0</v>
      </c>
      <c r="AH119" s="1364">
        <f>'5B2_RSD LA'!AA11</f>
        <v>10000</v>
      </c>
      <c r="AI119" s="1364">
        <f>'5B2_RSD LA'!AB11</f>
        <v>0</v>
      </c>
      <c r="AJ119" s="378">
        <f>'5B2_RSD LA'!AC11</f>
        <v>1346777</v>
      </c>
      <c r="AK119" s="378">
        <f t="shared" si="91"/>
        <v>1375942</v>
      </c>
      <c r="AL119" s="379">
        <f>'5B2_RSD LA'!AD11</f>
        <v>6618</v>
      </c>
      <c r="AM119" s="380">
        <f>'5B2_RSD LA'!AE11</f>
        <v>2627346</v>
      </c>
      <c r="AN119" s="371">
        <f>'5B2_RSD LA'!AF11</f>
        <v>-32</v>
      </c>
      <c r="AO119" s="379">
        <f>'5B2_RSD LA'!AG11</f>
        <v>-211776</v>
      </c>
      <c r="AP119" s="371">
        <f>'5B2_RSD LA'!AH11</f>
        <v>17</v>
      </c>
      <c r="AQ119" s="381">
        <f>'5B2_RSD LA'!AI11</f>
        <v>56253</v>
      </c>
      <c r="AR119" s="382">
        <f>'5B2_RSD LA'!AJ11</f>
        <v>-155523</v>
      </c>
      <c r="AS119" s="380">
        <f>'5B2_RSD LA'!AK11</f>
        <v>2471823</v>
      </c>
      <c r="AT119" s="383">
        <f>'5B2_RSD LA'!AL11</f>
        <v>-43257</v>
      </c>
      <c r="AU119" s="383">
        <f>'5B2_RSD LA'!AM11</f>
        <v>-6180</v>
      </c>
      <c r="AV119" s="380">
        <f>'5B2_RSD LA'!AO11</f>
        <v>2422386</v>
      </c>
      <c r="AW119" s="381">
        <f>'5B2_RSD LA'!AP11</f>
        <v>-7040</v>
      </c>
      <c r="AX119" s="380">
        <f>'5B2_RSD LA'!$AQ$11</f>
        <v>2415346</v>
      </c>
      <c r="AY119" s="380">
        <f>'5B2_RSD LA'!$AQ11-AT119-AU119</f>
        <v>2464783</v>
      </c>
      <c r="AZ119" s="381">
        <f>'5B2_RSD LA'!AR11</f>
        <v>1609268</v>
      </c>
      <c r="BA119" s="381">
        <f>'5B2_RSD LA'!AS11</f>
        <v>806078</v>
      </c>
      <c r="BB119" s="380">
        <f>'5B2_RSD LA'!AT11</f>
        <v>201520</v>
      </c>
      <c r="BC119" s="381">
        <f t="shared" si="85"/>
        <v>3840725</v>
      </c>
      <c r="BD119" s="381">
        <f t="shared" si="86"/>
        <v>315074</v>
      </c>
      <c r="BE119" s="383">
        <v>3875</v>
      </c>
      <c r="BF119" s="383">
        <f t="shared" si="87"/>
        <v>3646</v>
      </c>
      <c r="BG119" s="383">
        <f t="shared" si="88"/>
        <v>-229</v>
      </c>
      <c r="BH119" s="383">
        <v>6664</v>
      </c>
      <c r="BI119" s="383">
        <f t="shared" si="89"/>
        <v>6180</v>
      </c>
      <c r="BJ119" s="383">
        <f t="shared" si="90"/>
        <v>-484</v>
      </c>
    </row>
    <row r="120" spans="1:62" ht="16.5" customHeight="1" x14ac:dyDescent="0.2">
      <c r="A120" s="366" t="s">
        <v>614</v>
      </c>
      <c r="B120" s="516" t="s">
        <v>406</v>
      </c>
      <c r="C120" s="370" t="s">
        <v>433</v>
      </c>
      <c r="D120" s="371">
        <f>'5B2_RSD LA'!D12</f>
        <v>394</v>
      </c>
      <c r="E120" s="372">
        <f>'5B2_RSD LA'!E12</f>
        <v>3102.7104917587394</v>
      </c>
      <c r="F120" s="373">
        <f>'5B2_RSD LA'!F12</f>
        <v>1222467.9337529433</v>
      </c>
      <c r="G120" s="1347">
        <f>'5B2_RSD LA'!G12</f>
        <v>801.47762416806802</v>
      </c>
      <c r="H120" s="1347">
        <f>'5B2_RSD LA'!H12</f>
        <v>315782.1839222188</v>
      </c>
      <c r="I120" s="374"/>
      <c r="J120" s="373"/>
      <c r="K120" s="374"/>
      <c r="L120" s="373"/>
      <c r="M120" s="374"/>
      <c r="N120" s="373"/>
      <c r="O120" s="374"/>
      <c r="P120" s="373"/>
      <c r="Q120" s="375">
        <f>'5B2_RSD LA'!I12</f>
        <v>1538250</v>
      </c>
      <c r="R120" s="1343"/>
      <c r="S120" s="372">
        <f>'5B2_RSD LA'!J12</f>
        <v>-300622</v>
      </c>
      <c r="T120" s="372">
        <f>'5B2_RSD LA'!K12</f>
        <v>-23425</v>
      </c>
      <c r="U120" s="376">
        <f>'5B2_RSD LA'!L12</f>
        <v>-324047</v>
      </c>
      <c r="V120" s="375">
        <f>'5B2_RSD LA'!M12</f>
        <v>1214203</v>
      </c>
      <c r="W120" s="373">
        <f>'5B2_RSD LA'!N12</f>
        <v>-21249</v>
      </c>
      <c r="X120" s="373">
        <f>'5B2_RSD LA'!O12</f>
        <v>-3036</v>
      </c>
      <c r="Y120" s="375">
        <f>'5B2_RSD LA'!Q12</f>
        <v>1189918</v>
      </c>
      <c r="Z120" s="372">
        <f>'5B2_RSD LA'!R12</f>
        <v>-13339</v>
      </c>
      <c r="AA120" s="377">
        <f>'5B2_RSD LA'!T12</f>
        <v>0</v>
      </c>
      <c r="AB120" s="377">
        <f>'5B2_RSD LA'!U12</f>
        <v>1711</v>
      </c>
      <c r="AC120" s="375">
        <f>'5B2_RSD LA'!V12</f>
        <v>1178290</v>
      </c>
      <c r="AD120" s="372">
        <f>'5B2_RSD LA'!W12</f>
        <v>899372</v>
      </c>
      <c r="AE120" s="372">
        <f>'5B2_RSD LA'!X12</f>
        <v>278918</v>
      </c>
      <c r="AF120" s="375">
        <f>'5B2_RSD LA'!Y12</f>
        <v>69730</v>
      </c>
      <c r="AG120" s="377">
        <f>'5B2_RSD LA'!Z12</f>
        <v>0</v>
      </c>
      <c r="AH120" s="1364">
        <f>'5B2_RSD LA'!AA12</f>
        <v>0</v>
      </c>
      <c r="AI120" s="1364">
        <f>'5B2_RSD LA'!AB12</f>
        <v>0</v>
      </c>
      <c r="AJ120" s="378">
        <f>'5B2_RSD LA'!AC12</f>
        <v>1178290</v>
      </c>
      <c r="AK120" s="378">
        <f t="shared" si="91"/>
        <v>1202575</v>
      </c>
      <c r="AL120" s="379">
        <f>'5B2_RSD LA'!AD12</f>
        <v>6618</v>
      </c>
      <c r="AM120" s="380">
        <f>'5B2_RSD LA'!AE12</f>
        <v>2607492</v>
      </c>
      <c r="AN120" s="371">
        <f>'5B2_RSD LA'!AF12</f>
        <v>-77</v>
      </c>
      <c r="AO120" s="379">
        <f>'5B2_RSD LA'!AG12</f>
        <v>-509586</v>
      </c>
      <c r="AP120" s="371">
        <f>'5B2_RSD LA'!AH12</f>
        <v>-12</v>
      </c>
      <c r="AQ120" s="381">
        <f>'5B2_RSD LA'!AI12</f>
        <v>-39708</v>
      </c>
      <c r="AR120" s="382">
        <f>'5B2_RSD LA'!AJ12</f>
        <v>-549294</v>
      </c>
      <c r="AS120" s="380">
        <f>'5B2_RSD LA'!AK12</f>
        <v>2058198</v>
      </c>
      <c r="AT120" s="383">
        <f>'5B2_RSD LA'!AL12</f>
        <v>-36018</v>
      </c>
      <c r="AU120" s="383">
        <f>'5B2_RSD LA'!AM12</f>
        <v>-5145</v>
      </c>
      <c r="AV120" s="380">
        <f>'5B2_RSD LA'!AO12</f>
        <v>2017035</v>
      </c>
      <c r="AW120" s="381">
        <f>'5B2_RSD LA'!AP12</f>
        <v>6201</v>
      </c>
      <c r="AX120" s="380">
        <f>'5B2_RSD LA'!$AQ$12</f>
        <v>2023236</v>
      </c>
      <c r="AY120" s="380">
        <f>'5B2_RSD LA'!$AQ12-AT120-AU120</f>
        <v>2064399</v>
      </c>
      <c r="AZ120" s="381">
        <f>'5B2_RSD LA'!AR12</f>
        <v>1559394</v>
      </c>
      <c r="BA120" s="381">
        <f>'5B2_RSD LA'!AS12</f>
        <v>463842</v>
      </c>
      <c r="BB120" s="380">
        <f>'5B2_RSD LA'!AT12</f>
        <v>115961</v>
      </c>
      <c r="BC120" s="381">
        <f t="shared" si="85"/>
        <v>3266974</v>
      </c>
      <c r="BD120" s="381">
        <f t="shared" si="86"/>
        <v>185691</v>
      </c>
      <c r="BE120" s="383">
        <v>3846</v>
      </c>
      <c r="BF120" s="383">
        <f t="shared" si="87"/>
        <v>3036</v>
      </c>
      <c r="BG120" s="383">
        <f t="shared" si="88"/>
        <v>-810</v>
      </c>
      <c r="BH120" s="383">
        <v>6613</v>
      </c>
      <c r="BI120" s="383">
        <f t="shared" si="89"/>
        <v>5145</v>
      </c>
      <c r="BJ120" s="383">
        <f t="shared" si="90"/>
        <v>-1468</v>
      </c>
    </row>
    <row r="121" spans="1:62" ht="16.5" customHeight="1" x14ac:dyDescent="0.2">
      <c r="A121" s="367" t="s">
        <v>612</v>
      </c>
      <c r="B121" s="517" t="s">
        <v>364</v>
      </c>
      <c r="C121" s="384" t="s">
        <v>431</v>
      </c>
      <c r="D121" s="385">
        <f>'5B2_RSD LA'!D13</f>
        <v>247</v>
      </c>
      <c r="E121" s="386">
        <f>'5B2_RSD LA'!E13</f>
        <v>3102.7104917587394</v>
      </c>
      <c r="F121" s="387">
        <f>'5B2_RSD LA'!F13</f>
        <v>766369.49146440858</v>
      </c>
      <c r="G121" s="1348">
        <f>'5B2_RSD LA'!G13</f>
        <v>801.47762416806802</v>
      </c>
      <c r="H121" s="1348">
        <f>'5B2_RSD LA'!H13</f>
        <v>197964.97316951281</v>
      </c>
      <c r="I121" s="388"/>
      <c r="J121" s="387"/>
      <c r="K121" s="388"/>
      <c r="L121" s="387"/>
      <c r="M121" s="388"/>
      <c r="N121" s="387"/>
      <c r="O121" s="388"/>
      <c r="P121" s="387"/>
      <c r="Q121" s="389">
        <f>'5B2_RSD LA'!I13</f>
        <v>964334</v>
      </c>
      <c r="R121" s="1344"/>
      <c r="S121" s="386">
        <f>'5B2_RSD LA'!J13</f>
        <v>74180</v>
      </c>
      <c r="T121" s="386">
        <f>'5B2_RSD LA'!K13</f>
        <v>-11713</v>
      </c>
      <c r="U121" s="390">
        <f>'5B2_RSD LA'!L13</f>
        <v>62467</v>
      </c>
      <c r="V121" s="389">
        <f>'5B2_RSD LA'!M13</f>
        <v>1026801</v>
      </c>
      <c r="W121" s="387">
        <f>'5B2_RSD LA'!N13</f>
        <v>-17969</v>
      </c>
      <c r="X121" s="387">
        <f>'5B2_RSD LA'!O13</f>
        <v>-2567</v>
      </c>
      <c r="Y121" s="389">
        <f>'5B2_RSD LA'!Q13</f>
        <v>1006265</v>
      </c>
      <c r="Z121" s="386">
        <f>'5B2_RSD LA'!R13</f>
        <v>-7179</v>
      </c>
      <c r="AA121" s="391">
        <f>'5B2_RSD LA'!T13</f>
        <v>0</v>
      </c>
      <c r="AB121" s="1361">
        <f>'5B2_RSD LA'!U13</f>
        <v>1652</v>
      </c>
      <c r="AC121" s="389">
        <f>'5B2_RSD LA'!V13</f>
        <v>1000738</v>
      </c>
      <c r="AD121" s="392">
        <f>'5B2_RSD LA'!W13</f>
        <v>626346</v>
      </c>
      <c r="AE121" s="386">
        <f>'5B2_RSD LA'!X13</f>
        <v>374392</v>
      </c>
      <c r="AF121" s="393">
        <f>'5B2_RSD LA'!Y13</f>
        <v>93598</v>
      </c>
      <c r="AG121" s="391">
        <f>'5B2_RSD LA'!Z13</f>
        <v>0</v>
      </c>
      <c r="AH121" s="1365">
        <f>'5B2_RSD LA'!AA13</f>
        <v>0</v>
      </c>
      <c r="AI121" s="1365">
        <f>'5B2_RSD LA'!AB13</f>
        <v>0</v>
      </c>
      <c r="AJ121" s="393">
        <f>'5B2_RSD LA'!AC13</f>
        <v>1000738</v>
      </c>
      <c r="AK121" s="393">
        <f t="shared" si="91"/>
        <v>1021274</v>
      </c>
      <c r="AL121" s="394">
        <f>'5B2_RSD LA'!AD13</f>
        <v>6618</v>
      </c>
      <c r="AM121" s="395">
        <f>'5B2_RSD LA'!AE13</f>
        <v>1634646</v>
      </c>
      <c r="AN121" s="385">
        <f>'5B2_RSD LA'!AF13</f>
        <v>19</v>
      </c>
      <c r="AO121" s="394">
        <f>'5B2_RSD LA'!AG13</f>
        <v>125742</v>
      </c>
      <c r="AP121" s="385">
        <f>'5B2_RSD LA'!AH13</f>
        <v>-6</v>
      </c>
      <c r="AQ121" s="396">
        <f>'5B2_RSD LA'!AI13</f>
        <v>-19854</v>
      </c>
      <c r="AR121" s="397">
        <f>'5B2_RSD LA'!AJ13</f>
        <v>105888</v>
      </c>
      <c r="AS121" s="395">
        <f>'5B2_RSD LA'!AK13</f>
        <v>1740534</v>
      </c>
      <c r="AT121" s="1358">
        <f>'5B2_RSD LA'!AL13</f>
        <v>-30459</v>
      </c>
      <c r="AU121" s="398">
        <f>'5B2_RSD LA'!AM13</f>
        <v>-4351</v>
      </c>
      <c r="AV121" s="395">
        <f>'5B2_RSD LA'!AO13</f>
        <v>1705724</v>
      </c>
      <c r="AW121" s="396">
        <f>'5B2_RSD LA'!AP13</f>
        <v>0</v>
      </c>
      <c r="AX121" s="1383">
        <f>'5B2_RSD LA'!$AQ$13</f>
        <v>1705724</v>
      </c>
      <c r="AY121" s="395">
        <f>'5B2_RSD LA'!$AQ13-AT121-AU121</f>
        <v>1740534</v>
      </c>
      <c r="AZ121" s="396">
        <f>'5B2_RSD LA'!AR13</f>
        <v>1083462</v>
      </c>
      <c r="BA121" s="396">
        <f>'5B2_RSD LA'!AS13</f>
        <v>622262</v>
      </c>
      <c r="BB121" s="395">
        <f>'5B2_RSD LA'!AT13</f>
        <v>155566</v>
      </c>
      <c r="BC121" s="396">
        <f t="shared" si="85"/>
        <v>2761808</v>
      </c>
      <c r="BD121" s="396">
        <f t="shared" si="86"/>
        <v>249164</v>
      </c>
      <c r="BE121" s="398">
        <v>2411</v>
      </c>
      <c r="BF121" s="398">
        <f t="shared" si="87"/>
        <v>2567</v>
      </c>
      <c r="BG121" s="398">
        <f t="shared" si="88"/>
        <v>156</v>
      </c>
      <c r="BH121" s="398">
        <v>4146</v>
      </c>
      <c r="BI121" s="398">
        <f t="shared" si="89"/>
        <v>4351</v>
      </c>
      <c r="BJ121" s="398">
        <f t="shared" si="90"/>
        <v>205</v>
      </c>
    </row>
    <row r="122" spans="1:62" ht="16.5" customHeight="1" x14ac:dyDescent="0.2">
      <c r="A122" s="366" t="s">
        <v>461</v>
      </c>
      <c r="B122" s="516" t="s">
        <v>461</v>
      </c>
      <c r="C122" s="370" t="s">
        <v>438</v>
      </c>
      <c r="D122" s="371">
        <f>'5B2_RSD LA'!D14</f>
        <v>393</v>
      </c>
      <c r="E122" s="372">
        <f>'5B2_RSD LA'!E14</f>
        <v>3102.7104917587394</v>
      </c>
      <c r="F122" s="373">
        <f>'5B2_RSD LA'!F14</f>
        <v>1219365.2232611845</v>
      </c>
      <c r="G122" s="1347">
        <f>'5B2_RSD LA'!G14</f>
        <v>801.47762416806802</v>
      </c>
      <c r="H122" s="1347">
        <f>'5B2_RSD LA'!H14</f>
        <v>314980.7062980507</v>
      </c>
      <c r="I122" s="374"/>
      <c r="J122" s="373"/>
      <c r="K122" s="374"/>
      <c r="L122" s="373"/>
      <c r="M122" s="374"/>
      <c r="N122" s="373"/>
      <c r="O122" s="374"/>
      <c r="P122" s="373"/>
      <c r="Q122" s="375">
        <f>'5B2_RSD LA'!I14</f>
        <v>1534346</v>
      </c>
      <c r="R122" s="1343"/>
      <c r="S122" s="372">
        <f>'5B2_RSD LA'!J14</f>
        <v>558299</v>
      </c>
      <c r="T122" s="372">
        <f>'5B2_RSD LA'!K14</f>
        <v>-27329</v>
      </c>
      <c r="U122" s="376">
        <f>'5B2_RSD LA'!L14</f>
        <v>530970</v>
      </c>
      <c r="V122" s="375">
        <f>'5B2_RSD LA'!M14</f>
        <v>2065316</v>
      </c>
      <c r="W122" s="373">
        <f>'5B2_RSD LA'!N14</f>
        <v>-36143</v>
      </c>
      <c r="X122" s="373">
        <f>'5B2_RSD LA'!O14</f>
        <v>-5163</v>
      </c>
      <c r="Y122" s="375">
        <f>'5B2_RSD LA'!Q14</f>
        <v>2024010</v>
      </c>
      <c r="Z122" s="372">
        <f>'5B2_RSD LA'!R14</f>
        <v>7595</v>
      </c>
      <c r="AA122" s="377">
        <f>'5B2_RSD LA'!T14</f>
        <v>0</v>
      </c>
      <c r="AB122" s="377">
        <f>'5B2_RSD LA'!U14</f>
        <v>7257</v>
      </c>
      <c r="AC122" s="375">
        <f>'5B2_RSD LA'!V14</f>
        <v>2038862</v>
      </c>
      <c r="AD122" s="372">
        <f>'5B2_RSD LA'!W14</f>
        <v>1280168</v>
      </c>
      <c r="AE122" s="372">
        <f>'5B2_RSD LA'!X14</f>
        <v>758694</v>
      </c>
      <c r="AF122" s="375">
        <f>'5B2_RSD LA'!Y14</f>
        <v>189674</v>
      </c>
      <c r="AG122" s="377">
        <f>'5B2_RSD LA'!Z14</f>
        <v>0</v>
      </c>
      <c r="AH122" s="1364">
        <f>'5B2_RSD LA'!AA14</f>
        <v>0</v>
      </c>
      <c r="AI122" s="1364">
        <f>'5B2_RSD LA'!AB14</f>
        <v>0</v>
      </c>
      <c r="AJ122" s="378">
        <f>'5B2_RSD LA'!AC14</f>
        <v>2038862</v>
      </c>
      <c r="AK122" s="378">
        <f t="shared" si="91"/>
        <v>2080168</v>
      </c>
      <c r="AL122" s="379">
        <f>'5B2_RSD LA'!AD14</f>
        <v>6618</v>
      </c>
      <c r="AM122" s="380">
        <f>'5B2_RSD LA'!AE14</f>
        <v>2600874</v>
      </c>
      <c r="AN122" s="371">
        <f>'5B2_RSD LA'!AF14</f>
        <v>143</v>
      </c>
      <c r="AO122" s="379">
        <f>'5B2_RSD LA'!AG14</f>
        <v>946374</v>
      </c>
      <c r="AP122" s="371">
        <f>'5B2_RSD LA'!AH14</f>
        <v>-14</v>
      </c>
      <c r="AQ122" s="381">
        <f>'5B2_RSD LA'!AI14</f>
        <v>-46326</v>
      </c>
      <c r="AR122" s="382">
        <f>'5B2_RSD LA'!AJ14</f>
        <v>900048</v>
      </c>
      <c r="AS122" s="380">
        <f>'5B2_RSD LA'!AK14</f>
        <v>3500922</v>
      </c>
      <c r="AT122" s="383">
        <f>'5B2_RSD LA'!AL14</f>
        <v>-61266</v>
      </c>
      <c r="AU122" s="383">
        <f>'5B2_RSD LA'!AM14</f>
        <v>-8752</v>
      </c>
      <c r="AV122" s="380">
        <f>'5B2_RSD LA'!AO14</f>
        <v>3430904</v>
      </c>
      <c r="AW122" s="381">
        <f>'5B2_RSD LA'!AP14</f>
        <v>3190</v>
      </c>
      <c r="AX122" s="380">
        <f>'5B2_RSD LA'!$AQ$14</f>
        <v>3434094</v>
      </c>
      <c r="AY122" s="380">
        <f>'5B2_RSD LA'!$AQ14-AT122-AU122</f>
        <v>3504112</v>
      </c>
      <c r="AZ122" s="381">
        <f>'5B2_RSD LA'!AR14</f>
        <v>2186596</v>
      </c>
      <c r="BA122" s="381">
        <f>'5B2_RSD LA'!AS14</f>
        <v>1247498</v>
      </c>
      <c r="BB122" s="380">
        <f>'5B2_RSD LA'!AT14</f>
        <v>311875</v>
      </c>
      <c r="BC122" s="381">
        <f t="shared" si="85"/>
        <v>5584280</v>
      </c>
      <c r="BD122" s="381">
        <f t="shared" si="86"/>
        <v>501549</v>
      </c>
      <c r="BE122" s="383">
        <v>3836</v>
      </c>
      <c r="BF122" s="383">
        <f t="shared" si="87"/>
        <v>5163</v>
      </c>
      <c r="BG122" s="383">
        <f t="shared" si="88"/>
        <v>1327</v>
      </c>
      <c r="BH122" s="383">
        <v>6597</v>
      </c>
      <c r="BI122" s="383">
        <f t="shared" si="89"/>
        <v>8752</v>
      </c>
      <c r="BJ122" s="383">
        <f t="shared" si="90"/>
        <v>2155</v>
      </c>
    </row>
    <row r="123" spans="1:62" ht="16.5" customHeight="1" x14ac:dyDescent="0.2">
      <c r="A123" s="366" t="s">
        <v>463</v>
      </c>
      <c r="B123" s="516" t="s">
        <v>463</v>
      </c>
      <c r="C123" s="370" t="s">
        <v>440</v>
      </c>
      <c r="D123" s="371">
        <f>'5B2_RSD LA'!D15</f>
        <v>238</v>
      </c>
      <c r="E123" s="372">
        <f>'5B2_RSD LA'!E15</f>
        <v>3102.7104917587394</v>
      </c>
      <c r="F123" s="373">
        <f>'5B2_RSD LA'!F15</f>
        <v>738445.09703857999</v>
      </c>
      <c r="G123" s="1347">
        <f>'5B2_RSD LA'!G15</f>
        <v>801.47762416806802</v>
      </c>
      <c r="H123" s="1347">
        <f>'5B2_RSD LA'!H15</f>
        <v>190751.67455200019</v>
      </c>
      <c r="I123" s="374"/>
      <c r="J123" s="373"/>
      <c r="K123" s="374"/>
      <c r="L123" s="373"/>
      <c r="M123" s="374"/>
      <c r="N123" s="373"/>
      <c r="O123" s="374"/>
      <c r="P123" s="373"/>
      <c r="Q123" s="375">
        <f>'5B2_RSD LA'!I15</f>
        <v>929197</v>
      </c>
      <c r="R123" s="1343"/>
      <c r="S123" s="372">
        <f>'5B2_RSD LA'!J15</f>
        <v>-46850</v>
      </c>
      <c r="T123" s="372">
        <f>'5B2_RSD LA'!K15</f>
        <v>-21473</v>
      </c>
      <c r="U123" s="376">
        <f>'5B2_RSD LA'!L15</f>
        <v>-68323</v>
      </c>
      <c r="V123" s="375">
        <f>'5B2_RSD LA'!M15</f>
        <v>860874</v>
      </c>
      <c r="W123" s="373">
        <f>'5B2_RSD LA'!N15</f>
        <v>-15065</v>
      </c>
      <c r="X123" s="373">
        <f>'5B2_RSD LA'!O15</f>
        <v>-2152</v>
      </c>
      <c r="Y123" s="375">
        <f>'5B2_RSD LA'!Q15</f>
        <v>843657</v>
      </c>
      <c r="Z123" s="372">
        <f>'5B2_RSD LA'!R15</f>
        <v>7950</v>
      </c>
      <c r="AA123" s="377">
        <f>'5B2_RSD LA'!T15</f>
        <v>0</v>
      </c>
      <c r="AB123" s="377">
        <f>'5B2_RSD LA'!U15</f>
        <v>8496</v>
      </c>
      <c r="AC123" s="375">
        <f>'5B2_RSD LA'!V15</f>
        <v>860103</v>
      </c>
      <c r="AD123" s="372">
        <f>'5B2_RSD LA'!W15</f>
        <v>602736</v>
      </c>
      <c r="AE123" s="372">
        <f>'5B2_RSD LA'!X15</f>
        <v>257367</v>
      </c>
      <c r="AF123" s="375">
        <f>'5B2_RSD LA'!Y15</f>
        <v>64342</v>
      </c>
      <c r="AG123" s="377">
        <f>'5B2_RSD LA'!Z15</f>
        <v>0</v>
      </c>
      <c r="AH123" s="1364">
        <f>'5B2_RSD LA'!AA15</f>
        <v>0</v>
      </c>
      <c r="AI123" s="1364">
        <f>'5B2_RSD LA'!AB15</f>
        <v>0</v>
      </c>
      <c r="AJ123" s="378">
        <f>'5B2_RSD LA'!AC15</f>
        <v>860103</v>
      </c>
      <c r="AK123" s="378">
        <f t="shared" si="91"/>
        <v>877320</v>
      </c>
      <c r="AL123" s="379">
        <f>'5B2_RSD LA'!AD15</f>
        <v>6618</v>
      </c>
      <c r="AM123" s="380">
        <f>'5B2_RSD LA'!AE15</f>
        <v>1575084</v>
      </c>
      <c r="AN123" s="371">
        <f>'5B2_RSD LA'!AF15</f>
        <v>-12</v>
      </c>
      <c r="AO123" s="379">
        <f>'5B2_RSD LA'!AG15</f>
        <v>-79416</v>
      </c>
      <c r="AP123" s="371">
        <f>'5B2_RSD LA'!AH15</f>
        <v>-11</v>
      </c>
      <c r="AQ123" s="381">
        <f>'5B2_RSD LA'!AI15</f>
        <v>-36399</v>
      </c>
      <c r="AR123" s="382">
        <f>'5B2_RSD LA'!AJ15</f>
        <v>-115815</v>
      </c>
      <c r="AS123" s="380">
        <f>'5B2_RSD LA'!AK15</f>
        <v>1459269</v>
      </c>
      <c r="AT123" s="383">
        <f>'5B2_RSD LA'!AL15</f>
        <v>-25537</v>
      </c>
      <c r="AU123" s="383">
        <f>'5B2_RSD LA'!AM15</f>
        <v>-3648</v>
      </c>
      <c r="AV123" s="380">
        <f>'5B2_RSD LA'!AO15</f>
        <v>1430084</v>
      </c>
      <c r="AW123" s="381">
        <f>'5B2_RSD LA'!AP15</f>
        <v>3190</v>
      </c>
      <c r="AX123" s="380">
        <f>'5B2_RSD LA'!$AQ$15</f>
        <v>1433274</v>
      </c>
      <c r="AY123" s="380">
        <f>'5B2_RSD LA'!$AQ15-AT123-AU123</f>
        <v>1462459</v>
      </c>
      <c r="AZ123" s="381">
        <f>'5B2_RSD LA'!AR15</f>
        <v>1019790</v>
      </c>
      <c r="BA123" s="381">
        <f>'5B2_RSD LA'!AS15</f>
        <v>413484</v>
      </c>
      <c r="BB123" s="380">
        <f>'5B2_RSD LA'!AT15</f>
        <v>103371</v>
      </c>
      <c r="BC123" s="381">
        <f t="shared" si="85"/>
        <v>2339779</v>
      </c>
      <c r="BD123" s="381">
        <f t="shared" si="86"/>
        <v>167713</v>
      </c>
      <c r="BE123" s="383">
        <v>2323</v>
      </c>
      <c r="BF123" s="383">
        <f t="shared" si="87"/>
        <v>2152</v>
      </c>
      <c r="BG123" s="383">
        <f t="shared" si="88"/>
        <v>-171</v>
      </c>
      <c r="BH123" s="383">
        <v>3995</v>
      </c>
      <c r="BI123" s="383">
        <f t="shared" si="89"/>
        <v>3648</v>
      </c>
      <c r="BJ123" s="383">
        <f t="shared" si="90"/>
        <v>-347</v>
      </c>
    </row>
    <row r="124" spans="1:62" ht="16.5" customHeight="1" x14ac:dyDescent="0.2">
      <c r="A124" s="366" t="s">
        <v>611</v>
      </c>
      <c r="B124" s="516">
        <v>389002</v>
      </c>
      <c r="C124" s="370" t="s">
        <v>436</v>
      </c>
      <c r="D124" s="371">
        <f>'5B2_RSD LA'!D16</f>
        <v>433</v>
      </c>
      <c r="E124" s="372">
        <f>'5B2_RSD LA'!E16</f>
        <v>3102.7104917587394</v>
      </c>
      <c r="F124" s="373">
        <f>'5B2_RSD LA'!F16</f>
        <v>1343473.6429315342</v>
      </c>
      <c r="G124" s="1347">
        <f>'5B2_RSD LA'!G16</f>
        <v>801.47762416806802</v>
      </c>
      <c r="H124" s="1347">
        <f>'5B2_RSD LA'!H16</f>
        <v>347039.81126477342</v>
      </c>
      <c r="I124" s="374"/>
      <c r="J124" s="373"/>
      <c r="K124" s="374"/>
      <c r="L124" s="373"/>
      <c r="M124" s="374"/>
      <c r="N124" s="373"/>
      <c r="O124" s="374"/>
      <c r="P124" s="373"/>
      <c r="Q124" s="375">
        <f>'5B2_RSD LA'!I16</f>
        <v>1690513</v>
      </c>
      <c r="R124" s="1343"/>
      <c r="S124" s="372">
        <f>'5B2_RSD LA'!J16</f>
        <v>-132742</v>
      </c>
      <c r="T124" s="372">
        <f>'5B2_RSD LA'!K16</f>
        <v>-35138</v>
      </c>
      <c r="U124" s="376">
        <f>'5B2_RSD LA'!L16</f>
        <v>-167880</v>
      </c>
      <c r="V124" s="375">
        <f>'5B2_RSD LA'!M16</f>
        <v>1522633</v>
      </c>
      <c r="W124" s="373">
        <f>'5B2_RSD LA'!N16</f>
        <v>-26646</v>
      </c>
      <c r="X124" s="373">
        <f>'5B2_RSD LA'!O16</f>
        <v>-3807</v>
      </c>
      <c r="Y124" s="375">
        <f>'5B2_RSD LA'!Q16</f>
        <v>1492180</v>
      </c>
      <c r="Z124" s="372">
        <f>'5B2_RSD LA'!R16</f>
        <v>0</v>
      </c>
      <c r="AA124" s="377">
        <f>'5B2_RSD LA'!T16</f>
        <v>0</v>
      </c>
      <c r="AB124" s="377">
        <f>'5B2_RSD LA'!U16</f>
        <v>17346</v>
      </c>
      <c r="AC124" s="375">
        <f>'5B2_RSD LA'!V16</f>
        <v>1509526</v>
      </c>
      <c r="AD124" s="372">
        <f>'5B2_RSD LA'!W16</f>
        <v>1072670</v>
      </c>
      <c r="AE124" s="372">
        <f>'5B2_RSD LA'!X16</f>
        <v>436856</v>
      </c>
      <c r="AF124" s="375">
        <f>'5B2_RSD LA'!Y16</f>
        <v>109214</v>
      </c>
      <c r="AG124" s="377">
        <f>'5B2_RSD LA'!Z16</f>
        <v>0</v>
      </c>
      <c r="AH124" s="1364">
        <f>'5B2_RSD LA'!AA16</f>
        <v>0</v>
      </c>
      <c r="AI124" s="1364">
        <f>'5B2_RSD LA'!AB16</f>
        <v>0</v>
      </c>
      <c r="AJ124" s="378">
        <f>'5B2_RSD LA'!AC16</f>
        <v>1509526</v>
      </c>
      <c r="AK124" s="378">
        <f t="shared" si="91"/>
        <v>1539979</v>
      </c>
      <c r="AL124" s="379">
        <f>'5B2_RSD LA'!AD16</f>
        <v>6618</v>
      </c>
      <c r="AM124" s="380">
        <f>'5B2_RSD LA'!AE16</f>
        <v>2865594</v>
      </c>
      <c r="AN124" s="371">
        <f>'5B2_RSD LA'!AF16</f>
        <v>-34</v>
      </c>
      <c r="AO124" s="379">
        <f>'5B2_RSD LA'!AG16</f>
        <v>-225012</v>
      </c>
      <c r="AP124" s="371">
        <f>'5B2_RSD LA'!AH16</f>
        <v>-18</v>
      </c>
      <c r="AQ124" s="381">
        <f>'5B2_RSD LA'!AI16</f>
        <v>-59562</v>
      </c>
      <c r="AR124" s="382">
        <f>'5B2_RSD LA'!AJ16</f>
        <v>-284574</v>
      </c>
      <c r="AS124" s="380">
        <f>'5B2_RSD LA'!AK16</f>
        <v>2581020</v>
      </c>
      <c r="AT124" s="383">
        <f>'5B2_RSD LA'!AL16</f>
        <v>-45168</v>
      </c>
      <c r="AU124" s="383">
        <f>'5B2_RSD LA'!AM16</f>
        <v>-6453</v>
      </c>
      <c r="AV124" s="380">
        <f>'5B2_RSD LA'!AO16</f>
        <v>2529399</v>
      </c>
      <c r="AW124" s="381">
        <f>'5B2_RSD LA'!AP16</f>
        <v>0</v>
      </c>
      <c r="AX124" s="380">
        <f>'5B2_RSD LA'!$AQ$16</f>
        <v>2529399</v>
      </c>
      <c r="AY124" s="380">
        <f>'5B2_RSD LA'!$AQ16-AT124-AU124</f>
        <v>2581020</v>
      </c>
      <c r="AZ124" s="381">
        <f>'5B2_RSD LA'!AR16</f>
        <v>1824774</v>
      </c>
      <c r="BA124" s="381">
        <f>'5B2_RSD LA'!AS16</f>
        <v>704625</v>
      </c>
      <c r="BB124" s="380">
        <f>'5B2_RSD LA'!AT16</f>
        <v>176156</v>
      </c>
      <c r="BC124" s="381">
        <f t="shared" si="85"/>
        <v>4120999</v>
      </c>
      <c r="BD124" s="381">
        <f t="shared" si="86"/>
        <v>285370</v>
      </c>
      <c r="BE124" s="383">
        <v>4226</v>
      </c>
      <c r="BF124" s="383">
        <f t="shared" si="87"/>
        <v>3807</v>
      </c>
      <c r="BG124" s="383">
        <f t="shared" si="88"/>
        <v>-419</v>
      </c>
      <c r="BH124" s="383">
        <v>7268</v>
      </c>
      <c r="BI124" s="383">
        <f t="shared" si="89"/>
        <v>6453</v>
      </c>
      <c r="BJ124" s="383">
        <f t="shared" si="90"/>
        <v>-815</v>
      </c>
    </row>
    <row r="125" spans="1:62" ht="16.5" customHeight="1" x14ac:dyDescent="0.2">
      <c r="A125" s="367" t="s">
        <v>462</v>
      </c>
      <c r="B125" s="517" t="s">
        <v>462</v>
      </c>
      <c r="C125" s="384" t="s">
        <v>1527</v>
      </c>
      <c r="D125" s="385">
        <f>'5B2_RSD LA'!D17</f>
        <v>183</v>
      </c>
      <c r="E125" s="386">
        <f>'5B2_RSD LA'!E17</f>
        <v>3102.7104917587394</v>
      </c>
      <c r="F125" s="387">
        <f>'5B2_RSD LA'!F17</f>
        <v>567796.01999184932</v>
      </c>
      <c r="G125" s="1348">
        <f>'5B2_RSD LA'!G17</f>
        <v>801.47762416806802</v>
      </c>
      <c r="H125" s="1348">
        <f>'5B2_RSD LA'!H17</f>
        <v>146670.40522275644</v>
      </c>
      <c r="I125" s="388"/>
      <c r="J125" s="387"/>
      <c r="K125" s="388"/>
      <c r="L125" s="387"/>
      <c r="M125" s="388"/>
      <c r="N125" s="387"/>
      <c r="O125" s="388"/>
      <c r="P125" s="387"/>
      <c r="Q125" s="389">
        <f>'5B2_RSD LA'!I17</f>
        <v>714466</v>
      </c>
      <c r="R125" s="1344"/>
      <c r="S125" s="386">
        <f>'5B2_RSD LA'!J17</f>
        <v>-714466</v>
      </c>
      <c r="T125" s="386">
        <f>'5B2_RSD LA'!K17</f>
        <v>0</v>
      </c>
      <c r="U125" s="390">
        <f>'5B2_RSD LA'!L17</f>
        <v>-714466</v>
      </c>
      <c r="V125" s="389">
        <f>'5B2_RSD LA'!M17</f>
        <v>0</v>
      </c>
      <c r="W125" s="387">
        <f>'5B2_RSD LA'!N17</f>
        <v>0</v>
      </c>
      <c r="X125" s="387">
        <f>'5B2_RSD LA'!O17</f>
        <v>0</v>
      </c>
      <c r="Y125" s="389">
        <f>'5B2_RSD LA'!Q17</f>
        <v>0</v>
      </c>
      <c r="Z125" s="386">
        <f>'5B2_RSD LA'!R17</f>
        <v>0</v>
      </c>
      <c r="AA125" s="391">
        <f>'5B2_RSD LA'!T17</f>
        <v>0</v>
      </c>
      <c r="AB125" s="1361">
        <f>'5B2_RSD LA'!U17</f>
        <v>0</v>
      </c>
      <c r="AC125" s="389">
        <f>'5B2_RSD LA'!V17</f>
        <v>0</v>
      </c>
      <c r="AD125" s="392">
        <f>'5B2_RSD LA'!W17</f>
        <v>0</v>
      </c>
      <c r="AE125" s="386">
        <f>'5B2_RSD LA'!X17</f>
        <v>0</v>
      </c>
      <c r="AF125" s="393">
        <f>'5B2_RSD LA'!Y17</f>
        <v>0</v>
      </c>
      <c r="AG125" s="391">
        <f>'5B2_RSD LA'!Z17</f>
        <v>0</v>
      </c>
      <c r="AH125" s="1365">
        <f>'5B2_RSD LA'!AA17</f>
        <v>0</v>
      </c>
      <c r="AI125" s="1365">
        <f>'5B2_RSD LA'!AB17</f>
        <v>0</v>
      </c>
      <c r="AJ125" s="393">
        <f>'5B2_RSD LA'!AC17</f>
        <v>0</v>
      </c>
      <c r="AK125" s="393">
        <f t="shared" si="91"/>
        <v>0</v>
      </c>
      <c r="AL125" s="394"/>
      <c r="AM125" s="395">
        <f>'5B2_RSD LA'!AE17</f>
        <v>0</v>
      </c>
      <c r="AN125" s="385">
        <f>'5B2_RSD LA'!AF17</f>
        <v>-183</v>
      </c>
      <c r="AO125" s="394">
        <f>'5B2_RSD LA'!AG17</f>
        <v>0</v>
      </c>
      <c r="AP125" s="385">
        <f>'5B2_RSD LA'!AH17</f>
        <v>0</v>
      </c>
      <c r="AQ125" s="396">
        <f>'5B2_RSD LA'!AI17</f>
        <v>0</v>
      </c>
      <c r="AR125" s="397">
        <f>'5B2_RSD LA'!AJ17</f>
        <v>0</v>
      </c>
      <c r="AS125" s="395">
        <f>'5B2_RSD LA'!AK17</f>
        <v>0</v>
      </c>
      <c r="AT125" s="1358">
        <f>'5B2_RSD LA'!AL17</f>
        <v>0</v>
      </c>
      <c r="AU125" s="398">
        <f>'5B2_RSD LA'!AM17</f>
        <v>0</v>
      </c>
      <c r="AV125" s="395">
        <f>'5B2_RSD LA'!AO17</f>
        <v>0</v>
      </c>
      <c r="AW125" s="396">
        <f>'5B2_RSD LA'!AP17</f>
        <v>0</v>
      </c>
      <c r="AX125" s="1383">
        <f>'5B2_RSD LA'!$AQ$17</f>
        <v>0</v>
      </c>
      <c r="AY125" s="395">
        <f>'5B2_RSD LA'!$AQ17-AT125-AU125</f>
        <v>0</v>
      </c>
      <c r="AZ125" s="396">
        <f>'5B2_RSD LA'!AR17</f>
        <v>0</v>
      </c>
      <c r="BA125" s="396">
        <f>'5B2_RSD LA'!AS17</f>
        <v>0</v>
      </c>
      <c r="BB125" s="395">
        <f>'5B2_RSD LA'!AT17</f>
        <v>0</v>
      </c>
      <c r="BC125" s="396">
        <f t="shared" si="85"/>
        <v>0</v>
      </c>
      <c r="BD125" s="396">
        <f t="shared" si="86"/>
        <v>0</v>
      </c>
      <c r="BE125" s="398">
        <v>0</v>
      </c>
      <c r="BF125" s="398">
        <f t="shared" si="87"/>
        <v>0</v>
      </c>
      <c r="BG125" s="398">
        <f t="shared" si="88"/>
        <v>0</v>
      </c>
      <c r="BH125" s="398"/>
      <c r="BI125" s="398">
        <f t="shared" si="89"/>
        <v>0</v>
      </c>
      <c r="BJ125" s="398">
        <f t="shared" si="90"/>
        <v>0</v>
      </c>
    </row>
    <row r="126" spans="1:62" s="209" customFormat="1" ht="16.5" customHeight="1" thickBot="1" x14ac:dyDescent="0.25">
      <c r="A126" s="1345"/>
      <c r="B126" s="1350"/>
      <c r="C126" s="966" t="s">
        <v>458</v>
      </c>
      <c r="D126" s="399">
        <f t="shared" ref="D126:AI126" si="92">SUM(D117:D125)</f>
        <v>3232</v>
      </c>
      <c r="E126" s="400"/>
      <c r="F126" s="401">
        <f t="shared" si="92"/>
        <v>11482846.555988522</v>
      </c>
      <c r="G126" s="1349"/>
      <c r="H126" s="1349">
        <f t="shared" si="92"/>
        <v>2542108.9831441697</v>
      </c>
      <c r="I126" s="399">
        <f t="shared" si="92"/>
        <v>0</v>
      </c>
      <c r="J126" s="401">
        <f t="shared" si="92"/>
        <v>0</v>
      </c>
      <c r="K126" s="399">
        <f t="shared" si="92"/>
        <v>0</v>
      </c>
      <c r="L126" s="401">
        <f t="shared" si="92"/>
        <v>0</v>
      </c>
      <c r="M126" s="399">
        <f t="shared" si="92"/>
        <v>0</v>
      </c>
      <c r="N126" s="401">
        <f t="shared" si="92"/>
        <v>0</v>
      </c>
      <c r="O126" s="399">
        <f t="shared" si="92"/>
        <v>0</v>
      </c>
      <c r="P126" s="401">
        <f t="shared" si="92"/>
        <v>0</v>
      </c>
      <c r="Q126" s="402">
        <f t="shared" si="92"/>
        <v>14024955</v>
      </c>
      <c r="R126" s="402">
        <f t="shared" si="92"/>
        <v>0</v>
      </c>
      <c r="S126" s="400">
        <f t="shared" si="92"/>
        <v>118785</v>
      </c>
      <c r="T126" s="400">
        <f t="shared" si="92"/>
        <v>-174278</v>
      </c>
      <c r="U126" s="403">
        <f t="shared" si="92"/>
        <v>-55493</v>
      </c>
      <c r="V126" s="402">
        <f t="shared" si="92"/>
        <v>13969462</v>
      </c>
      <c r="W126" s="401">
        <f t="shared" si="92"/>
        <v>0</v>
      </c>
      <c r="X126" s="401">
        <f t="shared" si="92"/>
        <v>-21386</v>
      </c>
      <c r="Y126" s="402">
        <f t="shared" si="92"/>
        <v>13948076</v>
      </c>
      <c r="Z126" s="401">
        <f t="shared" si="92"/>
        <v>-455387</v>
      </c>
      <c r="AA126" s="404">
        <f t="shared" si="92"/>
        <v>0</v>
      </c>
      <c r="AB126" s="1362">
        <f t="shared" si="92"/>
        <v>72806</v>
      </c>
      <c r="AC126" s="402">
        <f t="shared" si="92"/>
        <v>13565495</v>
      </c>
      <c r="AD126" s="400">
        <f t="shared" si="92"/>
        <v>8612928</v>
      </c>
      <c r="AE126" s="400">
        <f t="shared" si="92"/>
        <v>4952567</v>
      </c>
      <c r="AF126" s="402">
        <f t="shared" si="92"/>
        <v>1238144</v>
      </c>
      <c r="AG126" s="404">
        <f t="shared" si="92"/>
        <v>0</v>
      </c>
      <c r="AH126" s="1366">
        <f t="shared" si="92"/>
        <v>10000</v>
      </c>
      <c r="AI126" s="1366">
        <f t="shared" si="92"/>
        <v>0</v>
      </c>
      <c r="AJ126" s="405">
        <f>SUM(AJ117:AJ125)</f>
        <v>13575495</v>
      </c>
      <c r="AK126" s="405">
        <f>SUM(AK117:AK125)</f>
        <v>13596881</v>
      </c>
      <c r="AL126" s="406"/>
      <c r="AM126" s="407">
        <f>SUM(AM117:AM125)</f>
        <v>18440540</v>
      </c>
      <c r="AN126" s="399">
        <f t="shared" ref="AN126:BD126" si="93">SUM(AN117:AN125)</f>
        <v>-28</v>
      </c>
      <c r="AO126" s="406">
        <f t="shared" si="93"/>
        <v>743994</v>
      </c>
      <c r="AP126" s="399">
        <f t="shared" si="93"/>
        <v>-77</v>
      </c>
      <c r="AQ126" s="408">
        <f t="shared" si="93"/>
        <v>-225184</v>
      </c>
      <c r="AR126" s="409">
        <f t="shared" si="93"/>
        <v>518810</v>
      </c>
      <c r="AS126" s="407">
        <f t="shared" si="93"/>
        <v>18959350</v>
      </c>
      <c r="AT126" s="1359">
        <f t="shared" si="93"/>
        <v>0</v>
      </c>
      <c r="AU126" s="410">
        <f t="shared" si="93"/>
        <v>-36250</v>
      </c>
      <c r="AV126" s="407">
        <f t="shared" si="93"/>
        <v>18923100</v>
      </c>
      <c r="AW126" s="408">
        <f t="shared" si="93"/>
        <v>7634</v>
      </c>
      <c r="AX126" s="1384">
        <f t="shared" si="93"/>
        <v>18930734</v>
      </c>
      <c r="AY126" s="407">
        <f t="shared" si="93"/>
        <v>18966984</v>
      </c>
      <c r="AZ126" s="408">
        <f t="shared" si="93"/>
        <v>12368794</v>
      </c>
      <c r="BA126" s="408">
        <f t="shared" si="93"/>
        <v>6561940</v>
      </c>
      <c r="BB126" s="407">
        <f t="shared" si="93"/>
        <v>1640487</v>
      </c>
      <c r="BC126" s="408">
        <f t="shared" si="93"/>
        <v>32563865</v>
      </c>
      <c r="BD126" s="408">
        <f t="shared" si="93"/>
        <v>2878631</v>
      </c>
      <c r="BE126" s="410">
        <f t="shared" ref="BE126:BG126" si="94">SUM(BE117:BE125)</f>
        <v>21454</v>
      </c>
      <c r="BF126" s="410">
        <f t="shared" si="94"/>
        <v>21386</v>
      </c>
      <c r="BG126" s="410">
        <f t="shared" si="94"/>
        <v>-68</v>
      </c>
      <c r="BH126" s="410">
        <f t="shared" ref="BH126:BJ126" si="95">SUM(BH117:BH125)</f>
        <v>36894</v>
      </c>
      <c r="BI126" s="410">
        <f t="shared" si="95"/>
        <v>36250</v>
      </c>
      <c r="BJ126" s="410">
        <f t="shared" si="95"/>
        <v>-644</v>
      </c>
    </row>
    <row r="127" spans="1:62" customFormat="1" ht="6.75" customHeight="1" thickTop="1" x14ac:dyDescent="0.2">
      <c r="A127" s="1390"/>
      <c r="B127" s="1390"/>
      <c r="C127" s="1390"/>
      <c r="D127" s="1390"/>
      <c r="E127" s="1390"/>
      <c r="F127" s="1390"/>
      <c r="G127" s="1390"/>
      <c r="H127" s="1390"/>
      <c r="I127" s="1390"/>
      <c r="J127" s="1390"/>
      <c r="K127" s="1390"/>
      <c r="L127" s="1390"/>
      <c r="M127" s="1390"/>
      <c r="N127" s="1390"/>
      <c r="O127" s="1390"/>
      <c r="P127" s="1390"/>
      <c r="Q127" s="1390"/>
      <c r="R127" s="1390"/>
      <c r="S127" s="1390"/>
      <c r="T127" s="1390"/>
      <c r="U127" s="1390"/>
      <c r="V127" s="1390"/>
      <c r="W127" s="1390"/>
      <c r="X127" s="1390"/>
      <c r="Y127" s="1390"/>
      <c r="Z127" s="1390"/>
      <c r="AA127" s="1390"/>
      <c r="AB127" s="1390"/>
      <c r="AC127" s="1390"/>
      <c r="AD127" s="1390"/>
      <c r="AE127" s="1390"/>
      <c r="AF127" s="1390"/>
      <c r="AG127" s="1390"/>
      <c r="AH127" s="1390"/>
      <c r="AI127" s="1390"/>
      <c r="AJ127" s="1390"/>
      <c r="AK127" s="1390"/>
      <c r="AL127" s="1390"/>
      <c r="AM127" s="1390"/>
      <c r="AN127" s="1390"/>
      <c r="AO127" s="1390"/>
      <c r="AP127" s="1390"/>
      <c r="AQ127" s="1390"/>
      <c r="AR127" s="1390"/>
      <c r="AS127" s="1390"/>
      <c r="AT127" s="1390"/>
      <c r="AU127" s="1390"/>
      <c r="AV127" s="1390"/>
      <c r="AW127" s="1390"/>
      <c r="AX127" s="1390"/>
      <c r="AY127" s="1390"/>
      <c r="AZ127" s="1390"/>
      <c r="BA127" s="1390"/>
      <c r="BB127" s="1390"/>
      <c r="BC127" s="1390"/>
      <c r="BD127" s="1390"/>
      <c r="BE127" s="1390"/>
      <c r="BF127" s="1390"/>
      <c r="BG127" s="1390"/>
      <c r="BH127" s="1390"/>
      <c r="BI127" s="1390"/>
      <c r="BJ127" s="1390"/>
    </row>
    <row r="128" spans="1:62" s="209" customFormat="1" ht="16.5" customHeight="1" thickBot="1" x14ac:dyDescent="0.25">
      <c r="A128" s="1345"/>
      <c r="B128" s="1350"/>
      <c r="C128" s="966" t="s">
        <v>1658</v>
      </c>
      <c r="D128" s="399">
        <f>D76+D115+D126</f>
        <v>683967</v>
      </c>
      <c r="E128" s="400"/>
      <c r="F128" s="401">
        <f>F76+F115+F126</f>
        <v>3595824164.3774319</v>
      </c>
      <c r="G128" s="1349"/>
      <c r="H128" s="1349">
        <f t="shared" ref="H128:I128" si="96">H76+H115+H126</f>
        <v>2542108.9831441697</v>
      </c>
      <c r="I128" s="399">
        <f t="shared" si="96"/>
        <v>13433</v>
      </c>
      <c r="J128" s="401">
        <f t="shared" ref="J128:K128" si="97">J76+J115+J126</f>
        <v>6841106.8197038621</v>
      </c>
      <c r="K128" s="399">
        <f t="shared" si="97"/>
        <v>7317</v>
      </c>
      <c r="L128" s="401">
        <f t="shared" ref="L128:M128" si="98">L76+L115+L126</f>
        <v>1037818.772948768</v>
      </c>
      <c r="M128" s="399">
        <f t="shared" si="98"/>
        <v>1878</v>
      </c>
      <c r="N128" s="401">
        <f t="shared" ref="N128:O128" si="99">N76+N115+N126</f>
        <v>6423317.6051437659</v>
      </c>
      <c r="O128" s="399">
        <f t="shared" si="99"/>
        <v>276</v>
      </c>
      <c r="P128" s="401">
        <f t="shared" ref="P128:BD128" si="100">P76+P115+P126</f>
        <v>383022.6784191138</v>
      </c>
      <c r="Q128" s="402">
        <f t="shared" si="100"/>
        <v>3613051534</v>
      </c>
      <c r="R128" s="402">
        <f t="shared" si="100"/>
        <v>2231842</v>
      </c>
      <c r="S128" s="400">
        <f t="shared" si="100"/>
        <v>-11281933</v>
      </c>
      <c r="T128" s="400">
        <f t="shared" si="100"/>
        <v>-4443751</v>
      </c>
      <c r="U128" s="403">
        <f t="shared" si="100"/>
        <v>-15725684</v>
      </c>
      <c r="V128" s="402">
        <f t="shared" si="100"/>
        <v>3597325850</v>
      </c>
      <c r="W128" s="401">
        <f t="shared" si="100"/>
        <v>0</v>
      </c>
      <c r="X128" s="401">
        <f t="shared" si="100"/>
        <v>-257855</v>
      </c>
      <c r="Y128" s="402">
        <f t="shared" si="100"/>
        <v>108294751</v>
      </c>
      <c r="Z128" s="401">
        <f t="shared" si="100"/>
        <v>101807</v>
      </c>
      <c r="AA128" s="404">
        <f t="shared" si="100"/>
        <v>5124000</v>
      </c>
      <c r="AB128" s="1362">
        <f t="shared" si="100"/>
        <v>17619642</v>
      </c>
      <c r="AC128" s="402">
        <f t="shared" si="100"/>
        <v>3619913444</v>
      </c>
      <c r="AD128" s="400">
        <f t="shared" si="100"/>
        <v>2425260671</v>
      </c>
      <c r="AE128" s="400">
        <f t="shared" si="100"/>
        <v>1194652773</v>
      </c>
      <c r="AF128" s="402">
        <f t="shared" si="100"/>
        <v>298663232</v>
      </c>
      <c r="AG128" s="404">
        <f t="shared" si="100"/>
        <v>480000</v>
      </c>
      <c r="AH128" s="1366">
        <f t="shared" si="100"/>
        <v>10906766</v>
      </c>
      <c r="AI128" s="1366">
        <f t="shared" si="100"/>
        <v>12000000</v>
      </c>
      <c r="AJ128" s="405">
        <f t="shared" si="100"/>
        <v>3643300210</v>
      </c>
      <c r="AK128" s="405">
        <f t="shared" si="100"/>
        <v>3643558065</v>
      </c>
      <c r="AL128" s="406"/>
      <c r="AM128" s="407">
        <f t="shared" si="100"/>
        <v>97881004</v>
      </c>
      <c r="AN128" s="399">
        <f t="shared" si="100"/>
        <v>2464</v>
      </c>
      <c r="AO128" s="406">
        <f t="shared" si="100"/>
        <v>16253643</v>
      </c>
      <c r="AP128" s="399">
        <f t="shared" si="100"/>
        <v>-204</v>
      </c>
      <c r="AQ128" s="408">
        <f t="shared" si="100"/>
        <v>-512799</v>
      </c>
      <c r="AR128" s="409">
        <f t="shared" si="100"/>
        <v>15740844</v>
      </c>
      <c r="AS128" s="407">
        <f t="shared" si="100"/>
        <v>-843374</v>
      </c>
      <c r="AT128" s="1359">
        <f t="shared" si="100"/>
        <v>0</v>
      </c>
      <c r="AU128" s="410">
        <f t="shared" si="100"/>
        <v>-286166</v>
      </c>
      <c r="AV128" s="407">
        <f t="shared" si="100"/>
        <v>113335682</v>
      </c>
      <c r="AW128" s="408">
        <f t="shared" si="100"/>
        <v>64421</v>
      </c>
      <c r="AX128" s="1384">
        <f t="shared" si="100"/>
        <v>113392469</v>
      </c>
      <c r="AY128" s="407">
        <f t="shared" si="100"/>
        <v>-843374</v>
      </c>
      <c r="AZ128" s="408" t="e">
        <f t="shared" si="100"/>
        <v>#REF!</v>
      </c>
      <c r="BA128" s="408" t="e">
        <f t="shared" si="100"/>
        <v>#REF!</v>
      </c>
      <c r="BB128" s="407">
        <f t="shared" si="100"/>
        <v>-67431</v>
      </c>
      <c r="BC128" s="408">
        <f t="shared" si="100"/>
        <v>3642714691</v>
      </c>
      <c r="BD128" s="408">
        <f t="shared" si="100"/>
        <v>298595801</v>
      </c>
      <c r="BE128" s="410"/>
      <c r="BF128" s="410"/>
      <c r="BG128" s="410"/>
      <c r="BH128" s="410"/>
      <c r="BI128" s="410"/>
      <c r="BJ128" s="410"/>
    </row>
    <row r="129" spans="1:62" customFormat="1" ht="13.5" thickTop="1" x14ac:dyDescent="0.2"/>
    <row r="130" spans="1:62" ht="16.5" customHeight="1" x14ac:dyDescent="0.2">
      <c r="A130" s="1217">
        <v>318001</v>
      </c>
      <c r="B130" s="1218">
        <v>318001</v>
      </c>
      <c r="C130" s="1219" t="s">
        <v>273</v>
      </c>
      <c r="D130" s="1214">
        <f>'5A1_Labs'!$C$7</f>
        <v>1435</v>
      </c>
      <c r="E130" s="354">
        <f>'5A1_Labs'!$D$7</f>
        <v>4579.7194791561578</v>
      </c>
      <c r="F130" s="355">
        <f>'5A1_Labs'!$E$7</f>
        <v>6572300</v>
      </c>
      <c r="G130" s="1346">
        <f>'5A1_Labs'!$F$7</f>
        <v>605.97185873605952</v>
      </c>
      <c r="H130" s="1346">
        <f>'5A1_Labs'!$G$7</f>
        <v>869569.61728624546</v>
      </c>
      <c r="I130" s="356"/>
      <c r="J130" s="355"/>
      <c r="K130" s="356"/>
      <c r="L130" s="355"/>
      <c r="M130" s="356"/>
      <c r="N130" s="355"/>
      <c r="O130" s="356"/>
      <c r="P130" s="355"/>
      <c r="Q130" s="357">
        <f>'5A1_Labs'!$H$7</f>
        <v>7441870</v>
      </c>
      <c r="R130" s="357"/>
      <c r="S130" s="354">
        <f>'5A1_Labs'!$I$7</f>
        <v>-36300</v>
      </c>
      <c r="T130" s="354">
        <f>'5A1_Labs'!$J$7</f>
        <v>-2593</v>
      </c>
      <c r="U130" s="358">
        <f>'5A1_Labs'!$K$7</f>
        <v>-38893</v>
      </c>
      <c r="V130" s="357">
        <f>'5A1_Labs'!$L$7</f>
        <v>7402977</v>
      </c>
      <c r="W130" s="355"/>
      <c r="X130" s="355"/>
      <c r="Y130" s="357"/>
      <c r="Z130" s="354">
        <f>'5A1_Labs'!$M$7</f>
        <v>0</v>
      </c>
      <c r="AA130" s="369">
        <f>'5A1_Labs'!$O$7</f>
        <v>0</v>
      </c>
      <c r="AB130" s="1360">
        <f>'5A1_Labs'!$P$7</f>
        <v>40887</v>
      </c>
      <c r="AC130" s="357">
        <f>'5A1_Labs'!$Q$7</f>
        <v>7443864</v>
      </c>
      <c r="AD130" s="354">
        <f>'5A1_Labs'!$R$7</f>
        <v>4989174</v>
      </c>
      <c r="AE130" s="354">
        <f>'5A1_Labs'!$S$7</f>
        <v>2454690</v>
      </c>
      <c r="AF130" s="357">
        <f>'5A1_Labs'!$T$7</f>
        <v>613673</v>
      </c>
      <c r="AG130" s="369">
        <f>'5A1_Labs'!$U$7</f>
        <v>0</v>
      </c>
      <c r="AH130" s="1363">
        <f>'5A1_Labs'!$V$7</f>
        <v>10000</v>
      </c>
      <c r="AI130" s="1363">
        <f>'5A1_Labs'!$W$7</f>
        <v>0</v>
      </c>
      <c r="AJ130" s="359">
        <f>'5A1_Labs'!$X$7</f>
        <v>7453864</v>
      </c>
      <c r="AK130" s="359">
        <f>AJ130</f>
        <v>7453864</v>
      </c>
      <c r="AL130" s="360"/>
      <c r="AM130" s="361"/>
      <c r="AN130" s="353"/>
      <c r="AO130" s="360"/>
      <c r="AP130" s="353"/>
      <c r="AQ130" s="362"/>
      <c r="AR130" s="363"/>
      <c r="AS130" s="361"/>
      <c r="AT130" s="1357"/>
      <c r="AU130" s="364"/>
      <c r="AV130" s="361"/>
      <c r="AW130" s="362"/>
      <c r="AX130" s="1382"/>
      <c r="AY130" s="361"/>
      <c r="AZ130" s="362"/>
      <c r="BA130" s="362"/>
      <c r="BB130" s="361"/>
      <c r="BC130" s="362">
        <f t="shared" ref="BC130:BC134" si="101">AK130+AY130</f>
        <v>7453864</v>
      </c>
      <c r="BD130" s="362">
        <f t="shared" ref="BD130:BD134" si="102">AF130+BB130</f>
        <v>613673</v>
      </c>
      <c r="BE130" s="364"/>
      <c r="BF130" s="364"/>
      <c r="BG130" s="364"/>
      <c r="BH130" s="364"/>
      <c r="BI130" s="364"/>
      <c r="BJ130" s="364"/>
    </row>
    <row r="131" spans="1:62" ht="16.5" customHeight="1" x14ac:dyDescent="0.2">
      <c r="A131" s="366">
        <v>319001</v>
      </c>
      <c r="B131" s="516">
        <v>319001</v>
      </c>
      <c r="C131" s="1220" t="s">
        <v>274</v>
      </c>
      <c r="D131" s="1215">
        <f>'5A1_Labs'!$C$8</f>
        <v>567</v>
      </c>
      <c r="E131" s="372">
        <f>'5A1_Labs'!$D$8</f>
        <v>4579.7194791561578</v>
      </c>
      <c r="F131" s="373">
        <f>'5A1_Labs'!$E$8</f>
        <v>2596860</v>
      </c>
      <c r="G131" s="1347">
        <f>'5A1_Labs'!$F$8</f>
        <v>699.89832861189802</v>
      </c>
      <c r="H131" s="1347">
        <f>'5A1_Labs'!$G$8</f>
        <v>396842.35232294619</v>
      </c>
      <c r="I131" s="374"/>
      <c r="J131" s="373"/>
      <c r="K131" s="374"/>
      <c r="L131" s="373"/>
      <c r="M131" s="374"/>
      <c r="N131" s="373"/>
      <c r="O131" s="374"/>
      <c r="P131" s="373"/>
      <c r="Q131" s="375">
        <f>'5A1_Labs'!$H$8</f>
        <v>2993702</v>
      </c>
      <c r="R131" s="375"/>
      <c r="S131" s="372">
        <f>'5A1_Labs'!$I$8</f>
        <v>554360</v>
      </c>
      <c r="T131" s="372">
        <f>'5A1_Labs'!$J$8</f>
        <v>-303578</v>
      </c>
      <c r="U131" s="376">
        <f>'5A1_Labs'!$K$8</f>
        <v>250782</v>
      </c>
      <c r="V131" s="375">
        <f>'5A1_Labs'!$L$8</f>
        <v>3244484</v>
      </c>
      <c r="W131" s="373"/>
      <c r="X131" s="373"/>
      <c r="Y131" s="375"/>
      <c r="Z131" s="372">
        <f>'5A1_Labs'!$M$8</f>
        <v>25899</v>
      </c>
      <c r="AA131" s="377">
        <f>'5A1_Labs'!$O$8</f>
        <v>0</v>
      </c>
      <c r="AB131" s="377">
        <f>'5A1_Labs'!$P$8</f>
        <v>21889</v>
      </c>
      <c r="AC131" s="375">
        <f>'5A1_Labs'!$Q$8</f>
        <v>3292272</v>
      </c>
      <c r="AD131" s="372">
        <f>'5A1_Labs'!$R$8</f>
        <v>2011064</v>
      </c>
      <c r="AE131" s="372">
        <f>'5A1_Labs'!$S$8</f>
        <v>1281208</v>
      </c>
      <c r="AF131" s="375">
        <f>'5A1_Labs'!$T$8</f>
        <v>320302</v>
      </c>
      <c r="AG131" s="377">
        <f>'5A1_Labs'!$U$8</f>
        <v>0</v>
      </c>
      <c r="AH131" s="1364">
        <f>'5A1_Labs'!$V$8</f>
        <v>10000</v>
      </c>
      <c r="AI131" s="1364">
        <f>'5A1_Labs'!$W$8</f>
        <v>0</v>
      </c>
      <c r="AJ131" s="378">
        <f>'5A1_Labs'!$X$8</f>
        <v>3302272</v>
      </c>
      <c r="AK131" s="378">
        <f t="shared" ref="AK131:AK135" si="103">AJ131</f>
        <v>3302272</v>
      </c>
      <c r="AL131" s="379"/>
      <c r="AM131" s="380"/>
      <c r="AN131" s="371"/>
      <c r="AO131" s="379"/>
      <c r="AP131" s="371"/>
      <c r="AQ131" s="381"/>
      <c r="AR131" s="382"/>
      <c r="AS131" s="380"/>
      <c r="AT131" s="383"/>
      <c r="AU131" s="383"/>
      <c r="AV131" s="380"/>
      <c r="AW131" s="381"/>
      <c r="AX131" s="380"/>
      <c r="AY131" s="380"/>
      <c r="AZ131" s="381"/>
      <c r="BA131" s="381"/>
      <c r="BB131" s="380"/>
      <c r="BC131" s="381">
        <f t="shared" si="101"/>
        <v>3302272</v>
      </c>
      <c r="BD131" s="381">
        <f t="shared" si="102"/>
        <v>320302</v>
      </c>
      <c r="BE131" s="383"/>
      <c r="BF131" s="383"/>
      <c r="BG131" s="383"/>
      <c r="BH131" s="383"/>
      <c r="BI131" s="383"/>
      <c r="BJ131" s="383"/>
    </row>
    <row r="132" spans="1:62" ht="16.5" customHeight="1" x14ac:dyDescent="0.2">
      <c r="A132" s="366">
        <v>302006</v>
      </c>
      <c r="B132" s="516">
        <v>302006</v>
      </c>
      <c r="C132" s="1220" t="s">
        <v>414</v>
      </c>
      <c r="D132" s="1215">
        <f>'5A5_LSMSA'!$C$83</f>
        <v>335</v>
      </c>
      <c r="E132" s="372"/>
      <c r="F132" s="373">
        <f>'5A5_LSMSA'!$E$83</f>
        <v>2815583.7418982126</v>
      </c>
      <c r="G132" s="1347"/>
      <c r="H132" s="1347">
        <f>'5A5_LSMSA'!$G$83</f>
        <v>227790.47037415687</v>
      </c>
      <c r="I132" s="374"/>
      <c r="J132" s="373"/>
      <c r="K132" s="374"/>
      <c r="L132" s="373"/>
      <c r="M132" s="374"/>
      <c r="N132" s="373"/>
      <c r="O132" s="374"/>
      <c r="P132" s="373"/>
      <c r="Q132" s="375">
        <f>'5A5_LSMSA'!$H$83</f>
        <v>3043372</v>
      </c>
      <c r="R132" s="375"/>
      <c r="S132" s="372">
        <f>'5A5_LSMSA'!$I$83</f>
        <v>225375</v>
      </c>
      <c r="T132" s="372">
        <f>'5A5_LSMSA'!$J$83</f>
        <v>-67676</v>
      </c>
      <c r="U132" s="376">
        <f>'5A5_LSMSA'!$K$83</f>
        <v>157699</v>
      </c>
      <c r="V132" s="375">
        <f>'5A5_LSMSA'!$L$83</f>
        <v>3201071</v>
      </c>
      <c r="W132" s="373"/>
      <c r="X132" s="373"/>
      <c r="Y132" s="375">
        <f>'5A5_LSMSA'!$L$83</f>
        <v>3201071</v>
      </c>
      <c r="Z132" s="372">
        <f>'5A5_LSMSA'!$M$83</f>
        <v>0</v>
      </c>
      <c r="AA132" s="377">
        <f>'5A5_LSMSA'!$N$78</f>
        <v>0</v>
      </c>
      <c r="AB132" s="377">
        <f>'5A5_LSMSA'!$N$82</f>
        <v>19765</v>
      </c>
      <c r="AC132" s="375">
        <f>'5A5_LSMSA'!$N$83</f>
        <v>3220836</v>
      </c>
      <c r="AD132" s="372">
        <f>'5A5_LSMSA'!$O$83</f>
        <v>2042766</v>
      </c>
      <c r="AE132" s="372">
        <f>'5A5_LSMSA'!$P$83</f>
        <v>1178070</v>
      </c>
      <c r="AF132" s="375">
        <f>'5A5_LSMSA'!$Q$83</f>
        <v>294520</v>
      </c>
      <c r="AG132" s="377">
        <f>'5A5_LSMSA'!$R$79</f>
        <v>0</v>
      </c>
      <c r="AH132" s="1364">
        <f>'5A5_LSMSA'!$R$80</f>
        <v>10000</v>
      </c>
      <c r="AI132" s="1364">
        <f>'5A5_LSMSA'!$R$81</f>
        <v>0</v>
      </c>
      <c r="AJ132" s="378">
        <f>'5A5_LSMSA'!$R$83</f>
        <v>3230836</v>
      </c>
      <c r="AK132" s="378">
        <f t="shared" si="103"/>
        <v>3230836</v>
      </c>
      <c r="AL132" s="379"/>
      <c r="AM132" s="380"/>
      <c r="AN132" s="371"/>
      <c r="AO132" s="379"/>
      <c r="AP132" s="371"/>
      <c r="AQ132" s="381"/>
      <c r="AR132" s="382"/>
      <c r="AS132" s="380"/>
      <c r="AT132" s="383"/>
      <c r="AU132" s="383"/>
      <c r="AV132" s="380"/>
      <c r="AW132" s="381"/>
      <c r="AX132" s="380"/>
      <c r="AY132" s="380"/>
      <c r="AZ132" s="381"/>
      <c r="BA132" s="381"/>
      <c r="BB132" s="380"/>
      <c r="BC132" s="381">
        <f t="shared" si="101"/>
        <v>3230836</v>
      </c>
      <c r="BD132" s="381">
        <f t="shared" si="102"/>
        <v>294520</v>
      </c>
      <c r="BE132" s="383"/>
      <c r="BF132" s="383"/>
      <c r="BG132" s="383"/>
      <c r="BH132" s="383"/>
      <c r="BI132" s="383"/>
      <c r="BJ132" s="383"/>
    </row>
    <row r="133" spans="1:62" ht="16.5" customHeight="1" x14ac:dyDescent="0.2">
      <c r="A133" s="366">
        <v>334001</v>
      </c>
      <c r="B133" s="516">
        <v>334001</v>
      </c>
      <c r="C133" s="1220" t="s">
        <v>410</v>
      </c>
      <c r="D133" s="1215">
        <f>'5A4_NOCCA'!$C$83</f>
        <v>222</v>
      </c>
      <c r="E133" s="372"/>
      <c r="F133" s="373">
        <f>'5A4_NOCCA'!$E$83</f>
        <v>1857747.0015714373</v>
      </c>
      <c r="G133" s="1347"/>
      <c r="H133" s="1347">
        <f>'5A4_NOCCA'!$G$83</f>
        <v>166846.34817211327</v>
      </c>
      <c r="I133" s="374"/>
      <c r="J133" s="373"/>
      <c r="K133" s="374"/>
      <c r="L133" s="373"/>
      <c r="M133" s="374"/>
      <c r="N133" s="373"/>
      <c r="O133" s="374"/>
      <c r="P133" s="373"/>
      <c r="Q133" s="375">
        <f>'5A4_NOCCA'!$H$83</f>
        <v>2024593</v>
      </c>
      <c r="R133" s="375"/>
      <c r="S133" s="372">
        <f>'5A4_NOCCA'!$I$83</f>
        <v>148631</v>
      </c>
      <c r="T133" s="372">
        <f>'5A4_NOCCA'!$J$83</f>
        <v>-13660</v>
      </c>
      <c r="U133" s="376">
        <f>'5A4_NOCCA'!$K$83</f>
        <v>134971</v>
      </c>
      <c r="V133" s="375">
        <f>'5A4_NOCCA'!$L$83</f>
        <v>2159564</v>
      </c>
      <c r="W133" s="373"/>
      <c r="X133" s="373"/>
      <c r="Y133" s="375">
        <f>'5A4_NOCCA'!$L$83</f>
        <v>2159564</v>
      </c>
      <c r="Z133" s="372">
        <f>'5A4_NOCCA'!$M$83</f>
        <v>0</v>
      </c>
      <c r="AA133" s="377">
        <f>'5A4_NOCCA'!$N$78</f>
        <v>0</v>
      </c>
      <c r="AB133" s="377">
        <f>'5A4_NOCCA'!$N$82</f>
        <v>13098</v>
      </c>
      <c r="AC133" s="375">
        <f>'5A4_NOCCA'!$N$83</f>
        <v>2172662</v>
      </c>
      <c r="AD133" s="372">
        <f>'5A4_NOCCA'!$O$83</f>
        <v>1359122</v>
      </c>
      <c r="AE133" s="372">
        <f>'5A4_NOCCA'!$P$83</f>
        <v>813540</v>
      </c>
      <c r="AF133" s="375">
        <f>'5A4_NOCCA'!$Q$83</f>
        <v>203386</v>
      </c>
      <c r="AG133" s="377">
        <f>'5A4_NOCCA'!$R$79</f>
        <v>0</v>
      </c>
      <c r="AH133" s="1364">
        <f>'5A4_NOCCA'!$R$80</f>
        <v>10000</v>
      </c>
      <c r="AI133" s="1364">
        <f>'5A4_NOCCA'!$R$81</f>
        <v>0</v>
      </c>
      <c r="AJ133" s="378">
        <f>'5A4_NOCCA'!$R$83</f>
        <v>2182662</v>
      </c>
      <c r="AK133" s="378">
        <f t="shared" si="103"/>
        <v>2182662</v>
      </c>
      <c r="AL133" s="379"/>
      <c r="AM133" s="380"/>
      <c r="AN133" s="371"/>
      <c r="AO133" s="379"/>
      <c r="AP133" s="371"/>
      <c r="AQ133" s="381"/>
      <c r="AR133" s="382"/>
      <c r="AS133" s="380"/>
      <c r="AT133" s="383"/>
      <c r="AU133" s="383"/>
      <c r="AV133" s="380"/>
      <c r="AW133" s="381"/>
      <c r="AX133" s="380"/>
      <c r="AY133" s="380"/>
      <c r="AZ133" s="381"/>
      <c r="BA133" s="381"/>
      <c r="BB133" s="380"/>
      <c r="BC133" s="381">
        <f t="shared" si="101"/>
        <v>2182662</v>
      </c>
      <c r="BD133" s="381">
        <f t="shared" si="102"/>
        <v>203386</v>
      </c>
      <c r="BE133" s="383"/>
      <c r="BF133" s="383"/>
      <c r="BG133" s="383"/>
      <c r="BH133" s="383"/>
      <c r="BI133" s="383"/>
      <c r="BJ133" s="383"/>
    </row>
    <row r="134" spans="1:62" ht="16.5" customHeight="1" x14ac:dyDescent="0.2">
      <c r="A134" s="1221" t="s">
        <v>1166</v>
      </c>
      <c r="B134" s="1222" t="s">
        <v>1166</v>
      </c>
      <c r="C134" s="1223" t="s">
        <v>759</v>
      </c>
      <c r="D134" s="1216">
        <f>'5A6_Thrive'!$C$83</f>
        <v>158</v>
      </c>
      <c r="E134" s="386"/>
      <c r="F134" s="387">
        <f>'5A6_Thrive'!$E$83</f>
        <v>1264102.9286406322</v>
      </c>
      <c r="G134" s="1348"/>
      <c r="H134" s="1348">
        <f>'5A6_Thrive'!$G$83</f>
        <v>126446.20995182883</v>
      </c>
      <c r="I134" s="388"/>
      <c r="J134" s="387"/>
      <c r="K134" s="388"/>
      <c r="L134" s="387"/>
      <c r="M134" s="388"/>
      <c r="N134" s="387"/>
      <c r="O134" s="388"/>
      <c r="P134" s="387"/>
      <c r="Q134" s="389">
        <f>'5A6_Thrive'!$H$83</f>
        <v>1390548</v>
      </c>
      <c r="R134" s="389"/>
      <c r="S134" s="386">
        <f>'5A6_Thrive'!$I$83</f>
        <v>162326</v>
      </c>
      <c r="T134" s="386">
        <f>'5A6_Thrive'!$J$83</f>
        <v>-8230</v>
      </c>
      <c r="U134" s="390">
        <f>'5A6_Thrive'!$K$83</f>
        <v>154096</v>
      </c>
      <c r="V134" s="389">
        <f>'5A6_Thrive'!$L$83</f>
        <v>1544644</v>
      </c>
      <c r="W134" s="387"/>
      <c r="X134" s="387"/>
      <c r="Y134" s="389">
        <f>'5A6_Thrive'!$L$83</f>
        <v>1544644</v>
      </c>
      <c r="Z134" s="386">
        <f>'5A6_Thrive'!$M$83</f>
        <v>0</v>
      </c>
      <c r="AA134" s="391">
        <f>'5A6_Thrive'!$N$78</f>
        <v>0</v>
      </c>
      <c r="AB134" s="1361">
        <f>'5A6_Thrive'!$N$82</f>
        <v>7906</v>
      </c>
      <c r="AC134" s="389">
        <f>'5A6_Thrive'!$N$83</f>
        <v>1552550</v>
      </c>
      <c r="AD134" s="392">
        <f>'5A6_Thrive'!$O$83</f>
        <v>932970</v>
      </c>
      <c r="AE134" s="386">
        <f>'5A6_Thrive'!$P$83</f>
        <v>619580</v>
      </c>
      <c r="AF134" s="393">
        <f>'5A6_Thrive'!$Q$83</f>
        <v>154896</v>
      </c>
      <c r="AG134" s="391">
        <f>'5A6_Thrive'!$R$79</f>
        <v>0</v>
      </c>
      <c r="AH134" s="1365">
        <f>'5A6_Thrive'!$R$80</f>
        <v>10000</v>
      </c>
      <c r="AI134" s="1365">
        <f>'5A6_Thrive'!$R$81</f>
        <v>0</v>
      </c>
      <c r="AJ134" s="393">
        <f>'5A6_Thrive'!$R$83</f>
        <v>1562550</v>
      </c>
      <c r="AK134" s="393">
        <f t="shared" si="103"/>
        <v>1562550</v>
      </c>
      <c r="AL134" s="394"/>
      <c r="AM134" s="395"/>
      <c r="AN134" s="385"/>
      <c r="AO134" s="394"/>
      <c r="AP134" s="385"/>
      <c r="AQ134" s="396"/>
      <c r="AR134" s="397"/>
      <c r="AS134" s="395"/>
      <c r="AT134" s="1358"/>
      <c r="AU134" s="398"/>
      <c r="AV134" s="395"/>
      <c r="AW134" s="396"/>
      <c r="AX134" s="1383"/>
      <c r="AY134" s="395"/>
      <c r="AZ134" s="396"/>
      <c r="BA134" s="396"/>
      <c r="BB134" s="395"/>
      <c r="BC134" s="396">
        <f t="shared" si="101"/>
        <v>1562550</v>
      </c>
      <c r="BD134" s="396">
        <f t="shared" si="102"/>
        <v>154896</v>
      </c>
      <c r="BE134" s="398"/>
      <c r="BF134" s="398"/>
      <c r="BG134" s="398"/>
      <c r="BH134" s="398"/>
      <c r="BI134" s="398"/>
      <c r="BJ134" s="398"/>
    </row>
    <row r="135" spans="1:62" ht="16.5" customHeight="1" x14ac:dyDescent="0.2">
      <c r="A135" s="366" t="s">
        <v>340</v>
      </c>
      <c r="B135" s="516" t="s">
        <v>340</v>
      </c>
      <c r="C135" s="1220" t="s">
        <v>151</v>
      </c>
      <c r="D135" s="1215">
        <f>'5A3_OJJ'!$C$83</f>
        <v>211.701751</v>
      </c>
      <c r="E135" s="372"/>
      <c r="F135" s="373">
        <f>'5A3_OJJ'!$G$76</f>
        <v>1734665</v>
      </c>
      <c r="G135" s="1347"/>
      <c r="H135" s="1347"/>
      <c r="I135" s="374"/>
      <c r="J135" s="373"/>
      <c r="K135" s="374"/>
      <c r="L135" s="373"/>
      <c r="M135" s="374"/>
      <c r="N135" s="373"/>
      <c r="O135" s="374"/>
      <c r="P135" s="373"/>
      <c r="Q135" s="375">
        <f>'5A3_OJJ'!$G$76</f>
        <v>1734665</v>
      </c>
      <c r="R135" s="375"/>
      <c r="S135" s="372"/>
      <c r="T135" s="372"/>
      <c r="U135" s="376"/>
      <c r="V135" s="375">
        <f>'5A3_OJJ'!$G$76</f>
        <v>1734665</v>
      </c>
      <c r="W135" s="373"/>
      <c r="X135" s="373"/>
      <c r="Y135" s="375">
        <f>'5A3_OJJ'!$G$76</f>
        <v>1734665</v>
      </c>
      <c r="Z135" s="372"/>
      <c r="AA135" s="377">
        <f>'5A3_OJJ'!$G$78</f>
        <v>0</v>
      </c>
      <c r="AB135" s="377">
        <f>'5A3_OJJ'!$G$82</f>
        <v>12213</v>
      </c>
      <c r="AC135" s="375">
        <f>'5A3_OJJ'!$G$83</f>
        <v>1746878</v>
      </c>
      <c r="AD135" s="372">
        <f>'5A3_OJJ'!$H$83</f>
        <v>1187172</v>
      </c>
      <c r="AE135" s="372">
        <f>'5A3_OJJ'!$I$83</f>
        <v>559706</v>
      </c>
      <c r="AF135" s="375">
        <f>'5A3_OJJ'!$J$83</f>
        <v>139933</v>
      </c>
      <c r="AG135" s="377">
        <f>'5A3_OJJ'!$K$79</f>
        <v>0</v>
      </c>
      <c r="AH135" s="1364">
        <f>'5A3_OJJ'!$K$80</f>
        <v>12852</v>
      </c>
      <c r="AI135" s="1364">
        <f>'5A3_OJJ'!$K$81</f>
        <v>0</v>
      </c>
      <c r="AJ135" s="378">
        <f>'5A3_OJJ'!$K$83</f>
        <v>1759730</v>
      </c>
      <c r="AK135" s="378">
        <f t="shared" si="103"/>
        <v>1759730</v>
      </c>
      <c r="AL135" s="379"/>
      <c r="AM135" s="380">
        <f>'5A3_OJJ'!$P$83</f>
        <v>843374</v>
      </c>
      <c r="AN135" s="371"/>
      <c r="AO135" s="379"/>
      <c r="AP135" s="371"/>
      <c r="AQ135" s="381"/>
      <c r="AR135" s="382"/>
      <c r="AS135" s="380">
        <f>'5A3_OJJ'!$P$83</f>
        <v>843374</v>
      </c>
      <c r="AT135" s="383"/>
      <c r="AU135" s="383"/>
      <c r="AV135" s="380">
        <f>'5A3_OJJ'!$P$83</f>
        <v>843374</v>
      </c>
      <c r="AW135" s="381"/>
      <c r="AX135" s="380">
        <f>'5A3_OJJ'!$P$83</f>
        <v>843374</v>
      </c>
      <c r="AY135" s="380">
        <f>'5A3_OJJ'!$P$83</f>
        <v>843374</v>
      </c>
      <c r="AZ135" s="381">
        <f>'5A3_OJJ'!$Q$83</f>
        <v>573666</v>
      </c>
      <c r="BA135" s="381">
        <f>'5A3_OJJ'!$R$83</f>
        <v>269708</v>
      </c>
      <c r="BB135" s="380">
        <f>'5A3_OJJ'!$S$83</f>
        <v>67431</v>
      </c>
      <c r="BC135" s="381">
        <f>AK135+AY135</f>
        <v>2603104</v>
      </c>
      <c r="BD135" s="381">
        <f>AF135+BB135</f>
        <v>207364</v>
      </c>
      <c r="BE135" s="383"/>
      <c r="BF135" s="383"/>
      <c r="BG135" s="383"/>
      <c r="BH135" s="383"/>
      <c r="BI135" s="383"/>
      <c r="BJ135" s="383"/>
    </row>
    <row r="136" spans="1:62" s="209" customFormat="1" ht="16.5" customHeight="1" thickBot="1" x14ac:dyDescent="0.25">
      <c r="A136" s="1345"/>
      <c r="B136" s="1350"/>
      <c r="C136" s="966" t="s">
        <v>471</v>
      </c>
      <c r="D136" s="399">
        <f>SUM(D130:D135)</f>
        <v>2928.7017510000001</v>
      </c>
      <c r="E136" s="400"/>
      <c r="F136" s="401">
        <f>SUM(F130:F135)</f>
        <v>16841258.672110282</v>
      </c>
      <c r="G136" s="1349"/>
      <c r="H136" s="1349">
        <f t="shared" ref="H136:R136" si="104">SUM(H130:H135)</f>
        <v>1787494.9981072908</v>
      </c>
      <c r="I136" s="399">
        <f t="shared" si="104"/>
        <v>0</v>
      </c>
      <c r="J136" s="401">
        <f t="shared" si="104"/>
        <v>0</v>
      </c>
      <c r="K136" s="399">
        <f t="shared" si="104"/>
        <v>0</v>
      </c>
      <c r="L136" s="401">
        <f t="shared" si="104"/>
        <v>0</v>
      </c>
      <c r="M136" s="399">
        <f t="shared" si="104"/>
        <v>0</v>
      </c>
      <c r="N136" s="401">
        <f t="shared" si="104"/>
        <v>0</v>
      </c>
      <c r="O136" s="399">
        <f t="shared" si="104"/>
        <v>0</v>
      </c>
      <c r="P136" s="401">
        <f t="shared" si="104"/>
        <v>0</v>
      </c>
      <c r="Q136" s="402">
        <f t="shared" si="104"/>
        <v>18628750</v>
      </c>
      <c r="R136" s="402">
        <f t="shared" si="104"/>
        <v>0</v>
      </c>
      <c r="S136" s="400">
        <f t="shared" ref="S136:AI136" si="105">SUM(S130:S135)</f>
        <v>1054392</v>
      </c>
      <c r="T136" s="400">
        <f t="shared" si="105"/>
        <v>-395737</v>
      </c>
      <c r="U136" s="403">
        <f t="shared" si="105"/>
        <v>658655</v>
      </c>
      <c r="V136" s="402">
        <f t="shared" si="105"/>
        <v>19287405</v>
      </c>
      <c r="W136" s="401">
        <f t="shared" si="105"/>
        <v>0</v>
      </c>
      <c r="X136" s="401">
        <f t="shared" si="105"/>
        <v>0</v>
      </c>
      <c r="Y136" s="402">
        <f t="shared" si="105"/>
        <v>8639944</v>
      </c>
      <c r="Z136" s="401">
        <f t="shared" si="105"/>
        <v>25899</v>
      </c>
      <c r="AA136" s="404">
        <f t="shared" si="105"/>
        <v>0</v>
      </c>
      <c r="AB136" s="1362">
        <f t="shared" si="105"/>
        <v>115758</v>
      </c>
      <c r="AC136" s="402">
        <f t="shared" si="105"/>
        <v>19429062</v>
      </c>
      <c r="AD136" s="400">
        <f t="shared" si="105"/>
        <v>12522268</v>
      </c>
      <c r="AE136" s="400">
        <f t="shared" si="105"/>
        <v>6906794</v>
      </c>
      <c r="AF136" s="402">
        <f t="shared" si="105"/>
        <v>1726710</v>
      </c>
      <c r="AG136" s="404">
        <f t="shared" si="105"/>
        <v>0</v>
      </c>
      <c r="AH136" s="1366">
        <f t="shared" si="105"/>
        <v>62852</v>
      </c>
      <c r="AI136" s="1366">
        <f t="shared" si="105"/>
        <v>0</v>
      </c>
      <c r="AJ136" s="405">
        <f>SUM(AJ130:AJ135)</f>
        <v>19491914</v>
      </c>
      <c r="AK136" s="405">
        <f>SUM(AK130:AK135)</f>
        <v>19491914</v>
      </c>
      <c r="AL136" s="406"/>
      <c r="AM136" s="407">
        <f t="shared" ref="AM136:BD136" si="106">SUM(AM130:AM135)</f>
        <v>843374</v>
      </c>
      <c r="AN136" s="399">
        <f t="shared" si="106"/>
        <v>0</v>
      </c>
      <c r="AO136" s="406">
        <f t="shared" si="106"/>
        <v>0</v>
      </c>
      <c r="AP136" s="399">
        <f t="shared" si="106"/>
        <v>0</v>
      </c>
      <c r="AQ136" s="408">
        <f t="shared" si="106"/>
        <v>0</v>
      </c>
      <c r="AR136" s="409">
        <f t="shared" si="106"/>
        <v>0</v>
      </c>
      <c r="AS136" s="407">
        <f t="shared" si="106"/>
        <v>843374</v>
      </c>
      <c r="AT136" s="410">
        <f t="shared" si="106"/>
        <v>0</v>
      </c>
      <c r="AU136" s="410">
        <f t="shared" si="106"/>
        <v>0</v>
      </c>
      <c r="AV136" s="407">
        <f t="shared" si="106"/>
        <v>843374</v>
      </c>
      <c r="AW136" s="408">
        <f t="shared" si="106"/>
        <v>0</v>
      </c>
      <c r="AX136" s="1384">
        <f t="shared" ref="AX136" si="107">SUM(AX130:AX135)</f>
        <v>843374</v>
      </c>
      <c r="AY136" s="407">
        <f t="shared" si="106"/>
        <v>843374</v>
      </c>
      <c r="AZ136" s="408">
        <f t="shared" si="106"/>
        <v>573666</v>
      </c>
      <c r="BA136" s="408">
        <f t="shared" si="106"/>
        <v>269708</v>
      </c>
      <c r="BB136" s="407">
        <f t="shared" si="106"/>
        <v>67431</v>
      </c>
      <c r="BC136" s="408">
        <f t="shared" si="106"/>
        <v>20335288</v>
      </c>
      <c r="BD136" s="408">
        <f t="shared" si="106"/>
        <v>1794141</v>
      </c>
      <c r="BE136" s="410">
        <f t="shared" ref="BE136:BG136" si="108">SUM(BE130:BE135)</f>
        <v>0</v>
      </c>
      <c r="BF136" s="410">
        <f t="shared" si="108"/>
        <v>0</v>
      </c>
      <c r="BG136" s="410">
        <f t="shared" si="108"/>
        <v>0</v>
      </c>
      <c r="BH136" s="410">
        <f t="shared" ref="BH136:BJ136" si="109">SUM(BH130:BH135)</f>
        <v>0</v>
      </c>
      <c r="BI136" s="410">
        <f t="shared" si="109"/>
        <v>0</v>
      </c>
      <c r="BJ136" s="410">
        <f t="shared" si="109"/>
        <v>0</v>
      </c>
    </row>
    <row r="137" spans="1:62" customFormat="1" ht="6.75" customHeight="1" thickTop="1" x14ac:dyDescent="0.2">
      <c r="A137" s="1390"/>
      <c r="B137" s="1390"/>
      <c r="C137" s="1390"/>
      <c r="D137" s="1390"/>
      <c r="E137" s="1390"/>
      <c r="F137" s="1390"/>
      <c r="G137" s="1390"/>
      <c r="H137" s="1390"/>
      <c r="I137" s="1390"/>
      <c r="J137" s="1390"/>
      <c r="K137" s="1390"/>
      <c r="L137" s="1390"/>
      <c r="M137" s="1390"/>
      <c r="N137" s="1390"/>
      <c r="O137" s="1390"/>
      <c r="P137" s="1390"/>
      <c r="Q137" s="1390"/>
      <c r="R137" s="1390"/>
      <c r="S137" s="1390"/>
      <c r="T137" s="1390"/>
      <c r="U137" s="1390"/>
      <c r="V137" s="1390"/>
      <c r="W137" s="1390"/>
      <c r="X137" s="1390"/>
      <c r="Y137" s="1390"/>
      <c r="Z137" s="1390"/>
      <c r="AA137" s="1390"/>
      <c r="AB137" s="1390"/>
      <c r="AC137" s="1390"/>
      <c r="AD137" s="1390"/>
      <c r="AE137" s="1390"/>
      <c r="AF137" s="1390"/>
      <c r="AG137" s="1390"/>
      <c r="AH137" s="1390"/>
      <c r="AI137" s="1390"/>
      <c r="AJ137" s="1390"/>
      <c r="AK137" s="1390"/>
      <c r="AL137" s="1390"/>
      <c r="AM137" s="1390"/>
      <c r="AN137" s="1390"/>
      <c r="AO137" s="1390"/>
      <c r="AP137" s="1390"/>
      <c r="AQ137" s="1390"/>
      <c r="AR137" s="1390"/>
      <c r="AS137" s="1390"/>
      <c r="AT137" s="1390"/>
      <c r="AU137" s="1390"/>
      <c r="AV137" s="1390"/>
      <c r="AW137" s="1390"/>
      <c r="AX137" s="1390"/>
      <c r="AY137" s="1390"/>
      <c r="AZ137" s="1390"/>
      <c r="BA137" s="1390"/>
      <c r="BB137" s="1390"/>
      <c r="BC137" s="1390"/>
      <c r="BD137" s="1390"/>
      <c r="BE137" s="1390"/>
      <c r="BF137" s="1390"/>
      <c r="BG137" s="1390"/>
      <c r="BH137" s="1390"/>
      <c r="BI137" s="1390"/>
      <c r="BJ137" s="1390"/>
    </row>
    <row r="138" spans="1:62" ht="16.5" customHeight="1" x14ac:dyDescent="0.2">
      <c r="A138" s="365">
        <v>321001</v>
      </c>
      <c r="B138" s="515">
        <v>321001</v>
      </c>
      <c r="C138" s="352" t="s">
        <v>415</v>
      </c>
      <c r="D138" s="353">
        <f>'5A2A_New Vision'!$C$83</f>
        <v>260</v>
      </c>
      <c r="E138" s="354"/>
      <c r="F138" s="355">
        <f>'5A2A_New Vision'!$E$83</f>
        <v>2290879.5512084067</v>
      </c>
      <c r="G138" s="1346">
        <f>'5A2A_New Vision'!$F$83</f>
        <v>716.29552188552179</v>
      </c>
      <c r="H138" s="1346">
        <f>'5A2A_New Vision'!$G$83</f>
        <v>186236.83569023566</v>
      </c>
      <c r="I138" s="356">
        <f>'5A2A_New Vision'!$H$83</f>
        <v>219</v>
      </c>
      <c r="J138" s="355">
        <f>'5A2A_New Vision'!$J$83</f>
        <v>132813.96258849459</v>
      </c>
      <c r="K138" s="356">
        <f>'5A2A_New Vision'!$K$83</f>
        <v>23</v>
      </c>
      <c r="L138" s="355">
        <f>'5A2A_New Vision'!$M$83</f>
        <v>3847.2777665117155</v>
      </c>
      <c r="M138" s="356">
        <f>'5A2A_New Vision'!$N$83</f>
        <v>32</v>
      </c>
      <c r="N138" s="355">
        <f>'5A2A_New Vision'!$P$83</f>
        <v>132368.5764627349</v>
      </c>
      <c r="O138" s="356">
        <f>'5A2A_New Vision'!$Q$83</f>
        <v>0</v>
      </c>
      <c r="P138" s="355">
        <f>'5A2A_New Vision'!$S$83</f>
        <v>0</v>
      </c>
      <c r="Q138" s="357">
        <f>'5A2A_New Vision'!$T$83</f>
        <v>2746146</v>
      </c>
      <c r="R138" s="357"/>
      <c r="S138" s="354">
        <f>'5A2A_New Vision'!$U$83</f>
        <v>42179</v>
      </c>
      <c r="T138" s="354">
        <f>'5A2A_New Vision'!$V$83</f>
        <v>-66353</v>
      </c>
      <c r="U138" s="358">
        <f>'5A2A_New Vision'!$W$83</f>
        <v>-24174</v>
      </c>
      <c r="V138" s="357">
        <f>'5A2A_New Vision'!$X$83</f>
        <v>2721972</v>
      </c>
      <c r="W138" s="355"/>
      <c r="X138" s="355">
        <f>'5A2A_New Vision'!$Y$83</f>
        <v>-6805</v>
      </c>
      <c r="Y138" s="357">
        <f>'5A2A_New Vision'!$Z$83</f>
        <v>2715167</v>
      </c>
      <c r="Z138" s="354">
        <f>'5A2A_New Vision'!$AA$83</f>
        <v>-627</v>
      </c>
      <c r="AA138" s="369">
        <f>'5A2A_New Vision'!$AB$78</f>
        <v>0</v>
      </c>
      <c r="AB138" s="1360">
        <f>'5A2A_New Vision'!$AB$82</f>
        <v>0</v>
      </c>
      <c r="AC138" s="357">
        <f>'5A2A_New Vision'!$AB$83</f>
        <v>2714540</v>
      </c>
      <c r="AD138" s="354">
        <f>'5A2A_New Vision'!$AC$83</f>
        <v>1780824</v>
      </c>
      <c r="AE138" s="354">
        <f>'5A2A_New Vision'!$AD$83</f>
        <v>933716</v>
      </c>
      <c r="AF138" s="357">
        <f>'5A2A_New Vision'!$AE$83</f>
        <v>233429</v>
      </c>
      <c r="AG138" s="369">
        <f>'5A2A_New Vision'!$AF$79</f>
        <v>0</v>
      </c>
      <c r="AH138" s="1363">
        <f>'5A2A_New Vision'!$AF$80</f>
        <v>0</v>
      </c>
      <c r="AI138" s="1363">
        <f>'5A2A_New Vision'!$AF$81</f>
        <v>0</v>
      </c>
      <c r="AJ138" s="359">
        <f>'5A2A_New Vision'!$AF$83</f>
        <v>2714540</v>
      </c>
      <c r="AK138" s="359">
        <f>AJ138-X138</f>
        <v>2721345</v>
      </c>
      <c r="AL138" s="360"/>
      <c r="AM138" s="361"/>
      <c r="AN138" s="353"/>
      <c r="AO138" s="360"/>
      <c r="AP138" s="353"/>
      <c r="AQ138" s="362"/>
      <c r="AR138" s="363"/>
      <c r="AS138" s="361"/>
      <c r="AT138" s="1357"/>
      <c r="AU138" s="364"/>
      <c r="AV138" s="361"/>
      <c r="AW138" s="362"/>
      <c r="AX138" s="1382"/>
      <c r="AY138" s="361"/>
      <c r="AZ138" s="362"/>
      <c r="BA138" s="362"/>
      <c r="BB138" s="361"/>
      <c r="BC138" s="362">
        <f t="shared" ref="BC138:BC144" si="110">AK138+AY138</f>
        <v>2721345</v>
      </c>
      <c r="BD138" s="362">
        <f t="shared" ref="BD138:BD144" si="111">AF138+BB138</f>
        <v>233429</v>
      </c>
      <c r="BE138" s="364">
        <v>6682</v>
      </c>
      <c r="BF138" s="364">
        <f t="shared" ref="BF138:BF144" si="112">-X138</f>
        <v>6805</v>
      </c>
      <c r="BG138" s="364">
        <f t="shared" ref="BG138:BG144" si="113">BF138-BE138</f>
        <v>123</v>
      </c>
      <c r="BH138" s="364"/>
      <c r="BI138" s="364"/>
      <c r="BJ138" s="364"/>
    </row>
    <row r="139" spans="1:62" ht="16.5" customHeight="1" x14ac:dyDescent="0.2">
      <c r="A139" s="366">
        <v>329001</v>
      </c>
      <c r="B139" s="516">
        <v>329001</v>
      </c>
      <c r="C139" s="370" t="s">
        <v>416</v>
      </c>
      <c r="D139" s="371">
        <f>'5A2B_Glencoe'!$C$83</f>
        <v>337</v>
      </c>
      <c r="E139" s="372"/>
      <c r="F139" s="373">
        <f>'5A2B_Glencoe'!$E$83</f>
        <v>2617625.2724090936</v>
      </c>
      <c r="G139" s="1347">
        <f>'5A2B_Glencoe'!$F$83</f>
        <v>598.40363440561384</v>
      </c>
      <c r="H139" s="1347">
        <f>'5A2B_Glencoe'!$G$83</f>
        <v>201662.02479469185</v>
      </c>
      <c r="I139" s="374">
        <f>'5A2B_Glencoe'!$H$83</f>
        <v>242</v>
      </c>
      <c r="J139" s="373">
        <f>'5A2B_Glencoe'!$J$83</f>
        <v>142732.1120262832</v>
      </c>
      <c r="K139" s="374">
        <f>'5A2B_Glencoe'!$K$83</f>
        <v>0</v>
      </c>
      <c r="L139" s="373">
        <f>'5A2B_Glencoe'!$M$83</f>
        <v>0</v>
      </c>
      <c r="M139" s="374">
        <f>'5A2B_Glencoe'!$N$83</f>
        <v>36</v>
      </c>
      <c r="N139" s="373">
        <f>'5A2B_Glencoe'!$P$83</f>
        <v>146108.98651014993</v>
      </c>
      <c r="O139" s="374">
        <f>'5A2B_Glencoe'!$Q$83</f>
        <v>5</v>
      </c>
      <c r="P139" s="373">
        <f>'5A2B_Glencoe'!$S$83</f>
        <v>7700.0791770558908</v>
      </c>
      <c r="Q139" s="375">
        <f>'5A2B_Glencoe'!$T$83</f>
        <v>3115829</v>
      </c>
      <c r="R139" s="1343"/>
      <c r="S139" s="372">
        <f>'5A2B_Glencoe'!$U$83</f>
        <v>42575</v>
      </c>
      <c r="T139" s="372">
        <f>'5A2B_Glencoe'!$V$83</f>
        <v>-47267</v>
      </c>
      <c r="U139" s="376">
        <f>'5A2B_Glencoe'!$W$83</f>
        <v>-4692</v>
      </c>
      <c r="V139" s="375">
        <f>'5A2B_Glencoe'!$X$83</f>
        <v>3111137</v>
      </c>
      <c r="W139" s="373"/>
      <c r="X139" s="373">
        <f>'5A2B_Glencoe'!$Y$83</f>
        <v>-7778</v>
      </c>
      <c r="Y139" s="375">
        <f>'5A2B_Glencoe'!$Z$83</f>
        <v>3103359</v>
      </c>
      <c r="Z139" s="372">
        <f>'5A2B_Glencoe'!$AA$83</f>
        <v>-436</v>
      </c>
      <c r="AA139" s="377">
        <f>'5A2B_Glencoe'!$AB$78</f>
        <v>0</v>
      </c>
      <c r="AB139" s="377">
        <f>'5A2B_Glencoe'!$AB$82</f>
        <v>3599</v>
      </c>
      <c r="AC139" s="375">
        <f>'5A2B_Glencoe'!$AB$83</f>
        <v>3106522</v>
      </c>
      <c r="AD139" s="372">
        <f>'5A2B_Glencoe'!$AC$83</f>
        <v>2074840</v>
      </c>
      <c r="AE139" s="372">
        <f>'5A2B_Glencoe'!$AD$83</f>
        <v>1031682</v>
      </c>
      <c r="AF139" s="375">
        <f>'5A2B_Glencoe'!$AE$83</f>
        <v>257921</v>
      </c>
      <c r="AG139" s="377">
        <f>'5A2B_Glencoe'!$AF$79</f>
        <v>0</v>
      </c>
      <c r="AH139" s="1364">
        <f>'5A2B_Glencoe'!$AF$80</f>
        <v>0</v>
      </c>
      <c r="AI139" s="1364">
        <f>'5A2B_Glencoe'!$AF$81</f>
        <v>0</v>
      </c>
      <c r="AJ139" s="378">
        <f>'5A2B_Glencoe'!$AF$83</f>
        <v>3106522</v>
      </c>
      <c r="AK139" s="378">
        <f t="shared" ref="AK139:AK144" si="114">AJ139-X139</f>
        <v>3114300</v>
      </c>
      <c r="AL139" s="379"/>
      <c r="AM139" s="380"/>
      <c r="AN139" s="371"/>
      <c r="AO139" s="379"/>
      <c r="AP139" s="371"/>
      <c r="AQ139" s="381"/>
      <c r="AR139" s="382"/>
      <c r="AS139" s="380"/>
      <c r="AT139" s="383"/>
      <c r="AU139" s="383"/>
      <c r="AV139" s="380"/>
      <c r="AW139" s="381"/>
      <c r="AX139" s="380"/>
      <c r="AY139" s="380"/>
      <c r="AZ139" s="381"/>
      <c r="BA139" s="381"/>
      <c r="BB139" s="380"/>
      <c r="BC139" s="381">
        <f t="shared" si="110"/>
        <v>3114300</v>
      </c>
      <c r="BD139" s="381">
        <f t="shared" si="111"/>
        <v>257921</v>
      </c>
      <c r="BE139" s="383">
        <v>7791</v>
      </c>
      <c r="BF139" s="383">
        <f t="shared" si="112"/>
        <v>7778</v>
      </c>
      <c r="BG139" s="383">
        <f t="shared" si="113"/>
        <v>-13</v>
      </c>
      <c r="BH139" s="383"/>
      <c r="BI139" s="383"/>
      <c r="BJ139" s="383"/>
    </row>
    <row r="140" spans="1:62" ht="16.5" customHeight="1" x14ac:dyDescent="0.2">
      <c r="A140" s="366">
        <v>331001</v>
      </c>
      <c r="B140" s="516">
        <v>331001</v>
      </c>
      <c r="C140" s="370" t="s">
        <v>417</v>
      </c>
      <c r="D140" s="371">
        <f>'5A2C_ISL'!$C$83</f>
        <v>1379</v>
      </c>
      <c r="E140" s="372"/>
      <c r="F140" s="373">
        <f>'5A2C_ISL'!$E$83</f>
        <v>11563835.49081807</v>
      </c>
      <c r="G140" s="1347">
        <f>'5A2C_ISL'!$F$83</f>
        <v>714.81015756302509</v>
      </c>
      <c r="H140" s="1347">
        <f>'5A2C_ISL'!$G$83</f>
        <v>985723.20727941149</v>
      </c>
      <c r="I140" s="374">
        <f>'5A2C_ISL'!$H$83</f>
        <v>890</v>
      </c>
      <c r="J140" s="373">
        <f>'5A2C_ISL'!$J$83</f>
        <v>416191.0811190207</v>
      </c>
      <c r="K140" s="374">
        <f>'5A2C_ISL'!$K$83</f>
        <v>0</v>
      </c>
      <c r="L140" s="373">
        <f>'5A2C_ISL'!$M$83</f>
        <v>0</v>
      </c>
      <c r="M140" s="374">
        <f>'5A2C_ISL'!$N$83</f>
        <v>65</v>
      </c>
      <c r="N140" s="373">
        <f>'5A2C_ISL'!$P$83</f>
        <v>207925.66061039385</v>
      </c>
      <c r="O140" s="374">
        <f>'5A2C_ISL'!$Q$83</f>
        <v>0</v>
      </c>
      <c r="P140" s="373">
        <f>'5A2C_ISL'!$S$83</f>
        <v>0</v>
      </c>
      <c r="Q140" s="375">
        <f>'5A2C_ISL'!$T$83</f>
        <v>13173675</v>
      </c>
      <c r="R140" s="1343"/>
      <c r="S140" s="372">
        <f>'5A2C_ISL'!$U$83</f>
        <v>249239</v>
      </c>
      <c r="T140" s="372">
        <f>'5A2C_ISL'!$V$83</f>
        <v>-63386</v>
      </c>
      <c r="U140" s="376">
        <f>'5A2C_ISL'!$W$83</f>
        <v>185853</v>
      </c>
      <c r="V140" s="375">
        <f>'5A2C_ISL'!$X$83</f>
        <v>13359528</v>
      </c>
      <c r="W140" s="373"/>
      <c r="X140" s="373">
        <f>'5A2C_ISL'!$Y$83</f>
        <v>-33399</v>
      </c>
      <c r="Y140" s="375">
        <f>'5A2C_ISL'!$Z$83</f>
        <v>13326129</v>
      </c>
      <c r="Z140" s="372">
        <f>'5A2C_ISL'!$AA$83</f>
        <v>-7210</v>
      </c>
      <c r="AA140" s="377">
        <f>'5A2C_ISL'!$AB$78</f>
        <v>441000</v>
      </c>
      <c r="AB140" s="377">
        <f>'5A2C_ISL'!$AB$82</f>
        <v>8142</v>
      </c>
      <c r="AC140" s="375">
        <f>'5A2C_ISL'!$AB$83</f>
        <v>13768061</v>
      </c>
      <c r="AD140" s="372">
        <f>'5A2C_ISL'!$AC$83</f>
        <v>9024162</v>
      </c>
      <c r="AE140" s="372">
        <f>'5A2C_ISL'!$AD$83</f>
        <v>4743899</v>
      </c>
      <c r="AF140" s="375">
        <f>'5A2C_ISL'!$AE$83</f>
        <v>1185975</v>
      </c>
      <c r="AG140" s="377">
        <f>'5A2C_ISL'!$AF$79</f>
        <v>36000</v>
      </c>
      <c r="AH140" s="1364">
        <f>'5A2C_ISL'!$AF$80</f>
        <v>0</v>
      </c>
      <c r="AI140" s="1364">
        <f>'5A2C_ISL'!$AF$81</f>
        <v>0</v>
      </c>
      <c r="AJ140" s="378">
        <f>'5A2C_ISL'!$AF$83</f>
        <v>13804061</v>
      </c>
      <c r="AK140" s="378">
        <f t="shared" si="114"/>
        <v>13837460</v>
      </c>
      <c r="AL140" s="379"/>
      <c r="AM140" s="380"/>
      <c r="AN140" s="371"/>
      <c r="AO140" s="379"/>
      <c r="AP140" s="371"/>
      <c r="AQ140" s="381"/>
      <c r="AR140" s="382"/>
      <c r="AS140" s="380"/>
      <c r="AT140" s="383"/>
      <c r="AU140" s="383"/>
      <c r="AV140" s="380"/>
      <c r="AW140" s="381"/>
      <c r="AX140" s="380"/>
      <c r="AY140" s="380"/>
      <c r="AZ140" s="381"/>
      <c r="BA140" s="381"/>
      <c r="BB140" s="380"/>
      <c r="BC140" s="381">
        <f t="shared" si="110"/>
        <v>13837460</v>
      </c>
      <c r="BD140" s="381">
        <f t="shared" si="111"/>
        <v>1185975</v>
      </c>
      <c r="BE140" s="383">
        <v>32800</v>
      </c>
      <c r="BF140" s="383">
        <f t="shared" si="112"/>
        <v>33399</v>
      </c>
      <c r="BG140" s="383">
        <f t="shared" si="113"/>
        <v>599</v>
      </c>
      <c r="BH140" s="383"/>
      <c r="BI140" s="383"/>
      <c r="BJ140" s="383"/>
    </row>
    <row r="141" spans="1:62" ht="16.5" customHeight="1" x14ac:dyDescent="0.2">
      <c r="A141" s="366">
        <v>333001</v>
      </c>
      <c r="B141" s="516">
        <v>333001</v>
      </c>
      <c r="C141" s="370" t="s">
        <v>501</v>
      </c>
      <c r="D141" s="371">
        <f>'5A2D_Avoyelles'!$C$83</f>
        <v>728</v>
      </c>
      <c r="E141" s="372"/>
      <c r="F141" s="373">
        <f>'5A2D_Avoyelles'!$E$83</f>
        <v>4573728.1283779694</v>
      </c>
      <c r="G141" s="1347">
        <f>'5A2D_Avoyelles'!$F$83</f>
        <v>536.12413544332276</v>
      </c>
      <c r="H141" s="1347">
        <f>'5A2D_Avoyelles'!$G$83</f>
        <v>390298.37060273893</v>
      </c>
      <c r="I141" s="374">
        <f>'5A2D_Avoyelles'!$H$83</f>
        <v>426</v>
      </c>
      <c r="J141" s="373">
        <f>'5A2D_Avoyelles'!$J$83</f>
        <v>297652.61989808903</v>
      </c>
      <c r="K141" s="374">
        <f>'5A2D_Avoyelles'!$K$83</f>
        <v>108</v>
      </c>
      <c r="L141" s="373">
        <f>'5A2D_Avoyelles'!$M$83</f>
        <v>20601.775363526482</v>
      </c>
      <c r="M141" s="374">
        <f>'5A2D_Avoyelles'!$N$83</f>
        <v>30</v>
      </c>
      <c r="N141" s="373">
        <f>'5A2D_Avoyelles'!$P$83</f>
        <v>143067.88446893392</v>
      </c>
      <c r="O141" s="374">
        <f>'5A2D_Avoyelles'!$Q$83</f>
        <v>0</v>
      </c>
      <c r="P141" s="373">
        <f>'5A2D_Avoyelles'!$S$83</f>
        <v>0</v>
      </c>
      <c r="Q141" s="375">
        <f>'5A2D_Avoyelles'!$T$83</f>
        <v>5425348</v>
      </c>
      <c r="R141" s="1343"/>
      <c r="S141" s="372">
        <f>'5A2D_Avoyelles'!$U$83</f>
        <v>39938</v>
      </c>
      <c r="T141" s="372">
        <f>'5A2D_Avoyelles'!$V$83</f>
        <v>-51041</v>
      </c>
      <c r="U141" s="376">
        <f>'5A2D_Avoyelles'!$W$83</f>
        <v>-11103</v>
      </c>
      <c r="V141" s="375">
        <f>'5A2D_Avoyelles'!$X$83</f>
        <v>5414245</v>
      </c>
      <c r="W141" s="373"/>
      <c r="X141" s="373">
        <f>'5A2D_Avoyelles'!$Y$83</f>
        <v>-13536</v>
      </c>
      <c r="Y141" s="375">
        <f>'5A2D_Avoyelles'!$Z$83</f>
        <v>5400709</v>
      </c>
      <c r="Z141" s="372">
        <f>'5A2D_Avoyelles'!$AA$83</f>
        <v>0</v>
      </c>
      <c r="AA141" s="377">
        <f>'5A2D_Avoyelles'!$AB$78</f>
        <v>0</v>
      </c>
      <c r="AB141" s="377">
        <f>'5A2D_Avoyelles'!$AB$82</f>
        <v>19942</v>
      </c>
      <c r="AC141" s="375">
        <f>'5A2D_Avoyelles'!$AB$83</f>
        <v>5420651</v>
      </c>
      <c r="AD141" s="372">
        <f>'5A2D_Avoyelles'!$AC$83</f>
        <v>3577488</v>
      </c>
      <c r="AE141" s="372">
        <f>'5A2D_Avoyelles'!$AD$83</f>
        <v>1843163</v>
      </c>
      <c r="AF141" s="375">
        <f>'5A2D_Avoyelles'!$AE$83</f>
        <v>460791</v>
      </c>
      <c r="AG141" s="377">
        <f>'5A2D_Avoyelles'!$AF$79</f>
        <v>0</v>
      </c>
      <c r="AH141" s="1364">
        <f>'5A2D_Avoyelles'!$AF$80</f>
        <v>10000</v>
      </c>
      <c r="AI141" s="1364">
        <f>'5A2D_Avoyelles'!$AF$81</f>
        <v>0</v>
      </c>
      <c r="AJ141" s="378">
        <f>'5A2D_Avoyelles'!$AF$83</f>
        <v>5430651</v>
      </c>
      <c r="AK141" s="378">
        <f t="shared" si="114"/>
        <v>5444187</v>
      </c>
      <c r="AL141" s="379"/>
      <c r="AM141" s="380"/>
      <c r="AN141" s="371"/>
      <c r="AO141" s="379"/>
      <c r="AP141" s="371"/>
      <c r="AQ141" s="381"/>
      <c r="AR141" s="382"/>
      <c r="AS141" s="380"/>
      <c r="AT141" s="383"/>
      <c r="AU141" s="383"/>
      <c r="AV141" s="380"/>
      <c r="AW141" s="381"/>
      <c r="AX141" s="380"/>
      <c r="AY141" s="380"/>
      <c r="AZ141" s="381"/>
      <c r="BA141" s="381"/>
      <c r="BB141" s="380"/>
      <c r="BC141" s="381">
        <f t="shared" si="110"/>
        <v>5444187</v>
      </c>
      <c r="BD141" s="381">
        <f t="shared" si="111"/>
        <v>460791</v>
      </c>
      <c r="BE141" s="383">
        <v>13397</v>
      </c>
      <c r="BF141" s="383">
        <f t="shared" si="112"/>
        <v>13536</v>
      </c>
      <c r="BG141" s="383">
        <f t="shared" si="113"/>
        <v>139</v>
      </c>
      <c r="BH141" s="383"/>
      <c r="BI141" s="383"/>
      <c r="BJ141" s="383"/>
    </row>
    <row r="142" spans="1:62" ht="16.5" customHeight="1" x14ac:dyDescent="0.2">
      <c r="A142" s="367">
        <v>336001</v>
      </c>
      <c r="B142" s="517">
        <v>336001</v>
      </c>
      <c r="C142" s="384" t="s">
        <v>411</v>
      </c>
      <c r="D142" s="385">
        <f>'5A2E_Delhi'!$C$83</f>
        <v>866</v>
      </c>
      <c r="E142" s="386"/>
      <c r="F142" s="387">
        <f>'5A2E_Delhi'!$E$83</f>
        <v>6834015.2119332459</v>
      </c>
      <c r="G142" s="1348">
        <f>'5A2E_Delhi'!$F$83</f>
        <v>527.02354414153262</v>
      </c>
      <c r="H142" s="1348">
        <f>'5A2E_Delhi'!$G$83</f>
        <v>456402.38922656729</v>
      </c>
      <c r="I142" s="388">
        <f>'5A2E_Delhi'!$H$83</f>
        <v>661</v>
      </c>
      <c r="J142" s="387">
        <f>'5A2E_Delhi'!$J$83</f>
        <v>408604.77892406372</v>
      </c>
      <c r="K142" s="388">
        <f>'5A2E_Delhi'!$K$83</f>
        <v>317</v>
      </c>
      <c r="L142" s="387">
        <f>'5A2E_Delhi'!$M$83</f>
        <v>53455.66713855906</v>
      </c>
      <c r="M142" s="388">
        <f>'5A2E_Delhi'!$N$83</f>
        <v>73</v>
      </c>
      <c r="N142" s="387">
        <f>'5A2E_Delhi'!$P$83</f>
        <v>308728.16971474682</v>
      </c>
      <c r="O142" s="388">
        <f>'5A2E_Delhi'!$Q$83</f>
        <v>15</v>
      </c>
      <c r="P142" s="387">
        <f>'5A2E_Delhi'!$S$83</f>
        <v>25890.066380925276</v>
      </c>
      <c r="Q142" s="389">
        <f>'5A2E_Delhi'!$T$83</f>
        <v>8087095</v>
      </c>
      <c r="R142" s="1344"/>
      <c r="S142" s="386">
        <f>'5A2E_Delhi'!$U$83</f>
        <v>160578</v>
      </c>
      <c r="T142" s="386">
        <f>'5A2E_Delhi'!$V$83</f>
        <v>-92472</v>
      </c>
      <c r="U142" s="390">
        <f>'5A2E_Delhi'!$W$83</f>
        <v>68106</v>
      </c>
      <c r="V142" s="389">
        <f>'5A2E_Delhi'!$X$83</f>
        <v>8155201</v>
      </c>
      <c r="W142" s="387"/>
      <c r="X142" s="387">
        <f>'5A2E_Delhi'!$Y$83</f>
        <v>-20388</v>
      </c>
      <c r="Y142" s="389">
        <f>'5A2E_Delhi'!$Z$83</f>
        <v>8134813</v>
      </c>
      <c r="Z142" s="386">
        <f>'5A2E_Delhi'!$AA$83</f>
        <v>9056</v>
      </c>
      <c r="AA142" s="391">
        <f>'5A2E_Delhi'!$AB$78</f>
        <v>0</v>
      </c>
      <c r="AB142" s="1361">
        <f>'5A2E_Delhi'!$AB$82</f>
        <v>23305</v>
      </c>
      <c r="AC142" s="389">
        <f>'5A2E_Delhi'!$AB$83</f>
        <v>8167174</v>
      </c>
      <c r="AD142" s="392">
        <f>'5A2E_Delhi'!$AC$83</f>
        <v>5283060</v>
      </c>
      <c r="AE142" s="386">
        <f>'5A2E_Delhi'!$AD$83</f>
        <v>2884114</v>
      </c>
      <c r="AF142" s="393">
        <f>'5A2E_Delhi'!$AE$83</f>
        <v>721029</v>
      </c>
      <c r="AG142" s="391">
        <f>'5A2E_Delhi'!$AF$79</f>
        <v>0</v>
      </c>
      <c r="AH142" s="1365">
        <f>'5A2E_Delhi'!$AF$80</f>
        <v>19992</v>
      </c>
      <c r="AI142" s="1365">
        <f>'5A2E_Delhi'!$AF$81</f>
        <v>0</v>
      </c>
      <c r="AJ142" s="393">
        <f>'5A2E_Delhi'!$AF$83</f>
        <v>8187166</v>
      </c>
      <c r="AK142" s="393">
        <f t="shared" si="114"/>
        <v>8207554</v>
      </c>
      <c r="AL142" s="394"/>
      <c r="AM142" s="395"/>
      <c r="AN142" s="385"/>
      <c r="AO142" s="394"/>
      <c r="AP142" s="385"/>
      <c r="AQ142" s="396"/>
      <c r="AR142" s="397"/>
      <c r="AS142" s="395"/>
      <c r="AT142" s="1358"/>
      <c r="AU142" s="398"/>
      <c r="AV142" s="395"/>
      <c r="AW142" s="396"/>
      <c r="AX142" s="1383"/>
      <c r="AY142" s="395"/>
      <c r="AZ142" s="396"/>
      <c r="BA142" s="396"/>
      <c r="BB142" s="395"/>
      <c r="BC142" s="396">
        <f t="shared" si="110"/>
        <v>8207554</v>
      </c>
      <c r="BD142" s="396">
        <f t="shared" si="111"/>
        <v>721029</v>
      </c>
      <c r="BE142" s="398">
        <v>19800</v>
      </c>
      <c r="BF142" s="398">
        <f t="shared" si="112"/>
        <v>20388</v>
      </c>
      <c r="BG142" s="398">
        <f t="shared" si="113"/>
        <v>588</v>
      </c>
      <c r="BH142" s="398"/>
      <c r="BI142" s="398"/>
      <c r="BJ142" s="398"/>
    </row>
    <row r="143" spans="1:62" ht="16.5" customHeight="1" x14ac:dyDescent="0.2">
      <c r="A143" s="366">
        <v>337001</v>
      </c>
      <c r="B143" s="516">
        <v>337001</v>
      </c>
      <c r="C143" s="370" t="s">
        <v>418</v>
      </c>
      <c r="D143" s="371">
        <f>'5A2F_Belle Chasse'!$C$83</f>
        <v>941</v>
      </c>
      <c r="E143" s="372"/>
      <c r="F143" s="373">
        <f>'5A2F_Belle Chasse'!$E$83</f>
        <v>10201903.051314747</v>
      </c>
      <c r="G143" s="1347">
        <f>'5A2F_Belle Chasse'!$F$83</f>
        <v>788.90242015830813</v>
      </c>
      <c r="H143" s="1347">
        <f>'5A2F_Belle Chasse'!$G$83</f>
        <v>742357.17736896791</v>
      </c>
      <c r="I143" s="374">
        <f>'5A2F_Belle Chasse'!$H$83</f>
        <v>429</v>
      </c>
      <c r="J143" s="373">
        <f>'5A2F_Belle Chasse'!$J$83</f>
        <v>142359.24556104591</v>
      </c>
      <c r="K143" s="374">
        <f>'5A2F_Belle Chasse'!$K$83</f>
        <v>0</v>
      </c>
      <c r="L143" s="373">
        <f>'5A2F_Belle Chasse'!$M$83</f>
        <v>0</v>
      </c>
      <c r="M143" s="374">
        <f>'5A2F_Belle Chasse'!$N$83</f>
        <v>94</v>
      </c>
      <c r="N143" s="373">
        <f>'5A2F_Belle Chasse'!$P$83</f>
        <v>203396.01534452024</v>
      </c>
      <c r="O143" s="374">
        <f>'5A2F_Belle Chasse'!$Q$83</f>
        <v>56</v>
      </c>
      <c r="P143" s="373">
        <f>'5A2F_Belle Chasse'!$S$83</f>
        <v>52204.948940321141</v>
      </c>
      <c r="Q143" s="375">
        <f>'5A2F_Belle Chasse'!$T$83</f>
        <v>11342220</v>
      </c>
      <c r="R143" s="1343"/>
      <c r="S143" s="372">
        <f>'5A2F_Belle Chasse'!$U$83</f>
        <v>6679</v>
      </c>
      <c r="T143" s="372">
        <f>'5A2F_Belle Chasse'!$V$83</f>
        <v>68596</v>
      </c>
      <c r="U143" s="376">
        <f>'5A2F_Belle Chasse'!$W$83</f>
        <v>75275</v>
      </c>
      <c r="V143" s="375">
        <f>'5A2F_Belle Chasse'!$X$83</f>
        <v>11417495</v>
      </c>
      <c r="W143" s="373"/>
      <c r="X143" s="373">
        <f>'5A2F_Belle Chasse'!$Y$83</f>
        <v>-28544</v>
      </c>
      <c r="Y143" s="375">
        <f>'5A2F_Belle Chasse'!$Z$83</f>
        <v>11388951</v>
      </c>
      <c r="Z143" s="372">
        <f>'5A2F_Belle Chasse'!$AA$83</f>
        <v>0</v>
      </c>
      <c r="AA143" s="377">
        <f>'5A2F_Belle Chasse'!$AB$78</f>
        <v>0</v>
      </c>
      <c r="AB143" s="377">
        <f>'5A2F_Belle Chasse'!$AB$82</f>
        <v>11446</v>
      </c>
      <c r="AC143" s="375">
        <f>'5A2F_Belle Chasse'!$AB$83</f>
        <v>11400397</v>
      </c>
      <c r="AD143" s="372">
        <f>'5A2F_Belle Chasse'!$AC$83</f>
        <v>7535054</v>
      </c>
      <c r="AE143" s="372">
        <f>'5A2F_Belle Chasse'!$AD$83</f>
        <v>3865343</v>
      </c>
      <c r="AF143" s="375">
        <f>'5A2F_Belle Chasse'!$AE$83</f>
        <v>966337</v>
      </c>
      <c r="AG143" s="377">
        <f>'5A2F_Belle Chasse'!$AF$79</f>
        <v>0</v>
      </c>
      <c r="AH143" s="1364">
        <f>'5A2F_Belle Chasse'!$AF$80</f>
        <v>0</v>
      </c>
      <c r="AI143" s="1364">
        <f>'5A2F_Belle Chasse'!$AF$81</f>
        <v>0</v>
      </c>
      <c r="AJ143" s="378">
        <f>'5A2F_Belle Chasse'!$AF$83</f>
        <v>11400397</v>
      </c>
      <c r="AK143" s="378">
        <f t="shared" si="114"/>
        <v>11428941</v>
      </c>
      <c r="AL143" s="379"/>
      <c r="AM143" s="380"/>
      <c r="AN143" s="371"/>
      <c r="AO143" s="379"/>
      <c r="AP143" s="371"/>
      <c r="AQ143" s="381"/>
      <c r="AR143" s="382"/>
      <c r="AS143" s="380"/>
      <c r="AT143" s="383"/>
      <c r="AU143" s="383"/>
      <c r="AV143" s="380"/>
      <c r="AW143" s="381"/>
      <c r="AX143" s="380"/>
      <c r="AY143" s="380"/>
      <c r="AZ143" s="381"/>
      <c r="BA143" s="381"/>
      <c r="BB143" s="380"/>
      <c r="BC143" s="381">
        <f t="shared" si="110"/>
        <v>11428941</v>
      </c>
      <c r="BD143" s="381">
        <f t="shared" si="111"/>
        <v>966337</v>
      </c>
      <c r="BE143" s="383">
        <v>28299</v>
      </c>
      <c r="BF143" s="383">
        <f t="shared" si="112"/>
        <v>28544</v>
      </c>
      <c r="BG143" s="383">
        <f t="shared" si="113"/>
        <v>245</v>
      </c>
      <c r="BH143" s="383"/>
      <c r="BI143" s="383"/>
      <c r="BJ143" s="383"/>
    </row>
    <row r="144" spans="1:62" ht="16.5" customHeight="1" x14ac:dyDescent="0.2">
      <c r="A144" s="367">
        <v>340001</v>
      </c>
      <c r="B144" s="517">
        <v>340001</v>
      </c>
      <c r="C144" s="384" t="s">
        <v>502</v>
      </c>
      <c r="D144" s="385">
        <f>'5A2H_MAX'!$C$83</f>
        <v>120</v>
      </c>
      <c r="E144" s="386"/>
      <c r="F144" s="387">
        <f>'5A2H_MAX'!$E$83</f>
        <v>1013468.2045106998</v>
      </c>
      <c r="G144" s="1348">
        <f>'5A2H_MAX'!$F$83</f>
        <v>659.21180998497243</v>
      </c>
      <c r="H144" s="1348">
        <f>'5A2H_MAX'!$G$83</f>
        <v>79105.417198196708</v>
      </c>
      <c r="I144" s="388">
        <f>'5A2H_MAX'!$H$83</f>
        <v>63</v>
      </c>
      <c r="J144" s="387">
        <f>'5A2H_MAX'!$J$83</f>
        <v>36190.174269271127</v>
      </c>
      <c r="K144" s="388">
        <f>'5A2H_MAX'!$K$83</f>
        <v>0</v>
      </c>
      <c r="L144" s="387">
        <f>'5A2H_MAX'!$M$83</f>
        <v>0</v>
      </c>
      <c r="M144" s="388">
        <f>'5A2H_MAX'!$N$83</f>
        <v>26</v>
      </c>
      <c r="N144" s="387">
        <f>'5A2H_MAX'!$P$83</f>
        <v>102010.99199582088</v>
      </c>
      <c r="O144" s="388">
        <f>'5A2H_MAX'!$Q$83</f>
        <v>0</v>
      </c>
      <c r="P144" s="387">
        <f>'5A2H_MAX'!$S$83</f>
        <v>0</v>
      </c>
      <c r="Q144" s="389">
        <f>'5A2H_MAX'!$T$83</f>
        <v>1230774</v>
      </c>
      <c r="R144" s="1344"/>
      <c r="S144" s="386">
        <f>'5A2H_MAX'!$U$83</f>
        <v>-24041</v>
      </c>
      <c r="T144" s="386">
        <f>'5A2H_MAX'!$V$83</f>
        <v>809</v>
      </c>
      <c r="U144" s="390">
        <f>'5A2H_MAX'!$W$83</f>
        <v>-23232</v>
      </c>
      <c r="V144" s="389">
        <f>'5A2H_MAX'!$X$83</f>
        <v>1207542</v>
      </c>
      <c r="W144" s="387"/>
      <c r="X144" s="387">
        <f>'5A2H_MAX'!$Y$83</f>
        <v>-3018</v>
      </c>
      <c r="Y144" s="389">
        <f>'5A2H_MAX'!$Z$83</f>
        <v>1204524</v>
      </c>
      <c r="Z144" s="386">
        <f>'5A2H_MAX'!$AA$83</f>
        <v>-4153</v>
      </c>
      <c r="AA144" s="391">
        <f>'5A2H_MAX'!$AB$78</f>
        <v>0</v>
      </c>
      <c r="AB144" s="1361">
        <f>'5A2H_MAX'!$AB$82</f>
        <v>2124</v>
      </c>
      <c r="AC144" s="389">
        <f>'5A2H_MAX'!$AB$83</f>
        <v>1202495</v>
      </c>
      <c r="AD144" s="392">
        <f>'5A2H_MAX'!$AC$83</f>
        <v>801352</v>
      </c>
      <c r="AE144" s="386">
        <f>'5A2H_MAX'!$AD$83</f>
        <v>401143</v>
      </c>
      <c r="AF144" s="393">
        <f>'5A2H_MAX'!$AE$83</f>
        <v>100286</v>
      </c>
      <c r="AG144" s="391">
        <f>'5A2H_MAX'!$AF$79</f>
        <v>0</v>
      </c>
      <c r="AH144" s="1365">
        <f>'5A2H_MAX'!$AF$80</f>
        <v>0</v>
      </c>
      <c r="AI144" s="1365">
        <f>'5A2H_MAX'!$AF$81</f>
        <v>0</v>
      </c>
      <c r="AJ144" s="393">
        <f>'5A2H_MAX'!$AF$83</f>
        <v>1202495</v>
      </c>
      <c r="AK144" s="393">
        <f t="shared" si="114"/>
        <v>1205513</v>
      </c>
      <c r="AL144" s="394"/>
      <c r="AM144" s="395"/>
      <c r="AN144" s="385"/>
      <c r="AO144" s="394"/>
      <c r="AP144" s="385"/>
      <c r="AQ144" s="396"/>
      <c r="AR144" s="397"/>
      <c r="AS144" s="395"/>
      <c r="AT144" s="1358"/>
      <c r="AU144" s="398"/>
      <c r="AV144" s="395"/>
      <c r="AW144" s="396"/>
      <c r="AX144" s="1383"/>
      <c r="AY144" s="395"/>
      <c r="AZ144" s="396"/>
      <c r="BA144" s="396"/>
      <c r="BB144" s="395"/>
      <c r="BC144" s="396">
        <f t="shared" si="110"/>
        <v>1205513</v>
      </c>
      <c r="BD144" s="396">
        <f t="shared" si="111"/>
        <v>100286</v>
      </c>
      <c r="BE144" s="398">
        <v>3007</v>
      </c>
      <c r="BF144" s="398">
        <f t="shared" si="112"/>
        <v>3018</v>
      </c>
      <c r="BG144" s="398">
        <f t="shared" si="113"/>
        <v>11</v>
      </c>
      <c r="BH144" s="398"/>
      <c r="BI144" s="398"/>
      <c r="BJ144" s="398"/>
    </row>
    <row r="145" spans="1:62" s="209" customFormat="1" ht="16.5" customHeight="1" thickBot="1" x14ac:dyDescent="0.25">
      <c r="A145" s="1345"/>
      <c r="B145" s="1350"/>
      <c r="C145" s="966" t="s">
        <v>275</v>
      </c>
      <c r="D145" s="399">
        <f>SUM(D138:D144)</f>
        <v>4631</v>
      </c>
      <c r="E145" s="400"/>
      <c r="F145" s="401">
        <f>SUM(F138:F144)</f>
        <v>39095454.910572231</v>
      </c>
      <c r="G145" s="1349"/>
      <c r="H145" s="1349">
        <f t="shared" ref="H145:O145" si="115">SUM(H138:H144)</f>
        <v>3041785.4221608099</v>
      </c>
      <c r="I145" s="399">
        <f t="shared" si="115"/>
        <v>2930</v>
      </c>
      <c r="J145" s="401">
        <f t="shared" si="115"/>
        <v>1576543.9743862683</v>
      </c>
      <c r="K145" s="399">
        <f t="shared" si="115"/>
        <v>448</v>
      </c>
      <c r="L145" s="401">
        <f t="shared" si="115"/>
        <v>77904.720268597259</v>
      </c>
      <c r="M145" s="399">
        <f t="shared" si="115"/>
        <v>356</v>
      </c>
      <c r="N145" s="401">
        <f t="shared" si="115"/>
        <v>1243606.2851073006</v>
      </c>
      <c r="O145" s="399">
        <f t="shared" si="115"/>
        <v>76</v>
      </c>
      <c r="P145" s="401">
        <f t="shared" ref="P145:BB145" si="116">SUM(P138:P144)</f>
        <v>85795.094498302307</v>
      </c>
      <c r="Q145" s="402">
        <f t="shared" si="116"/>
        <v>45121087</v>
      </c>
      <c r="R145" s="402">
        <f t="shared" si="116"/>
        <v>0</v>
      </c>
      <c r="S145" s="400">
        <f t="shared" si="116"/>
        <v>517147</v>
      </c>
      <c r="T145" s="400">
        <f t="shared" si="116"/>
        <v>-251114</v>
      </c>
      <c r="U145" s="403">
        <f t="shared" si="116"/>
        <v>266033</v>
      </c>
      <c r="V145" s="402">
        <f t="shared" si="116"/>
        <v>45387120</v>
      </c>
      <c r="W145" s="401">
        <f t="shared" si="116"/>
        <v>0</v>
      </c>
      <c r="X145" s="401">
        <f t="shared" si="116"/>
        <v>-113468</v>
      </c>
      <c r="Y145" s="402">
        <f t="shared" si="116"/>
        <v>45273652</v>
      </c>
      <c r="Z145" s="401">
        <f t="shared" si="116"/>
        <v>-3370</v>
      </c>
      <c r="AA145" s="404">
        <f t="shared" si="116"/>
        <v>441000</v>
      </c>
      <c r="AB145" s="1362">
        <f t="shared" ref="AB145" si="117">SUM(AB138:AB144)</f>
        <v>68558</v>
      </c>
      <c r="AC145" s="402">
        <f t="shared" si="116"/>
        <v>45779840</v>
      </c>
      <c r="AD145" s="400">
        <f t="shared" si="116"/>
        <v>30076780</v>
      </c>
      <c r="AE145" s="400">
        <f t="shared" si="116"/>
        <v>15703060</v>
      </c>
      <c r="AF145" s="402">
        <f t="shared" si="116"/>
        <v>3925768</v>
      </c>
      <c r="AG145" s="404">
        <f t="shared" si="116"/>
        <v>36000</v>
      </c>
      <c r="AH145" s="1366">
        <f t="shared" ref="AH145:AI145" si="118">SUM(AH138:AH144)</f>
        <v>29992</v>
      </c>
      <c r="AI145" s="1366">
        <f t="shared" si="118"/>
        <v>0</v>
      </c>
      <c r="AJ145" s="405">
        <f>SUM(AJ138:AJ144)</f>
        <v>45845832</v>
      </c>
      <c r="AK145" s="405">
        <f>SUM(AK138:AK144)</f>
        <v>45959300</v>
      </c>
      <c r="AL145" s="406"/>
      <c r="AM145" s="407">
        <f t="shared" si="116"/>
        <v>0</v>
      </c>
      <c r="AN145" s="399">
        <f t="shared" si="116"/>
        <v>0</v>
      </c>
      <c r="AO145" s="406">
        <f t="shared" si="116"/>
        <v>0</v>
      </c>
      <c r="AP145" s="399">
        <f t="shared" si="116"/>
        <v>0</v>
      </c>
      <c r="AQ145" s="408">
        <f t="shared" si="116"/>
        <v>0</v>
      </c>
      <c r="AR145" s="409">
        <f t="shared" si="116"/>
        <v>0</v>
      </c>
      <c r="AS145" s="407">
        <f t="shared" si="116"/>
        <v>0</v>
      </c>
      <c r="AT145" s="410">
        <f t="shared" si="116"/>
        <v>0</v>
      </c>
      <c r="AU145" s="410">
        <f t="shared" si="116"/>
        <v>0</v>
      </c>
      <c r="AV145" s="407">
        <f t="shared" si="116"/>
        <v>0</v>
      </c>
      <c r="AW145" s="408">
        <f t="shared" si="116"/>
        <v>0</v>
      </c>
      <c r="AX145" s="1384">
        <f t="shared" ref="AX145" si="119">SUM(AX138:AX144)</f>
        <v>0</v>
      </c>
      <c r="AY145" s="407">
        <f t="shared" si="116"/>
        <v>0</v>
      </c>
      <c r="AZ145" s="408">
        <f t="shared" si="116"/>
        <v>0</v>
      </c>
      <c r="BA145" s="408">
        <f t="shared" si="116"/>
        <v>0</v>
      </c>
      <c r="BB145" s="407">
        <f t="shared" si="116"/>
        <v>0</v>
      </c>
      <c r="BC145" s="408">
        <f t="shared" ref="BC145:BD145" si="120">SUM(BC138:BC144)</f>
        <v>45959300</v>
      </c>
      <c r="BD145" s="408">
        <f t="shared" si="120"/>
        <v>3925768</v>
      </c>
      <c r="BE145" s="410">
        <f>SUM(BE138:BE144)</f>
        <v>111776</v>
      </c>
      <c r="BF145" s="410">
        <f>SUM(BF138:BF144)</f>
        <v>113468</v>
      </c>
      <c r="BG145" s="410">
        <f>SUM(BG138:BG144)</f>
        <v>1692</v>
      </c>
      <c r="BH145" s="410">
        <f t="shared" ref="BH145:BJ145" si="121">SUM(BH138:BH144)</f>
        <v>0</v>
      </c>
      <c r="BI145" s="410">
        <f t="shared" si="121"/>
        <v>0</v>
      </c>
      <c r="BJ145" s="410">
        <f t="shared" si="121"/>
        <v>0</v>
      </c>
    </row>
    <row r="146" spans="1:62" customFormat="1" ht="6.75" customHeight="1" thickTop="1" x14ac:dyDescent="0.2">
      <c r="A146" s="1390"/>
      <c r="B146" s="1390"/>
      <c r="C146" s="1390"/>
      <c r="D146" s="1390"/>
      <c r="E146" s="1390"/>
      <c r="F146" s="1390"/>
      <c r="G146" s="1390"/>
      <c r="H146" s="1390"/>
      <c r="I146" s="1390"/>
      <c r="J146" s="1390"/>
      <c r="K146" s="1390"/>
      <c r="L146" s="1390"/>
      <c r="M146" s="1390"/>
      <c r="N146" s="1390"/>
      <c r="O146" s="1390"/>
      <c r="P146" s="1390"/>
      <c r="Q146" s="1390"/>
      <c r="R146" s="1390"/>
      <c r="S146" s="1390"/>
      <c r="T146" s="1390"/>
      <c r="U146" s="1390"/>
      <c r="V146" s="1390"/>
      <c r="W146" s="1390"/>
      <c r="X146" s="1390"/>
      <c r="Y146" s="1390"/>
      <c r="Z146" s="1390"/>
      <c r="AA146" s="1390"/>
      <c r="AB146" s="1390"/>
      <c r="AC146" s="1390"/>
      <c r="AD146" s="1390"/>
      <c r="AE146" s="1390"/>
      <c r="AF146" s="1390"/>
      <c r="AG146" s="1390"/>
      <c r="AH146" s="1390"/>
      <c r="AI146" s="1390"/>
      <c r="AJ146" s="1390"/>
      <c r="AK146" s="1390"/>
      <c r="AL146" s="1390"/>
      <c r="AM146" s="1390"/>
      <c r="AN146" s="1390"/>
      <c r="AO146" s="1390"/>
      <c r="AP146" s="1390"/>
      <c r="AQ146" s="1390"/>
      <c r="AR146" s="1390"/>
      <c r="AS146" s="1390"/>
      <c r="AT146" s="1390"/>
      <c r="AU146" s="1390"/>
      <c r="AV146" s="1390"/>
      <c r="AW146" s="1390"/>
      <c r="AX146" s="1390"/>
      <c r="AY146" s="1390"/>
      <c r="AZ146" s="1390"/>
      <c r="BA146" s="1390"/>
      <c r="BB146" s="1390"/>
      <c r="BC146" s="1390"/>
      <c r="BD146" s="1390"/>
      <c r="BE146" s="1390"/>
      <c r="BF146" s="1390"/>
      <c r="BG146" s="1390"/>
      <c r="BH146" s="1390"/>
      <c r="BI146" s="1390"/>
      <c r="BJ146" s="1390"/>
    </row>
    <row r="147" spans="1:62" s="209" customFormat="1" ht="16.5" customHeight="1" thickBot="1" x14ac:dyDescent="0.25">
      <c r="A147" s="1345"/>
      <c r="B147" s="1350"/>
      <c r="C147" s="966" t="s">
        <v>276</v>
      </c>
      <c r="D147" s="399">
        <f>D128+D136+D145</f>
        <v>691526.70175100002</v>
      </c>
      <c r="E147" s="400"/>
      <c r="F147" s="401">
        <f>F128+F136+F145</f>
        <v>3651760877.960114</v>
      </c>
      <c r="G147" s="1349"/>
      <c r="H147" s="1349">
        <f t="shared" ref="H147:O147" si="122">H128+H136+H145</f>
        <v>7371389.4034122704</v>
      </c>
      <c r="I147" s="399">
        <f t="shared" si="122"/>
        <v>16363</v>
      </c>
      <c r="J147" s="401">
        <f t="shared" si="122"/>
        <v>8417650.7940901294</v>
      </c>
      <c r="K147" s="399">
        <f t="shared" si="122"/>
        <v>7765</v>
      </c>
      <c r="L147" s="401">
        <f t="shared" si="122"/>
        <v>1115723.4932173654</v>
      </c>
      <c r="M147" s="399">
        <f t="shared" si="122"/>
        <v>2234</v>
      </c>
      <c r="N147" s="401">
        <f t="shared" si="122"/>
        <v>7666923.8902510665</v>
      </c>
      <c r="O147" s="399">
        <f t="shared" si="122"/>
        <v>352</v>
      </c>
      <c r="P147" s="401">
        <f t="shared" ref="P147:AK147" si="123">P128+P136+P145</f>
        <v>468817.77291741612</v>
      </c>
      <c r="Q147" s="402">
        <f t="shared" si="123"/>
        <v>3676801371</v>
      </c>
      <c r="R147" s="1392">
        <f t="shared" si="123"/>
        <v>2231842</v>
      </c>
      <c r="S147" s="400">
        <f t="shared" si="123"/>
        <v>-9710394</v>
      </c>
      <c r="T147" s="400">
        <f t="shared" si="123"/>
        <v>-5090602</v>
      </c>
      <c r="U147" s="403">
        <f t="shared" si="123"/>
        <v>-14800996</v>
      </c>
      <c r="V147" s="402">
        <f t="shared" si="123"/>
        <v>3662000375</v>
      </c>
      <c r="W147" s="401">
        <f t="shared" si="123"/>
        <v>0</v>
      </c>
      <c r="X147" s="401">
        <f t="shared" si="123"/>
        <v>-371323</v>
      </c>
      <c r="Y147" s="402">
        <f t="shared" si="123"/>
        <v>162208347</v>
      </c>
      <c r="Z147" s="401">
        <f t="shared" si="123"/>
        <v>124336</v>
      </c>
      <c r="AA147" s="404">
        <f t="shared" si="123"/>
        <v>5565000</v>
      </c>
      <c r="AB147" s="1362">
        <f t="shared" si="123"/>
        <v>17803958</v>
      </c>
      <c r="AC147" s="402">
        <f t="shared" si="123"/>
        <v>3685122346</v>
      </c>
      <c r="AD147" s="400">
        <f t="shared" si="123"/>
        <v>2467859719</v>
      </c>
      <c r="AE147" s="400">
        <f t="shared" si="123"/>
        <v>1217262627</v>
      </c>
      <c r="AF147" s="402">
        <f t="shared" si="123"/>
        <v>304315710</v>
      </c>
      <c r="AG147" s="404">
        <f t="shared" si="123"/>
        <v>516000</v>
      </c>
      <c r="AH147" s="1366">
        <f t="shared" si="123"/>
        <v>10999610</v>
      </c>
      <c r="AI147" s="1366">
        <f t="shared" si="123"/>
        <v>12000000</v>
      </c>
      <c r="AJ147" s="405">
        <f t="shared" si="123"/>
        <v>3708637956</v>
      </c>
      <c r="AK147" s="405">
        <f t="shared" si="123"/>
        <v>3709009279</v>
      </c>
      <c r="AL147" s="406"/>
      <c r="AM147" s="407">
        <f t="shared" ref="AM147:BD147" si="124">AM128+AM136+AM145</f>
        <v>98724378</v>
      </c>
      <c r="AN147" s="399">
        <f t="shared" si="124"/>
        <v>2464</v>
      </c>
      <c r="AO147" s="406">
        <f t="shared" si="124"/>
        <v>16253643</v>
      </c>
      <c r="AP147" s="399">
        <f t="shared" si="124"/>
        <v>-204</v>
      </c>
      <c r="AQ147" s="408">
        <f t="shared" si="124"/>
        <v>-512799</v>
      </c>
      <c r="AR147" s="409">
        <f t="shared" si="124"/>
        <v>15740844</v>
      </c>
      <c r="AS147" s="407">
        <f t="shared" si="124"/>
        <v>0</v>
      </c>
      <c r="AT147" s="1359">
        <f t="shared" si="124"/>
        <v>0</v>
      </c>
      <c r="AU147" s="410">
        <f t="shared" si="124"/>
        <v>-286166</v>
      </c>
      <c r="AV147" s="407">
        <f t="shared" si="124"/>
        <v>114179056</v>
      </c>
      <c r="AW147" s="408">
        <f t="shared" si="124"/>
        <v>64421</v>
      </c>
      <c r="AX147" s="1384">
        <f t="shared" si="124"/>
        <v>114235843</v>
      </c>
      <c r="AY147" s="407">
        <f t="shared" si="124"/>
        <v>0</v>
      </c>
      <c r="AZ147" s="408" t="e">
        <f t="shared" si="124"/>
        <v>#REF!</v>
      </c>
      <c r="BA147" s="408" t="e">
        <f t="shared" si="124"/>
        <v>#REF!</v>
      </c>
      <c r="BB147" s="407">
        <f t="shared" si="124"/>
        <v>0</v>
      </c>
      <c r="BC147" s="408">
        <f t="shared" si="124"/>
        <v>3709009279</v>
      </c>
      <c r="BD147" s="408">
        <f t="shared" si="124"/>
        <v>304315710</v>
      </c>
      <c r="BE147" s="410">
        <f t="shared" ref="BE147:BJ147" si="125">BE76+BE136+BE145+BE115+BE126</f>
        <v>347000</v>
      </c>
      <c r="BF147" s="410">
        <f t="shared" si="125"/>
        <v>371323</v>
      </c>
      <c r="BG147" s="410">
        <f t="shared" si="125"/>
        <v>24323</v>
      </c>
      <c r="BH147" s="410" t="e">
        <f t="shared" si="125"/>
        <v>#REF!</v>
      </c>
      <c r="BI147" s="410" t="e">
        <f t="shared" si="125"/>
        <v>#REF!</v>
      </c>
      <c r="BJ147" s="410">
        <f t="shared" si="125"/>
        <v>0</v>
      </c>
    </row>
    <row r="148" spans="1:62" s="1430" customFormat="1" ht="16.5" customHeight="1" thickTop="1" x14ac:dyDescent="0.2">
      <c r="A148" s="1407"/>
      <c r="B148" s="1408"/>
      <c r="C148" s="1409"/>
      <c r="D148" s="1410"/>
      <c r="E148" s="1411"/>
      <c r="F148" s="1412"/>
      <c r="G148" s="1413"/>
      <c r="H148" s="1413"/>
      <c r="I148" s="1414"/>
      <c r="J148" s="1412"/>
      <c r="K148" s="1414"/>
      <c r="L148" s="1412"/>
      <c r="M148" s="1414"/>
      <c r="N148" s="1412"/>
      <c r="O148" s="1414"/>
      <c r="P148" s="1412"/>
      <c r="Q148" s="1415"/>
      <c r="R148" s="1415"/>
      <c r="S148" s="1416"/>
      <c r="T148" s="1411"/>
      <c r="U148" s="1417"/>
      <c r="V148" s="1415" t="s">
        <v>1680</v>
      </c>
      <c r="W148" s="1412"/>
      <c r="X148" s="1412"/>
      <c r="Y148" s="1415"/>
      <c r="Z148" s="1411"/>
      <c r="AA148" s="1418"/>
      <c r="AB148" s="1419"/>
      <c r="AC148" s="1415"/>
      <c r="AD148" s="1411" t="s">
        <v>1677</v>
      </c>
      <c r="AE148" s="1411"/>
      <c r="AF148" s="1415" t="s">
        <v>1680</v>
      </c>
      <c r="AG148" s="1418"/>
      <c r="AH148" s="1420"/>
      <c r="AI148" s="1420"/>
      <c r="AJ148" s="1421"/>
      <c r="AK148" s="1421"/>
      <c r="AL148" s="1422"/>
      <c r="AM148" s="1423"/>
      <c r="AN148" s="1410"/>
      <c r="AO148" s="1422"/>
      <c r="AP148" s="1410"/>
      <c r="AQ148" s="1424"/>
      <c r="AR148" s="1425"/>
      <c r="AS148" s="1423"/>
      <c r="AT148" s="1426"/>
      <c r="AU148" s="1427"/>
      <c r="AV148" s="1423"/>
      <c r="AW148" s="1424" t="s">
        <v>1678</v>
      </c>
      <c r="AX148" s="1428"/>
      <c r="AY148" s="1423"/>
      <c r="AZ148" s="1429" t="s">
        <v>1656</v>
      </c>
      <c r="BA148" s="1424"/>
      <c r="BB148" s="1423"/>
      <c r="BC148" s="1424"/>
      <c r="BD148" s="1424"/>
      <c r="BE148" s="1427" t="s">
        <v>1677</v>
      </c>
      <c r="BF148" s="1427"/>
      <c r="BG148" s="1427"/>
      <c r="BH148" s="1427"/>
      <c r="BI148" s="1427"/>
      <c r="BJ148" s="1427"/>
    </row>
    <row r="149" spans="1:62" s="1430" customFormat="1" ht="16.5" customHeight="1" thickBot="1" x14ac:dyDescent="0.25">
      <c r="A149" s="1431"/>
      <c r="B149" s="1432"/>
      <c r="C149" s="1433"/>
      <c r="D149" s="1434">
        <f>'1_State Summary'!F5</f>
        <v>683967</v>
      </c>
      <c r="E149" s="1435"/>
      <c r="F149" s="1436"/>
      <c r="G149" s="1437"/>
      <c r="H149" s="1437"/>
      <c r="I149" s="1438"/>
      <c r="J149" s="1436"/>
      <c r="K149" s="1438"/>
      <c r="L149" s="1436"/>
      <c r="M149" s="1438"/>
      <c r="N149" s="1436"/>
      <c r="O149" s="1438"/>
      <c r="P149" s="1436"/>
      <c r="Q149" s="1439">
        <f>'1_State Summary'!F32+'1_State Summary'!F42</f>
        <v>3676801371</v>
      </c>
      <c r="R149" s="1439">
        <f>'1_State Summary'!F32</f>
        <v>3615283376</v>
      </c>
      <c r="S149" s="1440">
        <f>'1_State Summary'!F55</f>
        <v>-9710394</v>
      </c>
      <c r="T149" s="1440">
        <f>'1_State Summary'!F56</f>
        <v>-5090602</v>
      </c>
      <c r="U149" s="1441">
        <f>'1_State Summary'!F54</f>
        <v>-14800996</v>
      </c>
      <c r="V149" s="1442">
        <f>F147+H147+J147+L147+N147+P147+U147</f>
        <v>3662000387.3140025</v>
      </c>
      <c r="W149" s="1436"/>
      <c r="X149" s="1443">
        <f>BF147</f>
        <v>371323</v>
      </c>
      <c r="Y149" s="1444"/>
      <c r="Z149" s="1440">
        <f>'1_State Summary'!F53</f>
        <v>124336</v>
      </c>
      <c r="AA149" s="1445">
        <f>'1_State Summary'!F36</f>
        <v>5565000</v>
      </c>
      <c r="AB149" s="1445">
        <f>'1_State Summary'!F40</f>
        <v>17816230</v>
      </c>
      <c r="AC149" s="1442">
        <f>V147+X147+Z147+AA147+AB147</f>
        <v>3685122346</v>
      </c>
      <c r="AD149" s="1440">
        <v>2468206719</v>
      </c>
      <c r="AE149" s="1440">
        <f>AC147-AD147</f>
        <v>1217262627</v>
      </c>
      <c r="AF149" s="1442">
        <f>AE147/4</f>
        <v>304315656.75</v>
      </c>
      <c r="AG149" s="1445">
        <f>'1_State Summary'!F37</f>
        <v>516000</v>
      </c>
      <c r="AH149" s="1446">
        <f>'1_State Summary'!F38</f>
        <v>10999610</v>
      </c>
      <c r="AI149" s="1446">
        <f>'1_State Summary'!F39</f>
        <v>12000000</v>
      </c>
      <c r="AJ149" s="1447">
        <f>AC147+AG147+AH147+AI147</f>
        <v>3708637956</v>
      </c>
      <c r="AK149" s="1448">
        <f>'1_State Summary'!F57</f>
        <v>3709021551</v>
      </c>
      <c r="AL149" s="1449"/>
      <c r="AM149" s="1450"/>
      <c r="AN149" s="1451"/>
      <c r="AO149" s="1449"/>
      <c r="AP149" s="1451"/>
      <c r="AQ149" s="1452"/>
      <c r="AR149" s="1453"/>
      <c r="AS149" s="1450"/>
      <c r="AT149" s="1454"/>
      <c r="AU149" s="1454"/>
      <c r="AV149" s="1450"/>
      <c r="AW149" s="1455">
        <f>[1]Summary!$U$139</f>
        <v>64421</v>
      </c>
      <c r="AX149" s="1450"/>
      <c r="AY149" s="1450"/>
      <c r="AZ149" s="1455" t="e">
        <f>BH76</f>
        <v>#REF!</v>
      </c>
      <c r="BA149" s="1455">
        <f>BJ76</f>
        <v>-28653</v>
      </c>
      <c r="BB149" s="1450"/>
      <c r="BC149" s="1455">
        <f>AK147</f>
        <v>3709009279</v>
      </c>
      <c r="BD149" s="1455">
        <f>AF147</f>
        <v>304315710</v>
      </c>
      <c r="BE149" s="1456">
        <v>347000</v>
      </c>
      <c r="BF149" s="1454"/>
      <c r="BG149" s="1454"/>
      <c r="BH149" s="1454"/>
      <c r="BI149" s="1454"/>
      <c r="BJ149" s="1454"/>
    </row>
    <row r="150" spans="1:62" s="1430" customFormat="1" ht="16.5" customHeight="1" thickBot="1" x14ac:dyDescent="0.25">
      <c r="A150" s="1431"/>
      <c r="B150" s="1432"/>
      <c r="C150" s="1457" t="s">
        <v>1676</v>
      </c>
      <c r="D150" s="1458">
        <f>D149-D128</f>
        <v>0</v>
      </c>
      <c r="E150" s="1459"/>
      <c r="F150" s="1436"/>
      <c r="G150" s="1437"/>
      <c r="H150" s="1437"/>
      <c r="I150" s="1438"/>
      <c r="J150" s="1436"/>
      <c r="K150" s="1438"/>
      <c r="L150" s="1436"/>
      <c r="M150" s="1438"/>
      <c r="N150" s="1436"/>
      <c r="O150" s="1438"/>
      <c r="P150" s="1437"/>
      <c r="Q150" s="1460">
        <f>Q149-Q147</f>
        <v>0</v>
      </c>
      <c r="R150" s="1460">
        <f>R149-Q128-R128</f>
        <v>0</v>
      </c>
      <c r="S150" s="1461">
        <f t="shared" ref="S150:T150" si="126">S149-S147</f>
        <v>0</v>
      </c>
      <c r="T150" s="1461">
        <f t="shared" si="126"/>
        <v>0</v>
      </c>
      <c r="U150" s="1462">
        <f>U149-U147</f>
        <v>0</v>
      </c>
      <c r="V150" s="1460">
        <f>V149-V147</f>
        <v>12.314002513885498</v>
      </c>
      <c r="W150" s="1463"/>
      <c r="X150" s="1464">
        <f>X149+X147</f>
        <v>0</v>
      </c>
      <c r="Y150" s="1465"/>
      <c r="Z150" s="1461">
        <f t="shared" ref="Z150:AK150" si="127">Z149-Z147</f>
        <v>0</v>
      </c>
      <c r="AA150" s="1466">
        <f t="shared" si="127"/>
        <v>0</v>
      </c>
      <c r="AB150" s="1466">
        <f t="shared" si="127"/>
        <v>12272</v>
      </c>
      <c r="AC150" s="1460">
        <f t="shared" si="127"/>
        <v>0</v>
      </c>
      <c r="AD150" s="1461">
        <f>AD149-AD147-BE147</f>
        <v>0</v>
      </c>
      <c r="AE150" s="1461">
        <f t="shared" si="127"/>
        <v>0</v>
      </c>
      <c r="AF150" s="1460">
        <f t="shared" si="127"/>
        <v>-53.25</v>
      </c>
      <c r="AG150" s="1466">
        <f t="shared" si="127"/>
        <v>0</v>
      </c>
      <c r="AH150" s="1466">
        <f t="shared" si="127"/>
        <v>0</v>
      </c>
      <c r="AI150" s="1466">
        <f t="shared" si="127"/>
        <v>0</v>
      </c>
      <c r="AJ150" s="1460">
        <f t="shared" si="127"/>
        <v>0</v>
      </c>
      <c r="AK150" s="1460">
        <f t="shared" si="127"/>
        <v>12272</v>
      </c>
      <c r="AL150" s="1449"/>
      <c r="AM150" s="1450"/>
      <c r="AN150" s="1451"/>
      <c r="AO150" s="1449"/>
      <c r="AP150" s="1451"/>
      <c r="AQ150" s="1452"/>
      <c r="AR150" s="1453"/>
      <c r="AS150" s="1450"/>
      <c r="AT150" s="1454"/>
      <c r="AU150" s="1454"/>
      <c r="AV150" s="1467"/>
      <c r="AW150" s="1468">
        <f t="shared" ref="AW150" si="128">AW149-AW147</f>
        <v>0</v>
      </c>
      <c r="AX150" s="1469"/>
      <c r="AY150" s="1467"/>
      <c r="AZ150" s="1468" t="e">
        <f t="shared" ref="AZ150:BD150" si="129">AZ149-AZ147</f>
        <v>#REF!</v>
      </c>
      <c r="BA150" s="1468" t="e">
        <f t="shared" si="129"/>
        <v>#REF!</v>
      </c>
      <c r="BB150" s="1470"/>
      <c r="BC150" s="1468">
        <f t="shared" si="129"/>
        <v>0</v>
      </c>
      <c r="BD150" s="1468">
        <f t="shared" si="129"/>
        <v>0</v>
      </c>
      <c r="BE150" s="1471">
        <f t="shared" ref="BE150" si="130">BE149-BE147</f>
        <v>0</v>
      </c>
      <c r="BF150" s="1472"/>
      <c r="BG150" s="1454"/>
      <c r="BH150" s="1454"/>
      <c r="BI150" s="1454"/>
      <c r="BJ150" s="1454"/>
    </row>
    <row r="151" spans="1:62" s="1430" customFormat="1" ht="16.5" customHeight="1" thickBot="1" x14ac:dyDescent="0.25">
      <c r="A151" s="1431"/>
      <c r="B151" s="1432"/>
      <c r="C151" s="1433"/>
      <c r="D151" s="1451"/>
      <c r="E151" s="1435"/>
      <c r="F151" s="1436"/>
      <c r="G151" s="1437"/>
      <c r="H151" s="1437"/>
      <c r="I151" s="1438"/>
      <c r="J151" s="1436"/>
      <c r="K151" s="1438"/>
      <c r="L151" s="1436"/>
      <c r="M151" s="1438"/>
      <c r="N151" s="1436"/>
      <c r="O151" s="1438"/>
      <c r="P151" s="1436"/>
      <c r="Q151" s="1439">
        <f>F147+H147+J147+L147+N147+P147</f>
        <v>3676801383.3140025</v>
      </c>
      <c r="R151" s="1473"/>
      <c r="S151" s="1435"/>
      <c r="T151" s="1435"/>
      <c r="U151" s="1474"/>
      <c r="V151" s="1444"/>
      <c r="W151" s="1436"/>
      <c r="X151" s="1436"/>
      <c r="Y151" s="1444"/>
      <c r="Z151" s="1435"/>
      <c r="AA151" s="1475"/>
      <c r="AB151" s="1475"/>
      <c r="AC151" s="1444"/>
      <c r="AD151" s="1435"/>
      <c r="AE151" s="1435"/>
      <c r="AF151" s="1444"/>
      <c r="AG151" s="1475"/>
      <c r="AH151" s="1476"/>
      <c r="AI151" s="1476"/>
      <c r="AJ151" s="1477"/>
      <c r="AK151" s="1448">
        <f>AJ147-X147</f>
        <v>3709009279</v>
      </c>
      <c r="AL151" s="1449"/>
      <c r="AM151" s="1450"/>
      <c r="AN151" s="1451"/>
      <c r="AO151" s="1449"/>
      <c r="AP151" s="1451"/>
      <c r="AQ151" s="1452"/>
      <c r="AR151" s="1453"/>
      <c r="AS151" s="1450"/>
      <c r="AT151" s="1454"/>
      <c r="AU151" s="1454"/>
      <c r="AV151" s="1450"/>
      <c r="AW151" s="1452"/>
      <c r="AX151" s="1450"/>
      <c r="AY151" s="1450"/>
      <c r="AZ151" s="1452"/>
      <c r="BA151" s="1452"/>
      <c r="BB151" s="1450"/>
      <c r="BC151" s="1452"/>
      <c r="BD151" s="1452"/>
      <c r="BE151" s="1454"/>
      <c r="BF151" s="1454"/>
      <c r="BG151" s="1454"/>
      <c r="BH151" s="1454"/>
      <c r="BI151" s="1454"/>
      <c r="BJ151" s="1454"/>
    </row>
    <row r="152" spans="1:62" s="1430" customFormat="1" ht="16.5" customHeight="1" thickBot="1" x14ac:dyDescent="0.25">
      <c r="A152" s="1478"/>
      <c r="B152" s="1479"/>
      <c r="C152" s="1480" t="s">
        <v>1681</v>
      </c>
      <c r="D152" s="1481"/>
      <c r="E152" s="1482"/>
      <c r="F152" s="1483"/>
      <c r="G152" s="1484"/>
      <c r="H152" s="1484"/>
      <c r="I152" s="1485"/>
      <c r="J152" s="1483"/>
      <c r="K152" s="1485"/>
      <c r="L152" s="1483"/>
      <c r="M152" s="1485"/>
      <c r="N152" s="1483"/>
      <c r="O152" s="1485"/>
      <c r="P152" s="1484" t="s">
        <v>1679</v>
      </c>
      <c r="Q152" s="1460">
        <f>Q151-Q147</f>
        <v>12.314002513885498</v>
      </c>
      <c r="R152" s="1486"/>
      <c r="S152" s="1482"/>
      <c r="T152" s="1482"/>
      <c r="U152" s="1487"/>
      <c r="V152" s="1488"/>
      <c r="W152" s="1483"/>
      <c r="X152" s="1483"/>
      <c r="Y152" s="1488"/>
      <c r="Z152" s="1482"/>
      <c r="AA152" s="1489"/>
      <c r="AB152" s="1490"/>
      <c r="AC152" s="1488"/>
      <c r="AD152" s="1491"/>
      <c r="AE152" s="1482"/>
      <c r="AF152" s="1492"/>
      <c r="AG152" s="1489"/>
      <c r="AH152" s="1493"/>
      <c r="AI152" s="1493"/>
      <c r="AJ152" s="1494"/>
      <c r="AK152" s="1460">
        <f>AK151-AK147</f>
        <v>0</v>
      </c>
      <c r="AL152" s="1495"/>
      <c r="AM152" s="1496"/>
      <c r="AN152" s="1481"/>
      <c r="AO152" s="1497"/>
      <c r="AP152" s="1481"/>
      <c r="AQ152" s="1498"/>
      <c r="AR152" s="1499"/>
      <c r="AS152" s="1496"/>
      <c r="AT152" s="1500"/>
      <c r="AU152" s="1501"/>
      <c r="AV152" s="1496"/>
      <c r="AW152" s="1498"/>
      <c r="AX152" s="1502"/>
      <c r="AY152" s="1496"/>
      <c r="AZ152" s="1498"/>
      <c r="BA152" s="1498"/>
      <c r="BB152" s="1496"/>
      <c r="BC152" s="1498"/>
      <c r="BD152" s="1498"/>
      <c r="BE152" s="1501"/>
      <c r="BF152" s="1501"/>
      <c r="BG152" s="1501"/>
      <c r="BH152" s="1501"/>
      <c r="BI152" s="1501"/>
      <c r="BJ152" s="1501"/>
    </row>
  </sheetData>
  <sheetProtection formatCells="0" formatColumns="0" formatRows="0" sort="0"/>
  <mergeCells count="50">
    <mergeCell ref="BC1:BC3"/>
    <mergeCell ref="AE2:AE3"/>
    <mergeCell ref="M2:N2"/>
    <mergeCell ref="O2:P2"/>
    <mergeCell ref="Q2:Q3"/>
    <mergeCell ref="S2:U2"/>
    <mergeCell ref="V2:V3"/>
    <mergeCell ref="X2:X3"/>
    <mergeCell ref="Y2:Y3"/>
    <mergeCell ref="Z2:Z3"/>
    <mergeCell ref="AA2:AA3"/>
    <mergeCell ref="AC2:AC3"/>
    <mergeCell ref="AV2:AV3"/>
    <mergeCell ref="AW2:AW3"/>
    <mergeCell ref="AY2:AY3"/>
    <mergeCell ref="AZ2:AZ3"/>
    <mergeCell ref="AX2:AX3"/>
    <mergeCell ref="AK2:AK3"/>
    <mergeCell ref="D1:U1"/>
    <mergeCell ref="V1:AK1"/>
    <mergeCell ref="AL1:BB1"/>
    <mergeCell ref="AU2:AU3"/>
    <mergeCell ref="AM2:AM3"/>
    <mergeCell ref="AN2:AR2"/>
    <mergeCell ref="A1:C3"/>
    <mergeCell ref="AF2:AF3"/>
    <mergeCell ref="AG2:AG3"/>
    <mergeCell ref="AJ2:AJ3"/>
    <mergeCell ref="AL2:AL3"/>
    <mergeCell ref="BE1:BE3"/>
    <mergeCell ref="BD1:BD3"/>
    <mergeCell ref="D2:D3"/>
    <mergeCell ref="I2:J2"/>
    <mergeCell ref="K2:L2"/>
    <mergeCell ref="W2:W3"/>
    <mergeCell ref="AT2:AT3"/>
    <mergeCell ref="AB2:AB3"/>
    <mergeCell ref="AH2:AH3"/>
    <mergeCell ref="AI2:AI3"/>
    <mergeCell ref="AD2:AD3"/>
    <mergeCell ref="E2:H2"/>
    <mergeCell ref="R2:R3"/>
    <mergeCell ref="BA2:BA3"/>
    <mergeCell ref="BB2:BB3"/>
    <mergeCell ref="AS2:AS3"/>
    <mergeCell ref="BF1:BF3"/>
    <mergeCell ref="BG1:BG3"/>
    <mergeCell ref="BH1:BH3"/>
    <mergeCell ref="BI1:BI3"/>
    <mergeCell ref="BJ1:BJ3"/>
  </mergeCells>
  <printOptions horizontalCentered="1"/>
  <pageMargins left="0.35" right="0.35" top="0.7" bottom="0.5" header="0.3" footer="0.3"/>
  <pageSetup paperSize="5" scale="68" firstPageNumber="50" fitToWidth="0" fitToHeight="0" orientation="landscape" r:id="rId1"/>
  <headerFooter alignWithMargins="0">
    <oddHeader>&amp;L&amp;"Arial,Bold"&amp;20&amp;K000000FY2018-19 Budget Letter</oddHeader>
    <oddFooter>&amp;R&amp;P</oddFooter>
  </headerFooter>
  <rowBreaks count="3" manualBreakCount="3">
    <brk id="41" max="61" man="1"/>
    <brk id="77" max="61" man="1"/>
    <brk id="116" max="61" man="1"/>
  </rowBreaks>
  <colBreaks count="2" manualBreakCount="2">
    <brk id="21" max="146" man="1"/>
    <brk id="54" max="14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M78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12.5703125" defaultRowHeight="12.75" x14ac:dyDescent="0.2"/>
  <cols>
    <col min="1" max="1" width="4.28515625" style="546" customWidth="1"/>
    <col min="2" max="2" width="19.7109375" style="546" customWidth="1"/>
    <col min="3" max="3" width="13.7109375" style="546" customWidth="1"/>
    <col min="4" max="4" width="16.5703125" style="546" customWidth="1"/>
    <col min="5" max="7" width="13.7109375" style="546" customWidth="1"/>
    <col min="8" max="8" width="14.85546875" style="546" customWidth="1"/>
    <col min="9" max="9" width="14.42578125" style="546" customWidth="1"/>
    <col min="10" max="13" width="15.85546875" style="546" customWidth="1"/>
    <col min="14" max="14" width="2" style="546" customWidth="1"/>
    <col min="15" max="16384" width="12.5703125" style="546"/>
  </cols>
  <sheetData>
    <row r="1" spans="1:13" ht="30" customHeight="1" x14ac:dyDescent="0.2">
      <c r="A1" s="1653" t="s">
        <v>98</v>
      </c>
      <c r="B1" s="1654"/>
      <c r="C1" s="1673" t="s">
        <v>339</v>
      </c>
      <c r="D1" s="1674"/>
      <c r="E1" s="1668" t="s">
        <v>313</v>
      </c>
      <c r="F1" s="1669"/>
      <c r="G1" s="1669"/>
      <c r="H1" s="1669"/>
      <c r="I1" s="1670"/>
      <c r="J1" s="1671" t="s">
        <v>153</v>
      </c>
      <c r="K1" s="1672"/>
      <c r="L1" s="1663" t="s">
        <v>638</v>
      </c>
      <c r="M1" s="1663" t="s">
        <v>639</v>
      </c>
    </row>
    <row r="2" spans="1:13" ht="106.9" customHeight="1" x14ac:dyDescent="0.2">
      <c r="A2" s="1641"/>
      <c r="B2" s="1642"/>
      <c r="C2" s="1659" t="s">
        <v>1229</v>
      </c>
      <c r="D2" s="1661" t="s">
        <v>735</v>
      </c>
      <c r="E2" s="1657" t="s">
        <v>0</v>
      </c>
      <c r="F2" s="1657" t="s">
        <v>338</v>
      </c>
      <c r="G2" s="1657" t="s">
        <v>767</v>
      </c>
      <c r="H2" s="1666" t="s">
        <v>1192</v>
      </c>
      <c r="I2" s="1091" t="s">
        <v>736</v>
      </c>
      <c r="J2" s="1666" t="s">
        <v>1192</v>
      </c>
      <c r="K2" s="1091" t="s">
        <v>152</v>
      </c>
      <c r="L2" s="1664"/>
      <c r="M2" s="1664"/>
    </row>
    <row r="3" spans="1:13" ht="15.75" customHeight="1" x14ac:dyDescent="0.2">
      <c r="A3" s="1655"/>
      <c r="B3" s="1656"/>
      <c r="C3" s="1660"/>
      <c r="D3" s="1662"/>
      <c r="E3" s="1658"/>
      <c r="F3" s="1658"/>
      <c r="G3" s="1658"/>
      <c r="H3" s="1667"/>
      <c r="I3" s="1244">
        <f>G76/H76</f>
        <v>68.922525328740434</v>
      </c>
      <c r="J3" s="1667"/>
      <c r="K3" s="1245">
        <v>100</v>
      </c>
      <c r="L3" s="1665"/>
      <c r="M3" s="1665"/>
    </row>
    <row r="4" spans="1:13" s="1249" customFormat="1" ht="14.25" customHeight="1" x14ac:dyDescent="0.2">
      <c r="A4" s="1246"/>
      <c r="B4" s="1247"/>
      <c r="C4" s="1248">
        <v>1</v>
      </c>
      <c r="D4" s="1248">
        <f t="shared" ref="D4:M4" si="0">C4+1</f>
        <v>2</v>
      </c>
      <c r="E4" s="1248">
        <f t="shared" si="0"/>
        <v>3</v>
      </c>
      <c r="F4" s="1248">
        <f t="shared" si="0"/>
        <v>4</v>
      </c>
      <c r="G4" s="1248">
        <f t="shared" si="0"/>
        <v>5</v>
      </c>
      <c r="H4" s="1248">
        <f t="shared" si="0"/>
        <v>6</v>
      </c>
      <c r="I4" s="1248">
        <f t="shared" si="0"/>
        <v>7</v>
      </c>
      <c r="J4" s="1248">
        <f t="shared" si="0"/>
        <v>8</v>
      </c>
      <c r="K4" s="1248">
        <f t="shared" si="0"/>
        <v>9</v>
      </c>
      <c r="L4" s="1248">
        <f t="shared" si="0"/>
        <v>10</v>
      </c>
      <c r="M4" s="1248">
        <f t="shared" si="0"/>
        <v>11</v>
      </c>
    </row>
    <row r="5" spans="1:13" s="1250" customFormat="1" ht="17.25" customHeight="1" x14ac:dyDescent="0.2">
      <c r="A5" s="1152"/>
      <c r="B5" s="1152"/>
      <c r="C5" s="1154" t="s">
        <v>954</v>
      </c>
      <c r="D5" s="1154" t="s">
        <v>1296</v>
      </c>
      <c r="E5" s="1154" t="s">
        <v>954</v>
      </c>
      <c r="F5" s="1154" t="s">
        <v>954</v>
      </c>
      <c r="G5" s="1154" t="s">
        <v>954</v>
      </c>
      <c r="H5" s="1153" t="s">
        <v>1297</v>
      </c>
      <c r="I5" s="1153" t="s">
        <v>1393</v>
      </c>
      <c r="J5" s="1154" t="s">
        <v>259</v>
      </c>
      <c r="K5" s="1153" t="s">
        <v>1394</v>
      </c>
      <c r="L5" s="1153" t="s">
        <v>1035</v>
      </c>
      <c r="M5" s="1153" t="s">
        <v>1392</v>
      </c>
    </row>
    <row r="6" spans="1:13" s="1250" customFormat="1" ht="22.5" hidden="1" x14ac:dyDescent="0.2">
      <c r="A6" s="1152"/>
      <c r="B6" s="1152"/>
      <c r="C6" s="1154" t="s">
        <v>961</v>
      </c>
      <c r="D6" s="1154" t="s">
        <v>806</v>
      </c>
      <c r="E6" s="1154" t="s">
        <v>961</v>
      </c>
      <c r="F6" s="1154" t="s">
        <v>961</v>
      </c>
      <c r="G6" s="1154" t="s">
        <v>961</v>
      </c>
      <c r="H6" s="1154" t="s">
        <v>806</v>
      </c>
      <c r="I6" s="1153" t="s">
        <v>1294</v>
      </c>
      <c r="J6" s="1154" t="s">
        <v>805</v>
      </c>
      <c r="K6" s="1153" t="s">
        <v>1295</v>
      </c>
      <c r="L6" s="1154" t="s">
        <v>806</v>
      </c>
      <c r="M6" s="1154" t="s">
        <v>806</v>
      </c>
    </row>
    <row r="7" spans="1:13" ht="15.6" customHeight="1" x14ac:dyDescent="0.2">
      <c r="A7" s="636">
        <v>1</v>
      </c>
      <c r="B7" s="637" t="s">
        <v>7</v>
      </c>
      <c r="C7" s="1251">
        <v>777.48</v>
      </c>
      <c r="D7" s="212">
        <f>ROUND(C7*'3_Levels 1&amp;2'!C7,0)</f>
        <v>7394612</v>
      </c>
      <c r="E7" s="1252">
        <v>0</v>
      </c>
      <c r="F7" s="1252">
        <v>0</v>
      </c>
      <c r="G7" s="1252">
        <v>0</v>
      </c>
      <c r="H7" s="1253">
        <f>IF(G7&gt;0,0,'3_Levels 1&amp;2'!C7)</f>
        <v>9511</v>
      </c>
      <c r="I7" s="1251">
        <f t="shared" ref="I7:I38" si="1">ROUND($I$3*H7,0)</f>
        <v>655522</v>
      </c>
      <c r="J7" s="1254">
        <f>'3_Levels 1&amp;2'!C7</f>
        <v>9511</v>
      </c>
      <c r="K7" s="1251">
        <f t="shared" ref="K7:K38" si="2">ROUND(J7*$K$3,0)</f>
        <v>951100</v>
      </c>
      <c r="L7" s="1251">
        <f t="shared" ref="L7:L38" si="3">F7+I7+K7</f>
        <v>1606622</v>
      </c>
      <c r="M7" s="1251">
        <f t="shared" ref="M7:M38" si="4">D7+F7+I7+K7</f>
        <v>9001234</v>
      </c>
    </row>
    <row r="8" spans="1:13" ht="15.6" customHeight="1" x14ac:dyDescent="0.2">
      <c r="A8" s="636">
        <v>2</v>
      </c>
      <c r="B8" s="637" t="s">
        <v>8</v>
      </c>
      <c r="C8" s="1251">
        <v>842.32</v>
      </c>
      <c r="D8" s="1251">
        <f>ROUND(C8*'3_Levels 1&amp;2'!C8,0)</f>
        <v>3423188</v>
      </c>
      <c r="E8" s="1252">
        <v>0</v>
      </c>
      <c r="F8" s="1252">
        <v>0</v>
      </c>
      <c r="G8" s="1252">
        <v>0</v>
      </c>
      <c r="H8" s="1253">
        <f>IF(G8&gt;0,0,'3_Levels 1&amp;2'!C8)</f>
        <v>4064</v>
      </c>
      <c r="I8" s="1251">
        <f t="shared" si="1"/>
        <v>280101</v>
      </c>
      <c r="J8" s="1254">
        <f>'3_Levels 1&amp;2'!C8</f>
        <v>4064</v>
      </c>
      <c r="K8" s="1251">
        <f t="shared" si="2"/>
        <v>406400</v>
      </c>
      <c r="L8" s="1251">
        <f t="shared" si="3"/>
        <v>686501</v>
      </c>
      <c r="M8" s="1251">
        <f t="shared" si="4"/>
        <v>4109689</v>
      </c>
    </row>
    <row r="9" spans="1:13" ht="15.6" customHeight="1" x14ac:dyDescent="0.2">
      <c r="A9" s="636">
        <v>3</v>
      </c>
      <c r="B9" s="637" t="s">
        <v>9</v>
      </c>
      <c r="C9" s="1251">
        <v>596.84</v>
      </c>
      <c r="D9" s="1251">
        <f>ROUND(C9*'3_Levels 1&amp;2'!C9,0)</f>
        <v>13137642</v>
      </c>
      <c r="E9" s="1252">
        <v>0</v>
      </c>
      <c r="F9" s="1252">
        <v>0</v>
      </c>
      <c r="G9" s="1252">
        <v>0</v>
      </c>
      <c r="H9" s="1253">
        <f>IF(G9&gt;0,0,'3_Levels 1&amp;2'!C9)</f>
        <v>22012</v>
      </c>
      <c r="I9" s="1251">
        <f t="shared" si="1"/>
        <v>1517123</v>
      </c>
      <c r="J9" s="1254">
        <f>'3_Levels 1&amp;2'!C9</f>
        <v>22012</v>
      </c>
      <c r="K9" s="1251">
        <f t="shared" si="2"/>
        <v>2201200</v>
      </c>
      <c r="L9" s="1251">
        <f t="shared" si="3"/>
        <v>3718323</v>
      </c>
      <c r="M9" s="1251">
        <f t="shared" si="4"/>
        <v>16855965</v>
      </c>
    </row>
    <row r="10" spans="1:13" ht="15.6" customHeight="1" x14ac:dyDescent="0.2">
      <c r="A10" s="636">
        <v>4</v>
      </c>
      <c r="B10" s="637" t="s">
        <v>10</v>
      </c>
      <c r="C10" s="1251">
        <v>585.76</v>
      </c>
      <c r="D10" s="1251">
        <f>ROUND(C10*'3_Levels 1&amp;2'!C10,0)</f>
        <v>1883218</v>
      </c>
      <c r="E10" s="1252">
        <v>0</v>
      </c>
      <c r="F10" s="1252">
        <v>0</v>
      </c>
      <c r="G10" s="1252">
        <v>0</v>
      </c>
      <c r="H10" s="1253">
        <f>IF(G10&gt;0,0,'3_Levels 1&amp;2'!C10)</f>
        <v>3215</v>
      </c>
      <c r="I10" s="1251">
        <f t="shared" si="1"/>
        <v>221586</v>
      </c>
      <c r="J10" s="1254">
        <f>'3_Levels 1&amp;2'!C10</f>
        <v>3215</v>
      </c>
      <c r="K10" s="1251">
        <f t="shared" si="2"/>
        <v>321500</v>
      </c>
      <c r="L10" s="1251">
        <f t="shared" si="3"/>
        <v>543086</v>
      </c>
      <c r="M10" s="1251">
        <f t="shared" si="4"/>
        <v>2426304</v>
      </c>
    </row>
    <row r="11" spans="1:13" ht="15.6" customHeight="1" x14ac:dyDescent="0.2">
      <c r="A11" s="626">
        <v>5</v>
      </c>
      <c r="B11" s="627" t="s">
        <v>11</v>
      </c>
      <c r="C11" s="1255">
        <v>555.91</v>
      </c>
      <c r="D11" s="1255">
        <f>ROUND(C11*'3_Levels 1&amp;2'!C11,0)</f>
        <v>2911857</v>
      </c>
      <c r="E11" s="1256">
        <v>0</v>
      </c>
      <c r="F11" s="1256">
        <v>0</v>
      </c>
      <c r="G11" s="1256">
        <v>0</v>
      </c>
      <c r="H11" s="1257">
        <f>IF(G11&gt;0,0,'3_Levels 1&amp;2'!C11)</f>
        <v>5238</v>
      </c>
      <c r="I11" s="1255">
        <f t="shared" si="1"/>
        <v>361016</v>
      </c>
      <c r="J11" s="1258">
        <f>'3_Levels 1&amp;2'!C11</f>
        <v>5238</v>
      </c>
      <c r="K11" s="1255">
        <f t="shared" si="2"/>
        <v>523800</v>
      </c>
      <c r="L11" s="1255">
        <f t="shared" si="3"/>
        <v>884816</v>
      </c>
      <c r="M11" s="1255">
        <f t="shared" si="4"/>
        <v>3796673</v>
      </c>
    </row>
    <row r="12" spans="1:13" ht="15.6" customHeight="1" x14ac:dyDescent="0.2">
      <c r="A12" s="636">
        <v>6</v>
      </c>
      <c r="B12" s="637" t="s">
        <v>12</v>
      </c>
      <c r="C12" s="1251">
        <v>545.4799999999999</v>
      </c>
      <c r="D12" s="1259">
        <f>ROUND(C12*'3_Levels 1&amp;2'!C12,0)</f>
        <v>3205240</v>
      </c>
      <c r="E12" s="1252">
        <v>0</v>
      </c>
      <c r="F12" s="1252">
        <v>0</v>
      </c>
      <c r="G12" s="1252">
        <v>0</v>
      </c>
      <c r="H12" s="1253">
        <f>IF(G12&gt;0,0,'3_Levels 1&amp;2'!C12)</f>
        <v>5876</v>
      </c>
      <c r="I12" s="1251">
        <f t="shared" si="1"/>
        <v>404989</v>
      </c>
      <c r="J12" s="1254">
        <f>'3_Levels 1&amp;2'!C12</f>
        <v>5876</v>
      </c>
      <c r="K12" s="1251">
        <f t="shared" si="2"/>
        <v>587600</v>
      </c>
      <c r="L12" s="1251">
        <f t="shared" si="3"/>
        <v>992589</v>
      </c>
      <c r="M12" s="1251">
        <f t="shared" si="4"/>
        <v>4197829</v>
      </c>
    </row>
    <row r="13" spans="1:13" ht="15.6" customHeight="1" x14ac:dyDescent="0.2">
      <c r="A13" s="636">
        <v>7</v>
      </c>
      <c r="B13" s="637" t="s">
        <v>13</v>
      </c>
      <c r="C13" s="1251">
        <v>756.91999999999985</v>
      </c>
      <c r="D13" s="1251">
        <f>ROUND(C13*'3_Levels 1&amp;2'!C13,0)</f>
        <v>1635704</v>
      </c>
      <c r="E13" s="1252">
        <v>0</v>
      </c>
      <c r="F13" s="1252">
        <v>0</v>
      </c>
      <c r="G13" s="1252">
        <v>0</v>
      </c>
      <c r="H13" s="1253">
        <f>IF(G13&gt;0,0,'3_Levels 1&amp;2'!C13)</f>
        <v>2161</v>
      </c>
      <c r="I13" s="1251">
        <f t="shared" si="1"/>
        <v>148942</v>
      </c>
      <c r="J13" s="1254">
        <f>'3_Levels 1&amp;2'!C13</f>
        <v>2161</v>
      </c>
      <c r="K13" s="1251">
        <f t="shared" si="2"/>
        <v>216100</v>
      </c>
      <c r="L13" s="1251">
        <f t="shared" si="3"/>
        <v>365042</v>
      </c>
      <c r="M13" s="1251">
        <f t="shared" si="4"/>
        <v>2000746</v>
      </c>
    </row>
    <row r="14" spans="1:13" ht="15.6" customHeight="1" x14ac:dyDescent="0.2">
      <c r="A14" s="636">
        <v>8</v>
      </c>
      <c r="B14" s="637" t="s">
        <v>14</v>
      </c>
      <c r="C14" s="1251">
        <v>725.76</v>
      </c>
      <c r="D14" s="1251">
        <f>ROUND(C14*'3_Levels 1&amp;2'!C14,0)</f>
        <v>16271539</v>
      </c>
      <c r="E14" s="1252">
        <v>0</v>
      </c>
      <c r="F14" s="1252">
        <v>0</v>
      </c>
      <c r="G14" s="1252">
        <v>0</v>
      </c>
      <c r="H14" s="1253">
        <f>IF(G14&gt;0,0,'3_Levels 1&amp;2'!C14)</f>
        <v>22420</v>
      </c>
      <c r="I14" s="1251">
        <f t="shared" si="1"/>
        <v>1545243</v>
      </c>
      <c r="J14" s="1254">
        <f>'3_Levels 1&amp;2'!C14</f>
        <v>22420</v>
      </c>
      <c r="K14" s="1251">
        <f t="shared" si="2"/>
        <v>2242000</v>
      </c>
      <c r="L14" s="1251">
        <f t="shared" si="3"/>
        <v>3787243</v>
      </c>
      <c r="M14" s="1251">
        <f t="shared" si="4"/>
        <v>20058782</v>
      </c>
    </row>
    <row r="15" spans="1:13" ht="15.6" customHeight="1" x14ac:dyDescent="0.2">
      <c r="A15" s="636">
        <v>9</v>
      </c>
      <c r="B15" s="637" t="s">
        <v>15</v>
      </c>
      <c r="C15" s="1251">
        <v>744.76</v>
      </c>
      <c r="D15" s="1251">
        <f>ROUND(C15*'3_Levels 1&amp;2'!C15,0)</f>
        <v>29363653</v>
      </c>
      <c r="E15" s="1252">
        <v>0</v>
      </c>
      <c r="F15" s="1252">
        <v>0</v>
      </c>
      <c r="G15" s="1252">
        <v>0</v>
      </c>
      <c r="H15" s="1253">
        <f>IF(G15&gt;0,0,'3_Levels 1&amp;2'!C15)</f>
        <v>39427</v>
      </c>
      <c r="I15" s="1251">
        <f t="shared" si="1"/>
        <v>2717408</v>
      </c>
      <c r="J15" s="1254">
        <f>'3_Levels 1&amp;2'!C15</f>
        <v>39427</v>
      </c>
      <c r="K15" s="1251">
        <f t="shared" si="2"/>
        <v>3942700</v>
      </c>
      <c r="L15" s="1251">
        <f t="shared" si="3"/>
        <v>6660108</v>
      </c>
      <c r="M15" s="1251">
        <f t="shared" si="4"/>
        <v>36023761</v>
      </c>
    </row>
    <row r="16" spans="1:13" ht="15.6" customHeight="1" x14ac:dyDescent="0.2">
      <c r="A16" s="626">
        <v>10</v>
      </c>
      <c r="B16" s="627" t="s">
        <v>16</v>
      </c>
      <c r="C16" s="1255">
        <v>608.04000000000008</v>
      </c>
      <c r="D16" s="1255">
        <f>ROUND(C16*'3_Levels 1&amp;2'!C16,0)</f>
        <v>20248340</v>
      </c>
      <c r="E16" s="1256">
        <v>0</v>
      </c>
      <c r="F16" s="1256">
        <v>0</v>
      </c>
      <c r="G16" s="1256">
        <v>0</v>
      </c>
      <c r="H16" s="1257">
        <f>IF(G16&gt;0,0,'3_Levels 1&amp;2'!C16)</f>
        <v>33301</v>
      </c>
      <c r="I16" s="1255">
        <f t="shared" si="1"/>
        <v>2295189</v>
      </c>
      <c r="J16" s="1258">
        <f>'3_Levels 1&amp;2'!C16</f>
        <v>33301</v>
      </c>
      <c r="K16" s="1255">
        <f t="shared" si="2"/>
        <v>3330100</v>
      </c>
      <c r="L16" s="1255">
        <f t="shared" si="3"/>
        <v>5625289</v>
      </c>
      <c r="M16" s="1255">
        <f t="shared" si="4"/>
        <v>25873629</v>
      </c>
    </row>
    <row r="17" spans="1:13" ht="15.6" customHeight="1" x14ac:dyDescent="0.2">
      <c r="A17" s="636">
        <v>11</v>
      </c>
      <c r="B17" s="637" t="s">
        <v>17</v>
      </c>
      <c r="C17" s="1251">
        <v>706.55</v>
      </c>
      <c r="D17" s="1259">
        <f>ROUND(C17*'3_Levels 1&amp;2'!C17,0)</f>
        <v>1117056</v>
      </c>
      <c r="E17" s="1252">
        <v>0</v>
      </c>
      <c r="F17" s="1252">
        <v>0</v>
      </c>
      <c r="G17" s="1252">
        <v>0</v>
      </c>
      <c r="H17" s="1253">
        <f>IF(G17&gt;0,0,'3_Levels 1&amp;2'!C17)</f>
        <v>1581</v>
      </c>
      <c r="I17" s="1251">
        <f t="shared" si="1"/>
        <v>108967</v>
      </c>
      <c r="J17" s="1254">
        <f>'3_Levels 1&amp;2'!C17</f>
        <v>1581</v>
      </c>
      <c r="K17" s="1251">
        <f t="shared" si="2"/>
        <v>158100</v>
      </c>
      <c r="L17" s="1251">
        <f t="shared" si="3"/>
        <v>267067</v>
      </c>
      <c r="M17" s="1251">
        <f t="shared" si="4"/>
        <v>1384123</v>
      </c>
    </row>
    <row r="18" spans="1:13" ht="15.6" customHeight="1" x14ac:dyDescent="0.2">
      <c r="A18" s="636">
        <v>12</v>
      </c>
      <c r="B18" s="637" t="s">
        <v>18</v>
      </c>
      <c r="C18" s="1251">
        <v>1063.31</v>
      </c>
      <c r="D18" s="1251">
        <f>ROUND(C18*'3_Levels 1&amp;2'!C18,0)</f>
        <v>1401443</v>
      </c>
      <c r="E18" s="1252">
        <v>0</v>
      </c>
      <c r="F18" s="1252">
        <v>0</v>
      </c>
      <c r="G18" s="1252">
        <v>0</v>
      </c>
      <c r="H18" s="1253">
        <f>IF(G18&gt;0,0,'3_Levels 1&amp;2'!C18)</f>
        <v>1318</v>
      </c>
      <c r="I18" s="1251">
        <f t="shared" si="1"/>
        <v>90840</v>
      </c>
      <c r="J18" s="1254">
        <f>'3_Levels 1&amp;2'!C18</f>
        <v>1318</v>
      </c>
      <c r="K18" s="1251">
        <f t="shared" si="2"/>
        <v>131800</v>
      </c>
      <c r="L18" s="1251">
        <f t="shared" si="3"/>
        <v>222640</v>
      </c>
      <c r="M18" s="1251">
        <f t="shared" si="4"/>
        <v>1624083</v>
      </c>
    </row>
    <row r="19" spans="1:13" ht="15.6" customHeight="1" x14ac:dyDescent="0.2">
      <c r="A19" s="636">
        <v>13</v>
      </c>
      <c r="B19" s="637" t="s">
        <v>19</v>
      </c>
      <c r="C19" s="1251">
        <v>749.43000000000006</v>
      </c>
      <c r="D19" s="1251">
        <f>ROUND(C19*'3_Levels 1&amp;2'!C19,0)</f>
        <v>997491</v>
      </c>
      <c r="E19" s="1252">
        <v>0</v>
      </c>
      <c r="F19" s="1252">
        <v>0</v>
      </c>
      <c r="G19" s="1252">
        <v>0</v>
      </c>
      <c r="H19" s="1253">
        <f>IF(G19&gt;0,0,'3_Levels 1&amp;2'!C19)</f>
        <v>1331</v>
      </c>
      <c r="I19" s="1251">
        <f t="shared" si="1"/>
        <v>91736</v>
      </c>
      <c r="J19" s="1254">
        <f>'3_Levels 1&amp;2'!C19</f>
        <v>1331</v>
      </c>
      <c r="K19" s="1251">
        <f t="shared" si="2"/>
        <v>133100</v>
      </c>
      <c r="L19" s="1251">
        <f t="shared" si="3"/>
        <v>224836</v>
      </c>
      <c r="M19" s="1251">
        <f t="shared" si="4"/>
        <v>1222327</v>
      </c>
    </row>
    <row r="20" spans="1:13" ht="15.6" customHeight="1" x14ac:dyDescent="0.2">
      <c r="A20" s="636">
        <v>14</v>
      </c>
      <c r="B20" s="637" t="s">
        <v>20</v>
      </c>
      <c r="C20" s="1251">
        <v>809.9799999999999</v>
      </c>
      <c r="D20" s="1251">
        <f>ROUND(C20*'3_Levels 1&amp;2'!C20,0)</f>
        <v>1433665</v>
      </c>
      <c r="E20" s="1252">
        <v>0</v>
      </c>
      <c r="F20" s="1252">
        <v>0</v>
      </c>
      <c r="G20" s="1252">
        <v>0</v>
      </c>
      <c r="H20" s="1253">
        <f>IF(G20&gt;0,0,'3_Levels 1&amp;2'!C20)</f>
        <v>1770</v>
      </c>
      <c r="I20" s="1251">
        <f t="shared" si="1"/>
        <v>121993</v>
      </c>
      <c r="J20" s="1254">
        <f>'3_Levels 1&amp;2'!C20</f>
        <v>1770</v>
      </c>
      <c r="K20" s="1251">
        <f t="shared" si="2"/>
        <v>177000</v>
      </c>
      <c r="L20" s="1251">
        <f t="shared" si="3"/>
        <v>298993</v>
      </c>
      <c r="M20" s="1251">
        <f t="shared" si="4"/>
        <v>1732658</v>
      </c>
    </row>
    <row r="21" spans="1:13" ht="15.6" customHeight="1" x14ac:dyDescent="0.2">
      <c r="A21" s="626">
        <v>15</v>
      </c>
      <c r="B21" s="627" t="s">
        <v>21</v>
      </c>
      <c r="C21" s="1255">
        <v>553.79999999999995</v>
      </c>
      <c r="D21" s="1255">
        <f>ROUND(C21*'3_Levels 1&amp;2'!C21,0)</f>
        <v>2004202</v>
      </c>
      <c r="E21" s="1256">
        <v>224419</v>
      </c>
      <c r="F21" s="1256">
        <v>0</v>
      </c>
      <c r="G21" s="1256">
        <v>224419</v>
      </c>
      <c r="H21" s="1257">
        <f>IF(G21&gt;0,0,'3_Levels 1&amp;2'!C21)</f>
        <v>0</v>
      </c>
      <c r="I21" s="1255">
        <f t="shared" si="1"/>
        <v>0</v>
      </c>
      <c r="J21" s="1258">
        <f>'3_Levels 1&amp;2'!C21</f>
        <v>3619</v>
      </c>
      <c r="K21" s="1255">
        <f t="shared" si="2"/>
        <v>361900</v>
      </c>
      <c r="L21" s="1255">
        <f t="shared" si="3"/>
        <v>361900</v>
      </c>
      <c r="M21" s="1255">
        <f t="shared" si="4"/>
        <v>2366102</v>
      </c>
    </row>
    <row r="22" spans="1:13" ht="15.6" customHeight="1" x14ac:dyDescent="0.2">
      <c r="A22" s="636">
        <v>16</v>
      </c>
      <c r="B22" s="637" t="s">
        <v>22</v>
      </c>
      <c r="C22" s="1251">
        <v>686.73</v>
      </c>
      <c r="D22" s="1259">
        <f>ROUND(C22*'3_Levels 1&amp;2'!C22,0)</f>
        <v>3382832</v>
      </c>
      <c r="E22" s="1252">
        <v>0</v>
      </c>
      <c r="F22" s="1252">
        <v>0</v>
      </c>
      <c r="G22" s="1252">
        <v>0</v>
      </c>
      <c r="H22" s="1253">
        <f>IF(G22&gt;0,0,'3_Levels 1&amp;2'!C22)</f>
        <v>4926</v>
      </c>
      <c r="I22" s="1251">
        <f t="shared" si="1"/>
        <v>339512</v>
      </c>
      <c r="J22" s="1254">
        <f>'3_Levels 1&amp;2'!C22</f>
        <v>4926</v>
      </c>
      <c r="K22" s="1251">
        <f t="shared" si="2"/>
        <v>492600</v>
      </c>
      <c r="L22" s="1251">
        <f t="shared" si="3"/>
        <v>832112</v>
      </c>
      <c r="M22" s="1251">
        <f t="shared" si="4"/>
        <v>4214944</v>
      </c>
    </row>
    <row r="23" spans="1:13" ht="15.6" customHeight="1" x14ac:dyDescent="0.2">
      <c r="A23" s="636">
        <v>17</v>
      </c>
      <c r="B23" s="637" t="s">
        <v>23</v>
      </c>
      <c r="C23" s="1251">
        <v>801.48</v>
      </c>
      <c r="D23" s="1251">
        <f>ROUND(C23*'3_Levels 1&amp;2'!C23,0)</f>
        <v>35399769</v>
      </c>
      <c r="E23" s="1252">
        <v>25595514</v>
      </c>
      <c r="F23" s="1252">
        <v>13580692</v>
      </c>
      <c r="G23" s="1252">
        <v>12014822</v>
      </c>
      <c r="H23" s="1253">
        <f>IF(G23&gt;0,0,'3_Levels 1&amp;2'!C23)</f>
        <v>0</v>
      </c>
      <c r="I23" s="1251">
        <f t="shared" si="1"/>
        <v>0</v>
      </c>
      <c r="J23" s="1254">
        <f>'3_Levels 1&amp;2'!C23</f>
        <v>44168</v>
      </c>
      <c r="K23" s="1251">
        <f t="shared" si="2"/>
        <v>4416800</v>
      </c>
      <c r="L23" s="1251">
        <f t="shared" si="3"/>
        <v>17997492</v>
      </c>
      <c r="M23" s="1251">
        <f t="shared" si="4"/>
        <v>53397261</v>
      </c>
    </row>
    <row r="24" spans="1:13" ht="15.6" customHeight="1" x14ac:dyDescent="0.2">
      <c r="A24" s="636">
        <v>18</v>
      </c>
      <c r="B24" s="637" t="s">
        <v>24</v>
      </c>
      <c r="C24" s="1251">
        <v>845.94999999999993</v>
      </c>
      <c r="D24" s="1251">
        <f>ROUND(C24*'3_Levels 1&amp;2'!C24,0)</f>
        <v>816342</v>
      </c>
      <c r="E24" s="1252">
        <v>0</v>
      </c>
      <c r="F24" s="1252">
        <v>0</v>
      </c>
      <c r="G24" s="1252">
        <v>0</v>
      </c>
      <c r="H24" s="1253">
        <f>IF(G24&gt;0,0,'3_Levels 1&amp;2'!C24)</f>
        <v>965</v>
      </c>
      <c r="I24" s="1251">
        <f t="shared" si="1"/>
        <v>66510</v>
      </c>
      <c r="J24" s="1254">
        <f>'3_Levels 1&amp;2'!C24</f>
        <v>965</v>
      </c>
      <c r="K24" s="1251">
        <f t="shared" si="2"/>
        <v>96500</v>
      </c>
      <c r="L24" s="1251">
        <f t="shared" si="3"/>
        <v>163010</v>
      </c>
      <c r="M24" s="1251">
        <f t="shared" si="4"/>
        <v>979352</v>
      </c>
    </row>
    <row r="25" spans="1:13" ht="15.6" customHeight="1" x14ac:dyDescent="0.2">
      <c r="A25" s="636">
        <v>19</v>
      </c>
      <c r="B25" s="637" t="s">
        <v>25</v>
      </c>
      <c r="C25" s="1251">
        <v>905.43</v>
      </c>
      <c r="D25" s="1251">
        <f>ROUND(C25*'3_Levels 1&amp;2'!C25,0)</f>
        <v>1721222</v>
      </c>
      <c r="E25" s="1252">
        <v>0</v>
      </c>
      <c r="F25" s="1252">
        <v>0</v>
      </c>
      <c r="G25" s="1252">
        <v>0</v>
      </c>
      <c r="H25" s="1253">
        <f>IF(G25&gt;0,0,'3_Levels 1&amp;2'!C25)</f>
        <v>1901</v>
      </c>
      <c r="I25" s="1251">
        <f t="shared" si="1"/>
        <v>131022</v>
      </c>
      <c r="J25" s="1254">
        <f>'3_Levels 1&amp;2'!C25</f>
        <v>1901</v>
      </c>
      <c r="K25" s="1251">
        <f t="shared" si="2"/>
        <v>190100</v>
      </c>
      <c r="L25" s="1251">
        <f t="shared" si="3"/>
        <v>321122</v>
      </c>
      <c r="M25" s="1251">
        <f t="shared" si="4"/>
        <v>2042344</v>
      </c>
    </row>
    <row r="26" spans="1:13" ht="15.6" customHeight="1" x14ac:dyDescent="0.2">
      <c r="A26" s="626">
        <v>20</v>
      </c>
      <c r="B26" s="627" t="s">
        <v>26</v>
      </c>
      <c r="C26" s="1255">
        <v>586.16999999999996</v>
      </c>
      <c r="D26" s="1255">
        <f>ROUND(C26*'3_Levels 1&amp;2'!C26,0)</f>
        <v>3354651</v>
      </c>
      <c r="E26" s="1256">
        <v>175620</v>
      </c>
      <c r="F26" s="1256">
        <v>0</v>
      </c>
      <c r="G26" s="1256">
        <v>175620</v>
      </c>
      <c r="H26" s="1257">
        <f>IF(G26&gt;0,0,'3_Levels 1&amp;2'!C26)</f>
        <v>0</v>
      </c>
      <c r="I26" s="1255">
        <f t="shared" si="1"/>
        <v>0</v>
      </c>
      <c r="J26" s="1258">
        <f>'3_Levels 1&amp;2'!C26</f>
        <v>5723</v>
      </c>
      <c r="K26" s="1255">
        <f t="shared" si="2"/>
        <v>572300</v>
      </c>
      <c r="L26" s="1255">
        <f t="shared" si="3"/>
        <v>572300</v>
      </c>
      <c r="M26" s="1255">
        <f t="shared" si="4"/>
        <v>3926951</v>
      </c>
    </row>
    <row r="27" spans="1:13" ht="15.6" customHeight="1" x14ac:dyDescent="0.2">
      <c r="A27" s="636">
        <v>21</v>
      </c>
      <c r="B27" s="637" t="s">
        <v>27</v>
      </c>
      <c r="C27" s="1251">
        <v>610.35</v>
      </c>
      <c r="D27" s="1259">
        <f>ROUND(C27*'3_Levels 1&amp;2'!C27,0)</f>
        <v>1823115</v>
      </c>
      <c r="E27" s="1252">
        <v>0</v>
      </c>
      <c r="F27" s="1252">
        <v>0</v>
      </c>
      <c r="G27" s="1252">
        <v>0</v>
      </c>
      <c r="H27" s="1253">
        <f>IF(G27&gt;0,0,'3_Levels 1&amp;2'!C27)</f>
        <v>2987</v>
      </c>
      <c r="I27" s="1251">
        <f t="shared" si="1"/>
        <v>205872</v>
      </c>
      <c r="J27" s="1254">
        <f>'3_Levels 1&amp;2'!C27</f>
        <v>2987</v>
      </c>
      <c r="K27" s="1251">
        <f t="shared" si="2"/>
        <v>298700</v>
      </c>
      <c r="L27" s="1251">
        <f t="shared" si="3"/>
        <v>504572</v>
      </c>
      <c r="M27" s="1251">
        <f t="shared" si="4"/>
        <v>2327687</v>
      </c>
    </row>
    <row r="28" spans="1:13" ht="15.6" customHeight="1" x14ac:dyDescent="0.2">
      <c r="A28" s="636">
        <v>22</v>
      </c>
      <c r="B28" s="637" t="s">
        <v>28</v>
      </c>
      <c r="C28" s="1251">
        <v>496.36</v>
      </c>
      <c r="D28" s="1251">
        <f>ROUND(C28*'3_Levels 1&amp;2'!C28,0)</f>
        <v>1450860</v>
      </c>
      <c r="E28" s="1252">
        <v>0</v>
      </c>
      <c r="F28" s="1252">
        <v>0</v>
      </c>
      <c r="G28" s="1252">
        <v>0</v>
      </c>
      <c r="H28" s="1253">
        <f>IF(G28&gt;0,0,'3_Levels 1&amp;2'!C28)</f>
        <v>2923</v>
      </c>
      <c r="I28" s="1251">
        <f t="shared" si="1"/>
        <v>201461</v>
      </c>
      <c r="J28" s="1254">
        <f>'3_Levels 1&amp;2'!C28</f>
        <v>2923</v>
      </c>
      <c r="K28" s="1251">
        <f t="shared" si="2"/>
        <v>292300</v>
      </c>
      <c r="L28" s="1251">
        <f t="shared" si="3"/>
        <v>493761</v>
      </c>
      <c r="M28" s="1251">
        <f t="shared" si="4"/>
        <v>1944621</v>
      </c>
    </row>
    <row r="29" spans="1:13" ht="15.6" customHeight="1" x14ac:dyDescent="0.2">
      <c r="A29" s="636">
        <v>23</v>
      </c>
      <c r="B29" s="637" t="s">
        <v>29</v>
      </c>
      <c r="C29" s="1251">
        <v>688.58</v>
      </c>
      <c r="D29" s="1251">
        <f>ROUND(C29*'3_Levels 1&amp;2'!C29,0)</f>
        <v>8749786</v>
      </c>
      <c r="E29" s="1252">
        <v>0</v>
      </c>
      <c r="F29" s="1252">
        <v>0</v>
      </c>
      <c r="G29" s="1252">
        <v>0</v>
      </c>
      <c r="H29" s="1253">
        <f>IF(G29&gt;0,0,'3_Levels 1&amp;2'!C29)</f>
        <v>12707</v>
      </c>
      <c r="I29" s="1251">
        <f t="shared" si="1"/>
        <v>875799</v>
      </c>
      <c r="J29" s="1254">
        <f>'3_Levels 1&amp;2'!C29</f>
        <v>12707</v>
      </c>
      <c r="K29" s="1251">
        <f t="shared" si="2"/>
        <v>1270700</v>
      </c>
      <c r="L29" s="1251">
        <f t="shared" si="3"/>
        <v>2146499</v>
      </c>
      <c r="M29" s="1251">
        <f t="shared" si="4"/>
        <v>10896285</v>
      </c>
    </row>
    <row r="30" spans="1:13" ht="15.6" customHeight="1" x14ac:dyDescent="0.2">
      <c r="A30" s="636">
        <v>24</v>
      </c>
      <c r="B30" s="637" t="s">
        <v>30</v>
      </c>
      <c r="C30" s="1251">
        <v>854.24999999999989</v>
      </c>
      <c r="D30" s="1251">
        <f>ROUND(C30*'3_Levels 1&amp;2'!C30,0)</f>
        <v>4027789</v>
      </c>
      <c r="E30" s="1252">
        <v>2421938</v>
      </c>
      <c r="F30" s="1252">
        <v>1654734</v>
      </c>
      <c r="G30" s="1252">
        <v>767204</v>
      </c>
      <c r="H30" s="1253">
        <f>IF(G30&gt;0,0,'3_Levels 1&amp;2'!C30)</f>
        <v>0</v>
      </c>
      <c r="I30" s="1251">
        <f t="shared" si="1"/>
        <v>0</v>
      </c>
      <c r="J30" s="1254">
        <f>'3_Levels 1&amp;2'!C30</f>
        <v>4715</v>
      </c>
      <c r="K30" s="1251">
        <f t="shared" si="2"/>
        <v>471500</v>
      </c>
      <c r="L30" s="1251">
        <f t="shared" si="3"/>
        <v>2126234</v>
      </c>
      <c r="M30" s="1251">
        <f t="shared" si="4"/>
        <v>6154023</v>
      </c>
    </row>
    <row r="31" spans="1:13" ht="15.6" customHeight="1" x14ac:dyDescent="0.2">
      <c r="A31" s="626">
        <v>25</v>
      </c>
      <c r="B31" s="627" t="s">
        <v>31</v>
      </c>
      <c r="C31" s="1255">
        <v>653.73</v>
      </c>
      <c r="D31" s="1255">
        <f>ROUND(C31*'3_Levels 1&amp;2'!C31,0)</f>
        <v>1463048</v>
      </c>
      <c r="E31" s="1256">
        <v>0</v>
      </c>
      <c r="F31" s="1256">
        <v>0</v>
      </c>
      <c r="G31" s="1256">
        <v>0</v>
      </c>
      <c r="H31" s="1257">
        <f>IF(G31&gt;0,0,'3_Levels 1&amp;2'!C31)</f>
        <v>2238</v>
      </c>
      <c r="I31" s="1255">
        <f t="shared" si="1"/>
        <v>154249</v>
      </c>
      <c r="J31" s="1258">
        <f>'3_Levels 1&amp;2'!C31</f>
        <v>2238</v>
      </c>
      <c r="K31" s="1255">
        <f t="shared" si="2"/>
        <v>223800</v>
      </c>
      <c r="L31" s="1255">
        <f t="shared" si="3"/>
        <v>378049</v>
      </c>
      <c r="M31" s="1255">
        <f t="shared" si="4"/>
        <v>1841097</v>
      </c>
    </row>
    <row r="32" spans="1:13" ht="15.6" customHeight="1" x14ac:dyDescent="0.2">
      <c r="A32" s="636">
        <v>26</v>
      </c>
      <c r="B32" s="637" t="s">
        <v>32</v>
      </c>
      <c r="C32" s="1251">
        <v>836.83</v>
      </c>
      <c r="D32" s="1259">
        <f>ROUND(C32*'3_Levels 1&amp;2'!C32,0)</f>
        <v>40874961</v>
      </c>
      <c r="E32" s="1252">
        <v>23386991</v>
      </c>
      <c r="F32" s="1252">
        <v>14897747</v>
      </c>
      <c r="G32" s="1252">
        <v>8489244</v>
      </c>
      <c r="H32" s="1253">
        <f>IF(G32&gt;0,0,'3_Levels 1&amp;2'!C32)</f>
        <v>0</v>
      </c>
      <c r="I32" s="1251">
        <f t="shared" si="1"/>
        <v>0</v>
      </c>
      <c r="J32" s="1254">
        <f>'3_Levels 1&amp;2'!C32</f>
        <v>48845</v>
      </c>
      <c r="K32" s="1251">
        <f t="shared" si="2"/>
        <v>4884500</v>
      </c>
      <c r="L32" s="1251">
        <f t="shared" si="3"/>
        <v>19782247</v>
      </c>
      <c r="M32" s="1251">
        <f t="shared" si="4"/>
        <v>60657208</v>
      </c>
    </row>
    <row r="33" spans="1:13" ht="15.6" customHeight="1" x14ac:dyDescent="0.2">
      <c r="A33" s="636">
        <v>27</v>
      </c>
      <c r="B33" s="637" t="s">
        <v>33</v>
      </c>
      <c r="C33" s="1251">
        <v>693.06</v>
      </c>
      <c r="D33" s="1251">
        <f>ROUND(C33*'3_Levels 1&amp;2'!C33,0)</f>
        <v>3927571</v>
      </c>
      <c r="E33" s="1252">
        <v>0</v>
      </c>
      <c r="F33" s="1252">
        <v>0</v>
      </c>
      <c r="G33" s="1252">
        <v>0</v>
      </c>
      <c r="H33" s="1253">
        <f>IF(G33&gt;0,0,'3_Levels 1&amp;2'!C33)</f>
        <v>5667</v>
      </c>
      <c r="I33" s="1251">
        <f t="shared" si="1"/>
        <v>390584</v>
      </c>
      <c r="J33" s="1254">
        <f>'3_Levels 1&amp;2'!C33</f>
        <v>5667</v>
      </c>
      <c r="K33" s="1251">
        <f t="shared" si="2"/>
        <v>566700</v>
      </c>
      <c r="L33" s="1251">
        <f t="shared" si="3"/>
        <v>957284</v>
      </c>
      <c r="M33" s="1251">
        <f t="shared" si="4"/>
        <v>4884855</v>
      </c>
    </row>
    <row r="34" spans="1:13" ht="15.6" customHeight="1" x14ac:dyDescent="0.2">
      <c r="A34" s="636">
        <v>28</v>
      </c>
      <c r="B34" s="637" t="s">
        <v>34</v>
      </c>
      <c r="C34" s="1251">
        <v>694.4</v>
      </c>
      <c r="D34" s="1251">
        <f>ROUND(C34*'3_Levels 1&amp;2'!C34,0)</f>
        <v>22192330</v>
      </c>
      <c r="E34" s="1252">
        <v>1996377</v>
      </c>
      <c r="F34" s="1252">
        <v>1996377</v>
      </c>
      <c r="G34" s="1252">
        <v>0</v>
      </c>
      <c r="H34" s="1253">
        <f>IF(G34&gt;0,0,'3_Levels 1&amp;2'!C34)</f>
        <v>31959</v>
      </c>
      <c r="I34" s="1251">
        <f t="shared" si="1"/>
        <v>2202695</v>
      </c>
      <c r="J34" s="1254">
        <f>'3_Levels 1&amp;2'!C34</f>
        <v>31959</v>
      </c>
      <c r="K34" s="1251">
        <f t="shared" si="2"/>
        <v>3195900</v>
      </c>
      <c r="L34" s="1251">
        <f t="shared" si="3"/>
        <v>7394972</v>
      </c>
      <c r="M34" s="1251">
        <f t="shared" si="4"/>
        <v>29587302</v>
      </c>
    </row>
    <row r="35" spans="1:13" ht="15.6" customHeight="1" x14ac:dyDescent="0.2">
      <c r="A35" s="636">
        <v>29</v>
      </c>
      <c r="B35" s="637" t="s">
        <v>35</v>
      </c>
      <c r="C35" s="1251">
        <v>754.94999999999993</v>
      </c>
      <c r="D35" s="1251">
        <f>ROUND(C35*'3_Levels 1&amp;2'!C35,0)</f>
        <v>10601008</v>
      </c>
      <c r="E35" s="1252">
        <v>0</v>
      </c>
      <c r="F35" s="1252">
        <v>0</v>
      </c>
      <c r="G35" s="1252">
        <v>0</v>
      </c>
      <c r="H35" s="1253">
        <f>IF(G35&gt;0,0,'3_Levels 1&amp;2'!C35)</f>
        <v>14042</v>
      </c>
      <c r="I35" s="1251">
        <f t="shared" si="1"/>
        <v>967810</v>
      </c>
      <c r="J35" s="1254">
        <f>'3_Levels 1&amp;2'!C35</f>
        <v>14042</v>
      </c>
      <c r="K35" s="1251">
        <f t="shared" si="2"/>
        <v>1404200</v>
      </c>
      <c r="L35" s="1251">
        <f t="shared" si="3"/>
        <v>2372010</v>
      </c>
      <c r="M35" s="1251">
        <f t="shared" si="4"/>
        <v>12973018</v>
      </c>
    </row>
    <row r="36" spans="1:13" ht="15.6" customHeight="1" x14ac:dyDescent="0.2">
      <c r="A36" s="626">
        <v>30</v>
      </c>
      <c r="B36" s="627" t="s">
        <v>36</v>
      </c>
      <c r="C36" s="1255">
        <v>727.17</v>
      </c>
      <c r="D36" s="1255">
        <f>ROUND(C36*'3_Levels 1&amp;2'!C36,0)</f>
        <v>1820107</v>
      </c>
      <c r="E36" s="1256">
        <v>0</v>
      </c>
      <c r="F36" s="1256">
        <v>0</v>
      </c>
      <c r="G36" s="1256">
        <v>0</v>
      </c>
      <c r="H36" s="1257">
        <f>IF(G36&gt;0,0,'3_Levels 1&amp;2'!C36)</f>
        <v>2503</v>
      </c>
      <c r="I36" s="1255">
        <f t="shared" si="1"/>
        <v>172513</v>
      </c>
      <c r="J36" s="1258">
        <f>'3_Levels 1&amp;2'!C36</f>
        <v>2503</v>
      </c>
      <c r="K36" s="1255">
        <f t="shared" si="2"/>
        <v>250300</v>
      </c>
      <c r="L36" s="1255">
        <f t="shared" si="3"/>
        <v>422813</v>
      </c>
      <c r="M36" s="1255">
        <f t="shared" si="4"/>
        <v>2242920</v>
      </c>
    </row>
    <row r="37" spans="1:13" ht="15.6" customHeight="1" x14ac:dyDescent="0.2">
      <c r="A37" s="636">
        <v>31</v>
      </c>
      <c r="B37" s="637" t="s">
        <v>37</v>
      </c>
      <c r="C37" s="1251">
        <v>620.83000000000004</v>
      </c>
      <c r="D37" s="1259">
        <f>ROUND(C37*'3_Levels 1&amp;2'!C37,0)</f>
        <v>3857217</v>
      </c>
      <c r="E37" s="1252">
        <v>0</v>
      </c>
      <c r="F37" s="1252">
        <v>0</v>
      </c>
      <c r="G37" s="1252">
        <v>0</v>
      </c>
      <c r="H37" s="1253">
        <f>IF(G37&gt;0,0,'3_Levels 1&amp;2'!C37)</f>
        <v>6213</v>
      </c>
      <c r="I37" s="1251">
        <f t="shared" si="1"/>
        <v>428216</v>
      </c>
      <c r="J37" s="1254">
        <f>'3_Levels 1&amp;2'!C37</f>
        <v>6213</v>
      </c>
      <c r="K37" s="1251">
        <f t="shared" si="2"/>
        <v>621300</v>
      </c>
      <c r="L37" s="1251">
        <f t="shared" si="3"/>
        <v>1049516</v>
      </c>
      <c r="M37" s="1251">
        <f t="shared" si="4"/>
        <v>4906733</v>
      </c>
    </row>
    <row r="38" spans="1:13" ht="15.6" customHeight="1" x14ac:dyDescent="0.2">
      <c r="A38" s="636">
        <v>32</v>
      </c>
      <c r="B38" s="637" t="s">
        <v>38</v>
      </c>
      <c r="C38" s="1251">
        <v>559.77</v>
      </c>
      <c r="D38" s="1251">
        <f>ROUND(C38*'3_Levels 1&amp;2'!C38,0)</f>
        <v>14122437</v>
      </c>
      <c r="E38" s="1252">
        <v>0</v>
      </c>
      <c r="F38" s="1252">
        <v>0</v>
      </c>
      <c r="G38" s="1252">
        <v>0</v>
      </c>
      <c r="H38" s="1253">
        <f>IF(G38&gt;0,0,'3_Levels 1&amp;2'!C38)</f>
        <v>25229</v>
      </c>
      <c r="I38" s="1251">
        <f t="shared" si="1"/>
        <v>1738846</v>
      </c>
      <c r="J38" s="1254">
        <f>'3_Levels 1&amp;2'!C38</f>
        <v>25229</v>
      </c>
      <c r="K38" s="1251">
        <f t="shared" si="2"/>
        <v>2522900</v>
      </c>
      <c r="L38" s="1251">
        <f t="shared" si="3"/>
        <v>4261746</v>
      </c>
      <c r="M38" s="1251">
        <f t="shared" si="4"/>
        <v>18384183</v>
      </c>
    </row>
    <row r="39" spans="1:13" ht="15.6" customHeight="1" x14ac:dyDescent="0.2">
      <c r="A39" s="636">
        <v>33</v>
      </c>
      <c r="B39" s="637" t="s">
        <v>39</v>
      </c>
      <c r="C39" s="1251">
        <v>655.31000000000006</v>
      </c>
      <c r="D39" s="1251">
        <f>ROUND(C39*'3_Levels 1&amp;2'!C39,0)</f>
        <v>1052428</v>
      </c>
      <c r="E39" s="1252">
        <v>0</v>
      </c>
      <c r="F39" s="1252">
        <v>0</v>
      </c>
      <c r="G39" s="1252">
        <v>0</v>
      </c>
      <c r="H39" s="1253">
        <f>IF(G39&gt;0,0,'3_Levels 1&amp;2'!C39)</f>
        <v>1606</v>
      </c>
      <c r="I39" s="1251">
        <f t="shared" ref="I39:I70" si="5">ROUND($I$3*H39,0)</f>
        <v>110690</v>
      </c>
      <c r="J39" s="1254">
        <f>'3_Levels 1&amp;2'!C39</f>
        <v>1606</v>
      </c>
      <c r="K39" s="1251">
        <f t="shared" ref="K39:K70" si="6">ROUND(J39*$K$3,0)</f>
        <v>160600</v>
      </c>
      <c r="L39" s="1251">
        <f t="shared" ref="L39:L70" si="7">F39+I39+K39</f>
        <v>271290</v>
      </c>
      <c r="M39" s="1251">
        <f t="shared" ref="M39:M75" si="8">D39+F39+I39+K39</f>
        <v>1323718</v>
      </c>
    </row>
    <row r="40" spans="1:13" ht="15.6" customHeight="1" x14ac:dyDescent="0.2">
      <c r="A40" s="636">
        <v>34</v>
      </c>
      <c r="B40" s="637" t="s">
        <v>40</v>
      </c>
      <c r="C40" s="1251">
        <v>644.11000000000013</v>
      </c>
      <c r="D40" s="1251">
        <f>ROUND(C40*'3_Levels 1&amp;2'!C40,0)</f>
        <v>2504944</v>
      </c>
      <c r="E40" s="1252">
        <v>0</v>
      </c>
      <c r="F40" s="1252">
        <v>0</v>
      </c>
      <c r="G40" s="1252">
        <v>0</v>
      </c>
      <c r="H40" s="1253">
        <f>IF(G40&gt;0,0,'3_Levels 1&amp;2'!C40)</f>
        <v>3889</v>
      </c>
      <c r="I40" s="1251">
        <f t="shared" si="5"/>
        <v>268040</v>
      </c>
      <c r="J40" s="1254">
        <f>'3_Levels 1&amp;2'!C40</f>
        <v>3889</v>
      </c>
      <c r="K40" s="1251">
        <f t="shared" si="6"/>
        <v>388900</v>
      </c>
      <c r="L40" s="1251">
        <f t="shared" si="7"/>
        <v>656940</v>
      </c>
      <c r="M40" s="1251">
        <f t="shared" si="8"/>
        <v>3161884</v>
      </c>
    </row>
    <row r="41" spans="1:13" ht="15.6" customHeight="1" x14ac:dyDescent="0.2">
      <c r="A41" s="626">
        <v>35</v>
      </c>
      <c r="B41" s="627" t="s">
        <v>41</v>
      </c>
      <c r="C41" s="1255">
        <v>537.96</v>
      </c>
      <c r="D41" s="1255">
        <f>ROUND(C41*'3_Levels 1&amp;2'!C41,0)</f>
        <v>3196020</v>
      </c>
      <c r="E41" s="1256">
        <v>0</v>
      </c>
      <c r="F41" s="1256">
        <v>0</v>
      </c>
      <c r="G41" s="1256">
        <v>0</v>
      </c>
      <c r="H41" s="1257">
        <f>IF(G41&gt;0,0,'3_Levels 1&amp;2'!C41)</f>
        <v>5941</v>
      </c>
      <c r="I41" s="1255">
        <f t="shared" si="5"/>
        <v>409469</v>
      </c>
      <c r="J41" s="1258">
        <f>'3_Levels 1&amp;2'!C41</f>
        <v>5941</v>
      </c>
      <c r="K41" s="1255">
        <f t="shared" si="6"/>
        <v>594100</v>
      </c>
      <c r="L41" s="1255">
        <f t="shared" si="7"/>
        <v>1003569</v>
      </c>
      <c r="M41" s="1255">
        <f t="shared" si="8"/>
        <v>4199589</v>
      </c>
    </row>
    <row r="42" spans="1:13" ht="15.6" customHeight="1" x14ac:dyDescent="0.2">
      <c r="A42" s="636">
        <v>36</v>
      </c>
      <c r="B42" s="637" t="s">
        <v>42</v>
      </c>
      <c r="C42" s="1251">
        <v>732.46</v>
      </c>
      <c r="D42" s="1508">
        <f>ROUND((SUM('8_2.1.18 SIS'!C42:F42)*C42)+(SUM('8_2.1.18 SIS'!G42:AO42)*'Source Data'!G42),0)</f>
        <v>33914196</v>
      </c>
      <c r="E42" s="1252">
        <v>0</v>
      </c>
      <c r="F42" s="1252">
        <v>0</v>
      </c>
      <c r="G42" s="1252">
        <v>0</v>
      </c>
      <c r="H42" s="1253">
        <f>IF(G42&gt;0,0,'3_Levels 1&amp;2'!C42)</f>
        <v>46271</v>
      </c>
      <c r="I42" s="1251">
        <f t="shared" si="5"/>
        <v>3189114</v>
      </c>
      <c r="J42" s="1254">
        <f>'3_Levels 1&amp;2'!C42</f>
        <v>46271</v>
      </c>
      <c r="K42" s="1251">
        <f t="shared" si="6"/>
        <v>4627100</v>
      </c>
      <c r="L42" s="1251">
        <f t="shared" si="7"/>
        <v>7816214</v>
      </c>
      <c r="M42" s="1251">
        <f t="shared" si="8"/>
        <v>41730410</v>
      </c>
    </row>
    <row r="43" spans="1:13" ht="15.6" customHeight="1" x14ac:dyDescent="0.2">
      <c r="A43" s="636">
        <v>37</v>
      </c>
      <c r="B43" s="637" t="s">
        <v>43</v>
      </c>
      <c r="C43" s="1251">
        <v>653.61</v>
      </c>
      <c r="D43" s="1251">
        <f>ROUND(C43*'3_Levels 1&amp;2'!C43,0)</f>
        <v>12476108</v>
      </c>
      <c r="E43" s="1252">
        <v>0</v>
      </c>
      <c r="F43" s="1252">
        <v>0</v>
      </c>
      <c r="G43" s="1252">
        <v>0</v>
      </c>
      <c r="H43" s="1253">
        <f>IF(G43&gt;0,0,'3_Levels 1&amp;2'!C43)</f>
        <v>19088</v>
      </c>
      <c r="I43" s="1251">
        <f t="shared" si="5"/>
        <v>1315593</v>
      </c>
      <c r="J43" s="1254">
        <f>'3_Levels 1&amp;2'!C43</f>
        <v>19088</v>
      </c>
      <c r="K43" s="1251">
        <f t="shared" si="6"/>
        <v>1908800</v>
      </c>
      <c r="L43" s="1251">
        <f t="shared" si="7"/>
        <v>3224393</v>
      </c>
      <c r="M43" s="1251">
        <f t="shared" si="8"/>
        <v>15700501</v>
      </c>
    </row>
    <row r="44" spans="1:13" ht="15.6" customHeight="1" x14ac:dyDescent="0.2">
      <c r="A44" s="636">
        <v>38</v>
      </c>
      <c r="B44" s="637" t="s">
        <v>44</v>
      </c>
      <c r="C44" s="1251">
        <v>829.92000000000007</v>
      </c>
      <c r="D44" s="1251">
        <f>ROUND(C44*'3_Levels 1&amp;2'!C44,0)</f>
        <v>3237518</v>
      </c>
      <c r="E44" s="1252">
        <v>5387703</v>
      </c>
      <c r="F44" s="1252">
        <v>1258024</v>
      </c>
      <c r="G44" s="1252">
        <v>4129679</v>
      </c>
      <c r="H44" s="1253">
        <f>IF(G44&gt;0,0,'3_Levels 1&amp;2'!C44)</f>
        <v>0</v>
      </c>
      <c r="I44" s="1251">
        <f t="shared" si="5"/>
        <v>0</v>
      </c>
      <c r="J44" s="1254">
        <f>'3_Levels 1&amp;2'!C44</f>
        <v>3901</v>
      </c>
      <c r="K44" s="1251">
        <f t="shared" si="6"/>
        <v>390100</v>
      </c>
      <c r="L44" s="1251">
        <f t="shared" si="7"/>
        <v>1648124</v>
      </c>
      <c r="M44" s="1251">
        <f t="shared" si="8"/>
        <v>4885642</v>
      </c>
    </row>
    <row r="45" spans="1:13" ht="15.6" customHeight="1" x14ac:dyDescent="0.2">
      <c r="A45" s="636">
        <v>39</v>
      </c>
      <c r="B45" s="637" t="s">
        <v>45</v>
      </c>
      <c r="C45" s="1251">
        <v>779.66</v>
      </c>
      <c r="D45" s="1251">
        <f>ROUND(C45*'3_Levels 1&amp;2'!C45,0)</f>
        <v>2151862</v>
      </c>
      <c r="E45" s="1252">
        <v>324688</v>
      </c>
      <c r="F45" s="1252">
        <v>324688</v>
      </c>
      <c r="G45" s="1252">
        <v>0</v>
      </c>
      <c r="H45" s="1253">
        <f>IF(G45&gt;0,0,'3_Levels 1&amp;2'!C45)</f>
        <v>2760</v>
      </c>
      <c r="I45" s="1251">
        <f t="shared" si="5"/>
        <v>190226</v>
      </c>
      <c r="J45" s="1254">
        <f>'3_Levels 1&amp;2'!C45</f>
        <v>2760</v>
      </c>
      <c r="K45" s="1251">
        <f t="shared" si="6"/>
        <v>276000</v>
      </c>
      <c r="L45" s="1251">
        <f t="shared" si="7"/>
        <v>790914</v>
      </c>
      <c r="M45" s="1251">
        <f t="shared" si="8"/>
        <v>2942776</v>
      </c>
    </row>
    <row r="46" spans="1:13" ht="15.6" customHeight="1" x14ac:dyDescent="0.2">
      <c r="A46" s="626">
        <v>40</v>
      </c>
      <c r="B46" s="627" t="s">
        <v>46</v>
      </c>
      <c r="C46" s="1255">
        <v>700.2700000000001</v>
      </c>
      <c r="D46" s="1255">
        <f>ROUND(C46*'3_Levels 1&amp;2'!C46,0)</f>
        <v>15597814</v>
      </c>
      <c r="E46" s="1256">
        <v>0</v>
      </c>
      <c r="F46" s="1256">
        <v>0</v>
      </c>
      <c r="G46" s="1256">
        <v>0</v>
      </c>
      <c r="H46" s="1257">
        <f>IF(G46&gt;0,0,'3_Levels 1&amp;2'!C46)</f>
        <v>22274</v>
      </c>
      <c r="I46" s="1255">
        <f t="shared" si="5"/>
        <v>1535180</v>
      </c>
      <c r="J46" s="1258">
        <f>'3_Levels 1&amp;2'!C46</f>
        <v>22274</v>
      </c>
      <c r="K46" s="1255">
        <f t="shared" si="6"/>
        <v>2227400</v>
      </c>
      <c r="L46" s="1255">
        <f t="shared" si="7"/>
        <v>3762580</v>
      </c>
      <c r="M46" s="1255">
        <f t="shared" si="8"/>
        <v>19360394</v>
      </c>
    </row>
    <row r="47" spans="1:13" ht="15.6" customHeight="1" x14ac:dyDescent="0.2">
      <c r="A47" s="636">
        <v>41</v>
      </c>
      <c r="B47" s="637" t="s">
        <v>47</v>
      </c>
      <c r="C47" s="1251">
        <v>886.22</v>
      </c>
      <c r="D47" s="1259">
        <f>ROUND(C47*'3_Levels 1&amp;2'!C47,0)</f>
        <v>1257546</v>
      </c>
      <c r="E47" s="1252">
        <v>0</v>
      </c>
      <c r="F47" s="1252">
        <v>0</v>
      </c>
      <c r="G47" s="1252">
        <v>0</v>
      </c>
      <c r="H47" s="1253">
        <f>IF(G47&gt;0,0,'3_Levels 1&amp;2'!C47)</f>
        <v>1419</v>
      </c>
      <c r="I47" s="1251">
        <f t="shared" si="5"/>
        <v>97801</v>
      </c>
      <c r="J47" s="1254">
        <f>'3_Levels 1&amp;2'!C47</f>
        <v>1419</v>
      </c>
      <c r="K47" s="1251">
        <f t="shared" si="6"/>
        <v>141900</v>
      </c>
      <c r="L47" s="1251">
        <f t="shared" si="7"/>
        <v>239701</v>
      </c>
      <c r="M47" s="1251">
        <f t="shared" si="8"/>
        <v>1497247</v>
      </c>
    </row>
    <row r="48" spans="1:13" ht="15.6" customHeight="1" x14ac:dyDescent="0.2">
      <c r="A48" s="636">
        <v>42</v>
      </c>
      <c r="B48" s="637" t="s">
        <v>48</v>
      </c>
      <c r="C48" s="1251">
        <v>534.28</v>
      </c>
      <c r="D48" s="1251">
        <f>ROUND(C48*'3_Levels 1&amp;2'!C48,0)</f>
        <v>1518958</v>
      </c>
      <c r="E48" s="1252">
        <v>0</v>
      </c>
      <c r="F48" s="1252">
        <v>0</v>
      </c>
      <c r="G48" s="1252">
        <v>0</v>
      </c>
      <c r="H48" s="1253">
        <f>IF(G48&gt;0,0,'3_Levels 1&amp;2'!C48)</f>
        <v>2843</v>
      </c>
      <c r="I48" s="1251">
        <f t="shared" si="5"/>
        <v>195947</v>
      </c>
      <c r="J48" s="1254">
        <f>'3_Levels 1&amp;2'!C48</f>
        <v>2843</v>
      </c>
      <c r="K48" s="1251">
        <f t="shared" si="6"/>
        <v>284300</v>
      </c>
      <c r="L48" s="1251">
        <f t="shared" si="7"/>
        <v>480247</v>
      </c>
      <c r="M48" s="1251">
        <f t="shared" si="8"/>
        <v>1999205</v>
      </c>
    </row>
    <row r="49" spans="1:13" ht="15.6" customHeight="1" x14ac:dyDescent="0.2">
      <c r="A49" s="636">
        <v>43</v>
      </c>
      <c r="B49" s="637" t="s">
        <v>49</v>
      </c>
      <c r="C49" s="1251">
        <v>574.6099999999999</v>
      </c>
      <c r="D49" s="1251">
        <f>ROUND(C49*'3_Levels 1&amp;2'!C49,0)</f>
        <v>2363946</v>
      </c>
      <c r="E49" s="1252">
        <v>0</v>
      </c>
      <c r="F49" s="1252">
        <v>0</v>
      </c>
      <c r="G49" s="1252">
        <v>0</v>
      </c>
      <c r="H49" s="1253">
        <f>IF(G49&gt;0,0,'3_Levels 1&amp;2'!C49)</f>
        <v>4114</v>
      </c>
      <c r="I49" s="1251">
        <f t="shared" si="5"/>
        <v>283547</v>
      </c>
      <c r="J49" s="1254">
        <f>'3_Levels 1&amp;2'!C49</f>
        <v>4114</v>
      </c>
      <c r="K49" s="1251">
        <f t="shared" si="6"/>
        <v>411400</v>
      </c>
      <c r="L49" s="1251">
        <f t="shared" si="7"/>
        <v>694947</v>
      </c>
      <c r="M49" s="1251">
        <f t="shared" si="8"/>
        <v>3058893</v>
      </c>
    </row>
    <row r="50" spans="1:13" ht="15.6" customHeight="1" x14ac:dyDescent="0.2">
      <c r="A50" s="636">
        <v>44</v>
      </c>
      <c r="B50" s="637" t="s">
        <v>50</v>
      </c>
      <c r="C50" s="1251">
        <v>663.16000000000008</v>
      </c>
      <c r="D50" s="1251">
        <f>ROUND(C50*'3_Levels 1&amp;2'!C50,0)</f>
        <v>4817857</v>
      </c>
      <c r="E50" s="1252">
        <v>0</v>
      </c>
      <c r="F50" s="1252">
        <v>0</v>
      </c>
      <c r="G50" s="1252">
        <v>0</v>
      </c>
      <c r="H50" s="1253">
        <f>IF(G50&gt;0,0,'3_Levels 1&amp;2'!C50)</f>
        <v>7265</v>
      </c>
      <c r="I50" s="1251">
        <f t="shared" si="5"/>
        <v>500722</v>
      </c>
      <c r="J50" s="1254">
        <f>'3_Levels 1&amp;2'!C50</f>
        <v>7265</v>
      </c>
      <c r="K50" s="1251">
        <f t="shared" si="6"/>
        <v>726500</v>
      </c>
      <c r="L50" s="1251">
        <f t="shared" si="7"/>
        <v>1227222</v>
      </c>
      <c r="M50" s="1251">
        <f t="shared" si="8"/>
        <v>6045079</v>
      </c>
    </row>
    <row r="51" spans="1:13" ht="15.6" customHeight="1" x14ac:dyDescent="0.2">
      <c r="A51" s="626">
        <v>45</v>
      </c>
      <c r="B51" s="627" t="s">
        <v>51</v>
      </c>
      <c r="C51" s="1255">
        <v>753.96000000000015</v>
      </c>
      <c r="D51" s="1255">
        <f>ROUND(C51*'3_Levels 1&amp;2'!C51,0)</f>
        <v>6999011</v>
      </c>
      <c r="E51" s="1256">
        <v>9520260</v>
      </c>
      <c r="F51" s="1256">
        <v>2883682</v>
      </c>
      <c r="G51" s="1256">
        <v>6636578</v>
      </c>
      <c r="H51" s="1257">
        <f>IF(G51&gt;0,0,'3_Levels 1&amp;2'!C51)</f>
        <v>0</v>
      </c>
      <c r="I51" s="1255">
        <f t="shared" si="5"/>
        <v>0</v>
      </c>
      <c r="J51" s="1258">
        <f>'3_Levels 1&amp;2'!C51</f>
        <v>9283</v>
      </c>
      <c r="K51" s="1255">
        <f t="shared" si="6"/>
        <v>928300</v>
      </c>
      <c r="L51" s="1255">
        <f t="shared" si="7"/>
        <v>3811982</v>
      </c>
      <c r="M51" s="1255">
        <f t="shared" si="8"/>
        <v>10810993</v>
      </c>
    </row>
    <row r="52" spans="1:13" ht="15.6" customHeight="1" x14ac:dyDescent="0.2">
      <c r="A52" s="636">
        <v>46</v>
      </c>
      <c r="B52" s="637" t="s">
        <v>52</v>
      </c>
      <c r="C52" s="1251">
        <v>728.06</v>
      </c>
      <c r="D52" s="1259">
        <f>ROUND(C52*'3_Levels 1&amp;2'!C52,0)</f>
        <v>844550</v>
      </c>
      <c r="E52" s="1252">
        <v>0</v>
      </c>
      <c r="F52" s="1252">
        <v>0</v>
      </c>
      <c r="G52" s="1252">
        <v>0</v>
      </c>
      <c r="H52" s="1253">
        <f>IF(G52&gt;0,0,'3_Levels 1&amp;2'!C52)</f>
        <v>1160</v>
      </c>
      <c r="I52" s="1251">
        <f t="shared" si="5"/>
        <v>79950</v>
      </c>
      <c r="J52" s="1254">
        <f>'3_Levels 1&amp;2'!C52</f>
        <v>1160</v>
      </c>
      <c r="K52" s="1251">
        <f t="shared" si="6"/>
        <v>116000</v>
      </c>
      <c r="L52" s="1251">
        <f t="shared" si="7"/>
        <v>195950</v>
      </c>
      <c r="M52" s="1251">
        <f t="shared" si="8"/>
        <v>1040500</v>
      </c>
    </row>
    <row r="53" spans="1:13" ht="15.6" customHeight="1" x14ac:dyDescent="0.2">
      <c r="A53" s="636">
        <v>47</v>
      </c>
      <c r="B53" s="637" t="s">
        <v>53</v>
      </c>
      <c r="C53" s="1251">
        <v>910.76</v>
      </c>
      <c r="D53" s="1251">
        <f>ROUND(C53*'3_Levels 1&amp;2'!C53,0)</f>
        <v>3319720</v>
      </c>
      <c r="E53" s="1252">
        <v>1851066</v>
      </c>
      <c r="F53" s="1252">
        <v>1060614</v>
      </c>
      <c r="G53" s="1252">
        <v>790452</v>
      </c>
      <c r="H53" s="1253">
        <f>IF(G53&gt;0,0,'3_Levels 1&amp;2'!C53)</f>
        <v>0</v>
      </c>
      <c r="I53" s="1251">
        <f t="shared" si="5"/>
        <v>0</v>
      </c>
      <c r="J53" s="1254">
        <f>'3_Levels 1&amp;2'!C53</f>
        <v>3645</v>
      </c>
      <c r="K53" s="1251">
        <f t="shared" si="6"/>
        <v>364500</v>
      </c>
      <c r="L53" s="1251">
        <f t="shared" si="7"/>
        <v>1425114</v>
      </c>
      <c r="M53" s="1251">
        <f t="shared" si="8"/>
        <v>4744834</v>
      </c>
    </row>
    <row r="54" spans="1:13" ht="15.6" customHeight="1" x14ac:dyDescent="0.2">
      <c r="A54" s="636">
        <v>48</v>
      </c>
      <c r="B54" s="637" t="s">
        <v>91</v>
      </c>
      <c r="C54" s="1251">
        <v>871.07</v>
      </c>
      <c r="D54" s="1251">
        <f>ROUND(C54*'3_Levels 1&amp;2'!C54,0)</f>
        <v>5130602</v>
      </c>
      <c r="E54" s="1252">
        <v>0</v>
      </c>
      <c r="F54" s="1252">
        <v>0</v>
      </c>
      <c r="G54" s="1252">
        <v>0</v>
      </c>
      <c r="H54" s="1253">
        <f>IF(G54&gt;0,0,'3_Levels 1&amp;2'!C54)</f>
        <v>5890</v>
      </c>
      <c r="I54" s="1251">
        <f t="shared" si="5"/>
        <v>405954</v>
      </c>
      <c r="J54" s="1254">
        <f>'3_Levels 1&amp;2'!C54</f>
        <v>5890</v>
      </c>
      <c r="K54" s="1251">
        <f t="shared" si="6"/>
        <v>589000</v>
      </c>
      <c r="L54" s="1251">
        <f t="shared" si="7"/>
        <v>994954</v>
      </c>
      <c r="M54" s="1251">
        <f t="shared" si="8"/>
        <v>6125556</v>
      </c>
    </row>
    <row r="55" spans="1:13" ht="15.6" customHeight="1" x14ac:dyDescent="0.2">
      <c r="A55" s="636">
        <v>49</v>
      </c>
      <c r="B55" s="637" t="s">
        <v>54</v>
      </c>
      <c r="C55" s="1251">
        <v>574.43999999999994</v>
      </c>
      <c r="D55" s="1251">
        <f>ROUND(C55*'3_Levels 1&amp;2'!C55,0)</f>
        <v>7823298</v>
      </c>
      <c r="E55" s="1252">
        <v>0</v>
      </c>
      <c r="F55" s="1252">
        <v>0</v>
      </c>
      <c r="G55" s="1252">
        <v>0</v>
      </c>
      <c r="H55" s="1253">
        <f>IF(G55&gt;0,0,'3_Levels 1&amp;2'!C55)</f>
        <v>13619</v>
      </c>
      <c r="I55" s="1251">
        <f t="shared" si="5"/>
        <v>938656</v>
      </c>
      <c r="J55" s="1254">
        <f>'3_Levels 1&amp;2'!C55</f>
        <v>13619</v>
      </c>
      <c r="K55" s="1251">
        <f t="shared" si="6"/>
        <v>1361900</v>
      </c>
      <c r="L55" s="1251">
        <f t="shared" si="7"/>
        <v>2300556</v>
      </c>
      <c r="M55" s="1251">
        <f t="shared" si="8"/>
        <v>10123854</v>
      </c>
    </row>
    <row r="56" spans="1:13" ht="15.6" customHeight="1" x14ac:dyDescent="0.2">
      <c r="A56" s="626">
        <v>50</v>
      </c>
      <c r="B56" s="627" t="s">
        <v>55</v>
      </c>
      <c r="C56" s="1255">
        <v>634.46</v>
      </c>
      <c r="D56" s="1255">
        <f>ROUND(C56*'3_Levels 1&amp;2'!C56,0)</f>
        <v>4897397</v>
      </c>
      <c r="E56" s="1256">
        <v>0</v>
      </c>
      <c r="F56" s="1256">
        <v>0</v>
      </c>
      <c r="G56" s="1256">
        <v>0</v>
      </c>
      <c r="H56" s="1257">
        <f>IF(G56&gt;0,0,'3_Levels 1&amp;2'!C56)</f>
        <v>7719</v>
      </c>
      <c r="I56" s="1255">
        <f t="shared" si="5"/>
        <v>532013</v>
      </c>
      <c r="J56" s="1258">
        <f>'3_Levels 1&amp;2'!C56</f>
        <v>7719</v>
      </c>
      <c r="K56" s="1255">
        <f t="shared" si="6"/>
        <v>771900</v>
      </c>
      <c r="L56" s="1255">
        <f t="shared" si="7"/>
        <v>1303913</v>
      </c>
      <c r="M56" s="1255">
        <f t="shared" si="8"/>
        <v>6201310</v>
      </c>
    </row>
    <row r="57" spans="1:13" ht="15.6" customHeight="1" x14ac:dyDescent="0.2">
      <c r="A57" s="636">
        <v>51</v>
      </c>
      <c r="B57" s="637" t="s">
        <v>56</v>
      </c>
      <c r="C57" s="1251">
        <v>706.66</v>
      </c>
      <c r="D57" s="1259">
        <f>ROUND(C57*'3_Levels 1&amp;2'!C57,0)</f>
        <v>5830652</v>
      </c>
      <c r="E57" s="1252">
        <v>0</v>
      </c>
      <c r="F57" s="1252">
        <v>0</v>
      </c>
      <c r="G57" s="1252">
        <v>0</v>
      </c>
      <c r="H57" s="1253">
        <f>IF(G57&gt;0,0,'3_Levels 1&amp;2'!C57)</f>
        <v>8251</v>
      </c>
      <c r="I57" s="1251">
        <f t="shared" si="5"/>
        <v>568680</v>
      </c>
      <c r="J57" s="1254">
        <f>'3_Levels 1&amp;2'!C57</f>
        <v>8251</v>
      </c>
      <c r="K57" s="1251">
        <f t="shared" si="6"/>
        <v>825100</v>
      </c>
      <c r="L57" s="1251">
        <f t="shared" si="7"/>
        <v>1393780</v>
      </c>
      <c r="M57" s="1251">
        <f t="shared" si="8"/>
        <v>7224432</v>
      </c>
    </row>
    <row r="58" spans="1:13" ht="15.6" customHeight="1" x14ac:dyDescent="0.2">
      <c r="A58" s="636">
        <v>52</v>
      </c>
      <c r="B58" s="637" t="s">
        <v>57</v>
      </c>
      <c r="C58" s="1251">
        <v>658.37</v>
      </c>
      <c r="D58" s="1251">
        <f>ROUND(C58*'3_Levels 1&amp;2'!C58,0)</f>
        <v>24911404</v>
      </c>
      <c r="E58" s="1252">
        <v>0</v>
      </c>
      <c r="F58" s="1252">
        <v>0</v>
      </c>
      <c r="G58" s="1252">
        <v>0</v>
      </c>
      <c r="H58" s="1253">
        <f>IF(G58&gt;0,0,'3_Levels 1&amp;2'!C58)</f>
        <v>37838</v>
      </c>
      <c r="I58" s="1251">
        <f t="shared" si="5"/>
        <v>2607891</v>
      </c>
      <c r="J58" s="1254">
        <f>'3_Levels 1&amp;2'!C58</f>
        <v>37838</v>
      </c>
      <c r="K58" s="1251">
        <f t="shared" si="6"/>
        <v>3783800</v>
      </c>
      <c r="L58" s="1251">
        <f t="shared" si="7"/>
        <v>6391691</v>
      </c>
      <c r="M58" s="1251">
        <f t="shared" si="8"/>
        <v>31303095</v>
      </c>
    </row>
    <row r="59" spans="1:13" ht="15.6" customHeight="1" x14ac:dyDescent="0.2">
      <c r="A59" s="636">
        <v>53</v>
      </c>
      <c r="B59" s="637" t="s">
        <v>58</v>
      </c>
      <c r="C59" s="1251">
        <v>689.74</v>
      </c>
      <c r="D59" s="1251">
        <f>ROUND(C59*'3_Levels 1&amp;2'!C59,0)</f>
        <v>13171275</v>
      </c>
      <c r="E59" s="1252">
        <v>0</v>
      </c>
      <c r="F59" s="1252">
        <v>0</v>
      </c>
      <c r="G59" s="1252">
        <v>0</v>
      </c>
      <c r="H59" s="1253">
        <f>IF(G59&gt;0,0,'3_Levels 1&amp;2'!C59)</f>
        <v>19096</v>
      </c>
      <c r="I59" s="1251">
        <f t="shared" si="5"/>
        <v>1316145</v>
      </c>
      <c r="J59" s="1254">
        <f>'3_Levels 1&amp;2'!C59</f>
        <v>19096</v>
      </c>
      <c r="K59" s="1251">
        <f t="shared" si="6"/>
        <v>1909600</v>
      </c>
      <c r="L59" s="1251">
        <f t="shared" si="7"/>
        <v>3225745</v>
      </c>
      <c r="M59" s="1251">
        <f t="shared" si="8"/>
        <v>16397020</v>
      </c>
    </row>
    <row r="60" spans="1:13" ht="15.6" customHeight="1" x14ac:dyDescent="0.2">
      <c r="A60" s="636">
        <v>54</v>
      </c>
      <c r="B60" s="637" t="s">
        <v>59</v>
      </c>
      <c r="C60" s="1251">
        <v>951.45</v>
      </c>
      <c r="D60" s="1251">
        <f>ROUND(C60*'3_Levels 1&amp;2'!C60,0)</f>
        <v>508074</v>
      </c>
      <c r="E60" s="1252">
        <v>0</v>
      </c>
      <c r="F60" s="1252">
        <v>0</v>
      </c>
      <c r="G60" s="1252">
        <v>0</v>
      </c>
      <c r="H60" s="1253">
        <f>IF(G60&gt;0,0,'3_Levels 1&amp;2'!C60)</f>
        <v>534</v>
      </c>
      <c r="I60" s="1251">
        <f t="shared" si="5"/>
        <v>36805</v>
      </c>
      <c r="J60" s="1254">
        <f>'3_Levels 1&amp;2'!C60</f>
        <v>534</v>
      </c>
      <c r="K60" s="1251">
        <f t="shared" si="6"/>
        <v>53400</v>
      </c>
      <c r="L60" s="1251">
        <f t="shared" si="7"/>
        <v>90205</v>
      </c>
      <c r="M60" s="1251">
        <f t="shared" si="8"/>
        <v>598279</v>
      </c>
    </row>
    <row r="61" spans="1:13" ht="15.6" customHeight="1" x14ac:dyDescent="0.2">
      <c r="A61" s="626">
        <v>55</v>
      </c>
      <c r="B61" s="627" t="s">
        <v>60</v>
      </c>
      <c r="C61" s="1255">
        <v>795.14</v>
      </c>
      <c r="D61" s="1255">
        <f>ROUND(C61*'3_Levels 1&amp;2'!C61,0)</f>
        <v>13612797</v>
      </c>
      <c r="E61" s="1256">
        <v>0</v>
      </c>
      <c r="F61" s="1256">
        <v>0</v>
      </c>
      <c r="G61" s="1256">
        <v>0</v>
      </c>
      <c r="H61" s="1257">
        <f>IF(G61&gt;0,0,'3_Levels 1&amp;2'!C61)</f>
        <v>17120</v>
      </c>
      <c r="I61" s="1255">
        <f t="shared" si="5"/>
        <v>1179954</v>
      </c>
      <c r="J61" s="1258">
        <f>'3_Levels 1&amp;2'!C61</f>
        <v>17120</v>
      </c>
      <c r="K61" s="1255">
        <f t="shared" si="6"/>
        <v>1712000</v>
      </c>
      <c r="L61" s="1255">
        <f t="shared" si="7"/>
        <v>2891954</v>
      </c>
      <c r="M61" s="1255">
        <f t="shared" si="8"/>
        <v>16504751</v>
      </c>
    </row>
    <row r="62" spans="1:13" ht="15.6" customHeight="1" x14ac:dyDescent="0.2">
      <c r="A62" s="636">
        <v>56</v>
      </c>
      <c r="B62" s="637" t="s">
        <v>61</v>
      </c>
      <c r="C62" s="1251">
        <v>614.66000000000008</v>
      </c>
      <c r="D62" s="1259">
        <f>ROUND(C62*'3_Levels 1&amp;2'!C62,0)</f>
        <v>1878401</v>
      </c>
      <c r="E62" s="1252">
        <v>0</v>
      </c>
      <c r="F62" s="1252">
        <v>0</v>
      </c>
      <c r="G62" s="1252">
        <v>0</v>
      </c>
      <c r="H62" s="1253">
        <f>IF(G62&gt;0,0,'3_Levels 1&amp;2'!C62)</f>
        <v>3056</v>
      </c>
      <c r="I62" s="1251">
        <f t="shared" si="5"/>
        <v>210627</v>
      </c>
      <c r="J62" s="1254">
        <f>'3_Levels 1&amp;2'!C62</f>
        <v>3056</v>
      </c>
      <c r="K62" s="1251">
        <f t="shared" si="6"/>
        <v>305600</v>
      </c>
      <c r="L62" s="1251">
        <f t="shared" si="7"/>
        <v>516227</v>
      </c>
      <c r="M62" s="1251">
        <f t="shared" si="8"/>
        <v>2394628</v>
      </c>
    </row>
    <row r="63" spans="1:13" ht="15.6" customHeight="1" x14ac:dyDescent="0.2">
      <c r="A63" s="636">
        <v>57</v>
      </c>
      <c r="B63" s="637" t="s">
        <v>62</v>
      </c>
      <c r="C63" s="1251">
        <v>764.51</v>
      </c>
      <c r="D63" s="1251">
        <f>ROUND(C63*'3_Levels 1&amp;2'!C63,0)</f>
        <v>7215445</v>
      </c>
      <c r="E63" s="1252">
        <v>0</v>
      </c>
      <c r="F63" s="1252">
        <v>0</v>
      </c>
      <c r="G63" s="1252">
        <v>0</v>
      </c>
      <c r="H63" s="1253">
        <f>IF(G63&gt;0,0,'3_Levels 1&amp;2'!C63)</f>
        <v>9438</v>
      </c>
      <c r="I63" s="1251">
        <f t="shared" si="5"/>
        <v>650491</v>
      </c>
      <c r="J63" s="1254">
        <f>'3_Levels 1&amp;2'!C63</f>
        <v>9438</v>
      </c>
      <c r="K63" s="1251">
        <f t="shared" si="6"/>
        <v>943800</v>
      </c>
      <c r="L63" s="1251">
        <f t="shared" si="7"/>
        <v>1594291</v>
      </c>
      <c r="M63" s="1251">
        <f t="shared" si="8"/>
        <v>8809736</v>
      </c>
    </row>
    <row r="64" spans="1:13" ht="15.6" customHeight="1" x14ac:dyDescent="0.2">
      <c r="A64" s="636">
        <v>58</v>
      </c>
      <c r="B64" s="637" t="s">
        <v>63</v>
      </c>
      <c r="C64" s="1251">
        <v>697.04</v>
      </c>
      <c r="D64" s="1251">
        <f>ROUND(C64*'3_Levels 1&amp;2'!C64,0)</f>
        <v>5815405</v>
      </c>
      <c r="E64" s="1252">
        <v>0</v>
      </c>
      <c r="F64" s="1252">
        <v>0</v>
      </c>
      <c r="G64" s="1252">
        <v>0</v>
      </c>
      <c r="H64" s="1253">
        <f>IF(G64&gt;0,0,'3_Levels 1&amp;2'!C64)</f>
        <v>8343</v>
      </c>
      <c r="I64" s="1251">
        <f t="shared" si="5"/>
        <v>575021</v>
      </c>
      <c r="J64" s="1254">
        <f>'3_Levels 1&amp;2'!C64</f>
        <v>8343</v>
      </c>
      <c r="K64" s="1251">
        <f t="shared" si="6"/>
        <v>834300</v>
      </c>
      <c r="L64" s="1251">
        <f t="shared" si="7"/>
        <v>1409321</v>
      </c>
      <c r="M64" s="1251">
        <f t="shared" si="8"/>
        <v>7224726</v>
      </c>
    </row>
    <row r="65" spans="1:13" ht="15.6" customHeight="1" x14ac:dyDescent="0.2">
      <c r="A65" s="636">
        <v>59</v>
      </c>
      <c r="B65" s="637" t="s">
        <v>64</v>
      </c>
      <c r="C65" s="1251">
        <v>689.52</v>
      </c>
      <c r="D65" s="1251">
        <f>ROUND(C65*'3_Levels 1&amp;2'!C65,0)</f>
        <v>3529653</v>
      </c>
      <c r="E65" s="1252">
        <v>0</v>
      </c>
      <c r="F65" s="1252">
        <v>0</v>
      </c>
      <c r="G65" s="1252">
        <v>0</v>
      </c>
      <c r="H65" s="1253">
        <f>IF(G65&gt;0,0,'3_Levels 1&amp;2'!C65)</f>
        <v>5119</v>
      </c>
      <c r="I65" s="1251">
        <f t="shared" si="5"/>
        <v>352814</v>
      </c>
      <c r="J65" s="1254">
        <f>'3_Levels 1&amp;2'!C65</f>
        <v>5119</v>
      </c>
      <c r="K65" s="1251">
        <f t="shared" si="6"/>
        <v>511900</v>
      </c>
      <c r="L65" s="1251">
        <f t="shared" si="7"/>
        <v>864714</v>
      </c>
      <c r="M65" s="1251">
        <f t="shared" si="8"/>
        <v>4394367</v>
      </c>
    </row>
    <row r="66" spans="1:13" ht="15.6" customHeight="1" x14ac:dyDescent="0.2">
      <c r="A66" s="626">
        <v>60</v>
      </c>
      <c r="B66" s="627" t="s">
        <v>65</v>
      </c>
      <c r="C66" s="1255">
        <v>594.04</v>
      </c>
      <c r="D66" s="1255">
        <f>ROUND(C66*'3_Levels 1&amp;2'!C66,0)</f>
        <v>3627208</v>
      </c>
      <c r="E66" s="1256">
        <v>0</v>
      </c>
      <c r="F66" s="1256">
        <v>0</v>
      </c>
      <c r="G66" s="1256">
        <v>0</v>
      </c>
      <c r="H66" s="1257">
        <f>IF(G66&gt;0,0,'3_Levels 1&amp;2'!C66)</f>
        <v>6106</v>
      </c>
      <c r="I66" s="1255">
        <f t="shared" si="5"/>
        <v>420841</v>
      </c>
      <c r="J66" s="1258">
        <f>'3_Levels 1&amp;2'!C66</f>
        <v>6106</v>
      </c>
      <c r="K66" s="1255">
        <f t="shared" si="6"/>
        <v>610600</v>
      </c>
      <c r="L66" s="1255">
        <f t="shared" si="7"/>
        <v>1031441</v>
      </c>
      <c r="M66" s="1255">
        <f t="shared" si="8"/>
        <v>4658649</v>
      </c>
    </row>
    <row r="67" spans="1:13" ht="15.6" customHeight="1" x14ac:dyDescent="0.2">
      <c r="A67" s="636">
        <v>61</v>
      </c>
      <c r="B67" s="637" t="s">
        <v>66</v>
      </c>
      <c r="C67" s="1251">
        <v>833.70999999999992</v>
      </c>
      <c r="D67" s="1259">
        <f>ROUND(C67*'3_Levels 1&amp;2'!C67,0)</f>
        <v>3062217</v>
      </c>
      <c r="E67" s="1252">
        <v>0</v>
      </c>
      <c r="F67" s="1252">
        <v>0</v>
      </c>
      <c r="G67" s="1252">
        <v>0</v>
      </c>
      <c r="H67" s="1253">
        <f>IF(G67&gt;0,0,'3_Levels 1&amp;2'!C67)</f>
        <v>3673</v>
      </c>
      <c r="I67" s="1251">
        <f t="shared" si="5"/>
        <v>253152</v>
      </c>
      <c r="J67" s="1254">
        <f>'3_Levels 1&amp;2'!C67</f>
        <v>3673</v>
      </c>
      <c r="K67" s="1251">
        <f t="shared" si="6"/>
        <v>367300</v>
      </c>
      <c r="L67" s="1251">
        <f t="shared" si="7"/>
        <v>620452</v>
      </c>
      <c r="M67" s="1251">
        <f t="shared" si="8"/>
        <v>3682669</v>
      </c>
    </row>
    <row r="68" spans="1:13" ht="15.6" customHeight="1" x14ac:dyDescent="0.2">
      <c r="A68" s="636">
        <v>62</v>
      </c>
      <c r="B68" s="637" t="s">
        <v>67</v>
      </c>
      <c r="C68" s="1251">
        <v>516.08000000000004</v>
      </c>
      <c r="D68" s="1251">
        <f>ROUND(C68*'3_Levels 1&amp;2'!C68,0)</f>
        <v>1031128</v>
      </c>
      <c r="E68" s="1252">
        <v>0</v>
      </c>
      <c r="F68" s="1252">
        <v>0</v>
      </c>
      <c r="G68" s="1252">
        <v>0</v>
      </c>
      <c r="H68" s="1253">
        <f>IF(G68&gt;0,0,'3_Levels 1&amp;2'!C68)</f>
        <v>1998</v>
      </c>
      <c r="I68" s="1251">
        <f t="shared" si="5"/>
        <v>137707</v>
      </c>
      <c r="J68" s="1254">
        <f>'3_Levels 1&amp;2'!C68</f>
        <v>1998</v>
      </c>
      <c r="K68" s="1251">
        <f t="shared" si="6"/>
        <v>199800</v>
      </c>
      <c r="L68" s="1251">
        <f t="shared" si="7"/>
        <v>337507</v>
      </c>
      <c r="M68" s="1251">
        <f t="shared" si="8"/>
        <v>1368635</v>
      </c>
    </row>
    <row r="69" spans="1:13" ht="15.6" customHeight="1" x14ac:dyDescent="0.2">
      <c r="A69" s="636">
        <v>63</v>
      </c>
      <c r="B69" s="637" t="s">
        <v>68</v>
      </c>
      <c r="C69" s="1251">
        <v>756.79</v>
      </c>
      <c r="D69" s="1251">
        <f>ROUND(C69*'3_Levels 1&amp;2'!C69,0)</f>
        <v>1593043</v>
      </c>
      <c r="E69" s="1252">
        <v>5908357</v>
      </c>
      <c r="F69" s="1252">
        <v>680156</v>
      </c>
      <c r="G69" s="1252">
        <v>5228201</v>
      </c>
      <c r="H69" s="1253">
        <f>IF(G69&gt;0,0,'3_Levels 1&amp;2'!C69)</f>
        <v>0</v>
      </c>
      <c r="I69" s="1251">
        <f t="shared" si="5"/>
        <v>0</v>
      </c>
      <c r="J69" s="1254">
        <f>'3_Levels 1&amp;2'!C69</f>
        <v>2105</v>
      </c>
      <c r="K69" s="1251">
        <f t="shared" si="6"/>
        <v>210500</v>
      </c>
      <c r="L69" s="1251">
        <f t="shared" si="7"/>
        <v>890656</v>
      </c>
      <c r="M69" s="1251">
        <f t="shared" si="8"/>
        <v>2483699</v>
      </c>
    </row>
    <row r="70" spans="1:13" ht="15.6" customHeight="1" x14ac:dyDescent="0.2">
      <c r="A70" s="636">
        <v>64</v>
      </c>
      <c r="B70" s="637" t="s">
        <v>69</v>
      </c>
      <c r="C70" s="1251">
        <v>592.66</v>
      </c>
      <c r="D70" s="1251">
        <f>ROUND(C70*'3_Levels 1&amp;2'!C70,0)</f>
        <v>1267107</v>
      </c>
      <c r="E70" s="1252">
        <v>0</v>
      </c>
      <c r="F70" s="1252">
        <v>0</v>
      </c>
      <c r="G70" s="1252">
        <v>0</v>
      </c>
      <c r="H70" s="1253">
        <f>IF(G70&gt;0,0,'3_Levels 1&amp;2'!C70)</f>
        <v>2138</v>
      </c>
      <c r="I70" s="1251">
        <f t="shared" si="5"/>
        <v>147356</v>
      </c>
      <c r="J70" s="1254">
        <f>'3_Levels 1&amp;2'!C70</f>
        <v>2138</v>
      </c>
      <c r="K70" s="1251">
        <f t="shared" si="6"/>
        <v>213800</v>
      </c>
      <c r="L70" s="1251">
        <f t="shared" si="7"/>
        <v>361156</v>
      </c>
      <c r="M70" s="1251">
        <f t="shared" si="8"/>
        <v>1628263</v>
      </c>
    </row>
    <row r="71" spans="1:13" ht="15.6" customHeight="1" x14ac:dyDescent="0.2">
      <c r="A71" s="626">
        <v>65</v>
      </c>
      <c r="B71" s="627" t="s">
        <v>70</v>
      </c>
      <c r="C71" s="1255">
        <v>829.12</v>
      </c>
      <c r="D71" s="1255">
        <f>ROUND(C71*'3_Levels 1&amp;2'!C71,0)</f>
        <v>6676903</v>
      </c>
      <c r="E71" s="1256">
        <v>0</v>
      </c>
      <c r="F71" s="1256">
        <v>0</v>
      </c>
      <c r="G71" s="1256">
        <v>0</v>
      </c>
      <c r="H71" s="1257">
        <f>IF(G71&gt;0,0,'3_Levels 1&amp;2'!C71)</f>
        <v>8053</v>
      </c>
      <c r="I71" s="1255">
        <f>ROUND($I$3*H71,0)</f>
        <v>555033</v>
      </c>
      <c r="J71" s="1258">
        <f>'3_Levels 1&amp;2'!C71</f>
        <v>8053</v>
      </c>
      <c r="K71" s="1255">
        <f>ROUND(J71*$K$3,0)</f>
        <v>805300</v>
      </c>
      <c r="L71" s="1255">
        <f>F71+I71+K71</f>
        <v>1360333</v>
      </c>
      <c r="M71" s="1255">
        <f t="shared" si="8"/>
        <v>8037236</v>
      </c>
    </row>
    <row r="72" spans="1:13" ht="15.6" customHeight="1" x14ac:dyDescent="0.2">
      <c r="A72" s="636">
        <v>66</v>
      </c>
      <c r="B72" s="637" t="s">
        <v>71</v>
      </c>
      <c r="C72" s="1251">
        <v>730.06</v>
      </c>
      <c r="D72" s="1259">
        <f>ROUND(C72*'3_Levels 1&amp;2'!C72,0)</f>
        <v>1444789</v>
      </c>
      <c r="E72" s="1252">
        <v>0</v>
      </c>
      <c r="F72" s="1252">
        <v>0</v>
      </c>
      <c r="G72" s="1252">
        <v>0</v>
      </c>
      <c r="H72" s="1253">
        <f>IF(G72&gt;0,0,'3_Levels 1&amp;2'!C72)</f>
        <v>1979</v>
      </c>
      <c r="I72" s="1251">
        <f>ROUND($I$3*H72,0)</f>
        <v>136398</v>
      </c>
      <c r="J72" s="1254">
        <f>'3_Levels 1&amp;2'!C72</f>
        <v>1979</v>
      </c>
      <c r="K72" s="1251">
        <f>ROUND(J72*$K$3,0)</f>
        <v>197900</v>
      </c>
      <c r="L72" s="1251">
        <f>F72+I72+K72</f>
        <v>334298</v>
      </c>
      <c r="M72" s="1251">
        <f t="shared" si="8"/>
        <v>1779087</v>
      </c>
    </row>
    <row r="73" spans="1:13" ht="15.6" customHeight="1" x14ac:dyDescent="0.2">
      <c r="A73" s="636">
        <v>67</v>
      </c>
      <c r="B73" s="637" t="s">
        <v>4</v>
      </c>
      <c r="C73" s="1251">
        <v>715.61</v>
      </c>
      <c r="D73" s="1251">
        <f>ROUND(C73*'3_Levels 1&amp;2'!C73,0)</f>
        <v>3877175</v>
      </c>
      <c r="E73" s="1252">
        <v>0</v>
      </c>
      <c r="F73" s="1252">
        <v>0</v>
      </c>
      <c r="G73" s="1252">
        <v>0</v>
      </c>
      <c r="H73" s="1253">
        <f>IF(G73&gt;0,0,'3_Levels 1&amp;2'!C73)</f>
        <v>5418</v>
      </c>
      <c r="I73" s="1251">
        <f>ROUND($I$3*H73,0)</f>
        <v>373422</v>
      </c>
      <c r="J73" s="1254">
        <f>'3_Levels 1&amp;2'!C73</f>
        <v>5418</v>
      </c>
      <c r="K73" s="1251">
        <f>ROUND(J73*$K$3,0)</f>
        <v>541800</v>
      </c>
      <c r="L73" s="1251">
        <f>F73+I73+K73</f>
        <v>915222</v>
      </c>
      <c r="M73" s="1251">
        <f t="shared" si="8"/>
        <v>4792397</v>
      </c>
    </row>
    <row r="74" spans="1:13" ht="15.6" customHeight="1" x14ac:dyDescent="0.2">
      <c r="A74" s="636">
        <v>68</v>
      </c>
      <c r="B74" s="637" t="s">
        <v>3</v>
      </c>
      <c r="C74" s="1251">
        <v>798.7</v>
      </c>
      <c r="D74" s="1251">
        <f>ROUND(C74*'3_Levels 1&amp;2'!C74,0)</f>
        <v>1523121</v>
      </c>
      <c r="E74" s="1252">
        <v>0</v>
      </c>
      <c r="F74" s="1252">
        <v>0</v>
      </c>
      <c r="G74" s="1252">
        <v>0</v>
      </c>
      <c r="H74" s="1253">
        <f>IF(G74&gt;0,0,'3_Levels 1&amp;2'!C74)</f>
        <v>1907</v>
      </c>
      <c r="I74" s="1251">
        <f>ROUND($I$3*H74,0)</f>
        <v>131435</v>
      </c>
      <c r="J74" s="1254">
        <f>'3_Levels 1&amp;2'!C74</f>
        <v>1907</v>
      </c>
      <c r="K74" s="1251">
        <f>ROUND(J74*$K$3,0)</f>
        <v>190700</v>
      </c>
      <c r="L74" s="1251">
        <f>F74+I74+K74</f>
        <v>322135</v>
      </c>
      <c r="M74" s="1251">
        <f t="shared" si="8"/>
        <v>1845256</v>
      </c>
    </row>
    <row r="75" spans="1:13" ht="15.6" customHeight="1" x14ac:dyDescent="0.2">
      <c r="A75" s="640">
        <v>69</v>
      </c>
      <c r="B75" s="641" t="s">
        <v>93</v>
      </c>
      <c r="C75" s="1261">
        <v>705.67</v>
      </c>
      <c r="D75" s="1261">
        <f>ROUND(C75*'3_Levels 1&amp;2'!C75,0)</f>
        <v>3212916</v>
      </c>
      <c r="E75" s="1262">
        <v>0</v>
      </c>
      <c r="F75" s="1262">
        <v>0</v>
      </c>
      <c r="G75" s="1262">
        <v>0</v>
      </c>
      <c r="H75" s="1263">
        <f>IF(G75&gt;0,0,'3_Levels 1&amp;2'!C75)</f>
        <v>4553</v>
      </c>
      <c r="I75" s="1261">
        <f>ROUND($I$3*H75,0)</f>
        <v>313804</v>
      </c>
      <c r="J75" s="1264">
        <f>'3_Levels 1&amp;2'!C75</f>
        <v>4553</v>
      </c>
      <c r="K75" s="1261">
        <f>ROUND(J75*$K$3,0)</f>
        <v>455300</v>
      </c>
      <c r="L75" s="1261">
        <f>F75+I75+K75</f>
        <v>769104</v>
      </c>
      <c r="M75" s="1261">
        <f t="shared" si="8"/>
        <v>3982020</v>
      </c>
    </row>
    <row r="76" spans="1:13" s="214" customFormat="1" ht="15.6" customHeight="1" thickBot="1" x14ac:dyDescent="0.25">
      <c r="A76" s="1265"/>
      <c r="B76" s="1266" t="s">
        <v>72</v>
      </c>
      <c r="C76" s="216">
        <f>D76/'3_Levels 1&amp;2'!C76</f>
        <v>706.03754713312196</v>
      </c>
      <c r="D76" s="820">
        <f t="shared" ref="D76:M76" si="9">SUM(D7:D75)</f>
        <v>482906383</v>
      </c>
      <c r="E76" s="1267">
        <f t="shared" si="9"/>
        <v>76792933</v>
      </c>
      <c r="F76" s="1267">
        <f t="shared" si="9"/>
        <v>38336714</v>
      </c>
      <c r="G76" s="1267">
        <f t="shared" si="9"/>
        <v>38456219</v>
      </c>
      <c r="H76" s="1268">
        <f t="shared" si="9"/>
        <v>557963</v>
      </c>
      <c r="I76" s="1267">
        <f t="shared" si="9"/>
        <v>38456222</v>
      </c>
      <c r="J76" s="1269">
        <f t="shared" si="9"/>
        <v>683967</v>
      </c>
      <c r="K76" s="1270">
        <f t="shared" si="9"/>
        <v>68396700</v>
      </c>
      <c r="L76" s="1270">
        <f t="shared" si="9"/>
        <v>145189636</v>
      </c>
      <c r="M76" s="1270">
        <f t="shared" si="9"/>
        <v>628096019</v>
      </c>
    </row>
    <row r="77" spans="1:13" ht="13.5" thickTop="1" x14ac:dyDescent="0.2">
      <c r="A77" s="562"/>
      <c r="B77" s="1272"/>
      <c r="C77" s="1260"/>
      <c r="H77" s="1271"/>
      <c r="I77" s="1271"/>
    </row>
    <row r="78" spans="1:13" x14ac:dyDescent="0.2">
      <c r="A78" s="1271"/>
      <c r="B78" s="1271"/>
    </row>
  </sheetData>
  <sheetProtection formatCells="0" formatColumns="0" formatRows="0" sort="0"/>
  <mergeCells count="13">
    <mergeCell ref="L1:L3"/>
    <mergeCell ref="H2:H3"/>
    <mergeCell ref="M1:M3"/>
    <mergeCell ref="E1:I1"/>
    <mergeCell ref="J2:J3"/>
    <mergeCell ref="F2:F3"/>
    <mergeCell ref="J1:K1"/>
    <mergeCell ref="A1:B3"/>
    <mergeCell ref="G2:G3"/>
    <mergeCell ref="E2:E3"/>
    <mergeCell ref="C2:C3"/>
    <mergeCell ref="D2:D3"/>
    <mergeCell ref="C1:D1"/>
  </mergeCells>
  <phoneticPr fontId="0" type="noConversion"/>
  <printOptions horizontalCentered="1"/>
  <pageMargins left="0.25" right="0.24" top="0.9" bottom="0.5" header="0.3" footer="0.3"/>
  <pageSetup paperSize="5" scale="72" firstPageNumber="32" fitToWidth="0" fitToHeight="0" orientation="portrait" r:id="rId1"/>
  <headerFooter alignWithMargins="0">
    <oddHeader>&amp;L&amp;"Arial,Bold"&amp;18&amp;K000000Table 3A:  FY2018-19 Budget Letter  
Level 3 Legislative Allocations</oddHeader>
    <oddFooter>&amp;R&amp;12&amp;P</oddFooter>
  </headerFooter>
  <colBreaks count="1" manualBreakCount="1">
    <brk id="9" max="7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V147"/>
  <sheetViews>
    <sheetView zoomScaleNormal="100" zoomScaleSheetLayoutView="90" workbookViewId="0">
      <pane xSplit="3" ySplit="6" topLeftCell="D7" activePane="bottomRight" state="frozen"/>
      <selection activeCell="F86" sqref="F86"/>
      <selection pane="topRight" activeCell="F86" sqref="F86"/>
      <selection pane="bottomLeft" activeCell="F86" sqref="F86"/>
      <selection pane="bottomRight" activeCell="D7" sqref="D7"/>
    </sheetView>
  </sheetViews>
  <sheetFormatPr defaultColWidth="9.140625" defaultRowHeight="12.75" x14ac:dyDescent="0.2"/>
  <cols>
    <col min="1" max="1" width="9" style="200" bestFit="1" customWidth="1"/>
    <col min="2" max="2" width="8.85546875" style="200" hidden="1" customWidth="1"/>
    <col min="3" max="3" width="37.7109375" style="199" bestFit="1" customWidth="1"/>
    <col min="4" max="4" width="14" style="197" customWidth="1"/>
    <col min="5" max="5" width="13.85546875" style="197" customWidth="1"/>
    <col min="6" max="7" width="13.140625" style="199" customWidth="1"/>
    <col min="8" max="10" width="13.140625" style="197" customWidth="1"/>
    <col min="11" max="11" width="12.140625" style="197" customWidth="1"/>
    <col min="12" max="12" width="12.7109375" style="199" bestFit="1" customWidth="1"/>
    <col min="13" max="13" width="12.85546875" style="199" customWidth="1"/>
    <col min="14" max="14" width="10.85546875" style="199" customWidth="1"/>
    <col min="15" max="17" width="12.85546875" style="199" customWidth="1"/>
    <col min="18" max="18" width="13" style="197" customWidth="1"/>
    <col min="19" max="19" width="7" hidden="1" customWidth="1"/>
    <col min="20" max="20" width="0" style="197" hidden="1" customWidth="1"/>
    <col min="21" max="21" width="9.140625" hidden="1" customWidth="1"/>
    <col min="22" max="22" width="0" style="197" hidden="1" customWidth="1"/>
    <col min="23" max="16384" width="9.140625" style="197"/>
  </cols>
  <sheetData>
    <row r="1" spans="1:22" ht="32.25" customHeight="1" x14ac:dyDescent="0.2">
      <c r="A1" s="1679" t="s">
        <v>98</v>
      </c>
      <c r="B1" s="1679"/>
      <c r="C1" s="1679"/>
      <c r="D1" s="1684" t="s">
        <v>1298</v>
      </c>
      <c r="E1" s="1684"/>
      <c r="F1" s="1685" t="s">
        <v>1220</v>
      </c>
      <c r="G1" s="1685"/>
      <c r="H1" s="1685"/>
      <c r="I1" s="1685"/>
      <c r="J1" s="1685"/>
      <c r="K1" s="1687" t="s">
        <v>424</v>
      </c>
      <c r="L1" s="1687"/>
      <c r="M1" s="1676" t="s">
        <v>460</v>
      </c>
      <c r="N1" s="1683" t="s">
        <v>379</v>
      </c>
      <c r="O1" s="1683"/>
      <c r="P1" s="1683"/>
      <c r="Q1" s="1683"/>
      <c r="R1" s="1680" t="s">
        <v>1169</v>
      </c>
    </row>
    <row r="2" spans="1:22" ht="86.25" customHeight="1" x14ac:dyDescent="0.2">
      <c r="A2" s="1679"/>
      <c r="B2" s="1679"/>
      <c r="C2" s="1679"/>
      <c r="D2" s="1675" t="s">
        <v>1219</v>
      </c>
      <c r="E2" s="1071" t="s">
        <v>726</v>
      </c>
      <c r="F2" s="1681" t="s">
        <v>1588</v>
      </c>
      <c r="G2" s="1073" t="s">
        <v>724</v>
      </c>
      <c r="H2" s="1681" t="s">
        <v>1300</v>
      </c>
      <c r="I2" s="1073" t="s">
        <v>1170</v>
      </c>
      <c r="J2" s="1681" t="s">
        <v>725</v>
      </c>
      <c r="K2" s="1686" t="s">
        <v>1628</v>
      </c>
      <c r="L2" s="1320" t="s">
        <v>470</v>
      </c>
      <c r="M2" s="1676"/>
      <c r="N2" s="1682" t="s">
        <v>1221</v>
      </c>
      <c r="O2" s="1074" t="s">
        <v>469</v>
      </c>
      <c r="P2" s="1682" t="s">
        <v>1687</v>
      </c>
      <c r="Q2" s="1682" t="s">
        <v>469</v>
      </c>
      <c r="R2" s="1680"/>
      <c r="T2" s="1677"/>
      <c r="V2" s="1677" t="s">
        <v>1222</v>
      </c>
    </row>
    <row r="3" spans="1:22" ht="15" customHeight="1" x14ac:dyDescent="0.2">
      <c r="A3" s="1679"/>
      <c r="B3" s="1679"/>
      <c r="C3" s="1679"/>
      <c r="D3" s="1675"/>
      <c r="E3" s="939">
        <v>21000</v>
      </c>
      <c r="F3" s="1681"/>
      <c r="G3" s="940">
        <v>6000</v>
      </c>
      <c r="H3" s="1681"/>
      <c r="I3" s="940">
        <v>4000</v>
      </c>
      <c r="J3" s="1681"/>
      <c r="K3" s="1686"/>
      <c r="L3" s="941">
        <f>ROUND(0.06*'3_Levels 1&amp;2'!$Q$1,0)</f>
        <v>238</v>
      </c>
      <c r="M3" s="942">
        <v>12000000</v>
      </c>
      <c r="N3" s="1682"/>
      <c r="O3" s="1075">
        <v>59</v>
      </c>
      <c r="P3" s="1682"/>
      <c r="Q3" s="1682"/>
      <c r="R3" s="1680"/>
      <c r="T3" s="1678"/>
      <c r="V3" s="1678"/>
    </row>
    <row r="4" spans="1:22" ht="13.35" customHeight="1" x14ac:dyDescent="0.2">
      <c r="A4" s="1277"/>
      <c r="B4" s="1279"/>
      <c r="C4" s="1278"/>
      <c r="D4" s="943">
        <v>1</v>
      </c>
      <c r="E4" s="943">
        <f>D4+1</f>
        <v>2</v>
      </c>
      <c r="F4" s="943">
        <f t="shared" ref="F4:R4" si="0">E4+1</f>
        <v>3</v>
      </c>
      <c r="G4" s="943">
        <f t="shared" si="0"/>
        <v>4</v>
      </c>
      <c r="H4" s="943">
        <f t="shared" si="0"/>
        <v>5</v>
      </c>
      <c r="I4" s="943">
        <f t="shared" si="0"/>
        <v>6</v>
      </c>
      <c r="J4" s="943">
        <f>I4+1</f>
        <v>7</v>
      </c>
      <c r="K4" s="943">
        <f>J4+1</f>
        <v>8</v>
      </c>
      <c r="L4" s="943">
        <f>$K4+1</f>
        <v>9</v>
      </c>
      <c r="M4" s="943">
        <f>L4+1</f>
        <v>10</v>
      </c>
      <c r="N4" s="943">
        <f>M4+1</f>
        <v>11</v>
      </c>
      <c r="O4" s="943">
        <f>N4+1</f>
        <v>12</v>
      </c>
      <c r="P4" s="943">
        <f t="shared" si="0"/>
        <v>13</v>
      </c>
      <c r="Q4" s="943">
        <f t="shared" si="0"/>
        <v>14</v>
      </c>
      <c r="R4" s="943">
        <f t="shared" si="0"/>
        <v>15</v>
      </c>
      <c r="T4" s="943"/>
      <c r="V4" s="943"/>
    </row>
    <row r="5" spans="1:22" s="1172" customFormat="1" ht="24.75" customHeight="1" x14ac:dyDescent="0.2">
      <c r="A5" s="1169"/>
      <c r="B5" s="1170"/>
      <c r="C5" s="1174"/>
      <c r="D5" s="1175" t="s">
        <v>1487</v>
      </c>
      <c r="E5" s="1173" t="s">
        <v>1488</v>
      </c>
      <c r="F5" s="1175" t="s">
        <v>1037</v>
      </c>
      <c r="G5" s="1173" t="s">
        <v>1489</v>
      </c>
      <c r="H5" s="1175" t="s">
        <v>1038</v>
      </c>
      <c r="I5" s="1173" t="s">
        <v>1490</v>
      </c>
      <c r="J5" s="1175" t="s">
        <v>1039</v>
      </c>
      <c r="K5" s="1175" t="s">
        <v>1040</v>
      </c>
      <c r="L5" s="1173" t="s">
        <v>1491</v>
      </c>
      <c r="M5" s="1175" t="s">
        <v>1041</v>
      </c>
      <c r="N5" s="1175" t="s">
        <v>1036</v>
      </c>
      <c r="O5" s="1173" t="s">
        <v>1492</v>
      </c>
      <c r="P5" s="1175" t="s">
        <v>1493</v>
      </c>
      <c r="Q5" s="1175" t="s">
        <v>1042</v>
      </c>
      <c r="R5" s="1175" t="s">
        <v>1043</v>
      </c>
      <c r="S5" s="1171"/>
      <c r="T5" s="1176"/>
      <c r="U5" s="1171"/>
      <c r="V5" s="1176"/>
    </row>
    <row r="6" spans="1:22" s="1172" customFormat="1" ht="24.75" hidden="1" customHeight="1" x14ac:dyDescent="0.2">
      <c r="A6" s="1169"/>
      <c r="B6" s="1170"/>
      <c r="C6" s="1174"/>
      <c r="D6" s="1175" t="s">
        <v>1048</v>
      </c>
      <c r="E6" s="1173" t="s">
        <v>1044</v>
      </c>
      <c r="F6" s="1175" t="s">
        <v>1048</v>
      </c>
      <c r="G6" s="1173" t="s">
        <v>1045</v>
      </c>
      <c r="H6" s="1175" t="s">
        <v>1048</v>
      </c>
      <c r="I6" s="1173" t="s">
        <v>1046</v>
      </c>
      <c r="J6" s="1175" t="s">
        <v>806</v>
      </c>
      <c r="K6" s="1175" t="s">
        <v>1048</v>
      </c>
      <c r="L6" s="1173" t="s">
        <v>1047</v>
      </c>
      <c r="M6" s="1175" t="s">
        <v>1048</v>
      </c>
      <c r="N6" s="1175" t="s">
        <v>1299</v>
      </c>
      <c r="O6" s="1173" t="s">
        <v>1049</v>
      </c>
      <c r="P6" s="1175" t="s">
        <v>1048</v>
      </c>
      <c r="Q6" s="1175" t="s">
        <v>806</v>
      </c>
      <c r="R6" s="1175" t="s">
        <v>806</v>
      </c>
      <c r="S6" s="1171"/>
      <c r="T6" s="1176"/>
      <c r="U6" s="1171"/>
      <c r="V6" s="1176"/>
    </row>
    <row r="7" spans="1:22" ht="15" customHeight="1" x14ac:dyDescent="0.2">
      <c r="A7" s="944">
        <v>1</v>
      </c>
      <c r="B7" s="945">
        <v>1</v>
      </c>
      <c r="C7" s="946" t="s">
        <v>7</v>
      </c>
      <c r="D7" s="947">
        <f>VLOOKUP(A7,'[7]FINAL_Fix 026 &amp; 028_March 19'!$A$3:$F$77,6,FALSE)</f>
        <v>0</v>
      </c>
      <c r="E7" s="1028">
        <f t="shared" ref="E7:E70" si="1">ROUND($E$3*D7,0)</f>
        <v>0</v>
      </c>
      <c r="F7" s="947">
        <f>IFERROR(VLOOKUP($A7,'[8]BL Format'!$B$3:$C$21,2,FALSE),0)</f>
        <v>0</v>
      </c>
      <c r="G7" s="1032">
        <f>ROUND($G$3*F7,0)</f>
        <v>0</v>
      </c>
      <c r="H7" s="947"/>
      <c r="I7" s="1032">
        <f>ROUND($I$3*H7,0)</f>
        <v>0</v>
      </c>
      <c r="J7" s="1032">
        <f>G7+I7</f>
        <v>0</v>
      </c>
      <c r="K7" s="947">
        <f>VLOOKUP($A7,[9]CDF!$A$7:$D$213,4,FALSE)</f>
        <v>769</v>
      </c>
      <c r="L7" s="1041">
        <f>IF($V7&gt;0,IF(L$3*K7&lt;25000,25000,L$3*K7),0)</f>
        <v>183022</v>
      </c>
      <c r="M7" s="1042">
        <f>IFERROR(VLOOKUP($A7,[10]Allocation!$A$6:$Q$93,15,FALSE),0)</f>
        <v>0</v>
      </c>
      <c r="N7" s="947">
        <f>VLOOKUP(A7,'[11]MFP Grades 7-12'!$B$11:$L$204,11,FALSE)</f>
        <v>4051</v>
      </c>
      <c r="O7" s="1047">
        <f>N7*$O$3</f>
        <v>239009</v>
      </c>
      <c r="P7" s="1032"/>
      <c r="Q7" s="1048">
        <f>O7+P7</f>
        <v>239009</v>
      </c>
      <c r="R7" s="1049">
        <f t="shared" ref="R7:R38" si="2">L7+J7+E7+M7+Q7</f>
        <v>422031</v>
      </c>
      <c r="T7" s="947"/>
      <c r="V7" s="947">
        <v>2657</v>
      </c>
    </row>
    <row r="8" spans="1:22" ht="15" customHeight="1" x14ac:dyDescent="0.2">
      <c r="A8" s="223">
        <v>2</v>
      </c>
      <c r="B8" s="511">
        <v>2</v>
      </c>
      <c r="C8" s="948" t="s">
        <v>8</v>
      </c>
      <c r="D8" s="949">
        <f>VLOOKUP(A8,'[7]FINAL_Fix 026 &amp; 028_March 19'!$A$3:$F$77,6,FALSE)</f>
        <v>0</v>
      </c>
      <c r="E8" s="1029">
        <f t="shared" si="1"/>
        <v>0</v>
      </c>
      <c r="F8" s="949">
        <f>IFERROR(VLOOKUP($A8,'[8]BL Format'!$B$3:$C$21,2,FALSE),0)</f>
        <v>0</v>
      </c>
      <c r="G8" s="1033">
        <f t="shared" ref="G8:G71" si="3">ROUND($G$3*F8,0)</f>
        <v>0</v>
      </c>
      <c r="H8" s="949"/>
      <c r="I8" s="1033">
        <f t="shared" ref="I8:I71" si="4">ROUND($I$3*H8,0)</f>
        <v>0</v>
      </c>
      <c r="J8" s="1033">
        <f t="shared" ref="J8:J71" si="5">G8+I8</f>
        <v>0</v>
      </c>
      <c r="K8" s="949">
        <f>VLOOKUP($A8,[9]CDF!$A$7:$D$213,4,FALSE)</f>
        <v>160</v>
      </c>
      <c r="L8" s="1037">
        <f t="shared" ref="L8:L41" si="6">IF($V8&gt;0,IF(L$3*K8&lt;25000,25000,L$3*K8),0)</f>
        <v>38080</v>
      </c>
      <c r="M8" s="1038">
        <f>IFERROR(VLOOKUP($A8,[10]Allocation!$A$6:$Q$93,15,FALSE),0)</f>
        <v>0</v>
      </c>
      <c r="N8" s="949">
        <f>VLOOKUP(A8,'[11]MFP Grades 7-12'!$B$11:$L$204,11,FALSE)</f>
        <v>1733</v>
      </c>
      <c r="O8" s="1050">
        <f t="shared" ref="O8:O71" si="7">N8*$O$3</f>
        <v>102247</v>
      </c>
      <c r="P8" s="1033"/>
      <c r="Q8" s="1051">
        <f t="shared" ref="Q8:Q71" si="8">O8+P8</f>
        <v>102247</v>
      </c>
      <c r="R8" s="1052">
        <f t="shared" si="2"/>
        <v>140327</v>
      </c>
      <c r="T8" s="949"/>
      <c r="V8" s="949">
        <v>1117</v>
      </c>
    </row>
    <row r="9" spans="1:22" ht="15" customHeight="1" x14ac:dyDescent="0.2">
      <c r="A9" s="950">
        <v>3</v>
      </c>
      <c r="B9" s="511">
        <v>3</v>
      </c>
      <c r="C9" s="948" t="s">
        <v>9</v>
      </c>
      <c r="D9" s="949">
        <f>VLOOKUP(A9,'[7]FINAL_Fix 026 &amp; 028_March 19'!$A$3:$F$77,6,FALSE)</f>
        <v>0</v>
      </c>
      <c r="E9" s="1029">
        <f t="shared" si="1"/>
        <v>0</v>
      </c>
      <c r="F9" s="949">
        <f>IFERROR(VLOOKUP($A9,'[8]BL Format'!$B$3:$C$21,2,FALSE),0)</f>
        <v>0</v>
      </c>
      <c r="G9" s="1033">
        <f t="shared" si="3"/>
        <v>0</v>
      </c>
      <c r="H9" s="949"/>
      <c r="I9" s="1033">
        <f t="shared" si="4"/>
        <v>0</v>
      </c>
      <c r="J9" s="1033">
        <f t="shared" si="5"/>
        <v>0</v>
      </c>
      <c r="K9" s="949">
        <f>VLOOKUP($A9,[9]CDF!$A$7:$D$213,4,FALSE)</f>
        <v>1233</v>
      </c>
      <c r="L9" s="1037">
        <f t="shared" si="6"/>
        <v>293454</v>
      </c>
      <c r="M9" s="1038">
        <f>IFERROR(VLOOKUP($A9,[10]Allocation!$A$6:$Q$93,15,FALSE),0)</f>
        <v>291197</v>
      </c>
      <c r="N9" s="949">
        <f>VLOOKUP(A9,'[11]MFP Grades 7-12'!$B$11:$L$204,11,FALSE)</f>
        <v>9870</v>
      </c>
      <c r="O9" s="1050">
        <f t="shared" si="7"/>
        <v>582330</v>
      </c>
      <c r="P9" s="1033"/>
      <c r="Q9" s="1051">
        <f t="shared" si="8"/>
        <v>582330</v>
      </c>
      <c r="R9" s="1052">
        <f t="shared" si="2"/>
        <v>1166981</v>
      </c>
      <c r="T9" s="949"/>
      <c r="V9" s="949">
        <v>6714</v>
      </c>
    </row>
    <row r="10" spans="1:22" ht="15" customHeight="1" x14ac:dyDescent="0.2">
      <c r="A10" s="950">
        <v>4</v>
      </c>
      <c r="B10" s="511">
        <v>4</v>
      </c>
      <c r="C10" s="948" t="s">
        <v>10</v>
      </c>
      <c r="D10" s="949">
        <f>VLOOKUP(A10,'[7]FINAL_Fix 026 &amp; 028_March 19'!$A$3:$F$77,6,FALSE)</f>
        <v>3</v>
      </c>
      <c r="E10" s="1029">
        <f t="shared" si="1"/>
        <v>63000</v>
      </c>
      <c r="F10" s="949">
        <f>IFERROR(VLOOKUP($A10,'[8]BL Format'!$B$3:$C$21,2,FALSE),0)</f>
        <v>1</v>
      </c>
      <c r="G10" s="1033">
        <f t="shared" si="3"/>
        <v>6000</v>
      </c>
      <c r="H10" s="949"/>
      <c r="I10" s="1033">
        <f t="shared" si="4"/>
        <v>0</v>
      </c>
      <c r="J10" s="1033">
        <f t="shared" si="5"/>
        <v>6000</v>
      </c>
      <c r="K10" s="949">
        <f>VLOOKUP($A10,[9]CDF!$A$7:$D$213,4,FALSE)</f>
        <v>179</v>
      </c>
      <c r="L10" s="1037">
        <f t="shared" si="6"/>
        <v>42602</v>
      </c>
      <c r="M10" s="1038">
        <f>IFERROR(VLOOKUP($A10,[10]Allocation!$A$6:$Q$93,15,FALSE),0)</f>
        <v>481886</v>
      </c>
      <c r="N10" s="949">
        <f>VLOOKUP(A10,'[11]MFP Grades 7-12'!$B$11:$L$204,11,FALSE)</f>
        <v>1490</v>
      </c>
      <c r="O10" s="1050">
        <f t="shared" si="7"/>
        <v>87910</v>
      </c>
      <c r="P10" s="1033"/>
      <c r="Q10" s="1051">
        <f t="shared" si="8"/>
        <v>87910</v>
      </c>
      <c r="R10" s="1052">
        <f t="shared" si="2"/>
        <v>681398</v>
      </c>
      <c r="T10" s="949"/>
      <c r="V10" s="949">
        <v>956</v>
      </c>
    </row>
    <row r="11" spans="1:22" ht="15" customHeight="1" x14ac:dyDescent="0.2">
      <c r="A11" s="951">
        <v>5</v>
      </c>
      <c r="B11" s="952">
        <v>5</v>
      </c>
      <c r="C11" s="953" t="s">
        <v>11</v>
      </c>
      <c r="D11" s="954">
        <f>VLOOKUP(A11,'[7]FINAL_Fix 026 &amp; 028_March 19'!$A$3:$F$77,6,FALSE)</f>
        <v>0</v>
      </c>
      <c r="E11" s="1030">
        <f t="shared" si="1"/>
        <v>0</v>
      </c>
      <c r="F11" s="954">
        <f>IFERROR(VLOOKUP($A11,'[8]BL Format'!$B$3:$C$21,2,FALSE),0)</f>
        <v>0</v>
      </c>
      <c r="G11" s="1034">
        <f t="shared" si="3"/>
        <v>0</v>
      </c>
      <c r="H11" s="954"/>
      <c r="I11" s="1034">
        <f t="shared" si="4"/>
        <v>0</v>
      </c>
      <c r="J11" s="1034">
        <f t="shared" si="5"/>
        <v>0</v>
      </c>
      <c r="K11" s="954">
        <f>VLOOKUP($A11,[9]CDF!$A$7:$D$213,4,FALSE)</f>
        <v>584</v>
      </c>
      <c r="L11" s="1039">
        <f t="shared" si="6"/>
        <v>138992</v>
      </c>
      <c r="M11" s="1040">
        <f>IFERROR(VLOOKUP($A11,[10]Allocation!$A$6:$Q$93,15,FALSE),0)</f>
        <v>108322</v>
      </c>
      <c r="N11" s="954">
        <f>VLOOKUP(A11,'[11]MFP Grades 7-12'!$B$11:$L$204,11,FALSE)</f>
        <v>2326</v>
      </c>
      <c r="O11" s="1053">
        <f t="shared" si="7"/>
        <v>137234</v>
      </c>
      <c r="P11" s="1034"/>
      <c r="Q11" s="1054">
        <f t="shared" si="8"/>
        <v>137234</v>
      </c>
      <c r="R11" s="1055">
        <f t="shared" si="2"/>
        <v>384548</v>
      </c>
      <c r="T11" s="954"/>
      <c r="V11" s="954">
        <v>1543</v>
      </c>
    </row>
    <row r="12" spans="1:22" ht="15" customHeight="1" x14ac:dyDescent="0.2">
      <c r="A12" s="944">
        <v>6</v>
      </c>
      <c r="B12" s="945">
        <v>6</v>
      </c>
      <c r="C12" s="946" t="s">
        <v>12</v>
      </c>
      <c r="D12" s="947">
        <f>VLOOKUP(A12,'[7]FINAL_Fix 026 &amp; 028_March 19'!$A$3:$F$77,6,FALSE)</f>
        <v>0</v>
      </c>
      <c r="E12" s="1028">
        <f t="shared" si="1"/>
        <v>0</v>
      </c>
      <c r="F12" s="947">
        <f>IFERROR(VLOOKUP($A12,'[8]BL Format'!$B$3:$C$21,2,FALSE),0)</f>
        <v>0</v>
      </c>
      <c r="G12" s="1032">
        <f t="shared" si="3"/>
        <v>0</v>
      </c>
      <c r="H12" s="947"/>
      <c r="I12" s="1032">
        <f t="shared" si="4"/>
        <v>0</v>
      </c>
      <c r="J12" s="1032">
        <f t="shared" si="5"/>
        <v>0</v>
      </c>
      <c r="K12" s="947">
        <f>VLOOKUP($A12,[9]CDF!$A$7:$D$213,4,FALSE)</f>
        <v>348</v>
      </c>
      <c r="L12" s="1041">
        <f t="shared" si="6"/>
        <v>82824</v>
      </c>
      <c r="M12" s="1042">
        <f>IFERROR(VLOOKUP($A12,[10]Allocation!$A$6:$Q$93,15,FALSE),0)</f>
        <v>0</v>
      </c>
      <c r="N12" s="947">
        <f>VLOOKUP(A12,'[11]MFP Grades 7-12'!$B$11:$L$204,11,FALSE)</f>
        <v>2638</v>
      </c>
      <c r="O12" s="1047">
        <f t="shared" si="7"/>
        <v>155642</v>
      </c>
      <c r="P12" s="1032"/>
      <c r="Q12" s="1048">
        <f t="shared" si="8"/>
        <v>155642</v>
      </c>
      <c r="R12" s="1049">
        <f t="shared" si="2"/>
        <v>238466</v>
      </c>
      <c r="T12" s="947"/>
      <c r="V12" s="947">
        <v>1704</v>
      </c>
    </row>
    <row r="13" spans="1:22" ht="15" customHeight="1" x14ac:dyDescent="0.2">
      <c r="A13" s="950">
        <v>7</v>
      </c>
      <c r="B13" s="511">
        <v>7</v>
      </c>
      <c r="C13" s="948" t="s">
        <v>13</v>
      </c>
      <c r="D13" s="949">
        <f>VLOOKUP(A13,'[7]FINAL_Fix 026 &amp; 028_March 19'!$A$3:$F$77,6,FALSE)</f>
        <v>0</v>
      </c>
      <c r="E13" s="1029">
        <f t="shared" si="1"/>
        <v>0</v>
      </c>
      <c r="F13" s="949">
        <f>IFERROR(VLOOKUP($A13,'[8]BL Format'!$B$3:$C$21,2,FALSE),0)</f>
        <v>0</v>
      </c>
      <c r="G13" s="1033">
        <f t="shared" si="3"/>
        <v>0</v>
      </c>
      <c r="H13" s="949"/>
      <c r="I13" s="1033">
        <f t="shared" si="4"/>
        <v>0</v>
      </c>
      <c r="J13" s="1033">
        <f t="shared" si="5"/>
        <v>0</v>
      </c>
      <c r="K13" s="949">
        <f>VLOOKUP($A13,[9]CDF!$A$7:$D$213,4,FALSE)</f>
        <v>163</v>
      </c>
      <c r="L13" s="1037">
        <f t="shared" si="6"/>
        <v>38794</v>
      </c>
      <c r="M13" s="1038">
        <f>IFERROR(VLOOKUP($A13,[10]Allocation!$A$6:$Q$93,15,FALSE),0)</f>
        <v>15605</v>
      </c>
      <c r="N13" s="949">
        <f>VLOOKUP(A13,'[11]MFP Grades 7-12'!$B$11:$L$204,11,FALSE)</f>
        <v>946</v>
      </c>
      <c r="O13" s="1050">
        <f t="shared" si="7"/>
        <v>55814</v>
      </c>
      <c r="P13" s="1033"/>
      <c r="Q13" s="1051">
        <f t="shared" si="8"/>
        <v>55814</v>
      </c>
      <c r="R13" s="1052">
        <f t="shared" si="2"/>
        <v>110213</v>
      </c>
      <c r="T13" s="949"/>
      <c r="V13" s="949">
        <v>612</v>
      </c>
    </row>
    <row r="14" spans="1:22" ht="15" customHeight="1" x14ac:dyDescent="0.2">
      <c r="A14" s="950">
        <v>8</v>
      </c>
      <c r="B14" s="511">
        <v>8</v>
      </c>
      <c r="C14" s="948" t="s">
        <v>14</v>
      </c>
      <c r="D14" s="949">
        <f>VLOOKUP(A14,'[7]FINAL_Fix 026 &amp; 028_March 19'!$A$3:$F$77,6,FALSE)</f>
        <v>3</v>
      </c>
      <c r="E14" s="1029">
        <f t="shared" si="1"/>
        <v>63000</v>
      </c>
      <c r="F14" s="949">
        <f>IFERROR(VLOOKUP($A14,'[8]BL Format'!$B$3:$C$21,2,FALSE),0)</f>
        <v>1</v>
      </c>
      <c r="G14" s="1033">
        <f t="shared" si="3"/>
        <v>6000</v>
      </c>
      <c r="H14" s="949"/>
      <c r="I14" s="1033">
        <f t="shared" si="4"/>
        <v>0</v>
      </c>
      <c r="J14" s="1033">
        <f t="shared" si="5"/>
        <v>6000</v>
      </c>
      <c r="K14" s="949">
        <f>VLOOKUP($A14,[9]CDF!$A$7:$D$213,4,FALSE)</f>
        <v>553</v>
      </c>
      <c r="L14" s="1037">
        <f t="shared" si="6"/>
        <v>131614</v>
      </c>
      <c r="M14" s="1038">
        <f>IFERROR(VLOOKUP($A14,[10]Allocation!$A$6:$Q$93,15,FALSE),0)</f>
        <v>0</v>
      </c>
      <c r="N14" s="949">
        <f>VLOOKUP(A14,'[11]MFP Grades 7-12'!$B$11:$L$204,11,FALSE)</f>
        <v>9793</v>
      </c>
      <c r="O14" s="1050">
        <f t="shared" si="7"/>
        <v>577787</v>
      </c>
      <c r="P14" s="1033"/>
      <c r="Q14" s="1051">
        <f t="shared" si="8"/>
        <v>577787</v>
      </c>
      <c r="R14" s="1052">
        <f t="shared" si="2"/>
        <v>778401</v>
      </c>
      <c r="T14" s="949"/>
      <c r="V14" s="949">
        <v>6435</v>
      </c>
    </row>
    <row r="15" spans="1:22" ht="15" customHeight="1" x14ac:dyDescent="0.2">
      <c r="A15" s="950">
        <v>9</v>
      </c>
      <c r="B15" s="511">
        <v>9</v>
      </c>
      <c r="C15" s="948" t="s">
        <v>15</v>
      </c>
      <c r="D15" s="949">
        <f>VLOOKUP(A15,'[7]FINAL_Fix 026 &amp; 028_March 19'!$A$3:$F$77,6,FALSE)</f>
        <v>13</v>
      </c>
      <c r="E15" s="1029">
        <f t="shared" si="1"/>
        <v>273000</v>
      </c>
      <c r="F15" s="949">
        <f>IFERROR(VLOOKUP($A15,'[8]BL Format'!$B$3:$C$21,2,FALSE),0)</f>
        <v>6</v>
      </c>
      <c r="G15" s="1033">
        <f t="shared" si="3"/>
        <v>36000</v>
      </c>
      <c r="H15" s="949"/>
      <c r="I15" s="1033">
        <f t="shared" si="4"/>
        <v>0</v>
      </c>
      <c r="J15" s="1033">
        <f t="shared" si="5"/>
        <v>36000</v>
      </c>
      <c r="K15" s="949">
        <f>VLOOKUP($A15,[9]CDF!$A$7:$D$213,4,FALSE)</f>
        <v>1309</v>
      </c>
      <c r="L15" s="1037">
        <f t="shared" si="6"/>
        <v>311542</v>
      </c>
      <c r="M15" s="1038">
        <f>IFERROR(VLOOKUP($A15,[10]Allocation!$A$6:$Q$93,15,FALSE),0)</f>
        <v>0</v>
      </c>
      <c r="N15" s="949">
        <f>VLOOKUP(A15,'[11]MFP Grades 7-12'!$B$11:$L$204,11,FALSE)</f>
        <v>16995</v>
      </c>
      <c r="O15" s="1050">
        <f t="shared" si="7"/>
        <v>1002705</v>
      </c>
      <c r="P15" s="1033"/>
      <c r="Q15" s="1051">
        <f t="shared" si="8"/>
        <v>1002705</v>
      </c>
      <c r="R15" s="1052">
        <f t="shared" si="2"/>
        <v>1623247</v>
      </c>
      <c r="T15" s="949"/>
      <c r="V15" s="949">
        <v>11194</v>
      </c>
    </row>
    <row r="16" spans="1:22" ht="15" customHeight="1" x14ac:dyDescent="0.2">
      <c r="A16" s="951">
        <v>10</v>
      </c>
      <c r="B16" s="952">
        <v>10</v>
      </c>
      <c r="C16" s="953" t="s">
        <v>16</v>
      </c>
      <c r="D16" s="954">
        <f>VLOOKUP(A16,'[7]FINAL_Fix 026 &amp; 028_March 19'!$A$3:$F$77,6,FALSE)</f>
        <v>35</v>
      </c>
      <c r="E16" s="1030">
        <f t="shared" si="1"/>
        <v>735000</v>
      </c>
      <c r="F16" s="954">
        <f>IFERROR(VLOOKUP($A16,'[8]BL Format'!$B$3:$C$21,2,FALSE),0)</f>
        <v>9</v>
      </c>
      <c r="G16" s="1034">
        <f t="shared" si="3"/>
        <v>54000</v>
      </c>
      <c r="H16" s="954"/>
      <c r="I16" s="1034">
        <f t="shared" si="4"/>
        <v>0</v>
      </c>
      <c r="J16" s="1034">
        <f t="shared" si="5"/>
        <v>54000</v>
      </c>
      <c r="K16" s="954">
        <f>VLOOKUP($A16,[9]CDF!$A$7:$D$213,4,FALSE)</f>
        <v>1472</v>
      </c>
      <c r="L16" s="1039">
        <f t="shared" si="6"/>
        <v>350336</v>
      </c>
      <c r="M16" s="1040">
        <f>IFERROR(VLOOKUP($A16,[10]Allocation!$A$6:$Q$93,15,FALSE),0)</f>
        <v>1414325</v>
      </c>
      <c r="N16" s="954">
        <f>VLOOKUP(A16,'[11]MFP Grades 7-12'!$B$11:$L$204,11,FALSE)</f>
        <v>13579</v>
      </c>
      <c r="O16" s="1053">
        <f t="shared" si="7"/>
        <v>801161</v>
      </c>
      <c r="P16" s="1034"/>
      <c r="Q16" s="1054">
        <f t="shared" si="8"/>
        <v>801161</v>
      </c>
      <c r="R16" s="1055">
        <f t="shared" si="2"/>
        <v>3354822</v>
      </c>
      <c r="T16" s="954"/>
      <c r="V16" s="954">
        <v>9013</v>
      </c>
    </row>
    <row r="17" spans="1:22" ht="15" customHeight="1" x14ac:dyDescent="0.2">
      <c r="A17" s="944">
        <v>11</v>
      </c>
      <c r="B17" s="945">
        <v>11</v>
      </c>
      <c r="C17" s="946" t="s">
        <v>17</v>
      </c>
      <c r="D17" s="947">
        <f>VLOOKUP(A17,'[7]FINAL_Fix 026 &amp; 028_March 19'!$A$3:$F$77,6,FALSE)</f>
        <v>0</v>
      </c>
      <c r="E17" s="1028">
        <f t="shared" si="1"/>
        <v>0</v>
      </c>
      <c r="F17" s="947">
        <f>IFERROR(VLOOKUP($A17,'[8]BL Format'!$B$3:$C$21,2,FALSE),0)</f>
        <v>0</v>
      </c>
      <c r="G17" s="1032">
        <f t="shared" si="3"/>
        <v>0</v>
      </c>
      <c r="H17" s="947"/>
      <c r="I17" s="1032">
        <f t="shared" si="4"/>
        <v>0</v>
      </c>
      <c r="J17" s="1032">
        <f t="shared" si="5"/>
        <v>0</v>
      </c>
      <c r="K17" s="947">
        <f>VLOOKUP($A17,[9]CDF!$A$7:$D$213,4,FALSE)</f>
        <v>169</v>
      </c>
      <c r="L17" s="1041">
        <f t="shared" si="6"/>
        <v>40222</v>
      </c>
      <c r="M17" s="1042">
        <f>IFERROR(VLOOKUP($A17,[10]Allocation!$A$6:$Q$93,15,FALSE),0)</f>
        <v>0</v>
      </c>
      <c r="N17" s="947">
        <f>VLOOKUP(A17,'[11]MFP Grades 7-12'!$B$11:$L$204,11,FALSE)</f>
        <v>679</v>
      </c>
      <c r="O17" s="1047">
        <f t="shared" si="7"/>
        <v>40061</v>
      </c>
      <c r="P17" s="1032"/>
      <c r="Q17" s="1048">
        <f t="shared" si="8"/>
        <v>40061</v>
      </c>
      <c r="R17" s="1049">
        <f t="shared" si="2"/>
        <v>80283</v>
      </c>
      <c r="T17" s="947"/>
      <c r="V17" s="947">
        <v>421</v>
      </c>
    </row>
    <row r="18" spans="1:22" ht="15" customHeight="1" x14ac:dyDescent="0.2">
      <c r="A18" s="950">
        <v>12</v>
      </c>
      <c r="B18" s="511">
        <v>12</v>
      </c>
      <c r="C18" s="948" t="s">
        <v>18</v>
      </c>
      <c r="D18" s="949">
        <f>VLOOKUP(A18,'[7]FINAL_Fix 026 &amp; 028_March 19'!$A$3:$F$77,6,FALSE)</f>
        <v>2</v>
      </c>
      <c r="E18" s="1029">
        <f t="shared" si="1"/>
        <v>42000</v>
      </c>
      <c r="F18" s="949">
        <f>IFERROR(VLOOKUP($A18,'[8]BL Format'!$B$3:$C$21,2,FALSE),0)</f>
        <v>0</v>
      </c>
      <c r="G18" s="1033">
        <f t="shared" si="3"/>
        <v>0</v>
      </c>
      <c r="H18" s="949"/>
      <c r="I18" s="1033">
        <f t="shared" si="4"/>
        <v>0</v>
      </c>
      <c r="J18" s="1033">
        <f t="shared" si="5"/>
        <v>0</v>
      </c>
      <c r="K18" s="949">
        <f>VLOOKUP($A18,[9]CDF!$A$7:$D$213,4,FALSE)</f>
        <v>86</v>
      </c>
      <c r="L18" s="1037">
        <f t="shared" si="6"/>
        <v>25000</v>
      </c>
      <c r="M18" s="1038">
        <f>IFERROR(VLOOKUP($A18,[10]Allocation!$A$6:$Q$93,15,FALSE),0)</f>
        <v>0</v>
      </c>
      <c r="N18" s="949">
        <f>VLOOKUP(A18,'[11]MFP Grades 7-12'!$B$11:$L$204,11,FALSE)</f>
        <v>579</v>
      </c>
      <c r="O18" s="1050">
        <f t="shared" si="7"/>
        <v>34161</v>
      </c>
      <c r="P18" s="1033"/>
      <c r="Q18" s="1051">
        <f t="shared" si="8"/>
        <v>34161</v>
      </c>
      <c r="R18" s="1052">
        <f t="shared" si="2"/>
        <v>101161</v>
      </c>
      <c r="T18" s="949"/>
      <c r="V18" s="949">
        <v>392</v>
      </c>
    </row>
    <row r="19" spans="1:22" ht="15" customHeight="1" x14ac:dyDescent="0.2">
      <c r="A19" s="950">
        <v>13</v>
      </c>
      <c r="B19" s="511">
        <v>13</v>
      </c>
      <c r="C19" s="948" t="s">
        <v>19</v>
      </c>
      <c r="D19" s="949">
        <f>VLOOKUP(A19,'[7]FINAL_Fix 026 &amp; 028_March 19'!$A$3:$F$77,6,FALSE)</f>
        <v>0</v>
      </c>
      <c r="E19" s="1029">
        <f t="shared" si="1"/>
        <v>0</v>
      </c>
      <c r="F19" s="949">
        <f>IFERROR(VLOOKUP($A19,'[8]BL Format'!$B$3:$C$21,2,FALSE),0)</f>
        <v>0</v>
      </c>
      <c r="G19" s="1033">
        <f t="shared" si="3"/>
        <v>0</v>
      </c>
      <c r="H19" s="949"/>
      <c r="I19" s="1033">
        <f t="shared" si="4"/>
        <v>0</v>
      </c>
      <c r="J19" s="1033">
        <f t="shared" si="5"/>
        <v>0</v>
      </c>
      <c r="K19" s="949">
        <f>VLOOKUP($A19,[9]CDF!$A$7:$D$213,4,FALSE)</f>
        <v>156</v>
      </c>
      <c r="L19" s="1037">
        <f t="shared" si="6"/>
        <v>37128</v>
      </c>
      <c r="M19" s="1038">
        <f>IFERROR(VLOOKUP($A19,[10]Allocation!$A$6:$Q$93,15,FALSE),0)</f>
        <v>0</v>
      </c>
      <c r="N19" s="949">
        <f>VLOOKUP(A19,'[11]MFP Grades 7-12'!$B$11:$L$204,11,FALSE)</f>
        <v>541</v>
      </c>
      <c r="O19" s="1050">
        <f t="shared" si="7"/>
        <v>31919</v>
      </c>
      <c r="P19" s="1033"/>
      <c r="Q19" s="1051">
        <f t="shared" si="8"/>
        <v>31919</v>
      </c>
      <c r="R19" s="1052">
        <f t="shared" si="2"/>
        <v>69047</v>
      </c>
      <c r="T19" s="949"/>
      <c r="V19" s="949">
        <v>325</v>
      </c>
    </row>
    <row r="20" spans="1:22" ht="15" customHeight="1" x14ac:dyDescent="0.2">
      <c r="A20" s="950">
        <v>14</v>
      </c>
      <c r="B20" s="511">
        <v>14</v>
      </c>
      <c r="C20" s="948" t="s">
        <v>20</v>
      </c>
      <c r="D20" s="949">
        <f>VLOOKUP(A20,'[7]FINAL_Fix 026 &amp; 028_March 19'!$A$3:$F$77,6,FALSE)</f>
        <v>0</v>
      </c>
      <c r="E20" s="1029">
        <f t="shared" si="1"/>
        <v>0</v>
      </c>
      <c r="F20" s="949">
        <f>IFERROR(VLOOKUP($A20,'[8]BL Format'!$B$3:$C$21,2,FALSE),0)</f>
        <v>0</v>
      </c>
      <c r="G20" s="1033">
        <f t="shared" si="3"/>
        <v>0</v>
      </c>
      <c r="H20" s="949"/>
      <c r="I20" s="1033">
        <f t="shared" si="4"/>
        <v>0</v>
      </c>
      <c r="J20" s="1033">
        <f t="shared" si="5"/>
        <v>0</v>
      </c>
      <c r="K20" s="949">
        <f>VLOOKUP($A20,[9]CDF!$A$7:$D$213,4,FALSE)</f>
        <v>17</v>
      </c>
      <c r="L20" s="1037">
        <f t="shared" si="6"/>
        <v>25000</v>
      </c>
      <c r="M20" s="1038">
        <f>IFERROR(VLOOKUP($A20,[10]Allocation!$A$6:$Q$93,15,FALSE),0)</f>
        <v>0</v>
      </c>
      <c r="N20" s="949">
        <f>VLOOKUP(A20,'[11]MFP Grades 7-12'!$B$11:$L$204,11,FALSE)</f>
        <v>676</v>
      </c>
      <c r="O20" s="1050">
        <f t="shared" si="7"/>
        <v>39884</v>
      </c>
      <c r="P20" s="1033"/>
      <c r="Q20" s="1051">
        <f t="shared" si="8"/>
        <v>39884</v>
      </c>
      <c r="R20" s="1052">
        <f t="shared" si="2"/>
        <v>64884</v>
      </c>
      <c r="T20" s="949"/>
      <c r="V20" s="949">
        <v>433</v>
      </c>
    </row>
    <row r="21" spans="1:22" ht="15" customHeight="1" x14ac:dyDescent="0.2">
      <c r="A21" s="951">
        <v>15</v>
      </c>
      <c r="B21" s="952">
        <v>15</v>
      </c>
      <c r="C21" s="953" t="s">
        <v>21</v>
      </c>
      <c r="D21" s="954">
        <f>VLOOKUP(A21,'[7]FINAL_Fix 026 &amp; 028_March 19'!$A$3:$F$77,6,FALSE)</f>
        <v>2</v>
      </c>
      <c r="E21" s="1030">
        <f t="shared" si="1"/>
        <v>42000</v>
      </c>
      <c r="F21" s="954">
        <f>IFERROR(VLOOKUP($A21,'[8]BL Format'!$B$3:$C$21,2,FALSE),0)</f>
        <v>0</v>
      </c>
      <c r="G21" s="1034">
        <f t="shared" si="3"/>
        <v>0</v>
      </c>
      <c r="H21" s="954"/>
      <c r="I21" s="1034">
        <f t="shared" si="4"/>
        <v>0</v>
      </c>
      <c r="J21" s="1034">
        <f t="shared" si="5"/>
        <v>0</v>
      </c>
      <c r="K21" s="954">
        <f>VLOOKUP($A21,[9]CDF!$A$7:$D$213,4,FALSE)</f>
        <v>47</v>
      </c>
      <c r="L21" s="1039">
        <f t="shared" si="6"/>
        <v>25000</v>
      </c>
      <c r="M21" s="1040">
        <f>IFERROR(VLOOKUP($A21,[10]Allocation!$A$6:$Q$93,15,FALSE),0)</f>
        <v>0</v>
      </c>
      <c r="N21" s="954">
        <f>VLOOKUP(A21,'[11]MFP Grades 7-12'!$B$11:$L$204,11,FALSE)</f>
        <v>1425</v>
      </c>
      <c r="O21" s="1053">
        <f t="shared" si="7"/>
        <v>84075</v>
      </c>
      <c r="P21" s="1034"/>
      <c r="Q21" s="1054">
        <f t="shared" si="8"/>
        <v>84075</v>
      </c>
      <c r="R21" s="1055">
        <f t="shared" si="2"/>
        <v>151075</v>
      </c>
      <c r="T21" s="954"/>
      <c r="V21" s="954">
        <v>919</v>
      </c>
    </row>
    <row r="22" spans="1:22" ht="15" customHeight="1" x14ac:dyDescent="0.2">
      <c r="A22" s="944">
        <v>16</v>
      </c>
      <c r="B22" s="945">
        <v>16</v>
      </c>
      <c r="C22" s="946" t="s">
        <v>22</v>
      </c>
      <c r="D22" s="947">
        <f>VLOOKUP(A22,'[7]FINAL_Fix 026 &amp; 028_March 19'!$A$3:$F$77,6,FALSE)</f>
        <v>0</v>
      </c>
      <c r="E22" s="1028">
        <f t="shared" si="1"/>
        <v>0</v>
      </c>
      <c r="F22" s="947">
        <f>IFERROR(VLOOKUP($A22,'[8]BL Format'!$B$3:$C$21,2,FALSE),0)</f>
        <v>0</v>
      </c>
      <c r="G22" s="1032">
        <f t="shared" si="3"/>
        <v>0</v>
      </c>
      <c r="H22" s="947"/>
      <c r="I22" s="1032">
        <f t="shared" si="4"/>
        <v>0</v>
      </c>
      <c r="J22" s="1032">
        <f t="shared" si="5"/>
        <v>0</v>
      </c>
      <c r="K22" s="947">
        <f>VLOOKUP($A22,[9]CDF!$A$7:$D$213,4,FALSE)</f>
        <v>799</v>
      </c>
      <c r="L22" s="1041">
        <f t="shared" si="6"/>
        <v>190162</v>
      </c>
      <c r="M22" s="1042">
        <f>IFERROR(VLOOKUP($A22,[10]Allocation!$A$6:$Q$93,15,FALSE),0)</f>
        <v>85272</v>
      </c>
      <c r="N22" s="947">
        <f>VLOOKUP(A22,'[11]MFP Grades 7-12'!$B$11:$L$204,11,FALSE)</f>
        <v>2176</v>
      </c>
      <c r="O22" s="1047">
        <f t="shared" si="7"/>
        <v>128384</v>
      </c>
      <c r="P22" s="1032"/>
      <c r="Q22" s="1048">
        <f t="shared" si="8"/>
        <v>128384</v>
      </c>
      <c r="R22" s="1049">
        <f t="shared" si="2"/>
        <v>403818</v>
      </c>
      <c r="T22" s="947"/>
      <c r="V22" s="947">
        <v>1429</v>
      </c>
    </row>
    <row r="23" spans="1:22" ht="15" customHeight="1" x14ac:dyDescent="0.2">
      <c r="A23" s="950">
        <v>17</v>
      </c>
      <c r="B23" s="511">
        <v>17</v>
      </c>
      <c r="C23" s="948" t="s">
        <v>23</v>
      </c>
      <c r="D23" s="949">
        <f>VLOOKUP(A23,'[7]FINAL_Fix 026 &amp; 028_March 19'!$A$3:$F$77,6,FALSE)</f>
        <v>16</v>
      </c>
      <c r="E23" s="1029">
        <f t="shared" si="1"/>
        <v>336000</v>
      </c>
      <c r="F23" s="955">
        <f>IFERROR(VLOOKUP($A23,'[8]BL Format'!$B$3:$C$21,2,FALSE),0)</f>
        <v>7</v>
      </c>
      <c r="G23" s="1033">
        <f t="shared" si="3"/>
        <v>42000</v>
      </c>
      <c r="H23" s="949"/>
      <c r="I23" s="1033">
        <f t="shared" si="4"/>
        <v>0</v>
      </c>
      <c r="J23" s="1033">
        <f t="shared" si="5"/>
        <v>42000</v>
      </c>
      <c r="K23" s="949">
        <f>VLOOKUP($A23,[9]CDF!$A$7:$D$213,4,FALSE)</f>
        <v>2068</v>
      </c>
      <c r="L23" s="1037">
        <f t="shared" si="6"/>
        <v>492184</v>
      </c>
      <c r="M23" s="1038">
        <f>IFERROR(VLOOKUP($A23,[10]Allocation!$A$6:$Q$93,15,FALSE),0)</f>
        <v>180782</v>
      </c>
      <c r="N23" s="949">
        <f>VLOOKUP(A23,'[11]MFP Grades 7-12'!$B$11:$L$204,11,FALSE)</f>
        <v>16498</v>
      </c>
      <c r="O23" s="1050">
        <f t="shared" si="7"/>
        <v>973382</v>
      </c>
      <c r="P23" s="1033"/>
      <c r="Q23" s="1051">
        <f t="shared" si="8"/>
        <v>973382</v>
      </c>
      <c r="R23" s="1052">
        <f t="shared" si="2"/>
        <v>2024348</v>
      </c>
      <c r="T23" s="949"/>
      <c r="V23" s="949">
        <v>11195</v>
      </c>
    </row>
    <row r="24" spans="1:22" ht="15" customHeight="1" x14ac:dyDescent="0.2">
      <c r="A24" s="950">
        <v>18</v>
      </c>
      <c r="B24" s="511">
        <v>18</v>
      </c>
      <c r="C24" s="948" t="s">
        <v>24</v>
      </c>
      <c r="D24" s="949">
        <f>VLOOKUP(A24,'[7]FINAL_Fix 026 &amp; 028_March 19'!$A$3:$F$77,6,FALSE)</f>
        <v>1</v>
      </c>
      <c r="E24" s="1029">
        <f t="shared" si="1"/>
        <v>21000</v>
      </c>
      <c r="F24" s="955">
        <f>IFERROR(VLOOKUP($A24,'[8]BL Format'!$B$3:$C$21,2,FALSE),0)</f>
        <v>0</v>
      </c>
      <c r="G24" s="1033">
        <f t="shared" si="3"/>
        <v>0</v>
      </c>
      <c r="H24" s="949"/>
      <c r="I24" s="1033">
        <f t="shared" si="4"/>
        <v>0</v>
      </c>
      <c r="J24" s="1033">
        <f t="shared" si="5"/>
        <v>0</v>
      </c>
      <c r="K24" s="949">
        <f>VLOOKUP($A24,[9]CDF!$A$7:$D$213,4,FALSE)</f>
        <v>134</v>
      </c>
      <c r="L24" s="1037">
        <f t="shared" si="6"/>
        <v>31892</v>
      </c>
      <c r="M24" s="1038">
        <f>IFERROR(VLOOKUP($A24,[10]Allocation!$A$6:$Q$93,15,FALSE),0)</f>
        <v>0</v>
      </c>
      <c r="N24" s="949">
        <f>VLOOKUP(A24,'[11]MFP Grades 7-12'!$B$11:$L$204,11,FALSE)</f>
        <v>429</v>
      </c>
      <c r="O24" s="1050">
        <f t="shared" si="7"/>
        <v>25311</v>
      </c>
      <c r="P24" s="1033"/>
      <c r="Q24" s="1051">
        <f t="shared" si="8"/>
        <v>25311</v>
      </c>
      <c r="R24" s="1052">
        <f t="shared" si="2"/>
        <v>78203</v>
      </c>
      <c r="T24" s="949"/>
      <c r="V24" s="949">
        <v>260</v>
      </c>
    </row>
    <row r="25" spans="1:22" ht="15" customHeight="1" x14ac:dyDescent="0.2">
      <c r="A25" s="950">
        <v>19</v>
      </c>
      <c r="B25" s="511">
        <v>19</v>
      </c>
      <c r="C25" s="948" t="s">
        <v>25</v>
      </c>
      <c r="D25" s="949">
        <f>VLOOKUP(A25,'[7]FINAL_Fix 026 &amp; 028_March 19'!$A$3:$F$77,6,FALSE)</f>
        <v>0</v>
      </c>
      <c r="E25" s="1029">
        <f t="shared" si="1"/>
        <v>0</v>
      </c>
      <c r="F25" s="955">
        <f>IFERROR(VLOOKUP($A25,'[8]BL Format'!$B$3:$C$21,2,FALSE),0)</f>
        <v>0</v>
      </c>
      <c r="G25" s="1033">
        <f t="shared" si="3"/>
        <v>0</v>
      </c>
      <c r="H25" s="949"/>
      <c r="I25" s="1033">
        <f t="shared" si="4"/>
        <v>0</v>
      </c>
      <c r="J25" s="1033">
        <f t="shared" si="5"/>
        <v>0</v>
      </c>
      <c r="K25" s="949">
        <f>VLOOKUP($A25,[9]CDF!$A$7:$D$213,4,FALSE)</f>
        <v>50</v>
      </c>
      <c r="L25" s="1037">
        <f t="shared" si="6"/>
        <v>25000</v>
      </c>
      <c r="M25" s="1038">
        <f>IFERROR(VLOOKUP($A25,[10]Allocation!$A$6:$Q$93,15,FALSE),0)</f>
        <v>0</v>
      </c>
      <c r="N25" s="949">
        <f>VLOOKUP(A25,'[11]MFP Grades 7-12'!$B$11:$L$204,11,FALSE)</f>
        <v>832</v>
      </c>
      <c r="O25" s="1050">
        <f t="shared" si="7"/>
        <v>49088</v>
      </c>
      <c r="P25" s="1033"/>
      <c r="Q25" s="1051">
        <f t="shared" si="8"/>
        <v>49088</v>
      </c>
      <c r="R25" s="1052">
        <f t="shared" si="2"/>
        <v>74088</v>
      </c>
      <c r="T25" s="949"/>
      <c r="V25" s="949">
        <v>519</v>
      </c>
    </row>
    <row r="26" spans="1:22" ht="15" customHeight="1" x14ac:dyDescent="0.2">
      <c r="A26" s="951">
        <v>20</v>
      </c>
      <c r="B26" s="952">
        <v>20</v>
      </c>
      <c r="C26" s="953" t="s">
        <v>26</v>
      </c>
      <c r="D26" s="954">
        <f>VLOOKUP(A26,'[7]FINAL_Fix 026 &amp; 028_March 19'!$A$3:$F$77,6,FALSE)</f>
        <v>3</v>
      </c>
      <c r="E26" s="1030">
        <f t="shared" si="1"/>
        <v>63000</v>
      </c>
      <c r="F26" s="956">
        <f>IFERROR(VLOOKUP($A26,'[8]BL Format'!$B$3:$C$21,2,FALSE),0)</f>
        <v>2</v>
      </c>
      <c r="G26" s="1034">
        <f t="shared" si="3"/>
        <v>12000</v>
      </c>
      <c r="H26" s="954"/>
      <c r="I26" s="1034">
        <f t="shared" si="4"/>
        <v>0</v>
      </c>
      <c r="J26" s="1034">
        <f t="shared" si="5"/>
        <v>12000</v>
      </c>
      <c r="K26" s="954">
        <f>VLOOKUP($A26,[9]CDF!$A$7:$D$213,4,FALSE)</f>
        <v>338</v>
      </c>
      <c r="L26" s="1039">
        <f t="shared" si="6"/>
        <v>80444</v>
      </c>
      <c r="M26" s="1040">
        <f>IFERROR(VLOOKUP($A26,[10]Allocation!$A$6:$Q$93,15,FALSE),0)</f>
        <v>312203</v>
      </c>
      <c r="N26" s="954">
        <f>VLOOKUP(A26,'[11]MFP Grades 7-12'!$B$11:$L$204,11,FALSE)</f>
        <v>2362</v>
      </c>
      <c r="O26" s="1053">
        <f t="shared" si="7"/>
        <v>139358</v>
      </c>
      <c r="P26" s="1034"/>
      <c r="Q26" s="1054">
        <f t="shared" si="8"/>
        <v>139358</v>
      </c>
      <c r="R26" s="1055">
        <f t="shared" si="2"/>
        <v>607005</v>
      </c>
      <c r="T26" s="954"/>
      <c r="V26" s="954">
        <v>1508</v>
      </c>
    </row>
    <row r="27" spans="1:22" ht="15" customHeight="1" x14ac:dyDescent="0.2">
      <c r="A27" s="944">
        <v>21</v>
      </c>
      <c r="B27" s="945">
        <v>21</v>
      </c>
      <c r="C27" s="946" t="s">
        <v>27</v>
      </c>
      <c r="D27" s="947">
        <f>VLOOKUP(A27,'[7]FINAL_Fix 026 &amp; 028_March 19'!$A$3:$F$77,6,FALSE)</f>
        <v>0</v>
      </c>
      <c r="E27" s="1028">
        <f t="shared" si="1"/>
        <v>0</v>
      </c>
      <c r="F27" s="957">
        <f>IFERROR(VLOOKUP($A27,'[8]BL Format'!$B$3:$C$21,2,FALSE),0)</f>
        <v>0</v>
      </c>
      <c r="G27" s="1032">
        <f t="shared" si="3"/>
        <v>0</v>
      </c>
      <c r="H27" s="947"/>
      <c r="I27" s="1032">
        <f t="shared" si="4"/>
        <v>0</v>
      </c>
      <c r="J27" s="1032">
        <f t="shared" si="5"/>
        <v>0</v>
      </c>
      <c r="K27" s="947">
        <f>VLOOKUP($A27,[9]CDF!$A$7:$D$213,4,FALSE)</f>
        <v>68</v>
      </c>
      <c r="L27" s="1041">
        <f t="shared" si="6"/>
        <v>25000</v>
      </c>
      <c r="M27" s="1042">
        <f>IFERROR(VLOOKUP($A27,[10]Allocation!$A$6:$Q$93,15,FALSE),0)</f>
        <v>0</v>
      </c>
      <c r="N27" s="947">
        <f>VLOOKUP(A27,'[11]MFP Grades 7-12'!$B$11:$L$204,11,FALSE)</f>
        <v>1232</v>
      </c>
      <c r="O27" s="1047">
        <f t="shared" si="7"/>
        <v>72688</v>
      </c>
      <c r="P27" s="1032"/>
      <c r="Q27" s="1048">
        <f t="shared" si="8"/>
        <v>72688</v>
      </c>
      <c r="R27" s="1049">
        <f t="shared" si="2"/>
        <v>97688</v>
      </c>
      <c r="T27" s="947"/>
      <c r="V27" s="947">
        <v>776</v>
      </c>
    </row>
    <row r="28" spans="1:22" ht="15" customHeight="1" x14ac:dyDescent="0.2">
      <c r="A28" s="950">
        <v>22</v>
      </c>
      <c r="B28" s="511">
        <v>22</v>
      </c>
      <c r="C28" s="948" t="s">
        <v>28</v>
      </c>
      <c r="D28" s="949">
        <f>VLOOKUP(A28,'[7]FINAL_Fix 026 &amp; 028_March 19'!$A$3:$F$77,6,FALSE)</f>
        <v>0</v>
      </c>
      <c r="E28" s="1029">
        <f t="shared" si="1"/>
        <v>0</v>
      </c>
      <c r="F28" s="955">
        <f>IFERROR(VLOOKUP($A28,'[8]BL Format'!$B$3:$C$21,2,FALSE),0)</f>
        <v>0</v>
      </c>
      <c r="G28" s="1033">
        <f t="shared" si="3"/>
        <v>0</v>
      </c>
      <c r="H28" s="949"/>
      <c r="I28" s="1033">
        <f t="shared" si="4"/>
        <v>0</v>
      </c>
      <c r="J28" s="1033">
        <f t="shared" si="5"/>
        <v>0</v>
      </c>
      <c r="K28" s="949">
        <f>VLOOKUP($A28,[9]CDF!$A$7:$D$213,4,FALSE)</f>
        <v>455</v>
      </c>
      <c r="L28" s="1037">
        <f t="shared" si="6"/>
        <v>108290</v>
      </c>
      <c r="M28" s="1038">
        <f>IFERROR(VLOOKUP($A28,[10]Allocation!$A$6:$Q$93,15,FALSE),0)</f>
        <v>6281</v>
      </c>
      <c r="N28" s="949">
        <f>VLOOKUP(A28,'[11]MFP Grades 7-12'!$B$11:$L$204,11,FALSE)</f>
        <v>1285</v>
      </c>
      <c r="O28" s="1050">
        <f t="shared" si="7"/>
        <v>75815</v>
      </c>
      <c r="P28" s="1033"/>
      <c r="Q28" s="1051">
        <f t="shared" si="8"/>
        <v>75815</v>
      </c>
      <c r="R28" s="1052">
        <f t="shared" si="2"/>
        <v>190386</v>
      </c>
      <c r="T28" s="949"/>
      <c r="V28" s="949">
        <v>858</v>
      </c>
    </row>
    <row r="29" spans="1:22" ht="15" customHeight="1" x14ac:dyDescent="0.2">
      <c r="A29" s="950">
        <v>23</v>
      </c>
      <c r="B29" s="511">
        <v>23</v>
      </c>
      <c r="C29" s="948" t="s">
        <v>29</v>
      </c>
      <c r="D29" s="949">
        <f>VLOOKUP(A29,'[7]FINAL_Fix 026 &amp; 028_March 19'!$A$3:$F$77,6,FALSE)</f>
        <v>13</v>
      </c>
      <c r="E29" s="1029">
        <f t="shared" si="1"/>
        <v>273000</v>
      </c>
      <c r="F29" s="955">
        <f>IFERROR(VLOOKUP($A29,'[8]BL Format'!$B$3:$C$21,2,FALSE),0)</f>
        <v>6</v>
      </c>
      <c r="G29" s="1033">
        <f t="shared" si="3"/>
        <v>36000</v>
      </c>
      <c r="H29" s="949"/>
      <c r="I29" s="1033">
        <f t="shared" si="4"/>
        <v>0</v>
      </c>
      <c r="J29" s="1033">
        <f t="shared" si="5"/>
        <v>36000</v>
      </c>
      <c r="K29" s="949">
        <f>VLOOKUP($A29,[9]CDF!$A$7:$D$213,4,FALSE)</f>
        <v>1257</v>
      </c>
      <c r="L29" s="1037">
        <f t="shared" si="6"/>
        <v>299166</v>
      </c>
      <c r="M29" s="1038">
        <f>IFERROR(VLOOKUP($A29,[10]Allocation!$A$6:$Q$93,15,FALSE),0)</f>
        <v>234747</v>
      </c>
      <c r="N29" s="949">
        <f>VLOOKUP(A29,'[11]MFP Grades 7-12'!$B$11:$L$204,11,FALSE)</f>
        <v>5433</v>
      </c>
      <c r="O29" s="1050">
        <f t="shared" si="7"/>
        <v>320547</v>
      </c>
      <c r="P29" s="1033"/>
      <c r="Q29" s="1051">
        <f t="shared" si="8"/>
        <v>320547</v>
      </c>
      <c r="R29" s="1052">
        <f t="shared" si="2"/>
        <v>1163460</v>
      </c>
      <c r="T29" s="949"/>
      <c r="V29" s="949">
        <v>3500</v>
      </c>
    </row>
    <row r="30" spans="1:22" ht="15" customHeight="1" x14ac:dyDescent="0.2">
      <c r="A30" s="950">
        <v>24</v>
      </c>
      <c r="B30" s="511">
        <v>24</v>
      </c>
      <c r="C30" s="948" t="s">
        <v>30</v>
      </c>
      <c r="D30" s="949">
        <f>VLOOKUP(A30,'[7]FINAL_Fix 026 &amp; 028_March 19'!$A$3:$F$77,6,FALSE)</f>
        <v>0</v>
      </c>
      <c r="E30" s="1029">
        <f t="shared" si="1"/>
        <v>0</v>
      </c>
      <c r="F30" s="955">
        <f>IFERROR(VLOOKUP($A30,'[8]BL Format'!$B$3:$C$21,2,FALSE),0)</f>
        <v>0</v>
      </c>
      <c r="G30" s="1033">
        <f t="shared" si="3"/>
        <v>0</v>
      </c>
      <c r="H30" s="949"/>
      <c r="I30" s="1033">
        <f t="shared" si="4"/>
        <v>0</v>
      </c>
      <c r="J30" s="1033">
        <f t="shared" si="5"/>
        <v>0</v>
      </c>
      <c r="K30" s="949">
        <f>VLOOKUP($A30,[9]CDF!$A$7:$D$213,4,FALSE)</f>
        <v>331</v>
      </c>
      <c r="L30" s="1037">
        <f t="shared" si="6"/>
        <v>78778</v>
      </c>
      <c r="M30" s="1038">
        <f>IFERROR(VLOOKUP($A30,[10]Allocation!$A$6:$Q$93,15,FALSE),0)</f>
        <v>106126</v>
      </c>
      <c r="N30" s="949">
        <f>VLOOKUP(A30,'[11]MFP Grades 7-12'!$B$11:$L$204,11,FALSE)</f>
        <v>2024</v>
      </c>
      <c r="O30" s="1050">
        <f t="shared" si="7"/>
        <v>119416</v>
      </c>
      <c r="P30" s="1033"/>
      <c r="Q30" s="1051">
        <f t="shared" si="8"/>
        <v>119416</v>
      </c>
      <c r="R30" s="1052">
        <f t="shared" si="2"/>
        <v>304320</v>
      </c>
      <c r="T30" s="949"/>
      <c r="V30" s="949">
        <v>1302</v>
      </c>
    </row>
    <row r="31" spans="1:22" ht="15" customHeight="1" x14ac:dyDescent="0.2">
      <c r="A31" s="951">
        <v>25</v>
      </c>
      <c r="B31" s="952">
        <v>25</v>
      </c>
      <c r="C31" s="953" t="s">
        <v>31</v>
      </c>
      <c r="D31" s="954">
        <f>VLOOKUP(A31,'[7]FINAL_Fix 026 &amp; 028_March 19'!$A$3:$F$77,6,FALSE)</f>
        <v>0</v>
      </c>
      <c r="E31" s="1030">
        <f t="shared" si="1"/>
        <v>0</v>
      </c>
      <c r="F31" s="956">
        <f>IFERROR(VLOOKUP($A31,'[8]BL Format'!$B$3:$C$21,2,FALSE),0)</f>
        <v>0</v>
      </c>
      <c r="G31" s="1034">
        <f t="shared" si="3"/>
        <v>0</v>
      </c>
      <c r="H31" s="954"/>
      <c r="I31" s="1034">
        <f t="shared" si="4"/>
        <v>0</v>
      </c>
      <c r="J31" s="1034">
        <f t="shared" si="5"/>
        <v>0</v>
      </c>
      <c r="K31" s="954">
        <f>VLOOKUP($A31,[9]CDF!$A$7:$D$213,4,FALSE)</f>
        <v>340</v>
      </c>
      <c r="L31" s="1039">
        <f t="shared" si="6"/>
        <v>80920</v>
      </c>
      <c r="M31" s="1040">
        <f>IFERROR(VLOOKUP($A31,[10]Allocation!$A$6:$Q$93,15,FALSE),0)</f>
        <v>0</v>
      </c>
      <c r="N31" s="954">
        <f>VLOOKUP(A31,'[11]MFP Grades 7-12'!$B$11:$L$204,11,FALSE)</f>
        <v>965</v>
      </c>
      <c r="O31" s="1053">
        <f t="shared" si="7"/>
        <v>56935</v>
      </c>
      <c r="P31" s="1034"/>
      <c r="Q31" s="1054">
        <f t="shared" si="8"/>
        <v>56935</v>
      </c>
      <c r="R31" s="1055">
        <f t="shared" si="2"/>
        <v>137855</v>
      </c>
      <c r="T31" s="954"/>
      <c r="V31" s="954">
        <v>642</v>
      </c>
    </row>
    <row r="32" spans="1:22" ht="15" customHeight="1" x14ac:dyDescent="0.2">
      <c r="A32" s="944">
        <v>26</v>
      </c>
      <c r="B32" s="945">
        <v>26</v>
      </c>
      <c r="C32" s="946" t="s">
        <v>32</v>
      </c>
      <c r="D32" s="947">
        <f>VLOOKUP(A32,'[7]FINAL_Fix 026 &amp; 028_March 19'!$A$3:$F$77,6,FALSE)</f>
        <v>15</v>
      </c>
      <c r="E32" s="1028">
        <f t="shared" si="1"/>
        <v>315000</v>
      </c>
      <c r="F32" s="957">
        <f>IFERROR(VLOOKUP($A32,'[8]BL Format'!$B$3:$C$21,2,FALSE),0)</f>
        <v>9</v>
      </c>
      <c r="G32" s="1032">
        <f t="shared" si="3"/>
        <v>54000</v>
      </c>
      <c r="H32" s="947"/>
      <c r="I32" s="1032">
        <f t="shared" si="4"/>
        <v>0</v>
      </c>
      <c r="J32" s="1032">
        <f t="shared" si="5"/>
        <v>54000</v>
      </c>
      <c r="K32" s="947">
        <f>VLOOKUP($A32,[9]CDF!$A$7:$D$213,4,FALSE)</f>
        <v>2536</v>
      </c>
      <c r="L32" s="1041">
        <f t="shared" si="6"/>
        <v>603568</v>
      </c>
      <c r="M32" s="1042">
        <f>IFERROR(VLOOKUP($A32,[10]Allocation!$A$6:$Q$93,15,FALSE),0)</f>
        <v>248085</v>
      </c>
      <c r="N32" s="947">
        <f>VLOOKUP(A32,'[11]MFP Grades 7-12'!$B$11:$L$204,11,FALSE)</f>
        <v>19589</v>
      </c>
      <c r="O32" s="1047">
        <f t="shared" si="7"/>
        <v>1155751</v>
      </c>
      <c r="P32" s="1032"/>
      <c r="Q32" s="1048">
        <f t="shared" si="8"/>
        <v>1155751</v>
      </c>
      <c r="R32" s="1049">
        <f t="shared" si="2"/>
        <v>2376404</v>
      </c>
      <c r="T32" s="947"/>
      <c r="V32" s="947">
        <v>13086</v>
      </c>
    </row>
    <row r="33" spans="1:22" ht="15" customHeight="1" x14ac:dyDescent="0.2">
      <c r="A33" s="950">
        <v>27</v>
      </c>
      <c r="B33" s="511">
        <v>27</v>
      </c>
      <c r="C33" s="948" t="s">
        <v>33</v>
      </c>
      <c r="D33" s="949">
        <f>VLOOKUP(A33,'[7]FINAL_Fix 026 &amp; 028_March 19'!$A$3:$F$77,6,FALSE)</f>
        <v>0</v>
      </c>
      <c r="E33" s="1029">
        <f t="shared" si="1"/>
        <v>0</v>
      </c>
      <c r="F33" s="955">
        <f>IFERROR(VLOOKUP($A33,'[8]BL Format'!$B$3:$C$21,2,FALSE),0)</f>
        <v>0</v>
      </c>
      <c r="G33" s="1033">
        <f t="shared" si="3"/>
        <v>0</v>
      </c>
      <c r="H33" s="949"/>
      <c r="I33" s="1033">
        <f t="shared" si="4"/>
        <v>0</v>
      </c>
      <c r="J33" s="1033">
        <f t="shared" si="5"/>
        <v>0</v>
      </c>
      <c r="K33" s="949">
        <f>VLOOKUP($A33,[9]CDF!$A$7:$D$213,4,FALSE)</f>
        <v>525.5</v>
      </c>
      <c r="L33" s="1037">
        <f t="shared" si="6"/>
        <v>125069</v>
      </c>
      <c r="M33" s="1038">
        <f>IFERROR(VLOOKUP($A33,[10]Allocation!$A$6:$Q$93,15,FALSE),0)</f>
        <v>0</v>
      </c>
      <c r="N33" s="949">
        <f>VLOOKUP(A33,'[11]MFP Grades 7-12'!$B$11:$L$204,11,FALSE)</f>
        <v>2556</v>
      </c>
      <c r="O33" s="1050">
        <f t="shared" si="7"/>
        <v>150804</v>
      </c>
      <c r="P33" s="1033"/>
      <c r="Q33" s="1051">
        <f t="shared" si="8"/>
        <v>150804</v>
      </c>
      <c r="R33" s="1052">
        <f t="shared" si="2"/>
        <v>275873</v>
      </c>
      <c r="T33" s="949"/>
      <c r="V33" s="949">
        <v>1682</v>
      </c>
    </row>
    <row r="34" spans="1:22" ht="15" customHeight="1" x14ac:dyDescent="0.2">
      <c r="A34" s="950">
        <v>28</v>
      </c>
      <c r="B34" s="511">
        <v>28</v>
      </c>
      <c r="C34" s="948" t="s">
        <v>34</v>
      </c>
      <c r="D34" s="949">
        <f>VLOOKUP(A34,'[7]FINAL_Fix 026 &amp; 028_March 19'!$A$3:$F$77,6,FALSE)</f>
        <v>44</v>
      </c>
      <c r="E34" s="1029">
        <f t="shared" si="1"/>
        <v>924000</v>
      </c>
      <c r="F34" s="955">
        <f>IFERROR(VLOOKUP($A34,'[8]BL Format'!$B$3:$C$21,2,FALSE),0)</f>
        <v>8</v>
      </c>
      <c r="G34" s="1033">
        <f t="shared" si="3"/>
        <v>48000</v>
      </c>
      <c r="H34" s="949"/>
      <c r="I34" s="1033">
        <f t="shared" si="4"/>
        <v>0</v>
      </c>
      <c r="J34" s="1033">
        <f t="shared" si="5"/>
        <v>48000</v>
      </c>
      <c r="K34" s="949">
        <f>VLOOKUP($A34,[9]CDF!$A$7:$D$213,4,FALSE)</f>
        <v>1756</v>
      </c>
      <c r="L34" s="1037">
        <f t="shared" si="6"/>
        <v>417928</v>
      </c>
      <c r="M34" s="1038">
        <f>IFERROR(VLOOKUP($A34,[10]Allocation!$A$6:$Q$93,15,FALSE),0)</f>
        <v>0</v>
      </c>
      <c r="N34" s="949">
        <f>VLOOKUP(A34,'[11]MFP Grades 7-12'!$B$11:$L$204,11,FALSE)</f>
        <v>13285</v>
      </c>
      <c r="O34" s="1050">
        <f t="shared" si="7"/>
        <v>783815</v>
      </c>
      <c r="P34" s="1033"/>
      <c r="Q34" s="1051">
        <f t="shared" si="8"/>
        <v>783815</v>
      </c>
      <c r="R34" s="1052">
        <f t="shared" si="2"/>
        <v>2173743</v>
      </c>
      <c r="T34" s="949"/>
      <c r="V34" s="949">
        <v>9193</v>
      </c>
    </row>
    <row r="35" spans="1:22" ht="15" customHeight="1" x14ac:dyDescent="0.2">
      <c r="A35" s="950">
        <v>29</v>
      </c>
      <c r="B35" s="511">
        <v>29</v>
      </c>
      <c r="C35" s="948" t="s">
        <v>35</v>
      </c>
      <c r="D35" s="955">
        <f>VLOOKUP(A35,'[7]FINAL_Fix 026 &amp; 028_March 19'!$A$3:$F$77,6,FALSE)</f>
        <v>16</v>
      </c>
      <c r="E35" s="1029">
        <f t="shared" si="1"/>
        <v>336000</v>
      </c>
      <c r="F35" s="955">
        <f>IFERROR(VLOOKUP($A35,'[8]BL Format'!$B$3:$C$21,2,FALSE),0)</f>
        <v>5</v>
      </c>
      <c r="G35" s="1033">
        <f t="shared" si="3"/>
        <v>30000</v>
      </c>
      <c r="H35" s="949"/>
      <c r="I35" s="1033">
        <f t="shared" si="4"/>
        <v>0</v>
      </c>
      <c r="J35" s="1033">
        <f t="shared" si="5"/>
        <v>30000</v>
      </c>
      <c r="K35" s="949">
        <f>VLOOKUP($A35,[9]CDF!$A$7:$D$213,4,FALSE)</f>
        <v>1190</v>
      </c>
      <c r="L35" s="1037">
        <f t="shared" si="6"/>
        <v>283220</v>
      </c>
      <c r="M35" s="1038">
        <f>IFERROR(VLOOKUP($A35,[10]Allocation!$A$6:$Q$93,15,FALSE),0)</f>
        <v>0</v>
      </c>
      <c r="N35" s="949">
        <f>VLOOKUP(A35,'[11]MFP Grades 7-12'!$B$11:$L$204,11,FALSE)</f>
        <v>6051</v>
      </c>
      <c r="O35" s="1050">
        <f t="shared" si="7"/>
        <v>357009</v>
      </c>
      <c r="P35" s="1033"/>
      <c r="Q35" s="1051">
        <f t="shared" si="8"/>
        <v>357009</v>
      </c>
      <c r="R35" s="1052">
        <f t="shared" si="2"/>
        <v>1006229</v>
      </c>
      <c r="T35" s="949"/>
      <c r="V35" s="949">
        <v>3981</v>
      </c>
    </row>
    <row r="36" spans="1:22" ht="15" customHeight="1" x14ac:dyDescent="0.2">
      <c r="A36" s="951">
        <v>30</v>
      </c>
      <c r="B36" s="952">
        <v>30</v>
      </c>
      <c r="C36" s="953" t="s">
        <v>36</v>
      </c>
      <c r="D36" s="954">
        <f>VLOOKUP(A36,'[7]FINAL_Fix 026 &amp; 028_March 19'!$A$3:$F$77,6,FALSE)</f>
        <v>0</v>
      </c>
      <c r="E36" s="1030">
        <f t="shared" si="1"/>
        <v>0</v>
      </c>
      <c r="F36" s="956">
        <f>IFERROR(VLOOKUP($A36,'[8]BL Format'!$B$3:$C$21,2,FALSE),0)</f>
        <v>0</v>
      </c>
      <c r="G36" s="1034">
        <f t="shared" si="3"/>
        <v>0</v>
      </c>
      <c r="H36" s="954"/>
      <c r="I36" s="1034">
        <f t="shared" si="4"/>
        <v>0</v>
      </c>
      <c r="J36" s="1034">
        <f t="shared" si="5"/>
        <v>0</v>
      </c>
      <c r="K36" s="954">
        <f>VLOOKUP($A36,[9]CDF!$A$7:$D$213,4,FALSE)</f>
        <v>183</v>
      </c>
      <c r="L36" s="1039">
        <f t="shared" si="6"/>
        <v>43554</v>
      </c>
      <c r="M36" s="1040">
        <f>IFERROR(VLOOKUP($A36,[10]Allocation!$A$6:$Q$93,15,FALSE),0)</f>
        <v>0</v>
      </c>
      <c r="N36" s="954">
        <f>VLOOKUP(A36,'[11]MFP Grades 7-12'!$B$11:$L$204,11,FALSE)</f>
        <v>1141</v>
      </c>
      <c r="O36" s="1053">
        <f t="shared" si="7"/>
        <v>67319</v>
      </c>
      <c r="P36" s="1034"/>
      <c r="Q36" s="1054">
        <f t="shared" si="8"/>
        <v>67319</v>
      </c>
      <c r="R36" s="1055">
        <f t="shared" si="2"/>
        <v>110873</v>
      </c>
      <c r="T36" s="954"/>
      <c r="V36" s="954">
        <v>749</v>
      </c>
    </row>
    <row r="37" spans="1:22" ht="15" customHeight="1" x14ac:dyDescent="0.2">
      <c r="A37" s="944">
        <v>31</v>
      </c>
      <c r="B37" s="945">
        <v>31</v>
      </c>
      <c r="C37" s="946" t="s">
        <v>37</v>
      </c>
      <c r="D37" s="947">
        <f>VLOOKUP(A37,'[7]FINAL_Fix 026 &amp; 028_March 19'!$A$3:$F$77,6,FALSE)</f>
        <v>0</v>
      </c>
      <c r="E37" s="1028">
        <f t="shared" si="1"/>
        <v>0</v>
      </c>
      <c r="F37" s="957">
        <f>IFERROR(VLOOKUP($A37,'[8]BL Format'!$B$3:$C$21,2,FALSE),0)</f>
        <v>2</v>
      </c>
      <c r="G37" s="1032">
        <f t="shared" si="3"/>
        <v>12000</v>
      </c>
      <c r="H37" s="947"/>
      <c r="I37" s="1032">
        <f t="shared" si="4"/>
        <v>0</v>
      </c>
      <c r="J37" s="1032">
        <f t="shared" si="5"/>
        <v>12000</v>
      </c>
      <c r="K37" s="947">
        <f>VLOOKUP($A37,[9]CDF!$A$7:$D$213,4,FALSE)</f>
        <v>386</v>
      </c>
      <c r="L37" s="1041">
        <f t="shared" si="6"/>
        <v>91868</v>
      </c>
      <c r="M37" s="1042">
        <f>IFERROR(VLOOKUP($A37,[10]Allocation!$A$6:$Q$93,15,FALSE),0)</f>
        <v>0</v>
      </c>
      <c r="N37" s="947">
        <f>VLOOKUP(A37,'[11]MFP Grades 7-12'!$B$11:$L$204,11,FALSE)</f>
        <v>2601</v>
      </c>
      <c r="O37" s="1047">
        <f t="shared" si="7"/>
        <v>153459</v>
      </c>
      <c r="P37" s="1032"/>
      <c r="Q37" s="1048">
        <f t="shared" si="8"/>
        <v>153459</v>
      </c>
      <c r="R37" s="1049">
        <f t="shared" si="2"/>
        <v>257327</v>
      </c>
      <c r="T37" s="947"/>
      <c r="V37" s="947">
        <v>1686</v>
      </c>
    </row>
    <row r="38" spans="1:22" ht="15" customHeight="1" x14ac:dyDescent="0.2">
      <c r="A38" s="950">
        <v>32</v>
      </c>
      <c r="B38" s="511">
        <v>32</v>
      </c>
      <c r="C38" s="948" t="s">
        <v>38</v>
      </c>
      <c r="D38" s="949">
        <f>VLOOKUP(A38,'[7]FINAL_Fix 026 &amp; 028_March 19'!$A$3:$F$77,6,FALSE)</f>
        <v>0</v>
      </c>
      <c r="E38" s="1029">
        <f t="shared" si="1"/>
        <v>0</v>
      </c>
      <c r="F38" s="955">
        <f>IFERROR(VLOOKUP($A38,'[8]BL Format'!$B$3:$C$21,2,FALSE),0)</f>
        <v>0</v>
      </c>
      <c r="G38" s="1033">
        <f t="shared" si="3"/>
        <v>0</v>
      </c>
      <c r="H38" s="949"/>
      <c r="I38" s="1033">
        <f t="shared" si="4"/>
        <v>0</v>
      </c>
      <c r="J38" s="1033">
        <f t="shared" si="5"/>
        <v>0</v>
      </c>
      <c r="K38" s="949">
        <f>VLOOKUP($A38,[9]CDF!$A$7:$D$213,4,FALSE)</f>
        <v>3685</v>
      </c>
      <c r="L38" s="1037">
        <f t="shared" si="6"/>
        <v>877030</v>
      </c>
      <c r="M38" s="1038">
        <f>IFERROR(VLOOKUP($A38,[10]Allocation!$A$6:$Q$93,15,FALSE),0)</f>
        <v>127715</v>
      </c>
      <c r="N38" s="949">
        <f>VLOOKUP(A38,'[11]MFP Grades 7-12'!$B$11:$L$204,11,FALSE)</f>
        <v>10831</v>
      </c>
      <c r="O38" s="1050">
        <f t="shared" si="7"/>
        <v>639029</v>
      </c>
      <c r="P38" s="1033"/>
      <c r="Q38" s="1051">
        <f t="shared" si="8"/>
        <v>639029</v>
      </c>
      <c r="R38" s="1052">
        <f t="shared" si="2"/>
        <v>1643774</v>
      </c>
      <c r="T38" s="949"/>
      <c r="V38" s="949">
        <v>7093</v>
      </c>
    </row>
    <row r="39" spans="1:22" ht="15" customHeight="1" x14ac:dyDescent="0.2">
      <c r="A39" s="950">
        <v>33</v>
      </c>
      <c r="B39" s="511">
        <v>33</v>
      </c>
      <c r="C39" s="948" t="s">
        <v>39</v>
      </c>
      <c r="D39" s="949">
        <f>VLOOKUP(A39,'[7]FINAL_Fix 026 &amp; 028_March 19'!$A$3:$F$77,6,FALSE)</f>
        <v>0</v>
      </c>
      <c r="E39" s="1029">
        <f t="shared" si="1"/>
        <v>0</v>
      </c>
      <c r="F39" s="955">
        <f>IFERROR(VLOOKUP($A39,'[8]BL Format'!$B$3:$C$21,2,FALSE),0)</f>
        <v>0</v>
      </c>
      <c r="G39" s="1033">
        <f t="shared" si="3"/>
        <v>0</v>
      </c>
      <c r="H39" s="949"/>
      <c r="I39" s="1033">
        <f t="shared" si="4"/>
        <v>0</v>
      </c>
      <c r="J39" s="1033">
        <f t="shared" si="5"/>
        <v>0</v>
      </c>
      <c r="K39" s="949">
        <f>VLOOKUP($A39,[9]CDF!$A$7:$D$213,4,FALSE)</f>
        <v>103</v>
      </c>
      <c r="L39" s="1037">
        <f t="shared" si="6"/>
        <v>25000</v>
      </c>
      <c r="M39" s="1038">
        <f>IFERROR(VLOOKUP($A39,[10]Allocation!$A$6:$Q$93,15,FALSE),0)</f>
        <v>0</v>
      </c>
      <c r="N39" s="949">
        <f>VLOOKUP(A39,'[11]MFP Grades 7-12'!$B$11:$L$204,11,FALSE)</f>
        <v>623</v>
      </c>
      <c r="O39" s="1050">
        <f t="shared" si="7"/>
        <v>36757</v>
      </c>
      <c r="P39" s="1033"/>
      <c r="Q39" s="1051">
        <f t="shared" si="8"/>
        <v>36757</v>
      </c>
      <c r="R39" s="1052">
        <f t="shared" ref="R39:R70" si="9">L39+J39+E39+M39+Q39</f>
        <v>61757</v>
      </c>
      <c r="T39" s="949"/>
      <c r="V39" s="949">
        <v>391</v>
      </c>
    </row>
    <row r="40" spans="1:22" ht="15" customHeight="1" x14ac:dyDescent="0.2">
      <c r="A40" s="950">
        <v>34</v>
      </c>
      <c r="B40" s="511">
        <v>34</v>
      </c>
      <c r="C40" s="948" t="s">
        <v>40</v>
      </c>
      <c r="D40" s="949">
        <f>VLOOKUP(A40,'[7]FINAL_Fix 026 &amp; 028_March 19'!$A$3:$F$77,6,FALSE)</f>
        <v>0</v>
      </c>
      <c r="E40" s="1029">
        <f t="shared" si="1"/>
        <v>0</v>
      </c>
      <c r="F40" s="955">
        <f>IFERROR(VLOOKUP($A40,'[8]BL Format'!$B$3:$C$21,2,FALSE),0)</f>
        <v>0</v>
      </c>
      <c r="G40" s="1033">
        <f t="shared" si="3"/>
        <v>0</v>
      </c>
      <c r="H40" s="949"/>
      <c r="I40" s="1033">
        <f t="shared" si="4"/>
        <v>0</v>
      </c>
      <c r="J40" s="1033">
        <f t="shared" si="5"/>
        <v>0</v>
      </c>
      <c r="K40" s="949">
        <f>VLOOKUP($A40,[9]CDF!$A$7:$D$213,4,FALSE)</f>
        <v>309</v>
      </c>
      <c r="L40" s="1037">
        <f t="shared" si="6"/>
        <v>73542</v>
      </c>
      <c r="M40" s="1038">
        <f>IFERROR(VLOOKUP($A40,[10]Allocation!$A$6:$Q$93,15,FALSE),0)</f>
        <v>0</v>
      </c>
      <c r="N40" s="949">
        <f>VLOOKUP(A40,'[11]MFP Grades 7-12'!$B$11:$L$204,11,FALSE)</f>
        <v>1632</v>
      </c>
      <c r="O40" s="1050">
        <f t="shared" si="7"/>
        <v>96288</v>
      </c>
      <c r="P40" s="1033"/>
      <c r="Q40" s="1051">
        <f t="shared" si="8"/>
        <v>96288</v>
      </c>
      <c r="R40" s="1052">
        <f t="shared" si="9"/>
        <v>169830</v>
      </c>
      <c r="T40" s="949"/>
      <c r="V40" s="949">
        <v>1063</v>
      </c>
    </row>
    <row r="41" spans="1:22" ht="15" customHeight="1" x14ac:dyDescent="0.2">
      <c r="A41" s="951">
        <v>35</v>
      </c>
      <c r="B41" s="952">
        <v>35</v>
      </c>
      <c r="C41" s="953" t="s">
        <v>41</v>
      </c>
      <c r="D41" s="954">
        <f>VLOOKUP(A41,'[7]FINAL_Fix 026 &amp; 028_March 19'!$A$3:$F$77,6,FALSE)</f>
        <v>0</v>
      </c>
      <c r="E41" s="1030">
        <f t="shared" si="1"/>
        <v>0</v>
      </c>
      <c r="F41" s="956">
        <f>IFERROR(VLOOKUP($A41,'[8]BL Format'!$B$3:$C$21,2,FALSE),0)</f>
        <v>0</v>
      </c>
      <c r="G41" s="1034">
        <f t="shared" si="3"/>
        <v>0</v>
      </c>
      <c r="H41" s="954"/>
      <c r="I41" s="1034">
        <f t="shared" si="4"/>
        <v>0</v>
      </c>
      <c r="J41" s="1034">
        <f t="shared" si="5"/>
        <v>0</v>
      </c>
      <c r="K41" s="954">
        <f>VLOOKUP($A41,[9]CDF!$A$7:$D$213,4,FALSE)</f>
        <v>377</v>
      </c>
      <c r="L41" s="1039">
        <f t="shared" si="6"/>
        <v>89726</v>
      </c>
      <c r="M41" s="1040">
        <f>IFERROR(VLOOKUP($A41,[10]Allocation!$A$6:$Q$93,15,FALSE),0)</f>
        <v>0</v>
      </c>
      <c r="N41" s="954">
        <f>VLOOKUP(A41,'[11]MFP Grades 7-12'!$B$11:$L$204,11,FALSE)</f>
        <v>2737</v>
      </c>
      <c r="O41" s="1053">
        <f t="shared" si="7"/>
        <v>161483</v>
      </c>
      <c r="P41" s="1034"/>
      <c r="Q41" s="1054">
        <f t="shared" si="8"/>
        <v>161483</v>
      </c>
      <c r="R41" s="1055">
        <f t="shared" si="9"/>
        <v>251209</v>
      </c>
      <c r="T41" s="954"/>
      <c r="V41" s="954">
        <v>1729</v>
      </c>
    </row>
    <row r="42" spans="1:22" ht="15" customHeight="1" x14ac:dyDescent="0.2">
      <c r="A42" s="944">
        <v>36</v>
      </c>
      <c r="B42" s="945">
        <v>36</v>
      </c>
      <c r="C42" s="946" t="s">
        <v>42</v>
      </c>
      <c r="D42" s="947">
        <v>30</v>
      </c>
      <c r="E42" s="1028">
        <f t="shared" si="1"/>
        <v>630000</v>
      </c>
      <c r="F42" s="957">
        <v>9</v>
      </c>
      <c r="G42" s="1032">
        <f t="shared" si="3"/>
        <v>54000</v>
      </c>
      <c r="H42" s="947"/>
      <c r="I42" s="1032">
        <f t="shared" si="4"/>
        <v>0</v>
      </c>
      <c r="J42" s="1032">
        <f t="shared" si="5"/>
        <v>54000</v>
      </c>
      <c r="K42" s="947">
        <v>1696</v>
      </c>
      <c r="L42" s="1041">
        <v>477952</v>
      </c>
      <c r="M42" s="1042">
        <v>4259866</v>
      </c>
      <c r="N42" s="947">
        <v>18911</v>
      </c>
      <c r="O42" s="1047">
        <f t="shared" si="7"/>
        <v>1115749</v>
      </c>
      <c r="P42" s="1032"/>
      <c r="Q42" s="1048">
        <f t="shared" si="8"/>
        <v>1115749</v>
      </c>
      <c r="R42" s="1049">
        <f t="shared" si="9"/>
        <v>6537567</v>
      </c>
      <c r="T42" s="947"/>
      <c r="V42" s="1322"/>
    </row>
    <row r="43" spans="1:22" ht="15" customHeight="1" x14ac:dyDescent="0.2">
      <c r="A43" s="950">
        <v>37</v>
      </c>
      <c r="B43" s="511">
        <v>37</v>
      </c>
      <c r="C43" s="948" t="s">
        <v>43</v>
      </c>
      <c r="D43" s="949">
        <f>VLOOKUP(A43,'[7]FINAL_Fix 026 &amp; 028_March 19'!$A$3:$F$77,6,FALSE)</f>
        <v>0</v>
      </c>
      <c r="E43" s="1029">
        <f t="shared" si="1"/>
        <v>0</v>
      </c>
      <c r="F43" s="955">
        <f>IFERROR(VLOOKUP($A43,'[8]BL Format'!$B$3:$C$21,2,FALSE),0)</f>
        <v>0</v>
      </c>
      <c r="G43" s="1033">
        <f t="shared" si="3"/>
        <v>0</v>
      </c>
      <c r="H43" s="949"/>
      <c r="I43" s="1033">
        <f t="shared" si="4"/>
        <v>0</v>
      </c>
      <c r="J43" s="1033">
        <f t="shared" si="5"/>
        <v>0</v>
      </c>
      <c r="K43" s="949">
        <f>VLOOKUP($A43,[9]CDF!$A$7:$D$213,4,FALSE)</f>
        <v>476</v>
      </c>
      <c r="L43" s="1037">
        <f t="shared" ref="L43:L75" si="10">IF($V43&gt;0,IF(L$3*K43&lt;25000,25000,L$3*K43),0)</f>
        <v>113288</v>
      </c>
      <c r="M43" s="1038">
        <f>IFERROR(VLOOKUP($A43,[10]Allocation!$A$6:$Q$93,15,FALSE),0)</f>
        <v>26469</v>
      </c>
      <c r="N43" s="949">
        <f>VLOOKUP(A43,'[11]MFP Grades 7-12'!$B$11:$L$204,11,FALSE)</f>
        <v>8469</v>
      </c>
      <c r="O43" s="1050">
        <f t="shared" si="7"/>
        <v>499671</v>
      </c>
      <c r="P43" s="1033"/>
      <c r="Q43" s="1051">
        <f t="shared" si="8"/>
        <v>499671</v>
      </c>
      <c r="R43" s="1052">
        <f t="shared" si="9"/>
        <v>639428</v>
      </c>
      <c r="T43" s="949"/>
      <c r="V43" s="949">
        <v>5496</v>
      </c>
    </row>
    <row r="44" spans="1:22" ht="15" customHeight="1" x14ac:dyDescent="0.2">
      <c r="A44" s="950">
        <v>38</v>
      </c>
      <c r="B44" s="511">
        <v>38</v>
      </c>
      <c r="C44" s="948" t="s">
        <v>44</v>
      </c>
      <c r="D44" s="949">
        <f>VLOOKUP(A44,'[7]FINAL_Fix 026 &amp; 028_March 19'!$A$3:$F$77,6,FALSE)</f>
        <v>0</v>
      </c>
      <c r="E44" s="1029">
        <f t="shared" si="1"/>
        <v>0</v>
      </c>
      <c r="F44" s="955">
        <f>IFERROR(VLOOKUP($A44,'[8]BL Format'!$B$3:$C$21,2,FALSE),0)</f>
        <v>0</v>
      </c>
      <c r="G44" s="1033">
        <f t="shared" si="3"/>
        <v>0</v>
      </c>
      <c r="H44" s="949"/>
      <c r="I44" s="1033">
        <f t="shared" si="4"/>
        <v>0</v>
      </c>
      <c r="J44" s="1033">
        <f t="shared" si="5"/>
        <v>0</v>
      </c>
      <c r="K44" s="949">
        <f>VLOOKUP($A44,[9]CDF!$A$7:$D$213,4,FALSE)</f>
        <v>89</v>
      </c>
      <c r="L44" s="1037">
        <f t="shared" si="10"/>
        <v>25000</v>
      </c>
      <c r="M44" s="1038">
        <f>IFERROR(VLOOKUP($A44,[10]Allocation!$A$6:$Q$93,15,FALSE),0)</f>
        <v>47115</v>
      </c>
      <c r="N44" s="949">
        <f>VLOOKUP(A44,'[11]MFP Grades 7-12'!$B$11:$L$204,11,FALSE)</f>
        <v>1812</v>
      </c>
      <c r="O44" s="1050">
        <f t="shared" si="7"/>
        <v>106908</v>
      </c>
      <c r="P44" s="1033"/>
      <c r="Q44" s="1051">
        <f t="shared" si="8"/>
        <v>106908</v>
      </c>
      <c r="R44" s="1052">
        <f t="shared" si="9"/>
        <v>179023</v>
      </c>
      <c r="T44" s="949"/>
      <c r="V44" s="949">
        <v>1269</v>
      </c>
    </row>
    <row r="45" spans="1:22" ht="15" customHeight="1" x14ac:dyDescent="0.2">
      <c r="A45" s="950">
        <v>39</v>
      </c>
      <c r="B45" s="511">
        <v>39</v>
      </c>
      <c r="C45" s="948" t="s">
        <v>45</v>
      </c>
      <c r="D45" s="949">
        <f>VLOOKUP(A45,'[7]FINAL_Fix 026 &amp; 028_March 19'!$A$3:$F$77,6,FALSE)</f>
        <v>3</v>
      </c>
      <c r="E45" s="1029">
        <f t="shared" si="1"/>
        <v>63000</v>
      </c>
      <c r="F45" s="955">
        <f>IFERROR(VLOOKUP($A45,'[8]BL Format'!$B$3:$C$21,2,FALSE),0)</f>
        <v>2</v>
      </c>
      <c r="G45" s="1033">
        <f t="shared" si="3"/>
        <v>12000</v>
      </c>
      <c r="H45" s="949"/>
      <c r="I45" s="1033">
        <f t="shared" si="4"/>
        <v>0</v>
      </c>
      <c r="J45" s="1033">
        <f t="shared" si="5"/>
        <v>12000</v>
      </c>
      <c r="K45" s="949">
        <f>VLOOKUP($A45,[9]CDF!$A$7:$D$213,4,FALSE)</f>
        <v>425</v>
      </c>
      <c r="L45" s="1037">
        <f t="shared" si="10"/>
        <v>101150</v>
      </c>
      <c r="M45" s="1038">
        <f>IFERROR(VLOOKUP($A45,[10]Allocation!$A$6:$Q$93,15,FALSE),0)</f>
        <v>19326</v>
      </c>
      <c r="N45" s="949">
        <f>VLOOKUP(A45,'[11]MFP Grades 7-12'!$B$11:$L$204,11,FALSE)</f>
        <v>1163</v>
      </c>
      <c r="O45" s="1050">
        <f t="shared" si="7"/>
        <v>68617</v>
      </c>
      <c r="P45" s="1033"/>
      <c r="Q45" s="1051">
        <f t="shared" si="8"/>
        <v>68617</v>
      </c>
      <c r="R45" s="1052">
        <f t="shared" si="9"/>
        <v>264093</v>
      </c>
      <c r="T45" s="949"/>
      <c r="V45" s="949">
        <v>703</v>
      </c>
    </row>
    <row r="46" spans="1:22" ht="15" customHeight="1" x14ac:dyDescent="0.2">
      <c r="A46" s="951">
        <v>40</v>
      </c>
      <c r="B46" s="952">
        <v>40</v>
      </c>
      <c r="C46" s="953" t="s">
        <v>46</v>
      </c>
      <c r="D46" s="954">
        <f>VLOOKUP(A46,'[7]FINAL_Fix 026 &amp; 028_March 19'!$A$3:$F$77,6,FALSE)</f>
        <v>0</v>
      </c>
      <c r="E46" s="1030">
        <f t="shared" si="1"/>
        <v>0</v>
      </c>
      <c r="F46" s="956">
        <f>IFERROR(VLOOKUP($A46,'[8]BL Format'!$B$3:$C$21,2,FALSE),0)</f>
        <v>0</v>
      </c>
      <c r="G46" s="1034">
        <f t="shared" si="3"/>
        <v>0</v>
      </c>
      <c r="H46" s="954"/>
      <c r="I46" s="1034">
        <f t="shared" si="4"/>
        <v>0</v>
      </c>
      <c r="J46" s="1034">
        <f t="shared" si="5"/>
        <v>0</v>
      </c>
      <c r="K46" s="954">
        <f>VLOOKUP($A46,[9]CDF!$A$7:$D$213,4,FALSE)</f>
        <v>1653</v>
      </c>
      <c r="L46" s="1039">
        <f t="shared" si="10"/>
        <v>393414</v>
      </c>
      <c r="M46" s="1040">
        <f>IFERROR(VLOOKUP($A46,[10]Allocation!$A$6:$Q$93,15,FALSE),0)</f>
        <v>92029</v>
      </c>
      <c r="N46" s="954">
        <f>VLOOKUP(A46,'[11]MFP Grades 7-12'!$B$11:$L$204,11,FALSE)</f>
        <v>10026</v>
      </c>
      <c r="O46" s="1053">
        <f t="shared" si="7"/>
        <v>591534</v>
      </c>
      <c r="P46" s="1034"/>
      <c r="Q46" s="1054">
        <f t="shared" si="8"/>
        <v>591534</v>
      </c>
      <c r="R46" s="1055">
        <f t="shared" si="9"/>
        <v>1076977</v>
      </c>
      <c r="T46" s="954"/>
      <c r="V46" s="954">
        <v>6752</v>
      </c>
    </row>
    <row r="47" spans="1:22" ht="15" customHeight="1" x14ac:dyDescent="0.2">
      <c r="A47" s="944">
        <v>41</v>
      </c>
      <c r="B47" s="945">
        <v>41</v>
      </c>
      <c r="C47" s="946" t="s">
        <v>47</v>
      </c>
      <c r="D47" s="947">
        <f>VLOOKUP(A47,'[7]FINAL_Fix 026 &amp; 028_March 19'!$A$3:$F$77,6,FALSE)</f>
        <v>0</v>
      </c>
      <c r="E47" s="1028">
        <f t="shared" si="1"/>
        <v>0</v>
      </c>
      <c r="F47" s="957">
        <f>IFERROR(VLOOKUP($A47,'[8]BL Format'!$B$3:$C$21,2,FALSE),0)</f>
        <v>0</v>
      </c>
      <c r="G47" s="1032">
        <f t="shared" si="3"/>
        <v>0</v>
      </c>
      <c r="H47" s="947"/>
      <c r="I47" s="1032">
        <f t="shared" si="4"/>
        <v>0</v>
      </c>
      <c r="J47" s="1032">
        <f t="shared" si="5"/>
        <v>0</v>
      </c>
      <c r="K47" s="947">
        <f>VLOOKUP($A47,[9]CDF!$A$7:$D$213,4,FALSE)</f>
        <v>130</v>
      </c>
      <c r="L47" s="1041">
        <f t="shared" si="10"/>
        <v>30940</v>
      </c>
      <c r="M47" s="1042">
        <f>IFERROR(VLOOKUP($A47,[10]Allocation!$A$6:$Q$93,15,FALSE),0)</f>
        <v>0</v>
      </c>
      <c r="N47" s="947">
        <f>VLOOKUP(A47,'[11]MFP Grades 7-12'!$B$11:$L$204,11,FALSE)</f>
        <v>654</v>
      </c>
      <c r="O47" s="1047">
        <f t="shared" si="7"/>
        <v>38586</v>
      </c>
      <c r="P47" s="1032"/>
      <c r="Q47" s="1048">
        <f t="shared" si="8"/>
        <v>38586</v>
      </c>
      <c r="R47" s="1049">
        <f t="shared" si="9"/>
        <v>69526</v>
      </c>
      <c r="T47" s="947"/>
      <c r="V47" s="947">
        <v>420</v>
      </c>
    </row>
    <row r="48" spans="1:22" ht="15" customHeight="1" x14ac:dyDescent="0.2">
      <c r="A48" s="950">
        <v>42</v>
      </c>
      <c r="B48" s="511">
        <v>42</v>
      </c>
      <c r="C48" s="948" t="s">
        <v>48</v>
      </c>
      <c r="D48" s="949">
        <f>VLOOKUP(A48,'[7]FINAL_Fix 026 &amp; 028_March 19'!$A$3:$F$77,6,FALSE)</f>
        <v>0</v>
      </c>
      <c r="E48" s="1029">
        <f t="shared" si="1"/>
        <v>0</v>
      </c>
      <c r="F48" s="955">
        <f>IFERROR(VLOOKUP($A48,'[8]BL Format'!$B$3:$C$21,2,FALSE),0)</f>
        <v>0</v>
      </c>
      <c r="G48" s="1033">
        <f t="shared" si="3"/>
        <v>0</v>
      </c>
      <c r="H48" s="949"/>
      <c r="I48" s="1033">
        <f t="shared" si="4"/>
        <v>0</v>
      </c>
      <c r="J48" s="1033">
        <f t="shared" si="5"/>
        <v>0</v>
      </c>
      <c r="K48" s="949">
        <f>VLOOKUP($A48,[9]CDF!$A$7:$D$213,4,FALSE)</f>
        <v>298</v>
      </c>
      <c r="L48" s="1037">
        <f t="shared" si="10"/>
        <v>70924</v>
      </c>
      <c r="M48" s="1038">
        <f>IFERROR(VLOOKUP($A48,[10]Allocation!$A$6:$Q$93,15,FALSE),0)</f>
        <v>0</v>
      </c>
      <c r="N48" s="949">
        <f>VLOOKUP(A48,'[11]MFP Grades 7-12'!$B$11:$L$204,11,FALSE)</f>
        <v>1285</v>
      </c>
      <c r="O48" s="1050">
        <f t="shared" si="7"/>
        <v>75815</v>
      </c>
      <c r="P48" s="1033"/>
      <c r="Q48" s="1051">
        <f t="shared" si="8"/>
        <v>75815</v>
      </c>
      <c r="R48" s="1052">
        <f t="shared" si="9"/>
        <v>146739</v>
      </c>
      <c r="T48" s="949"/>
      <c r="V48" s="949">
        <v>814</v>
      </c>
    </row>
    <row r="49" spans="1:22" ht="15" customHeight="1" x14ac:dyDescent="0.2">
      <c r="A49" s="950">
        <v>43</v>
      </c>
      <c r="B49" s="511">
        <v>43</v>
      </c>
      <c r="C49" s="948" t="s">
        <v>49</v>
      </c>
      <c r="D49" s="949">
        <f>VLOOKUP(A49,'[7]FINAL_Fix 026 &amp; 028_March 19'!$A$3:$F$77,6,FALSE)</f>
        <v>0</v>
      </c>
      <c r="E49" s="1029">
        <f t="shared" si="1"/>
        <v>0</v>
      </c>
      <c r="F49" s="955">
        <f>IFERROR(VLOOKUP($A49,'[8]BL Format'!$B$3:$C$21,2,FALSE),0)</f>
        <v>0</v>
      </c>
      <c r="G49" s="1033">
        <f t="shared" si="3"/>
        <v>0</v>
      </c>
      <c r="H49" s="949"/>
      <c r="I49" s="1033">
        <f t="shared" si="4"/>
        <v>0</v>
      </c>
      <c r="J49" s="1033">
        <f t="shared" si="5"/>
        <v>0</v>
      </c>
      <c r="K49" s="949">
        <f>VLOOKUP($A49,[9]CDF!$A$7:$D$213,4,FALSE)</f>
        <v>528</v>
      </c>
      <c r="L49" s="1037">
        <f t="shared" si="10"/>
        <v>125664</v>
      </c>
      <c r="M49" s="1038">
        <f>IFERROR(VLOOKUP($A49,[10]Allocation!$A$6:$Q$93,15,FALSE),0)</f>
        <v>165742</v>
      </c>
      <c r="N49" s="949">
        <f>VLOOKUP(A49,'[11]MFP Grades 7-12'!$B$11:$L$204,11,FALSE)</f>
        <v>1821</v>
      </c>
      <c r="O49" s="1050">
        <f t="shared" si="7"/>
        <v>107439</v>
      </c>
      <c r="P49" s="1033"/>
      <c r="Q49" s="1051">
        <f t="shared" si="8"/>
        <v>107439</v>
      </c>
      <c r="R49" s="1052">
        <f t="shared" si="9"/>
        <v>398845</v>
      </c>
      <c r="T49" s="949"/>
      <c r="V49" s="949">
        <v>1192</v>
      </c>
    </row>
    <row r="50" spans="1:22" ht="15" customHeight="1" x14ac:dyDescent="0.2">
      <c r="A50" s="950">
        <v>44</v>
      </c>
      <c r="B50" s="511">
        <v>44</v>
      </c>
      <c r="C50" s="948" t="s">
        <v>50</v>
      </c>
      <c r="D50" s="949">
        <f>VLOOKUP(A50,'[7]FINAL_Fix 026 &amp; 028_March 19'!$A$3:$F$77,6,FALSE)</f>
        <v>0</v>
      </c>
      <c r="E50" s="1029">
        <f t="shared" si="1"/>
        <v>0</v>
      </c>
      <c r="F50" s="955">
        <f>IFERROR(VLOOKUP($A50,'[8]BL Format'!$B$3:$C$21,2,FALSE),0)</f>
        <v>0</v>
      </c>
      <c r="G50" s="1033">
        <f t="shared" si="3"/>
        <v>0</v>
      </c>
      <c r="H50" s="949"/>
      <c r="I50" s="1033">
        <f t="shared" si="4"/>
        <v>0</v>
      </c>
      <c r="J50" s="1033">
        <f t="shared" si="5"/>
        <v>0</v>
      </c>
      <c r="K50" s="949">
        <f>VLOOKUP($A50,[9]CDF!$A$7:$D$213,4,FALSE)</f>
        <v>255</v>
      </c>
      <c r="L50" s="1037">
        <f t="shared" si="10"/>
        <v>60690</v>
      </c>
      <c r="M50" s="1038">
        <f>IFERROR(VLOOKUP($A50,[10]Allocation!$A$6:$Q$93,15,FALSE),0)</f>
        <v>597707</v>
      </c>
      <c r="N50" s="949">
        <f>VLOOKUP(A50,'[11]MFP Grades 7-12'!$B$11:$L$204,11,FALSE)</f>
        <v>3005</v>
      </c>
      <c r="O50" s="1050">
        <f t="shared" si="7"/>
        <v>177295</v>
      </c>
      <c r="P50" s="1033"/>
      <c r="Q50" s="1051">
        <f t="shared" si="8"/>
        <v>177295</v>
      </c>
      <c r="R50" s="1052">
        <f t="shared" si="9"/>
        <v>835692</v>
      </c>
      <c r="T50" s="949"/>
      <c r="V50" s="949">
        <v>2020</v>
      </c>
    </row>
    <row r="51" spans="1:22" ht="15" customHeight="1" x14ac:dyDescent="0.2">
      <c r="A51" s="951">
        <v>45</v>
      </c>
      <c r="B51" s="952">
        <v>45</v>
      </c>
      <c r="C51" s="953" t="s">
        <v>51</v>
      </c>
      <c r="D51" s="954">
        <f>VLOOKUP(A51,'[7]FINAL_Fix 026 &amp; 028_March 19'!$A$3:$F$77,6,FALSE)</f>
        <v>0</v>
      </c>
      <c r="E51" s="1030">
        <f t="shared" si="1"/>
        <v>0</v>
      </c>
      <c r="F51" s="956">
        <f>IFERROR(VLOOKUP($A51,'[8]BL Format'!$B$3:$C$21,2,FALSE),0)</f>
        <v>0</v>
      </c>
      <c r="G51" s="1034">
        <f t="shared" si="3"/>
        <v>0</v>
      </c>
      <c r="H51" s="954"/>
      <c r="I51" s="1034">
        <f t="shared" si="4"/>
        <v>0</v>
      </c>
      <c r="J51" s="1034">
        <f t="shared" si="5"/>
        <v>0</v>
      </c>
      <c r="K51" s="954">
        <f>VLOOKUP($A51,[9]CDF!$A$7:$D$213,4,FALSE)</f>
        <v>611</v>
      </c>
      <c r="L51" s="1039">
        <f t="shared" si="10"/>
        <v>145418</v>
      </c>
      <c r="M51" s="1040">
        <f>IFERROR(VLOOKUP($A51,[10]Allocation!$A$6:$Q$93,15,FALSE),0)</f>
        <v>65652</v>
      </c>
      <c r="N51" s="954">
        <f>VLOOKUP(A51,'[11]MFP Grades 7-12'!$B$11:$L$204,11,FALSE)</f>
        <v>4225</v>
      </c>
      <c r="O51" s="1053">
        <f t="shared" si="7"/>
        <v>249275</v>
      </c>
      <c r="P51" s="1034"/>
      <c r="Q51" s="1054">
        <f t="shared" si="8"/>
        <v>249275</v>
      </c>
      <c r="R51" s="1055">
        <f t="shared" si="9"/>
        <v>460345</v>
      </c>
      <c r="T51" s="954"/>
      <c r="V51" s="954">
        <v>2843</v>
      </c>
    </row>
    <row r="52" spans="1:22" ht="15" customHeight="1" x14ac:dyDescent="0.2">
      <c r="A52" s="944">
        <v>46</v>
      </c>
      <c r="B52" s="945">
        <v>46</v>
      </c>
      <c r="C52" s="946" t="s">
        <v>52</v>
      </c>
      <c r="D52" s="947">
        <f>VLOOKUP(A52,'[7]FINAL_Fix 026 &amp; 028_March 19'!$A$3:$F$77,6,FALSE)</f>
        <v>0</v>
      </c>
      <c r="E52" s="1028">
        <f t="shared" si="1"/>
        <v>0</v>
      </c>
      <c r="F52" s="957">
        <f>IFERROR(VLOOKUP($A52,'[8]BL Format'!$B$3:$C$21,2,FALSE),0)</f>
        <v>0</v>
      </c>
      <c r="G52" s="1032">
        <f t="shared" si="3"/>
        <v>0</v>
      </c>
      <c r="H52" s="947"/>
      <c r="I52" s="1032">
        <f t="shared" si="4"/>
        <v>0</v>
      </c>
      <c r="J52" s="1032">
        <f t="shared" si="5"/>
        <v>0</v>
      </c>
      <c r="K52" s="947">
        <f>VLOOKUP($A52,[9]CDF!$A$7:$D$213,4,FALSE)</f>
        <v>0</v>
      </c>
      <c r="L52" s="1041">
        <f t="shared" si="10"/>
        <v>25000</v>
      </c>
      <c r="M52" s="1042">
        <f>IFERROR(VLOOKUP($A52,[10]Allocation!$A$6:$Q$93,15,FALSE),0)</f>
        <v>0</v>
      </c>
      <c r="N52" s="947">
        <f>VLOOKUP(A52,'[11]MFP Grades 7-12'!$B$11:$L$204,11,FALSE)</f>
        <v>499</v>
      </c>
      <c r="O52" s="1047">
        <f t="shared" si="7"/>
        <v>29441</v>
      </c>
      <c r="P52" s="1032"/>
      <c r="Q52" s="1048">
        <f t="shared" si="8"/>
        <v>29441</v>
      </c>
      <c r="R52" s="1049">
        <f t="shared" si="9"/>
        <v>54441</v>
      </c>
      <c r="T52" s="947"/>
      <c r="V52" s="947">
        <v>330</v>
      </c>
    </row>
    <row r="53" spans="1:22" ht="15" customHeight="1" x14ac:dyDescent="0.2">
      <c r="A53" s="950">
        <v>47</v>
      </c>
      <c r="B53" s="511">
        <v>47</v>
      </c>
      <c r="C53" s="948" t="s">
        <v>53</v>
      </c>
      <c r="D53" s="949">
        <f>VLOOKUP(A53,'[7]FINAL_Fix 026 &amp; 028_March 19'!$A$3:$F$77,6,FALSE)</f>
        <v>0</v>
      </c>
      <c r="E53" s="1029">
        <f t="shared" si="1"/>
        <v>0</v>
      </c>
      <c r="F53" s="955">
        <f>IFERROR(VLOOKUP($A53,'[8]BL Format'!$B$3:$C$21,2,FALSE),0)</f>
        <v>0</v>
      </c>
      <c r="G53" s="1033">
        <f t="shared" si="3"/>
        <v>0</v>
      </c>
      <c r="H53" s="949"/>
      <c r="I53" s="1033">
        <f t="shared" si="4"/>
        <v>0</v>
      </c>
      <c r="J53" s="1033">
        <f t="shared" si="5"/>
        <v>0</v>
      </c>
      <c r="K53" s="949">
        <f>VLOOKUP($A53,[9]CDF!$A$7:$D$213,4,FALSE)</f>
        <v>408</v>
      </c>
      <c r="L53" s="1037">
        <f t="shared" si="10"/>
        <v>97104</v>
      </c>
      <c r="M53" s="1038">
        <f>IFERROR(VLOOKUP($A53,[10]Allocation!$A$6:$Q$93,15,FALSE),0)</f>
        <v>84647</v>
      </c>
      <c r="N53" s="949">
        <f>VLOOKUP(A53,'[11]MFP Grades 7-12'!$B$11:$L$204,11,FALSE)</f>
        <v>1647</v>
      </c>
      <c r="O53" s="1050">
        <f t="shared" si="7"/>
        <v>97173</v>
      </c>
      <c r="P53" s="1033"/>
      <c r="Q53" s="1051">
        <f t="shared" si="8"/>
        <v>97173</v>
      </c>
      <c r="R53" s="1052">
        <f t="shared" si="9"/>
        <v>278924</v>
      </c>
      <c r="T53" s="949"/>
      <c r="V53" s="949">
        <v>1064</v>
      </c>
    </row>
    <row r="54" spans="1:22" ht="15" customHeight="1" x14ac:dyDescent="0.2">
      <c r="A54" s="950">
        <v>48</v>
      </c>
      <c r="B54" s="511">
        <v>48</v>
      </c>
      <c r="C54" s="948" t="s">
        <v>91</v>
      </c>
      <c r="D54" s="949">
        <f>VLOOKUP(A54,'[7]FINAL_Fix 026 &amp; 028_March 19'!$A$3:$F$77,6,FALSE)</f>
        <v>0</v>
      </c>
      <c r="E54" s="1029">
        <f t="shared" si="1"/>
        <v>0</v>
      </c>
      <c r="F54" s="955">
        <f>IFERROR(VLOOKUP($A54,'[8]BL Format'!$B$3:$C$21,2,FALSE),0)</f>
        <v>0</v>
      </c>
      <c r="G54" s="1033">
        <f t="shared" si="3"/>
        <v>0</v>
      </c>
      <c r="H54" s="949"/>
      <c r="I54" s="1033">
        <f t="shared" si="4"/>
        <v>0</v>
      </c>
      <c r="J54" s="1033">
        <f t="shared" si="5"/>
        <v>0</v>
      </c>
      <c r="K54" s="949">
        <f>VLOOKUP($A54,[9]CDF!$A$7:$D$213,4,FALSE)</f>
        <v>602</v>
      </c>
      <c r="L54" s="1037">
        <f t="shared" si="10"/>
        <v>143276</v>
      </c>
      <c r="M54" s="1038">
        <f>IFERROR(VLOOKUP($A54,[10]Allocation!$A$6:$Q$93,15,FALSE),0)</f>
        <v>12384</v>
      </c>
      <c r="N54" s="949">
        <f>VLOOKUP(A54,'[11]MFP Grades 7-12'!$B$11:$L$204,11,FALSE)</f>
        <v>2564</v>
      </c>
      <c r="O54" s="1050">
        <f t="shared" si="7"/>
        <v>151276</v>
      </c>
      <c r="P54" s="1033"/>
      <c r="Q54" s="1051">
        <f t="shared" si="8"/>
        <v>151276</v>
      </c>
      <c r="R54" s="1052">
        <f t="shared" si="9"/>
        <v>306936</v>
      </c>
      <c r="T54" s="949"/>
      <c r="V54" s="949">
        <v>1583</v>
      </c>
    </row>
    <row r="55" spans="1:22" ht="15" customHeight="1" x14ac:dyDescent="0.2">
      <c r="A55" s="950">
        <v>49</v>
      </c>
      <c r="B55" s="511">
        <v>49</v>
      </c>
      <c r="C55" s="948" t="s">
        <v>54</v>
      </c>
      <c r="D55" s="949">
        <f>VLOOKUP(A55,'[7]FINAL_Fix 026 &amp; 028_March 19'!$A$3:$F$77,6,FALSE)</f>
        <v>3</v>
      </c>
      <c r="E55" s="1029">
        <f t="shared" si="1"/>
        <v>63000</v>
      </c>
      <c r="F55" s="955">
        <f>IFERROR(VLOOKUP($A55,'[8]BL Format'!$B$3:$C$21,2,FALSE),0)</f>
        <v>0</v>
      </c>
      <c r="G55" s="1033">
        <f t="shared" si="3"/>
        <v>0</v>
      </c>
      <c r="H55" s="949"/>
      <c r="I55" s="1033">
        <f t="shared" si="4"/>
        <v>0</v>
      </c>
      <c r="J55" s="1033">
        <f t="shared" si="5"/>
        <v>0</v>
      </c>
      <c r="K55" s="949">
        <f>VLOOKUP($A55,[9]CDF!$A$7:$D$213,4,FALSE)</f>
        <v>1837</v>
      </c>
      <c r="L55" s="1037">
        <f t="shared" si="10"/>
        <v>437206</v>
      </c>
      <c r="M55" s="1038">
        <f>IFERROR(VLOOKUP($A55,[10]Allocation!$A$6:$Q$93,15,FALSE),0)</f>
        <v>0</v>
      </c>
      <c r="N55" s="949">
        <f>VLOOKUP(A55,'[11]MFP Grades 7-12'!$B$11:$L$204,11,FALSE)</f>
        <v>5485</v>
      </c>
      <c r="O55" s="1050">
        <f t="shared" si="7"/>
        <v>323615</v>
      </c>
      <c r="P55" s="1033"/>
      <c r="Q55" s="1051">
        <f t="shared" si="8"/>
        <v>323615</v>
      </c>
      <c r="R55" s="1052">
        <f t="shared" si="9"/>
        <v>823821</v>
      </c>
      <c r="T55" s="949"/>
      <c r="V55" s="949">
        <v>3687</v>
      </c>
    </row>
    <row r="56" spans="1:22" ht="15" customHeight="1" x14ac:dyDescent="0.2">
      <c r="A56" s="951">
        <v>50</v>
      </c>
      <c r="B56" s="952">
        <v>50</v>
      </c>
      <c r="C56" s="953" t="s">
        <v>55</v>
      </c>
      <c r="D56" s="954">
        <f>VLOOKUP(A56,'[7]FINAL_Fix 026 &amp; 028_March 19'!$A$3:$F$77,6,FALSE)</f>
        <v>7</v>
      </c>
      <c r="E56" s="1030">
        <f t="shared" si="1"/>
        <v>147000</v>
      </c>
      <c r="F56" s="956">
        <f>IFERROR(VLOOKUP($A56,'[8]BL Format'!$B$3:$C$21,2,FALSE),0)</f>
        <v>2</v>
      </c>
      <c r="G56" s="1034">
        <f t="shared" si="3"/>
        <v>12000</v>
      </c>
      <c r="H56" s="954"/>
      <c r="I56" s="1034">
        <f t="shared" si="4"/>
        <v>0</v>
      </c>
      <c r="J56" s="1034">
        <f t="shared" si="5"/>
        <v>12000</v>
      </c>
      <c r="K56" s="954">
        <f>VLOOKUP($A56,[9]CDF!$A$7:$D$213,4,FALSE)</f>
        <v>514</v>
      </c>
      <c r="L56" s="1039">
        <f t="shared" si="10"/>
        <v>122332</v>
      </c>
      <c r="M56" s="1040">
        <f>IFERROR(VLOOKUP($A56,[10]Allocation!$A$6:$Q$93,15,FALSE),0)</f>
        <v>0</v>
      </c>
      <c r="N56" s="954">
        <f>VLOOKUP(A56,'[11]MFP Grades 7-12'!$B$11:$L$204,11,FALSE)</f>
        <v>3297</v>
      </c>
      <c r="O56" s="1053">
        <f t="shared" si="7"/>
        <v>194523</v>
      </c>
      <c r="P56" s="1034"/>
      <c r="Q56" s="1054">
        <f t="shared" si="8"/>
        <v>194523</v>
      </c>
      <c r="R56" s="1055">
        <f t="shared" si="9"/>
        <v>475855</v>
      </c>
      <c r="T56" s="954"/>
      <c r="V56" s="954">
        <v>2162</v>
      </c>
    </row>
    <row r="57" spans="1:22" ht="15" customHeight="1" x14ac:dyDescent="0.2">
      <c r="A57" s="944">
        <v>51</v>
      </c>
      <c r="B57" s="945">
        <v>51</v>
      </c>
      <c r="C57" s="946" t="s">
        <v>56</v>
      </c>
      <c r="D57" s="947">
        <f>VLOOKUP(A57,'[7]FINAL_Fix 026 &amp; 028_March 19'!$A$3:$F$77,6,FALSE)</f>
        <v>0</v>
      </c>
      <c r="E57" s="1028">
        <f t="shared" si="1"/>
        <v>0</v>
      </c>
      <c r="F57" s="957">
        <f>IFERROR(VLOOKUP($A57,'[8]BL Format'!$B$3:$C$21,2,FALSE),0)</f>
        <v>0</v>
      </c>
      <c r="G57" s="1032">
        <f t="shared" si="3"/>
        <v>0</v>
      </c>
      <c r="H57" s="947"/>
      <c r="I57" s="1032">
        <f t="shared" si="4"/>
        <v>0</v>
      </c>
      <c r="J57" s="1032">
        <f t="shared" si="5"/>
        <v>0</v>
      </c>
      <c r="K57" s="947">
        <f>VLOOKUP($A57,[9]CDF!$A$7:$D$213,4,FALSE)</f>
        <v>845</v>
      </c>
      <c r="L57" s="1041">
        <f t="shared" si="10"/>
        <v>201110</v>
      </c>
      <c r="M57" s="1042">
        <f>IFERROR(VLOOKUP($A57,[10]Allocation!$A$6:$Q$93,15,FALSE),0)</f>
        <v>26893</v>
      </c>
      <c r="N57" s="947">
        <f>VLOOKUP(A57,'[11]MFP Grades 7-12'!$B$11:$L$204,11,FALSE)</f>
        <v>3702</v>
      </c>
      <c r="O57" s="1047">
        <f t="shared" si="7"/>
        <v>218418</v>
      </c>
      <c r="P57" s="1032"/>
      <c r="Q57" s="1048">
        <f t="shared" si="8"/>
        <v>218418</v>
      </c>
      <c r="R57" s="1049">
        <f t="shared" si="9"/>
        <v>446421</v>
      </c>
      <c r="T57" s="947"/>
      <c r="V57" s="947">
        <v>2569</v>
      </c>
    </row>
    <row r="58" spans="1:22" ht="15" customHeight="1" x14ac:dyDescent="0.2">
      <c r="A58" s="950">
        <v>52</v>
      </c>
      <c r="B58" s="511">
        <v>52</v>
      </c>
      <c r="C58" s="948" t="s">
        <v>57</v>
      </c>
      <c r="D58" s="949">
        <f>VLOOKUP(A58,'[7]FINAL_Fix 026 &amp; 028_March 19'!$A$3:$F$77,6,FALSE)</f>
        <v>0</v>
      </c>
      <c r="E58" s="1029">
        <f t="shared" si="1"/>
        <v>0</v>
      </c>
      <c r="F58" s="955">
        <f>IFERROR(VLOOKUP($A58,'[8]BL Format'!$B$3:$C$21,2,FALSE),0)</f>
        <v>0</v>
      </c>
      <c r="G58" s="1033">
        <f t="shared" si="3"/>
        <v>0</v>
      </c>
      <c r="H58" s="949"/>
      <c r="I58" s="1033">
        <f t="shared" si="4"/>
        <v>0</v>
      </c>
      <c r="J58" s="1033">
        <f t="shared" si="5"/>
        <v>0</v>
      </c>
      <c r="K58" s="949">
        <f>VLOOKUP($A58,[9]CDF!$A$7:$D$213,4,FALSE)</f>
        <v>2491</v>
      </c>
      <c r="L58" s="1037">
        <f t="shared" si="10"/>
        <v>592858</v>
      </c>
      <c r="M58" s="1038">
        <f>IFERROR(VLOOKUP($A58,[10]Allocation!$A$6:$Q$93,15,FALSE),0)</f>
        <v>1637951</v>
      </c>
      <c r="N58" s="949">
        <f>VLOOKUP(A58,'[11]MFP Grades 7-12'!$B$11:$L$204,11,FALSE)</f>
        <v>16884</v>
      </c>
      <c r="O58" s="1050">
        <f t="shared" si="7"/>
        <v>996156</v>
      </c>
      <c r="P58" s="1033"/>
      <c r="Q58" s="1051">
        <f t="shared" si="8"/>
        <v>996156</v>
      </c>
      <c r="R58" s="1052">
        <f t="shared" si="9"/>
        <v>3226965</v>
      </c>
      <c r="T58" s="949"/>
      <c r="V58" s="949">
        <v>11138</v>
      </c>
    </row>
    <row r="59" spans="1:22" ht="15" customHeight="1" x14ac:dyDescent="0.2">
      <c r="A59" s="950">
        <v>53</v>
      </c>
      <c r="B59" s="511">
        <v>53</v>
      </c>
      <c r="C59" s="948" t="s">
        <v>58</v>
      </c>
      <c r="D59" s="949">
        <f>VLOOKUP(A59,'[7]FINAL_Fix 026 &amp; 028_March 19'!$A$3:$F$77,6,FALSE)</f>
        <v>0</v>
      </c>
      <c r="E59" s="1029">
        <f t="shared" si="1"/>
        <v>0</v>
      </c>
      <c r="F59" s="949">
        <f>IFERROR(VLOOKUP($A59,'[8]BL Format'!$B$3:$C$21,2,FALSE),0)</f>
        <v>0</v>
      </c>
      <c r="G59" s="1033">
        <f t="shared" si="3"/>
        <v>0</v>
      </c>
      <c r="H59" s="949"/>
      <c r="I59" s="1033">
        <f t="shared" si="4"/>
        <v>0</v>
      </c>
      <c r="J59" s="1033">
        <f t="shared" si="5"/>
        <v>0</v>
      </c>
      <c r="K59" s="949">
        <f>VLOOKUP($A59,[9]CDF!$A$7:$D$213,4,FALSE)</f>
        <v>837</v>
      </c>
      <c r="L59" s="1037">
        <f t="shared" si="10"/>
        <v>199206</v>
      </c>
      <c r="M59" s="1038">
        <f>IFERROR(VLOOKUP($A59,[10]Allocation!$A$6:$Q$93,15,FALSE),0)</f>
        <v>0</v>
      </c>
      <c r="N59" s="949">
        <f>VLOOKUP(A59,'[11]MFP Grades 7-12'!$B$11:$L$204,11,FALSE)</f>
        <v>8187</v>
      </c>
      <c r="O59" s="1050">
        <f t="shared" si="7"/>
        <v>483033</v>
      </c>
      <c r="P59" s="1033"/>
      <c r="Q59" s="1051">
        <f t="shared" si="8"/>
        <v>483033</v>
      </c>
      <c r="R59" s="1052">
        <f t="shared" si="9"/>
        <v>682239</v>
      </c>
      <c r="T59" s="949"/>
      <c r="V59" s="949">
        <v>5407</v>
      </c>
    </row>
    <row r="60" spans="1:22" ht="15" customHeight="1" x14ac:dyDescent="0.2">
      <c r="A60" s="950">
        <v>54</v>
      </c>
      <c r="B60" s="511">
        <v>54</v>
      </c>
      <c r="C60" s="948" t="s">
        <v>59</v>
      </c>
      <c r="D60" s="949">
        <f>VLOOKUP(A60,'[7]FINAL_Fix 026 &amp; 028_March 19'!$A$3:$F$77,6,FALSE)</f>
        <v>0</v>
      </c>
      <c r="E60" s="1029">
        <f t="shared" si="1"/>
        <v>0</v>
      </c>
      <c r="F60" s="949">
        <f>IFERROR(VLOOKUP($A60,'[8]BL Format'!$B$3:$C$21,2,FALSE),0)</f>
        <v>0</v>
      </c>
      <c r="G60" s="1033">
        <f t="shared" si="3"/>
        <v>0</v>
      </c>
      <c r="H60" s="949"/>
      <c r="I60" s="1033">
        <f t="shared" si="4"/>
        <v>0</v>
      </c>
      <c r="J60" s="1033">
        <f t="shared" si="5"/>
        <v>0</v>
      </c>
      <c r="K60" s="949">
        <f>VLOOKUP($A60,[9]CDF!$A$7:$D$213,4,FALSE)</f>
        <v>22</v>
      </c>
      <c r="L60" s="1037">
        <f t="shared" si="10"/>
        <v>25000</v>
      </c>
      <c r="M60" s="1038">
        <f>IFERROR(VLOOKUP($A60,[10]Allocation!$A$6:$Q$93,15,FALSE),0)</f>
        <v>0</v>
      </c>
      <c r="N60" s="949">
        <f>VLOOKUP(A60,'[11]MFP Grades 7-12'!$B$11:$L$204,11,FALSE)</f>
        <v>259</v>
      </c>
      <c r="O60" s="1050">
        <f t="shared" si="7"/>
        <v>15281</v>
      </c>
      <c r="P60" s="1033"/>
      <c r="Q60" s="1051">
        <f t="shared" si="8"/>
        <v>15281</v>
      </c>
      <c r="R60" s="1052">
        <f t="shared" si="9"/>
        <v>40281</v>
      </c>
      <c r="T60" s="949"/>
      <c r="V60" s="949">
        <v>160</v>
      </c>
    </row>
    <row r="61" spans="1:22" ht="15" customHeight="1" x14ac:dyDescent="0.2">
      <c r="A61" s="951">
        <v>55</v>
      </c>
      <c r="B61" s="952">
        <v>55</v>
      </c>
      <c r="C61" s="953" t="s">
        <v>60</v>
      </c>
      <c r="D61" s="954">
        <f>VLOOKUP(A61,'[7]FINAL_Fix 026 &amp; 028_March 19'!$A$3:$F$77,6,FALSE)</f>
        <v>0</v>
      </c>
      <c r="E61" s="1030">
        <f t="shared" si="1"/>
        <v>0</v>
      </c>
      <c r="F61" s="954">
        <f>IFERROR(VLOOKUP($A61,'[8]BL Format'!$B$3:$C$21,2,FALSE),0)</f>
        <v>0</v>
      </c>
      <c r="G61" s="1034">
        <f t="shared" si="3"/>
        <v>0</v>
      </c>
      <c r="H61" s="954"/>
      <c r="I61" s="1034">
        <f t="shared" si="4"/>
        <v>0</v>
      </c>
      <c r="J61" s="1034">
        <f t="shared" si="5"/>
        <v>0</v>
      </c>
      <c r="K61" s="954">
        <f>VLOOKUP($A61,[9]CDF!$A$7:$D$213,4,FALSE)</f>
        <v>1099</v>
      </c>
      <c r="L61" s="1039">
        <f t="shared" si="10"/>
        <v>261562</v>
      </c>
      <c r="M61" s="1040">
        <f>IFERROR(VLOOKUP($A61,[10]Allocation!$A$6:$Q$93,15,FALSE),0)</f>
        <v>530802</v>
      </c>
      <c r="N61" s="954">
        <f>VLOOKUP(A61,'[11]MFP Grades 7-12'!$B$11:$L$204,11,FALSE)</f>
        <v>7281</v>
      </c>
      <c r="O61" s="1053">
        <f t="shared" si="7"/>
        <v>429579</v>
      </c>
      <c r="P61" s="1034"/>
      <c r="Q61" s="1054">
        <f t="shared" si="8"/>
        <v>429579</v>
      </c>
      <c r="R61" s="1055">
        <f t="shared" si="9"/>
        <v>1221943</v>
      </c>
      <c r="T61" s="954"/>
      <c r="V61" s="954">
        <v>4702</v>
      </c>
    </row>
    <row r="62" spans="1:22" ht="15" customHeight="1" x14ac:dyDescent="0.2">
      <c r="A62" s="944">
        <v>56</v>
      </c>
      <c r="B62" s="945">
        <v>56</v>
      </c>
      <c r="C62" s="946" t="s">
        <v>61</v>
      </c>
      <c r="D62" s="947">
        <f>VLOOKUP(A62,'[7]FINAL_Fix 026 &amp; 028_March 19'!$A$3:$F$77,6,FALSE)</f>
        <v>0</v>
      </c>
      <c r="E62" s="1028">
        <f t="shared" si="1"/>
        <v>0</v>
      </c>
      <c r="F62" s="947">
        <f>IFERROR(VLOOKUP($A62,'[8]BL Format'!$B$3:$C$21,2,FALSE),0)</f>
        <v>0</v>
      </c>
      <c r="G62" s="1032">
        <f t="shared" si="3"/>
        <v>0</v>
      </c>
      <c r="H62" s="947"/>
      <c r="I62" s="1032">
        <f t="shared" si="4"/>
        <v>0</v>
      </c>
      <c r="J62" s="1032">
        <f t="shared" si="5"/>
        <v>0</v>
      </c>
      <c r="K62" s="947">
        <f>VLOOKUP($A62,[9]CDF!$A$7:$D$213,4,FALSE)</f>
        <v>124</v>
      </c>
      <c r="L62" s="1041">
        <f t="shared" si="10"/>
        <v>29512</v>
      </c>
      <c r="M62" s="1042">
        <f>IFERROR(VLOOKUP($A62,[10]Allocation!$A$6:$Q$93,15,FALSE),0)</f>
        <v>10168</v>
      </c>
      <c r="N62" s="947">
        <f>VLOOKUP(A62,'[11]MFP Grades 7-12'!$B$11:$L$204,11,FALSE)</f>
        <v>925</v>
      </c>
      <c r="O62" s="1047">
        <f t="shared" si="7"/>
        <v>54575</v>
      </c>
      <c r="P62" s="1032"/>
      <c r="Q62" s="1048">
        <f t="shared" si="8"/>
        <v>54575</v>
      </c>
      <c r="R62" s="1049">
        <f t="shared" si="9"/>
        <v>94255</v>
      </c>
      <c r="T62" s="947"/>
      <c r="V62" s="947">
        <v>590</v>
      </c>
    </row>
    <row r="63" spans="1:22" ht="15" customHeight="1" x14ac:dyDescent="0.2">
      <c r="A63" s="950">
        <v>57</v>
      </c>
      <c r="B63" s="511">
        <v>57</v>
      </c>
      <c r="C63" s="948" t="s">
        <v>62</v>
      </c>
      <c r="D63" s="949">
        <f>VLOOKUP(A63,'[7]FINAL_Fix 026 &amp; 028_March 19'!$A$3:$F$77,6,FALSE)</f>
        <v>0</v>
      </c>
      <c r="E63" s="1029">
        <f t="shared" si="1"/>
        <v>0</v>
      </c>
      <c r="F63" s="949">
        <f>IFERROR(VLOOKUP($A63,'[8]BL Format'!$B$3:$C$21,2,FALSE),0)</f>
        <v>0</v>
      </c>
      <c r="G63" s="1033">
        <f t="shared" si="3"/>
        <v>0</v>
      </c>
      <c r="H63" s="949"/>
      <c r="I63" s="1033">
        <f t="shared" si="4"/>
        <v>0</v>
      </c>
      <c r="J63" s="1033">
        <f t="shared" si="5"/>
        <v>0</v>
      </c>
      <c r="K63" s="949">
        <f>VLOOKUP($A63,[9]CDF!$A$7:$D$213,4,FALSE)</f>
        <v>485</v>
      </c>
      <c r="L63" s="1037">
        <f t="shared" si="10"/>
        <v>115430</v>
      </c>
      <c r="M63" s="1038">
        <f>IFERROR(VLOOKUP($A63,[10]Allocation!$A$6:$Q$93,15,FALSE),0)</f>
        <v>232620</v>
      </c>
      <c r="N63" s="949">
        <f>VLOOKUP(A63,'[11]MFP Grades 7-12'!$B$11:$L$204,11,FALSE)</f>
        <v>3981</v>
      </c>
      <c r="O63" s="1050">
        <f t="shared" si="7"/>
        <v>234879</v>
      </c>
      <c r="P63" s="1033"/>
      <c r="Q63" s="1051">
        <f t="shared" si="8"/>
        <v>234879</v>
      </c>
      <c r="R63" s="1052">
        <f t="shared" si="9"/>
        <v>582929</v>
      </c>
      <c r="T63" s="949"/>
      <c r="V63" s="949">
        <v>2534</v>
      </c>
    </row>
    <row r="64" spans="1:22" ht="15" customHeight="1" x14ac:dyDescent="0.2">
      <c r="A64" s="950">
        <v>58</v>
      </c>
      <c r="B64" s="511">
        <v>58</v>
      </c>
      <c r="C64" s="948" t="s">
        <v>63</v>
      </c>
      <c r="D64" s="949">
        <f>VLOOKUP(A64,'[7]FINAL_Fix 026 &amp; 028_March 19'!$A$3:$F$77,6,FALSE)</f>
        <v>0</v>
      </c>
      <c r="E64" s="1029">
        <f t="shared" si="1"/>
        <v>0</v>
      </c>
      <c r="F64" s="949">
        <f>IFERROR(VLOOKUP($A64,'[8]BL Format'!$B$3:$C$21,2,FALSE),0)</f>
        <v>0</v>
      </c>
      <c r="G64" s="1033">
        <f t="shared" si="3"/>
        <v>0</v>
      </c>
      <c r="H64" s="949"/>
      <c r="I64" s="1033">
        <f t="shared" si="4"/>
        <v>0</v>
      </c>
      <c r="J64" s="1033">
        <f t="shared" si="5"/>
        <v>0</v>
      </c>
      <c r="K64" s="949">
        <f>VLOOKUP($A64,[9]CDF!$A$7:$D$213,4,FALSE)</f>
        <v>495</v>
      </c>
      <c r="L64" s="1037">
        <f t="shared" si="10"/>
        <v>117810</v>
      </c>
      <c r="M64" s="1038">
        <f>IFERROR(VLOOKUP($A64,[10]Allocation!$A$6:$Q$93,15,FALSE),0)</f>
        <v>52923</v>
      </c>
      <c r="N64" s="949">
        <f>VLOOKUP(A64,'[11]MFP Grades 7-12'!$B$11:$L$204,11,FALSE)</f>
        <v>3292</v>
      </c>
      <c r="O64" s="1050">
        <f t="shared" si="7"/>
        <v>194228</v>
      </c>
      <c r="P64" s="1033"/>
      <c r="Q64" s="1051">
        <f t="shared" si="8"/>
        <v>194228</v>
      </c>
      <c r="R64" s="1052">
        <f t="shared" si="9"/>
        <v>364961</v>
      </c>
      <c r="T64" s="949"/>
      <c r="V64" s="949">
        <v>2082</v>
      </c>
    </row>
    <row r="65" spans="1:22" ht="15" customHeight="1" x14ac:dyDescent="0.2">
      <c r="A65" s="950">
        <v>59</v>
      </c>
      <c r="B65" s="511">
        <v>59</v>
      </c>
      <c r="C65" s="948" t="s">
        <v>64</v>
      </c>
      <c r="D65" s="949">
        <f>VLOOKUP(A65,'[7]FINAL_Fix 026 &amp; 028_March 19'!$A$3:$F$77,6,FALSE)</f>
        <v>0</v>
      </c>
      <c r="E65" s="1029">
        <f t="shared" si="1"/>
        <v>0</v>
      </c>
      <c r="F65" s="949">
        <f>IFERROR(VLOOKUP($A65,'[8]BL Format'!$B$3:$C$21,2,FALSE),0)</f>
        <v>0</v>
      </c>
      <c r="G65" s="1033">
        <f t="shared" si="3"/>
        <v>0</v>
      </c>
      <c r="H65" s="949"/>
      <c r="I65" s="1033">
        <f t="shared" si="4"/>
        <v>0</v>
      </c>
      <c r="J65" s="1033">
        <f t="shared" si="5"/>
        <v>0</v>
      </c>
      <c r="K65" s="949">
        <f>VLOOKUP($A65,[9]CDF!$A$7:$D$213,4,FALSE)</f>
        <v>392</v>
      </c>
      <c r="L65" s="1037">
        <f t="shared" si="10"/>
        <v>93296</v>
      </c>
      <c r="M65" s="1038">
        <f>IFERROR(VLOOKUP($A65,[10]Allocation!$A$6:$Q$93,15,FALSE),0)</f>
        <v>0</v>
      </c>
      <c r="N65" s="949">
        <f>VLOOKUP(A65,'[11]MFP Grades 7-12'!$B$11:$L$204,11,FALSE)</f>
        <v>2412</v>
      </c>
      <c r="O65" s="1050">
        <f t="shared" si="7"/>
        <v>142308</v>
      </c>
      <c r="P65" s="1033"/>
      <c r="Q65" s="1051">
        <f t="shared" si="8"/>
        <v>142308</v>
      </c>
      <c r="R65" s="1052">
        <f t="shared" si="9"/>
        <v>235604</v>
      </c>
      <c r="T65" s="949"/>
      <c r="V65" s="949">
        <v>1616</v>
      </c>
    </row>
    <row r="66" spans="1:22" ht="15" customHeight="1" x14ac:dyDescent="0.2">
      <c r="A66" s="951">
        <v>60</v>
      </c>
      <c r="B66" s="952">
        <v>60</v>
      </c>
      <c r="C66" s="953" t="s">
        <v>65</v>
      </c>
      <c r="D66" s="954">
        <f>VLOOKUP(A66,'[7]FINAL_Fix 026 &amp; 028_March 19'!$A$3:$F$77,6,FALSE)</f>
        <v>0</v>
      </c>
      <c r="E66" s="1030">
        <f t="shared" si="1"/>
        <v>0</v>
      </c>
      <c r="F66" s="954">
        <f>IFERROR(VLOOKUP($A66,'[8]BL Format'!$B$3:$C$21,2,FALSE),0)</f>
        <v>0</v>
      </c>
      <c r="G66" s="1034">
        <f t="shared" si="3"/>
        <v>0</v>
      </c>
      <c r="H66" s="954"/>
      <c r="I66" s="1034">
        <f t="shared" si="4"/>
        <v>0</v>
      </c>
      <c r="J66" s="1034">
        <f t="shared" si="5"/>
        <v>0</v>
      </c>
      <c r="K66" s="954">
        <f>VLOOKUP($A66,[9]CDF!$A$7:$D$213,4,FALSE)</f>
        <v>264</v>
      </c>
      <c r="L66" s="1039">
        <f t="shared" si="10"/>
        <v>62832</v>
      </c>
      <c r="M66" s="1040">
        <f>IFERROR(VLOOKUP($A66,[10]Allocation!$A$6:$Q$93,15,FALSE),0)</f>
        <v>0</v>
      </c>
      <c r="N66" s="954">
        <f>VLOOKUP(A66,'[11]MFP Grades 7-12'!$B$11:$L$204,11,FALSE)</f>
        <v>2674</v>
      </c>
      <c r="O66" s="1053">
        <f t="shared" si="7"/>
        <v>157766</v>
      </c>
      <c r="P66" s="1034"/>
      <c r="Q66" s="1054">
        <f t="shared" si="8"/>
        <v>157766</v>
      </c>
      <c r="R66" s="1055">
        <f t="shared" si="9"/>
        <v>220598</v>
      </c>
      <c r="T66" s="954"/>
      <c r="V66" s="954">
        <v>1818</v>
      </c>
    </row>
    <row r="67" spans="1:22" ht="15" customHeight="1" x14ac:dyDescent="0.2">
      <c r="A67" s="944">
        <v>61</v>
      </c>
      <c r="B67" s="945">
        <v>61</v>
      </c>
      <c r="C67" s="946" t="s">
        <v>66</v>
      </c>
      <c r="D67" s="947">
        <f>VLOOKUP(A67,'[7]FINAL_Fix 026 &amp; 028_March 19'!$A$3:$F$77,6,FALSE)</f>
        <v>0</v>
      </c>
      <c r="E67" s="1028">
        <f t="shared" si="1"/>
        <v>0</v>
      </c>
      <c r="F67" s="947">
        <f>IFERROR(VLOOKUP($A67,'[8]BL Format'!$B$3:$C$21,2,FALSE),0)</f>
        <v>0</v>
      </c>
      <c r="G67" s="1032">
        <f t="shared" si="3"/>
        <v>0</v>
      </c>
      <c r="H67" s="947"/>
      <c r="I67" s="1032">
        <f t="shared" si="4"/>
        <v>0</v>
      </c>
      <c r="J67" s="1032">
        <f t="shared" si="5"/>
        <v>0</v>
      </c>
      <c r="K67" s="947">
        <f>VLOOKUP($A67,[9]CDF!$A$7:$D$213,4,FALSE)</f>
        <v>232</v>
      </c>
      <c r="L67" s="1041">
        <f t="shared" si="10"/>
        <v>55216</v>
      </c>
      <c r="M67" s="1042">
        <f>IFERROR(VLOOKUP($A67,[10]Allocation!$A$6:$Q$93,15,FALSE),0)</f>
        <v>309377</v>
      </c>
      <c r="N67" s="947">
        <f>VLOOKUP(A67,'[11]MFP Grades 7-12'!$B$11:$L$204,11,FALSE)</f>
        <v>1525</v>
      </c>
      <c r="O67" s="1047">
        <f t="shared" si="7"/>
        <v>89975</v>
      </c>
      <c r="P67" s="1032"/>
      <c r="Q67" s="1048">
        <f t="shared" si="8"/>
        <v>89975</v>
      </c>
      <c r="R67" s="1049">
        <f t="shared" si="9"/>
        <v>454568</v>
      </c>
      <c r="T67" s="947"/>
      <c r="V67" s="947">
        <v>999</v>
      </c>
    </row>
    <row r="68" spans="1:22" ht="15" customHeight="1" x14ac:dyDescent="0.2">
      <c r="A68" s="950">
        <v>62</v>
      </c>
      <c r="B68" s="511">
        <v>62</v>
      </c>
      <c r="C68" s="948" t="s">
        <v>67</v>
      </c>
      <c r="D68" s="949">
        <f>VLOOKUP(A68,'[7]FINAL_Fix 026 &amp; 028_March 19'!$A$3:$F$77,6,FALSE)</f>
        <v>0</v>
      </c>
      <c r="E68" s="1029">
        <f t="shared" si="1"/>
        <v>0</v>
      </c>
      <c r="F68" s="949">
        <f>IFERROR(VLOOKUP($A68,'[8]BL Format'!$B$3:$C$21,2,FALSE),0)</f>
        <v>0</v>
      </c>
      <c r="G68" s="1033">
        <f t="shared" si="3"/>
        <v>0</v>
      </c>
      <c r="H68" s="949"/>
      <c r="I68" s="1033">
        <f t="shared" si="4"/>
        <v>0</v>
      </c>
      <c r="J68" s="1033">
        <f t="shared" si="5"/>
        <v>0</v>
      </c>
      <c r="K68" s="949">
        <f>VLOOKUP($A68,[9]CDF!$A$7:$D$213,4,FALSE)</f>
        <v>181</v>
      </c>
      <c r="L68" s="1037">
        <f t="shared" si="10"/>
        <v>43078</v>
      </c>
      <c r="M68" s="1038">
        <f>IFERROR(VLOOKUP($A68,[10]Allocation!$A$6:$Q$93,15,FALSE),0)</f>
        <v>0</v>
      </c>
      <c r="N68" s="949">
        <f>VLOOKUP(A68,'[11]MFP Grades 7-12'!$B$11:$L$204,11,FALSE)</f>
        <v>849</v>
      </c>
      <c r="O68" s="1050">
        <f t="shared" si="7"/>
        <v>50091</v>
      </c>
      <c r="P68" s="1033"/>
      <c r="Q68" s="1051">
        <f t="shared" si="8"/>
        <v>50091</v>
      </c>
      <c r="R68" s="1052">
        <f t="shared" si="9"/>
        <v>93169</v>
      </c>
      <c r="T68" s="949"/>
      <c r="V68" s="949">
        <v>550</v>
      </c>
    </row>
    <row r="69" spans="1:22" ht="15" customHeight="1" x14ac:dyDescent="0.2">
      <c r="A69" s="950">
        <v>63</v>
      </c>
      <c r="B69" s="511">
        <v>63</v>
      </c>
      <c r="C69" s="948" t="s">
        <v>68</v>
      </c>
      <c r="D69" s="949">
        <f>VLOOKUP(A69,'[7]FINAL_Fix 026 &amp; 028_March 19'!$A$3:$F$77,6,FALSE)</f>
        <v>0</v>
      </c>
      <c r="E69" s="1029">
        <f t="shared" si="1"/>
        <v>0</v>
      </c>
      <c r="F69" s="949">
        <f>IFERROR(VLOOKUP($A69,'[8]BL Format'!$B$3:$C$21,2,FALSE),0)</f>
        <v>0</v>
      </c>
      <c r="G69" s="1033">
        <f t="shared" si="3"/>
        <v>0</v>
      </c>
      <c r="H69" s="949"/>
      <c r="I69" s="1033">
        <f t="shared" si="4"/>
        <v>0</v>
      </c>
      <c r="J69" s="1033">
        <f t="shared" si="5"/>
        <v>0</v>
      </c>
      <c r="K69" s="949">
        <f>VLOOKUP($A69,[9]CDF!$A$7:$D$213,4,FALSE)</f>
        <v>259</v>
      </c>
      <c r="L69" s="1037">
        <f t="shared" si="10"/>
        <v>61642</v>
      </c>
      <c r="M69" s="1038">
        <f>IFERROR(VLOOKUP($A69,[10]Allocation!$A$6:$Q$93,15,FALSE),0)</f>
        <v>0</v>
      </c>
      <c r="N69" s="949">
        <f>VLOOKUP(A69,'[11]MFP Grades 7-12'!$B$11:$L$204,11,FALSE)</f>
        <v>957</v>
      </c>
      <c r="O69" s="1050">
        <f t="shared" si="7"/>
        <v>56463</v>
      </c>
      <c r="P69" s="1033"/>
      <c r="Q69" s="1051">
        <f t="shared" si="8"/>
        <v>56463</v>
      </c>
      <c r="R69" s="1052">
        <f t="shared" si="9"/>
        <v>118105</v>
      </c>
      <c r="T69" s="949"/>
      <c r="V69" s="949">
        <v>610</v>
      </c>
    </row>
    <row r="70" spans="1:22" ht="15" customHeight="1" x14ac:dyDescent="0.2">
      <c r="A70" s="950">
        <v>64</v>
      </c>
      <c r="B70" s="511">
        <v>64</v>
      </c>
      <c r="C70" s="948" t="s">
        <v>69</v>
      </c>
      <c r="D70" s="949">
        <f>VLOOKUP(A70,'[7]FINAL_Fix 026 &amp; 028_March 19'!$A$3:$F$77,6,FALSE)</f>
        <v>0</v>
      </c>
      <c r="E70" s="1029">
        <f t="shared" si="1"/>
        <v>0</v>
      </c>
      <c r="F70" s="949">
        <f>IFERROR(VLOOKUP($A70,'[8]BL Format'!$B$3:$C$21,2,FALSE),0)</f>
        <v>0</v>
      </c>
      <c r="G70" s="1033">
        <f t="shared" si="3"/>
        <v>0</v>
      </c>
      <c r="H70" s="949"/>
      <c r="I70" s="1033">
        <f t="shared" si="4"/>
        <v>0</v>
      </c>
      <c r="J70" s="1033">
        <f t="shared" si="5"/>
        <v>0</v>
      </c>
      <c r="K70" s="949">
        <f>VLOOKUP($A70,[9]CDF!$A$7:$D$213,4,FALSE)</f>
        <v>642</v>
      </c>
      <c r="L70" s="1037">
        <f t="shared" si="10"/>
        <v>152796</v>
      </c>
      <c r="M70" s="1038">
        <f>IFERROR(VLOOKUP($A70,[10]Allocation!$A$6:$Q$93,15,FALSE),0)</f>
        <v>0</v>
      </c>
      <c r="N70" s="949">
        <f>VLOOKUP(A70,'[11]MFP Grades 7-12'!$B$11:$L$204,11,FALSE)</f>
        <v>980</v>
      </c>
      <c r="O70" s="1050">
        <f t="shared" si="7"/>
        <v>57820</v>
      </c>
      <c r="P70" s="1033"/>
      <c r="Q70" s="1051">
        <f t="shared" si="8"/>
        <v>57820</v>
      </c>
      <c r="R70" s="1052">
        <f t="shared" si="9"/>
        <v>210616</v>
      </c>
      <c r="T70" s="949"/>
      <c r="V70" s="949">
        <v>620</v>
      </c>
    </row>
    <row r="71" spans="1:22" ht="15" customHeight="1" x14ac:dyDescent="0.2">
      <c r="A71" s="951">
        <v>65</v>
      </c>
      <c r="B71" s="952">
        <v>65</v>
      </c>
      <c r="C71" s="953" t="s">
        <v>70</v>
      </c>
      <c r="D71" s="954">
        <f>VLOOKUP(A71,'[7]FINAL_Fix 026 &amp; 028_March 19'!$A$3:$F$77,6,FALSE)</f>
        <v>0</v>
      </c>
      <c r="E71" s="1030">
        <f>ROUND($E$3*D71,0)</f>
        <v>0</v>
      </c>
      <c r="F71" s="954">
        <f>IFERROR(VLOOKUP($A71,'[8]BL Format'!$B$3:$C$21,2,FALSE),0)</f>
        <v>0</v>
      </c>
      <c r="G71" s="1034">
        <f t="shared" si="3"/>
        <v>0</v>
      </c>
      <c r="H71" s="954"/>
      <c r="I71" s="1034">
        <f t="shared" si="4"/>
        <v>0</v>
      </c>
      <c r="J71" s="1034">
        <f t="shared" si="5"/>
        <v>0</v>
      </c>
      <c r="K71" s="954">
        <f>VLOOKUP($A71,[9]CDF!$A$7:$D$213,4,FALSE)</f>
        <v>466</v>
      </c>
      <c r="L71" s="1039">
        <f t="shared" si="10"/>
        <v>110908</v>
      </c>
      <c r="M71" s="1040">
        <f>IFERROR(VLOOKUP($A71,[10]Allocation!$A$6:$Q$93,15,FALSE),0)</f>
        <v>42221</v>
      </c>
      <c r="N71" s="954">
        <f>VLOOKUP(A71,'[11]MFP Grades 7-12'!$B$11:$L$204,11,FALSE)</f>
        <v>3238</v>
      </c>
      <c r="O71" s="1053">
        <f t="shared" si="7"/>
        <v>191042</v>
      </c>
      <c r="P71" s="1034"/>
      <c r="Q71" s="1054">
        <f t="shared" si="8"/>
        <v>191042</v>
      </c>
      <c r="R71" s="1055">
        <f>L71+J71+E71+M71+Q71</f>
        <v>344171</v>
      </c>
      <c r="T71" s="954"/>
      <c r="V71" s="954">
        <v>2131</v>
      </c>
    </row>
    <row r="72" spans="1:22" ht="15" customHeight="1" x14ac:dyDescent="0.2">
      <c r="A72" s="944">
        <v>66</v>
      </c>
      <c r="B72" s="945">
        <v>66</v>
      </c>
      <c r="C72" s="946" t="s">
        <v>71</v>
      </c>
      <c r="D72" s="947">
        <f>VLOOKUP(A72,'[7]FINAL_Fix 026 &amp; 028_March 19'!$A$3:$F$77,6,FALSE)</f>
        <v>0</v>
      </c>
      <c r="E72" s="958">
        <f>ROUND($E$3*D72,0)</f>
        <v>0</v>
      </c>
      <c r="F72" s="947">
        <f>IFERROR(VLOOKUP($A72,'[8]BL Format'!$B$3:$C$21,2,FALSE),0)</f>
        <v>0</v>
      </c>
      <c r="G72" s="1032">
        <f>ROUND($G$3*F72,0)</f>
        <v>0</v>
      </c>
      <c r="H72" s="947"/>
      <c r="I72" s="1032">
        <f>ROUND($I$3*H72,0)</f>
        <v>0</v>
      </c>
      <c r="J72" s="1032">
        <f>G72+I72</f>
        <v>0</v>
      </c>
      <c r="K72" s="947">
        <f>VLOOKUP($A72,[9]CDF!$A$7:$D$213,4,FALSE)</f>
        <v>138</v>
      </c>
      <c r="L72" s="1041">
        <f t="shared" si="10"/>
        <v>32844</v>
      </c>
      <c r="M72" s="1042">
        <f>IFERROR(VLOOKUP($A72,[10]Allocation!$A$6:$Q$93,15,FALSE),0)</f>
        <v>23134</v>
      </c>
      <c r="N72" s="947">
        <f>VLOOKUP(A72,'[11]MFP Grades 7-12'!$B$11:$L$204,11,FALSE)</f>
        <v>745</v>
      </c>
      <c r="O72" s="1047">
        <f>N72*$O$3</f>
        <v>43955</v>
      </c>
      <c r="P72" s="1032"/>
      <c r="Q72" s="1048">
        <f>O72+P72</f>
        <v>43955</v>
      </c>
      <c r="R72" s="1049">
        <f>L72+J72+E72+M72+Q72</f>
        <v>99933</v>
      </c>
      <c r="T72" s="947"/>
      <c r="V72" s="947">
        <v>449</v>
      </c>
    </row>
    <row r="73" spans="1:22" ht="15" customHeight="1" x14ac:dyDescent="0.2">
      <c r="A73" s="224">
        <v>67</v>
      </c>
      <c r="B73" s="224">
        <v>67</v>
      </c>
      <c r="C73" s="324" t="s">
        <v>4</v>
      </c>
      <c r="D73" s="225">
        <f>VLOOKUP(A73,'[7]FINAL_Fix 026 &amp; 028_March 19'!$A$3:$F$77,6,FALSE)</f>
        <v>0</v>
      </c>
      <c r="E73" s="290">
        <f>ROUND($E$3*D73,0)</f>
        <v>0</v>
      </c>
      <c r="F73" s="225">
        <f>IFERROR(VLOOKUP($A73,'[8]BL Format'!$B$3:$C$21,2,FALSE),0)</f>
        <v>0</v>
      </c>
      <c r="G73" s="1035">
        <f>ROUND($G$3*F73,0)</f>
        <v>0</v>
      </c>
      <c r="H73" s="225"/>
      <c r="I73" s="1035">
        <f>ROUND($I$3*H73,0)</f>
        <v>0</v>
      </c>
      <c r="J73" s="1035">
        <f>G73+I73</f>
        <v>0</v>
      </c>
      <c r="K73" s="225">
        <f>VLOOKUP($A73,[9]CDF!$A$7:$D$213,4,FALSE)</f>
        <v>160</v>
      </c>
      <c r="L73" s="1043">
        <f t="shared" si="10"/>
        <v>38080</v>
      </c>
      <c r="M73" s="1044">
        <f>IFERROR(VLOOKUP($A73,[10]Allocation!$A$6:$Q$93,15,FALSE),0)</f>
        <v>0</v>
      </c>
      <c r="N73" s="225">
        <f>VLOOKUP(A73,'[11]MFP Grades 7-12'!$B$11:$L$204,11,FALSE)</f>
        <v>2377</v>
      </c>
      <c r="O73" s="1056">
        <f>N73*$O$3</f>
        <v>140243</v>
      </c>
      <c r="P73" s="1035"/>
      <c r="Q73" s="1057">
        <f>O73+P73</f>
        <v>140243</v>
      </c>
      <c r="R73" s="1058">
        <f>L73+J73+E73+M73+Q73</f>
        <v>178323</v>
      </c>
      <c r="T73" s="225"/>
      <c r="V73" s="225">
        <v>1588</v>
      </c>
    </row>
    <row r="74" spans="1:22" ht="15" customHeight="1" x14ac:dyDescent="0.2">
      <c r="A74" s="959">
        <v>68</v>
      </c>
      <c r="B74" s="512">
        <v>68</v>
      </c>
      <c r="C74" s="948" t="s">
        <v>3</v>
      </c>
      <c r="D74" s="949">
        <f>VLOOKUP(A74,'[7]FINAL_Fix 026 &amp; 028_March 19'!$A$3:$F$77,6,FALSE)</f>
        <v>0</v>
      </c>
      <c r="E74" s="960">
        <f>ROUND($E$3*D74,0)</f>
        <v>0</v>
      </c>
      <c r="F74" s="949">
        <f>IFERROR(VLOOKUP($A74,'[8]BL Format'!$B$3:$C$21,2,FALSE),0)</f>
        <v>0</v>
      </c>
      <c r="G74" s="1033">
        <f>ROUND($G$3*F74,0)</f>
        <v>0</v>
      </c>
      <c r="H74" s="949"/>
      <c r="I74" s="1033">
        <f>ROUND($I$3*H74,0)</f>
        <v>0</v>
      </c>
      <c r="J74" s="1033">
        <f>G74+I74</f>
        <v>0</v>
      </c>
      <c r="K74" s="949">
        <f>VLOOKUP($A74,[9]CDF!$A$7:$D$213,4,FALSE)</f>
        <v>122</v>
      </c>
      <c r="L74" s="1037">
        <f t="shared" si="10"/>
        <v>29036</v>
      </c>
      <c r="M74" s="1038">
        <f>IFERROR(VLOOKUP($A74,[10]Allocation!$A$6:$Q$93,15,FALSE),0)</f>
        <v>21153</v>
      </c>
      <c r="N74" s="949">
        <f>VLOOKUP(A74,'[11]MFP Grades 7-12'!$B$11:$L$204,11,FALSE)</f>
        <v>800</v>
      </c>
      <c r="O74" s="1050">
        <f>N74*$O$3</f>
        <v>47200</v>
      </c>
      <c r="P74" s="1033"/>
      <c r="Q74" s="1051">
        <f>O74+P74</f>
        <v>47200</v>
      </c>
      <c r="R74" s="1052">
        <f>L74+J74+E74+M74+Q74</f>
        <v>97389</v>
      </c>
      <c r="T74" s="949"/>
      <c r="V74" s="949">
        <v>490</v>
      </c>
    </row>
    <row r="75" spans="1:22" ht="15" customHeight="1" x14ac:dyDescent="0.2">
      <c r="A75" s="961">
        <v>69</v>
      </c>
      <c r="B75" s="962">
        <v>69</v>
      </c>
      <c r="C75" s="953" t="s">
        <v>93</v>
      </c>
      <c r="D75" s="954">
        <f>VLOOKUP(A75,'[7]FINAL_Fix 026 &amp; 028_March 19'!$A$3:$F$77,6,FALSE)</f>
        <v>0</v>
      </c>
      <c r="E75" s="963">
        <f>ROUND($E$3*D75,0)</f>
        <v>0</v>
      </c>
      <c r="F75" s="954">
        <f>IFERROR(VLOOKUP($A75,'[8]BL Format'!$B$3:$C$21,2,FALSE),0)</f>
        <v>0</v>
      </c>
      <c r="G75" s="1034">
        <f>ROUND($G$3*F75,0)</f>
        <v>0</v>
      </c>
      <c r="H75" s="954"/>
      <c r="I75" s="1034">
        <f>ROUND($I$3*H75,0)</f>
        <v>0</v>
      </c>
      <c r="J75" s="1034">
        <f>G75+I75</f>
        <v>0</v>
      </c>
      <c r="K75" s="954">
        <f>VLOOKUP($A75,[9]CDF!$A$7:$D$213,4,FALSE)</f>
        <v>854</v>
      </c>
      <c r="L75" s="1039">
        <f t="shared" si="10"/>
        <v>203252</v>
      </c>
      <c r="M75" s="1040">
        <f>IFERROR(VLOOKUP($A75,[10]Allocation!$A$6:$Q$93,15,FALSE),0)</f>
        <v>0</v>
      </c>
      <c r="N75" s="954">
        <f>VLOOKUP(A75,'[11]MFP Grades 7-12'!$B$11:$L$204,11,FALSE)</f>
        <v>2014</v>
      </c>
      <c r="O75" s="1053">
        <f>N75*$O$3</f>
        <v>118826</v>
      </c>
      <c r="P75" s="1034"/>
      <c r="Q75" s="1054">
        <f>O75+P75</f>
        <v>118826</v>
      </c>
      <c r="R75" s="1055">
        <f>L75+J75+E75+M75+Q75</f>
        <v>322078</v>
      </c>
      <c r="T75" s="954"/>
      <c r="V75" s="954">
        <v>1388</v>
      </c>
    </row>
    <row r="76" spans="1:22" s="291" customFormat="1" ht="15" customHeight="1" thickBot="1" x14ac:dyDescent="0.25">
      <c r="A76" s="964"/>
      <c r="B76" s="965"/>
      <c r="C76" s="966" t="s">
        <v>277</v>
      </c>
      <c r="D76" s="967">
        <f t="shared" ref="D76:R76" si="11">SUM(D7:D75)</f>
        <v>209</v>
      </c>
      <c r="E76" s="1031">
        <f t="shared" si="11"/>
        <v>4389000</v>
      </c>
      <c r="F76" s="967">
        <f t="shared" si="11"/>
        <v>69</v>
      </c>
      <c r="G76" s="1036">
        <f t="shared" si="11"/>
        <v>414000</v>
      </c>
      <c r="H76" s="967">
        <f t="shared" si="11"/>
        <v>0</v>
      </c>
      <c r="I76" s="1036">
        <f t="shared" si="11"/>
        <v>0</v>
      </c>
      <c r="J76" s="1036">
        <f t="shared" si="11"/>
        <v>414000</v>
      </c>
      <c r="K76" s="967">
        <f t="shared" si="11"/>
        <v>43765.5</v>
      </c>
      <c r="L76" s="1045">
        <f t="shared" si="11"/>
        <v>10600777</v>
      </c>
      <c r="M76" s="1046">
        <f t="shared" si="11"/>
        <v>11870725</v>
      </c>
      <c r="N76" s="967">
        <f t="shared" si="11"/>
        <v>289548</v>
      </c>
      <c r="O76" s="1059">
        <f t="shared" si="11"/>
        <v>17083332</v>
      </c>
      <c r="P76" s="1036">
        <f t="shared" si="11"/>
        <v>0</v>
      </c>
      <c r="Q76" s="1060">
        <f t="shared" si="11"/>
        <v>17083332</v>
      </c>
      <c r="R76" s="1061">
        <f t="shared" si="11"/>
        <v>44357834</v>
      </c>
      <c r="S76"/>
      <c r="T76" s="967">
        <f>SUM(T7:T75)</f>
        <v>0</v>
      </c>
      <c r="U76"/>
      <c r="V76" s="967">
        <f>SUM(V7:V75)</f>
        <v>178853</v>
      </c>
    </row>
    <row r="77" spans="1:22" s="198" customFormat="1" ht="6.75" customHeight="1" thickTop="1" x14ac:dyDescent="0.2">
      <c r="A77" s="1155"/>
      <c r="B77" s="1156"/>
      <c r="C77" s="1167"/>
      <c r="D77" s="1158"/>
      <c r="E77" s="1162"/>
      <c r="F77" s="1158"/>
      <c r="G77" s="1159"/>
      <c r="H77" s="1168"/>
      <c r="I77" s="1159"/>
      <c r="J77" s="1159"/>
      <c r="K77" s="1158"/>
      <c r="L77" s="1162"/>
      <c r="M77" s="1162"/>
      <c r="N77" s="1158"/>
      <c r="O77" s="1162"/>
      <c r="P77" s="1159"/>
      <c r="Q77" s="1163"/>
      <c r="R77" s="1162"/>
      <c r="S77"/>
      <c r="T77" s="1158"/>
      <c r="U77"/>
      <c r="V77" s="1158"/>
    </row>
    <row r="78" spans="1:22" s="198" customFormat="1" ht="15" customHeight="1" x14ac:dyDescent="0.2">
      <c r="A78" s="944">
        <v>318001</v>
      </c>
      <c r="B78" s="945">
        <v>318001</v>
      </c>
      <c r="C78" s="946" t="s">
        <v>273</v>
      </c>
      <c r="D78" s="947"/>
      <c r="E78" s="1028">
        <f t="shared" ref="E78:E83" si="12">ROUND($E$3*D78,0)</f>
        <v>0</v>
      </c>
      <c r="F78" s="947">
        <f>IFERROR(VLOOKUP($A78,'[8]BL Format'!$B$3:$C$21,2,FALSE),0)</f>
        <v>0</v>
      </c>
      <c r="G78" s="1032">
        <f t="shared" ref="G78:G83" si="13">ROUND($G$3*F78,0)</f>
        <v>0</v>
      </c>
      <c r="H78" s="947"/>
      <c r="I78" s="1032">
        <f t="shared" ref="I78:I83" si="14">ROUND($I$3*H78,0)</f>
        <v>0</v>
      </c>
      <c r="J78" s="1032">
        <f t="shared" ref="J78:J83" si="15">G78+I78</f>
        <v>0</v>
      </c>
      <c r="K78" s="947">
        <f>VLOOKUP($A78,[9]CDF!$A$7:$D$213,4,FALSE)</f>
        <v>25</v>
      </c>
      <c r="L78" s="1041">
        <f t="shared" ref="L78:L83" si="16">IF($V78&gt;0,IF(L$3*K78&lt;10000,10000,L$3*K78),0)</f>
        <v>10000</v>
      </c>
      <c r="M78" s="1042">
        <f>IFERROR(VLOOKUP($A78,[10]Allocation!$A$6:$Q$93,15,FALSE),0)</f>
        <v>0</v>
      </c>
      <c r="N78" s="947">
        <f>VLOOKUP(A78,'[11]MFP Grades 7-12'!$B$11:$L$204,11,FALSE)</f>
        <v>693</v>
      </c>
      <c r="O78" s="1047">
        <f t="shared" ref="O78:O83" si="17">N78*$O$3</f>
        <v>40887</v>
      </c>
      <c r="P78" s="1032"/>
      <c r="Q78" s="1048">
        <f t="shared" ref="Q78:Q83" si="18">O78+P78</f>
        <v>40887</v>
      </c>
      <c r="R78" s="1049">
        <f t="shared" ref="R78:R83" si="19">L78+J78+E78+M78+Q78</f>
        <v>50887</v>
      </c>
      <c r="S78"/>
      <c r="T78" s="947"/>
      <c r="U78"/>
      <c r="V78" s="947">
        <v>461</v>
      </c>
    </row>
    <row r="79" spans="1:22" s="198" customFormat="1" ht="15" customHeight="1" x14ac:dyDescent="0.2">
      <c r="A79" s="950">
        <v>319001</v>
      </c>
      <c r="B79" s="511">
        <v>319001</v>
      </c>
      <c r="C79" s="948" t="s">
        <v>274</v>
      </c>
      <c r="D79" s="949"/>
      <c r="E79" s="1029">
        <f t="shared" si="12"/>
        <v>0</v>
      </c>
      <c r="F79" s="949">
        <f>IFERROR(VLOOKUP($A79,'[8]BL Format'!$B$3:$C$21,2,FALSE),0)</f>
        <v>0</v>
      </c>
      <c r="G79" s="1033">
        <f t="shared" si="13"/>
        <v>0</v>
      </c>
      <c r="H79" s="949"/>
      <c r="I79" s="1033">
        <f t="shared" si="14"/>
        <v>0</v>
      </c>
      <c r="J79" s="1033">
        <f t="shared" si="15"/>
        <v>0</v>
      </c>
      <c r="K79" s="949">
        <f>VLOOKUP($A79,[9]CDF!$A$7:$D$213,4,FALSE)</f>
        <v>9</v>
      </c>
      <c r="L79" s="1037">
        <f t="shared" si="16"/>
        <v>10000</v>
      </c>
      <c r="M79" s="1038">
        <f>IFERROR(VLOOKUP($A79,[10]Allocation!$A$6:$Q$93,15,FALSE),0)</f>
        <v>0</v>
      </c>
      <c r="N79" s="949">
        <f>VLOOKUP(A79,'[11]MFP Grades 7-12'!$B$11:$L$204,11,FALSE)</f>
        <v>371</v>
      </c>
      <c r="O79" s="1050">
        <f t="shared" si="17"/>
        <v>21889</v>
      </c>
      <c r="P79" s="1033"/>
      <c r="Q79" s="1051">
        <f t="shared" si="18"/>
        <v>21889</v>
      </c>
      <c r="R79" s="1052">
        <f t="shared" si="19"/>
        <v>31889</v>
      </c>
      <c r="S79"/>
      <c r="T79" s="949"/>
      <c r="U79"/>
      <c r="V79" s="949">
        <v>302</v>
      </c>
    </row>
    <row r="80" spans="1:22" ht="15" customHeight="1" x14ac:dyDescent="0.2">
      <c r="A80" s="950">
        <v>302006</v>
      </c>
      <c r="B80" s="511">
        <v>302006</v>
      </c>
      <c r="C80" s="948" t="s">
        <v>414</v>
      </c>
      <c r="D80" s="949"/>
      <c r="E80" s="1029">
        <f t="shared" si="12"/>
        <v>0</v>
      </c>
      <c r="F80" s="949">
        <f>IFERROR(VLOOKUP($A80,'[8]BL Format'!$B$3:$C$21,2,FALSE),0)</f>
        <v>0</v>
      </c>
      <c r="G80" s="1033">
        <f t="shared" si="13"/>
        <v>0</v>
      </c>
      <c r="H80" s="949"/>
      <c r="I80" s="1033">
        <f t="shared" si="14"/>
        <v>0</v>
      </c>
      <c r="J80" s="1033">
        <f t="shared" si="15"/>
        <v>0</v>
      </c>
      <c r="K80" s="949">
        <f>VLOOKUP($A80,[9]CDF!$A$7:$D$213,4,FALSE)</f>
        <v>0</v>
      </c>
      <c r="L80" s="1037">
        <f t="shared" si="16"/>
        <v>10000</v>
      </c>
      <c r="M80" s="1038">
        <f>IFERROR(VLOOKUP($A80,[10]Allocation!$A$6:$Q$93,15,FALSE),0)</f>
        <v>0</v>
      </c>
      <c r="N80" s="949">
        <f>VLOOKUP(A80,'[11]MFP Grades 7-12'!$B$11:$L$204,11,FALSE)</f>
        <v>335</v>
      </c>
      <c r="O80" s="1050">
        <f t="shared" si="17"/>
        <v>19765</v>
      </c>
      <c r="P80" s="1033"/>
      <c r="Q80" s="1051">
        <f t="shared" si="18"/>
        <v>19765</v>
      </c>
      <c r="R80" s="1052">
        <f t="shared" si="19"/>
        <v>29765</v>
      </c>
      <c r="T80" s="949"/>
      <c r="V80" s="949">
        <v>359</v>
      </c>
    </row>
    <row r="81" spans="1:22" ht="15" customHeight="1" x14ac:dyDescent="0.2">
      <c r="A81" s="950">
        <v>334001</v>
      </c>
      <c r="B81" s="511">
        <v>334001</v>
      </c>
      <c r="C81" s="948" t="s">
        <v>410</v>
      </c>
      <c r="D81" s="949"/>
      <c r="E81" s="1029">
        <f t="shared" si="12"/>
        <v>0</v>
      </c>
      <c r="F81" s="949">
        <f>IFERROR(VLOOKUP($A81,'[8]BL Format'!$B$3:$C$21,2,FALSE),0)</f>
        <v>0</v>
      </c>
      <c r="G81" s="1033">
        <f t="shared" si="13"/>
        <v>0</v>
      </c>
      <c r="H81" s="949"/>
      <c r="I81" s="1033">
        <f t="shared" si="14"/>
        <v>0</v>
      </c>
      <c r="J81" s="1033">
        <f t="shared" si="15"/>
        <v>0</v>
      </c>
      <c r="K81" s="949">
        <f>VLOOKUP($A81,[9]CDF!$A$7:$D$213,4,FALSE)</f>
        <v>0</v>
      </c>
      <c r="L81" s="1037">
        <f t="shared" si="16"/>
        <v>10000</v>
      </c>
      <c r="M81" s="1038">
        <f>IFERROR(VLOOKUP($A81,[10]Allocation!$A$6:$Q$93,15,FALSE),0)</f>
        <v>0</v>
      </c>
      <c r="N81" s="949">
        <f>VLOOKUP(A81,'[11]MFP Grades 7-12'!$B$11:$L$204,11,FALSE)</f>
        <v>222</v>
      </c>
      <c r="O81" s="1050">
        <f t="shared" si="17"/>
        <v>13098</v>
      </c>
      <c r="P81" s="1033"/>
      <c r="Q81" s="1051">
        <f t="shared" si="18"/>
        <v>13098</v>
      </c>
      <c r="R81" s="1052">
        <f t="shared" si="19"/>
        <v>23098</v>
      </c>
      <c r="T81" s="949"/>
      <c r="V81" s="949">
        <v>239</v>
      </c>
    </row>
    <row r="82" spans="1:22" ht="15" customHeight="1" x14ac:dyDescent="0.2">
      <c r="A82" s="951" t="s">
        <v>1166</v>
      </c>
      <c r="B82" s="952" t="s">
        <v>1166</v>
      </c>
      <c r="C82" s="953" t="s">
        <v>759</v>
      </c>
      <c r="D82" s="954"/>
      <c r="E82" s="1030">
        <f t="shared" si="12"/>
        <v>0</v>
      </c>
      <c r="F82" s="954">
        <f>IFERROR(VLOOKUP($A82,'[8]BL Format'!$B$3:$C$21,2,FALSE),0)</f>
        <v>0</v>
      </c>
      <c r="G82" s="1034">
        <f t="shared" si="13"/>
        <v>0</v>
      </c>
      <c r="H82" s="954"/>
      <c r="I82" s="1034">
        <f t="shared" si="14"/>
        <v>0</v>
      </c>
      <c r="J82" s="1034">
        <f t="shared" si="15"/>
        <v>0</v>
      </c>
      <c r="K82" s="954">
        <f>VLOOKUP($A82,[9]CDF!$A$7:$D$213,4,FALSE)</f>
        <v>16</v>
      </c>
      <c r="L82" s="1039">
        <f t="shared" si="16"/>
        <v>10000</v>
      </c>
      <c r="M82" s="1040">
        <f>IFERROR(VLOOKUP($A82,[10]Allocation!$A$6:$Q$93,15,FALSE),0)</f>
        <v>0</v>
      </c>
      <c r="N82" s="954">
        <f>VLOOKUP(A82,'[11]MFP Grades 7-12'!$B$11:$L$204,11,FALSE)</f>
        <v>134</v>
      </c>
      <c r="O82" s="1053">
        <f t="shared" si="17"/>
        <v>7906</v>
      </c>
      <c r="P82" s="1034"/>
      <c r="Q82" s="1054">
        <f t="shared" si="18"/>
        <v>7906</v>
      </c>
      <c r="R82" s="1055">
        <f t="shared" si="19"/>
        <v>17906</v>
      </c>
      <c r="T82" s="954"/>
      <c r="V82" s="954">
        <v>101</v>
      </c>
    </row>
    <row r="83" spans="1:22" s="291" customFormat="1" ht="15" customHeight="1" x14ac:dyDescent="0.2">
      <c r="A83" s="951" t="s">
        <v>340</v>
      </c>
      <c r="B83" s="952" t="s">
        <v>340</v>
      </c>
      <c r="C83" s="953" t="s">
        <v>151</v>
      </c>
      <c r="D83" s="954"/>
      <c r="E83" s="1030">
        <f t="shared" si="12"/>
        <v>0</v>
      </c>
      <c r="F83" s="954">
        <f>IFERROR(VLOOKUP($A83,'[8]BL Format'!$B$3:$C$21,2,FALSE),0)</f>
        <v>0</v>
      </c>
      <c r="G83" s="1034">
        <f t="shared" si="13"/>
        <v>0</v>
      </c>
      <c r="H83" s="954"/>
      <c r="I83" s="1034">
        <f t="shared" si="14"/>
        <v>0</v>
      </c>
      <c r="J83" s="1034">
        <f t="shared" si="15"/>
        <v>0</v>
      </c>
      <c r="K83" s="954">
        <f>VLOOKUP($A83,[9]CDF!$A$7:$D$213,4,FALSE)</f>
        <v>54</v>
      </c>
      <c r="L83" s="1039">
        <f t="shared" si="16"/>
        <v>12852</v>
      </c>
      <c r="M83" s="1040">
        <f>IFERROR(VLOOKUP($A83,[10]Allocation!$A$6:$Q$93,15,FALSE),0)</f>
        <v>0</v>
      </c>
      <c r="N83" s="954">
        <f>VLOOKUP(A83,'[11]MFP Grades 7-12'!$B$11:$L$204,11,FALSE)</f>
        <v>207</v>
      </c>
      <c r="O83" s="1053">
        <f t="shared" si="17"/>
        <v>12213</v>
      </c>
      <c r="P83" s="1034"/>
      <c r="Q83" s="1054">
        <f t="shared" si="18"/>
        <v>12213</v>
      </c>
      <c r="R83" s="1055">
        <f t="shared" si="19"/>
        <v>25065</v>
      </c>
      <c r="S83"/>
      <c r="T83" s="954"/>
      <c r="U83"/>
      <c r="V83" s="954">
        <v>186</v>
      </c>
    </row>
    <row r="84" spans="1:22" s="291" customFormat="1" ht="15" customHeight="1" thickBot="1" x14ac:dyDescent="0.25">
      <c r="A84" s="964"/>
      <c r="B84" s="965"/>
      <c r="C84" s="966" t="s">
        <v>471</v>
      </c>
      <c r="D84" s="967">
        <f>SUM(D78:D83)</f>
        <v>0</v>
      </c>
      <c r="E84" s="1031">
        <f t="shared" ref="E84:R84" si="20">SUM(E78:E83)</f>
        <v>0</v>
      </c>
      <c r="F84" s="967">
        <f>SUM(F78:F83)</f>
        <v>0</v>
      </c>
      <c r="G84" s="1036">
        <f t="shared" si="20"/>
        <v>0</v>
      </c>
      <c r="H84" s="967">
        <f>SUM(H78:H83)</f>
        <v>0</v>
      </c>
      <c r="I84" s="1036">
        <f t="shared" si="20"/>
        <v>0</v>
      </c>
      <c r="J84" s="1036">
        <f t="shared" si="20"/>
        <v>0</v>
      </c>
      <c r="K84" s="967">
        <f>SUM(K78:K83)</f>
        <v>104</v>
      </c>
      <c r="L84" s="1045">
        <f>SUM(L78:L83)</f>
        <v>62852</v>
      </c>
      <c r="M84" s="1046">
        <f t="shared" si="20"/>
        <v>0</v>
      </c>
      <c r="N84" s="967">
        <f t="shared" si="20"/>
        <v>1962</v>
      </c>
      <c r="O84" s="1059">
        <f t="shared" si="20"/>
        <v>115758</v>
      </c>
      <c r="P84" s="1036">
        <f t="shared" si="20"/>
        <v>0</v>
      </c>
      <c r="Q84" s="1060">
        <f t="shared" si="20"/>
        <v>115758</v>
      </c>
      <c r="R84" s="1061">
        <f t="shared" si="20"/>
        <v>178610</v>
      </c>
      <c r="S84"/>
      <c r="T84" s="967">
        <f>SUM(T78:T83)</f>
        <v>0</v>
      </c>
      <c r="U84"/>
      <c r="V84" s="967">
        <f>SUM(V78:V83)</f>
        <v>1648</v>
      </c>
    </row>
    <row r="85" spans="1:22" ht="6.75" customHeight="1" thickTop="1" x14ac:dyDescent="0.2">
      <c r="A85" s="1164"/>
      <c r="B85" s="1165"/>
      <c r="C85" s="1166"/>
      <c r="D85" s="1158"/>
      <c r="E85" s="1159"/>
      <c r="F85" s="1160"/>
      <c r="G85" s="1159"/>
      <c r="H85" s="1161"/>
      <c r="I85" s="1159"/>
      <c r="J85" s="1159"/>
      <c r="K85" s="1160"/>
      <c r="L85" s="1159"/>
      <c r="M85" s="1159"/>
      <c r="N85" s="1158"/>
      <c r="O85" s="1162"/>
      <c r="P85" s="1159"/>
      <c r="Q85" s="1163"/>
      <c r="R85" s="1162"/>
      <c r="T85" s="1160"/>
      <c r="V85" s="1160"/>
    </row>
    <row r="86" spans="1:22" ht="15" customHeight="1" x14ac:dyDescent="0.2">
      <c r="A86" s="944">
        <v>321001</v>
      </c>
      <c r="B86" s="945">
        <v>321001</v>
      </c>
      <c r="C86" s="946" t="s">
        <v>415</v>
      </c>
      <c r="D86" s="947"/>
      <c r="E86" s="1028">
        <f t="shared" ref="E86:E92" si="21">ROUND($E$3*D86,0)</f>
        <v>0</v>
      </c>
      <c r="F86" s="947">
        <f>IFERROR(VLOOKUP($A86,'[8]BL Format'!$B$3:$C$21,2,FALSE),0)</f>
        <v>0</v>
      </c>
      <c r="G86" s="1032">
        <f t="shared" ref="G86:G92" si="22">ROUND($G$3*F86,0)</f>
        <v>0</v>
      </c>
      <c r="H86" s="947"/>
      <c r="I86" s="1032">
        <f t="shared" ref="I86:I92" si="23">ROUND($I$3*H86,0)</f>
        <v>0</v>
      </c>
      <c r="J86" s="1032">
        <f t="shared" ref="J86:J92" si="24">G86+I86</f>
        <v>0</v>
      </c>
      <c r="K86" s="947">
        <f>VLOOKUP($A86,[9]CDF!$A$7:$D$213,4,FALSE)</f>
        <v>0</v>
      </c>
      <c r="L86" s="1041">
        <f t="shared" ref="L86:L92" si="25">IF($V86&gt;0,IF(L$3*K86&lt;10000,10000,L$3*K86),0)</f>
        <v>0</v>
      </c>
      <c r="M86" s="1042">
        <f>IFERROR(VLOOKUP($A86,[10]Allocation!$A$6:$Q$93,15,FALSE),0)</f>
        <v>0</v>
      </c>
      <c r="N86" s="947">
        <f>VLOOKUP(A86,'[11]MFP Grades 7-12'!$B$11:$L$204,11,FALSE)</f>
        <v>0</v>
      </c>
      <c r="O86" s="1047">
        <f t="shared" ref="O86:O92" si="26">N86*$O$3</f>
        <v>0</v>
      </c>
      <c r="P86" s="1032"/>
      <c r="Q86" s="1048">
        <f t="shared" ref="Q86:Q92" si="27">O86+P86</f>
        <v>0</v>
      </c>
      <c r="R86" s="1049">
        <f t="shared" ref="R86:R92" si="28">L86+J86+E86+M86+Q86</f>
        <v>0</v>
      </c>
      <c r="T86" s="947"/>
      <c r="V86" s="947">
        <v>0</v>
      </c>
    </row>
    <row r="87" spans="1:22" ht="15" customHeight="1" x14ac:dyDescent="0.2">
      <c r="A87" s="950">
        <v>329001</v>
      </c>
      <c r="B87" s="511">
        <v>329001</v>
      </c>
      <c r="C87" s="948" t="s">
        <v>416</v>
      </c>
      <c r="D87" s="949"/>
      <c r="E87" s="1029">
        <f t="shared" si="21"/>
        <v>0</v>
      </c>
      <c r="F87" s="949">
        <f>IFERROR(VLOOKUP($A87,'[8]BL Format'!$B$3:$C$21,2,FALSE),0)</f>
        <v>0</v>
      </c>
      <c r="G87" s="1033">
        <f t="shared" si="22"/>
        <v>0</v>
      </c>
      <c r="H87" s="949"/>
      <c r="I87" s="1033">
        <f t="shared" si="23"/>
        <v>0</v>
      </c>
      <c r="J87" s="1033">
        <f t="shared" si="24"/>
        <v>0</v>
      </c>
      <c r="K87" s="949">
        <f>VLOOKUP($A87,[9]CDF!$A$7:$D$213,4,FALSE)</f>
        <v>0</v>
      </c>
      <c r="L87" s="1037">
        <f t="shared" si="25"/>
        <v>0</v>
      </c>
      <c r="M87" s="1038">
        <f>IFERROR(VLOOKUP($A87,[10]Allocation!$A$6:$Q$93,15,FALSE),0)</f>
        <v>0</v>
      </c>
      <c r="N87" s="949">
        <f>VLOOKUP(A87,'[11]MFP Grades 7-12'!$B$11:$L$204,11,FALSE)</f>
        <v>61</v>
      </c>
      <c r="O87" s="1050">
        <f t="shared" si="26"/>
        <v>3599</v>
      </c>
      <c r="P87" s="1033"/>
      <c r="Q87" s="1051">
        <f t="shared" si="27"/>
        <v>3599</v>
      </c>
      <c r="R87" s="1052">
        <f t="shared" si="28"/>
        <v>3599</v>
      </c>
      <c r="T87" s="949"/>
      <c r="V87" s="949">
        <v>0</v>
      </c>
    </row>
    <row r="88" spans="1:22" ht="15" customHeight="1" x14ac:dyDescent="0.2">
      <c r="A88" s="950">
        <v>331001</v>
      </c>
      <c r="B88" s="511">
        <v>331001</v>
      </c>
      <c r="C88" s="948" t="s">
        <v>417</v>
      </c>
      <c r="D88" s="949">
        <f>VLOOKUP(A88,'[7]FINAL_Fix 026 &amp; 028_March 19'!$A$3:$F$77,6,FALSE)</f>
        <v>21</v>
      </c>
      <c r="E88" s="1029">
        <f t="shared" si="21"/>
        <v>441000</v>
      </c>
      <c r="F88" s="949">
        <f>IFERROR(VLOOKUP($A88,'[8]BL Format'!$B$3:$C$21,2,FALSE),0)</f>
        <v>6</v>
      </c>
      <c r="G88" s="1033">
        <f t="shared" si="22"/>
        <v>36000</v>
      </c>
      <c r="H88" s="949"/>
      <c r="I88" s="1033">
        <f t="shared" si="23"/>
        <v>0</v>
      </c>
      <c r="J88" s="1033">
        <f t="shared" si="24"/>
        <v>36000</v>
      </c>
      <c r="K88" s="949">
        <f>VLOOKUP($A88,[9]CDF!$A$7:$D$213,4,FALSE)</f>
        <v>0</v>
      </c>
      <c r="L88" s="1037">
        <f t="shared" si="25"/>
        <v>0</v>
      </c>
      <c r="M88" s="1038">
        <f>IFERROR(VLOOKUP($A88,[10]Allocation!$A$6:$Q$93,15,FALSE),0)</f>
        <v>0</v>
      </c>
      <c r="N88" s="949">
        <f>VLOOKUP(A88,'[11]MFP Grades 7-12'!$B$11:$L$204,11,FALSE)</f>
        <v>138</v>
      </c>
      <c r="O88" s="1050">
        <f t="shared" si="26"/>
        <v>8142</v>
      </c>
      <c r="P88" s="1033"/>
      <c r="Q88" s="1051">
        <f t="shared" si="27"/>
        <v>8142</v>
      </c>
      <c r="R88" s="1052">
        <f t="shared" si="28"/>
        <v>485142</v>
      </c>
      <c r="T88" s="949"/>
      <c r="V88" s="949">
        <v>0</v>
      </c>
    </row>
    <row r="89" spans="1:22" ht="15" customHeight="1" x14ac:dyDescent="0.2">
      <c r="A89" s="950">
        <v>333001</v>
      </c>
      <c r="B89" s="511">
        <v>333001</v>
      </c>
      <c r="C89" s="948" t="s">
        <v>409</v>
      </c>
      <c r="D89" s="949"/>
      <c r="E89" s="1029">
        <f t="shared" si="21"/>
        <v>0</v>
      </c>
      <c r="F89" s="949">
        <f>IFERROR(VLOOKUP($A89,'[8]BL Format'!$B$3:$C$21,2,FALSE),0)</f>
        <v>0</v>
      </c>
      <c r="G89" s="1033">
        <f t="shared" si="22"/>
        <v>0</v>
      </c>
      <c r="H89" s="949"/>
      <c r="I89" s="1033">
        <f t="shared" si="23"/>
        <v>0</v>
      </c>
      <c r="J89" s="1033">
        <f t="shared" si="24"/>
        <v>0</v>
      </c>
      <c r="K89" s="955">
        <f>VLOOKUP($A89,[9]CDF!$A$7:$D$213,4,FALSE)</f>
        <v>0</v>
      </c>
      <c r="L89" s="1037">
        <f t="shared" si="25"/>
        <v>10000</v>
      </c>
      <c r="M89" s="1038">
        <f>IFERROR(VLOOKUP($A89,[10]Allocation!$A$6:$Q$93,15,FALSE),0)</f>
        <v>0</v>
      </c>
      <c r="N89" s="949">
        <f>VLOOKUP(A89,'[11]MFP Grades 7-12'!$B$11:$L$204,11,FALSE)</f>
        <v>338</v>
      </c>
      <c r="O89" s="1050">
        <f t="shared" si="26"/>
        <v>19942</v>
      </c>
      <c r="P89" s="1033"/>
      <c r="Q89" s="1051">
        <f t="shared" si="27"/>
        <v>19942</v>
      </c>
      <c r="R89" s="1052">
        <f t="shared" si="28"/>
        <v>29942</v>
      </c>
      <c r="T89" s="955"/>
      <c r="V89" s="955">
        <v>242</v>
      </c>
    </row>
    <row r="90" spans="1:22" ht="15" customHeight="1" x14ac:dyDescent="0.2">
      <c r="A90" s="951">
        <v>336001</v>
      </c>
      <c r="B90" s="952">
        <v>336001</v>
      </c>
      <c r="C90" s="953" t="s">
        <v>411</v>
      </c>
      <c r="D90" s="954"/>
      <c r="E90" s="1030">
        <f t="shared" si="21"/>
        <v>0</v>
      </c>
      <c r="F90" s="954">
        <f>IFERROR(VLOOKUP($A90,'[8]BL Format'!$B$3:$C$21,2,FALSE),0)</f>
        <v>0</v>
      </c>
      <c r="G90" s="1034">
        <f t="shared" si="22"/>
        <v>0</v>
      </c>
      <c r="H90" s="954"/>
      <c r="I90" s="1034">
        <f t="shared" si="23"/>
        <v>0</v>
      </c>
      <c r="J90" s="1034">
        <f t="shared" si="24"/>
        <v>0</v>
      </c>
      <c r="K90" s="954">
        <f>VLOOKUP($A90,[9]CDF!$A$7:$D$213,4,FALSE)</f>
        <v>84</v>
      </c>
      <c r="L90" s="1039">
        <f t="shared" si="25"/>
        <v>19992</v>
      </c>
      <c r="M90" s="1040">
        <f>IFERROR(VLOOKUP($A90,[10]Allocation!$A$6:$Q$93,15,FALSE),0)</f>
        <v>0</v>
      </c>
      <c r="N90" s="954">
        <f>VLOOKUP(A90,'[11]MFP Grades 7-12'!$B$11:$L$204,11,FALSE)</f>
        <v>395</v>
      </c>
      <c r="O90" s="1053">
        <f t="shared" si="26"/>
        <v>23305</v>
      </c>
      <c r="P90" s="1034"/>
      <c r="Q90" s="1054">
        <f t="shared" si="27"/>
        <v>23305</v>
      </c>
      <c r="R90" s="1055">
        <f t="shared" si="28"/>
        <v>43297</v>
      </c>
      <c r="T90" s="954"/>
      <c r="V90" s="954">
        <v>266</v>
      </c>
    </row>
    <row r="91" spans="1:22" ht="15" customHeight="1" x14ac:dyDescent="0.2">
      <c r="A91" s="950">
        <v>337001</v>
      </c>
      <c r="B91" s="511">
        <v>337001</v>
      </c>
      <c r="C91" s="948" t="s">
        <v>418</v>
      </c>
      <c r="D91" s="949"/>
      <c r="E91" s="960">
        <f t="shared" si="21"/>
        <v>0</v>
      </c>
      <c r="F91" s="949">
        <f>IFERROR(VLOOKUP($A91,'[8]BL Format'!$B$3:$C$21,2,FALSE),0)</f>
        <v>0</v>
      </c>
      <c r="G91" s="1033">
        <f t="shared" si="22"/>
        <v>0</v>
      </c>
      <c r="H91" s="949"/>
      <c r="I91" s="1033">
        <f t="shared" si="23"/>
        <v>0</v>
      </c>
      <c r="J91" s="1033">
        <f t="shared" si="24"/>
        <v>0</v>
      </c>
      <c r="K91" s="949">
        <f>VLOOKUP($A91,[9]CDF!$A$7:$D$213,4,FALSE)</f>
        <v>0</v>
      </c>
      <c r="L91" s="1037">
        <f t="shared" si="25"/>
        <v>0</v>
      </c>
      <c r="M91" s="1038">
        <f>IFERROR(VLOOKUP($A91,[10]Allocation!$A$6:$Q$93,15,FALSE),0)</f>
        <v>0</v>
      </c>
      <c r="N91" s="949">
        <f>VLOOKUP(A91,'[11]MFP Grades 7-12'!$B$11:$L$204,11,FALSE)</f>
        <v>194</v>
      </c>
      <c r="O91" s="1050">
        <f t="shared" si="26"/>
        <v>11446</v>
      </c>
      <c r="P91" s="1033"/>
      <c r="Q91" s="1051">
        <f t="shared" si="27"/>
        <v>11446</v>
      </c>
      <c r="R91" s="1052">
        <f t="shared" si="28"/>
        <v>11446</v>
      </c>
      <c r="T91" s="949"/>
      <c r="V91" s="949">
        <v>0</v>
      </c>
    </row>
    <row r="92" spans="1:22" ht="15" customHeight="1" x14ac:dyDescent="0.2">
      <c r="A92" s="951">
        <v>340001</v>
      </c>
      <c r="B92" s="952">
        <v>340001</v>
      </c>
      <c r="C92" s="953" t="s">
        <v>412</v>
      </c>
      <c r="D92" s="954"/>
      <c r="E92" s="963">
        <f t="shared" si="21"/>
        <v>0</v>
      </c>
      <c r="F92" s="954">
        <f>IFERROR(VLOOKUP($A92,'[8]BL Format'!$B$3:$C$21,2,FALSE),0)</f>
        <v>0</v>
      </c>
      <c r="G92" s="1034">
        <f t="shared" si="22"/>
        <v>0</v>
      </c>
      <c r="H92" s="954"/>
      <c r="I92" s="1034">
        <f t="shared" si="23"/>
        <v>0</v>
      </c>
      <c r="J92" s="1034">
        <f t="shared" si="24"/>
        <v>0</v>
      </c>
      <c r="K92" s="954">
        <f>VLOOKUP($A92,[9]CDF!$A$7:$D$213,4,FALSE)</f>
        <v>0</v>
      </c>
      <c r="L92" s="1039">
        <f t="shared" si="25"/>
        <v>0</v>
      </c>
      <c r="M92" s="1040">
        <f>IFERROR(VLOOKUP($A92,[10]Allocation!$A$6:$Q$93,15,FALSE),0)</f>
        <v>0</v>
      </c>
      <c r="N92" s="954">
        <f>VLOOKUP(A92,'[11]MFP Grades 7-12'!$B$11:$L$204,11,FALSE)</f>
        <v>36</v>
      </c>
      <c r="O92" s="1053">
        <f t="shared" si="26"/>
        <v>2124</v>
      </c>
      <c r="P92" s="1034"/>
      <c r="Q92" s="1054">
        <f t="shared" si="27"/>
        <v>2124</v>
      </c>
      <c r="R92" s="1055">
        <f t="shared" si="28"/>
        <v>2124</v>
      </c>
      <c r="T92" s="954"/>
      <c r="V92" s="954">
        <v>0</v>
      </c>
    </row>
    <row r="93" spans="1:22" s="291" customFormat="1" ht="15" customHeight="1" thickBot="1" x14ac:dyDescent="0.25">
      <c r="A93" s="964"/>
      <c r="B93" s="965"/>
      <c r="C93" s="966" t="s">
        <v>275</v>
      </c>
      <c r="D93" s="967">
        <f>SUM(D86:D92)</f>
        <v>21</v>
      </c>
      <c r="E93" s="1031">
        <f>SUM(E86:E92)</f>
        <v>441000</v>
      </c>
      <c r="F93" s="967">
        <f>SUM(F86:F92)</f>
        <v>6</v>
      </c>
      <c r="G93" s="1036">
        <f>SUM(G86:G92)</f>
        <v>36000</v>
      </c>
      <c r="H93" s="967">
        <f>SUM(H86:H92)</f>
        <v>0</v>
      </c>
      <c r="I93" s="1036">
        <f t="shared" ref="I93:R93" si="29">SUM(I86:I92)</f>
        <v>0</v>
      </c>
      <c r="J93" s="1036">
        <f t="shared" si="29"/>
        <v>36000</v>
      </c>
      <c r="K93" s="967">
        <f t="shared" si="29"/>
        <v>84</v>
      </c>
      <c r="L93" s="1045">
        <f>SUM(L86:L92)</f>
        <v>29992</v>
      </c>
      <c r="M93" s="1046">
        <f t="shared" si="29"/>
        <v>0</v>
      </c>
      <c r="N93" s="967">
        <f t="shared" si="29"/>
        <v>1162</v>
      </c>
      <c r="O93" s="1059">
        <f t="shared" si="29"/>
        <v>68558</v>
      </c>
      <c r="P93" s="1036">
        <f t="shared" si="29"/>
        <v>0</v>
      </c>
      <c r="Q93" s="1060">
        <f t="shared" si="29"/>
        <v>68558</v>
      </c>
      <c r="R93" s="1061">
        <f t="shared" si="29"/>
        <v>575550</v>
      </c>
      <c r="S93"/>
      <c r="T93" s="967">
        <f>SUM(T86:T92)</f>
        <v>0</v>
      </c>
      <c r="U93"/>
      <c r="V93" s="967">
        <f>SUM(V86:V92)</f>
        <v>508</v>
      </c>
    </row>
    <row r="94" spans="1:22" ht="6.75" customHeight="1" thickTop="1" x14ac:dyDescent="0.2">
      <c r="A94" s="1164"/>
      <c r="B94" s="1165"/>
      <c r="C94" s="1166"/>
      <c r="D94" s="1158"/>
      <c r="E94" s="1159"/>
      <c r="F94" s="1160"/>
      <c r="G94" s="1159"/>
      <c r="H94" s="1161"/>
      <c r="I94" s="1159"/>
      <c r="J94" s="1159"/>
      <c r="K94" s="1160"/>
      <c r="L94" s="1159"/>
      <c r="M94" s="1159"/>
      <c r="N94" s="1158"/>
      <c r="O94" s="1162"/>
      <c r="P94" s="1159"/>
      <c r="Q94" s="1163"/>
      <c r="R94" s="1162"/>
      <c r="T94" s="1160"/>
      <c r="V94" s="1160"/>
    </row>
    <row r="95" spans="1:22" ht="15" customHeight="1" x14ac:dyDescent="0.2">
      <c r="A95" s="944">
        <v>341001</v>
      </c>
      <c r="B95" s="945">
        <v>341001</v>
      </c>
      <c r="C95" s="946" t="s">
        <v>282</v>
      </c>
      <c r="D95" s="947"/>
      <c r="E95" s="1028">
        <f t="shared" ref="E95:E130" si="30">ROUND($E$3*D95,0)</f>
        <v>0</v>
      </c>
      <c r="F95" s="947">
        <f>IFERROR(VLOOKUP($A95,'[8]BL Format'!$B$3:$C$21,2,FALSE),0)</f>
        <v>0</v>
      </c>
      <c r="G95" s="1032">
        <f t="shared" ref="G95:G130" si="31">ROUND($G$3*F95,0)</f>
        <v>0</v>
      </c>
      <c r="H95" s="947"/>
      <c r="I95" s="1032">
        <f t="shared" ref="I95:I130" si="32">ROUND($I$3*H95,0)</f>
        <v>0</v>
      </c>
      <c r="J95" s="1032">
        <f t="shared" ref="J95:J130" si="33">G95+I95</f>
        <v>0</v>
      </c>
      <c r="K95" s="947">
        <f>VLOOKUP($A95,[9]CDF!$A$7:$D$213,4,FALSE)</f>
        <v>160</v>
      </c>
      <c r="L95" s="1041">
        <f t="shared" ref="L95:L130" si="34">IF($V95&gt;0,IF(L$3*K95&lt;10000,10000,L$3*K95),0)</f>
        <v>38080</v>
      </c>
      <c r="M95" s="1042">
        <f>IFERROR(VLOOKUP($A95,[10]Allocation!$A$6:$Q$93,15,FALSE),0)</f>
        <v>0</v>
      </c>
      <c r="N95" s="947">
        <f>VLOOKUP(A95,'[11]MFP Grades 7-12'!$B$11:$L$204,11,FALSE)</f>
        <v>410</v>
      </c>
      <c r="O95" s="1047">
        <f t="shared" ref="O95:O130" si="35">N95*$O$3</f>
        <v>24190</v>
      </c>
      <c r="P95" s="1032"/>
      <c r="Q95" s="1048">
        <f t="shared" ref="Q95:Q130" si="36">O95+P95</f>
        <v>24190</v>
      </c>
      <c r="R95" s="1049">
        <f t="shared" ref="R95:R130" si="37">L95+J95+E95+M95+Q95</f>
        <v>62270</v>
      </c>
      <c r="T95" s="947"/>
      <c r="V95" s="947">
        <v>259</v>
      </c>
    </row>
    <row r="96" spans="1:22" ht="15" customHeight="1" x14ac:dyDescent="0.2">
      <c r="A96" s="950">
        <v>343001</v>
      </c>
      <c r="B96" s="511">
        <v>343001</v>
      </c>
      <c r="C96" s="948" t="s">
        <v>435</v>
      </c>
      <c r="D96" s="949"/>
      <c r="E96" s="1029">
        <f t="shared" si="30"/>
        <v>0</v>
      </c>
      <c r="F96" s="949">
        <f>IFERROR(VLOOKUP($A96,'[8]BL Format'!$B$3:$C$21,2,FALSE),0)</f>
        <v>0</v>
      </c>
      <c r="G96" s="1033">
        <f t="shared" si="31"/>
        <v>0</v>
      </c>
      <c r="H96" s="949"/>
      <c r="I96" s="1033">
        <f t="shared" si="32"/>
        <v>0</v>
      </c>
      <c r="J96" s="1033">
        <f t="shared" si="33"/>
        <v>0</v>
      </c>
      <c r="K96" s="949">
        <f>VLOOKUP($A96,[9]CDF!$A$7:$D$213,4,FALSE)</f>
        <v>232</v>
      </c>
      <c r="L96" s="1037">
        <f t="shared" si="34"/>
        <v>55216</v>
      </c>
      <c r="M96" s="1038">
        <f>IFERROR(VLOOKUP($A96,[10]Allocation!$A$6:$Q$93,15,FALSE),0)</f>
        <v>0</v>
      </c>
      <c r="N96" s="949">
        <f>VLOOKUP(A96,'[11]MFP Grades 7-12'!$B$11:$L$204,11,FALSE)</f>
        <v>569</v>
      </c>
      <c r="O96" s="1050">
        <f t="shared" si="35"/>
        <v>33571</v>
      </c>
      <c r="P96" s="1033"/>
      <c r="Q96" s="1051">
        <f t="shared" si="36"/>
        <v>33571</v>
      </c>
      <c r="R96" s="1052">
        <f t="shared" si="37"/>
        <v>88787</v>
      </c>
      <c r="T96" s="949"/>
      <c r="V96" s="949">
        <v>557</v>
      </c>
    </row>
    <row r="97" spans="1:22" ht="15" customHeight="1" x14ac:dyDescent="0.2">
      <c r="A97" s="950">
        <v>344001</v>
      </c>
      <c r="B97" s="511">
        <v>344001</v>
      </c>
      <c r="C97" s="948" t="s">
        <v>283</v>
      </c>
      <c r="D97" s="949"/>
      <c r="E97" s="1029">
        <f t="shared" si="30"/>
        <v>0</v>
      </c>
      <c r="F97" s="949">
        <f>IFERROR(VLOOKUP($A97,'[8]BL Format'!$B$3:$C$21,2,FALSE),0)</f>
        <v>0</v>
      </c>
      <c r="G97" s="1033">
        <f t="shared" si="31"/>
        <v>0</v>
      </c>
      <c r="H97" s="949"/>
      <c r="I97" s="1033">
        <f t="shared" si="32"/>
        <v>0</v>
      </c>
      <c r="J97" s="1033">
        <f t="shared" si="33"/>
        <v>0</v>
      </c>
      <c r="K97" s="949">
        <f>VLOOKUP($A97,[9]CDF!$A$7:$D$213,4,FALSE)</f>
        <v>0</v>
      </c>
      <c r="L97" s="1037">
        <f t="shared" si="34"/>
        <v>10000</v>
      </c>
      <c r="M97" s="1038">
        <f>IFERROR(VLOOKUP($A97,[10]Allocation!$A$6:$Q$93,15,FALSE),0)</f>
        <v>32450</v>
      </c>
      <c r="N97" s="949">
        <f>VLOOKUP(A97,'[11]MFP Grades 7-12'!$B$11:$L$204,11,FALSE)</f>
        <v>565</v>
      </c>
      <c r="O97" s="1050">
        <f t="shared" si="35"/>
        <v>33335</v>
      </c>
      <c r="P97" s="1033"/>
      <c r="Q97" s="1051">
        <f t="shared" si="36"/>
        <v>33335</v>
      </c>
      <c r="R97" s="1052">
        <f t="shared" si="37"/>
        <v>75785</v>
      </c>
      <c r="T97" s="949"/>
      <c r="V97" s="949">
        <v>506</v>
      </c>
    </row>
    <row r="98" spans="1:22" ht="15" customHeight="1" x14ac:dyDescent="0.2">
      <c r="A98" s="950">
        <v>345001</v>
      </c>
      <c r="B98" s="511">
        <v>345001</v>
      </c>
      <c r="C98" s="948" t="s">
        <v>728</v>
      </c>
      <c r="D98" s="949"/>
      <c r="E98" s="1029">
        <f t="shared" si="30"/>
        <v>0</v>
      </c>
      <c r="F98" s="949">
        <f>IFERROR(VLOOKUP($A98,'[8]BL Format'!$B$3:$C$21,2,FALSE),0)</f>
        <v>0</v>
      </c>
      <c r="G98" s="1033">
        <f t="shared" si="31"/>
        <v>0</v>
      </c>
      <c r="H98" s="949"/>
      <c r="I98" s="1033">
        <f t="shared" si="32"/>
        <v>0</v>
      </c>
      <c r="J98" s="1033">
        <f t="shared" si="33"/>
        <v>0</v>
      </c>
      <c r="K98" s="949">
        <f>VLOOKUP($A98,[9]CDF!$A$7:$D$213,4,FALSE)</f>
        <v>157</v>
      </c>
      <c r="L98" s="1037">
        <f t="shared" si="34"/>
        <v>37366</v>
      </c>
      <c r="M98" s="1038">
        <f>IFERROR(VLOOKUP($A98,[10]Allocation!$A$6:$Q$93,15,FALSE),0)</f>
        <v>0</v>
      </c>
      <c r="N98" s="949">
        <f>VLOOKUP(A98,'[11]MFP Grades 7-12'!$B$11:$L$204,11,FALSE)</f>
        <v>1597</v>
      </c>
      <c r="O98" s="1050">
        <f t="shared" si="35"/>
        <v>94223</v>
      </c>
      <c r="P98" s="1033"/>
      <c r="Q98" s="1051">
        <f t="shared" si="36"/>
        <v>94223</v>
      </c>
      <c r="R98" s="1052">
        <f t="shared" si="37"/>
        <v>131589</v>
      </c>
      <c r="T98" s="949"/>
      <c r="V98" s="949">
        <v>1216</v>
      </c>
    </row>
    <row r="99" spans="1:22" ht="15" customHeight="1" x14ac:dyDescent="0.2">
      <c r="A99" s="951">
        <v>346001</v>
      </c>
      <c r="B99" s="952">
        <v>346001</v>
      </c>
      <c r="C99" s="953" t="s">
        <v>284</v>
      </c>
      <c r="D99" s="954"/>
      <c r="E99" s="1030">
        <f t="shared" si="30"/>
        <v>0</v>
      </c>
      <c r="F99" s="954">
        <f>IFERROR(VLOOKUP($A99,'[8]BL Format'!$B$3:$C$21,2,FALSE),0)</f>
        <v>0</v>
      </c>
      <c r="G99" s="1034">
        <f t="shared" si="31"/>
        <v>0</v>
      </c>
      <c r="H99" s="954"/>
      <c r="I99" s="1034">
        <f t="shared" si="32"/>
        <v>0</v>
      </c>
      <c r="J99" s="1034">
        <f t="shared" si="33"/>
        <v>0</v>
      </c>
      <c r="K99" s="954">
        <f>VLOOKUP($A99,[9]CDF!$A$7:$D$213,4,FALSE)</f>
        <v>0</v>
      </c>
      <c r="L99" s="1039">
        <f t="shared" si="34"/>
        <v>0</v>
      </c>
      <c r="M99" s="1040">
        <f>IFERROR(VLOOKUP($A99,[10]Allocation!$A$6:$Q$93,15,FALSE),0)</f>
        <v>0</v>
      </c>
      <c r="N99" s="954">
        <f>VLOOKUP(A99,'[11]MFP Grades 7-12'!$B$11:$L$204,11,FALSE)</f>
        <v>186</v>
      </c>
      <c r="O99" s="1053">
        <f t="shared" si="35"/>
        <v>10974</v>
      </c>
      <c r="P99" s="1034"/>
      <c r="Q99" s="1054">
        <f t="shared" si="36"/>
        <v>10974</v>
      </c>
      <c r="R99" s="1055">
        <f t="shared" si="37"/>
        <v>10974</v>
      </c>
      <c r="T99" s="954"/>
      <c r="V99" s="954">
        <v>0</v>
      </c>
    </row>
    <row r="100" spans="1:22" ht="15" customHeight="1" x14ac:dyDescent="0.2">
      <c r="A100" s="944">
        <v>347001</v>
      </c>
      <c r="B100" s="945">
        <v>347001</v>
      </c>
      <c r="C100" s="946" t="s">
        <v>285</v>
      </c>
      <c r="D100" s="947">
        <f>VLOOKUP(A100,'[7]FINAL_Fix 026 &amp; 028_March 19'!$A$3:$F$77,6,FALSE)</f>
        <v>35</v>
      </c>
      <c r="E100" s="1028">
        <f t="shared" si="30"/>
        <v>735000</v>
      </c>
      <c r="F100" s="947">
        <f>IFERROR(VLOOKUP($A100,'[8]BL Format'!$B$3:$C$21,2,FALSE),0)</f>
        <v>10</v>
      </c>
      <c r="G100" s="1032">
        <f t="shared" si="31"/>
        <v>60000</v>
      </c>
      <c r="H100" s="957"/>
      <c r="I100" s="1032">
        <f t="shared" si="32"/>
        <v>0</v>
      </c>
      <c r="J100" s="1032">
        <f t="shared" si="33"/>
        <v>60000</v>
      </c>
      <c r="K100" s="947">
        <f>VLOOKUP($A100,[9]CDF!$A$7:$D$213,4,FALSE)</f>
        <v>0</v>
      </c>
      <c r="L100" s="1041">
        <f t="shared" si="34"/>
        <v>0</v>
      </c>
      <c r="M100" s="1042">
        <f>IFERROR(VLOOKUP($A100,[10]Allocation!$A$6:$Q$93,15,FALSE),0)</f>
        <v>21353</v>
      </c>
      <c r="N100" s="947">
        <f>VLOOKUP(A100,'[11]MFP Grades 7-12'!$B$11:$L$204,11,FALSE)</f>
        <v>24</v>
      </c>
      <c r="O100" s="1047">
        <f t="shared" si="35"/>
        <v>1416</v>
      </c>
      <c r="P100" s="1032"/>
      <c r="Q100" s="1048">
        <f t="shared" si="36"/>
        <v>1416</v>
      </c>
      <c r="R100" s="1049">
        <f t="shared" si="37"/>
        <v>817769</v>
      </c>
      <c r="T100" s="947"/>
      <c r="V100" s="947">
        <v>0</v>
      </c>
    </row>
    <row r="101" spans="1:22" ht="15" customHeight="1" x14ac:dyDescent="0.2">
      <c r="A101" s="950">
        <v>348001</v>
      </c>
      <c r="B101" s="511">
        <v>348001</v>
      </c>
      <c r="C101" s="948" t="s">
        <v>544</v>
      </c>
      <c r="D101" s="949"/>
      <c r="E101" s="1029">
        <f t="shared" si="30"/>
        <v>0</v>
      </c>
      <c r="F101" s="949">
        <f>IFERROR(VLOOKUP($A101,'[8]BL Format'!$B$3:$C$21,2,FALSE),0)</f>
        <v>0</v>
      </c>
      <c r="G101" s="1033">
        <f t="shared" si="31"/>
        <v>0</v>
      </c>
      <c r="H101" s="949"/>
      <c r="I101" s="1033">
        <f t="shared" si="32"/>
        <v>0</v>
      </c>
      <c r="J101" s="1033">
        <f t="shared" si="33"/>
        <v>0</v>
      </c>
      <c r="K101" s="949">
        <f>VLOOKUP($A101,[9]CDF!$A$7:$D$213,4,FALSE)</f>
        <v>0</v>
      </c>
      <c r="L101" s="1037">
        <f t="shared" si="34"/>
        <v>10000</v>
      </c>
      <c r="M101" s="1038">
        <f>IFERROR(VLOOKUP($A101,[10]Allocation!$A$6:$Q$93,15,FALSE),0)</f>
        <v>0</v>
      </c>
      <c r="N101" s="949">
        <f>VLOOKUP(A101,'[11]MFP Grades 7-12'!$B$11:$L$204,11,FALSE)</f>
        <v>754</v>
      </c>
      <c r="O101" s="1050">
        <f t="shared" si="35"/>
        <v>44486</v>
      </c>
      <c r="P101" s="1033"/>
      <c r="Q101" s="1051">
        <f t="shared" si="36"/>
        <v>44486</v>
      </c>
      <c r="R101" s="1052">
        <f t="shared" si="37"/>
        <v>54486</v>
      </c>
      <c r="T101" s="949"/>
      <c r="V101" s="949">
        <v>739</v>
      </c>
    </row>
    <row r="102" spans="1:22" ht="15" customHeight="1" x14ac:dyDescent="0.2">
      <c r="A102" s="950" t="s">
        <v>914</v>
      </c>
      <c r="B102" s="511" t="s">
        <v>914</v>
      </c>
      <c r="C102" s="948" t="s">
        <v>764</v>
      </c>
      <c r="D102" s="949"/>
      <c r="E102" s="1029">
        <f t="shared" si="30"/>
        <v>0</v>
      </c>
      <c r="F102" s="949">
        <f>IFERROR(VLOOKUP($A102,'[8]BL Format'!$B$3:$C$21,2,FALSE),0)</f>
        <v>0</v>
      </c>
      <c r="G102" s="1033">
        <f t="shared" si="31"/>
        <v>0</v>
      </c>
      <c r="H102" s="949"/>
      <c r="I102" s="1033">
        <f t="shared" si="32"/>
        <v>0</v>
      </c>
      <c r="J102" s="1033">
        <f t="shared" si="33"/>
        <v>0</v>
      </c>
      <c r="K102" s="949">
        <f>VLOOKUP($A102,[9]CDF!$A$7:$D$213,4,FALSE)</f>
        <v>0</v>
      </c>
      <c r="L102" s="1037">
        <f t="shared" si="34"/>
        <v>0</v>
      </c>
      <c r="M102" s="1038">
        <f>IFERROR(VLOOKUP($A102,[10]Allocation!$A$6:$Q$93,15,FALSE),0)</f>
        <v>35434</v>
      </c>
      <c r="N102" s="949">
        <f>VLOOKUP(A102,'[11]MFP Grades 7-12'!$B$11:$L$204,11,FALSE)</f>
        <v>0</v>
      </c>
      <c r="O102" s="1050">
        <f t="shared" si="35"/>
        <v>0</v>
      </c>
      <c r="P102" s="1033"/>
      <c r="Q102" s="1051">
        <f t="shared" si="36"/>
        <v>0</v>
      </c>
      <c r="R102" s="1052">
        <f t="shared" si="37"/>
        <v>35434</v>
      </c>
      <c r="T102" s="949"/>
      <c r="V102" s="949">
        <v>0</v>
      </c>
    </row>
    <row r="103" spans="1:22" ht="15" customHeight="1" x14ac:dyDescent="0.2">
      <c r="A103" s="950" t="s">
        <v>586</v>
      </c>
      <c r="B103" s="511" t="s">
        <v>341</v>
      </c>
      <c r="C103" s="948" t="s">
        <v>1223</v>
      </c>
      <c r="D103" s="949"/>
      <c r="E103" s="1029">
        <f t="shared" si="30"/>
        <v>0</v>
      </c>
      <c r="F103" s="949">
        <f>IFERROR(VLOOKUP($A103,'[8]BL Format'!$B$3:$C$21,2,FALSE),0)</f>
        <v>0</v>
      </c>
      <c r="G103" s="1033">
        <f t="shared" si="31"/>
        <v>0</v>
      </c>
      <c r="H103" s="949"/>
      <c r="I103" s="1033">
        <f t="shared" si="32"/>
        <v>0</v>
      </c>
      <c r="J103" s="1033">
        <f t="shared" si="33"/>
        <v>0</v>
      </c>
      <c r="K103" s="949">
        <f>VLOOKUP($A103,[9]CDF!$A$7:$D$213,4,FALSE)</f>
        <v>68</v>
      </c>
      <c r="L103" s="1037">
        <f t="shared" si="34"/>
        <v>16184</v>
      </c>
      <c r="M103" s="1038">
        <f>IFERROR(VLOOKUP($A103,[10]Allocation!$A$6:$Q$93,15,FALSE),0)</f>
        <v>0</v>
      </c>
      <c r="N103" s="949">
        <f>VLOOKUP(A103,'[11]MFP Grades 7-12'!$B$11:$L$204,11,FALSE)</f>
        <v>270</v>
      </c>
      <c r="O103" s="1050">
        <f t="shared" si="35"/>
        <v>15930</v>
      </c>
      <c r="P103" s="1033"/>
      <c r="Q103" s="1051">
        <f t="shared" si="36"/>
        <v>15930</v>
      </c>
      <c r="R103" s="1052">
        <f t="shared" si="37"/>
        <v>32114</v>
      </c>
      <c r="T103" s="949"/>
      <c r="V103" s="949">
        <v>240</v>
      </c>
    </row>
    <row r="104" spans="1:22" ht="15" customHeight="1" x14ac:dyDescent="0.2">
      <c r="A104" s="951" t="s">
        <v>587</v>
      </c>
      <c r="B104" s="952" t="s">
        <v>359</v>
      </c>
      <c r="C104" s="953" t="s">
        <v>289</v>
      </c>
      <c r="D104" s="954"/>
      <c r="E104" s="1030">
        <f t="shared" si="30"/>
        <v>0</v>
      </c>
      <c r="F104" s="954">
        <f>IFERROR(VLOOKUP($A104,'[8]BL Format'!$B$3:$C$21,2,FALSE),0)</f>
        <v>0</v>
      </c>
      <c r="G104" s="1034">
        <f t="shared" si="31"/>
        <v>0</v>
      </c>
      <c r="H104" s="954"/>
      <c r="I104" s="1034">
        <f t="shared" si="32"/>
        <v>0</v>
      </c>
      <c r="J104" s="1034">
        <f t="shared" si="33"/>
        <v>0</v>
      </c>
      <c r="K104" s="954">
        <f>VLOOKUP($A104,[9]CDF!$A$7:$D$213,4,FALSE)</f>
        <v>0</v>
      </c>
      <c r="L104" s="1039">
        <f t="shared" si="34"/>
        <v>0</v>
      </c>
      <c r="M104" s="1040">
        <f>IFERROR(VLOOKUP($A104,[10]Allocation!$A$6:$Q$93,15,FALSE),0)</f>
        <v>0</v>
      </c>
      <c r="N104" s="954">
        <f>VLOOKUP(A104,'[11]MFP Grades 7-12'!$B$11:$L$204,11,FALSE)</f>
        <v>102</v>
      </c>
      <c r="O104" s="1053">
        <f t="shared" si="35"/>
        <v>6018</v>
      </c>
      <c r="P104" s="1034"/>
      <c r="Q104" s="1054">
        <f t="shared" si="36"/>
        <v>6018</v>
      </c>
      <c r="R104" s="1055">
        <f t="shared" si="37"/>
        <v>6018</v>
      </c>
      <c r="T104" s="954"/>
      <c r="V104" s="954">
        <v>0</v>
      </c>
    </row>
    <row r="105" spans="1:22" ht="15" customHeight="1" x14ac:dyDescent="0.2">
      <c r="A105" s="944" t="s">
        <v>916</v>
      </c>
      <c r="B105" s="945" t="s">
        <v>916</v>
      </c>
      <c r="C105" s="946" t="s">
        <v>1167</v>
      </c>
      <c r="D105" s="947"/>
      <c r="E105" s="1028">
        <f t="shared" si="30"/>
        <v>0</v>
      </c>
      <c r="F105" s="947">
        <f>IFERROR(VLOOKUP($A105,'[8]BL Format'!$B$3:$C$21,2,FALSE),0)</f>
        <v>0</v>
      </c>
      <c r="G105" s="1032">
        <f t="shared" si="31"/>
        <v>0</v>
      </c>
      <c r="H105" s="947"/>
      <c r="I105" s="1032">
        <f t="shared" si="32"/>
        <v>0</v>
      </c>
      <c r="J105" s="1032">
        <f t="shared" si="33"/>
        <v>0</v>
      </c>
      <c r="K105" s="947">
        <f>VLOOKUP($A105,[9]CDF!$A$7:$D$213,4,FALSE)</f>
        <v>0</v>
      </c>
      <c r="L105" s="1041">
        <f t="shared" si="34"/>
        <v>10000</v>
      </c>
      <c r="M105" s="1042">
        <f>IFERROR(VLOOKUP($A105,[10]Allocation!$A$6:$Q$93,15,FALSE),0)</f>
        <v>0</v>
      </c>
      <c r="N105" s="947">
        <f>VLOOKUP(A105,'[11]MFP Grades 7-12'!$B$11:$L$204,11,FALSE)</f>
        <v>54</v>
      </c>
      <c r="O105" s="1047">
        <f t="shared" si="35"/>
        <v>3186</v>
      </c>
      <c r="P105" s="1032"/>
      <c r="Q105" s="1048">
        <f t="shared" si="36"/>
        <v>3186</v>
      </c>
      <c r="R105" s="1049">
        <f t="shared" si="37"/>
        <v>13186</v>
      </c>
      <c r="T105" s="947"/>
      <c r="V105" s="947">
        <v>64</v>
      </c>
    </row>
    <row r="106" spans="1:22" ht="15" customHeight="1" x14ac:dyDescent="0.2">
      <c r="A106" s="950" t="s">
        <v>589</v>
      </c>
      <c r="B106" s="511" t="s">
        <v>368</v>
      </c>
      <c r="C106" s="948" t="s">
        <v>428</v>
      </c>
      <c r="D106" s="949"/>
      <c r="E106" s="1029">
        <f t="shared" si="30"/>
        <v>0</v>
      </c>
      <c r="F106" s="949">
        <f>IFERROR(VLOOKUP($A106,'[8]BL Format'!$B$3:$C$21,2,FALSE),0)</f>
        <v>0</v>
      </c>
      <c r="G106" s="1033">
        <f t="shared" si="31"/>
        <v>0</v>
      </c>
      <c r="H106" s="949"/>
      <c r="I106" s="1033">
        <f t="shared" si="32"/>
        <v>0</v>
      </c>
      <c r="J106" s="1033">
        <f t="shared" si="33"/>
        <v>0</v>
      </c>
      <c r="K106" s="949">
        <f>VLOOKUP($A106,[9]CDF!$A$7:$D$213,4,FALSE)</f>
        <v>0</v>
      </c>
      <c r="L106" s="1037">
        <f t="shared" si="34"/>
        <v>0</v>
      </c>
      <c r="M106" s="1038">
        <f>IFERROR(VLOOKUP($A106,[10]Allocation!$A$6:$Q$93,15,FALSE),0)</f>
        <v>0</v>
      </c>
      <c r="N106" s="949">
        <f>VLOOKUP(A106,'[11]MFP Grades 7-12'!$B$11:$L$204,11,FALSE)</f>
        <v>76</v>
      </c>
      <c r="O106" s="1050">
        <f t="shared" si="35"/>
        <v>4484</v>
      </c>
      <c r="P106" s="1033"/>
      <c r="Q106" s="1051">
        <f t="shared" si="36"/>
        <v>4484</v>
      </c>
      <c r="R106" s="1052">
        <f t="shared" si="37"/>
        <v>4484</v>
      </c>
      <c r="T106" s="949"/>
      <c r="V106" s="949">
        <v>0</v>
      </c>
    </row>
    <row r="107" spans="1:22" ht="15" customHeight="1" x14ac:dyDescent="0.2">
      <c r="A107" s="950" t="s">
        <v>653</v>
      </c>
      <c r="B107" s="511" t="s">
        <v>653</v>
      </c>
      <c r="C107" s="948" t="s">
        <v>660</v>
      </c>
      <c r="D107" s="949"/>
      <c r="E107" s="1029">
        <f t="shared" si="30"/>
        <v>0</v>
      </c>
      <c r="F107" s="949">
        <f>IFERROR(VLOOKUP($A107,'[8]BL Format'!$B$3:$C$21,2,FALSE),0)</f>
        <v>0</v>
      </c>
      <c r="G107" s="1033">
        <f t="shared" si="31"/>
        <v>0</v>
      </c>
      <c r="H107" s="949"/>
      <c r="I107" s="1033">
        <f t="shared" si="32"/>
        <v>0</v>
      </c>
      <c r="J107" s="1033">
        <f t="shared" si="33"/>
        <v>0</v>
      </c>
      <c r="K107" s="949">
        <f>VLOOKUP($A107,[9]CDF!$A$7:$D$213,4,FALSE)</f>
        <v>56.5</v>
      </c>
      <c r="L107" s="1037">
        <f t="shared" si="34"/>
        <v>13447</v>
      </c>
      <c r="M107" s="1038">
        <f>IFERROR(VLOOKUP($A107,[10]Allocation!$A$6:$Q$93,15,FALSE),0)</f>
        <v>0</v>
      </c>
      <c r="N107" s="949">
        <f>VLOOKUP(A107,'[11]MFP Grades 7-12'!$B$11:$L$204,11,FALSE)</f>
        <v>209</v>
      </c>
      <c r="O107" s="1050">
        <f t="shared" si="35"/>
        <v>12331</v>
      </c>
      <c r="P107" s="1033"/>
      <c r="Q107" s="1051">
        <f t="shared" si="36"/>
        <v>12331</v>
      </c>
      <c r="R107" s="1052">
        <f t="shared" si="37"/>
        <v>25778</v>
      </c>
      <c r="T107" s="949"/>
      <c r="V107" s="949">
        <v>154</v>
      </c>
    </row>
    <row r="108" spans="1:22" ht="15" customHeight="1" x14ac:dyDescent="0.2">
      <c r="A108" s="950" t="s">
        <v>654</v>
      </c>
      <c r="B108" s="511" t="s">
        <v>654</v>
      </c>
      <c r="C108" s="948" t="s">
        <v>663</v>
      </c>
      <c r="D108" s="949"/>
      <c r="E108" s="1029">
        <f t="shared" si="30"/>
        <v>0</v>
      </c>
      <c r="F108" s="949">
        <f>IFERROR(VLOOKUP($A108,'[8]BL Format'!$B$3:$C$21,2,FALSE),0)</f>
        <v>0</v>
      </c>
      <c r="G108" s="1033">
        <f t="shared" si="31"/>
        <v>0</v>
      </c>
      <c r="H108" s="949"/>
      <c r="I108" s="1033">
        <f t="shared" si="32"/>
        <v>0</v>
      </c>
      <c r="J108" s="1033">
        <f t="shared" si="33"/>
        <v>0</v>
      </c>
      <c r="K108" s="949">
        <f>VLOOKUP($A108,[9]CDF!$A$7:$D$213,4,FALSE)</f>
        <v>0</v>
      </c>
      <c r="L108" s="1037">
        <f t="shared" si="34"/>
        <v>0</v>
      </c>
      <c r="M108" s="1038">
        <f>IFERROR(VLOOKUP($A108,[10]Allocation!$A$6:$Q$93,15,FALSE),0)</f>
        <v>0</v>
      </c>
      <c r="N108" s="949">
        <f>VLOOKUP(A108,'[11]MFP Grades 7-12'!$B$11:$L$204,11,FALSE)</f>
        <v>0</v>
      </c>
      <c r="O108" s="1050">
        <f t="shared" si="35"/>
        <v>0</v>
      </c>
      <c r="P108" s="1033"/>
      <c r="Q108" s="1051">
        <f t="shared" si="36"/>
        <v>0</v>
      </c>
      <c r="R108" s="1052">
        <f t="shared" si="37"/>
        <v>0</v>
      </c>
      <c r="T108" s="949"/>
      <c r="V108" s="949">
        <v>0</v>
      </c>
    </row>
    <row r="109" spans="1:22" ht="15" customHeight="1" x14ac:dyDescent="0.2">
      <c r="A109" s="951" t="s">
        <v>655</v>
      </c>
      <c r="B109" s="952" t="s">
        <v>655</v>
      </c>
      <c r="C109" s="953" t="s">
        <v>661</v>
      </c>
      <c r="D109" s="954"/>
      <c r="E109" s="1030">
        <f t="shared" si="30"/>
        <v>0</v>
      </c>
      <c r="F109" s="954">
        <f>IFERROR(VLOOKUP($A109,'[8]BL Format'!$B$3:$C$21,2,FALSE),0)</f>
        <v>1</v>
      </c>
      <c r="G109" s="1034">
        <f t="shared" si="31"/>
        <v>6000</v>
      </c>
      <c r="H109" s="954"/>
      <c r="I109" s="1034">
        <f t="shared" si="32"/>
        <v>0</v>
      </c>
      <c r="J109" s="1034">
        <f t="shared" si="33"/>
        <v>6000</v>
      </c>
      <c r="K109" s="954">
        <f>VLOOKUP($A109,[9]CDF!$A$7:$D$213,4,FALSE)</f>
        <v>0</v>
      </c>
      <c r="L109" s="1039">
        <f t="shared" si="34"/>
        <v>0</v>
      </c>
      <c r="M109" s="1040">
        <f>IFERROR(VLOOKUP($A109,[10]Allocation!$A$6:$Q$93,15,FALSE),0)</f>
        <v>0</v>
      </c>
      <c r="N109" s="954">
        <f>VLOOKUP(A109,'[11]MFP Grades 7-12'!$B$11:$L$204,11,FALSE)</f>
        <v>69</v>
      </c>
      <c r="O109" s="1053">
        <f t="shared" si="35"/>
        <v>4071</v>
      </c>
      <c r="P109" s="1034"/>
      <c r="Q109" s="1054">
        <f t="shared" si="36"/>
        <v>4071</v>
      </c>
      <c r="R109" s="1055">
        <f t="shared" si="37"/>
        <v>10071</v>
      </c>
      <c r="T109" s="954"/>
      <c r="V109" s="954">
        <v>0</v>
      </c>
    </row>
    <row r="110" spans="1:22" ht="15" customHeight="1" x14ac:dyDescent="0.2">
      <c r="A110" s="944" t="s">
        <v>656</v>
      </c>
      <c r="B110" s="945" t="s">
        <v>656</v>
      </c>
      <c r="C110" s="946" t="s">
        <v>662</v>
      </c>
      <c r="D110" s="947"/>
      <c r="E110" s="1028">
        <f t="shared" si="30"/>
        <v>0</v>
      </c>
      <c r="F110" s="947">
        <f>IFERROR(VLOOKUP($A110,'[8]BL Format'!$B$3:$C$21,2,FALSE),0)</f>
        <v>0</v>
      </c>
      <c r="G110" s="1032">
        <f t="shared" si="31"/>
        <v>0</v>
      </c>
      <c r="H110" s="947"/>
      <c r="I110" s="1032">
        <f t="shared" si="32"/>
        <v>0</v>
      </c>
      <c r="J110" s="1032">
        <f t="shared" si="33"/>
        <v>0</v>
      </c>
      <c r="K110" s="947">
        <f>VLOOKUP($A110,[9]CDF!$A$7:$D$213,4,FALSE)</f>
        <v>0</v>
      </c>
      <c r="L110" s="1041">
        <f t="shared" si="34"/>
        <v>0</v>
      </c>
      <c r="M110" s="1042">
        <f>IFERROR(VLOOKUP($A110,[10]Allocation!$A$6:$Q$93,15,FALSE),0)</f>
        <v>0</v>
      </c>
      <c r="N110" s="947">
        <f>VLOOKUP(A110,'[11]MFP Grades 7-12'!$B$11:$L$204,11,FALSE)</f>
        <v>55</v>
      </c>
      <c r="O110" s="1047">
        <f t="shared" si="35"/>
        <v>3245</v>
      </c>
      <c r="P110" s="1032"/>
      <c r="Q110" s="1048">
        <f t="shared" si="36"/>
        <v>3245</v>
      </c>
      <c r="R110" s="1049">
        <f t="shared" si="37"/>
        <v>3245</v>
      </c>
      <c r="T110" s="947"/>
      <c r="V110" s="947">
        <v>0</v>
      </c>
    </row>
    <row r="111" spans="1:22" ht="15" customHeight="1" x14ac:dyDescent="0.2">
      <c r="A111" s="950" t="s">
        <v>707</v>
      </c>
      <c r="B111" s="511" t="s">
        <v>707</v>
      </c>
      <c r="C111" s="948" t="s">
        <v>708</v>
      </c>
      <c r="D111" s="949"/>
      <c r="E111" s="1029">
        <f t="shared" si="30"/>
        <v>0</v>
      </c>
      <c r="F111" s="949">
        <f>IFERROR(VLOOKUP($A111,'[8]BL Format'!$B$3:$C$21,2,FALSE),0)</f>
        <v>0</v>
      </c>
      <c r="G111" s="1033">
        <f t="shared" si="31"/>
        <v>0</v>
      </c>
      <c r="H111" s="949"/>
      <c r="I111" s="1033">
        <f t="shared" si="32"/>
        <v>0</v>
      </c>
      <c r="J111" s="1033">
        <f t="shared" si="33"/>
        <v>0</v>
      </c>
      <c r="K111" s="949">
        <f>VLOOKUP($A111,[9]CDF!$A$7:$D$213,4,FALSE)</f>
        <v>0</v>
      </c>
      <c r="L111" s="1037">
        <f t="shared" si="34"/>
        <v>0</v>
      </c>
      <c r="M111" s="1038">
        <f>IFERROR(VLOOKUP($A111,[10]Allocation!$A$6:$Q$93,15,FALSE),0)</f>
        <v>0</v>
      </c>
      <c r="N111" s="949">
        <f>VLOOKUP(A111,'[11]MFP Grades 7-12'!$B$11:$L$204,11,FALSE)</f>
        <v>14</v>
      </c>
      <c r="O111" s="1050">
        <f t="shared" si="35"/>
        <v>826</v>
      </c>
      <c r="P111" s="1033"/>
      <c r="Q111" s="1051">
        <f t="shared" si="36"/>
        <v>826</v>
      </c>
      <c r="R111" s="1052">
        <f t="shared" si="37"/>
        <v>826</v>
      </c>
      <c r="T111" s="949"/>
      <c r="V111" s="949">
        <v>0</v>
      </c>
    </row>
    <row r="112" spans="1:22" ht="15" customHeight="1" x14ac:dyDescent="0.2">
      <c r="A112" s="950" t="s">
        <v>591</v>
      </c>
      <c r="B112" s="511" t="s">
        <v>360</v>
      </c>
      <c r="C112" s="948" t="s">
        <v>330</v>
      </c>
      <c r="D112" s="949"/>
      <c r="E112" s="1029">
        <f t="shared" si="30"/>
        <v>0</v>
      </c>
      <c r="F112" s="949">
        <f>IFERROR(VLOOKUP($A112,'[8]BL Format'!$B$3:$C$21,2,FALSE),0)</f>
        <v>0</v>
      </c>
      <c r="G112" s="1033">
        <f t="shared" si="31"/>
        <v>0</v>
      </c>
      <c r="H112" s="949"/>
      <c r="I112" s="1033">
        <f t="shared" si="32"/>
        <v>0</v>
      </c>
      <c r="J112" s="1033">
        <f t="shared" si="33"/>
        <v>0</v>
      </c>
      <c r="K112" s="949">
        <f>VLOOKUP($A112,[9]CDF!$A$7:$D$213,4,FALSE)</f>
        <v>0</v>
      </c>
      <c r="L112" s="1037">
        <f t="shared" si="34"/>
        <v>0</v>
      </c>
      <c r="M112" s="1038">
        <f>IFERROR(VLOOKUP($A112,[10]Allocation!$A$6:$Q$93,15,FALSE),0)</f>
        <v>0</v>
      </c>
      <c r="N112" s="949">
        <f>VLOOKUP(A112,'[11]MFP Grades 7-12'!$B$11:$L$204,11,FALSE)</f>
        <v>44</v>
      </c>
      <c r="O112" s="1050">
        <f t="shared" si="35"/>
        <v>2596</v>
      </c>
      <c r="P112" s="1033"/>
      <c r="Q112" s="1051">
        <f t="shared" si="36"/>
        <v>2596</v>
      </c>
      <c r="R112" s="1052">
        <f t="shared" si="37"/>
        <v>2596</v>
      </c>
      <c r="T112" s="949"/>
      <c r="V112" s="949">
        <v>0</v>
      </c>
    </row>
    <row r="113" spans="1:22" ht="15" customHeight="1" x14ac:dyDescent="0.2">
      <c r="A113" s="950" t="s">
        <v>592</v>
      </c>
      <c r="B113" s="511" t="s">
        <v>344</v>
      </c>
      <c r="C113" s="948" t="s">
        <v>279</v>
      </c>
      <c r="D113" s="949"/>
      <c r="E113" s="1029">
        <f t="shared" si="30"/>
        <v>0</v>
      </c>
      <c r="F113" s="949">
        <f>IFERROR(VLOOKUP($A113,'[8]BL Format'!$B$3:$C$21,2,FALSE),0)</f>
        <v>0</v>
      </c>
      <c r="G113" s="1033">
        <f t="shared" si="31"/>
        <v>0</v>
      </c>
      <c r="H113" s="949"/>
      <c r="I113" s="1033">
        <f t="shared" si="32"/>
        <v>0</v>
      </c>
      <c r="J113" s="1033">
        <f t="shared" si="33"/>
        <v>0</v>
      </c>
      <c r="K113" s="949">
        <f>VLOOKUP($A113,[9]CDF!$A$7:$D$213,4,FALSE)</f>
        <v>21</v>
      </c>
      <c r="L113" s="1037">
        <f t="shared" si="34"/>
        <v>10000</v>
      </c>
      <c r="M113" s="1038">
        <f>IFERROR(VLOOKUP($A113,[10]Allocation!$A$6:$Q$93,15,FALSE),0)</f>
        <v>0</v>
      </c>
      <c r="N113" s="949">
        <f>VLOOKUP(A113,'[11]MFP Grades 7-12'!$B$11:$L$204,11,FALSE)</f>
        <v>213</v>
      </c>
      <c r="O113" s="1050">
        <f t="shared" si="35"/>
        <v>12567</v>
      </c>
      <c r="P113" s="1033"/>
      <c r="Q113" s="1051">
        <f t="shared" si="36"/>
        <v>12567</v>
      </c>
      <c r="R113" s="1052">
        <f t="shared" si="37"/>
        <v>22567</v>
      </c>
      <c r="T113" s="949"/>
      <c r="V113" s="949">
        <v>137</v>
      </c>
    </row>
    <row r="114" spans="1:22" ht="15" customHeight="1" x14ac:dyDescent="0.2">
      <c r="A114" s="951" t="s">
        <v>593</v>
      </c>
      <c r="B114" s="952">
        <v>328002</v>
      </c>
      <c r="C114" s="953" t="s">
        <v>290</v>
      </c>
      <c r="D114" s="954"/>
      <c r="E114" s="1030">
        <f t="shared" si="30"/>
        <v>0</v>
      </c>
      <c r="F114" s="954">
        <f>IFERROR(VLOOKUP($A114,'[8]BL Format'!$B$3:$C$21,2,FALSE),0)</f>
        <v>0</v>
      </c>
      <c r="G114" s="1034">
        <f t="shared" si="31"/>
        <v>0</v>
      </c>
      <c r="H114" s="954"/>
      <c r="I114" s="1034">
        <f t="shared" si="32"/>
        <v>0</v>
      </c>
      <c r="J114" s="1034">
        <f t="shared" si="33"/>
        <v>0</v>
      </c>
      <c r="K114" s="954">
        <f>VLOOKUP($A114,[9]CDF!$A$7:$D$213,4,FALSE)</f>
        <v>0</v>
      </c>
      <c r="L114" s="1039">
        <f t="shared" si="34"/>
        <v>10000</v>
      </c>
      <c r="M114" s="1040">
        <f>IFERROR(VLOOKUP($A114,[10]Allocation!$A$6:$Q$93,15,FALSE),0)</f>
        <v>0</v>
      </c>
      <c r="N114" s="954">
        <f>VLOOKUP(A114,'[11]MFP Grades 7-12'!$B$11:$L$204,11,FALSE)</f>
        <v>437</v>
      </c>
      <c r="O114" s="1053">
        <f t="shared" si="35"/>
        <v>25783</v>
      </c>
      <c r="P114" s="1034"/>
      <c r="Q114" s="1054">
        <f t="shared" si="36"/>
        <v>25783</v>
      </c>
      <c r="R114" s="1055">
        <f t="shared" si="37"/>
        <v>35783</v>
      </c>
      <c r="T114" s="954"/>
      <c r="V114" s="954">
        <v>453</v>
      </c>
    </row>
    <row r="115" spans="1:22" ht="15" customHeight="1" x14ac:dyDescent="0.2">
      <c r="A115" s="944" t="s">
        <v>594</v>
      </c>
      <c r="B115" s="945" t="s">
        <v>361</v>
      </c>
      <c r="C115" s="946" t="s">
        <v>291</v>
      </c>
      <c r="D115" s="947"/>
      <c r="E115" s="1028">
        <f t="shared" si="30"/>
        <v>0</v>
      </c>
      <c r="F115" s="947">
        <f>IFERROR(VLOOKUP($A115,'[8]BL Format'!$B$3:$C$21,2,FALSE),0)</f>
        <v>0</v>
      </c>
      <c r="G115" s="1032">
        <f t="shared" si="31"/>
        <v>0</v>
      </c>
      <c r="H115" s="947"/>
      <c r="I115" s="1032">
        <f t="shared" si="32"/>
        <v>0</v>
      </c>
      <c r="J115" s="1032">
        <f t="shared" si="33"/>
        <v>0</v>
      </c>
      <c r="K115" s="947">
        <f>VLOOKUP($A115,[9]CDF!$A$7:$D$213,4,FALSE)</f>
        <v>12</v>
      </c>
      <c r="L115" s="1041">
        <f t="shared" si="34"/>
        <v>10000</v>
      </c>
      <c r="M115" s="1042">
        <f>IFERROR(VLOOKUP($A115,[10]Allocation!$A$6:$Q$93,15,FALSE),0)</f>
        <v>0</v>
      </c>
      <c r="N115" s="947">
        <f>VLOOKUP(A115,'[11]MFP Grades 7-12'!$B$11:$L$204,11,FALSE)</f>
        <v>77</v>
      </c>
      <c r="O115" s="1047">
        <f t="shared" si="35"/>
        <v>4543</v>
      </c>
      <c r="P115" s="1032"/>
      <c r="Q115" s="1048">
        <f t="shared" si="36"/>
        <v>4543</v>
      </c>
      <c r="R115" s="1049">
        <f t="shared" si="37"/>
        <v>14543</v>
      </c>
      <c r="T115" s="947"/>
      <c r="V115" s="947">
        <v>45</v>
      </c>
    </row>
    <row r="116" spans="1:22" ht="15" customHeight="1" x14ac:dyDescent="0.2">
      <c r="A116" s="950" t="s">
        <v>595</v>
      </c>
      <c r="B116" s="511" t="s">
        <v>362</v>
      </c>
      <c r="C116" s="948" t="s">
        <v>292</v>
      </c>
      <c r="D116" s="949"/>
      <c r="E116" s="1029">
        <f t="shared" si="30"/>
        <v>0</v>
      </c>
      <c r="F116" s="949">
        <f>IFERROR(VLOOKUP($A116,'[8]BL Format'!$B$3:$C$21,2,FALSE),0)</f>
        <v>0</v>
      </c>
      <c r="G116" s="1033">
        <f t="shared" si="31"/>
        <v>0</v>
      </c>
      <c r="H116" s="949"/>
      <c r="I116" s="1033">
        <f t="shared" si="32"/>
        <v>0</v>
      </c>
      <c r="J116" s="1033">
        <f t="shared" si="33"/>
        <v>0</v>
      </c>
      <c r="K116" s="949">
        <f>VLOOKUP($A116,[9]CDF!$A$7:$D$213,4,FALSE)</f>
        <v>0</v>
      </c>
      <c r="L116" s="1037">
        <f t="shared" si="34"/>
        <v>0</v>
      </c>
      <c r="M116" s="1038">
        <f>IFERROR(VLOOKUP($A116,[10]Allocation!$A$6:$Q$93,15,FALSE),0)</f>
        <v>0</v>
      </c>
      <c r="N116" s="949">
        <f>VLOOKUP(A116,'[11]MFP Grades 7-12'!$B$11:$L$204,11,FALSE)</f>
        <v>188</v>
      </c>
      <c r="O116" s="1050">
        <f t="shared" si="35"/>
        <v>11092</v>
      </c>
      <c r="P116" s="1033"/>
      <c r="Q116" s="1051">
        <f t="shared" si="36"/>
        <v>11092</v>
      </c>
      <c r="R116" s="1052">
        <f t="shared" si="37"/>
        <v>11092</v>
      </c>
      <c r="T116" s="949"/>
      <c r="V116" s="949">
        <v>0</v>
      </c>
    </row>
    <row r="117" spans="1:22" ht="15" customHeight="1" x14ac:dyDescent="0.2">
      <c r="A117" s="950" t="s">
        <v>596</v>
      </c>
      <c r="B117" s="511" t="s">
        <v>345</v>
      </c>
      <c r="C117" s="948" t="s">
        <v>278</v>
      </c>
      <c r="D117" s="949"/>
      <c r="E117" s="1029">
        <f t="shared" si="30"/>
        <v>0</v>
      </c>
      <c r="F117" s="949">
        <f>IFERROR(VLOOKUP($A117,'[8]BL Format'!$B$3:$C$21,2,FALSE),0)</f>
        <v>0</v>
      </c>
      <c r="G117" s="1033">
        <f t="shared" si="31"/>
        <v>0</v>
      </c>
      <c r="H117" s="949"/>
      <c r="I117" s="1033">
        <f t="shared" si="32"/>
        <v>0</v>
      </c>
      <c r="J117" s="1033">
        <f t="shared" si="33"/>
        <v>0</v>
      </c>
      <c r="K117" s="949">
        <f>VLOOKUP($A117,[9]CDF!$A$7:$D$213,4,FALSE)</f>
        <v>0</v>
      </c>
      <c r="L117" s="1037">
        <f t="shared" si="34"/>
        <v>0</v>
      </c>
      <c r="M117" s="1038">
        <f>IFERROR(VLOOKUP($A117,[10]Allocation!$A$6:$Q$93,15,FALSE),0)</f>
        <v>0</v>
      </c>
      <c r="N117" s="949">
        <f>VLOOKUP(A117,'[11]MFP Grades 7-12'!$B$11:$L$204,11,FALSE)</f>
        <v>0</v>
      </c>
      <c r="O117" s="1050">
        <f t="shared" si="35"/>
        <v>0</v>
      </c>
      <c r="P117" s="1033"/>
      <c r="Q117" s="1051">
        <f t="shared" si="36"/>
        <v>0</v>
      </c>
      <c r="R117" s="1052">
        <f t="shared" si="37"/>
        <v>0</v>
      </c>
      <c r="T117" s="949"/>
      <c r="V117" s="949">
        <v>0</v>
      </c>
    </row>
    <row r="118" spans="1:22" ht="15" customHeight="1" x14ac:dyDescent="0.2">
      <c r="A118" s="950" t="s">
        <v>597</v>
      </c>
      <c r="B118" s="511" t="s">
        <v>363</v>
      </c>
      <c r="C118" s="948" t="s">
        <v>293</v>
      </c>
      <c r="D118" s="949"/>
      <c r="E118" s="1029">
        <f t="shared" si="30"/>
        <v>0</v>
      </c>
      <c r="F118" s="949">
        <f>IFERROR(VLOOKUP($A118,'[8]BL Format'!$B$3:$C$21,2,FALSE),0)</f>
        <v>0</v>
      </c>
      <c r="G118" s="1033">
        <f t="shared" si="31"/>
        <v>0</v>
      </c>
      <c r="H118" s="949"/>
      <c r="I118" s="1033">
        <f t="shared" si="32"/>
        <v>0</v>
      </c>
      <c r="J118" s="1033">
        <f t="shared" si="33"/>
        <v>0</v>
      </c>
      <c r="K118" s="949">
        <f>VLOOKUP($A118,[9]CDF!$A$7:$D$213,4,FALSE)</f>
        <v>0</v>
      </c>
      <c r="L118" s="1037">
        <f t="shared" si="34"/>
        <v>0</v>
      </c>
      <c r="M118" s="1038">
        <f>IFERROR(VLOOKUP($A118,[10]Allocation!$A$6:$Q$93,15,FALSE),0)</f>
        <v>0</v>
      </c>
      <c r="N118" s="949">
        <f>VLOOKUP(A118,'[11]MFP Grades 7-12'!$B$11:$L$204,11,FALSE)</f>
        <v>165</v>
      </c>
      <c r="O118" s="1050">
        <f t="shared" si="35"/>
        <v>9735</v>
      </c>
      <c r="P118" s="1033"/>
      <c r="Q118" s="1051">
        <f t="shared" si="36"/>
        <v>9735</v>
      </c>
      <c r="R118" s="1052">
        <f t="shared" si="37"/>
        <v>9735</v>
      </c>
      <c r="T118" s="949"/>
      <c r="V118" s="949">
        <v>0</v>
      </c>
    </row>
    <row r="119" spans="1:22" ht="15" customHeight="1" x14ac:dyDescent="0.2">
      <c r="A119" s="951" t="s">
        <v>598</v>
      </c>
      <c r="B119" s="952" t="s">
        <v>357</v>
      </c>
      <c r="C119" s="953" t="s">
        <v>287</v>
      </c>
      <c r="D119" s="954"/>
      <c r="E119" s="1030">
        <f t="shared" si="30"/>
        <v>0</v>
      </c>
      <c r="F119" s="954">
        <f>IFERROR(VLOOKUP($A119,'[8]BL Format'!$B$3:$C$21,2,FALSE),0)</f>
        <v>0</v>
      </c>
      <c r="G119" s="1034">
        <f t="shared" si="31"/>
        <v>0</v>
      </c>
      <c r="H119" s="954"/>
      <c r="I119" s="1034">
        <f t="shared" si="32"/>
        <v>0</v>
      </c>
      <c r="J119" s="1034">
        <f t="shared" si="33"/>
        <v>0</v>
      </c>
      <c r="K119" s="954">
        <f>VLOOKUP($A119,[9]CDF!$A$7:$D$213,4,FALSE)</f>
        <v>0</v>
      </c>
      <c r="L119" s="1039">
        <f t="shared" si="34"/>
        <v>0</v>
      </c>
      <c r="M119" s="1040">
        <f>IFERROR(VLOOKUP($A119,[10]Allocation!$A$6:$Q$93,15,FALSE),0)</f>
        <v>0</v>
      </c>
      <c r="N119" s="954">
        <f>VLOOKUP(A119,'[11]MFP Grades 7-12'!$B$11:$L$204,11,FALSE)</f>
        <v>0</v>
      </c>
      <c r="O119" s="1053">
        <f t="shared" si="35"/>
        <v>0</v>
      </c>
      <c r="P119" s="1034"/>
      <c r="Q119" s="1054">
        <f t="shared" si="36"/>
        <v>0</v>
      </c>
      <c r="R119" s="1055">
        <f t="shared" si="37"/>
        <v>0</v>
      </c>
      <c r="T119" s="954"/>
      <c r="V119" s="954">
        <v>0</v>
      </c>
    </row>
    <row r="120" spans="1:22" ht="15" customHeight="1" x14ac:dyDescent="0.2">
      <c r="A120" s="944" t="s">
        <v>599</v>
      </c>
      <c r="B120" s="945" t="s">
        <v>358</v>
      </c>
      <c r="C120" s="946" t="s">
        <v>288</v>
      </c>
      <c r="D120" s="947"/>
      <c r="E120" s="1028">
        <f t="shared" si="30"/>
        <v>0</v>
      </c>
      <c r="F120" s="947">
        <f>IFERROR(VLOOKUP($A120,'[8]BL Format'!$B$3:$C$21,2,FALSE),0)</f>
        <v>0</v>
      </c>
      <c r="G120" s="1032">
        <f t="shared" si="31"/>
        <v>0</v>
      </c>
      <c r="H120" s="947"/>
      <c r="I120" s="1032">
        <f t="shared" si="32"/>
        <v>0</v>
      </c>
      <c r="J120" s="1032">
        <f t="shared" si="33"/>
        <v>0</v>
      </c>
      <c r="K120" s="947">
        <f>VLOOKUP($A120,[9]CDF!$A$7:$D$213,4,FALSE)</f>
        <v>48</v>
      </c>
      <c r="L120" s="1041">
        <f t="shared" si="34"/>
        <v>11424</v>
      </c>
      <c r="M120" s="1042">
        <f>IFERROR(VLOOKUP($A120,[10]Allocation!$A$6:$Q$93,15,FALSE),0)</f>
        <v>0</v>
      </c>
      <c r="N120" s="947">
        <f>VLOOKUP(A120,'[11]MFP Grades 7-12'!$B$11:$L$204,11,FALSE)</f>
        <v>133</v>
      </c>
      <c r="O120" s="1047">
        <f t="shared" si="35"/>
        <v>7847</v>
      </c>
      <c r="P120" s="1032"/>
      <c r="Q120" s="1048">
        <f t="shared" si="36"/>
        <v>7847</v>
      </c>
      <c r="R120" s="1049">
        <f t="shared" si="37"/>
        <v>19271</v>
      </c>
      <c r="T120" s="947"/>
      <c r="V120" s="947">
        <v>146</v>
      </c>
    </row>
    <row r="121" spans="1:22" ht="15" customHeight="1" x14ac:dyDescent="0.2">
      <c r="A121" s="950" t="s">
        <v>600</v>
      </c>
      <c r="B121" s="511">
        <v>343002</v>
      </c>
      <c r="C121" s="948" t="s">
        <v>413</v>
      </c>
      <c r="D121" s="949"/>
      <c r="E121" s="1029">
        <f t="shared" si="30"/>
        <v>0</v>
      </c>
      <c r="F121" s="949">
        <f>IFERROR(VLOOKUP($A121,'[8]BL Format'!$B$3:$C$21,2,FALSE),0)</f>
        <v>0</v>
      </c>
      <c r="G121" s="1033">
        <f t="shared" si="31"/>
        <v>0</v>
      </c>
      <c r="H121" s="949"/>
      <c r="I121" s="1033">
        <f t="shared" si="32"/>
        <v>0</v>
      </c>
      <c r="J121" s="1033">
        <f t="shared" si="33"/>
        <v>0</v>
      </c>
      <c r="K121" s="949">
        <f>VLOOKUP($A121,[9]CDF!$A$7:$D$213,4,FALSE)</f>
        <v>6</v>
      </c>
      <c r="L121" s="1037">
        <f t="shared" si="34"/>
        <v>10000</v>
      </c>
      <c r="M121" s="1038">
        <f>IFERROR(VLOOKUP($A121,[10]Allocation!$A$6:$Q$93,15,FALSE),0)</f>
        <v>0</v>
      </c>
      <c r="N121" s="949">
        <f>VLOOKUP(A121,'[11]MFP Grades 7-12'!$B$11:$L$204,11,FALSE)</f>
        <v>1046</v>
      </c>
      <c r="O121" s="1050">
        <f t="shared" si="35"/>
        <v>61714</v>
      </c>
      <c r="P121" s="1033"/>
      <c r="Q121" s="1051">
        <f t="shared" si="36"/>
        <v>61714</v>
      </c>
      <c r="R121" s="1052">
        <f t="shared" si="37"/>
        <v>71714</v>
      </c>
      <c r="T121" s="949"/>
      <c r="V121" s="949">
        <v>679</v>
      </c>
    </row>
    <row r="122" spans="1:22" ht="15" customHeight="1" x14ac:dyDescent="0.2">
      <c r="A122" s="950" t="s">
        <v>601</v>
      </c>
      <c r="B122" s="511">
        <v>328001</v>
      </c>
      <c r="C122" s="948" t="s">
        <v>281</v>
      </c>
      <c r="D122" s="949"/>
      <c r="E122" s="1029">
        <f t="shared" si="30"/>
        <v>0</v>
      </c>
      <c r="F122" s="949">
        <f>IFERROR(VLOOKUP($A122,'[8]BL Format'!$B$3:$C$21,2,FALSE),0)</f>
        <v>0</v>
      </c>
      <c r="G122" s="1033">
        <f t="shared" si="31"/>
        <v>0</v>
      </c>
      <c r="H122" s="949"/>
      <c r="I122" s="1033">
        <f t="shared" si="32"/>
        <v>0</v>
      </c>
      <c r="J122" s="1033">
        <f t="shared" si="33"/>
        <v>0</v>
      </c>
      <c r="K122" s="949">
        <f>VLOOKUP($A122,[9]CDF!$A$7:$D$213,4,FALSE)</f>
        <v>0</v>
      </c>
      <c r="L122" s="1037">
        <f t="shared" si="34"/>
        <v>0</v>
      </c>
      <c r="M122" s="1038">
        <f>IFERROR(VLOOKUP($A122,[10]Allocation!$A$6:$Q$93,15,FALSE),0)</f>
        <v>0</v>
      </c>
      <c r="N122" s="949">
        <f>VLOOKUP(A122,'[11]MFP Grades 7-12'!$B$11:$L$204,11,FALSE)</f>
        <v>138</v>
      </c>
      <c r="O122" s="1050">
        <f t="shared" si="35"/>
        <v>8142</v>
      </c>
      <c r="P122" s="1033"/>
      <c r="Q122" s="1051">
        <f t="shared" si="36"/>
        <v>8142</v>
      </c>
      <c r="R122" s="1052">
        <f t="shared" si="37"/>
        <v>8142</v>
      </c>
      <c r="T122" s="949"/>
      <c r="V122" s="949">
        <v>0</v>
      </c>
    </row>
    <row r="123" spans="1:22" ht="15" customHeight="1" x14ac:dyDescent="0.2">
      <c r="A123" s="950" t="s">
        <v>602</v>
      </c>
      <c r="B123" s="511">
        <v>349001</v>
      </c>
      <c r="C123" s="948" t="s">
        <v>286</v>
      </c>
      <c r="D123" s="949"/>
      <c r="E123" s="1029">
        <f t="shared" si="30"/>
        <v>0</v>
      </c>
      <c r="F123" s="949">
        <f>IFERROR(VLOOKUP($A123,'[8]BL Format'!$B$3:$C$21,2,FALSE),0)</f>
        <v>0</v>
      </c>
      <c r="G123" s="1033">
        <f t="shared" si="31"/>
        <v>0</v>
      </c>
      <c r="H123" s="949"/>
      <c r="I123" s="1033">
        <f t="shared" si="32"/>
        <v>0</v>
      </c>
      <c r="J123" s="1033">
        <f t="shared" si="33"/>
        <v>0</v>
      </c>
      <c r="K123" s="949">
        <f>VLOOKUP($A123,[9]CDF!$A$7:$D$213,4,FALSE)</f>
        <v>144</v>
      </c>
      <c r="L123" s="1037">
        <f t="shared" si="34"/>
        <v>34272</v>
      </c>
      <c r="M123" s="1038">
        <f>IFERROR(VLOOKUP($A123,[10]Allocation!$A$6:$Q$93,15,FALSE),0)</f>
        <v>0</v>
      </c>
      <c r="N123" s="949">
        <f>VLOOKUP(A123,'[11]MFP Grades 7-12'!$B$11:$L$204,11,FALSE)</f>
        <v>213</v>
      </c>
      <c r="O123" s="1050">
        <f t="shared" si="35"/>
        <v>12567</v>
      </c>
      <c r="P123" s="1033"/>
      <c r="Q123" s="1051">
        <f t="shared" si="36"/>
        <v>12567</v>
      </c>
      <c r="R123" s="1052">
        <f t="shared" si="37"/>
        <v>46839</v>
      </c>
      <c r="T123" s="949"/>
      <c r="V123" s="949">
        <v>122</v>
      </c>
    </row>
    <row r="124" spans="1:22" ht="15" customHeight="1" x14ac:dyDescent="0.2">
      <c r="A124" s="951" t="s">
        <v>615</v>
      </c>
      <c r="B124" s="952" t="s">
        <v>367</v>
      </c>
      <c r="C124" s="953" t="s">
        <v>437</v>
      </c>
      <c r="D124" s="954"/>
      <c r="E124" s="1030">
        <f t="shared" si="30"/>
        <v>0</v>
      </c>
      <c r="F124" s="954">
        <f>IFERROR(VLOOKUP($A124,'[8]BL Format'!$B$3:$C$21,2,FALSE),0)</f>
        <v>0</v>
      </c>
      <c r="G124" s="1034">
        <f t="shared" si="31"/>
        <v>0</v>
      </c>
      <c r="H124" s="954"/>
      <c r="I124" s="1034">
        <f t="shared" si="32"/>
        <v>0</v>
      </c>
      <c r="J124" s="1034">
        <f t="shared" si="33"/>
        <v>0</v>
      </c>
      <c r="K124" s="954">
        <f>VLOOKUP($A124,[9]CDF!$A$7:$D$213,4,FALSE)</f>
        <v>0</v>
      </c>
      <c r="L124" s="1039">
        <f t="shared" si="34"/>
        <v>0</v>
      </c>
      <c r="M124" s="1040">
        <f>IFERROR(VLOOKUP($A124,[10]Allocation!$A$6:$Q$93,15,FALSE),0)</f>
        <v>0</v>
      </c>
      <c r="N124" s="954">
        <f>VLOOKUP(A124,'[11]MFP Grades 7-12'!$B$11:$L$204,11,FALSE)</f>
        <v>0</v>
      </c>
      <c r="O124" s="1053">
        <f t="shared" si="35"/>
        <v>0</v>
      </c>
      <c r="P124" s="1034"/>
      <c r="Q124" s="1054">
        <f t="shared" si="36"/>
        <v>0</v>
      </c>
      <c r="R124" s="1055">
        <f t="shared" si="37"/>
        <v>0</v>
      </c>
      <c r="T124" s="954"/>
      <c r="V124" s="954">
        <v>0</v>
      </c>
    </row>
    <row r="125" spans="1:22" ht="15" customHeight="1" x14ac:dyDescent="0.2">
      <c r="A125" s="944" t="s">
        <v>582</v>
      </c>
      <c r="B125" s="945" t="s">
        <v>582</v>
      </c>
      <c r="C125" s="946" t="s">
        <v>441</v>
      </c>
      <c r="D125" s="947"/>
      <c r="E125" s="1028">
        <f t="shared" si="30"/>
        <v>0</v>
      </c>
      <c r="F125" s="947">
        <f>IFERROR(VLOOKUP($A125,'[8]BL Format'!$B$3:$C$21,2,FALSE),0)</f>
        <v>0</v>
      </c>
      <c r="G125" s="1032">
        <f t="shared" si="31"/>
        <v>0</v>
      </c>
      <c r="H125" s="947"/>
      <c r="I125" s="1032">
        <f t="shared" si="32"/>
        <v>0</v>
      </c>
      <c r="J125" s="1032">
        <f t="shared" si="33"/>
        <v>0</v>
      </c>
      <c r="K125" s="947">
        <f>VLOOKUP($A125,[9]CDF!$A$7:$D$213,4,FALSE)</f>
        <v>0</v>
      </c>
      <c r="L125" s="1041">
        <f t="shared" si="34"/>
        <v>0</v>
      </c>
      <c r="M125" s="1042">
        <f>IFERROR(VLOOKUP($A125,[10]Allocation!$A$6:$Q$93,15,FALSE),0)</f>
        <v>0</v>
      </c>
      <c r="N125" s="947">
        <f>VLOOKUP(A125,'[11]MFP Grades 7-12'!$B$11:$L$204,11,FALSE)</f>
        <v>17</v>
      </c>
      <c r="O125" s="1047">
        <f t="shared" si="35"/>
        <v>1003</v>
      </c>
      <c r="P125" s="1032"/>
      <c r="Q125" s="1048">
        <f t="shared" si="36"/>
        <v>1003</v>
      </c>
      <c r="R125" s="1049">
        <f t="shared" si="37"/>
        <v>1003</v>
      </c>
      <c r="T125" s="947"/>
      <c r="V125" s="947">
        <v>0</v>
      </c>
    </row>
    <row r="126" spans="1:22" ht="15" customHeight="1" x14ac:dyDescent="0.2">
      <c r="A126" s="950" t="s">
        <v>464</v>
      </c>
      <c r="B126" s="511" t="s">
        <v>464</v>
      </c>
      <c r="C126" s="948" t="s">
        <v>619</v>
      </c>
      <c r="D126" s="949"/>
      <c r="E126" s="1029">
        <f t="shared" si="30"/>
        <v>0</v>
      </c>
      <c r="F126" s="949">
        <f>IFERROR(VLOOKUP($A126,'[8]BL Format'!$B$3:$C$21,2,FALSE),0)</f>
        <v>0</v>
      </c>
      <c r="G126" s="1033">
        <f t="shared" si="31"/>
        <v>0</v>
      </c>
      <c r="H126" s="949"/>
      <c r="I126" s="1033">
        <f t="shared" si="32"/>
        <v>0</v>
      </c>
      <c r="J126" s="1033">
        <f t="shared" si="33"/>
        <v>0</v>
      </c>
      <c r="K126" s="949">
        <f>VLOOKUP($A126,[9]CDF!$A$7:$D$213,4,FALSE)</f>
        <v>0</v>
      </c>
      <c r="L126" s="1037">
        <f t="shared" si="34"/>
        <v>0</v>
      </c>
      <c r="M126" s="1038">
        <f>IFERROR(VLOOKUP($A126,[10]Allocation!$A$6:$Q$93,15,FALSE),0)</f>
        <v>0</v>
      </c>
      <c r="N126" s="949">
        <f>VLOOKUP(A126,'[11]MFP Grades 7-12'!$B$11:$L$204,11,FALSE)</f>
        <v>0</v>
      </c>
      <c r="O126" s="1050">
        <f t="shared" si="35"/>
        <v>0</v>
      </c>
      <c r="P126" s="1033"/>
      <c r="Q126" s="1051">
        <f t="shared" si="36"/>
        <v>0</v>
      </c>
      <c r="R126" s="1052">
        <f t="shared" si="37"/>
        <v>0</v>
      </c>
      <c r="T126" s="949"/>
      <c r="V126" s="949">
        <v>0</v>
      </c>
    </row>
    <row r="127" spans="1:22" ht="15" customHeight="1" x14ac:dyDescent="0.2">
      <c r="A127" s="950" t="s">
        <v>1248</v>
      </c>
      <c r="B127" s="511" t="s">
        <v>1248</v>
      </c>
      <c r="C127" s="948" t="s">
        <v>1543</v>
      </c>
      <c r="D127" s="949"/>
      <c r="E127" s="1029">
        <f>ROUND($E$3*D127,0)</f>
        <v>0</v>
      </c>
      <c r="F127" s="949">
        <f>IFERROR(VLOOKUP($A127,'[8]BL Format'!$B$3:$C$21,2,FALSE),0)</f>
        <v>0</v>
      </c>
      <c r="G127" s="1033">
        <f>ROUND($G$3*F127,0)</f>
        <v>0</v>
      </c>
      <c r="H127" s="949"/>
      <c r="I127" s="1033">
        <f>ROUND($I$3*H127,0)</f>
        <v>0</v>
      </c>
      <c r="J127" s="1033">
        <f>G127+I127</f>
        <v>0</v>
      </c>
      <c r="K127" s="949">
        <f>VLOOKUP($A127,[9]CDF!$A$7:$D$213,4,FALSE)</f>
        <v>0</v>
      </c>
      <c r="L127" s="1037">
        <f t="shared" si="34"/>
        <v>10000</v>
      </c>
      <c r="M127" s="1038">
        <f>IFERROR(VLOOKUP($A127,[10]Allocation!$A$6:$Q$93,15,FALSE),0)</f>
        <v>0</v>
      </c>
      <c r="N127" s="949"/>
      <c r="O127" s="1050">
        <f>N127*$O$3</f>
        <v>0</v>
      </c>
      <c r="P127" s="1033"/>
      <c r="Q127" s="1051">
        <f>O127+P127</f>
        <v>0</v>
      </c>
      <c r="R127" s="1052">
        <f t="shared" si="37"/>
        <v>10000</v>
      </c>
      <c r="T127" s="949"/>
      <c r="V127" s="949">
        <v>42</v>
      </c>
    </row>
    <row r="128" spans="1:22" ht="15" customHeight="1" x14ac:dyDescent="0.2">
      <c r="A128" s="950" t="s">
        <v>1250</v>
      </c>
      <c r="B128" s="511" t="s">
        <v>1250</v>
      </c>
      <c r="C128" s="948" t="s">
        <v>1542</v>
      </c>
      <c r="D128" s="949"/>
      <c r="E128" s="1029">
        <f>ROUND($E$3*D128,0)</f>
        <v>0</v>
      </c>
      <c r="F128" s="949">
        <f>IFERROR(VLOOKUP($A128,'[8]BL Format'!$B$3:$C$21,2,FALSE),0)</f>
        <v>0</v>
      </c>
      <c r="G128" s="1033">
        <f>ROUND($G$3*F128,0)</f>
        <v>0</v>
      </c>
      <c r="H128" s="949"/>
      <c r="I128" s="1033">
        <f>ROUND($I$3*H128,0)</f>
        <v>0</v>
      </c>
      <c r="J128" s="1033">
        <f>G128+I128</f>
        <v>0</v>
      </c>
      <c r="K128" s="949">
        <f>VLOOKUP($A128,[9]CDF!$A$7:$D$213,4,FALSE)</f>
        <v>0</v>
      </c>
      <c r="L128" s="1037">
        <f t="shared" si="34"/>
        <v>0</v>
      </c>
      <c r="M128" s="1038">
        <f>IFERROR(VLOOKUP($A128,[10]Allocation!$A$6:$Q$93,15,FALSE),0)</f>
        <v>0</v>
      </c>
      <c r="N128" s="949"/>
      <c r="O128" s="1050">
        <f>N128*$O$3</f>
        <v>0</v>
      </c>
      <c r="P128" s="1033"/>
      <c r="Q128" s="1051">
        <f>O128+P128</f>
        <v>0</v>
      </c>
      <c r="R128" s="1052">
        <f t="shared" si="37"/>
        <v>0</v>
      </c>
      <c r="T128" s="949"/>
      <c r="V128" s="949">
        <v>0</v>
      </c>
    </row>
    <row r="129" spans="1:22" ht="15" customHeight="1" x14ac:dyDescent="0.2">
      <c r="A129" s="951" t="s">
        <v>917</v>
      </c>
      <c r="B129" s="952" t="s">
        <v>917</v>
      </c>
      <c r="C129" s="953" t="s">
        <v>1168</v>
      </c>
      <c r="D129" s="954"/>
      <c r="E129" s="1030">
        <f t="shared" si="30"/>
        <v>0</v>
      </c>
      <c r="F129" s="954">
        <f>IFERROR(VLOOKUP($A129,'[8]BL Format'!$B$3:$C$21,2,FALSE),0)</f>
        <v>0</v>
      </c>
      <c r="G129" s="1034">
        <f t="shared" si="31"/>
        <v>0</v>
      </c>
      <c r="H129" s="954"/>
      <c r="I129" s="1034">
        <f t="shared" si="32"/>
        <v>0</v>
      </c>
      <c r="J129" s="1034">
        <f t="shared" si="33"/>
        <v>0</v>
      </c>
      <c r="K129" s="954">
        <f>VLOOKUP($A129,[9]CDF!$A$7:$D$213,4,FALSE)</f>
        <v>0</v>
      </c>
      <c r="L129" s="1039">
        <f t="shared" si="34"/>
        <v>10000</v>
      </c>
      <c r="M129" s="1040">
        <f>IFERROR(VLOOKUP($A129,[10]Allocation!$A$6:$Q$93,15,FALSE),0)</f>
        <v>40038</v>
      </c>
      <c r="N129" s="954">
        <f>VLOOKUP(A129,'[11]MFP Grades 7-12'!$B$11:$L$204,11,FALSE)</f>
        <v>124</v>
      </c>
      <c r="O129" s="1053">
        <f t="shared" si="35"/>
        <v>7316</v>
      </c>
      <c r="P129" s="1034"/>
      <c r="Q129" s="1054">
        <f t="shared" si="36"/>
        <v>7316</v>
      </c>
      <c r="R129" s="1055">
        <f t="shared" si="37"/>
        <v>57354</v>
      </c>
      <c r="T129" s="954"/>
      <c r="V129" s="954">
        <v>274</v>
      </c>
    </row>
    <row r="130" spans="1:22" ht="15" customHeight="1" x14ac:dyDescent="0.2">
      <c r="A130" s="951" t="s">
        <v>918</v>
      </c>
      <c r="B130" s="952" t="s">
        <v>590</v>
      </c>
      <c r="C130" s="953" t="s">
        <v>1544</v>
      </c>
      <c r="D130" s="954"/>
      <c r="E130" s="1030">
        <f t="shared" si="30"/>
        <v>0</v>
      </c>
      <c r="F130" s="954">
        <f>IFERROR(VLOOKUP($A130,'[8]BL Format'!$B$3:$C$21,2,FALSE),0)</f>
        <v>0</v>
      </c>
      <c r="G130" s="1034">
        <f t="shared" si="31"/>
        <v>0</v>
      </c>
      <c r="H130" s="954"/>
      <c r="I130" s="1034">
        <f t="shared" si="32"/>
        <v>0</v>
      </c>
      <c r="J130" s="1034">
        <f t="shared" si="33"/>
        <v>0</v>
      </c>
      <c r="K130" s="954">
        <f>VLOOKUP($A130,[9]CDF!$A$7:$D$213,4,FALSE)</f>
        <v>0</v>
      </c>
      <c r="L130" s="1039">
        <f t="shared" si="34"/>
        <v>0</v>
      </c>
      <c r="M130" s="1040">
        <f>IFERROR(VLOOKUP($A130,[10]Allocation!$A$6:$Q$93,15,FALSE),0)</f>
        <v>0</v>
      </c>
      <c r="N130" s="954">
        <f>VLOOKUP(A130,'[11]MFP Grades 7-12'!$B$11:$L$204,11,FALSE)</f>
        <v>107</v>
      </c>
      <c r="O130" s="1053">
        <f t="shared" si="35"/>
        <v>6313</v>
      </c>
      <c r="P130" s="1034"/>
      <c r="Q130" s="1054">
        <f t="shared" si="36"/>
        <v>6313</v>
      </c>
      <c r="R130" s="1055">
        <f t="shared" si="37"/>
        <v>6313</v>
      </c>
      <c r="T130" s="954"/>
      <c r="V130" s="954">
        <v>0</v>
      </c>
    </row>
    <row r="131" spans="1:22" ht="15" customHeight="1" thickBot="1" x14ac:dyDescent="0.25">
      <c r="A131" s="964"/>
      <c r="B131" s="965"/>
      <c r="C131" s="966" t="s">
        <v>419</v>
      </c>
      <c r="D131" s="967">
        <f t="shared" ref="D131:R131" si="38">SUM(D95:D130)</f>
        <v>35</v>
      </c>
      <c r="E131" s="1031">
        <f t="shared" si="38"/>
        <v>735000</v>
      </c>
      <c r="F131" s="967">
        <f t="shared" si="38"/>
        <v>11</v>
      </c>
      <c r="G131" s="1036">
        <f t="shared" si="38"/>
        <v>66000</v>
      </c>
      <c r="H131" s="967">
        <f t="shared" si="38"/>
        <v>0</v>
      </c>
      <c r="I131" s="1036">
        <f t="shared" si="38"/>
        <v>0</v>
      </c>
      <c r="J131" s="1036">
        <f t="shared" si="38"/>
        <v>66000</v>
      </c>
      <c r="K131" s="967">
        <f t="shared" si="38"/>
        <v>904.5</v>
      </c>
      <c r="L131" s="1045">
        <f t="shared" si="38"/>
        <v>295989</v>
      </c>
      <c r="M131" s="1046">
        <f t="shared" si="38"/>
        <v>129275</v>
      </c>
      <c r="N131" s="967">
        <f t="shared" si="38"/>
        <v>7856</v>
      </c>
      <c r="O131" s="1059">
        <f t="shared" si="38"/>
        <v>463504</v>
      </c>
      <c r="P131" s="1036">
        <f t="shared" si="38"/>
        <v>0</v>
      </c>
      <c r="Q131" s="1060">
        <f t="shared" si="38"/>
        <v>463504</v>
      </c>
      <c r="R131" s="1061">
        <f t="shared" si="38"/>
        <v>1689768</v>
      </c>
      <c r="T131" s="967">
        <f>SUM(T95:T130)</f>
        <v>0</v>
      </c>
      <c r="V131" s="967">
        <f>SUM(V95:V130)</f>
        <v>5633</v>
      </c>
    </row>
    <row r="132" spans="1:22" s="291" customFormat="1" ht="6.75" customHeight="1" thickTop="1" x14ac:dyDescent="0.2">
      <c r="A132" s="1155"/>
      <c r="B132" s="1156"/>
      <c r="C132" s="1157"/>
      <c r="D132" s="1158"/>
      <c r="E132" s="1159"/>
      <c r="F132" s="1160"/>
      <c r="G132" s="1159"/>
      <c r="H132" s="1161"/>
      <c r="I132" s="1159"/>
      <c r="J132" s="1159"/>
      <c r="K132" s="1160"/>
      <c r="L132" s="1159"/>
      <c r="M132" s="1159"/>
      <c r="N132" s="1158"/>
      <c r="O132" s="1162"/>
      <c r="P132" s="1159"/>
      <c r="Q132" s="1163"/>
      <c r="R132" s="1162"/>
      <c r="S132"/>
      <c r="T132" s="1160"/>
      <c r="U132"/>
      <c r="V132" s="1160"/>
    </row>
    <row r="133" spans="1:22" ht="15" customHeight="1" x14ac:dyDescent="0.2">
      <c r="A133" s="944">
        <v>396211</v>
      </c>
      <c r="B133" s="944" t="s">
        <v>610</v>
      </c>
      <c r="C133" s="946" t="s">
        <v>1171</v>
      </c>
      <c r="D133" s="947"/>
      <c r="E133" s="1028">
        <f t="shared" ref="E133:E140" si="39">ROUND($E$3*D133,0)</f>
        <v>0</v>
      </c>
      <c r="F133" s="947">
        <f>IFERROR(VLOOKUP($A133,'[8]BL Format'!$B$3:$C$21,2,FALSE),0)</f>
        <v>0</v>
      </c>
      <c r="G133" s="1032">
        <f t="shared" ref="G133:G140" si="40">ROUND($G$3*F133,0)</f>
        <v>0</v>
      </c>
      <c r="H133" s="947"/>
      <c r="I133" s="1032">
        <f t="shared" ref="I133:I140" si="41">ROUND($I$3*H133,0)</f>
        <v>0</v>
      </c>
      <c r="J133" s="1032">
        <f t="shared" ref="J133:J140" si="42">G133+I133</f>
        <v>0</v>
      </c>
      <c r="K133" s="947">
        <f>VLOOKUP($A133,[9]CDF!$A$7:$D$213,4,FALSE)</f>
        <v>0</v>
      </c>
      <c r="L133" s="1037">
        <f t="shared" ref="L133:L140" si="43">IF($V133&gt;0,IF(L$3*K133&lt;10000,10000,L$3*K133),0)</f>
        <v>0</v>
      </c>
      <c r="M133" s="1042">
        <f>IFERROR(VLOOKUP($A133,[10]Allocation!$A$6:$Q$93,15,FALSE),0)</f>
        <v>0</v>
      </c>
      <c r="N133" s="947">
        <f>VLOOKUP(A133,'[11]MFP Grades 7-12'!$B$11:$L$204,11,FALSE)</f>
        <v>204</v>
      </c>
      <c r="O133" s="1047">
        <f t="shared" ref="O133:O140" si="44">N133*$O$3</f>
        <v>12036</v>
      </c>
      <c r="P133" s="1032"/>
      <c r="Q133" s="1051">
        <f t="shared" ref="Q133:Q140" si="45">O133+P133</f>
        <v>12036</v>
      </c>
      <c r="R133" s="1049">
        <f t="shared" ref="R133:R140" si="46">L133+J133+E133+M133+Q133</f>
        <v>12036</v>
      </c>
      <c r="T133" s="947"/>
      <c r="V133" s="947">
        <v>0</v>
      </c>
    </row>
    <row r="134" spans="1:22" ht="15" customHeight="1" x14ac:dyDescent="0.2">
      <c r="A134" s="950" t="s">
        <v>613</v>
      </c>
      <c r="B134" s="511" t="s">
        <v>365</v>
      </c>
      <c r="C134" s="948" t="s">
        <v>432</v>
      </c>
      <c r="D134" s="949"/>
      <c r="E134" s="1029">
        <f t="shared" si="39"/>
        <v>0</v>
      </c>
      <c r="F134" s="949">
        <f>IFERROR(VLOOKUP($A134,'[8]BL Format'!$B$3:$C$21,2,FALSE),0)</f>
        <v>0</v>
      </c>
      <c r="G134" s="1033">
        <f t="shared" si="40"/>
        <v>0</v>
      </c>
      <c r="H134" s="949"/>
      <c r="I134" s="1033">
        <f t="shared" si="41"/>
        <v>0</v>
      </c>
      <c r="J134" s="1033">
        <f t="shared" si="42"/>
        <v>0</v>
      </c>
      <c r="K134" s="949">
        <f>VLOOKUP($A134,[9]CDF!$A$7:$D$213,4,FALSE)</f>
        <v>0</v>
      </c>
      <c r="L134" s="1037">
        <f t="shared" si="43"/>
        <v>0</v>
      </c>
      <c r="M134" s="1038">
        <f>IFERROR(VLOOKUP($A134,[10]Allocation!$A$6:$Q$93,15,FALSE),0)</f>
        <v>0</v>
      </c>
      <c r="N134" s="949">
        <f>VLOOKUP(A134,'[11]MFP Grades 7-12'!$B$11:$L$204,11,FALSE)</f>
        <v>15</v>
      </c>
      <c r="O134" s="1050">
        <f t="shared" si="44"/>
        <v>885</v>
      </c>
      <c r="P134" s="1033"/>
      <c r="Q134" s="1051">
        <f t="shared" si="45"/>
        <v>885</v>
      </c>
      <c r="R134" s="1052">
        <f t="shared" si="46"/>
        <v>885</v>
      </c>
      <c r="T134" s="949"/>
      <c r="V134" s="949">
        <v>0</v>
      </c>
    </row>
    <row r="135" spans="1:22" ht="15" customHeight="1" x14ac:dyDescent="0.2">
      <c r="A135" s="950" t="s">
        <v>616</v>
      </c>
      <c r="B135" s="511" t="s">
        <v>366</v>
      </c>
      <c r="C135" s="948" t="s">
        <v>434</v>
      </c>
      <c r="D135" s="949"/>
      <c r="E135" s="1029">
        <f t="shared" si="39"/>
        <v>0</v>
      </c>
      <c r="F135" s="949">
        <f>IFERROR(VLOOKUP($A135,'[8]BL Format'!$B$3:$C$21,2,FALSE),0)</f>
        <v>0</v>
      </c>
      <c r="G135" s="1033">
        <f t="shared" si="40"/>
        <v>0</v>
      </c>
      <c r="H135" s="949"/>
      <c r="I135" s="1033">
        <f t="shared" si="41"/>
        <v>0</v>
      </c>
      <c r="J135" s="1033">
        <f t="shared" si="42"/>
        <v>0</v>
      </c>
      <c r="K135" s="949">
        <f>VLOOKUP($A135,[9]CDF!$A$7:$D$213,4,FALSE)</f>
        <v>0</v>
      </c>
      <c r="L135" s="1037">
        <f t="shared" si="43"/>
        <v>10000</v>
      </c>
      <c r="M135" s="1038">
        <f>IFERROR(VLOOKUP($A135,[10]Allocation!$A$6:$Q$93,15,FALSE),0)</f>
        <v>0</v>
      </c>
      <c r="N135" s="949">
        <f>VLOOKUP(A135,'[11]MFP Grades 7-12'!$B$11:$L$204,11,FALSE)</f>
        <v>397</v>
      </c>
      <c r="O135" s="1050">
        <f t="shared" si="44"/>
        <v>23423</v>
      </c>
      <c r="P135" s="1033"/>
      <c r="Q135" s="1051">
        <f t="shared" si="45"/>
        <v>23423</v>
      </c>
      <c r="R135" s="1052">
        <f t="shared" si="46"/>
        <v>33423</v>
      </c>
      <c r="T135" s="949"/>
      <c r="V135" s="949">
        <v>364</v>
      </c>
    </row>
    <row r="136" spans="1:22" ht="15" customHeight="1" x14ac:dyDescent="0.2">
      <c r="A136" s="950" t="s">
        <v>614</v>
      </c>
      <c r="B136" s="511" t="s">
        <v>406</v>
      </c>
      <c r="C136" s="948" t="s">
        <v>433</v>
      </c>
      <c r="D136" s="949"/>
      <c r="E136" s="1029">
        <f t="shared" si="39"/>
        <v>0</v>
      </c>
      <c r="F136" s="949">
        <f>IFERROR(VLOOKUP($A136,'[8]BL Format'!$B$3:$C$21,2,FALSE),0)</f>
        <v>0</v>
      </c>
      <c r="G136" s="1033">
        <f t="shared" si="40"/>
        <v>0</v>
      </c>
      <c r="H136" s="949"/>
      <c r="I136" s="1033">
        <f t="shared" si="41"/>
        <v>0</v>
      </c>
      <c r="J136" s="1033">
        <f t="shared" si="42"/>
        <v>0</v>
      </c>
      <c r="K136" s="949">
        <f>VLOOKUP($A136,[9]CDF!$A$7:$D$213,4,FALSE)</f>
        <v>0</v>
      </c>
      <c r="L136" s="1037">
        <f t="shared" si="43"/>
        <v>0</v>
      </c>
      <c r="M136" s="1038">
        <f>IFERROR(VLOOKUP($A136,[10]Allocation!$A$6:$Q$93,15,FALSE),0)</f>
        <v>0</v>
      </c>
      <c r="N136" s="949">
        <f>VLOOKUP(A136,'[11]MFP Grades 7-12'!$B$11:$L$204,11,FALSE)</f>
        <v>29</v>
      </c>
      <c r="O136" s="1050">
        <f t="shared" si="44"/>
        <v>1711</v>
      </c>
      <c r="P136" s="1033"/>
      <c r="Q136" s="1051">
        <f t="shared" si="45"/>
        <v>1711</v>
      </c>
      <c r="R136" s="1052">
        <f t="shared" si="46"/>
        <v>1711</v>
      </c>
      <c r="T136" s="949"/>
      <c r="V136" s="949">
        <v>0</v>
      </c>
    </row>
    <row r="137" spans="1:22" ht="15" customHeight="1" x14ac:dyDescent="0.2">
      <c r="A137" s="951" t="s">
        <v>612</v>
      </c>
      <c r="B137" s="952" t="s">
        <v>364</v>
      </c>
      <c r="C137" s="953" t="s">
        <v>431</v>
      </c>
      <c r="D137" s="954"/>
      <c r="E137" s="1030">
        <f t="shared" si="39"/>
        <v>0</v>
      </c>
      <c r="F137" s="954">
        <f>IFERROR(VLOOKUP($A137,'[8]BL Format'!$B$3:$C$21,2,FALSE),0)</f>
        <v>0</v>
      </c>
      <c r="G137" s="1034">
        <f t="shared" si="40"/>
        <v>0</v>
      </c>
      <c r="H137" s="954"/>
      <c r="I137" s="1034">
        <f t="shared" si="41"/>
        <v>0</v>
      </c>
      <c r="J137" s="1034">
        <f t="shared" si="42"/>
        <v>0</v>
      </c>
      <c r="K137" s="954">
        <f>VLOOKUP($A137,[9]CDF!$A$7:$D$213,4,FALSE)</f>
        <v>0</v>
      </c>
      <c r="L137" s="1039">
        <f t="shared" si="43"/>
        <v>0</v>
      </c>
      <c r="M137" s="1040">
        <f>IFERROR(VLOOKUP($A137,[10]Allocation!$A$6:$Q$93,15,FALSE),0)</f>
        <v>0</v>
      </c>
      <c r="N137" s="954">
        <f>VLOOKUP(A137,'[11]MFP Grades 7-12'!$B$11:$L$204,11,FALSE)</f>
        <v>28</v>
      </c>
      <c r="O137" s="1053">
        <f t="shared" si="44"/>
        <v>1652</v>
      </c>
      <c r="P137" s="1034"/>
      <c r="Q137" s="1054">
        <f t="shared" si="45"/>
        <v>1652</v>
      </c>
      <c r="R137" s="1055">
        <f t="shared" si="46"/>
        <v>1652</v>
      </c>
      <c r="T137" s="954"/>
      <c r="V137" s="954">
        <v>0</v>
      </c>
    </row>
    <row r="138" spans="1:22" ht="15" customHeight="1" x14ac:dyDescent="0.2">
      <c r="A138" s="950" t="s">
        <v>461</v>
      </c>
      <c r="B138" s="511" t="s">
        <v>461</v>
      </c>
      <c r="C138" s="948" t="s">
        <v>438</v>
      </c>
      <c r="D138" s="949"/>
      <c r="E138" s="1029">
        <f t="shared" si="39"/>
        <v>0</v>
      </c>
      <c r="F138" s="949">
        <f>IFERROR(VLOOKUP($A138,'[8]BL Format'!$B$3:$C$21,2,FALSE),0)</f>
        <v>0</v>
      </c>
      <c r="G138" s="1033">
        <f t="shared" si="40"/>
        <v>0</v>
      </c>
      <c r="H138" s="949"/>
      <c r="I138" s="1033">
        <f t="shared" si="41"/>
        <v>0</v>
      </c>
      <c r="J138" s="1033">
        <f t="shared" si="42"/>
        <v>0</v>
      </c>
      <c r="K138" s="949">
        <f>VLOOKUP($A138,[9]CDF!$A$7:$D$213,4,FALSE)</f>
        <v>0</v>
      </c>
      <c r="L138" s="1037">
        <f t="shared" si="43"/>
        <v>0</v>
      </c>
      <c r="M138" s="1038">
        <f>IFERROR(VLOOKUP($A138,[10]Allocation!$A$6:$Q$93,15,FALSE),0)</f>
        <v>0</v>
      </c>
      <c r="N138" s="949">
        <f>VLOOKUP(A138,'[11]MFP Grades 7-12'!$B$11:$L$204,11,FALSE)</f>
        <v>123</v>
      </c>
      <c r="O138" s="1050">
        <f t="shared" si="44"/>
        <v>7257</v>
      </c>
      <c r="P138" s="1033"/>
      <c r="Q138" s="1051">
        <f t="shared" si="45"/>
        <v>7257</v>
      </c>
      <c r="R138" s="1052">
        <f t="shared" si="46"/>
        <v>7257</v>
      </c>
      <c r="T138" s="949"/>
      <c r="V138" s="949">
        <v>0</v>
      </c>
    </row>
    <row r="139" spans="1:22" ht="15" customHeight="1" x14ac:dyDescent="0.2">
      <c r="A139" s="950" t="s">
        <v>463</v>
      </c>
      <c r="B139" s="511" t="s">
        <v>463</v>
      </c>
      <c r="C139" s="948" t="s">
        <v>440</v>
      </c>
      <c r="D139" s="949"/>
      <c r="E139" s="1029">
        <f t="shared" si="39"/>
        <v>0</v>
      </c>
      <c r="F139" s="949">
        <f>IFERROR(VLOOKUP($A139,'[8]BL Format'!$B$3:$C$21,2,FALSE),0)</f>
        <v>0</v>
      </c>
      <c r="G139" s="1033">
        <f t="shared" si="40"/>
        <v>0</v>
      </c>
      <c r="H139" s="949"/>
      <c r="I139" s="1033">
        <f t="shared" si="41"/>
        <v>0</v>
      </c>
      <c r="J139" s="1033">
        <f t="shared" si="42"/>
        <v>0</v>
      </c>
      <c r="K139" s="949">
        <f>VLOOKUP($A139,[9]CDF!$A$7:$D$213,4,FALSE)</f>
        <v>0</v>
      </c>
      <c r="L139" s="1037">
        <f t="shared" si="43"/>
        <v>0</v>
      </c>
      <c r="M139" s="1038">
        <f>IFERROR(VLOOKUP($A139,[10]Allocation!$A$6:$Q$93,15,FALSE),0)</f>
        <v>0</v>
      </c>
      <c r="N139" s="949">
        <f>VLOOKUP(A139,'[11]MFP Grades 7-12'!$B$11:$L$204,11,FALSE)</f>
        <v>144</v>
      </c>
      <c r="O139" s="1050">
        <f t="shared" si="44"/>
        <v>8496</v>
      </c>
      <c r="P139" s="1033"/>
      <c r="Q139" s="1051">
        <f t="shared" si="45"/>
        <v>8496</v>
      </c>
      <c r="R139" s="1052">
        <f t="shared" si="46"/>
        <v>8496</v>
      </c>
      <c r="T139" s="949"/>
      <c r="V139" s="949">
        <v>0</v>
      </c>
    </row>
    <row r="140" spans="1:22" ht="15" customHeight="1" x14ac:dyDescent="0.2">
      <c r="A140" s="951" t="s">
        <v>611</v>
      </c>
      <c r="B140" s="952">
        <v>389002</v>
      </c>
      <c r="C140" s="953" t="s">
        <v>436</v>
      </c>
      <c r="D140" s="954"/>
      <c r="E140" s="1030">
        <f t="shared" si="39"/>
        <v>0</v>
      </c>
      <c r="F140" s="954">
        <f>IFERROR(VLOOKUP($A140,'[8]BL Format'!$B$3:$C$21,2,FALSE),0)</f>
        <v>0</v>
      </c>
      <c r="G140" s="1034">
        <f t="shared" si="40"/>
        <v>0</v>
      </c>
      <c r="H140" s="954"/>
      <c r="I140" s="1034">
        <f t="shared" si="41"/>
        <v>0</v>
      </c>
      <c r="J140" s="1034">
        <f t="shared" si="42"/>
        <v>0</v>
      </c>
      <c r="K140" s="954">
        <f>VLOOKUP($A140,[9]CDF!$A$7:$D$213,4,FALSE)</f>
        <v>0</v>
      </c>
      <c r="L140" s="1039">
        <f t="shared" si="43"/>
        <v>0</v>
      </c>
      <c r="M140" s="1040">
        <f>IFERROR(VLOOKUP($A140,[10]Allocation!$A$6:$Q$93,15,FALSE),0)</f>
        <v>0</v>
      </c>
      <c r="N140" s="954">
        <f>VLOOKUP(A140,'[11]MFP Grades 7-12'!$B$11:$L$204,11,FALSE)</f>
        <v>294</v>
      </c>
      <c r="O140" s="1053">
        <f t="shared" si="44"/>
        <v>17346</v>
      </c>
      <c r="P140" s="1034"/>
      <c r="Q140" s="1054">
        <f t="shared" si="45"/>
        <v>17346</v>
      </c>
      <c r="R140" s="1055">
        <f t="shared" si="46"/>
        <v>17346</v>
      </c>
      <c r="T140" s="954"/>
      <c r="V140" s="954">
        <v>0</v>
      </c>
    </row>
    <row r="141" spans="1:22" ht="15" customHeight="1" thickBot="1" x14ac:dyDescent="0.25">
      <c r="A141" s="964"/>
      <c r="B141" s="965"/>
      <c r="C141" s="966" t="s">
        <v>458</v>
      </c>
      <c r="D141" s="967">
        <f t="shared" ref="D141:R141" si="47">SUM(D133:D140)</f>
        <v>0</v>
      </c>
      <c r="E141" s="1031">
        <f t="shared" si="47"/>
        <v>0</v>
      </c>
      <c r="F141" s="967">
        <f t="shared" si="47"/>
        <v>0</v>
      </c>
      <c r="G141" s="1036">
        <f t="shared" si="47"/>
        <v>0</v>
      </c>
      <c r="H141" s="967">
        <f t="shared" si="47"/>
        <v>0</v>
      </c>
      <c r="I141" s="1036">
        <f t="shared" si="47"/>
        <v>0</v>
      </c>
      <c r="J141" s="1036">
        <f t="shared" si="47"/>
        <v>0</v>
      </c>
      <c r="K141" s="967">
        <f t="shared" si="47"/>
        <v>0</v>
      </c>
      <c r="L141" s="1045">
        <f t="shared" si="47"/>
        <v>10000</v>
      </c>
      <c r="M141" s="1046">
        <f t="shared" si="47"/>
        <v>0</v>
      </c>
      <c r="N141" s="967">
        <f t="shared" si="47"/>
        <v>1234</v>
      </c>
      <c r="O141" s="1059">
        <f t="shared" si="47"/>
        <v>72806</v>
      </c>
      <c r="P141" s="1036">
        <f t="shared" si="47"/>
        <v>0</v>
      </c>
      <c r="Q141" s="1060">
        <f t="shared" si="47"/>
        <v>72806</v>
      </c>
      <c r="R141" s="1061">
        <f t="shared" si="47"/>
        <v>82806</v>
      </c>
      <c r="T141" s="967">
        <f>SUM(T133:T140)</f>
        <v>0</v>
      </c>
      <c r="V141" s="967">
        <f>SUM(V133:V140)</f>
        <v>364</v>
      </c>
    </row>
    <row r="142" spans="1:22" s="291" customFormat="1" ht="6.75" customHeight="1" thickTop="1" x14ac:dyDescent="0.2">
      <c r="A142" s="972"/>
      <c r="B142" s="968"/>
      <c r="C142" s="289"/>
      <c r="D142" s="969"/>
      <c r="E142" s="971"/>
      <c r="F142" s="969"/>
      <c r="G142" s="971"/>
      <c r="H142" s="970"/>
      <c r="I142" s="971"/>
      <c r="J142" s="971"/>
      <c r="K142" s="973"/>
      <c r="L142" s="971"/>
      <c r="M142" s="971"/>
      <c r="N142" s="973"/>
      <c r="O142" s="971"/>
      <c r="P142" s="971"/>
      <c r="Q142" s="1062"/>
      <c r="R142" s="974"/>
      <c r="S142"/>
      <c r="T142" s="973"/>
      <c r="U142"/>
      <c r="V142" s="973"/>
    </row>
    <row r="143" spans="1:22" ht="15" customHeight="1" thickBot="1" x14ac:dyDescent="0.25">
      <c r="A143" s="964"/>
      <c r="B143" s="965"/>
      <c r="C143" s="966" t="s">
        <v>276</v>
      </c>
      <c r="D143" s="967">
        <f t="shared" ref="D143:R143" si="48">D141+D131+D93+D84+D76</f>
        <v>265</v>
      </c>
      <c r="E143" s="1031">
        <f t="shared" si="48"/>
        <v>5565000</v>
      </c>
      <c r="F143" s="967">
        <f t="shared" si="48"/>
        <v>86</v>
      </c>
      <c r="G143" s="1036">
        <f t="shared" si="48"/>
        <v>516000</v>
      </c>
      <c r="H143" s="967">
        <f t="shared" si="48"/>
        <v>0</v>
      </c>
      <c r="I143" s="1036">
        <f t="shared" si="48"/>
        <v>0</v>
      </c>
      <c r="J143" s="1036">
        <f t="shared" si="48"/>
        <v>516000</v>
      </c>
      <c r="K143" s="967">
        <f t="shared" si="48"/>
        <v>44858</v>
      </c>
      <c r="L143" s="1045">
        <f t="shared" si="48"/>
        <v>10999610</v>
      </c>
      <c r="M143" s="1046">
        <f t="shared" si="48"/>
        <v>12000000</v>
      </c>
      <c r="N143" s="967">
        <f t="shared" si="48"/>
        <v>301762</v>
      </c>
      <c r="O143" s="1059">
        <f t="shared" si="48"/>
        <v>17803958</v>
      </c>
      <c r="P143" s="1036">
        <f t="shared" si="48"/>
        <v>0</v>
      </c>
      <c r="Q143" s="1060">
        <f t="shared" si="48"/>
        <v>17803958</v>
      </c>
      <c r="R143" s="1061">
        <f t="shared" si="48"/>
        <v>46884568</v>
      </c>
      <c r="T143" s="967">
        <f>T141+T131+T93+T84+T76</f>
        <v>0</v>
      </c>
      <c r="V143" s="967">
        <f>V141+V131+V93+V84+V76</f>
        <v>187006</v>
      </c>
    </row>
    <row r="144" spans="1:22" s="291" customFormat="1" ht="6.75" customHeight="1" thickTop="1" x14ac:dyDescent="0.2">
      <c r="A144" s="972"/>
      <c r="B144" s="968"/>
      <c r="C144" s="289"/>
      <c r="D144" s="969"/>
      <c r="E144" s="971"/>
      <c r="F144" s="969"/>
      <c r="G144" s="971"/>
      <c r="H144" s="970"/>
      <c r="I144" s="971"/>
      <c r="J144" s="971"/>
      <c r="K144" s="973"/>
      <c r="L144" s="971"/>
      <c r="M144" s="971"/>
      <c r="N144" s="973"/>
      <c r="O144" s="971"/>
      <c r="P144" s="971"/>
      <c r="Q144" s="1062"/>
      <c r="R144" s="974"/>
      <c r="S144"/>
      <c r="T144" s="973"/>
      <c r="U144"/>
      <c r="V144" s="973"/>
    </row>
    <row r="145" spans="1:22" ht="15" customHeight="1" x14ac:dyDescent="0.2">
      <c r="A145" s="951"/>
      <c r="B145" s="950"/>
      <c r="C145" s="953" t="s">
        <v>1525</v>
      </c>
      <c r="D145" s="954"/>
      <c r="E145" s="1030"/>
      <c r="F145" s="954"/>
      <c r="G145" s="1034">
        <f t="shared" ref="G145" si="49">ROUND($G$3*F145,0)</f>
        <v>0</v>
      </c>
      <c r="H145" s="954"/>
      <c r="I145" s="1034">
        <f t="shared" ref="I145" si="50">ROUND($I$3*H145,0)</f>
        <v>0</v>
      </c>
      <c r="J145" s="1034">
        <f t="shared" ref="J145" si="51">G145+I145</f>
        <v>0</v>
      </c>
      <c r="K145" s="954"/>
      <c r="L145" s="1039"/>
      <c r="M145" s="1040"/>
      <c r="N145" s="954">
        <v>208</v>
      </c>
      <c r="O145" s="1053">
        <f>N145*$O$3</f>
        <v>12272</v>
      </c>
      <c r="P145" s="1034"/>
      <c r="Q145" s="1054">
        <f>O145+P145</f>
        <v>12272</v>
      </c>
      <c r="R145" s="1055">
        <f>L145+J145+E145+M145+Q145</f>
        <v>12272</v>
      </c>
      <c r="T145" s="954"/>
      <c r="V145" s="954">
        <v>100</v>
      </c>
    </row>
    <row r="146" spans="1:22" ht="15" customHeight="1" thickBot="1" x14ac:dyDescent="0.25">
      <c r="A146" s="964"/>
      <c r="B146" s="965"/>
      <c r="C146" s="966" t="s">
        <v>276</v>
      </c>
      <c r="D146" s="967">
        <f t="shared" ref="D146:K146" si="52">D143+D145</f>
        <v>265</v>
      </c>
      <c r="E146" s="1031">
        <f t="shared" si="52"/>
        <v>5565000</v>
      </c>
      <c r="F146" s="967">
        <f t="shared" si="52"/>
        <v>86</v>
      </c>
      <c r="G146" s="1036">
        <f t="shared" si="52"/>
        <v>516000</v>
      </c>
      <c r="H146" s="967">
        <f t="shared" si="52"/>
        <v>0</v>
      </c>
      <c r="I146" s="1036">
        <f t="shared" si="52"/>
        <v>0</v>
      </c>
      <c r="J146" s="1036">
        <f t="shared" si="52"/>
        <v>516000</v>
      </c>
      <c r="K146" s="967">
        <f t="shared" si="52"/>
        <v>44858</v>
      </c>
      <c r="L146" s="1045">
        <f>L143+L145</f>
        <v>10999610</v>
      </c>
      <c r="M146" s="1046">
        <f t="shared" ref="M146:R146" si="53">M143+M145</f>
        <v>12000000</v>
      </c>
      <c r="N146" s="967">
        <f t="shared" si="53"/>
        <v>301970</v>
      </c>
      <c r="O146" s="1059">
        <f t="shared" si="53"/>
        <v>17816230</v>
      </c>
      <c r="P146" s="1036">
        <f t="shared" si="53"/>
        <v>0</v>
      </c>
      <c r="Q146" s="1060">
        <f t="shared" si="53"/>
        <v>17816230</v>
      </c>
      <c r="R146" s="1061">
        <f t="shared" si="53"/>
        <v>46896840</v>
      </c>
      <c r="T146" s="967"/>
      <c r="V146" s="967"/>
    </row>
    <row r="147" spans="1:22" ht="13.5" thickTop="1" x14ac:dyDescent="0.2"/>
  </sheetData>
  <sortState ref="A162:R212">
    <sortCondition ref="A162"/>
  </sortState>
  <mergeCells count="17">
    <mergeCell ref="K1:L1"/>
    <mergeCell ref="D2:D3"/>
    <mergeCell ref="M1:M2"/>
    <mergeCell ref="V2:V3"/>
    <mergeCell ref="T2:T3"/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</mergeCells>
  <conditionalFormatting sqref="N130 N133:N141">
    <cfRule type="cellIs" dxfId="70" priority="355" operator="between">
      <formula>0.1</formula>
      <formula>10</formula>
    </cfRule>
  </conditionalFormatting>
  <conditionalFormatting sqref="N131 N7:N41 N83:N99 N43:N77">
    <cfRule type="cellIs" dxfId="69" priority="365" operator="between">
      <formula>0.1</formula>
      <formula>10</formula>
    </cfRule>
  </conditionalFormatting>
  <conditionalFormatting sqref="N132">
    <cfRule type="cellIs" dxfId="68" priority="364" operator="between">
      <formula>0.1</formula>
      <formula>10</formula>
    </cfRule>
  </conditionalFormatting>
  <conditionalFormatting sqref="N78:N82">
    <cfRule type="cellIs" dxfId="67" priority="174" operator="between">
      <formula>0.1</formula>
      <formula>10</formula>
    </cfRule>
  </conditionalFormatting>
  <conditionalFormatting sqref="N105:N109">
    <cfRule type="cellIs" dxfId="66" priority="134" operator="between">
      <formula>0.1</formula>
      <formula>10</formula>
    </cfRule>
  </conditionalFormatting>
  <conditionalFormatting sqref="N100:N104">
    <cfRule type="cellIs" dxfId="65" priority="137" operator="between">
      <formula>0.1</formula>
      <formula>10</formula>
    </cfRule>
  </conditionalFormatting>
  <conditionalFormatting sqref="N110:N114">
    <cfRule type="cellIs" dxfId="64" priority="131" operator="between">
      <formula>0.1</formula>
      <formula>10</formula>
    </cfRule>
  </conditionalFormatting>
  <conditionalFormatting sqref="N115:N119">
    <cfRule type="cellIs" dxfId="63" priority="128" operator="between">
      <formula>0.1</formula>
      <formula>10</formula>
    </cfRule>
  </conditionalFormatting>
  <conditionalFormatting sqref="N120:N124">
    <cfRule type="cellIs" dxfId="62" priority="125" operator="between">
      <formula>0.1</formula>
      <formula>10</formula>
    </cfRule>
  </conditionalFormatting>
  <conditionalFormatting sqref="N125:N129">
    <cfRule type="cellIs" dxfId="61" priority="122" operator="between">
      <formula>0.1</formula>
      <formula>10</formula>
    </cfRule>
  </conditionalFormatting>
  <conditionalFormatting sqref="N145">
    <cfRule type="cellIs" dxfId="60" priority="119" operator="between">
      <formula>0.1</formula>
      <formula>10</formula>
    </cfRule>
  </conditionalFormatting>
  <conditionalFormatting sqref="V42">
    <cfRule type="cellIs" dxfId="59" priority="2" operator="between">
      <formula>0.1</formula>
      <formula>10</formula>
    </cfRule>
  </conditionalFormatting>
  <conditionalFormatting sqref="N42">
    <cfRule type="cellIs" dxfId="58" priority="1" operator="between">
      <formula>0.1</formula>
      <formula>10</formula>
    </cfRule>
  </conditionalFormatting>
  <printOptions horizontalCentered="1"/>
  <pageMargins left="0.25" right="0.25" top="0.9" bottom="0.5" header="0.35" footer="0.35"/>
  <pageSetup paperSize="5" scale="70" firstPageNumber="35" fitToHeight="0" orientation="portrait" r:id="rId1"/>
  <headerFooter alignWithMargins="0">
    <oddHeader>&amp;L&amp;"Arial,Bold"&amp;18&amp;K000000Table 4:  FY2018-19 Budget Letter 
Level 4 Supplementary Allocations (March 2019)</oddHeader>
    <oddFooter>&amp;R&amp;P</oddFooter>
  </headerFooter>
  <rowBreaks count="1" manualBreakCount="1">
    <brk id="77" max="17" man="1"/>
  </rowBreaks>
  <colBreaks count="1" manualBreakCount="1">
    <brk id="1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3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8.85546875" defaultRowHeight="12.75" x14ac:dyDescent="0.2"/>
  <cols>
    <col min="1" max="1" width="7.7109375" style="110" bestFit="1" customWidth="1"/>
    <col min="2" max="2" width="20.140625" style="110" customWidth="1"/>
    <col min="3" max="8" width="14.42578125" style="110" customWidth="1"/>
    <col min="9" max="11" width="15.140625" style="110" customWidth="1"/>
    <col min="12" max="14" width="14.42578125" style="110" customWidth="1"/>
    <col min="15" max="16" width="15.85546875" style="110" customWidth="1"/>
    <col min="17" max="17" width="18.28515625" style="110" customWidth="1"/>
    <col min="18" max="20" width="14.85546875" style="110" customWidth="1"/>
    <col min="21" max="23" width="15.85546875" style="110" customWidth="1"/>
    <col min="24" max="24" width="17.28515625" style="110" customWidth="1"/>
    <col min="25" max="16384" width="8.85546875" style="110"/>
  </cols>
  <sheetData>
    <row r="1" spans="1:24" ht="23.45" customHeight="1" x14ac:dyDescent="0.2">
      <c r="A1" s="1688" t="s">
        <v>515</v>
      </c>
      <c r="B1" s="1688"/>
      <c r="C1" s="1695" t="s">
        <v>378</v>
      </c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6"/>
      <c r="O1" s="1697" t="s">
        <v>378</v>
      </c>
      <c r="P1" s="1695"/>
      <c r="Q1" s="1695"/>
      <c r="R1" s="1695"/>
      <c r="S1" s="1695"/>
      <c r="T1" s="1695"/>
      <c r="U1" s="1695"/>
      <c r="V1" s="1698"/>
      <c r="W1" s="1695"/>
      <c r="X1" s="1696"/>
    </row>
    <row r="2" spans="1:24" ht="30" customHeight="1" x14ac:dyDescent="0.2">
      <c r="A2" s="1688"/>
      <c r="B2" s="1688"/>
      <c r="C2" s="415"/>
      <c r="D2" s="415"/>
      <c r="E2" s="416"/>
      <c r="F2" s="105"/>
      <c r="G2" s="105"/>
      <c r="H2" s="105"/>
      <c r="I2" s="1692" t="s">
        <v>251</v>
      </c>
      <c r="J2" s="1693"/>
      <c r="K2" s="1694"/>
      <c r="L2" s="105"/>
      <c r="M2" s="417"/>
      <c r="N2" s="418"/>
      <c r="O2" s="1689" t="s">
        <v>375</v>
      </c>
      <c r="P2" s="1691"/>
      <c r="Q2" s="417"/>
      <c r="R2" s="417"/>
      <c r="S2" s="417"/>
      <c r="T2" s="417"/>
      <c r="U2" s="1689" t="s">
        <v>377</v>
      </c>
      <c r="V2" s="1690"/>
      <c r="W2" s="1691"/>
      <c r="X2" s="418"/>
    </row>
    <row r="3" spans="1:24" ht="134.25" customHeight="1" x14ac:dyDescent="0.2">
      <c r="A3" s="1688"/>
      <c r="B3" s="1688"/>
      <c r="C3" s="414" t="s">
        <v>1232</v>
      </c>
      <c r="D3" s="413" t="s">
        <v>1651</v>
      </c>
      <c r="E3" s="411" t="s">
        <v>532</v>
      </c>
      <c r="F3" s="413" t="s">
        <v>452</v>
      </c>
      <c r="G3" s="413" t="s">
        <v>376</v>
      </c>
      <c r="H3" s="411" t="s">
        <v>523</v>
      </c>
      <c r="I3" s="201" t="s">
        <v>1233</v>
      </c>
      <c r="J3" s="201" t="s">
        <v>1234</v>
      </c>
      <c r="K3" s="201" t="s">
        <v>253</v>
      </c>
      <c r="L3" s="413" t="s">
        <v>518</v>
      </c>
      <c r="M3" s="1296" t="s">
        <v>1528</v>
      </c>
      <c r="N3" s="413" t="s">
        <v>519</v>
      </c>
      <c r="O3" s="202" t="s">
        <v>370</v>
      </c>
      <c r="P3" s="202" t="s">
        <v>1546</v>
      </c>
      <c r="Q3" s="203" t="s">
        <v>1302</v>
      </c>
      <c r="R3" s="203" t="s">
        <v>296</v>
      </c>
      <c r="S3" s="203" t="s">
        <v>299</v>
      </c>
      <c r="T3" s="203" t="s">
        <v>252</v>
      </c>
      <c r="U3" s="412" t="s">
        <v>475</v>
      </c>
      <c r="V3" s="412" t="s">
        <v>1626</v>
      </c>
      <c r="W3" s="412" t="s">
        <v>460</v>
      </c>
      <c r="X3" s="203" t="s">
        <v>1303</v>
      </c>
    </row>
    <row r="4" spans="1:24" x14ac:dyDescent="0.2">
      <c r="A4" s="419"/>
      <c r="B4" s="420"/>
      <c r="C4" s="421">
        <v>1</v>
      </c>
      <c r="D4" s="421">
        <f t="shared" ref="D4:O4" si="0">C4+1</f>
        <v>2</v>
      </c>
      <c r="E4" s="421">
        <f t="shared" si="0"/>
        <v>3</v>
      </c>
      <c r="F4" s="421">
        <f t="shared" si="0"/>
        <v>4</v>
      </c>
      <c r="G4" s="421">
        <f t="shared" si="0"/>
        <v>5</v>
      </c>
      <c r="H4" s="421">
        <f t="shared" si="0"/>
        <v>6</v>
      </c>
      <c r="I4" s="421">
        <f t="shared" si="0"/>
        <v>7</v>
      </c>
      <c r="J4" s="421">
        <f t="shared" si="0"/>
        <v>8</v>
      </c>
      <c r="K4" s="421">
        <f t="shared" si="0"/>
        <v>9</v>
      </c>
      <c r="L4" s="421">
        <f t="shared" si="0"/>
        <v>10</v>
      </c>
      <c r="M4" s="421">
        <f t="shared" si="0"/>
        <v>11</v>
      </c>
      <c r="N4" s="421">
        <f t="shared" si="0"/>
        <v>12</v>
      </c>
      <c r="O4" s="421">
        <f t="shared" si="0"/>
        <v>13</v>
      </c>
      <c r="P4" s="421">
        <f t="shared" ref="P4:X4" si="1">O4+1</f>
        <v>14</v>
      </c>
      <c r="Q4" s="421">
        <f t="shared" si="1"/>
        <v>15</v>
      </c>
      <c r="R4" s="421">
        <f t="shared" si="1"/>
        <v>16</v>
      </c>
      <c r="S4" s="421">
        <f t="shared" si="1"/>
        <v>17</v>
      </c>
      <c r="T4" s="421">
        <f t="shared" si="1"/>
        <v>18</v>
      </c>
      <c r="U4" s="421">
        <f t="shared" si="1"/>
        <v>19</v>
      </c>
      <c r="V4" s="421">
        <f t="shared" si="1"/>
        <v>20</v>
      </c>
      <c r="W4" s="421">
        <f t="shared" si="1"/>
        <v>21</v>
      </c>
      <c r="X4" s="421">
        <f t="shared" si="1"/>
        <v>22</v>
      </c>
    </row>
    <row r="5" spans="1:24" s="802" customFormat="1" ht="27.75" customHeight="1" x14ac:dyDescent="0.2">
      <c r="A5" s="1177"/>
      <c r="B5" s="1177"/>
      <c r="C5" s="987" t="s">
        <v>1050</v>
      </c>
      <c r="D5" s="987" t="s">
        <v>1051</v>
      </c>
      <c r="E5" s="987" t="s">
        <v>1052</v>
      </c>
      <c r="F5" s="1153" t="s">
        <v>954</v>
      </c>
      <c r="G5" s="987" t="s">
        <v>929</v>
      </c>
      <c r="H5" s="987" t="s">
        <v>1053</v>
      </c>
      <c r="I5" s="984" t="s">
        <v>1307</v>
      </c>
      <c r="J5" s="984" t="s">
        <v>1308</v>
      </c>
      <c r="K5" s="987" t="s">
        <v>1054</v>
      </c>
      <c r="L5" s="987" t="s">
        <v>1055</v>
      </c>
      <c r="M5" s="987" t="s">
        <v>1058</v>
      </c>
      <c r="N5" s="987" t="s">
        <v>1056</v>
      </c>
      <c r="O5" s="984" t="s">
        <v>271</v>
      </c>
      <c r="P5" s="984" t="s">
        <v>503</v>
      </c>
      <c r="Q5" s="987" t="s">
        <v>1474</v>
      </c>
      <c r="R5" s="987" t="s">
        <v>1306</v>
      </c>
      <c r="S5" s="987" t="s">
        <v>1475</v>
      </c>
      <c r="T5" s="987" t="s">
        <v>1476</v>
      </c>
      <c r="U5" s="984" t="s">
        <v>327</v>
      </c>
      <c r="V5" s="984" t="s">
        <v>352</v>
      </c>
      <c r="W5" s="984" t="s">
        <v>451</v>
      </c>
      <c r="X5" s="987" t="s">
        <v>1477</v>
      </c>
    </row>
    <row r="6" spans="1:24" s="802" customFormat="1" ht="22.5" hidden="1" x14ac:dyDescent="0.2">
      <c r="A6" s="1177"/>
      <c r="B6" s="1177"/>
      <c r="C6" s="987" t="s">
        <v>805</v>
      </c>
      <c r="D6" s="987" t="s">
        <v>805</v>
      </c>
      <c r="E6" s="987" t="s">
        <v>806</v>
      </c>
      <c r="F6" s="1153" t="s">
        <v>961</v>
      </c>
      <c r="G6" s="987" t="s">
        <v>806</v>
      </c>
      <c r="H6" s="987" t="s">
        <v>806</v>
      </c>
      <c r="I6" s="987" t="s">
        <v>1057</v>
      </c>
      <c r="J6" s="987" t="s">
        <v>1057</v>
      </c>
      <c r="K6" s="987" t="s">
        <v>806</v>
      </c>
      <c r="L6" s="987" t="s">
        <v>806</v>
      </c>
      <c r="M6" s="987" t="s">
        <v>1058</v>
      </c>
      <c r="N6" s="987" t="s">
        <v>806</v>
      </c>
      <c r="O6" s="987" t="s">
        <v>805</v>
      </c>
      <c r="P6" s="987" t="s">
        <v>805</v>
      </c>
      <c r="Q6" s="987" t="s">
        <v>806</v>
      </c>
      <c r="R6" s="987" t="s">
        <v>1301</v>
      </c>
      <c r="S6" s="987" t="s">
        <v>806</v>
      </c>
      <c r="T6" s="987" t="s">
        <v>806</v>
      </c>
      <c r="U6" s="987" t="s">
        <v>805</v>
      </c>
      <c r="V6" s="987" t="s">
        <v>805</v>
      </c>
      <c r="W6" s="987" t="s">
        <v>805</v>
      </c>
      <c r="X6" s="987" t="s">
        <v>806</v>
      </c>
    </row>
    <row r="7" spans="1:24" ht="31.5" customHeight="1" x14ac:dyDescent="0.2">
      <c r="A7" s="422">
        <v>318001</v>
      </c>
      <c r="B7" s="423" t="s">
        <v>517</v>
      </c>
      <c r="C7" s="424">
        <f>'8_2.1.18 SIS'!AX76</f>
        <v>1435</v>
      </c>
      <c r="D7" s="425">
        <f>'3_Levels 1&amp;2'!AM76</f>
        <v>4579.7194791561578</v>
      </c>
      <c r="E7" s="425">
        <f>C7*ROUND(D7,0)</f>
        <v>6572300</v>
      </c>
      <c r="F7" s="425">
        <v>605.97185873605952</v>
      </c>
      <c r="G7" s="425">
        <f>F7*C7</f>
        <v>869569.61728624546</v>
      </c>
      <c r="H7" s="426">
        <f>ROUND(E7+G7,0)</f>
        <v>7441870</v>
      </c>
      <c r="I7" s="427">
        <f>'[2]Oct_MidYear Adj'!$J78</f>
        <v>-36300</v>
      </c>
      <c r="J7" s="427">
        <f>'[2]Feb_MidYear Adj'!$J78</f>
        <v>-2593</v>
      </c>
      <c r="K7" s="428">
        <f>SUM(I7:J7)</f>
        <v>-38893</v>
      </c>
      <c r="L7" s="426">
        <f>H7+K7</f>
        <v>7402977</v>
      </c>
      <c r="M7" s="425"/>
      <c r="N7" s="426">
        <f>SUM(L7:M7)</f>
        <v>7402977</v>
      </c>
      <c r="O7" s="429">
        <f>VLOOKUP($A7,'4_Level 4'!$A$78:$R$146,5,FALSE)</f>
        <v>0</v>
      </c>
      <c r="P7" s="429">
        <f>VLOOKUP($A7,'4_Level 4'!$A$78:$R$146,17,FALSE)</f>
        <v>40887</v>
      </c>
      <c r="Q7" s="426">
        <f>ROUND(SUM(N7:P7),0)</f>
        <v>7443864</v>
      </c>
      <c r="R7" s="427">
        <f>('[3]5A1_Labs'!U7*2)+('[5]5A1_Labs'!T7*6)</f>
        <v>4989174</v>
      </c>
      <c r="S7" s="427">
        <f>Q7-R7</f>
        <v>2454690</v>
      </c>
      <c r="T7" s="426">
        <f>ROUND(S7/$T$13,0)</f>
        <v>613673</v>
      </c>
      <c r="U7" s="425">
        <f>VLOOKUP($A7,'4_Level 4'!$A$78:$R$146,10,FALSE)</f>
        <v>0</v>
      </c>
      <c r="V7" s="425">
        <f>VLOOKUP($A7,'4_Level 4'!$A$78:$R$146,12,FALSE)</f>
        <v>10000</v>
      </c>
      <c r="W7" s="425">
        <f>VLOOKUP($A7,'4_Level 4'!$A$78:$R$146,13,FALSE)</f>
        <v>0</v>
      </c>
      <c r="X7" s="426">
        <f>Q7+U7+V7+W7</f>
        <v>7453864</v>
      </c>
    </row>
    <row r="8" spans="1:24" ht="31.5" customHeight="1" x14ac:dyDescent="0.2">
      <c r="A8" s="430">
        <v>319001</v>
      </c>
      <c r="B8" s="431" t="s">
        <v>516</v>
      </c>
      <c r="C8" s="424">
        <f>'8_2.1.18 SIS'!AY77</f>
        <v>567</v>
      </c>
      <c r="D8" s="425">
        <f>'3_Levels 1&amp;2'!AM76</f>
        <v>4579.7194791561578</v>
      </c>
      <c r="E8" s="425">
        <f>C8*ROUND(D8,0)</f>
        <v>2596860</v>
      </c>
      <c r="F8" s="425">
        <v>699.89832861189802</v>
      </c>
      <c r="G8" s="425">
        <f>F8*C8</f>
        <v>396842.35232294619</v>
      </c>
      <c r="H8" s="426">
        <f>ROUND(E8+G8,0)</f>
        <v>2993702</v>
      </c>
      <c r="I8" s="427">
        <f>'[2]Oct_MidYear Adj'!$J79</f>
        <v>554360</v>
      </c>
      <c r="J8" s="427">
        <f>'[2]Feb_MidYear Adj'!$J79</f>
        <v>-303578</v>
      </c>
      <c r="K8" s="428">
        <f>SUM(I8:J8)</f>
        <v>250782</v>
      </c>
      <c r="L8" s="426">
        <f>H8+K8</f>
        <v>3244484</v>
      </c>
      <c r="M8" s="425">
        <f>[1]Summary!$M$78</f>
        <v>25899</v>
      </c>
      <c r="N8" s="426">
        <f>SUM(L8:M8)</f>
        <v>3270383</v>
      </c>
      <c r="O8" s="429">
        <f>VLOOKUP($A8,'4_Level 4'!$A$78:$R$146,5,FALSE)</f>
        <v>0</v>
      </c>
      <c r="P8" s="429">
        <f>VLOOKUP($A8,'4_Level 4'!$A$78:$R$146,17,FALSE)</f>
        <v>21889</v>
      </c>
      <c r="Q8" s="426">
        <f>ROUND(SUM(N8:P8),0)</f>
        <v>3292272</v>
      </c>
      <c r="R8" s="427">
        <f>('[3]5A1_Labs'!U8*2)+('[5]5A1_Labs'!T8*6)</f>
        <v>2011064</v>
      </c>
      <c r="S8" s="427">
        <f>Q8-R8</f>
        <v>1281208</v>
      </c>
      <c r="T8" s="426">
        <f>ROUND(S8/$T$13,0)</f>
        <v>320302</v>
      </c>
      <c r="U8" s="425">
        <f>VLOOKUP($A8,'4_Level 4'!$A$78:$R$146,10,FALSE)</f>
        <v>0</v>
      </c>
      <c r="V8" s="425">
        <f>VLOOKUP($A8,'4_Level 4'!$A$78:$R$146,12,FALSE)</f>
        <v>10000</v>
      </c>
      <c r="W8" s="425">
        <f>VLOOKUP($A8,'4_Level 4'!$A$78:$R$146,13,FALSE)</f>
        <v>0</v>
      </c>
      <c r="X8" s="426">
        <f>Q8+U8+V8+W8</f>
        <v>3302272</v>
      </c>
    </row>
    <row r="9" spans="1:24" s="214" customFormat="1" ht="31.5" customHeight="1" thickBot="1" x14ac:dyDescent="0.25">
      <c r="A9" s="432"/>
      <c r="B9" s="432" t="s">
        <v>87</v>
      </c>
      <c r="C9" s="433">
        <f>SUM(C7:C8)</f>
        <v>2002</v>
      </c>
      <c r="D9" s="215"/>
      <c r="E9" s="216">
        <f>SUM(E7:E8)</f>
        <v>9169160</v>
      </c>
      <c r="F9" s="216"/>
      <c r="G9" s="216">
        <f t="shared" ref="G9:X9" si="2">SUM(G7:G8)</f>
        <v>1266411.9696091916</v>
      </c>
      <c r="H9" s="217">
        <f t="shared" si="2"/>
        <v>10435572</v>
      </c>
      <c r="I9" s="218">
        <f t="shared" si="2"/>
        <v>518060</v>
      </c>
      <c r="J9" s="218">
        <f t="shared" si="2"/>
        <v>-306171</v>
      </c>
      <c r="K9" s="219">
        <f t="shared" si="2"/>
        <v>211889</v>
      </c>
      <c r="L9" s="217">
        <f t="shared" si="2"/>
        <v>10647461</v>
      </c>
      <c r="M9" s="216">
        <f>SUM(M7:M8)</f>
        <v>25899</v>
      </c>
      <c r="N9" s="217">
        <f t="shared" si="2"/>
        <v>10673360</v>
      </c>
      <c r="O9" s="434">
        <f t="shared" si="2"/>
        <v>0</v>
      </c>
      <c r="P9" s="434">
        <f t="shared" si="2"/>
        <v>62776</v>
      </c>
      <c r="Q9" s="217">
        <f t="shared" si="2"/>
        <v>10736136</v>
      </c>
      <c r="R9" s="218">
        <f t="shared" si="2"/>
        <v>7000238</v>
      </c>
      <c r="S9" s="218">
        <f t="shared" si="2"/>
        <v>3735898</v>
      </c>
      <c r="T9" s="217">
        <f t="shared" si="2"/>
        <v>933975</v>
      </c>
      <c r="U9" s="216">
        <f t="shared" si="2"/>
        <v>0</v>
      </c>
      <c r="V9" s="216">
        <f>SUM(V7:V8)</f>
        <v>20000</v>
      </c>
      <c r="W9" s="216">
        <f t="shared" si="2"/>
        <v>0</v>
      </c>
      <c r="X9" s="217">
        <f t="shared" si="2"/>
        <v>10756136</v>
      </c>
    </row>
    <row r="10" spans="1:24" s="214" customFormat="1" ht="13.5" thickTop="1" x14ac:dyDescent="0.2">
      <c r="B10" s="435"/>
      <c r="C10" s="436"/>
      <c r="D10" s="437"/>
      <c r="E10" s="438"/>
    </row>
    <row r="12" spans="1:24" ht="13.15" customHeight="1" x14ac:dyDescent="0.2">
      <c r="D12"/>
    </row>
    <row r="13" spans="1:24" x14ac:dyDescent="0.2">
      <c r="D13"/>
      <c r="T13" s="110">
        <v>4</v>
      </c>
    </row>
  </sheetData>
  <mergeCells count="6">
    <mergeCell ref="A1:B3"/>
    <mergeCell ref="U2:W2"/>
    <mergeCell ref="O2:P2"/>
    <mergeCell ref="I2:K2"/>
    <mergeCell ref="C1:N1"/>
    <mergeCell ref="O1:X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1"/>
  <headerFooter alignWithMargins="0">
    <oddHeader xml:space="preserve">&amp;L&amp;"Arial,Bold"&amp;20&amp;K000000FY2018-19 MFP Budget Letter
March 2019&amp;R
</oddHeader>
    <oddFooter>&amp;R&amp;12&amp;P</oddFooter>
  </headerFooter>
  <colBreaks count="1" manualBreakCount="1">
    <brk id="14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15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8.85546875" defaultRowHeight="12.75" x14ac:dyDescent="0.2"/>
  <cols>
    <col min="1" max="1" width="7" style="108" bestFit="1" customWidth="1"/>
    <col min="2" max="2" width="23.28515625" style="108" customWidth="1"/>
    <col min="3" max="3" width="12.140625" style="108" bestFit="1" customWidth="1"/>
    <col min="4" max="4" width="6.42578125" style="108" customWidth="1"/>
    <col min="5" max="5" width="14" style="108" customWidth="1"/>
    <col min="6" max="6" width="7.28515625" style="108" customWidth="1"/>
    <col min="7" max="7" width="14" style="108" customWidth="1"/>
    <col min="8" max="8" width="10.28515625" style="108" customWidth="1"/>
    <col min="9" max="9" width="6.42578125" style="108" customWidth="1"/>
    <col min="10" max="10" width="11.28515625" style="108" customWidth="1"/>
    <col min="11" max="11" width="10.28515625" style="108" customWidth="1"/>
    <col min="12" max="12" width="6.42578125" style="108" customWidth="1"/>
    <col min="13" max="13" width="11.28515625" style="108" customWidth="1"/>
    <col min="14" max="14" width="10.28515625" style="108" customWidth="1"/>
    <col min="15" max="15" width="6.42578125" style="108" customWidth="1"/>
    <col min="16" max="16" width="11.28515625" style="108" customWidth="1"/>
    <col min="17" max="17" width="10.28515625" style="108" customWidth="1"/>
    <col min="18" max="18" width="6.42578125" style="108" customWidth="1"/>
    <col min="19" max="19" width="11.28515625" style="108" customWidth="1"/>
    <col min="20" max="20" width="13.140625" style="108" customWidth="1"/>
    <col min="21" max="22" width="14" style="108" customWidth="1"/>
    <col min="23" max="23" width="13.28515625" style="108" customWidth="1"/>
    <col min="24" max="24" width="13.5703125" style="108" customWidth="1"/>
    <col min="25" max="25" width="10.85546875" style="108" bestFit="1" customWidth="1"/>
    <col min="26" max="26" width="13.5703125" style="108" customWidth="1"/>
    <col min="27" max="27" width="14.28515625" style="108" customWidth="1"/>
    <col min="28" max="28" width="12.140625" style="108" customWidth="1"/>
    <col min="29" max="29" width="15.28515625" style="108" customWidth="1"/>
    <col min="30" max="30" width="13" style="108" customWidth="1"/>
    <col min="31" max="31" width="12.85546875" style="108" customWidth="1"/>
    <col min="32" max="32" width="13" style="108" customWidth="1"/>
    <col min="33" max="33" width="12" style="108" customWidth="1"/>
    <col min="34" max="34" width="16.28515625" style="108" customWidth="1"/>
    <col min="35" max="16384" width="8.85546875" style="108"/>
  </cols>
  <sheetData>
    <row r="1" spans="1:34" ht="19.899999999999999" customHeight="1" x14ac:dyDescent="0.2">
      <c r="A1" s="1703" t="s">
        <v>525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7"/>
      <c r="K1" s="1557"/>
      <c r="L1" s="1557"/>
      <c r="M1" s="1557"/>
      <c r="N1" s="1557"/>
      <c r="O1" s="1557"/>
      <c r="P1" s="1557"/>
      <c r="Q1" s="1557"/>
      <c r="R1" s="1557"/>
      <c r="S1" s="1557"/>
      <c r="T1" s="1558"/>
      <c r="U1" s="1556" t="s">
        <v>378</v>
      </c>
      <c r="V1" s="1557"/>
      <c r="W1" s="1557"/>
      <c r="X1" s="1557"/>
      <c r="Y1" s="1557"/>
      <c r="Z1" s="1557"/>
      <c r="AA1" s="1557"/>
      <c r="AB1" s="1557"/>
      <c r="AC1" s="1557"/>
      <c r="AD1" s="1557"/>
      <c r="AE1" s="1557"/>
      <c r="AF1" s="1557"/>
      <c r="AG1" s="1557"/>
      <c r="AH1" s="1558"/>
    </row>
    <row r="2" spans="1:34" ht="33" customHeight="1" x14ac:dyDescent="0.2">
      <c r="A2" s="1705"/>
      <c r="B2" s="1706"/>
      <c r="C2" s="1562" t="s">
        <v>1238</v>
      </c>
      <c r="D2" s="1564" t="s">
        <v>1646</v>
      </c>
      <c r="E2" s="1565"/>
      <c r="F2" s="1565"/>
      <c r="G2" s="1566"/>
      <c r="H2" s="1564" t="s">
        <v>1317</v>
      </c>
      <c r="I2" s="1567"/>
      <c r="J2" s="1568"/>
      <c r="K2" s="1564" t="s">
        <v>1314</v>
      </c>
      <c r="L2" s="1567"/>
      <c r="M2" s="1568"/>
      <c r="N2" s="1564" t="s">
        <v>1315</v>
      </c>
      <c r="O2" s="1567"/>
      <c r="P2" s="1568"/>
      <c r="Q2" s="1564" t="s">
        <v>1316</v>
      </c>
      <c r="R2" s="1567"/>
      <c r="S2" s="1568"/>
      <c r="T2" s="1562" t="s">
        <v>539</v>
      </c>
      <c r="U2" s="1569" t="s">
        <v>251</v>
      </c>
      <c r="V2" s="1569"/>
      <c r="W2" s="1569"/>
      <c r="X2" s="1562" t="s">
        <v>540</v>
      </c>
      <c r="Y2" s="1570" t="s">
        <v>487</v>
      </c>
      <c r="Z2" s="1570" t="s">
        <v>541</v>
      </c>
      <c r="AA2" s="1585" t="s">
        <v>1531</v>
      </c>
      <c r="AB2" s="1701" t="s">
        <v>500</v>
      </c>
      <c r="AC2" s="1570" t="s">
        <v>1263</v>
      </c>
      <c r="AD2" s="1570" t="s">
        <v>296</v>
      </c>
      <c r="AE2" s="1570" t="s">
        <v>297</v>
      </c>
      <c r="AF2" s="1570" t="s">
        <v>254</v>
      </c>
      <c r="AG2" s="1701" t="s">
        <v>514</v>
      </c>
      <c r="AH2" s="1570" t="s">
        <v>542</v>
      </c>
    </row>
    <row r="3" spans="1:34" ht="113.45" customHeight="1" x14ac:dyDescent="0.2">
      <c r="A3" s="1707"/>
      <c r="B3" s="1708"/>
      <c r="C3" s="1563"/>
      <c r="D3" s="1065" t="s">
        <v>489</v>
      </c>
      <c r="E3" s="1065" t="s">
        <v>711</v>
      </c>
      <c r="F3" s="1065" t="s">
        <v>489</v>
      </c>
      <c r="G3" s="1065" t="s">
        <v>710</v>
      </c>
      <c r="H3" s="1065" t="s">
        <v>1237</v>
      </c>
      <c r="I3" s="1065" t="s">
        <v>489</v>
      </c>
      <c r="J3" s="1065" t="s">
        <v>397</v>
      </c>
      <c r="K3" s="1065" t="s">
        <v>1236</v>
      </c>
      <c r="L3" s="1065" t="s">
        <v>489</v>
      </c>
      <c r="M3" s="1065" t="s">
        <v>397</v>
      </c>
      <c r="N3" s="1065" t="s">
        <v>1235</v>
      </c>
      <c r="O3" s="1065" t="s">
        <v>489</v>
      </c>
      <c r="P3" s="1065" t="s">
        <v>397</v>
      </c>
      <c r="Q3" s="1065" t="s">
        <v>1235</v>
      </c>
      <c r="R3" s="1065" t="s">
        <v>489</v>
      </c>
      <c r="S3" s="1065" t="s">
        <v>397</v>
      </c>
      <c r="T3" s="1562"/>
      <c r="U3" s="909" t="s">
        <v>1233</v>
      </c>
      <c r="V3" s="909" t="s">
        <v>1234</v>
      </c>
      <c r="W3" s="909" t="s">
        <v>253</v>
      </c>
      <c r="X3" s="1562"/>
      <c r="Y3" s="1571"/>
      <c r="Z3" s="1571"/>
      <c r="AA3" s="1585"/>
      <c r="AB3" s="1702"/>
      <c r="AC3" s="1571"/>
      <c r="AD3" s="1571"/>
      <c r="AE3" s="1571"/>
      <c r="AF3" s="1571"/>
      <c r="AG3" s="1702"/>
      <c r="AH3" s="1571"/>
    </row>
    <row r="4" spans="1:34" ht="14.25" customHeight="1" x14ac:dyDescent="0.2">
      <c r="A4" s="332"/>
      <c r="B4" s="333"/>
      <c r="C4" s="334">
        <v>1</v>
      </c>
      <c r="D4" s="334">
        <f t="shared" ref="D4:AA4" si="0">C4+1</f>
        <v>2</v>
      </c>
      <c r="E4" s="334">
        <f t="shared" si="0"/>
        <v>3</v>
      </c>
      <c r="F4" s="334">
        <f>E4+1</f>
        <v>4</v>
      </c>
      <c r="G4" s="334">
        <f>F4+1</f>
        <v>5</v>
      </c>
      <c r="H4" s="334">
        <f>G4+1</f>
        <v>6</v>
      </c>
      <c r="I4" s="334">
        <f>H4+1</f>
        <v>7</v>
      </c>
      <c r="J4" s="334">
        <f t="shared" si="0"/>
        <v>8</v>
      </c>
      <c r="K4" s="334">
        <f t="shared" si="0"/>
        <v>9</v>
      </c>
      <c r="L4" s="334">
        <f t="shared" si="0"/>
        <v>10</v>
      </c>
      <c r="M4" s="334">
        <f t="shared" si="0"/>
        <v>11</v>
      </c>
      <c r="N4" s="334">
        <f t="shared" si="0"/>
        <v>12</v>
      </c>
      <c r="O4" s="334">
        <f t="shared" si="0"/>
        <v>13</v>
      </c>
      <c r="P4" s="334">
        <f t="shared" si="0"/>
        <v>14</v>
      </c>
      <c r="Q4" s="334">
        <f t="shared" si="0"/>
        <v>15</v>
      </c>
      <c r="R4" s="334">
        <f t="shared" si="0"/>
        <v>16</v>
      </c>
      <c r="S4" s="334">
        <f t="shared" si="0"/>
        <v>17</v>
      </c>
      <c r="T4" s="334">
        <f>S4+1</f>
        <v>18</v>
      </c>
      <c r="U4" s="334">
        <f>T4+1</f>
        <v>19</v>
      </c>
      <c r="V4" s="334">
        <f>U4+1</f>
        <v>20</v>
      </c>
      <c r="W4" s="334">
        <f t="shared" si="0"/>
        <v>21</v>
      </c>
      <c r="X4" s="334">
        <f t="shared" si="0"/>
        <v>22</v>
      </c>
      <c r="Y4" s="334">
        <f t="shared" si="0"/>
        <v>23</v>
      </c>
      <c r="Z4" s="334">
        <f t="shared" si="0"/>
        <v>24</v>
      </c>
      <c r="AA4" s="334">
        <f t="shared" si="0"/>
        <v>25</v>
      </c>
      <c r="AB4" s="334" t="s">
        <v>1060</v>
      </c>
      <c r="AC4" s="334">
        <v>26</v>
      </c>
      <c r="AD4" s="334">
        <f>AC4+1</f>
        <v>27</v>
      </c>
      <c r="AE4" s="334">
        <f>AD4+1</f>
        <v>28</v>
      </c>
      <c r="AF4" s="334">
        <f>AE4+1</f>
        <v>29</v>
      </c>
      <c r="AG4" s="334" t="s">
        <v>1061</v>
      </c>
      <c r="AH4" s="334">
        <v>30</v>
      </c>
    </row>
    <row r="5" spans="1:34" s="1181" customFormat="1" ht="49.5" customHeight="1" x14ac:dyDescent="0.2">
      <c r="A5" s="1178"/>
      <c r="B5" s="1179"/>
      <c r="C5" s="1180" t="s">
        <v>1050</v>
      </c>
      <c r="D5" s="1180" t="s">
        <v>1062</v>
      </c>
      <c r="E5" s="1180" t="s">
        <v>1052</v>
      </c>
      <c r="F5" s="1180" t="s">
        <v>954</v>
      </c>
      <c r="G5" s="1180" t="s">
        <v>929</v>
      </c>
      <c r="H5" s="1180" t="s">
        <v>1318</v>
      </c>
      <c r="I5" s="1180" t="s">
        <v>1063</v>
      </c>
      <c r="J5" s="1180" t="s">
        <v>1064</v>
      </c>
      <c r="K5" s="1180" t="s">
        <v>1319</v>
      </c>
      <c r="L5" s="1180" t="s">
        <v>1065</v>
      </c>
      <c r="M5" s="1180" t="s">
        <v>1066</v>
      </c>
      <c r="N5" s="1180" t="s">
        <v>1320</v>
      </c>
      <c r="O5" s="1180" t="s">
        <v>1067</v>
      </c>
      <c r="P5" s="1180" t="s">
        <v>1068</v>
      </c>
      <c r="Q5" s="1180" t="s">
        <v>1321</v>
      </c>
      <c r="R5" s="1180" t="s">
        <v>1069</v>
      </c>
      <c r="S5" s="1180" t="s">
        <v>1070</v>
      </c>
      <c r="T5" s="1180" t="s">
        <v>1071</v>
      </c>
      <c r="U5" s="1180" t="s">
        <v>1304</v>
      </c>
      <c r="V5" s="1180" t="s">
        <v>1305</v>
      </c>
      <c r="W5" s="1180" t="s">
        <v>1074</v>
      </c>
      <c r="X5" s="1180" t="s">
        <v>1075</v>
      </c>
      <c r="Y5" s="1180" t="s">
        <v>1076</v>
      </c>
      <c r="Z5" s="1180" t="s">
        <v>1077</v>
      </c>
      <c r="AA5" s="1180" t="s">
        <v>1058</v>
      </c>
      <c r="AB5" s="1180" t="s">
        <v>1582</v>
      </c>
      <c r="AC5" s="1180" t="s">
        <v>1355</v>
      </c>
      <c r="AD5" s="1180" t="s">
        <v>1309</v>
      </c>
      <c r="AE5" s="1180" t="s">
        <v>1078</v>
      </c>
      <c r="AF5" s="1180" t="s">
        <v>1322</v>
      </c>
      <c r="AG5" s="1180" t="s">
        <v>1583</v>
      </c>
      <c r="AH5" s="1180" t="s">
        <v>1356</v>
      </c>
    </row>
    <row r="6" spans="1:34" s="1181" customFormat="1" ht="11.25" hidden="1" x14ac:dyDescent="0.2">
      <c r="A6" s="1182"/>
      <c r="B6" s="1183"/>
      <c r="C6" s="1180" t="s">
        <v>805</v>
      </c>
      <c r="D6" s="1180"/>
      <c r="E6" s="1180" t="s">
        <v>805</v>
      </c>
      <c r="F6" s="1180"/>
      <c r="G6" s="1180" t="s">
        <v>805</v>
      </c>
      <c r="H6" s="1180" t="s">
        <v>805</v>
      </c>
      <c r="I6" s="1180"/>
      <c r="J6" s="1180" t="s">
        <v>805</v>
      </c>
      <c r="K6" s="1180" t="s">
        <v>805</v>
      </c>
      <c r="L6" s="1180"/>
      <c r="M6" s="1180" t="s">
        <v>805</v>
      </c>
      <c r="N6" s="1180" t="s">
        <v>805</v>
      </c>
      <c r="O6" s="1180"/>
      <c r="P6" s="1180" t="s">
        <v>805</v>
      </c>
      <c r="Q6" s="1180" t="s">
        <v>805</v>
      </c>
      <c r="R6" s="1180"/>
      <c r="S6" s="1180" t="s">
        <v>805</v>
      </c>
      <c r="T6" s="1180" t="s">
        <v>805</v>
      </c>
      <c r="U6" s="1180" t="s">
        <v>805</v>
      </c>
      <c r="V6" s="1180" t="s">
        <v>805</v>
      </c>
      <c r="W6" s="1180" t="s">
        <v>805</v>
      </c>
      <c r="X6" s="1180" t="s">
        <v>805</v>
      </c>
      <c r="Y6" s="1180" t="s">
        <v>805</v>
      </c>
      <c r="Z6" s="1180" t="s">
        <v>805</v>
      </c>
      <c r="AA6" s="1180" t="s">
        <v>805</v>
      </c>
      <c r="AB6" s="1180" t="s">
        <v>805</v>
      </c>
      <c r="AC6" s="1180" t="s">
        <v>805</v>
      </c>
      <c r="AD6" s="1180" t="s">
        <v>805</v>
      </c>
      <c r="AE6" s="1180" t="s">
        <v>805</v>
      </c>
      <c r="AF6" s="1180" t="s">
        <v>805</v>
      </c>
      <c r="AG6" s="1180" t="s">
        <v>805</v>
      </c>
      <c r="AH6" s="1180" t="s">
        <v>805</v>
      </c>
    </row>
    <row r="7" spans="1:34" s="110" customFormat="1" ht="26.25" customHeight="1" x14ac:dyDescent="0.2">
      <c r="A7" s="646">
        <v>321001</v>
      </c>
      <c r="B7" s="352" t="s">
        <v>415</v>
      </c>
      <c r="C7" s="353">
        <f>'5A2A_New Vision'!$C$83</f>
        <v>260</v>
      </c>
      <c r="D7" s="354"/>
      <c r="E7" s="355">
        <f>'5A2A_New Vision'!$E$83</f>
        <v>2290879.5512084067</v>
      </c>
      <c r="F7" s="355"/>
      <c r="G7" s="355">
        <f>'5A2A_New Vision'!$G$83</f>
        <v>186236.83569023566</v>
      </c>
      <c r="H7" s="356">
        <f>'5A2A_New Vision'!$H$83</f>
        <v>219</v>
      </c>
      <c r="I7" s="354"/>
      <c r="J7" s="355">
        <f>'5A2A_New Vision'!$J$83</f>
        <v>132813.96258849459</v>
      </c>
      <c r="K7" s="356">
        <f>'5A2A_New Vision'!$K$83</f>
        <v>23</v>
      </c>
      <c r="L7" s="354"/>
      <c r="M7" s="355">
        <f>'5A2A_New Vision'!$M$83</f>
        <v>3847.2777665117155</v>
      </c>
      <c r="N7" s="356">
        <f>'5A2A_New Vision'!$N$83</f>
        <v>32</v>
      </c>
      <c r="O7" s="354"/>
      <c r="P7" s="355">
        <f>'5A2A_New Vision'!$P$83</f>
        <v>132368.5764627349</v>
      </c>
      <c r="Q7" s="356">
        <f>'5A2A_New Vision'!$Q$83</f>
        <v>0</v>
      </c>
      <c r="R7" s="354"/>
      <c r="S7" s="355">
        <f>'5A2A_New Vision'!$S$83</f>
        <v>0</v>
      </c>
      <c r="T7" s="357">
        <f>'5A2A_New Vision'!$T$83</f>
        <v>2746146</v>
      </c>
      <c r="U7" s="354">
        <f>'5A2A_New Vision'!$U$83</f>
        <v>42179</v>
      </c>
      <c r="V7" s="354">
        <f>'5A2A_New Vision'!$V$83</f>
        <v>-66353</v>
      </c>
      <c r="W7" s="358">
        <f>'5A2A_New Vision'!$W$83</f>
        <v>-24174</v>
      </c>
      <c r="X7" s="357">
        <f>'5A2A_New Vision'!$X$83</f>
        <v>2721972</v>
      </c>
      <c r="Y7" s="355">
        <f>'5A2A_New Vision'!$Y$83</f>
        <v>-6805</v>
      </c>
      <c r="Z7" s="357">
        <f>'5A2A_New Vision'!$Z$83</f>
        <v>2715167</v>
      </c>
      <c r="AA7" s="354">
        <f>'5A2A_New Vision'!$AA$83</f>
        <v>-627</v>
      </c>
      <c r="AB7" s="369">
        <f>'5A2A_New Vision'!$AB$78+'5A2A_New Vision'!$AB$82</f>
        <v>0</v>
      </c>
      <c r="AC7" s="357">
        <f>'5A2A_New Vision'!$AB$83</f>
        <v>2714540</v>
      </c>
      <c r="AD7" s="354">
        <f>'5A2A_New Vision'!$AC$83</f>
        <v>1780824</v>
      </c>
      <c r="AE7" s="354">
        <f>'5A2A_New Vision'!$AD$83</f>
        <v>933716</v>
      </c>
      <c r="AF7" s="357">
        <f>'5A2A_New Vision'!$AE$83</f>
        <v>233429</v>
      </c>
      <c r="AG7" s="369">
        <f>'5A2A_New Vision'!$AF$79+'5A2A_New Vision'!$AF$80+'5A2A_New Vision'!$AF$81</f>
        <v>0</v>
      </c>
      <c r="AH7" s="357">
        <f>'5A2A_New Vision'!$AF$83</f>
        <v>2714540</v>
      </c>
    </row>
    <row r="8" spans="1:34" s="110" customFormat="1" ht="26.25" customHeight="1" x14ac:dyDescent="0.2">
      <c r="A8" s="651">
        <v>329001</v>
      </c>
      <c r="B8" s="370" t="s">
        <v>416</v>
      </c>
      <c r="C8" s="371">
        <f>'5A2B_Glencoe'!$C$83</f>
        <v>337</v>
      </c>
      <c r="D8" s="372"/>
      <c r="E8" s="373">
        <f>'5A2B_Glencoe'!$E$83</f>
        <v>2617625.2724090936</v>
      </c>
      <c r="F8" s="373"/>
      <c r="G8" s="373">
        <f>'5A2B_Glencoe'!$G$83</f>
        <v>201662.02479469185</v>
      </c>
      <c r="H8" s="374">
        <f>'5A2B_Glencoe'!$H$83</f>
        <v>242</v>
      </c>
      <c r="I8" s="372"/>
      <c r="J8" s="373">
        <f>'5A2B_Glencoe'!$J$83</f>
        <v>142732.1120262832</v>
      </c>
      <c r="K8" s="374">
        <f>'5A2B_Glencoe'!$K$83</f>
        <v>0</v>
      </c>
      <c r="L8" s="372"/>
      <c r="M8" s="373">
        <f>'5A2B_Glencoe'!$M$83</f>
        <v>0</v>
      </c>
      <c r="N8" s="374">
        <f>'5A2B_Glencoe'!$N$83</f>
        <v>36</v>
      </c>
      <c r="O8" s="372"/>
      <c r="P8" s="373">
        <f>'5A2B_Glencoe'!$P$83</f>
        <v>146108.98651014993</v>
      </c>
      <c r="Q8" s="374">
        <f>'5A2B_Glencoe'!$Q$83</f>
        <v>5</v>
      </c>
      <c r="R8" s="372"/>
      <c r="S8" s="373">
        <f>'5A2B_Glencoe'!$S$83</f>
        <v>7700.0791770558908</v>
      </c>
      <c r="T8" s="375">
        <f>'5A2B_Glencoe'!$T$83</f>
        <v>3115829</v>
      </c>
      <c r="U8" s="372">
        <f>'5A2B_Glencoe'!$U$83</f>
        <v>42575</v>
      </c>
      <c r="V8" s="372">
        <f>'5A2B_Glencoe'!$V$83</f>
        <v>-47267</v>
      </c>
      <c r="W8" s="376">
        <f>'5A2B_Glencoe'!$W$83</f>
        <v>-4692</v>
      </c>
      <c r="X8" s="375">
        <f>'5A2B_Glencoe'!$X$83</f>
        <v>3111137</v>
      </c>
      <c r="Y8" s="373">
        <f>'5A2B_Glencoe'!$Y$83</f>
        <v>-7778</v>
      </c>
      <c r="Z8" s="375">
        <f>'5A2B_Glencoe'!$Z$83</f>
        <v>3103359</v>
      </c>
      <c r="AA8" s="372">
        <f>'5A2B_Glencoe'!$AA$83</f>
        <v>-436</v>
      </c>
      <c r="AB8" s="377">
        <f>'5A2B_Glencoe'!$AB$78+'5A2B_Glencoe'!$AB$82</f>
        <v>3599</v>
      </c>
      <c r="AC8" s="375">
        <f>'5A2B_Glencoe'!$AB$83</f>
        <v>3106522</v>
      </c>
      <c r="AD8" s="372">
        <f>'5A2B_Glencoe'!$AC$83</f>
        <v>2074840</v>
      </c>
      <c r="AE8" s="372">
        <f>'5A2B_Glencoe'!$AD$83</f>
        <v>1031682</v>
      </c>
      <c r="AF8" s="375">
        <f>'5A2B_Glencoe'!$AE$83</f>
        <v>257921</v>
      </c>
      <c r="AG8" s="377">
        <f>'5A2B_Glencoe'!$AF$79+'5A2B_Glencoe'!$AF$80+'5A2B_Glencoe'!$AF$81</f>
        <v>0</v>
      </c>
      <c r="AH8" s="375">
        <f>'5A2B_Glencoe'!$AF$83</f>
        <v>3106522</v>
      </c>
    </row>
    <row r="9" spans="1:34" s="110" customFormat="1" ht="26.25" customHeight="1" x14ac:dyDescent="0.2">
      <c r="A9" s="651">
        <v>331001</v>
      </c>
      <c r="B9" s="370" t="s">
        <v>417</v>
      </c>
      <c r="C9" s="371">
        <f>'5A2C_ISL'!$C$83</f>
        <v>1379</v>
      </c>
      <c r="D9" s="372"/>
      <c r="E9" s="373">
        <f>'5A2C_ISL'!$E$83</f>
        <v>11563835.49081807</v>
      </c>
      <c r="F9" s="373"/>
      <c r="G9" s="373">
        <f>'5A2C_ISL'!$G$83</f>
        <v>985723.20727941149</v>
      </c>
      <c r="H9" s="374">
        <f>'5A2C_ISL'!$H$83</f>
        <v>890</v>
      </c>
      <c r="I9" s="372"/>
      <c r="J9" s="373">
        <f>'5A2C_ISL'!$J$83</f>
        <v>416191.0811190207</v>
      </c>
      <c r="K9" s="374">
        <f>'5A2C_ISL'!$K$83</f>
        <v>0</v>
      </c>
      <c r="L9" s="372"/>
      <c r="M9" s="373">
        <f>'5A2C_ISL'!$M$83</f>
        <v>0</v>
      </c>
      <c r="N9" s="374">
        <f>'5A2C_ISL'!$N$83</f>
        <v>65</v>
      </c>
      <c r="O9" s="372"/>
      <c r="P9" s="373">
        <f>'5A2C_ISL'!$P$83</f>
        <v>207925.66061039385</v>
      </c>
      <c r="Q9" s="374">
        <f>'5A2C_ISL'!$Q$83</f>
        <v>0</v>
      </c>
      <c r="R9" s="372"/>
      <c r="S9" s="373">
        <f>'5A2C_ISL'!$S$83</f>
        <v>0</v>
      </c>
      <c r="T9" s="375">
        <f>'5A2C_ISL'!$T$83</f>
        <v>13173675</v>
      </c>
      <c r="U9" s="372">
        <f>'5A2C_ISL'!$U$83</f>
        <v>249239</v>
      </c>
      <c r="V9" s="372">
        <f>'5A2C_ISL'!$V$83</f>
        <v>-63386</v>
      </c>
      <c r="W9" s="376">
        <f>'5A2C_ISL'!$W$83</f>
        <v>185853</v>
      </c>
      <c r="X9" s="375">
        <f>'5A2C_ISL'!$X$83</f>
        <v>13359528</v>
      </c>
      <c r="Y9" s="373">
        <f>'5A2C_ISL'!$Y$83</f>
        <v>-33399</v>
      </c>
      <c r="Z9" s="375">
        <f>'5A2C_ISL'!$Z$83</f>
        <v>13326129</v>
      </c>
      <c r="AA9" s="372">
        <f>'5A2C_ISL'!$AA$83</f>
        <v>-7210</v>
      </c>
      <c r="AB9" s="377">
        <f>'5A2C_ISL'!$AB$78+'5A2C_ISL'!$AB$82</f>
        <v>449142</v>
      </c>
      <c r="AC9" s="375">
        <f>'5A2C_ISL'!$AB$83</f>
        <v>13768061</v>
      </c>
      <c r="AD9" s="372">
        <f>'5A2C_ISL'!$AC$83</f>
        <v>9024162</v>
      </c>
      <c r="AE9" s="372">
        <f>'5A2C_ISL'!$AD$83</f>
        <v>4743899</v>
      </c>
      <c r="AF9" s="375">
        <f>'5A2C_ISL'!$AE$83</f>
        <v>1185975</v>
      </c>
      <c r="AG9" s="377">
        <f>'5A2C_ISL'!$AF$79+'5A2C_ISL'!$AF$80+'5A2C_ISL'!$AF$81</f>
        <v>36000</v>
      </c>
      <c r="AH9" s="375">
        <f>'5A2C_ISL'!$AF$83</f>
        <v>13804061</v>
      </c>
    </row>
    <row r="10" spans="1:34" s="110" customFormat="1" ht="26.25" customHeight="1" x14ac:dyDescent="0.2">
      <c r="A10" s="651">
        <v>333001</v>
      </c>
      <c r="B10" s="370" t="s">
        <v>501</v>
      </c>
      <c r="C10" s="371">
        <f>'5A2D_Avoyelles'!$C$83</f>
        <v>728</v>
      </c>
      <c r="D10" s="372"/>
      <c r="E10" s="373">
        <f>'5A2D_Avoyelles'!$E$83</f>
        <v>4573728.1283779694</v>
      </c>
      <c r="F10" s="373"/>
      <c r="G10" s="373">
        <f>'5A2D_Avoyelles'!$G$83</f>
        <v>390298.37060273893</v>
      </c>
      <c r="H10" s="374">
        <f>'5A2D_Avoyelles'!$H$83</f>
        <v>426</v>
      </c>
      <c r="I10" s="372"/>
      <c r="J10" s="373">
        <f>'5A2D_Avoyelles'!$J$83</f>
        <v>297652.61989808903</v>
      </c>
      <c r="K10" s="374">
        <f>'5A2D_Avoyelles'!$K$83</f>
        <v>108</v>
      </c>
      <c r="L10" s="372"/>
      <c r="M10" s="373">
        <f>'5A2D_Avoyelles'!$M$83</f>
        <v>20601.775363526482</v>
      </c>
      <c r="N10" s="374">
        <f>'5A2D_Avoyelles'!$N$83</f>
        <v>30</v>
      </c>
      <c r="O10" s="372"/>
      <c r="P10" s="373">
        <f>'5A2D_Avoyelles'!$P$83</f>
        <v>143067.88446893392</v>
      </c>
      <c r="Q10" s="374">
        <f>'5A2D_Avoyelles'!$Q$83</f>
        <v>0</v>
      </c>
      <c r="R10" s="372"/>
      <c r="S10" s="373">
        <f>'5A2D_Avoyelles'!$S$83</f>
        <v>0</v>
      </c>
      <c r="T10" s="375">
        <f>'5A2D_Avoyelles'!$T$83</f>
        <v>5425348</v>
      </c>
      <c r="U10" s="372">
        <f>'5A2D_Avoyelles'!$U$83</f>
        <v>39938</v>
      </c>
      <c r="V10" s="372">
        <f>'5A2D_Avoyelles'!$V$83</f>
        <v>-51041</v>
      </c>
      <c r="W10" s="376">
        <f>'5A2D_Avoyelles'!$W$83</f>
        <v>-11103</v>
      </c>
      <c r="X10" s="375">
        <f>'5A2D_Avoyelles'!$X$83</f>
        <v>5414245</v>
      </c>
      <c r="Y10" s="373">
        <f>'5A2D_Avoyelles'!$Y$83</f>
        <v>-13536</v>
      </c>
      <c r="Z10" s="375">
        <f>'5A2D_Avoyelles'!$Z$83</f>
        <v>5400709</v>
      </c>
      <c r="AA10" s="372">
        <f>'5A2D_Avoyelles'!$AA$83</f>
        <v>0</v>
      </c>
      <c r="AB10" s="377">
        <f>'5A2D_Avoyelles'!$AB$78+'5A2D_Avoyelles'!$AB$82</f>
        <v>19942</v>
      </c>
      <c r="AC10" s="375">
        <f>'5A2D_Avoyelles'!$AB$83</f>
        <v>5420651</v>
      </c>
      <c r="AD10" s="372">
        <f>'5A2D_Avoyelles'!$AC$83</f>
        <v>3577488</v>
      </c>
      <c r="AE10" s="372">
        <f>'5A2D_Avoyelles'!$AD$83</f>
        <v>1843163</v>
      </c>
      <c r="AF10" s="375">
        <f>'5A2D_Avoyelles'!$AE$83</f>
        <v>460791</v>
      </c>
      <c r="AG10" s="377">
        <f>'5A2D_Avoyelles'!$AF$79+'5A2D_Avoyelles'!$AF$80+'5A2D_Avoyelles'!$AF$81</f>
        <v>10000</v>
      </c>
      <c r="AH10" s="375">
        <f>'5A2D_Avoyelles'!$AF$83</f>
        <v>5430651</v>
      </c>
    </row>
    <row r="11" spans="1:34" s="110" customFormat="1" ht="26.25" customHeight="1" x14ac:dyDescent="0.2">
      <c r="A11" s="656">
        <v>336001</v>
      </c>
      <c r="B11" s="384" t="s">
        <v>411</v>
      </c>
      <c r="C11" s="385">
        <f>'5A2E_Delhi'!$C$83</f>
        <v>866</v>
      </c>
      <c r="D11" s="386"/>
      <c r="E11" s="387">
        <f>'5A2E_Delhi'!$E$83</f>
        <v>6834015.2119332459</v>
      </c>
      <c r="F11" s="387"/>
      <c r="G11" s="387">
        <f>'5A2E_Delhi'!$G$83</f>
        <v>456402.38922656729</v>
      </c>
      <c r="H11" s="388">
        <f>'5A2E_Delhi'!$H$83</f>
        <v>661</v>
      </c>
      <c r="I11" s="386"/>
      <c r="J11" s="387">
        <f>'5A2E_Delhi'!$J$83</f>
        <v>408604.77892406372</v>
      </c>
      <c r="K11" s="388">
        <f>'5A2E_Delhi'!$K$83</f>
        <v>317</v>
      </c>
      <c r="L11" s="386"/>
      <c r="M11" s="387">
        <f>'5A2E_Delhi'!$M$83</f>
        <v>53455.66713855906</v>
      </c>
      <c r="N11" s="388">
        <f>'5A2E_Delhi'!$N$83</f>
        <v>73</v>
      </c>
      <c r="O11" s="386"/>
      <c r="P11" s="387">
        <f>'5A2E_Delhi'!$P$83</f>
        <v>308728.16971474682</v>
      </c>
      <c r="Q11" s="388">
        <f>'5A2E_Delhi'!$Q$83</f>
        <v>15</v>
      </c>
      <c r="R11" s="386"/>
      <c r="S11" s="387">
        <f>'5A2E_Delhi'!$S$83</f>
        <v>25890.066380925276</v>
      </c>
      <c r="T11" s="389">
        <f>'5A2E_Delhi'!$T$83</f>
        <v>8087095</v>
      </c>
      <c r="U11" s="386">
        <f>'5A2E_Delhi'!$U$83</f>
        <v>160578</v>
      </c>
      <c r="V11" s="386">
        <f>'5A2E_Delhi'!$V$83</f>
        <v>-92472</v>
      </c>
      <c r="W11" s="390">
        <f>'5A2E_Delhi'!$W$83</f>
        <v>68106</v>
      </c>
      <c r="X11" s="389">
        <f>'5A2E_Delhi'!$X$83</f>
        <v>8155201</v>
      </c>
      <c r="Y11" s="387">
        <f>'5A2E_Delhi'!$Y$83</f>
        <v>-20388</v>
      </c>
      <c r="Z11" s="389">
        <f>'5A2E_Delhi'!$Z$83</f>
        <v>8134813</v>
      </c>
      <c r="AA11" s="386">
        <f>'5A2E_Delhi'!$AA$83</f>
        <v>9056</v>
      </c>
      <c r="AB11" s="391">
        <f>'5A2E_Delhi'!$AB$78+'5A2E_Delhi'!$AB$82</f>
        <v>23305</v>
      </c>
      <c r="AC11" s="389">
        <f>'5A2E_Delhi'!$AB$83</f>
        <v>8167174</v>
      </c>
      <c r="AD11" s="386">
        <f>'5A2E_Delhi'!$AC$83</f>
        <v>5283060</v>
      </c>
      <c r="AE11" s="392">
        <f>'5A2E_Delhi'!$AD$83</f>
        <v>2884114</v>
      </c>
      <c r="AF11" s="389">
        <f>'5A2E_Delhi'!$AE$83</f>
        <v>721029</v>
      </c>
      <c r="AG11" s="391">
        <f>'5A2E_Delhi'!$AF$79+'5A2E_Delhi'!$AF$80+'5A2E_Delhi'!$AF$81</f>
        <v>19992</v>
      </c>
      <c r="AH11" s="393">
        <f>'5A2E_Delhi'!$AF$83</f>
        <v>8187166</v>
      </c>
    </row>
    <row r="12" spans="1:34" s="110" customFormat="1" ht="26.25" customHeight="1" x14ac:dyDescent="0.2">
      <c r="A12" s="646">
        <v>337001</v>
      </c>
      <c r="B12" s="352" t="s">
        <v>418</v>
      </c>
      <c r="C12" s="353">
        <f>'5A2F_Belle Chasse'!$C$83</f>
        <v>941</v>
      </c>
      <c r="D12" s="354"/>
      <c r="E12" s="355">
        <f>'5A2F_Belle Chasse'!$E$83</f>
        <v>10201903.051314747</v>
      </c>
      <c r="F12" s="355"/>
      <c r="G12" s="355">
        <f>'5A2F_Belle Chasse'!$G$83</f>
        <v>742357.17736896791</v>
      </c>
      <c r="H12" s="356">
        <f>'5A2F_Belle Chasse'!$H$83</f>
        <v>429</v>
      </c>
      <c r="I12" s="354"/>
      <c r="J12" s="355">
        <f>'5A2F_Belle Chasse'!$J$83</f>
        <v>142359.24556104591</v>
      </c>
      <c r="K12" s="356">
        <f>'5A2F_Belle Chasse'!$K$83</f>
        <v>0</v>
      </c>
      <c r="L12" s="354"/>
      <c r="M12" s="355">
        <f>'5A2F_Belle Chasse'!$M$83</f>
        <v>0</v>
      </c>
      <c r="N12" s="356">
        <f>'5A2F_Belle Chasse'!$N$83</f>
        <v>94</v>
      </c>
      <c r="O12" s="354"/>
      <c r="P12" s="355">
        <f>'5A2F_Belle Chasse'!$P$83</f>
        <v>203396.01534452024</v>
      </c>
      <c r="Q12" s="356">
        <f>'5A2F_Belle Chasse'!$Q$83</f>
        <v>56</v>
      </c>
      <c r="R12" s="354"/>
      <c r="S12" s="355">
        <f>'5A2F_Belle Chasse'!$S$83</f>
        <v>52204.948940321141</v>
      </c>
      <c r="T12" s="357">
        <f>'5A2F_Belle Chasse'!$T$83</f>
        <v>11342220</v>
      </c>
      <c r="U12" s="354">
        <f>'5A2F_Belle Chasse'!$U$83</f>
        <v>6679</v>
      </c>
      <c r="V12" s="354">
        <f>'5A2F_Belle Chasse'!$V$83</f>
        <v>68596</v>
      </c>
      <c r="W12" s="358">
        <f>'5A2F_Belle Chasse'!$W$83</f>
        <v>75275</v>
      </c>
      <c r="X12" s="357">
        <f>'5A2F_Belle Chasse'!$X$83</f>
        <v>11417495</v>
      </c>
      <c r="Y12" s="355">
        <f>'5A2F_Belle Chasse'!$Y$83</f>
        <v>-28544</v>
      </c>
      <c r="Z12" s="357">
        <f>'5A2F_Belle Chasse'!$Z$83</f>
        <v>11388951</v>
      </c>
      <c r="AA12" s="354">
        <f>'5A2F_Belle Chasse'!$AA$83</f>
        <v>0</v>
      </c>
      <c r="AB12" s="369">
        <f>'5A2F_Belle Chasse'!$AB$78+'5A2F_Belle Chasse'!$AB$82</f>
        <v>11446</v>
      </c>
      <c r="AC12" s="357">
        <f>'5A2F_Belle Chasse'!$AB$83</f>
        <v>11400397</v>
      </c>
      <c r="AD12" s="354">
        <f>'5A2F_Belle Chasse'!$AC$83</f>
        <v>7535054</v>
      </c>
      <c r="AE12" s="354">
        <f>'5A2F_Belle Chasse'!$AD$83</f>
        <v>3865343</v>
      </c>
      <c r="AF12" s="357">
        <f>'5A2F_Belle Chasse'!$AE$83</f>
        <v>966337</v>
      </c>
      <c r="AG12" s="369">
        <f>'5A2F_Belle Chasse'!$AF$79+'5A2F_Belle Chasse'!$AF$80+'5A2F_Belle Chasse'!$AF$81</f>
        <v>0</v>
      </c>
      <c r="AH12" s="357">
        <f>'5A2F_Belle Chasse'!$AF$83</f>
        <v>11400397</v>
      </c>
    </row>
    <row r="13" spans="1:34" s="110" customFormat="1" ht="26.25" customHeight="1" x14ac:dyDescent="0.2">
      <c r="A13" s="651">
        <v>340001</v>
      </c>
      <c r="B13" s="370" t="s">
        <v>502</v>
      </c>
      <c r="C13" s="371">
        <f>'5A2H_MAX'!$C$83</f>
        <v>120</v>
      </c>
      <c r="D13" s="372"/>
      <c r="E13" s="373">
        <f>'5A2H_MAX'!$E$83</f>
        <v>1013468.2045106998</v>
      </c>
      <c r="F13" s="373"/>
      <c r="G13" s="373">
        <f>'5A2H_MAX'!$G$83</f>
        <v>79105.417198196708</v>
      </c>
      <c r="H13" s="374">
        <f>'5A2H_MAX'!$H$83</f>
        <v>63</v>
      </c>
      <c r="I13" s="372"/>
      <c r="J13" s="373">
        <f>'5A2H_MAX'!$J$83</f>
        <v>36190.174269271127</v>
      </c>
      <c r="K13" s="374">
        <f>'5A2H_MAX'!$K$83</f>
        <v>0</v>
      </c>
      <c r="L13" s="372"/>
      <c r="M13" s="373">
        <f>'5A2H_MAX'!$M$83</f>
        <v>0</v>
      </c>
      <c r="N13" s="374">
        <f>'5A2H_MAX'!$N$83</f>
        <v>26</v>
      </c>
      <c r="O13" s="372"/>
      <c r="P13" s="373">
        <f>'5A2H_MAX'!$P$83</f>
        <v>102010.99199582088</v>
      </c>
      <c r="Q13" s="374">
        <f>'5A2H_MAX'!$Q$83</f>
        <v>0</v>
      </c>
      <c r="R13" s="372"/>
      <c r="S13" s="373">
        <f>'5A2H_MAX'!$S$83</f>
        <v>0</v>
      </c>
      <c r="T13" s="375">
        <f>'5A2H_MAX'!$T$83</f>
        <v>1230774</v>
      </c>
      <c r="U13" s="372">
        <f>'5A2H_MAX'!$U$83</f>
        <v>-24041</v>
      </c>
      <c r="V13" s="372">
        <f>'5A2H_MAX'!$V$83</f>
        <v>809</v>
      </c>
      <c r="W13" s="376">
        <f>'5A2H_MAX'!$W$83</f>
        <v>-23232</v>
      </c>
      <c r="X13" s="375">
        <f>'5A2H_MAX'!$X$83</f>
        <v>1207542</v>
      </c>
      <c r="Y13" s="373">
        <f>'5A2H_MAX'!$Y$83</f>
        <v>-3018</v>
      </c>
      <c r="Z13" s="375">
        <f>'5A2H_MAX'!$Z$83</f>
        <v>1204524</v>
      </c>
      <c r="AA13" s="372">
        <f>'5A2H_MAX'!$AA$83</f>
        <v>-4153</v>
      </c>
      <c r="AB13" s="377">
        <f>'5A2H_MAX'!$AB$78+'5A2H_MAX'!$AB$82</f>
        <v>2124</v>
      </c>
      <c r="AC13" s="375">
        <f>'5A2H_MAX'!$AB$83</f>
        <v>1202495</v>
      </c>
      <c r="AD13" s="372">
        <f>'5A2H_MAX'!$AC$83</f>
        <v>801352</v>
      </c>
      <c r="AE13" s="372">
        <f>'5A2H_MAX'!$AD$83</f>
        <v>401143</v>
      </c>
      <c r="AF13" s="375">
        <f>'5A2H_MAX'!$AE$83</f>
        <v>100286</v>
      </c>
      <c r="AG13" s="377">
        <f>'5A2H_MAX'!$AF$79+'5A2H_MAX'!$AF$80+'5A2H_MAX'!$AF$81</f>
        <v>0</v>
      </c>
      <c r="AH13" s="375">
        <f>'5A2H_MAX'!$AF$83</f>
        <v>1202495</v>
      </c>
    </row>
    <row r="14" spans="1:34" s="209" customFormat="1" ht="26.25" customHeight="1" thickBot="1" x14ac:dyDescent="0.25">
      <c r="A14" s="1699" t="s">
        <v>467</v>
      </c>
      <c r="B14" s="1700"/>
      <c r="C14" s="399">
        <f>SUM(C7:C13)</f>
        <v>4631</v>
      </c>
      <c r="D14" s="400"/>
      <c r="E14" s="401">
        <f>SUM(E7:E13)</f>
        <v>39095454.910572231</v>
      </c>
      <c r="F14" s="401"/>
      <c r="G14" s="401">
        <f>SUM(G7:G13)</f>
        <v>3041785.4221608099</v>
      </c>
      <c r="H14" s="399">
        <f>SUM(H7:H13)</f>
        <v>2930</v>
      </c>
      <c r="I14" s="400"/>
      <c r="J14" s="401">
        <f>SUM(J7:J13)</f>
        <v>1576543.9743862683</v>
      </c>
      <c r="K14" s="399">
        <f>SUM(K7:K13)</f>
        <v>448</v>
      </c>
      <c r="L14" s="400"/>
      <c r="M14" s="401">
        <f>SUM(M7:M13)</f>
        <v>77904.720268597259</v>
      </c>
      <c r="N14" s="399">
        <f>SUM(N7:N13)</f>
        <v>356</v>
      </c>
      <c r="O14" s="400"/>
      <c r="P14" s="401">
        <f>SUM(P7:P13)</f>
        <v>1243606.2851073006</v>
      </c>
      <c r="Q14" s="399">
        <f>SUM(Q7:Q13)</f>
        <v>76</v>
      </c>
      <c r="R14" s="400"/>
      <c r="S14" s="401">
        <f t="shared" ref="S14:AH14" si="1">SUM(S7:S13)</f>
        <v>85795.094498302307</v>
      </c>
      <c r="T14" s="402">
        <f t="shared" si="1"/>
        <v>45121087</v>
      </c>
      <c r="U14" s="400">
        <f t="shared" si="1"/>
        <v>517147</v>
      </c>
      <c r="V14" s="400">
        <f t="shared" si="1"/>
        <v>-251114</v>
      </c>
      <c r="W14" s="403">
        <f t="shared" si="1"/>
        <v>266033</v>
      </c>
      <c r="X14" s="402">
        <f t="shared" si="1"/>
        <v>45387120</v>
      </c>
      <c r="Y14" s="401">
        <f t="shared" si="1"/>
        <v>-113468</v>
      </c>
      <c r="Z14" s="402">
        <f t="shared" si="1"/>
        <v>45273652</v>
      </c>
      <c r="AA14" s="401">
        <f t="shared" si="1"/>
        <v>-3370</v>
      </c>
      <c r="AB14" s="404">
        <f t="shared" si="1"/>
        <v>509558</v>
      </c>
      <c r="AC14" s="402">
        <f t="shared" si="1"/>
        <v>45779840</v>
      </c>
      <c r="AD14" s="401">
        <f t="shared" si="1"/>
        <v>30076780</v>
      </c>
      <c r="AE14" s="401">
        <f t="shared" si="1"/>
        <v>15703060</v>
      </c>
      <c r="AF14" s="402">
        <f t="shared" si="1"/>
        <v>3925768</v>
      </c>
      <c r="AG14" s="404">
        <f t="shared" si="1"/>
        <v>65992</v>
      </c>
      <c r="AH14" s="402">
        <f t="shared" si="1"/>
        <v>45845832</v>
      </c>
    </row>
    <row r="15" spans="1:34" ht="13.5" thickTop="1" x14ac:dyDescent="0.2"/>
  </sheetData>
  <sheetProtection formatCells="0" formatColumns="0" formatRows="0" sort="0"/>
  <mergeCells count="23">
    <mergeCell ref="AB2:AB3"/>
    <mergeCell ref="AE2:AE3"/>
    <mergeCell ref="AF2:AF3"/>
    <mergeCell ref="AH2:AH3"/>
    <mergeCell ref="H2:J2"/>
    <mergeCell ref="K2:M2"/>
    <mergeCell ref="N2:P2"/>
    <mergeCell ref="D2:G2"/>
    <mergeCell ref="U1:AH1"/>
    <mergeCell ref="C1:T1"/>
    <mergeCell ref="A14:B14"/>
    <mergeCell ref="AG2:AG3"/>
    <mergeCell ref="X2:X3"/>
    <mergeCell ref="Y2:Y3"/>
    <mergeCell ref="Z2:Z3"/>
    <mergeCell ref="AA2:AA3"/>
    <mergeCell ref="AC2:AC3"/>
    <mergeCell ref="AD2:AD3"/>
    <mergeCell ref="Q2:S2"/>
    <mergeCell ref="T2:T3"/>
    <mergeCell ref="U2:W2"/>
    <mergeCell ref="A1:B3"/>
    <mergeCell ref="C2:C3"/>
  </mergeCells>
  <printOptions horizontalCentered="1"/>
  <pageMargins left="0.3" right="0.3" top="1" bottom="0.5" header="0.3" footer="0.3"/>
  <pageSetup paperSize="5" scale="75" firstPageNumber="50" orientation="landscape" r:id="rId1"/>
  <headerFooter alignWithMargins="0">
    <oddHeader>&amp;L&amp;"Arial,Bold"&amp;20&amp;K000000FY2018-19 Budget Letter - March 2019</oddHeader>
    <oddFooter>&amp;R&amp;P</oddFooter>
  </headerFooter>
  <colBreaks count="1" manualBreakCount="1">
    <brk id="20" max="1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93"/>
  <sheetViews>
    <sheetView view="pageBreakPreview" zoomScaleNormal="100" zoomScaleSheetLayoutView="100" workbookViewId="0">
      <pane xSplit="2" ySplit="6" topLeftCell="S70" activePane="bottomRight" state="frozen"/>
      <selection activeCell="A89" sqref="A89:XFD93"/>
      <selection pane="topRight" activeCell="A89" sqref="A89:XFD93"/>
      <selection pane="bottomLeft" activeCell="A89" sqref="A89:XFD93"/>
      <selection pane="bottomRight" activeCell="A89" sqref="A89:XFD93"/>
    </sheetView>
  </sheetViews>
  <sheetFormatPr defaultColWidth="8.85546875" defaultRowHeight="12.75" x14ac:dyDescent="0.2"/>
  <cols>
    <col min="1" max="1" width="7" style="108" bestFit="1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709" t="s">
        <v>526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8"/>
      <c r="K1" s="1559" t="s">
        <v>378</v>
      </c>
      <c r="L1" s="1560"/>
      <c r="M1" s="1560"/>
      <c r="N1" s="1560"/>
      <c r="O1" s="1560"/>
      <c r="P1" s="1560"/>
      <c r="Q1" s="1560"/>
      <c r="R1" s="1560"/>
      <c r="S1" s="1560"/>
      <c r="T1" s="1561"/>
      <c r="U1" s="1556" t="s">
        <v>378</v>
      </c>
      <c r="V1" s="1557"/>
      <c r="W1" s="1557"/>
      <c r="X1" s="1557"/>
      <c r="Y1" s="1557"/>
      <c r="Z1" s="1557"/>
      <c r="AA1" s="1558"/>
      <c r="AB1" s="1556" t="s">
        <v>378</v>
      </c>
      <c r="AC1" s="1557"/>
      <c r="AD1" s="1557"/>
      <c r="AE1" s="1557"/>
      <c r="AF1" s="1558"/>
    </row>
    <row r="2" spans="1:32" ht="30" customHeight="1" x14ac:dyDescent="0.2">
      <c r="A2" s="1705"/>
      <c r="B2" s="1706"/>
      <c r="C2" s="1562" t="s">
        <v>1238</v>
      </c>
      <c r="D2" s="1564" t="s">
        <v>1646</v>
      </c>
      <c r="E2" s="1565"/>
      <c r="F2" s="1565"/>
      <c r="G2" s="1566"/>
      <c r="H2" s="1564" t="s">
        <v>1317</v>
      </c>
      <c r="I2" s="1567"/>
      <c r="J2" s="1568"/>
      <c r="K2" s="1564" t="s">
        <v>1314</v>
      </c>
      <c r="L2" s="1567"/>
      <c r="M2" s="1568"/>
      <c r="N2" s="1564" t="s">
        <v>1315</v>
      </c>
      <c r="O2" s="1567"/>
      <c r="P2" s="1568"/>
      <c r="Q2" s="1564" t="s">
        <v>1316</v>
      </c>
      <c r="R2" s="1567"/>
      <c r="S2" s="1568"/>
      <c r="T2" s="1562" t="s">
        <v>539</v>
      </c>
      <c r="U2" s="1569" t="s">
        <v>251</v>
      </c>
      <c r="V2" s="1569"/>
      <c r="W2" s="1569"/>
      <c r="X2" s="1562" t="s">
        <v>540</v>
      </c>
      <c r="Y2" s="1570" t="s">
        <v>487</v>
      </c>
      <c r="Z2" s="1570" t="s">
        <v>541</v>
      </c>
      <c r="AA2" s="1585" t="s">
        <v>1532</v>
      </c>
      <c r="AB2" s="1562" t="s">
        <v>1323</v>
      </c>
      <c r="AC2" s="1562" t="s">
        <v>296</v>
      </c>
      <c r="AD2" s="1562" t="s">
        <v>297</v>
      </c>
      <c r="AE2" s="1562" t="s">
        <v>254</v>
      </c>
      <c r="AF2" s="1562" t="s">
        <v>1324</v>
      </c>
    </row>
    <row r="3" spans="1:32" ht="94.5" customHeight="1" x14ac:dyDescent="0.2">
      <c r="A3" s="1707"/>
      <c r="B3" s="1708"/>
      <c r="C3" s="1563"/>
      <c r="D3" s="789" t="s">
        <v>489</v>
      </c>
      <c r="E3" s="789" t="s">
        <v>711</v>
      </c>
      <c r="F3" s="789" t="s">
        <v>489</v>
      </c>
      <c r="G3" s="789" t="s">
        <v>710</v>
      </c>
      <c r="H3" s="1065" t="s">
        <v>1237</v>
      </c>
      <c r="I3" s="789" t="s">
        <v>489</v>
      </c>
      <c r="J3" s="789" t="s">
        <v>397</v>
      </c>
      <c r="K3" s="1065" t="s">
        <v>1236</v>
      </c>
      <c r="L3" s="789" t="s">
        <v>489</v>
      </c>
      <c r="M3" s="789" t="s">
        <v>397</v>
      </c>
      <c r="N3" s="1065" t="s">
        <v>1235</v>
      </c>
      <c r="O3" s="789" t="s">
        <v>489</v>
      </c>
      <c r="P3" s="789" t="s">
        <v>397</v>
      </c>
      <c r="Q3" s="1065" t="s">
        <v>1235</v>
      </c>
      <c r="R3" s="789" t="s">
        <v>489</v>
      </c>
      <c r="S3" s="789" t="s">
        <v>397</v>
      </c>
      <c r="T3" s="1562"/>
      <c r="U3" s="790" t="s">
        <v>1233</v>
      </c>
      <c r="V3" s="790" t="s">
        <v>1234</v>
      </c>
      <c r="W3" s="790" t="s">
        <v>253</v>
      </c>
      <c r="X3" s="1562"/>
      <c r="Y3" s="1571"/>
      <c r="Z3" s="1571"/>
      <c r="AA3" s="1585"/>
      <c r="AB3" s="1562"/>
      <c r="AC3" s="1562"/>
      <c r="AD3" s="1562"/>
      <c r="AE3" s="1562"/>
      <c r="AF3" s="1562"/>
    </row>
    <row r="4" spans="1:32" ht="14.25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</row>
    <row r="5" spans="1:32" s="1181" customFormat="1" ht="36" customHeight="1" x14ac:dyDescent="0.2">
      <c r="A5" s="1178"/>
      <c r="B5" s="1179"/>
      <c r="C5" s="984" t="s">
        <v>1050</v>
      </c>
      <c r="D5" s="984" t="s">
        <v>1062</v>
      </c>
      <c r="E5" s="984" t="s">
        <v>1052</v>
      </c>
      <c r="F5" s="984" t="s">
        <v>954</v>
      </c>
      <c r="G5" s="984" t="s">
        <v>929</v>
      </c>
      <c r="H5" s="984" t="s">
        <v>1313</v>
      </c>
      <c r="I5" s="984" t="s">
        <v>1063</v>
      </c>
      <c r="J5" s="984" t="s">
        <v>1064</v>
      </c>
      <c r="K5" s="984" t="s">
        <v>1312</v>
      </c>
      <c r="L5" s="984" t="s">
        <v>1065</v>
      </c>
      <c r="M5" s="984" t="s">
        <v>1066</v>
      </c>
      <c r="N5" s="984" t="s">
        <v>1310</v>
      </c>
      <c r="O5" s="984" t="s">
        <v>1067</v>
      </c>
      <c r="P5" s="984" t="s">
        <v>1068</v>
      </c>
      <c r="Q5" s="984" t="s">
        <v>1311</v>
      </c>
      <c r="R5" s="984" t="s">
        <v>1069</v>
      </c>
      <c r="S5" s="984" t="s">
        <v>1070</v>
      </c>
      <c r="T5" s="984" t="s">
        <v>1071</v>
      </c>
      <c r="U5" s="984" t="s">
        <v>1304</v>
      </c>
      <c r="V5" s="984" t="s">
        <v>1305</v>
      </c>
      <c r="W5" s="984" t="s">
        <v>1074</v>
      </c>
      <c r="X5" s="984" t="s">
        <v>1075</v>
      </c>
      <c r="Y5" s="984" t="s">
        <v>1076</v>
      </c>
      <c r="Z5" s="984" t="s">
        <v>1077</v>
      </c>
      <c r="AA5" s="984" t="s">
        <v>1058</v>
      </c>
      <c r="AB5" s="984" t="s">
        <v>1494</v>
      </c>
      <c r="AC5" s="984" t="s">
        <v>1309</v>
      </c>
      <c r="AD5" s="984" t="s">
        <v>1078</v>
      </c>
      <c r="AE5" s="984" t="s">
        <v>1322</v>
      </c>
      <c r="AF5" s="984" t="s">
        <v>1495</v>
      </c>
    </row>
    <row r="6" spans="1:32" s="1181" customFormat="1" ht="36" hidden="1" customHeight="1" x14ac:dyDescent="0.2">
      <c r="A6" s="1182"/>
      <c r="B6" s="1183"/>
      <c r="C6" s="987" t="s">
        <v>805</v>
      </c>
      <c r="D6" s="987" t="s">
        <v>805</v>
      </c>
      <c r="E6" s="987" t="s">
        <v>806</v>
      </c>
      <c r="F6" s="987" t="s">
        <v>961</v>
      </c>
      <c r="G6" s="987" t="s">
        <v>806</v>
      </c>
      <c r="H6" s="987" t="s">
        <v>913</v>
      </c>
      <c r="I6" s="987" t="s">
        <v>805</v>
      </c>
      <c r="J6" s="987" t="s">
        <v>806</v>
      </c>
      <c r="K6" s="987" t="s">
        <v>913</v>
      </c>
      <c r="L6" s="987" t="s">
        <v>805</v>
      </c>
      <c r="M6" s="987" t="s">
        <v>806</v>
      </c>
      <c r="N6" s="987" t="s">
        <v>913</v>
      </c>
      <c r="O6" s="987" t="s">
        <v>805</v>
      </c>
      <c r="P6" s="987" t="s">
        <v>806</v>
      </c>
      <c r="Q6" s="987" t="s">
        <v>913</v>
      </c>
      <c r="R6" s="987" t="s">
        <v>805</v>
      </c>
      <c r="S6" s="987" t="s">
        <v>806</v>
      </c>
      <c r="T6" s="987" t="s">
        <v>806</v>
      </c>
      <c r="U6" s="987" t="s">
        <v>1057</v>
      </c>
      <c r="V6" s="987" t="s">
        <v>1057</v>
      </c>
      <c r="W6" s="987" t="s">
        <v>806</v>
      </c>
      <c r="X6" s="987" t="s">
        <v>806</v>
      </c>
      <c r="Y6" s="987" t="s">
        <v>806</v>
      </c>
      <c r="Z6" s="987" t="s">
        <v>806</v>
      </c>
      <c r="AA6" s="987" t="s">
        <v>1058</v>
      </c>
      <c r="AB6" s="987" t="s">
        <v>1079</v>
      </c>
      <c r="AC6" s="987" t="s">
        <v>1059</v>
      </c>
      <c r="AD6" s="987" t="s">
        <v>806</v>
      </c>
      <c r="AE6" s="987" t="s">
        <v>806</v>
      </c>
      <c r="AF6" s="987" t="s">
        <v>1080</v>
      </c>
    </row>
    <row r="7" spans="1:32" ht="16.149999999999999" customHeight="1" x14ac:dyDescent="0.2">
      <c r="A7" s="58">
        <v>1</v>
      </c>
      <c r="B7" s="59" t="s">
        <v>7</v>
      </c>
      <c r="C7" s="318"/>
      <c r="D7" s="60"/>
      <c r="E7" s="65"/>
      <c r="F7" s="65"/>
      <c r="G7" s="65"/>
      <c r="H7" s="336"/>
      <c r="I7" s="60"/>
      <c r="J7" s="65"/>
      <c r="K7" s="336"/>
      <c r="L7" s="60"/>
      <c r="M7" s="65"/>
      <c r="N7" s="336"/>
      <c r="O7" s="60"/>
      <c r="P7" s="65"/>
      <c r="Q7" s="336"/>
      <c r="R7" s="60"/>
      <c r="S7" s="65"/>
      <c r="T7" s="92"/>
      <c r="U7" s="60"/>
      <c r="V7" s="60"/>
      <c r="W7" s="61"/>
      <c r="X7" s="92"/>
      <c r="Y7" s="65"/>
      <c r="Z7" s="92"/>
      <c r="AA7" s="60"/>
      <c r="AB7" s="92"/>
      <c r="AC7" s="60"/>
      <c r="AD7" s="60"/>
      <c r="AE7" s="92"/>
      <c r="AF7" s="96"/>
    </row>
    <row r="8" spans="1:32" ht="16.149999999999999" customHeight="1" x14ac:dyDescent="0.2">
      <c r="A8" s="54">
        <v>2</v>
      </c>
      <c r="B8" s="55" t="s">
        <v>8</v>
      </c>
      <c r="C8" s="319"/>
      <c r="D8" s="56"/>
      <c r="E8" s="74"/>
      <c r="F8" s="74"/>
      <c r="G8" s="74"/>
      <c r="H8" s="337"/>
      <c r="I8" s="56"/>
      <c r="J8" s="74"/>
      <c r="K8" s="337"/>
      <c r="L8" s="56"/>
      <c r="M8" s="74"/>
      <c r="N8" s="337"/>
      <c r="O8" s="56"/>
      <c r="P8" s="74"/>
      <c r="Q8" s="337"/>
      <c r="R8" s="56"/>
      <c r="S8" s="74"/>
      <c r="T8" s="93"/>
      <c r="U8" s="56"/>
      <c r="V8" s="56"/>
      <c r="W8" s="57"/>
      <c r="X8" s="93"/>
      <c r="Y8" s="74"/>
      <c r="Z8" s="93"/>
      <c r="AA8" s="56"/>
      <c r="AB8" s="93"/>
      <c r="AC8" s="56"/>
      <c r="AD8" s="56"/>
      <c r="AE8" s="93"/>
      <c r="AF8" s="97"/>
    </row>
    <row r="9" spans="1:32" ht="16.149999999999999" customHeight="1" x14ac:dyDescent="0.2">
      <c r="A9" s="54">
        <v>3</v>
      </c>
      <c r="B9" s="55" t="s">
        <v>9</v>
      </c>
      <c r="C9" s="319"/>
      <c r="D9" s="56"/>
      <c r="E9" s="74"/>
      <c r="F9" s="74"/>
      <c r="G9" s="74"/>
      <c r="H9" s="337"/>
      <c r="I9" s="56"/>
      <c r="J9" s="74"/>
      <c r="K9" s="337"/>
      <c r="L9" s="56"/>
      <c r="M9" s="74"/>
      <c r="N9" s="337"/>
      <c r="O9" s="56"/>
      <c r="P9" s="74"/>
      <c r="Q9" s="337"/>
      <c r="R9" s="56"/>
      <c r="S9" s="74"/>
      <c r="T9" s="93"/>
      <c r="U9" s="56"/>
      <c r="V9" s="56"/>
      <c r="W9" s="57"/>
      <c r="X9" s="93"/>
      <c r="Y9" s="74"/>
      <c r="Z9" s="93"/>
      <c r="AA9" s="56"/>
      <c r="AB9" s="93"/>
      <c r="AC9" s="56"/>
      <c r="AD9" s="56"/>
      <c r="AE9" s="93"/>
      <c r="AF9" s="97"/>
    </row>
    <row r="10" spans="1:32" ht="16.149999999999999" customHeight="1" x14ac:dyDescent="0.2">
      <c r="A10" s="54">
        <v>4</v>
      </c>
      <c r="B10" s="55" t="s">
        <v>10</v>
      </c>
      <c r="C10" s="319"/>
      <c r="D10" s="56"/>
      <c r="E10" s="74"/>
      <c r="F10" s="74"/>
      <c r="G10" s="74"/>
      <c r="H10" s="337"/>
      <c r="I10" s="56"/>
      <c r="J10" s="74"/>
      <c r="K10" s="337"/>
      <c r="L10" s="56"/>
      <c r="M10" s="74"/>
      <c r="N10" s="337"/>
      <c r="O10" s="56"/>
      <c r="P10" s="74"/>
      <c r="Q10" s="337"/>
      <c r="R10" s="56"/>
      <c r="S10" s="74"/>
      <c r="T10" s="93"/>
      <c r="U10" s="56"/>
      <c r="V10" s="56"/>
      <c r="W10" s="57"/>
      <c r="X10" s="93"/>
      <c r="Y10" s="74"/>
      <c r="Z10" s="93"/>
      <c r="AA10" s="56"/>
      <c r="AB10" s="93"/>
      <c r="AC10" s="56"/>
      <c r="AD10" s="56"/>
      <c r="AE10" s="93"/>
      <c r="AF10" s="97"/>
    </row>
    <row r="11" spans="1:32" ht="16.149999999999999" customHeight="1" x14ac:dyDescent="0.2">
      <c r="A11" s="49">
        <v>5</v>
      </c>
      <c r="B11" s="50" t="s">
        <v>11</v>
      </c>
      <c r="C11" s="320"/>
      <c r="D11" s="51"/>
      <c r="E11" s="80"/>
      <c r="F11" s="80"/>
      <c r="G11" s="80"/>
      <c r="H11" s="338"/>
      <c r="I11" s="51"/>
      <c r="J11" s="80"/>
      <c r="K11" s="338"/>
      <c r="L11" s="51"/>
      <c r="M11" s="80"/>
      <c r="N11" s="338"/>
      <c r="O11" s="51"/>
      <c r="P11" s="80"/>
      <c r="Q11" s="338"/>
      <c r="R11" s="51"/>
      <c r="S11" s="80"/>
      <c r="T11" s="94"/>
      <c r="U11" s="51"/>
      <c r="V11" s="51"/>
      <c r="W11" s="52"/>
      <c r="X11" s="94"/>
      <c r="Y11" s="80"/>
      <c r="Z11" s="94"/>
      <c r="AA11" s="51"/>
      <c r="AB11" s="94"/>
      <c r="AC11" s="53"/>
      <c r="AD11" s="51"/>
      <c r="AE11" s="95"/>
      <c r="AF11" s="95"/>
    </row>
    <row r="12" spans="1:32" ht="16.149999999999999" customHeight="1" x14ac:dyDescent="0.2">
      <c r="A12" s="58">
        <v>6</v>
      </c>
      <c r="B12" s="59" t="s">
        <v>12</v>
      </c>
      <c r="C12" s="318"/>
      <c r="D12" s="60"/>
      <c r="E12" s="65"/>
      <c r="F12" s="65"/>
      <c r="G12" s="65"/>
      <c r="H12" s="336"/>
      <c r="I12" s="60"/>
      <c r="J12" s="65"/>
      <c r="K12" s="336"/>
      <c r="L12" s="60"/>
      <c r="M12" s="65"/>
      <c r="N12" s="336"/>
      <c r="O12" s="60"/>
      <c r="P12" s="65"/>
      <c r="Q12" s="336"/>
      <c r="R12" s="60"/>
      <c r="S12" s="65"/>
      <c r="T12" s="92"/>
      <c r="U12" s="60"/>
      <c r="V12" s="60"/>
      <c r="W12" s="61"/>
      <c r="X12" s="92"/>
      <c r="Y12" s="65"/>
      <c r="Z12" s="92"/>
      <c r="AA12" s="60"/>
      <c r="AB12" s="92"/>
      <c r="AC12" s="60"/>
      <c r="AD12" s="60"/>
      <c r="AE12" s="92"/>
      <c r="AF12" s="96"/>
    </row>
    <row r="13" spans="1:32" ht="16.149999999999999" customHeight="1" x14ac:dyDescent="0.2">
      <c r="A13" s="54">
        <v>7</v>
      </c>
      <c r="B13" s="55" t="s">
        <v>13</v>
      </c>
      <c r="C13" s="319"/>
      <c r="D13" s="56"/>
      <c r="E13" s="74"/>
      <c r="F13" s="74"/>
      <c r="G13" s="74"/>
      <c r="H13" s="337"/>
      <c r="I13" s="56"/>
      <c r="J13" s="74"/>
      <c r="K13" s="337"/>
      <c r="L13" s="56"/>
      <c r="M13" s="74"/>
      <c r="N13" s="337"/>
      <c r="O13" s="56"/>
      <c r="P13" s="74"/>
      <c r="Q13" s="337"/>
      <c r="R13" s="56"/>
      <c r="S13" s="74"/>
      <c r="T13" s="93"/>
      <c r="U13" s="56"/>
      <c r="V13" s="56"/>
      <c r="W13" s="57"/>
      <c r="X13" s="93"/>
      <c r="Y13" s="74"/>
      <c r="Z13" s="93"/>
      <c r="AA13" s="56"/>
      <c r="AB13" s="93"/>
      <c r="AC13" s="56"/>
      <c r="AD13" s="56"/>
      <c r="AE13" s="93"/>
      <c r="AF13" s="97"/>
    </row>
    <row r="14" spans="1:32" ht="16.149999999999999" customHeight="1" x14ac:dyDescent="0.2">
      <c r="A14" s="54">
        <v>8</v>
      </c>
      <c r="B14" s="55" t="s">
        <v>14</v>
      </c>
      <c r="C14" s="319"/>
      <c r="D14" s="56"/>
      <c r="E14" s="74"/>
      <c r="F14" s="74"/>
      <c r="G14" s="74"/>
      <c r="H14" s="337"/>
      <c r="I14" s="56"/>
      <c r="J14" s="74"/>
      <c r="K14" s="337"/>
      <c r="L14" s="56"/>
      <c r="M14" s="74"/>
      <c r="N14" s="337"/>
      <c r="O14" s="56"/>
      <c r="P14" s="74"/>
      <c r="Q14" s="337"/>
      <c r="R14" s="56"/>
      <c r="S14" s="74"/>
      <c r="T14" s="93"/>
      <c r="U14" s="56"/>
      <c r="V14" s="56"/>
      <c r="W14" s="57"/>
      <c r="X14" s="93"/>
      <c r="Y14" s="74"/>
      <c r="Z14" s="93"/>
      <c r="AA14" s="56"/>
      <c r="AB14" s="93"/>
      <c r="AC14" s="56"/>
      <c r="AD14" s="56"/>
      <c r="AE14" s="93"/>
      <c r="AF14" s="97"/>
    </row>
    <row r="15" spans="1:32" ht="16.149999999999999" customHeight="1" x14ac:dyDescent="0.2">
      <c r="A15" s="54">
        <v>9</v>
      </c>
      <c r="B15" s="55" t="s">
        <v>15</v>
      </c>
      <c r="C15" s="319"/>
      <c r="D15" s="56"/>
      <c r="E15" s="74"/>
      <c r="F15" s="74"/>
      <c r="G15" s="74"/>
      <c r="H15" s="337"/>
      <c r="I15" s="56"/>
      <c r="J15" s="74"/>
      <c r="K15" s="337"/>
      <c r="L15" s="56"/>
      <c r="M15" s="74"/>
      <c r="N15" s="337"/>
      <c r="O15" s="56"/>
      <c r="P15" s="74"/>
      <c r="Q15" s="337"/>
      <c r="R15" s="56"/>
      <c r="S15" s="74"/>
      <c r="T15" s="93"/>
      <c r="U15" s="56"/>
      <c r="V15" s="56"/>
      <c r="W15" s="57"/>
      <c r="X15" s="93"/>
      <c r="Y15" s="74"/>
      <c r="Z15" s="93"/>
      <c r="AA15" s="56"/>
      <c r="AB15" s="93"/>
      <c r="AC15" s="56"/>
      <c r="AD15" s="56"/>
      <c r="AE15" s="93"/>
      <c r="AF15" s="97"/>
    </row>
    <row r="16" spans="1:32" ht="16.149999999999999" customHeight="1" x14ac:dyDescent="0.2">
      <c r="A16" s="49">
        <v>10</v>
      </c>
      <c r="B16" s="50" t="s">
        <v>16</v>
      </c>
      <c r="C16" s="320"/>
      <c r="D16" s="51"/>
      <c r="E16" s="80"/>
      <c r="F16" s="80"/>
      <c r="G16" s="80"/>
      <c r="H16" s="338"/>
      <c r="I16" s="51"/>
      <c r="J16" s="80"/>
      <c r="K16" s="338"/>
      <c r="L16" s="51"/>
      <c r="M16" s="80"/>
      <c r="N16" s="338"/>
      <c r="O16" s="51"/>
      <c r="P16" s="80"/>
      <c r="Q16" s="338"/>
      <c r="R16" s="51"/>
      <c r="S16" s="80"/>
      <c r="T16" s="94"/>
      <c r="U16" s="51"/>
      <c r="V16" s="51"/>
      <c r="W16" s="52"/>
      <c r="X16" s="94"/>
      <c r="Y16" s="80"/>
      <c r="Z16" s="94"/>
      <c r="AA16" s="51"/>
      <c r="AB16" s="94"/>
      <c r="AC16" s="53"/>
      <c r="AD16" s="51"/>
      <c r="AE16" s="95"/>
      <c r="AF16" s="95"/>
    </row>
    <row r="17" spans="1:32" ht="16.149999999999999" customHeight="1" x14ac:dyDescent="0.2">
      <c r="A17" s="58">
        <v>11</v>
      </c>
      <c r="B17" s="59" t="s">
        <v>17</v>
      </c>
      <c r="C17" s="318"/>
      <c r="D17" s="60"/>
      <c r="E17" s="65"/>
      <c r="F17" s="65"/>
      <c r="G17" s="65"/>
      <c r="H17" s="336"/>
      <c r="I17" s="60"/>
      <c r="J17" s="65"/>
      <c r="K17" s="336"/>
      <c r="L17" s="60"/>
      <c r="M17" s="65"/>
      <c r="N17" s="336"/>
      <c r="O17" s="60"/>
      <c r="P17" s="65"/>
      <c r="Q17" s="336"/>
      <c r="R17" s="60"/>
      <c r="S17" s="65"/>
      <c r="T17" s="92"/>
      <c r="U17" s="60"/>
      <c r="V17" s="60"/>
      <c r="W17" s="61"/>
      <c r="X17" s="92"/>
      <c r="Y17" s="65"/>
      <c r="Z17" s="92"/>
      <c r="AA17" s="60"/>
      <c r="AB17" s="92"/>
      <c r="AC17" s="60"/>
      <c r="AD17" s="60"/>
      <c r="AE17" s="92"/>
      <c r="AF17" s="96"/>
    </row>
    <row r="18" spans="1:32" ht="16.149999999999999" customHeight="1" x14ac:dyDescent="0.2">
      <c r="A18" s="54">
        <v>12</v>
      </c>
      <c r="B18" s="55" t="s">
        <v>18</v>
      </c>
      <c r="C18" s="319"/>
      <c r="D18" s="56"/>
      <c r="E18" s="74"/>
      <c r="F18" s="74"/>
      <c r="G18" s="74"/>
      <c r="H18" s="337"/>
      <c r="I18" s="56"/>
      <c r="J18" s="74"/>
      <c r="K18" s="337"/>
      <c r="L18" s="56"/>
      <c r="M18" s="74"/>
      <c r="N18" s="337"/>
      <c r="O18" s="56"/>
      <c r="P18" s="74"/>
      <c r="Q18" s="337"/>
      <c r="R18" s="56"/>
      <c r="S18" s="74"/>
      <c r="T18" s="93"/>
      <c r="U18" s="56"/>
      <c r="V18" s="56"/>
      <c r="W18" s="57"/>
      <c r="X18" s="93"/>
      <c r="Y18" s="74"/>
      <c r="Z18" s="93"/>
      <c r="AA18" s="56"/>
      <c r="AB18" s="93"/>
      <c r="AC18" s="56"/>
      <c r="AD18" s="56"/>
      <c r="AE18" s="93"/>
      <c r="AF18" s="97"/>
    </row>
    <row r="19" spans="1:32" ht="16.149999999999999" customHeight="1" x14ac:dyDescent="0.2">
      <c r="A19" s="54">
        <v>13</v>
      </c>
      <c r="B19" s="55" t="s">
        <v>19</v>
      </c>
      <c r="C19" s="319"/>
      <c r="D19" s="56"/>
      <c r="E19" s="74"/>
      <c r="F19" s="74"/>
      <c r="G19" s="74"/>
      <c r="H19" s="337"/>
      <c r="I19" s="56"/>
      <c r="J19" s="74"/>
      <c r="K19" s="337"/>
      <c r="L19" s="56"/>
      <c r="M19" s="74"/>
      <c r="N19" s="337"/>
      <c r="O19" s="56"/>
      <c r="P19" s="74"/>
      <c r="Q19" s="337"/>
      <c r="R19" s="56"/>
      <c r="S19" s="74"/>
      <c r="T19" s="93"/>
      <c r="U19" s="56"/>
      <c r="V19" s="56"/>
      <c r="W19" s="57"/>
      <c r="X19" s="93"/>
      <c r="Y19" s="74"/>
      <c r="Z19" s="93"/>
      <c r="AA19" s="56"/>
      <c r="AB19" s="93"/>
      <c r="AC19" s="56"/>
      <c r="AD19" s="56"/>
      <c r="AE19" s="93"/>
      <c r="AF19" s="97"/>
    </row>
    <row r="20" spans="1:32" ht="16.149999999999999" customHeight="1" x14ac:dyDescent="0.2">
      <c r="A20" s="54">
        <v>14</v>
      </c>
      <c r="B20" s="55" t="s">
        <v>20</v>
      </c>
      <c r="C20" s="319"/>
      <c r="D20" s="56"/>
      <c r="E20" s="74"/>
      <c r="F20" s="74"/>
      <c r="G20" s="74"/>
      <c r="H20" s="337"/>
      <c r="I20" s="56"/>
      <c r="J20" s="74"/>
      <c r="K20" s="337"/>
      <c r="L20" s="56"/>
      <c r="M20" s="74"/>
      <c r="N20" s="337"/>
      <c r="O20" s="56"/>
      <c r="P20" s="74"/>
      <c r="Q20" s="337"/>
      <c r="R20" s="56"/>
      <c r="S20" s="74"/>
      <c r="T20" s="93"/>
      <c r="U20" s="56"/>
      <c r="V20" s="56"/>
      <c r="W20" s="57"/>
      <c r="X20" s="93"/>
      <c r="Y20" s="74"/>
      <c r="Z20" s="93"/>
      <c r="AA20" s="56"/>
      <c r="AB20" s="93"/>
      <c r="AC20" s="56"/>
      <c r="AD20" s="56"/>
      <c r="AE20" s="93"/>
      <c r="AF20" s="97"/>
    </row>
    <row r="21" spans="1:32" ht="16.149999999999999" customHeight="1" x14ac:dyDescent="0.2">
      <c r="A21" s="49">
        <v>15</v>
      </c>
      <c r="B21" s="50" t="s">
        <v>21</v>
      </c>
      <c r="C21" s="320"/>
      <c r="D21" s="51"/>
      <c r="E21" s="80"/>
      <c r="F21" s="80"/>
      <c r="G21" s="80"/>
      <c r="H21" s="338"/>
      <c r="I21" s="51"/>
      <c r="J21" s="80"/>
      <c r="K21" s="338"/>
      <c r="L21" s="51"/>
      <c r="M21" s="80"/>
      <c r="N21" s="338"/>
      <c r="O21" s="51"/>
      <c r="P21" s="80"/>
      <c r="Q21" s="338"/>
      <c r="R21" s="51"/>
      <c r="S21" s="80"/>
      <c r="T21" s="94"/>
      <c r="U21" s="51"/>
      <c r="V21" s="51"/>
      <c r="W21" s="52"/>
      <c r="X21" s="94"/>
      <c r="Y21" s="80"/>
      <c r="Z21" s="94"/>
      <c r="AA21" s="51"/>
      <c r="AB21" s="94"/>
      <c r="AC21" s="53"/>
      <c r="AD21" s="51"/>
      <c r="AE21" s="95"/>
      <c r="AF21" s="95"/>
    </row>
    <row r="22" spans="1:32" ht="16.149999999999999" customHeight="1" x14ac:dyDescent="0.2">
      <c r="A22" s="58">
        <v>16</v>
      </c>
      <c r="B22" s="59" t="s">
        <v>22</v>
      </c>
      <c r="C22" s="318"/>
      <c r="D22" s="60"/>
      <c r="E22" s="65"/>
      <c r="F22" s="65"/>
      <c r="G22" s="65"/>
      <c r="H22" s="336"/>
      <c r="I22" s="60"/>
      <c r="J22" s="65"/>
      <c r="K22" s="336"/>
      <c r="L22" s="60"/>
      <c r="M22" s="65"/>
      <c r="N22" s="336"/>
      <c r="O22" s="60"/>
      <c r="P22" s="65"/>
      <c r="Q22" s="336"/>
      <c r="R22" s="60"/>
      <c r="S22" s="65"/>
      <c r="T22" s="92"/>
      <c r="U22" s="60"/>
      <c r="V22" s="60"/>
      <c r="W22" s="61"/>
      <c r="X22" s="92"/>
      <c r="Y22" s="65"/>
      <c r="Z22" s="92"/>
      <c r="AA22" s="60"/>
      <c r="AB22" s="92"/>
      <c r="AC22" s="60"/>
      <c r="AD22" s="60"/>
      <c r="AE22" s="92"/>
      <c r="AF22" s="96"/>
    </row>
    <row r="23" spans="1:32" ht="16.149999999999999" customHeight="1" x14ac:dyDescent="0.2">
      <c r="A23" s="54">
        <v>17</v>
      </c>
      <c r="B23" s="55" t="s">
        <v>23</v>
      </c>
      <c r="C23" s="319"/>
      <c r="D23" s="56"/>
      <c r="E23" s="74"/>
      <c r="F23" s="74"/>
      <c r="G23" s="74"/>
      <c r="H23" s="337"/>
      <c r="I23" s="56"/>
      <c r="J23" s="74"/>
      <c r="K23" s="337"/>
      <c r="L23" s="56"/>
      <c r="M23" s="74"/>
      <c r="N23" s="337"/>
      <c r="O23" s="56"/>
      <c r="P23" s="74"/>
      <c r="Q23" s="337"/>
      <c r="R23" s="56"/>
      <c r="S23" s="74"/>
      <c r="T23" s="93"/>
      <c r="U23" s="56"/>
      <c r="V23" s="56"/>
      <c r="W23" s="57"/>
      <c r="X23" s="93"/>
      <c r="Y23" s="74"/>
      <c r="Z23" s="93"/>
      <c r="AA23" s="56"/>
      <c r="AB23" s="93"/>
      <c r="AC23" s="56"/>
      <c r="AD23" s="56"/>
      <c r="AE23" s="93"/>
      <c r="AF23" s="97"/>
    </row>
    <row r="24" spans="1:32" ht="16.149999999999999" customHeight="1" x14ac:dyDescent="0.2">
      <c r="A24" s="54">
        <v>18</v>
      </c>
      <c r="B24" s="55" t="s">
        <v>24</v>
      </c>
      <c r="C24" s="319"/>
      <c r="D24" s="56"/>
      <c r="E24" s="74"/>
      <c r="F24" s="74"/>
      <c r="G24" s="74"/>
      <c r="H24" s="337"/>
      <c r="I24" s="56"/>
      <c r="J24" s="74"/>
      <c r="K24" s="337"/>
      <c r="L24" s="56"/>
      <c r="M24" s="74"/>
      <c r="N24" s="337"/>
      <c r="O24" s="56"/>
      <c r="P24" s="74"/>
      <c r="Q24" s="337"/>
      <c r="R24" s="56"/>
      <c r="S24" s="74"/>
      <c r="T24" s="93"/>
      <c r="U24" s="56"/>
      <c r="V24" s="56"/>
      <c r="W24" s="57"/>
      <c r="X24" s="93"/>
      <c r="Y24" s="74"/>
      <c r="Z24" s="93"/>
      <c r="AA24" s="56"/>
      <c r="AB24" s="93"/>
      <c r="AC24" s="56"/>
      <c r="AD24" s="56"/>
      <c r="AE24" s="93"/>
      <c r="AF24" s="97"/>
    </row>
    <row r="25" spans="1:32" ht="16.149999999999999" customHeight="1" x14ac:dyDescent="0.2">
      <c r="A25" s="54">
        <v>19</v>
      </c>
      <c r="B25" s="55" t="s">
        <v>25</v>
      </c>
      <c r="C25" s="319"/>
      <c r="D25" s="56"/>
      <c r="E25" s="74"/>
      <c r="F25" s="74"/>
      <c r="G25" s="74"/>
      <c r="H25" s="337"/>
      <c r="I25" s="56"/>
      <c r="J25" s="74"/>
      <c r="K25" s="337"/>
      <c r="L25" s="56"/>
      <c r="M25" s="74"/>
      <c r="N25" s="337"/>
      <c r="O25" s="56"/>
      <c r="P25" s="74"/>
      <c r="Q25" s="337"/>
      <c r="R25" s="56"/>
      <c r="S25" s="74"/>
      <c r="T25" s="93"/>
      <c r="U25" s="56"/>
      <c r="V25" s="56"/>
      <c r="W25" s="57"/>
      <c r="X25" s="93"/>
      <c r="Y25" s="74"/>
      <c r="Z25" s="93"/>
      <c r="AA25" s="56"/>
      <c r="AB25" s="93"/>
      <c r="AC25" s="56"/>
      <c r="AD25" s="56"/>
      <c r="AE25" s="93"/>
      <c r="AF25" s="97"/>
    </row>
    <row r="26" spans="1:32" ht="16.149999999999999" customHeight="1" x14ac:dyDescent="0.2">
      <c r="A26" s="49">
        <v>20</v>
      </c>
      <c r="B26" s="50" t="s">
        <v>26</v>
      </c>
      <c r="C26" s="320"/>
      <c r="D26" s="51"/>
      <c r="E26" s="80"/>
      <c r="F26" s="80"/>
      <c r="G26" s="80"/>
      <c r="H26" s="338"/>
      <c r="I26" s="51"/>
      <c r="J26" s="80"/>
      <c r="K26" s="338"/>
      <c r="L26" s="51"/>
      <c r="M26" s="80"/>
      <c r="N26" s="338"/>
      <c r="O26" s="51"/>
      <c r="P26" s="80"/>
      <c r="Q26" s="338"/>
      <c r="R26" s="51"/>
      <c r="S26" s="80"/>
      <c r="T26" s="94"/>
      <c r="U26" s="51"/>
      <c r="V26" s="51"/>
      <c r="W26" s="52"/>
      <c r="X26" s="94"/>
      <c r="Y26" s="80"/>
      <c r="Z26" s="94"/>
      <c r="AA26" s="51"/>
      <c r="AB26" s="94"/>
      <c r="AC26" s="53"/>
      <c r="AD26" s="51"/>
      <c r="AE26" s="95"/>
      <c r="AF26" s="95"/>
    </row>
    <row r="27" spans="1:32" ht="16.149999999999999" customHeight="1" x14ac:dyDescent="0.2">
      <c r="A27" s="58">
        <v>21</v>
      </c>
      <c r="B27" s="59" t="s">
        <v>27</v>
      </c>
      <c r="C27" s="318"/>
      <c r="D27" s="60"/>
      <c r="E27" s="65"/>
      <c r="F27" s="65"/>
      <c r="G27" s="65"/>
      <c r="H27" s="336"/>
      <c r="I27" s="60"/>
      <c r="J27" s="65"/>
      <c r="K27" s="336"/>
      <c r="L27" s="60"/>
      <c r="M27" s="65"/>
      <c r="N27" s="336"/>
      <c r="O27" s="60"/>
      <c r="P27" s="65"/>
      <c r="Q27" s="336"/>
      <c r="R27" s="60"/>
      <c r="S27" s="65"/>
      <c r="T27" s="92"/>
      <c r="U27" s="60"/>
      <c r="V27" s="60"/>
      <c r="W27" s="61"/>
      <c r="X27" s="92"/>
      <c r="Y27" s="65"/>
      <c r="Z27" s="92"/>
      <c r="AA27" s="60"/>
      <c r="AB27" s="92"/>
      <c r="AC27" s="60"/>
      <c r="AD27" s="60"/>
      <c r="AE27" s="92"/>
      <c r="AF27" s="96"/>
    </row>
    <row r="28" spans="1:32" ht="16.149999999999999" customHeight="1" x14ac:dyDescent="0.2">
      <c r="A28" s="54">
        <v>22</v>
      </c>
      <c r="B28" s="55" t="s">
        <v>28</v>
      </c>
      <c r="C28" s="319"/>
      <c r="D28" s="56"/>
      <c r="E28" s="74"/>
      <c r="F28" s="74"/>
      <c r="G28" s="74"/>
      <c r="H28" s="337"/>
      <c r="I28" s="56"/>
      <c r="J28" s="74"/>
      <c r="K28" s="337"/>
      <c r="L28" s="56"/>
      <c r="M28" s="74"/>
      <c r="N28" s="337"/>
      <c r="O28" s="56"/>
      <c r="P28" s="74"/>
      <c r="Q28" s="337"/>
      <c r="R28" s="56"/>
      <c r="S28" s="74"/>
      <c r="T28" s="93"/>
      <c r="U28" s="56"/>
      <c r="V28" s="56"/>
      <c r="W28" s="57"/>
      <c r="X28" s="93"/>
      <c r="Y28" s="74"/>
      <c r="Z28" s="93"/>
      <c r="AA28" s="56"/>
      <c r="AB28" s="93"/>
      <c r="AC28" s="56"/>
      <c r="AD28" s="56"/>
      <c r="AE28" s="93"/>
      <c r="AF28" s="97"/>
    </row>
    <row r="29" spans="1:32" ht="16.149999999999999" customHeight="1" x14ac:dyDescent="0.2">
      <c r="A29" s="54">
        <v>23</v>
      </c>
      <c r="B29" s="55" t="s">
        <v>29</v>
      </c>
      <c r="C29" s="319"/>
      <c r="D29" s="56"/>
      <c r="E29" s="74"/>
      <c r="F29" s="74"/>
      <c r="G29" s="74"/>
      <c r="H29" s="337"/>
      <c r="I29" s="56"/>
      <c r="J29" s="74"/>
      <c r="K29" s="337"/>
      <c r="L29" s="56"/>
      <c r="M29" s="74"/>
      <c r="N29" s="337"/>
      <c r="O29" s="56"/>
      <c r="P29" s="74"/>
      <c r="Q29" s="337"/>
      <c r="R29" s="56"/>
      <c r="S29" s="74"/>
      <c r="T29" s="93"/>
      <c r="U29" s="56"/>
      <c r="V29" s="56"/>
      <c r="W29" s="57"/>
      <c r="X29" s="93"/>
      <c r="Y29" s="74"/>
      <c r="Z29" s="93"/>
      <c r="AA29" s="56"/>
      <c r="AB29" s="93"/>
      <c r="AC29" s="56"/>
      <c r="AD29" s="56"/>
      <c r="AE29" s="93"/>
      <c r="AF29" s="97"/>
    </row>
    <row r="30" spans="1:32" ht="16.149999999999999" customHeight="1" x14ac:dyDescent="0.2">
      <c r="A30" s="54">
        <v>24</v>
      </c>
      <c r="B30" s="55" t="s">
        <v>30</v>
      </c>
      <c r="C30" s="319"/>
      <c r="D30" s="56"/>
      <c r="E30" s="74"/>
      <c r="F30" s="74"/>
      <c r="G30" s="74"/>
      <c r="H30" s="337"/>
      <c r="I30" s="56"/>
      <c r="J30" s="74"/>
      <c r="K30" s="337"/>
      <c r="L30" s="56"/>
      <c r="M30" s="74"/>
      <c r="N30" s="337"/>
      <c r="O30" s="56"/>
      <c r="P30" s="74"/>
      <c r="Q30" s="337"/>
      <c r="R30" s="56"/>
      <c r="S30" s="74"/>
      <c r="T30" s="93"/>
      <c r="U30" s="56"/>
      <c r="V30" s="56"/>
      <c r="W30" s="57"/>
      <c r="X30" s="93"/>
      <c r="Y30" s="74"/>
      <c r="Z30" s="93"/>
      <c r="AA30" s="56"/>
      <c r="AB30" s="93"/>
      <c r="AC30" s="56"/>
      <c r="AD30" s="56"/>
      <c r="AE30" s="93"/>
      <c r="AF30" s="97"/>
    </row>
    <row r="31" spans="1:32" ht="16.149999999999999" customHeight="1" x14ac:dyDescent="0.2">
      <c r="A31" s="49">
        <v>25</v>
      </c>
      <c r="B31" s="50" t="s">
        <v>31</v>
      </c>
      <c r="C31" s="320"/>
      <c r="D31" s="51"/>
      <c r="E31" s="80"/>
      <c r="F31" s="80"/>
      <c r="G31" s="80"/>
      <c r="H31" s="338"/>
      <c r="I31" s="51"/>
      <c r="J31" s="80"/>
      <c r="K31" s="338"/>
      <c r="L31" s="51"/>
      <c r="M31" s="80"/>
      <c r="N31" s="338"/>
      <c r="O31" s="51"/>
      <c r="P31" s="80"/>
      <c r="Q31" s="338"/>
      <c r="R31" s="51"/>
      <c r="S31" s="80"/>
      <c r="T31" s="94"/>
      <c r="U31" s="51"/>
      <c r="V31" s="51"/>
      <c r="W31" s="52"/>
      <c r="X31" s="94"/>
      <c r="Y31" s="80"/>
      <c r="Z31" s="94"/>
      <c r="AA31" s="51"/>
      <c r="AB31" s="94"/>
      <c r="AC31" s="53"/>
      <c r="AD31" s="51"/>
      <c r="AE31" s="95"/>
      <c r="AF31" s="95"/>
    </row>
    <row r="32" spans="1:32" ht="16.149999999999999" customHeight="1" x14ac:dyDescent="0.2">
      <c r="A32" s="58">
        <v>26</v>
      </c>
      <c r="B32" s="59" t="s">
        <v>32</v>
      </c>
      <c r="C32" s="318"/>
      <c r="D32" s="60"/>
      <c r="E32" s="65"/>
      <c r="F32" s="65"/>
      <c r="G32" s="65"/>
      <c r="H32" s="336"/>
      <c r="I32" s="60"/>
      <c r="J32" s="65"/>
      <c r="K32" s="336"/>
      <c r="L32" s="60"/>
      <c r="M32" s="65"/>
      <c r="N32" s="336"/>
      <c r="O32" s="60"/>
      <c r="P32" s="65"/>
      <c r="Q32" s="336"/>
      <c r="R32" s="60"/>
      <c r="S32" s="65"/>
      <c r="T32" s="92"/>
      <c r="U32" s="60"/>
      <c r="V32" s="60"/>
      <c r="W32" s="61"/>
      <c r="X32" s="92"/>
      <c r="Y32" s="65"/>
      <c r="Z32" s="92"/>
      <c r="AA32" s="60"/>
      <c r="AB32" s="92"/>
      <c r="AC32" s="60"/>
      <c r="AD32" s="60"/>
      <c r="AE32" s="92"/>
      <c r="AF32" s="96"/>
    </row>
    <row r="33" spans="1:32" ht="16.149999999999999" customHeight="1" x14ac:dyDescent="0.2">
      <c r="A33" s="54">
        <v>27</v>
      </c>
      <c r="B33" s="55" t="s">
        <v>33</v>
      </c>
      <c r="C33" s="319"/>
      <c r="D33" s="56"/>
      <c r="E33" s="74"/>
      <c r="F33" s="74"/>
      <c r="G33" s="74"/>
      <c r="H33" s="337"/>
      <c r="I33" s="56"/>
      <c r="J33" s="74"/>
      <c r="K33" s="337"/>
      <c r="L33" s="56"/>
      <c r="M33" s="74"/>
      <c r="N33" s="337"/>
      <c r="O33" s="56"/>
      <c r="P33" s="74"/>
      <c r="Q33" s="337"/>
      <c r="R33" s="56"/>
      <c r="S33" s="74"/>
      <c r="T33" s="93"/>
      <c r="U33" s="56"/>
      <c r="V33" s="56"/>
      <c r="W33" s="57"/>
      <c r="X33" s="93"/>
      <c r="Y33" s="74"/>
      <c r="Z33" s="93"/>
      <c r="AA33" s="56"/>
      <c r="AB33" s="93"/>
      <c r="AC33" s="56"/>
      <c r="AD33" s="56"/>
      <c r="AE33" s="93"/>
      <c r="AF33" s="97"/>
    </row>
    <row r="34" spans="1:32" ht="16.149999999999999" customHeight="1" x14ac:dyDescent="0.2">
      <c r="A34" s="54">
        <v>28</v>
      </c>
      <c r="B34" s="55" t="s">
        <v>34</v>
      </c>
      <c r="C34" s="319"/>
      <c r="D34" s="56"/>
      <c r="E34" s="74"/>
      <c r="F34" s="74"/>
      <c r="G34" s="74"/>
      <c r="H34" s="337"/>
      <c r="I34" s="56"/>
      <c r="J34" s="74"/>
      <c r="K34" s="337"/>
      <c r="L34" s="56"/>
      <c r="M34" s="74"/>
      <c r="N34" s="337"/>
      <c r="O34" s="56"/>
      <c r="P34" s="74"/>
      <c r="Q34" s="337"/>
      <c r="R34" s="56"/>
      <c r="S34" s="74"/>
      <c r="T34" s="93"/>
      <c r="U34" s="56"/>
      <c r="V34" s="56"/>
      <c r="W34" s="57"/>
      <c r="X34" s="93"/>
      <c r="Y34" s="74"/>
      <c r="Z34" s="93"/>
      <c r="AA34" s="56"/>
      <c r="AB34" s="93"/>
      <c r="AC34" s="56"/>
      <c r="AD34" s="56"/>
      <c r="AE34" s="93"/>
      <c r="AF34" s="97"/>
    </row>
    <row r="35" spans="1:32" ht="16.149999999999999" customHeight="1" x14ac:dyDescent="0.2">
      <c r="A35" s="54">
        <v>29</v>
      </c>
      <c r="B35" s="55" t="s">
        <v>35</v>
      </c>
      <c r="C35" s="319"/>
      <c r="D35" s="56"/>
      <c r="E35" s="74"/>
      <c r="F35" s="74"/>
      <c r="G35" s="74"/>
      <c r="H35" s="337"/>
      <c r="I35" s="56"/>
      <c r="J35" s="74"/>
      <c r="K35" s="337"/>
      <c r="L35" s="56"/>
      <c r="M35" s="74"/>
      <c r="N35" s="337"/>
      <c r="O35" s="56"/>
      <c r="P35" s="74"/>
      <c r="Q35" s="337"/>
      <c r="R35" s="56"/>
      <c r="S35" s="74"/>
      <c r="T35" s="93"/>
      <c r="U35" s="56"/>
      <c r="V35" s="56"/>
      <c r="W35" s="57"/>
      <c r="X35" s="93"/>
      <c r="Y35" s="74"/>
      <c r="Z35" s="93"/>
      <c r="AA35" s="56"/>
      <c r="AB35" s="93"/>
      <c r="AC35" s="56"/>
      <c r="AD35" s="56"/>
      <c r="AE35" s="93"/>
      <c r="AF35" s="97"/>
    </row>
    <row r="36" spans="1:32" ht="16.149999999999999" customHeight="1" x14ac:dyDescent="0.2">
      <c r="A36" s="49">
        <v>30</v>
      </c>
      <c r="B36" s="50" t="s">
        <v>36</v>
      </c>
      <c r="C36" s="320"/>
      <c r="D36" s="51"/>
      <c r="E36" s="80"/>
      <c r="F36" s="80"/>
      <c r="G36" s="80"/>
      <c r="H36" s="338"/>
      <c r="I36" s="51"/>
      <c r="J36" s="80"/>
      <c r="K36" s="338"/>
      <c r="L36" s="51"/>
      <c r="M36" s="80"/>
      <c r="N36" s="338"/>
      <c r="O36" s="51"/>
      <c r="P36" s="80"/>
      <c r="Q36" s="338"/>
      <c r="R36" s="51"/>
      <c r="S36" s="80"/>
      <c r="T36" s="94"/>
      <c r="U36" s="51"/>
      <c r="V36" s="51"/>
      <c r="W36" s="52"/>
      <c r="X36" s="94"/>
      <c r="Y36" s="80"/>
      <c r="Z36" s="94"/>
      <c r="AA36" s="51"/>
      <c r="AB36" s="94"/>
      <c r="AC36" s="53"/>
      <c r="AD36" s="51"/>
      <c r="AE36" s="95"/>
      <c r="AF36" s="95"/>
    </row>
    <row r="37" spans="1:32" ht="16.149999999999999" customHeight="1" x14ac:dyDescent="0.2">
      <c r="A37" s="58">
        <v>31</v>
      </c>
      <c r="B37" s="59" t="s">
        <v>37</v>
      </c>
      <c r="C37" s="318"/>
      <c r="D37" s="60"/>
      <c r="E37" s="65"/>
      <c r="F37" s="65"/>
      <c r="G37" s="65"/>
      <c r="H37" s="336"/>
      <c r="I37" s="60"/>
      <c r="J37" s="65"/>
      <c r="K37" s="336"/>
      <c r="L37" s="60"/>
      <c r="M37" s="65"/>
      <c r="N37" s="336"/>
      <c r="O37" s="60"/>
      <c r="P37" s="65"/>
      <c r="Q37" s="336"/>
      <c r="R37" s="60"/>
      <c r="S37" s="65"/>
      <c r="T37" s="92"/>
      <c r="U37" s="60"/>
      <c r="V37" s="60"/>
      <c r="W37" s="61"/>
      <c r="X37" s="92"/>
      <c r="Y37" s="65"/>
      <c r="Z37" s="92"/>
      <c r="AA37" s="60"/>
      <c r="AB37" s="92"/>
      <c r="AC37" s="60"/>
      <c r="AD37" s="60"/>
      <c r="AE37" s="92"/>
      <c r="AF37" s="96"/>
    </row>
    <row r="38" spans="1:32" ht="16.149999999999999" customHeight="1" x14ac:dyDescent="0.2">
      <c r="A38" s="54">
        <v>32</v>
      </c>
      <c r="B38" s="55" t="s">
        <v>38</v>
      </c>
      <c r="C38" s="319"/>
      <c r="D38" s="56"/>
      <c r="E38" s="74"/>
      <c r="F38" s="74"/>
      <c r="G38" s="74"/>
      <c r="H38" s="337"/>
      <c r="I38" s="56"/>
      <c r="J38" s="74"/>
      <c r="K38" s="337"/>
      <c r="L38" s="56"/>
      <c r="M38" s="74"/>
      <c r="N38" s="337"/>
      <c r="O38" s="56"/>
      <c r="P38" s="74"/>
      <c r="Q38" s="337"/>
      <c r="R38" s="56"/>
      <c r="S38" s="74"/>
      <c r="T38" s="93"/>
      <c r="U38" s="56"/>
      <c r="V38" s="56"/>
      <c r="W38" s="57"/>
      <c r="X38" s="93"/>
      <c r="Y38" s="74"/>
      <c r="Z38" s="93"/>
      <c r="AA38" s="56"/>
      <c r="AB38" s="93"/>
      <c r="AC38" s="56"/>
      <c r="AD38" s="56"/>
      <c r="AE38" s="93"/>
      <c r="AF38" s="97"/>
    </row>
    <row r="39" spans="1:32" ht="16.149999999999999" customHeight="1" x14ac:dyDescent="0.2">
      <c r="A39" s="54">
        <v>33</v>
      </c>
      <c r="B39" s="55" t="s">
        <v>39</v>
      </c>
      <c r="C39" s="319"/>
      <c r="D39" s="56"/>
      <c r="E39" s="74"/>
      <c r="F39" s="74"/>
      <c r="G39" s="74"/>
      <c r="H39" s="337"/>
      <c r="I39" s="56"/>
      <c r="J39" s="74"/>
      <c r="K39" s="337"/>
      <c r="L39" s="56"/>
      <c r="M39" s="74"/>
      <c r="N39" s="337"/>
      <c r="O39" s="56"/>
      <c r="P39" s="74"/>
      <c r="Q39" s="337"/>
      <c r="R39" s="56"/>
      <c r="S39" s="74"/>
      <c r="T39" s="93"/>
      <c r="U39" s="56"/>
      <c r="V39" s="56"/>
      <c r="W39" s="57"/>
      <c r="X39" s="93"/>
      <c r="Y39" s="74"/>
      <c r="Z39" s="93"/>
      <c r="AA39" s="56"/>
      <c r="AB39" s="93"/>
      <c r="AC39" s="56"/>
      <c r="AD39" s="56"/>
      <c r="AE39" s="93"/>
      <c r="AF39" s="97"/>
    </row>
    <row r="40" spans="1:32" ht="16.149999999999999" customHeight="1" x14ac:dyDescent="0.2">
      <c r="A40" s="54">
        <v>34</v>
      </c>
      <c r="B40" s="55" t="s">
        <v>40</v>
      </c>
      <c r="C40" s="319"/>
      <c r="D40" s="56"/>
      <c r="E40" s="74"/>
      <c r="F40" s="74"/>
      <c r="G40" s="74"/>
      <c r="H40" s="337"/>
      <c r="I40" s="56"/>
      <c r="J40" s="74"/>
      <c r="K40" s="337"/>
      <c r="L40" s="56"/>
      <c r="M40" s="74"/>
      <c r="N40" s="337"/>
      <c r="O40" s="56"/>
      <c r="P40" s="74"/>
      <c r="Q40" s="337"/>
      <c r="R40" s="56"/>
      <c r="S40" s="74"/>
      <c r="T40" s="93"/>
      <c r="U40" s="56"/>
      <c r="V40" s="56"/>
      <c r="W40" s="57"/>
      <c r="X40" s="93"/>
      <c r="Y40" s="74"/>
      <c r="Z40" s="93"/>
      <c r="AA40" s="56"/>
      <c r="AB40" s="93"/>
      <c r="AC40" s="56"/>
      <c r="AD40" s="56"/>
      <c r="AE40" s="93"/>
      <c r="AF40" s="97"/>
    </row>
    <row r="41" spans="1:32" ht="16.149999999999999" customHeight="1" x14ac:dyDescent="0.2">
      <c r="A41" s="49">
        <v>35</v>
      </c>
      <c r="B41" s="50" t="s">
        <v>41</v>
      </c>
      <c r="C41" s="320"/>
      <c r="D41" s="51"/>
      <c r="E41" s="80"/>
      <c r="F41" s="80"/>
      <c r="G41" s="80"/>
      <c r="H41" s="338"/>
      <c r="I41" s="51"/>
      <c r="J41" s="80"/>
      <c r="K41" s="338"/>
      <c r="L41" s="51"/>
      <c r="M41" s="80"/>
      <c r="N41" s="338"/>
      <c r="O41" s="51"/>
      <c r="P41" s="80"/>
      <c r="Q41" s="338"/>
      <c r="R41" s="51"/>
      <c r="S41" s="80"/>
      <c r="T41" s="94"/>
      <c r="U41" s="51"/>
      <c r="V41" s="51"/>
      <c r="W41" s="52"/>
      <c r="X41" s="94"/>
      <c r="Y41" s="80"/>
      <c r="Z41" s="94"/>
      <c r="AA41" s="51"/>
      <c r="AB41" s="94"/>
      <c r="AC41" s="53"/>
      <c r="AD41" s="51"/>
      <c r="AE41" s="95"/>
      <c r="AF41" s="95"/>
    </row>
    <row r="42" spans="1:32" ht="16.149999999999999" customHeight="1" x14ac:dyDescent="0.2">
      <c r="A42" s="58">
        <v>36</v>
      </c>
      <c r="B42" s="59" t="s">
        <v>42</v>
      </c>
      <c r="C42" s="318"/>
      <c r="D42" s="60"/>
      <c r="E42" s="65"/>
      <c r="F42" s="65"/>
      <c r="G42" s="65"/>
      <c r="H42" s="336"/>
      <c r="I42" s="60"/>
      <c r="J42" s="65"/>
      <c r="K42" s="336"/>
      <c r="L42" s="60"/>
      <c r="M42" s="65"/>
      <c r="N42" s="336"/>
      <c r="O42" s="60"/>
      <c r="P42" s="65"/>
      <c r="Q42" s="336"/>
      <c r="R42" s="60"/>
      <c r="S42" s="65"/>
      <c r="T42" s="92"/>
      <c r="U42" s="60"/>
      <c r="V42" s="60"/>
      <c r="W42" s="61"/>
      <c r="X42" s="92"/>
      <c r="Y42" s="65"/>
      <c r="Z42" s="92"/>
      <c r="AA42" s="60"/>
      <c r="AB42" s="92"/>
      <c r="AC42" s="60"/>
      <c r="AD42" s="60"/>
      <c r="AE42" s="92"/>
      <c r="AF42" s="96"/>
    </row>
    <row r="43" spans="1:32" ht="16.149999999999999" customHeight="1" x14ac:dyDescent="0.2">
      <c r="A43" s="54">
        <v>37</v>
      </c>
      <c r="B43" s="55" t="s">
        <v>43</v>
      </c>
      <c r="C43" s="319"/>
      <c r="D43" s="56"/>
      <c r="E43" s="74"/>
      <c r="F43" s="74"/>
      <c r="G43" s="74"/>
      <c r="H43" s="337"/>
      <c r="I43" s="56"/>
      <c r="J43" s="74"/>
      <c r="K43" s="337"/>
      <c r="L43" s="56"/>
      <c r="M43" s="74"/>
      <c r="N43" s="337"/>
      <c r="O43" s="56"/>
      <c r="P43" s="74"/>
      <c r="Q43" s="337"/>
      <c r="R43" s="56"/>
      <c r="S43" s="74"/>
      <c r="T43" s="93"/>
      <c r="U43" s="56"/>
      <c r="V43" s="56"/>
      <c r="W43" s="57"/>
      <c r="X43" s="93"/>
      <c r="Y43" s="74"/>
      <c r="Z43" s="93"/>
      <c r="AA43" s="56"/>
      <c r="AB43" s="93"/>
      <c r="AC43" s="56"/>
      <c r="AD43" s="56"/>
      <c r="AE43" s="93"/>
      <c r="AF43" s="97"/>
    </row>
    <row r="44" spans="1:32" ht="16.149999999999999" customHeight="1" x14ac:dyDescent="0.2">
      <c r="A44" s="54">
        <v>38</v>
      </c>
      <c r="B44" s="55" t="s">
        <v>44</v>
      </c>
      <c r="C44" s="319"/>
      <c r="D44" s="56"/>
      <c r="E44" s="74"/>
      <c r="F44" s="74"/>
      <c r="G44" s="74"/>
      <c r="H44" s="337"/>
      <c r="I44" s="56"/>
      <c r="J44" s="74"/>
      <c r="K44" s="337"/>
      <c r="L44" s="56"/>
      <c r="M44" s="74"/>
      <c r="N44" s="337"/>
      <c r="O44" s="56"/>
      <c r="P44" s="74"/>
      <c r="Q44" s="337"/>
      <c r="R44" s="56"/>
      <c r="S44" s="74"/>
      <c r="T44" s="93"/>
      <c r="U44" s="56"/>
      <c r="V44" s="56"/>
      <c r="W44" s="57"/>
      <c r="X44" s="93"/>
      <c r="Y44" s="74"/>
      <c r="Z44" s="93"/>
      <c r="AA44" s="56"/>
      <c r="AB44" s="93"/>
      <c r="AC44" s="56"/>
      <c r="AD44" s="56"/>
      <c r="AE44" s="93"/>
      <c r="AF44" s="97"/>
    </row>
    <row r="45" spans="1:32" ht="16.149999999999999" customHeight="1" x14ac:dyDescent="0.2">
      <c r="A45" s="54">
        <v>39</v>
      </c>
      <c r="B45" s="55" t="s">
        <v>45</v>
      </c>
      <c r="C45" s="319"/>
      <c r="D45" s="56"/>
      <c r="E45" s="74"/>
      <c r="F45" s="74"/>
      <c r="G45" s="74"/>
      <c r="H45" s="337"/>
      <c r="I45" s="56"/>
      <c r="J45" s="74"/>
      <c r="K45" s="337"/>
      <c r="L45" s="56"/>
      <c r="M45" s="74"/>
      <c r="N45" s="337"/>
      <c r="O45" s="56"/>
      <c r="P45" s="74"/>
      <c r="Q45" s="337"/>
      <c r="R45" s="56"/>
      <c r="S45" s="74"/>
      <c r="T45" s="93"/>
      <c r="U45" s="56"/>
      <c r="V45" s="56"/>
      <c r="W45" s="57"/>
      <c r="X45" s="93"/>
      <c r="Y45" s="74"/>
      <c r="Z45" s="93"/>
      <c r="AA45" s="56"/>
      <c r="AB45" s="93"/>
      <c r="AC45" s="56"/>
      <c r="AD45" s="56"/>
      <c r="AE45" s="93"/>
      <c r="AF45" s="97"/>
    </row>
    <row r="46" spans="1:32" ht="16.149999999999999" customHeight="1" x14ac:dyDescent="0.2">
      <c r="A46" s="49">
        <v>40</v>
      </c>
      <c r="B46" s="50" t="s">
        <v>46</v>
      </c>
      <c r="C46" s="320"/>
      <c r="D46" s="51"/>
      <c r="E46" s="80"/>
      <c r="F46" s="80"/>
      <c r="G46" s="80"/>
      <c r="H46" s="338"/>
      <c r="I46" s="51"/>
      <c r="J46" s="80"/>
      <c r="K46" s="338"/>
      <c r="L46" s="51"/>
      <c r="M46" s="80"/>
      <c r="N46" s="338"/>
      <c r="O46" s="51"/>
      <c r="P46" s="80"/>
      <c r="Q46" s="338"/>
      <c r="R46" s="51"/>
      <c r="S46" s="80"/>
      <c r="T46" s="94"/>
      <c r="U46" s="51"/>
      <c r="V46" s="51"/>
      <c r="W46" s="52"/>
      <c r="X46" s="94"/>
      <c r="Y46" s="80"/>
      <c r="Z46" s="94"/>
      <c r="AA46" s="51"/>
      <c r="AB46" s="94"/>
      <c r="AC46" s="53"/>
      <c r="AD46" s="51"/>
      <c r="AE46" s="95"/>
      <c r="AF46" s="95"/>
    </row>
    <row r="47" spans="1:32" ht="16.149999999999999" customHeight="1" x14ac:dyDescent="0.2">
      <c r="A47" s="58">
        <v>41</v>
      </c>
      <c r="B47" s="59" t="s">
        <v>47</v>
      </c>
      <c r="C47" s="318"/>
      <c r="D47" s="60"/>
      <c r="E47" s="65"/>
      <c r="F47" s="65"/>
      <c r="G47" s="65"/>
      <c r="H47" s="336"/>
      <c r="I47" s="60"/>
      <c r="J47" s="65"/>
      <c r="K47" s="336"/>
      <c r="L47" s="60"/>
      <c r="M47" s="65"/>
      <c r="N47" s="336"/>
      <c r="O47" s="60"/>
      <c r="P47" s="65"/>
      <c r="Q47" s="336"/>
      <c r="R47" s="60"/>
      <c r="S47" s="65"/>
      <c r="T47" s="92"/>
      <c r="U47" s="60"/>
      <c r="V47" s="60"/>
      <c r="W47" s="61"/>
      <c r="X47" s="92"/>
      <c r="Y47" s="65"/>
      <c r="Z47" s="92"/>
      <c r="AA47" s="60"/>
      <c r="AB47" s="92"/>
      <c r="AC47" s="60"/>
      <c r="AD47" s="60"/>
      <c r="AE47" s="92"/>
      <c r="AF47" s="96"/>
    </row>
    <row r="48" spans="1:32" ht="16.149999999999999" customHeight="1" x14ac:dyDescent="0.2">
      <c r="A48" s="54">
        <v>42</v>
      </c>
      <c r="B48" s="55" t="s">
        <v>48</v>
      </c>
      <c r="C48" s="319"/>
      <c r="D48" s="56"/>
      <c r="E48" s="74"/>
      <c r="F48" s="74"/>
      <c r="G48" s="74"/>
      <c r="H48" s="337"/>
      <c r="I48" s="56"/>
      <c r="J48" s="74"/>
      <c r="K48" s="337"/>
      <c r="L48" s="56"/>
      <c r="M48" s="74"/>
      <c r="N48" s="337"/>
      <c r="O48" s="56"/>
      <c r="P48" s="74"/>
      <c r="Q48" s="337"/>
      <c r="R48" s="56"/>
      <c r="S48" s="74"/>
      <c r="T48" s="93"/>
      <c r="U48" s="56"/>
      <c r="V48" s="56"/>
      <c r="W48" s="57"/>
      <c r="X48" s="93"/>
      <c r="Y48" s="74"/>
      <c r="Z48" s="93"/>
      <c r="AA48" s="56"/>
      <c r="AB48" s="93"/>
      <c r="AC48" s="56"/>
      <c r="AD48" s="56"/>
      <c r="AE48" s="93"/>
      <c r="AF48" s="97"/>
    </row>
    <row r="49" spans="1:32" ht="16.149999999999999" customHeight="1" x14ac:dyDescent="0.2">
      <c r="A49" s="54">
        <v>43</v>
      </c>
      <c r="B49" s="55" t="s">
        <v>49</v>
      </c>
      <c r="C49" s="319"/>
      <c r="D49" s="56"/>
      <c r="E49" s="74"/>
      <c r="F49" s="74"/>
      <c r="G49" s="74"/>
      <c r="H49" s="337"/>
      <c r="I49" s="56"/>
      <c r="J49" s="74"/>
      <c r="K49" s="337"/>
      <c r="L49" s="56"/>
      <c r="M49" s="74"/>
      <c r="N49" s="337"/>
      <c r="O49" s="56"/>
      <c r="P49" s="74"/>
      <c r="Q49" s="337"/>
      <c r="R49" s="56"/>
      <c r="S49" s="74"/>
      <c r="T49" s="93"/>
      <c r="U49" s="56"/>
      <c r="V49" s="56"/>
      <c r="W49" s="57"/>
      <c r="X49" s="93"/>
      <c r="Y49" s="74"/>
      <c r="Z49" s="93"/>
      <c r="AA49" s="56"/>
      <c r="AB49" s="93"/>
      <c r="AC49" s="56"/>
      <c r="AD49" s="56"/>
      <c r="AE49" s="93"/>
      <c r="AF49" s="97"/>
    </row>
    <row r="50" spans="1:32" ht="16.149999999999999" customHeight="1" x14ac:dyDescent="0.2">
      <c r="A50" s="54">
        <v>44</v>
      </c>
      <c r="B50" s="55" t="s">
        <v>50</v>
      </c>
      <c r="C50" s="319"/>
      <c r="D50" s="56"/>
      <c r="E50" s="74"/>
      <c r="F50" s="74"/>
      <c r="G50" s="74"/>
      <c r="H50" s="337"/>
      <c r="I50" s="56"/>
      <c r="J50" s="74"/>
      <c r="K50" s="337"/>
      <c r="L50" s="56"/>
      <c r="M50" s="74"/>
      <c r="N50" s="337"/>
      <c r="O50" s="56"/>
      <c r="P50" s="74"/>
      <c r="Q50" s="337"/>
      <c r="R50" s="56"/>
      <c r="S50" s="74"/>
      <c r="T50" s="93"/>
      <c r="U50" s="56"/>
      <c r="V50" s="56"/>
      <c r="W50" s="57"/>
      <c r="X50" s="93"/>
      <c r="Y50" s="74"/>
      <c r="Z50" s="93"/>
      <c r="AA50" s="56"/>
      <c r="AB50" s="93"/>
      <c r="AC50" s="56"/>
      <c r="AD50" s="56"/>
      <c r="AE50" s="93"/>
      <c r="AF50" s="97"/>
    </row>
    <row r="51" spans="1:32" ht="16.149999999999999" customHeight="1" x14ac:dyDescent="0.2">
      <c r="A51" s="49">
        <v>45</v>
      </c>
      <c r="B51" s="50" t="s">
        <v>51</v>
      </c>
      <c r="C51" s="320"/>
      <c r="D51" s="51"/>
      <c r="E51" s="80"/>
      <c r="F51" s="80"/>
      <c r="G51" s="80"/>
      <c r="H51" s="338"/>
      <c r="I51" s="51"/>
      <c r="J51" s="80"/>
      <c r="K51" s="338"/>
      <c r="L51" s="51"/>
      <c r="M51" s="80"/>
      <c r="N51" s="338"/>
      <c r="O51" s="51"/>
      <c r="P51" s="80"/>
      <c r="Q51" s="338"/>
      <c r="R51" s="51"/>
      <c r="S51" s="80"/>
      <c r="T51" s="94"/>
      <c r="U51" s="51"/>
      <c r="V51" s="51"/>
      <c r="W51" s="52"/>
      <c r="X51" s="94"/>
      <c r="Y51" s="80"/>
      <c r="Z51" s="94"/>
      <c r="AA51" s="51"/>
      <c r="AB51" s="94"/>
      <c r="AC51" s="53"/>
      <c r="AD51" s="51"/>
      <c r="AE51" s="95"/>
      <c r="AF51" s="95"/>
    </row>
    <row r="52" spans="1:32" ht="16.149999999999999" customHeight="1" x14ac:dyDescent="0.2">
      <c r="A52" s="58">
        <v>46</v>
      </c>
      <c r="B52" s="59" t="s">
        <v>52</v>
      </c>
      <c r="C52" s="318"/>
      <c r="D52" s="60"/>
      <c r="E52" s="65"/>
      <c r="F52" s="65"/>
      <c r="G52" s="65"/>
      <c r="H52" s="336"/>
      <c r="I52" s="60"/>
      <c r="J52" s="65"/>
      <c r="K52" s="336"/>
      <c r="L52" s="60"/>
      <c r="M52" s="65"/>
      <c r="N52" s="336"/>
      <c r="O52" s="60"/>
      <c r="P52" s="65"/>
      <c r="Q52" s="336"/>
      <c r="R52" s="60"/>
      <c r="S52" s="65"/>
      <c r="T52" s="92"/>
      <c r="U52" s="60"/>
      <c r="V52" s="60"/>
      <c r="W52" s="61"/>
      <c r="X52" s="92"/>
      <c r="Y52" s="65"/>
      <c r="Z52" s="92"/>
      <c r="AA52" s="60"/>
      <c r="AB52" s="92"/>
      <c r="AC52" s="60"/>
      <c r="AD52" s="60"/>
      <c r="AE52" s="92"/>
      <c r="AF52" s="96"/>
    </row>
    <row r="53" spans="1:32" ht="16.149999999999999" customHeight="1" x14ac:dyDescent="0.2">
      <c r="A53" s="54">
        <v>47</v>
      </c>
      <c r="B53" s="55" t="s">
        <v>53</v>
      </c>
      <c r="C53" s="319"/>
      <c r="D53" s="56"/>
      <c r="E53" s="74"/>
      <c r="F53" s="74"/>
      <c r="G53" s="74"/>
      <c r="H53" s="337"/>
      <c r="I53" s="56"/>
      <c r="J53" s="74"/>
      <c r="K53" s="337"/>
      <c r="L53" s="56"/>
      <c r="M53" s="74"/>
      <c r="N53" s="337"/>
      <c r="O53" s="56"/>
      <c r="P53" s="74"/>
      <c r="Q53" s="337"/>
      <c r="R53" s="56"/>
      <c r="S53" s="74"/>
      <c r="T53" s="93"/>
      <c r="U53" s="56"/>
      <c r="V53" s="56"/>
      <c r="W53" s="57"/>
      <c r="X53" s="93"/>
      <c r="Y53" s="74"/>
      <c r="Z53" s="93"/>
      <c r="AA53" s="56"/>
      <c r="AB53" s="93"/>
      <c r="AC53" s="56"/>
      <c r="AD53" s="56"/>
      <c r="AE53" s="93"/>
      <c r="AF53" s="97"/>
    </row>
    <row r="54" spans="1:32" ht="16.149999999999999" customHeight="1" x14ac:dyDescent="0.2">
      <c r="A54" s="54">
        <v>48</v>
      </c>
      <c r="B54" s="55" t="s">
        <v>91</v>
      </c>
      <c r="C54" s="319"/>
      <c r="D54" s="56"/>
      <c r="E54" s="74"/>
      <c r="F54" s="74"/>
      <c r="G54" s="74"/>
      <c r="H54" s="337"/>
      <c r="I54" s="56"/>
      <c r="J54" s="74"/>
      <c r="K54" s="337"/>
      <c r="L54" s="56"/>
      <c r="M54" s="74"/>
      <c r="N54" s="337"/>
      <c r="O54" s="56"/>
      <c r="P54" s="74"/>
      <c r="Q54" s="337"/>
      <c r="R54" s="56"/>
      <c r="S54" s="74"/>
      <c r="T54" s="93"/>
      <c r="U54" s="56"/>
      <c r="V54" s="56"/>
      <c r="W54" s="57"/>
      <c r="X54" s="93"/>
      <c r="Y54" s="74"/>
      <c r="Z54" s="93"/>
      <c r="AA54" s="56"/>
      <c r="AB54" s="93"/>
      <c r="AC54" s="56"/>
      <c r="AD54" s="56"/>
      <c r="AE54" s="93"/>
      <c r="AF54" s="97"/>
    </row>
    <row r="55" spans="1:32" ht="16.149999999999999" customHeight="1" x14ac:dyDescent="0.2">
      <c r="A55" s="54">
        <v>49</v>
      </c>
      <c r="B55" s="55" t="s">
        <v>54</v>
      </c>
      <c r="C55" s="319"/>
      <c r="D55" s="56"/>
      <c r="E55" s="74"/>
      <c r="F55" s="74"/>
      <c r="G55" s="74"/>
      <c r="H55" s="337"/>
      <c r="I55" s="56"/>
      <c r="J55" s="74"/>
      <c r="K55" s="337"/>
      <c r="L55" s="56"/>
      <c r="M55" s="74"/>
      <c r="N55" s="337"/>
      <c r="O55" s="56"/>
      <c r="P55" s="74"/>
      <c r="Q55" s="337"/>
      <c r="R55" s="56"/>
      <c r="S55" s="74"/>
      <c r="T55" s="93"/>
      <c r="U55" s="56"/>
      <c r="V55" s="56"/>
      <c r="W55" s="57"/>
      <c r="X55" s="93"/>
      <c r="Y55" s="74"/>
      <c r="Z55" s="93"/>
      <c r="AA55" s="56"/>
      <c r="AB55" s="93"/>
      <c r="AC55" s="56"/>
      <c r="AD55" s="56"/>
      <c r="AE55" s="93"/>
      <c r="AF55" s="97"/>
    </row>
    <row r="56" spans="1:32" ht="16.149999999999999" customHeight="1" x14ac:dyDescent="0.2">
      <c r="A56" s="49">
        <v>50</v>
      </c>
      <c r="B56" s="50" t="s">
        <v>55</v>
      </c>
      <c r="C56" s="320"/>
      <c r="D56" s="51"/>
      <c r="E56" s="80"/>
      <c r="F56" s="80"/>
      <c r="G56" s="80"/>
      <c r="H56" s="338"/>
      <c r="I56" s="51"/>
      <c r="J56" s="80"/>
      <c r="K56" s="338"/>
      <c r="L56" s="51"/>
      <c r="M56" s="80"/>
      <c r="N56" s="338"/>
      <c r="O56" s="51"/>
      <c r="P56" s="80"/>
      <c r="Q56" s="338"/>
      <c r="R56" s="51"/>
      <c r="S56" s="80"/>
      <c r="T56" s="94"/>
      <c r="U56" s="51"/>
      <c r="V56" s="51"/>
      <c r="W56" s="52"/>
      <c r="X56" s="94"/>
      <c r="Y56" s="80"/>
      <c r="Z56" s="94"/>
      <c r="AA56" s="51"/>
      <c r="AB56" s="94"/>
      <c r="AC56" s="53"/>
      <c r="AD56" s="51"/>
      <c r="AE56" s="95"/>
      <c r="AF56" s="95"/>
    </row>
    <row r="57" spans="1:32" ht="16.149999999999999" customHeight="1" x14ac:dyDescent="0.2">
      <c r="A57" s="58">
        <v>51</v>
      </c>
      <c r="B57" s="59" t="s">
        <v>56</v>
      </c>
      <c r="C57" s="318"/>
      <c r="D57" s="60"/>
      <c r="E57" s="65"/>
      <c r="F57" s="65"/>
      <c r="G57" s="65"/>
      <c r="H57" s="336"/>
      <c r="I57" s="60"/>
      <c r="J57" s="65"/>
      <c r="K57" s="336"/>
      <c r="L57" s="60"/>
      <c r="M57" s="65"/>
      <c r="N57" s="336"/>
      <c r="O57" s="60"/>
      <c r="P57" s="65"/>
      <c r="Q57" s="336"/>
      <c r="R57" s="60"/>
      <c r="S57" s="65"/>
      <c r="T57" s="92"/>
      <c r="U57" s="60"/>
      <c r="V57" s="60"/>
      <c r="W57" s="61"/>
      <c r="X57" s="92"/>
      <c r="Y57" s="65"/>
      <c r="Z57" s="92"/>
      <c r="AA57" s="60"/>
      <c r="AB57" s="92"/>
      <c r="AC57" s="60"/>
      <c r="AD57" s="60"/>
      <c r="AE57" s="92"/>
      <c r="AF57" s="96"/>
    </row>
    <row r="58" spans="1:32" ht="16.149999999999999" customHeight="1" x14ac:dyDescent="0.2">
      <c r="A58" s="54">
        <v>52</v>
      </c>
      <c r="B58" s="55" t="s">
        <v>57</v>
      </c>
      <c r="C58" s="319"/>
      <c r="D58" s="56"/>
      <c r="E58" s="74"/>
      <c r="F58" s="74"/>
      <c r="G58" s="74"/>
      <c r="H58" s="337"/>
      <c r="I58" s="56"/>
      <c r="J58" s="74"/>
      <c r="K58" s="337"/>
      <c r="L58" s="56"/>
      <c r="M58" s="74"/>
      <c r="N58" s="337"/>
      <c r="O58" s="56"/>
      <c r="P58" s="74"/>
      <c r="Q58" s="337"/>
      <c r="R58" s="56"/>
      <c r="S58" s="74"/>
      <c r="T58" s="93"/>
      <c r="U58" s="56"/>
      <c r="V58" s="56"/>
      <c r="W58" s="57"/>
      <c r="X58" s="93"/>
      <c r="Y58" s="74"/>
      <c r="Z58" s="93"/>
      <c r="AA58" s="56"/>
      <c r="AB58" s="93"/>
      <c r="AC58" s="56"/>
      <c r="AD58" s="56"/>
      <c r="AE58" s="93"/>
      <c r="AF58" s="97"/>
    </row>
    <row r="59" spans="1:32" ht="16.149999999999999" customHeight="1" x14ac:dyDescent="0.2">
      <c r="A59" s="54">
        <v>53</v>
      </c>
      <c r="B59" s="55" t="s">
        <v>58</v>
      </c>
      <c r="C59" s="319"/>
      <c r="D59" s="56"/>
      <c r="E59" s="74"/>
      <c r="F59" s="74"/>
      <c r="G59" s="74"/>
      <c r="H59" s="337"/>
      <c r="I59" s="56"/>
      <c r="J59" s="74"/>
      <c r="K59" s="337"/>
      <c r="L59" s="56"/>
      <c r="M59" s="74"/>
      <c r="N59" s="337"/>
      <c r="O59" s="56"/>
      <c r="P59" s="74"/>
      <c r="Q59" s="337"/>
      <c r="R59" s="56"/>
      <c r="S59" s="74"/>
      <c r="T59" s="93"/>
      <c r="U59" s="56"/>
      <c r="V59" s="56"/>
      <c r="W59" s="57"/>
      <c r="X59" s="93"/>
      <c r="Y59" s="74"/>
      <c r="Z59" s="93"/>
      <c r="AA59" s="56"/>
      <c r="AB59" s="93"/>
      <c r="AC59" s="56"/>
      <c r="AD59" s="56"/>
      <c r="AE59" s="93"/>
      <c r="AF59" s="97"/>
    </row>
    <row r="60" spans="1:32" ht="16.149999999999999" customHeight="1" x14ac:dyDescent="0.2">
      <c r="A60" s="54">
        <v>54</v>
      </c>
      <c r="B60" s="55" t="s">
        <v>59</v>
      </c>
      <c r="C60" s="319"/>
      <c r="D60" s="56"/>
      <c r="E60" s="74"/>
      <c r="F60" s="74"/>
      <c r="G60" s="74"/>
      <c r="H60" s="337"/>
      <c r="I60" s="56"/>
      <c r="J60" s="74"/>
      <c r="K60" s="337"/>
      <c r="L60" s="56"/>
      <c r="M60" s="74"/>
      <c r="N60" s="337"/>
      <c r="O60" s="56"/>
      <c r="P60" s="74"/>
      <c r="Q60" s="337"/>
      <c r="R60" s="56"/>
      <c r="S60" s="74"/>
      <c r="T60" s="93"/>
      <c r="U60" s="56"/>
      <c r="V60" s="56"/>
      <c r="W60" s="57"/>
      <c r="X60" s="93"/>
      <c r="Y60" s="74"/>
      <c r="Z60" s="93"/>
      <c r="AA60" s="56"/>
      <c r="AB60" s="93"/>
      <c r="AC60" s="56"/>
      <c r="AD60" s="56"/>
      <c r="AE60" s="93"/>
      <c r="AF60" s="97"/>
    </row>
    <row r="61" spans="1:32" ht="16.149999999999999" customHeight="1" x14ac:dyDescent="0.2">
      <c r="A61" s="49">
        <v>55</v>
      </c>
      <c r="B61" s="50" t="s">
        <v>60</v>
      </c>
      <c r="C61" s="320"/>
      <c r="D61" s="51"/>
      <c r="E61" s="80"/>
      <c r="F61" s="80"/>
      <c r="G61" s="80"/>
      <c r="H61" s="338"/>
      <c r="I61" s="51"/>
      <c r="J61" s="80"/>
      <c r="K61" s="338"/>
      <c r="L61" s="51"/>
      <c r="M61" s="80"/>
      <c r="N61" s="338"/>
      <c r="O61" s="51"/>
      <c r="P61" s="80"/>
      <c r="Q61" s="338"/>
      <c r="R61" s="51"/>
      <c r="S61" s="80"/>
      <c r="T61" s="94"/>
      <c r="U61" s="51"/>
      <c r="V61" s="51"/>
      <c r="W61" s="52"/>
      <c r="X61" s="94"/>
      <c r="Y61" s="80"/>
      <c r="Z61" s="94"/>
      <c r="AA61" s="51"/>
      <c r="AB61" s="94"/>
      <c r="AC61" s="53"/>
      <c r="AD61" s="51"/>
      <c r="AE61" s="95"/>
      <c r="AF61" s="95"/>
    </row>
    <row r="62" spans="1:32" ht="16.149999999999999" customHeight="1" x14ac:dyDescent="0.2">
      <c r="A62" s="58">
        <v>56</v>
      </c>
      <c r="B62" s="59" t="s">
        <v>61</v>
      </c>
      <c r="C62" s="318"/>
      <c r="D62" s="60"/>
      <c r="E62" s="65"/>
      <c r="F62" s="65"/>
      <c r="G62" s="65"/>
      <c r="H62" s="336"/>
      <c r="I62" s="60"/>
      <c r="J62" s="65"/>
      <c r="K62" s="336"/>
      <c r="L62" s="60"/>
      <c r="M62" s="65"/>
      <c r="N62" s="336"/>
      <c r="O62" s="60"/>
      <c r="P62" s="65"/>
      <c r="Q62" s="336"/>
      <c r="R62" s="60"/>
      <c r="S62" s="65"/>
      <c r="T62" s="92"/>
      <c r="U62" s="60"/>
      <c r="V62" s="60"/>
      <c r="W62" s="61"/>
      <c r="X62" s="92"/>
      <c r="Y62" s="65"/>
      <c r="Z62" s="92"/>
      <c r="AA62" s="60"/>
      <c r="AB62" s="92"/>
      <c r="AC62" s="60"/>
      <c r="AD62" s="60"/>
      <c r="AE62" s="92"/>
      <c r="AF62" s="96"/>
    </row>
    <row r="63" spans="1:32" ht="16.149999999999999" customHeight="1" x14ac:dyDescent="0.2">
      <c r="A63" s="54">
        <v>57</v>
      </c>
      <c r="B63" s="55" t="s">
        <v>62</v>
      </c>
      <c r="C63" s="319"/>
      <c r="D63" s="56"/>
      <c r="E63" s="74"/>
      <c r="F63" s="74"/>
      <c r="G63" s="74"/>
      <c r="H63" s="337"/>
      <c r="I63" s="56"/>
      <c r="J63" s="74"/>
      <c r="K63" s="337"/>
      <c r="L63" s="56"/>
      <c r="M63" s="74"/>
      <c r="N63" s="337"/>
      <c r="O63" s="56"/>
      <c r="P63" s="74"/>
      <c r="Q63" s="337"/>
      <c r="R63" s="56"/>
      <c r="S63" s="74"/>
      <c r="T63" s="93"/>
      <c r="U63" s="56"/>
      <c r="V63" s="56"/>
      <c r="W63" s="57"/>
      <c r="X63" s="93"/>
      <c r="Y63" s="74"/>
      <c r="Z63" s="93"/>
      <c r="AA63" s="56"/>
      <c r="AB63" s="93"/>
      <c r="AC63" s="56"/>
      <c r="AD63" s="56"/>
      <c r="AE63" s="93"/>
      <c r="AF63" s="97"/>
    </row>
    <row r="64" spans="1:32" ht="16.149999999999999" customHeight="1" x14ac:dyDescent="0.2">
      <c r="A64" s="54">
        <v>58</v>
      </c>
      <c r="B64" s="55" t="s">
        <v>63</v>
      </c>
      <c r="C64" s="319"/>
      <c r="D64" s="56"/>
      <c r="E64" s="74"/>
      <c r="F64" s="74"/>
      <c r="G64" s="74"/>
      <c r="H64" s="337"/>
      <c r="I64" s="56"/>
      <c r="J64" s="74"/>
      <c r="K64" s="337"/>
      <c r="L64" s="56"/>
      <c r="M64" s="74"/>
      <c r="N64" s="337"/>
      <c r="O64" s="56"/>
      <c r="P64" s="74"/>
      <c r="Q64" s="337"/>
      <c r="R64" s="56"/>
      <c r="S64" s="74"/>
      <c r="T64" s="93"/>
      <c r="U64" s="56"/>
      <c r="V64" s="56"/>
      <c r="W64" s="57"/>
      <c r="X64" s="93"/>
      <c r="Y64" s="74"/>
      <c r="Z64" s="93"/>
      <c r="AA64" s="56"/>
      <c r="AB64" s="93"/>
      <c r="AC64" s="56"/>
      <c r="AD64" s="56"/>
      <c r="AE64" s="93"/>
      <c r="AF64" s="97"/>
    </row>
    <row r="65" spans="1:32" ht="16.149999999999999" customHeight="1" x14ac:dyDescent="0.2">
      <c r="A65" s="54">
        <v>59</v>
      </c>
      <c r="B65" s="55" t="s">
        <v>64</v>
      </c>
      <c r="C65" s="319"/>
      <c r="D65" s="56"/>
      <c r="E65" s="74"/>
      <c r="F65" s="74"/>
      <c r="G65" s="74"/>
      <c r="H65" s="337"/>
      <c r="I65" s="56"/>
      <c r="J65" s="74"/>
      <c r="K65" s="337"/>
      <c r="L65" s="56"/>
      <c r="M65" s="74"/>
      <c r="N65" s="337"/>
      <c r="O65" s="56"/>
      <c r="P65" s="74"/>
      <c r="Q65" s="337"/>
      <c r="R65" s="56"/>
      <c r="S65" s="74"/>
      <c r="T65" s="93"/>
      <c r="U65" s="56"/>
      <c r="V65" s="56"/>
      <c r="W65" s="57"/>
      <c r="X65" s="93"/>
      <c r="Y65" s="74"/>
      <c r="Z65" s="93"/>
      <c r="AA65" s="56"/>
      <c r="AB65" s="93"/>
      <c r="AC65" s="56"/>
      <c r="AD65" s="56"/>
      <c r="AE65" s="93"/>
      <c r="AF65" s="97"/>
    </row>
    <row r="66" spans="1:32" ht="16.149999999999999" customHeight="1" x14ac:dyDescent="0.2">
      <c r="A66" s="49">
        <v>60</v>
      </c>
      <c r="B66" s="50" t="s">
        <v>65</v>
      </c>
      <c r="C66" s="320"/>
      <c r="D66" s="51"/>
      <c r="E66" s="80"/>
      <c r="F66" s="80"/>
      <c r="G66" s="80"/>
      <c r="H66" s="338"/>
      <c r="I66" s="51"/>
      <c r="J66" s="80"/>
      <c r="K66" s="338"/>
      <c r="L66" s="51"/>
      <c r="M66" s="80"/>
      <c r="N66" s="338"/>
      <c r="O66" s="51"/>
      <c r="P66" s="80"/>
      <c r="Q66" s="338"/>
      <c r="R66" s="51"/>
      <c r="S66" s="80"/>
      <c r="T66" s="94"/>
      <c r="U66" s="51"/>
      <c r="V66" s="51"/>
      <c r="W66" s="52"/>
      <c r="X66" s="94"/>
      <c r="Y66" s="80"/>
      <c r="Z66" s="94"/>
      <c r="AA66" s="51"/>
      <c r="AB66" s="94"/>
      <c r="AC66" s="53"/>
      <c r="AD66" s="51"/>
      <c r="AE66" s="95"/>
      <c r="AF66" s="95"/>
    </row>
    <row r="67" spans="1:32" ht="16.149999999999999" customHeight="1" x14ac:dyDescent="0.2">
      <c r="A67" s="58">
        <v>61</v>
      </c>
      <c r="B67" s="59" t="s">
        <v>66</v>
      </c>
      <c r="C67" s="318"/>
      <c r="D67" s="60"/>
      <c r="E67" s="65"/>
      <c r="F67" s="65"/>
      <c r="G67" s="65"/>
      <c r="H67" s="336"/>
      <c r="I67" s="60"/>
      <c r="J67" s="65"/>
      <c r="K67" s="336"/>
      <c r="L67" s="60"/>
      <c r="M67" s="65"/>
      <c r="N67" s="336"/>
      <c r="O67" s="60"/>
      <c r="P67" s="65"/>
      <c r="Q67" s="336"/>
      <c r="R67" s="60"/>
      <c r="S67" s="65"/>
      <c r="T67" s="92"/>
      <c r="U67" s="60"/>
      <c r="V67" s="60"/>
      <c r="W67" s="61"/>
      <c r="X67" s="92"/>
      <c r="Y67" s="65"/>
      <c r="Z67" s="92"/>
      <c r="AA67" s="60"/>
      <c r="AB67" s="92"/>
      <c r="AC67" s="60"/>
      <c r="AD67" s="60"/>
      <c r="AE67" s="92"/>
      <c r="AF67" s="96"/>
    </row>
    <row r="68" spans="1:32" ht="16.149999999999999" customHeight="1" x14ac:dyDescent="0.2">
      <c r="A68" s="54">
        <v>62</v>
      </c>
      <c r="B68" s="55" t="s">
        <v>67</v>
      </c>
      <c r="C68" s="319"/>
      <c r="D68" s="56"/>
      <c r="E68" s="74"/>
      <c r="F68" s="74"/>
      <c r="G68" s="74"/>
      <c r="H68" s="337"/>
      <c r="I68" s="56"/>
      <c r="J68" s="74"/>
      <c r="K68" s="337"/>
      <c r="L68" s="56"/>
      <c r="M68" s="74"/>
      <c r="N68" s="337"/>
      <c r="O68" s="56"/>
      <c r="P68" s="74"/>
      <c r="Q68" s="337"/>
      <c r="R68" s="56"/>
      <c r="S68" s="74"/>
      <c r="T68" s="93"/>
      <c r="U68" s="56"/>
      <c r="V68" s="56"/>
      <c r="W68" s="57"/>
      <c r="X68" s="93"/>
      <c r="Y68" s="74"/>
      <c r="Z68" s="93"/>
      <c r="AA68" s="56"/>
      <c r="AB68" s="93"/>
      <c r="AC68" s="56"/>
      <c r="AD68" s="56"/>
      <c r="AE68" s="93"/>
      <c r="AF68" s="97"/>
    </row>
    <row r="69" spans="1:32" ht="16.149999999999999" customHeight="1" x14ac:dyDescent="0.2">
      <c r="A69" s="54">
        <v>63</v>
      </c>
      <c r="B69" s="55" t="s">
        <v>68</v>
      </c>
      <c r="C69" s="319"/>
      <c r="D69" s="56"/>
      <c r="E69" s="74"/>
      <c r="F69" s="74"/>
      <c r="G69" s="74"/>
      <c r="H69" s="337"/>
      <c r="I69" s="56"/>
      <c r="J69" s="74"/>
      <c r="K69" s="337"/>
      <c r="L69" s="56"/>
      <c r="M69" s="74"/>
      <c r="N69" s="337"/>
      <c r="O69" s="56"/>
      <c r="P69" s="74"/>
      <c r="Q69" s="337"/>
      <c r="R69" s="56"/>
      <c r="S69" s="74"/>
      <c r="T69" s="93"/>
      <c r="U69" s="56"/>
      <c r="V69" s="56"/>
      <c r="W69" s="57"/>
      <c r="X69" s="93"/>
      <c r="Y69" s="74"/>
      <c r="Z69" s="93"/>
      <c r="AA69" s="56"/>
      <c r="AB69" s="93"/>
      <c r="AC69" s="56"/>
      <c r="AD69" s="56"/>
      <c r="AE69" s="93"/>
      <c r="AF69" s="97"/>
    </row>
    <row r="70" spans="1:32" ht="16.149999999999999" customHeight="1" x14ac:dyDescent="0.2">
      <c r="A70" s="54">
        <v>64</v>
      </c>
      <c r="B70" s="55" t="s">
        <v>69</v>
      </c>
      <c r="C70" s="319"/>
      <c r="D70" s="56"/>
      <c r="E70" s="74"/>
      <c r="F70" s="74"/>
      <c r="G70" s="74"/>
      <c r="H70" s="337"/>
      <c r="I70" s="56"/>
      <c r="J70" s="74"/>
      <c r="K70" s="337"/>
      <c r="L70" s="56"/>
      <c r="M70" s="74"/>
      <c r="N70" s="337"/>
      <c r="O70" s="56"/>
      <c r="P70" s="74"/>
      <c r="Q70" s="337"/>
      <c r="R70" s="56"/>
      <c r="S70" s="74"/>
      <c r="T70" s="93"/>
      <c r="U70" s="56"/>
      <c r="V70" s="56"/>
      <c r="W70" s="57"/>
      <c r="X70" s="93"/>
      <c r="Y70" s="74"/>
      <c r="Z70" s="93"/>
      <c r="AA70" s="56"/>
      <c r="AB70" s="93"/>
      <c r="AC70" s="56"/>
      <c r="AD70" s="56"/>
      <c r="AE70" s="93"/>
      <c r="AF70" s="97"/>
    </row>
    <row r="71" spans="1:32" ht="16.149999999999999" customHeight="1" x14ac:dyDescent="0.2">
      <c r="A71" s="49">
        <v>65</v>
      </c>
      <c r="B71" s="50" t="s">
        <v>70</v>
      </c>
      <c r="C71" s="320"/>
      <c r="D71" s="51"/>
      <c r="E71" s="80"/>
      <c r="F71" s="80"/>
      <c r="G71" s="80"/>
      <c r="H71" s="338"/>
      <c r="I71" s="51"/>
      <c r="J71" s="80"/>
      <c r="K71" s="338"/>
      <c r="L71" s="51"/>
      <c r="M71" s="80"/>
      <c r="N71" s="338"/>
      <c r="O71" s="51"/>
      <c r="P71" s="80"/>
      <c r="Q71" s="338"/>
      <c r="R71" s="51"/>
      <c r="S71" s="80"/>
      <c r="T71" s="94"/>
      <c r="U71" s="51"/>
      <c r="V71" s="51"/>
      <c r="W71" s="52"/>
      <c r="X71" s="94"/>
      <c r="Y71" s="80"/>
      <c r="Z71" s="94"/>
      <c r="AA71" s="51"/>
      <c r="AB71" s="94"/>
      <c r="AC71" s="53"/>
      <c r="AD71" s="51"/>
      <c r="AE71" s="95"/>
      <c r="AF71" s="95"/>
    </row>
    <row r="72" spans="1:32" ht="16.149999999999999" customHeight="1" x14ac:dyDescent="0.2">
      <c r="A72" s="58">
        <v>66</v>
      </c>
      <c r="B72" s="59" t="s">
        <v>71</v>
      </c>
      <c r="C72" s="318"/>
      <c r="D72" s="60"/>
      <c r="E72" s="65"/>
      <c r="F72" s="65"/>
      <c r="G72" s="65"/>
      <c r="H72" s="336"/>
      <c r="I72" s="60"/>
      <c r="J72" s="65"/>
      <c r="K72" s="336"/>
      <c r="L72" s="60"/>
      <c r="M72" s="65"/>
      <c r="N72" s="336"/>
      <c r="O72" s="60"/>
      <c r="P72" s="65"/>
      <c r="Q72" s="336"/>
      <c r="R72" s="60"/>
      <c r="S72" s="65"/>
      <c r="T72" s="92"/>
      <c r="U72" s="60"/>
      <c r="V72" s="60"/>
      <c r="W72" s="61"/>
      <c r="X72" s="92"/>
      <c r="Y72" s="65"/>
      <c r="Z72" s="92"/>
      <c r="AA72" s="60"/>
      <c r="AB72" s="92"/>
      <c r="AC72" s="60"/>
      <c r="AD72" s="60"/>
      <c r="AE72" s="92"/>
      <c r="AF72" s="96"/>
    </row>
    <row r="73" spans="1:32" ht="16.149999999999999" customHeight="1" x14ac:dyDescent="0.2">
      <c r="A73" s="54">
        <v>67</v>
      </c>
      <c r="B73" s="55" t="s">
        <v>4</v>
      </c>
      <c r="C73" s="319"/>
      <c r="D73" s="56"/>
      <c r="E73" s="74"/>
      <c r="F73" s="74"/>
      <c r="G73" s="74"/>
      <c r="H73" s="337"/>
      <c r="I73" s="56"/>
      <c r="J73" s="74"/>
      <c r="K73" s="337"/>
      <c r="L73" s="56"/>
      <c r="M73" s="74"/>
      <c r="N73" s="337"/>
      <c r="O73" s="56"/>
      <c r="P73" s="74"/>
      <c r="Q73" s="337"/>
      <c r="R73" s="56"/>
      <c r="S73" s="74"/>
      <c r="T73" s="93"/>
      <c r="U73" s="56"/>
      <c r="V73" s="56"/>
      <c r="W73" s="57"/>
      <c r="X73" s="93"/>
      <c r="Y73" s="74"/>
      <c r="Z73" s="93"/>
      <c r="AA73" s="56"/>
      <c r="AB73" s="93"/>
      <c r="AC73" s="56"/>
      <c r="AD73" s="56"/>
      <c r="AE73" s="93"/>
      <c r="AF73" s="97"/>
    </row>
    <row r="74" spans="1:32" ht="16.149999999999999" customHeight="1" x14ac:dyDescent="0.2">
      <c r="A74" s="54">
        <v>68</v>
      </c>
      <c r="B74" s="55" t="s">
        <v>3</v>
      </c>
      <c r="C74" s="319"/>
      <c r="D74" s="56"/>
      <c r="E74" s="74"/>
      <c r="F74" s="74"/>
      <c r="G74" s="74"/>
      <c r="H74" s="337"/>
      <c r="I74" s="56"/>
      <c r="J74" s="74"/>
      <c r="K74" s="337"/>
      <c r="L74" s="56"/>
      <c r="M74" s="74"/>
      <c r="N74" s="337"/>
      <c r="O74" s="56"/>
      <c r="P74" s="74"/>
      <c r="Q74" s="337"/>
      <c r="R74" s="56"/>
      <c r="S74" s="74"/>
      <c r="T74" s="93"/>
      <c r="U74" s="56"/>
      <c r="V74" s="56"/>
      <c r="W74" s="57"/>
      <c r="X74" s="93"/>
      <c r="Y74" s="74"/>
      <c r="Z74" s="93"/>
      <c r="AA74" s="56"/>
      <c r="AB74" s="93"/>
      <c r="AC74" s="56"/>
      <c r="AD74" s="56"/>
      <c r="AE74" s="93"/>
      <c r="AF74" s="97"/>
    </row>
    <row r="75" spans="1:32" ht="16.149999999999999" customHeight="1" x14ac:dyDescent="0.2">
      <c r="A75" s="54">
        <v>69</v>
      </c>
      <c r="B75" s="55" t="s">
        <v>93</v>
      </c>
      <c r="C75" s="319"/>
      <c r="D75" s="56"/>
      <c r="E75" s="74"/>
      <c r="F75" s="74"/>
      <c r="G75" s="74"/>
      <c r="H75" s="337"/>
      <c r="I75" s="56"/>
      <c r="J75" s="74"/>
      <c r="K75" s="337"/>
      <c r="L75" s="56"/>
      <c r="M75" s="74"/>
      <c r="N75" s="337"/>
      <c r="O75" s="56"/>
      <c r="P75" s="74"/>
      <c r="Q75" s="337"/>
      <c r="R75" s="56"/>
      <c r="S75" s="74"/>
      <c r="T75" s="93"/>
      <c r="U75" s="56"/>
      <c r="V75" s="56"/>
      <c r="W75" s="57"/>
      <c r="X75" s="93"/>
      <c r="Y75" s="74"/>
      <c r="Z75" s="93"/>
      <c r="AA75" s="56"/>
      <c r="AB75" s="93"/>
      <c r="AC75" s="56"/>
      <c r="AD75" s="56"/>
      <c r="AE75" s="93"/>
      <c r="AF75" s="97"/>
    </row>
    <row r="76" spans="1:32" s="195" customFormat="1" ht="16.149999999999999" customHeight="1" thickBot="1" x14ac:dyDescent="0.25">
      <c r="A76" s="1574" t="s">
        <v>494</v>
      </c>
      <c r="B76" s="1576"/>
      <c r="C76" s="339">
        <v>260</v>
      </c>
      <c r="D76" s="308"/>
      <c r="E76" s="329">
        <v>2290879.5512084067</v>
      </c>
      <c r="F76" s="329">
        <v>716.29552188552179</v>
      </c>
      <c r="G76" s="329">
        <v>186236.83569023566</v>
      </c>
      <c r="H76" s="339">
        <v>219</v>
      </c>
      <c r="I76" s="308"/>
      <c r="J76" s="329">
        <v>132813.96258849459</v>
      </c>
      <c r="K76" s="339">
        <v>23</v>
      </c>
      <c r="L76" s="308"/>
      <c r="M76" s="329">
        <v>3847.2777665117155</v>
      </c>
      <c r="N76" s="339">
        <v>32</v>
      </c>
      <c r="O76" s="308"/>
      <c r="P76" s="329">
        <v>132368.5764627349</v>
      </c>
      <c r="Q76" s="339">
        <v>0</v>
      </c>
      <c r="R76" s="308"/>
      <c r="S76" s="329">
        <v>0</v>
      </c>
      <c r="T76" s="340">
        <v>2746146</v>
      </c>
      <c r="U76" s="308">
        <v>42179</v>
      </c>
      <c r="V76" s="308">
        <v>-66353</v>
      </c>
      <c r="W76" s="341">
        <v>-24174</v>
      </c>
      <c r="X76" s="340">
        <v>2721972</v>
      </c>
      <c r="Y76" s="329">
        <v>-6805</v>
      </c>
      <c r="Z76" s="340">
        <v>2715167</v>
      </c>
      <c r="AA76" s="329">
        <v>-627</v>
      </c>
      <c r="AB76" s="340">
        <v>2714540</v>
      </c>
      <c r="AC76" s="308">
        <v>1780824</v>
      </c>
      <c r="AD76" s="308">
        <v>933716</v>
      </c>
      <c r="AE76" s="340">
        <v>233429</v>
      </c>
      <c r="AF76" s="305">
        <v>2714540</v>
      </c>
    </row>
    <row r="77" spans="1:32" s="195" customFormat="1" ht="12.75" customHeight="1" thickTop="1" x14ac:dyDescent="0.2">
      <c r="A77" s="1577" t="s">
        <v>447</v>
      </c>
      <c r="B77" s="1578"/>
      <c r="C77" s="348"/>
      <c r="D77" s="326"/>
      <c r="E77" s="326"/>
      <c r="F77" s="326"/>
      <c r="G77" s="326"/>
      <c r="H77" s="348"/>
      <c r="I77" s="326"/>
      <c r="J77" s="326"/>
      <c r="K77" s="348"/>
      <c r="L77" s="326"/>
      <c r="M77" s="326"/>
      <c r="N77" s="348"/>
      <c r="O77" s="326"/>
      <c r="P77" s="326"/>
      <c r="Q77" s="348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6"/>
      <c r="G78" s="236"/>
      <c r="H78" s="238"/>
      <c r="I78" s="236"/>
      <c r="J78" s="236"/>
      <c r="K78" s="238"/>
      <c r="L78" s="236"/>
      <c r="M78" s="236"/>
      <c r="N78" s="238"/>
      <c r="O78" s="236"/>
      <c r="P78" s="236"/>
      <c r="Q78" s="238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97">
        <v>0</v>
      </c>
      <c r="AC78" s="241">
        <v>0</v>
      </c>
      <c r="AD78" s="236">
        <v>0</v>
      </c>
      <c r="AE78" s="97">
        <v>0</v>
      </c>
      <c r="AF78" s="97">
        <v>0</v>
      </c>
    </row>
    <row r="79" spans="1:32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6"/>
      <c r="G79" s="236"/>
      <c r="H79" s="238"/>
      <c r="I79" s="236"/>
      <c r="J79" s="236"/>
      <c r="K79" s="238"/>
      <c r="L79" s="236"/>
      <c r="M79" s="236"/>
      <c r="N79" s="238"/>
      <c r="O79" s="236"/>
      <c r="P79" s="236"/>
      <c r="Q79" s="238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40"/>
      <c r="AC79" s="241"/>
      <c r="AD79" s="236"/>
      <c r="AE79" s="240"/>
      <c r="AF79" s="97">
        <v>0</v>
      </c>
    </row>
    <row r="80" spans="1:32" ht="16.149999999999999" customHeight="1" x14ac:dyDescent="0.2">
      <c r="A80" s="1583" t="s">
        <v>547</v>
      </c>
      <c r="B80" s="1584"/>
      <c r="C80" s="238"/>
      <c r="D80" s="236"/>
      <c r="E80" s="236"/>
      <c r="F80" s="236"/>
      <c r="G80" s="236"/>
      <c r="H80" s="238"/>
      <c r="I80" s="236"/>
      <c r="J80" s="236"/>
      <c r="K80" s="238"/>
      <c r="L80" s="236"/>
      <c r="M80" s="236"/>
      <c r="N80" s="238"/>
      <c r="O80" s="236"/>
      <c r="P80" s="236"/>
      <c r="Q80" s="238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41"/>
      <c r="AC80" s="241">
        <v>0</v>
      </c>
      <c r="AD80" s="236">
        <v>0</v>
      </c>
      <c r="AE80" s="97">
        <v>0</v>
      </c>
      <c r="AF80" s="97">
        <v>0</v>
      </c>
    </row>
    <row r="81" spans="1:34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6"/>
      <c r="G81" s="236"/>
      <c r="H81" s="238"/>
      <c r="I81" s="236"/>
      <c r="J81" s="236"/>
      <c r="K81" s="238"/>
      <c r="L81" s="236"/>
      <c r="M81" s="236"/>
      <c r="N81" s="238"/>
      <c r="O81" s="236"/>
      <c r="P81" s="236"/>
      <c r="Q81" s="238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40"/>
      <c r="AC81" s="241"/>
      <c r="AD81" s="236"/>
      <c r="AE81" s="240"/>
      <c r="AF81" s="97">
        <v>0</v>
      </c>
    </row>
    <row r="82" spans="1:34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7"/>
      <c r="G82" s="237"/>
      <c r="H82" s="239"/>
      <c r="I82" s="237"/>
      <c r="J82" s="237"/>
      <c r="K82" s="239"/>
      <c r="L82" s="237"/>
      <c r="M82" s="237"/>
      <c r="N82" s="239"/>
      <c r="O82" s="237"/>
      <c r="P82" s="237"/>
      <c r="Q82" s="239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95">
        <v>0</v>
      </c>
      <c r="AC82" s="53">
        <v>0</v>
      </c>
      <c r="AD82" s="237">
        <v>0</v>
      </c>
      <c r="AE82" s="95">
        <v>0</v>
      </c>
      <c r="AF82" s="95">
        <v>0</v>
      </c>
    </row>
    <row r="83" spans="1:34" s="195" customFormat="1" ht="16.149999999999999" customHeight="1" thickBot="1" x14ac:dyDescent="0.25">
      <c r="A83" s="1574" t="s">
        <v>495</v>
      </c>
      <c r="B83" s="1575"/>
      <c r="C83" s="304">
        <v>260</v>
      </c>
      <c r="D83" s="303"/>
      <c r="E83" s="321">
        <v>2290879.5512084067</v>
      </c>
      <c r="F83" s="321">
        <v>716.29552188552179</v>
      </c>
      <c r="G83" s="321">
        <v>186236.83569023566</v>
      </c>
      <c r="H83" s="304">
        <v>219</v>
      </c>
      <c r="I83" s="303"/>
      <c r="J83" s="321">
        <v>132813.96258849459</v>
      </c>
      <c r="K83" s="304">
        <v>23</v>
      </c>
      <c r="L83" s="303"/>
      <c r="M83" s="321">
        <v>3847.2777665117155</v>
      </c>
      <c r="N83" s="304">
        <v>32</v>
      </c>
      <c r="O83" s="303"/>
      <c r="P83" s="321">
        <v>132368.5764627349</v>
      </c>
      <c r="Q83" s="304">
        <v>0</v>
      </c>
      <c r="R83" s="303"/>
      <c r="S83" s="321">
        <v>0</v>
      </c>
      <c r="T83" s="303">
        <v>2746146</v>
      </c>
      <c r="U83" s="303">
        <v>42179</v>
      </c>
      <c r="V83" s="303">
        <v>-66353</v>
      </c>
      <c r="W83" s="303">
        <v>-24174</v>
      </c>
      <c r="X83" s="303">
        <v>2721972</v>
      </c>
      <c r="Y83" s="303">
        <v>-6805</v>
      </c>
      <c r="Z83" s="303">
        <v>2715167</v>
      </c>
      <c r="AA83" s="321">
        <v>-627</v>
      </c>
      <c r="AB83" s="305">
        <v>2714540</v>
      </c>
      <c r="AC83" s="303">
        <v>1780824</v>
      </c>
      <c r="AD83" s="303">
        <v>933716</v>
      </c>
      <c r="AE83" s="305">
        <v>233429</v>
      </c>
      <c r="AF83" s="305">
        <v>2714540</v>
      </c>
    </row>
    <row r="84" spans="1:34" ht="8.4499999999999993" customHeight="1" thickTop="1" x14ac:dyDescent="0.2"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AA84" s="189"/>
      <c r="AB84" s="189"/>
      <c r="AC84" s="189"/>
      <c r="AD84" s="189"/>
      <c r="AE84" s="189"/>
      <c r="AF84" s="189"/>
    </row>
    <row r="85" spans="1:34" ht="8.4499999999999993" customHeight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AA85" s="189"/>
      <c r="AB85" s="189"/>
      <c r="AC85" s="189"/>
      <c r="AD85" s="189"/>
      <c r="AE85" s="189"/>
      <c r="AF85" s="189"/>
    </row>
    <row r="86" spans="1:34" ht="13.9" customHeight="1" x14ac:dyDescent="0.2"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AA86" s="189"/>
      <c r="AB86" s="189"/>
      <c r="AC86" s="189"/>
      <c r="AD86" s="189"/>
      <c r="AE86" s="189"/>
      <c r="AF86" s="189"/>
    </row>
    <row r="87" spans="1:34" ht="13.9" customHeight="1" x14ac:dyDescent="0.2">
      <c r="A87" s="112"/>
      <c r="B87" s="112"/>
      <c r="C87" s="1336"/>
      <c r="D87" s="1336"/>
      <c r="E87" s="1336"/>
      <c r="F87" s="1336"/>
      <c r="G87" s="1336"/>
      <c r="H87" s="1336"/>
      <c r="I87" s="1336"/>
      <c r="J87" s="1336"/>
      <c r="K87" s="1336"/>
      <c r="L87" s="1336"/>
      <c r="M87" s="1336"/>
      <c r="N87" s="1336"/>
      <c r="O87" s="1336"/>
      <c r="P87" s="1336"/>
      <c r="Q87" s="1336"/>
      <c r="R87" s="1336"/>
      <c r="S87" s="1336"/>
      <c r="T87" s="1336"/>
      <c r="U87" s="1336"/>
      <c r="V87" s="1336"/>
      <c r="W87" s="1336"/>
      <c r="X87" s="1336"/>
      <c r="Y87" s="1336"/>
      <c r="Z87" s="1336"/>
      <c r="AA87" s="1336"/>
      <c r="AB87" s="1336"/>
      <c r="AC87" s="1336"/>
      <c r="AD87" s="1336"/>
      <c r="AE87" s="1336"/>
      <c r="AF87" s="1336"/>
      <c r="AG87"/>
      <c r="AH87"/>
    </row>
    <row r="88" spans="1:34" x14ac:dyDescent="0.2">
      <c r="A88" s="112" t="s">
        <v>1637</v>
      </c>
      <c r="B88" s="112" t="s">
        <v>1637</v>
      </c>
      <c r="C88" s="1341" t="s">
        <v>1637</v>
      </c>
      <c r="D88" s="1341" t="s">
        <v>1637</v>
      </c>
      <c r="E88" s="1341" t="s">
        <v>1637</v>
      </c>
      <c r="F88" s="1336"/>
      <c r="G88" s="1336"/>
      <c r="H88" s="1336"/>
      <c r="I88" s="1336"/>
      <c r="J88" s="1336"/>
      <c r="K88" s="1336"/>
      <c r="L88" s="1336"/>
      <c r="M88" s="1336"/>
      <c r="N88" s="1336"/>
      <c r="O88" s="1336"/>
      <c r="P88" s="1336"/>
      <c r="Q88" s="1336"/>
      <c r="R88" s="1336"/>
      <c r="S88" s="1336"/>
      <c r="T88" s="1336"/>
      <c r="U88" s="1336"/>
      <c r="V88" s="1336"/>
      <c r="W88" s="1336"/>
      <c r="X88" s="1336"/>
      <c r="Y88" s="1336"/>
      <c r="Z88" s="1336"/>
      <c r="AA88" s="1336"/>
      <c r="AB88" s="1336"/>
      <c r="AC88" s="1336"/>
      <c r="AD88" s="1336"/>
      <c r="AE88" s="1336"/>
      <c r="AF88" s="1336"/>
      <c r="AG88"/>
      <c r="AH88"/>
    </row>
    <row r="89" spans="1:34" x14ac:dyDescent="0.2">
      <c r="A89" s="112"/>
      <c r="B89" s="112"/>
      <c r="C89" s="1336"/>
      <c r="D89" s="1336"/>
      <c r="E89" s="1336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336"/>
      <c r="U89" s="1336"/>
      <c r="V89" s="1336"/>
      <c r="W89" s="1336"/>
      <c r="X89" s="1336"/>
      <c r="Y89" s="1336"/>
      <c r="Z89" s="1336"/>
      <c r="AA89" s="1336"/>
      <c r="AB89" s="1336"/>
      <c r="AC89" s="1336"/>
      <c r="AD89" s="1336"/>
      <c r="AE89" s="1336"/>
      <c r="AF89" s="1336"/>
      <c r="AG89"/>
      <c r="AH89"/>
    </row>
    <row r="90" spans="1:34" x14ac:dyDescent="0.2">
      <c r="A90" s="112"/>
      <c r="B90" s="1339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</row>
    <row r="91" spans="1:34" x14ac:dyDescent="0.2">
      <c r="A91" s="112"/>
      <c r="B91" s="1339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4" x14ac:dyDescent="0.2">
      <c r="A92" s="112"/>
      <c r="B92" s="1339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</row>
    <row r="93" spans="1:34" x14ac:dyDescent="0.2">
      <c r="A93" s="112"/>
      <c r="B93" s="1339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</sheetData>
  <mergeCells count="30">
    <mergeCell ref="A82:B82"/>
    <mergeCell ref="K2:M2"/>
    <mergeCell ref="Q2:S2"/>
    <mergeCell ref="A80:B80"/>
    <mergeCell ref="A81:B81"/>
    <mergeCell ref="A83:B83"/>
    <mergeCell ref="N2:P2"/>
    <mergeCell ref="A79:B79"/>
    <mergeCell ref="A78:B78"/>
    <mergeCell ref="AD2:AD3"/>
    <mergeCell ref="A76:B76"/>
    <mergeCell ref="A77:B77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B1:AF1"/>
    <mergeCell ref="AE2:AE3"/>
    <mergeCell ref="AF2:AF3"/>
    <mergeCell ref="X2:X3"/>
    <mergeCell ref="Y2:Y3"/>
    <mergeCell ref="Z2:Z3"/>
    <mergeCell ref="AA2:AA3"/>
    <mergeCell ref="AB2:AB3"/>
    <mergeCell ref="AC2:AC3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A89" sqref="A89:XFD93"/>
      <selection pane="topRight" activeCell="A89" sqref="A89:XFD93"/>
      <selection pane="bottomLeft" activeCell="A89" sqref="A89:XFD93"/>
      <selection pane="bottomRight" activeCell="A89" sqref="A89:XFD93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709" t="s">
        <v>545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8"/>
      <c r="K1" s="1559" t="s">
        <v>378</v>
      </c>
      <c r="L1" s="1560"/>
      <c r="M1" s="1560"/>
      <c r="N1" s="1560"/>
      <c r="O1" s="1560"/>
      <c r="P1" s="1560"/>
      <c r="Q1" s="1560"/>
      <c r="R1" s="1560"/>
      <c r="S1" s="1560"/>
      <c r="T1" s="1561"/>
      <c r="U1" s="1556" t="s">
        <v>378</v>
      </c>
      <c r="V1" s="1557"/>
      <c r="W1" s="1557"/>
      <c r="X1" s="1557"/>
      <c r="Y1" s="1557"/>
      <c r="Z1" s="1557"/>
      <c r="AA1" s="1558"/>
      <c r="AB1" s="1556" t="s">
        <v>378</v>
      </c>
      <c r="AC1" s="1557"/>
      <c r="AD1" s="1557"/>
      <c r="AE1" s="1557"/>
      <c r="AF1" s="1558"/>
    </row>
    <row r="2" spans="1:32" ht="30" customHeight="1" x14ac:dyDescent="0.2">
      <c r="A2" s="1705"/>
      <c r="B2" s="1706"/>
      <c r="C2" s="1562" t="s">
        <v>1238</v>
      </c>
      <c r="D2" s="1564" t="s">
        <v>1646</v>
      </c>
      <c r="E2" s="1565"/>
      <c r="F2" s="1565"/>
      <c r="G2" s="1566"/>
      <c r="H2" s="1564" t="s">
        <v>1317</v>
      </c>
      <c r="I2" s="1567"/>
      <c r="J2" s="1568"/>
      <c r="K2" s="1564" t="s">
        <v>1314</v>
      </c>
      <c r="L2" s="1567"/>
      <c r="M2" s="1568"/>
      <c r="N2" s="1564" t="s">
        <v>1315</v>
      </c>
      <c r="O2" s="1567"/>
      <c r="P2" s="1568"/>
      <c r="Q2" s="1564" t="s">
        <v>1316</v>
      </c>
      <c r="R2" s="1567"/>
      <c r="S2" s="1568"/>
      <c r="T2" s="1562" t="s">
        <v>539</v>
      </c>
      <c r="U2" s="1569" t="s">
        <v>251</v>
      </c>
      <c r="V2" s="1569"/>
      <c r="W2" s="1569"/>
      <c r="X2" s="1562" t="s">
        <v>540</v>
      </c>
      <c r="Y2" s="1570" t="s">
        <v>487</v>
      </c>
      <c r="Z2" s="1570" t="s">
        <v>541</v>
      </c>
      <c r="AA2" s="1585" t="s">
        <v>1532</v>
      </c>
      <c r="AB2" s="1562" t="s">
        <v>1323</v>
      </c>
      <c r="AC2" s="1562" t="s">
        <v>296</v>
      </c>
      <c r="AD2" s="1562" t="s">
        <v>297</v>
      </c>
      <c r="AE2" s="1562" t="s">
        <v>254</v>
      </c>
      <c r="AF2" s="1562" t="s">
        <v>1324</v>
      </c>
    </row>
    <row r="3" spans="1:32" ht="94.5" customHeight="1" x14ac:dyDescent="0.2">
      <c r="A3" s="1707"/>
      <c r="B3" s="1708"/>
      <c r="C3" s="1563"/>
      <c r="D3" s="789" t="s">
        <v>489</v>
      </c>
      <c r="E3" s="789" t="s">
        <v>711</v>
      </c>
      <c r="F3" s="789" t="s">
        <v>489</v>
      </c>
      <c r="G3" s="789" t="s">
        <v>710</v>
      </c>
      <c r="H3" s="1065" t="s">
        <v>1237</v>
      </c>
      <c r="I3" s="789" t="s">
        <v>489</v>
      </c>
      <c r="J3" s="789" t="s">
        <v>397</v>
      </c>
      <c r="K3" s="1065" t="s">
        <v>1236</v>
      </c>
      <c r="L3" s="789" t="s">
        <v>489</v>
      </c>
      <c r="M3" s="789" t="s">
        <v>397</v>
      </c>
      <c r="N3" s="1065" t="s">
        <v>1235</v>
      </c>
      <c r="O3" s="789" t="s">
        <v>489</v>
      </c>
      <c r="P3" s="789" t="s">
        <v>397</v>
      </c>
      <c r="Q3" s="1065" t="s">
        <v>1235</v>
      </c>
      <c r="R3" s="789" t="s">
        <v>489</v>
      </c>
      <c r="S3" s="789" t="s">
        <v>397</v>
      </c>
      <c r="T3" s="1562"/>
      <c r="U3" s="790" t="s">
        <v>1233</v>
      </c>
      <c r="V3" s="790" t="s">
        <v>1234</v>
      </c>
      <c r="W3" s="790" t="s">
        <v>253</v>
      </c>
      <c r="X3" s="1562"/>
      <c r="Y3" s="1571"/>
      <c r="Z3" s="1571"/>
      <c r="AA3" s="1585"/>
      <c r="AB3" s="1562"/>
      <c r="AC3" s="1562"/>
      <c r="AD3" s="1562"/>
      <c r="AE3" s="1562"/>
      <c r="AF3" s="1562"/>
    </row>
    <row r="4" spans="1:32" ht="14.25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</row>
    <row r="5" spans="1:32" s="1181" customFormat="1" ht="36" customHeight="1" x14ac:dyDescent="0.2">
      <c r="A5" s="1178"/>
      <c r="B5" s="1179"/>
      <c r="C5" s="984" t="s">
        <v>1050</v>
      </c>
      <c r="D5" s="984" t="s">
        <v>1062</v>
      </c>
      <c r="E5" s="984" t="s">
        <v>1052</v>
      </c>
      <c r="F5" s="984" t="s">
        <v>954</v>
      </c>
      <c r="G5" s="984" t="s">
        <v>929</v>
      </c>
      <c r="H5" s="984" t="s">
        <v>1313</v>
      </c>
      <c r="I5" s="984" t="s">
        <v>1063</v>
      </c>
      <c r="J5" s="984" t="s">
        <v>1064</v>
      </c>
      <c r="K5" s="984" t="s">
        <v>1312</v>
      </c>
      <c r="L5" s="984" t="s">
        <v>1065</v>
      </c>
      <c r="M5" s="984" t="s">
        <v>1066</v>
      </c>
      <c r="N5" s="984" t="s">
        <v>1310</v>
      </c>
      <c r="O5" s="984" t="s">
        <v>1067</v>
      </c>
      <c r="P5" s="984" t="s">
        <v>1068</v>
      </c>
      <c r="Q5" s="984" t="s">
        <v>1311</v>
      </c>
      <c r="R5" s="984" t="s">
        <v>1069</v>
      </c>
      <c r="S5" s="984" t="s">
        <v>1070</v>
      </c>
      <c r="T5" s="984" t="s">
        <v>1071</v>
      </c>
      <c r="U5" s="984" t="s">
        <v>1304</v>
      </c>
      <c r="V5" s="984" t="s">
        <v>1305</v>
      </c>
      <c r="W5" s="984" t="s">
        <v>1074</v>
      </c>
      <c r="X5" s="984" t="s">
        <v>1075</v>
      </c>
      <c r="Y5" s="984" t="s">
        <v>1076</v>
      </c>
      <c r="Z5" s="984" t="s">
        <v>1077</v>
      </c>
      <c r="AA5" s="984" t="s">
        <v>1058</v>
      </c>
      <c r="AB5" s="984" t="s">
        <v>1494</v>
      </c>
      <c r="AC5" s="984" t="s">
        <v>1309</v>
      </c>
      <c r="AD5" s="984" t="s">
        <v>1078</v>
      </c>
      <c r="AE5" s="984" t="s">
        <v>1322</v>
      </c>
      <c r="AF5" s="984" t="s">
        <v>1495</v>
      </c>
    </row>
    <row r="6" spans="1:32" s="1181" customFormat="1" ht="36" hidden="1" customHeight="1" x14ac:dyDescent="0.2">
      <c r="A6" s="1182"/>
      <c r="B6" s="1183"/>
      <c r="C6" s="987" t="s">
        <v>805</v>
      </c>
      <c r="D6" s="987" t="s">
        <v>805</v>
      </c>
      <c r="E6" s="987" t="s">
        <v>806</v>
      </c>
      <c r="F6" s="987" t="s">
        <v>961</v>
      </c>
      <c r="G6" s="987" t="s">
        <v>806</v>
      </c>
      <c r="H6" s="987" t="s">
        <v>913</v>
      </c>
      <c r="I6" s="987" t="s">
        <v>805</v>
      </c>
      <c r="J6" s="987" t="s">
        <v>806</v>
      </c>
      <c r="K6" s="987" t="s">
        <v>913</v>
      </c>
      <c r="L6" s="987" t="s">
        <v>805</v>
      </c>
      <c r="M6" s="987" t="s">
        <v>806</v>
      </c>
      <c r="N6" s="987" t="s">
        <v>913</v>
      </c>
      <c r="O6" s="987" t="s">
        <v>805</v>
      </c>
      <c r="P6" s="987" t="s">
        <v>806</v>
      </c>
      <c r="Q6" s="987" t="s">
        <v>913</v>
      </c>
      <c r="R6" s="987" t="s">
        <v>805</v>
      </c>
      <c r="S6" s="987" t="s">
        <v>806</v>
      </c>
      <c r="T6" s="987" t="s">
        <v>806</v>
      </c>
      <c r="U6" s="987" t="s">
        <v>1057</v>
      </c>
      <c r="V6" s="987" t="s">
        <v>1057</v>
      </c>
      <c r="W6" s="987" t="s">
        <v>806</v>
      </c>
      <c r="X6" s="987" t="s">
        <v>806</v>
      </c>
      <c r="Y6" s="987" t="s">
        <v>806</v>
      </c>
      <c r="Z6" s="987" t="s">
        <v>806</v>
      </c>
      <c r="AA6" s="987" t="s">
        <v>1058</v>
      </c>
      <c r="AB6" s="987" t="s">
        <v>1079</v>
      </c>
      <c r="AC6" s="987" t="s">
        <v>1059</v>
      </c>
      <c r="AD6" s="987" t="s">
        <v>806</v>
      </c>
      <c r="AE6" s="987" t="s">
        <v>806</v>
      </c>
      <c r="AF6" s="987" t="s">
        <v>1080</v>
      </c>
    </row>
    <row r="7" spans="1:32" ht="16.149999999999999" customHeight="1" x14ac:dyDescent="0.2">
      <c r="A7" s="58">
        <v>1</v>
      </c>
      <c r="B7" s="59" t="s">
        <v>7</v>
      </c>
      <c r="C7" s="318"/>
      <c r="D7" s="60"/>
      <c r="E7" s="65"/>
      <c r="F7" s="65"/>
      <c r="G7" s="65"/>
      <c r="H7" s="336"/>
      <c r="I7" s="60"/>
      <c r="J7" s="65"/>
      <c r="K7" s="336"/>
      <c r="L7" s="60"/>
      <c r="M7" s="65"/>
      <c r="N7" s="336"/>
      <c r="O7" s="60"/>
      <c r="P7" s="65"/>
      <c r="Q7" s="336"/>
      <c r="R7" s="60"/>
      <c r="S7" s="65"/>
      <c r="T7" s="92"/>
      <c r="U7" s="60"/>
      <c r="V7" s="60"/>
      <c r="W7" s="61"/>
      <c r="X7" s="92"/>
      <c r="Y7" s="65"/>
      <c r="Z7" s="92"/>
      <c r="AA7" s="60"/>
      <c r="AB7" s="92"/>
      <c r="AC7" s="60"/>
      <c r="AD7" s="60"/>
      <c r="AE7" s="92"/>
      <c r="AF7" s="96"/>
    </row>
    <row r="8" spans="1:32" ht="16.149999999999999" customHeight="1" x14ac:dyDescent="0.2">
      <c r="A8" s="54">
        <v>2</v>
      </c>
      <c r="B8" s="55" t="s">
        <v>8</v>
      </c>
      <c r="C8" s="319"/>
      <c r="D8" s="56"/>
      <c r="E8" s="74"/>
      <c r="F8" s="74"/>
      <c r="G8" s="74"/>
      <c r="H8" s="337"/>
      <c r="I8" s="56"/>
      <c r="J8" s="74"/>
      <c r="K8" s="337"/>
      <c r="L8" s="56"/>
      <c r="M8" s="74"/>
      <c r="N8" s="337"/>
      <c r="O8" s="56"/>
      <c r="P8" s="74"/>
      <c r="Q8" s="337"/>
      <c r="R8" s="56"/>
      <c r="S8" s="74"/>
      <c r="T8" s="93"/>
      <c r="U8" s="56"/>
      <c r="V8" s="56"/>
      <c r="W8" s="57"/>
      <c r="X8" s="93"/>
      <c r="Y8" s="74"/>
      <c r="Z8" s="93"/>
      <c r="AA8" s="56"/>
      <c r="AB8" s="93"/>
      <c r="AC8" s="56"/>
      <c r="AD8" s="56"/>
      <c r="AE8" s="93"/>
      <c r="AF8" s="97"/>
    </row>
    <row r="9" spans="1:32" ht="16.149999999999999" customHeight="1" x14ac:dyDescent="0.2">
      <c r="A9" s="54">
        <v>3</v>
      </c>
      <c r="B9" s="55" t="s">
        <v>9</v>
      </c>
      <c r="C9" s="319"/>
      <c r="D9" s="56"/>
      <c r="E9" s="74"/>
      <c r="F9" s="74"/>
      <c r="G9" s="74"/>
      <c r="H9" s="337"/>
      <c r="I9" s="56"/>
      <c r="J9" s="74"/>
      <c r="K9" s="337"/>
      <c r="L9" s="56"/>
      <c r="M9" s="74"/>
      <c r="N9" s="337"/>
      <c r="O9" s="56"/>
      <c r="P9" s="74"/>
      <c r="Q9" s="337"/>
      <c r="R9" s="56"/>
      <c r="S9" s="74"/>
      <c r="T9" s="93"/>
      <c r="U9" s="56"/>
      <c r="V9" s="56"/>
      <c r="W9" s="57"/>
      <c r="X9" s="93"/>
      <c r="Y9" s="74"/>
      <c r="Z9" s="93"/>
      <c r="AA9" s="56"/>
      <c r="AB9" s="93"/>
      <c r="AC9" s="56"/>
      <c r="AD9" s="56"/>
      <c r="AE9" s="93"/>
      <c r="AF9" s="97"/>
    </row>
    <row r="10" spans="1:32" ht="16.149999999999999" customHeight="1" x14ac:dyDescent="0.2">
      <c r="A10" s="54">
        <v>4</v>
      </c>
      <c r="B10" s="55" t="s">
        <v>10</v>
      </c>
      <c r="C10" s="319"/>
      <c r="D10" s="56"/>
      <c r="E10" s="74"/>
      <c r="F10" s="74"/>
      <c r="G10" s="74"/>
      <c r="H10" s="337"/>
      <c r="I10" s="56"/>
      <c r="J10" s="74"/>
      <c r="K10" s="337"/>
      <c r="L10" s="56"/>
      <c r="M10" s="74"/>
      <c r="N10" s="337"/>
      <c r="O10" s="56"/>
      <c r="P10" s="74"/>
      <c r="Q10" s="337"/>
      <c r="R10" s="56"/>
      <c r="S10" s="74"/>
      <c r="T10" s="93"/>
      <c r="U10" s="56"/>
      <c r="V10" s="56"/>
      <c r="W10" s="57"/>
      <c r="X10" s="93"/>
      <c r="Y10" s="74"/>
      <c r="Z10" s="93"/>
      <c r="AA10" s="56"/>
      <c r="AB10" s="93"/>
      <c r="AC10" s="56"/>
      <c r="AD10" s="56"/>
      <c r="AE10" s="93"/>
      <c r="AF10" s="97"/>
    </row>
    <row r="11" spans="1:32" ht="16.149999999999999" customHeight="1" x14ac:dyDescent="0.2">
      <c r="A11" s="49">
        <v>5</v>
      </c>
      <c r="B11" s="50" t="s">
        <v>11</v>
      </c>
      <c r="C11" s="320"/>
      <c r="D11" s="51"/>
      <c r="E11" s="80"/>
      <c r="F11" s="80"/>
      <c r="G11" s="80"/>
      <c r="H11" s="338"/>
      <c r="I11" s="51"/>
      <c r="J11" s="80"/>
      <c r="K11" s="338"/>
      <c r="L11" s="51"/>
      <c r="M11" s="80"/>
      <c r="N11" s="338"/>
      <c r="O11" s="51"/>
      <c r="P11" s="80"/>
      <c r="Q11" s="338"/>
      <c r="R11" s="51"/>
      <c r="S11" s="80"/>
      <c r="T11" s="94"/>
      <c r="U11" s="51"/>
      <c r="V11" s="51"/>
      <c r="W11" s="52"/>
      <c r="X11" s="94"/>
      <c r="Y11" s="80"/>
      <c r="Z11" s="94"/>
      <c r="AA11" s="51"/>
      <c r="AB11" s="94"/>
      <c r="AC11" s="53"/>
      <c r="AD11" s="51"/>
      <c r="AE11" s="95"/>
      <c r="AF11" s="95"/>
    </row>
    <row r="12" spans="1:32" ht="16.149999999999999" customHeight="1" x14ac:dyDescent="0.2">
      <c r="A12" s="58">
        <v>6</v>
      </c>
      <c r="B12" s="59" t="s">
        <v>12</v>
      </c>
      <c r="C12" s="318"/>
      <c r="D12" s="60"/>
      <c r="E12" s="65"/>
      <c r="F12" s="65"/>
      <c r="G12" s="65"/>
      <c r="H12" s="336"/>
      <c r="I12" s="60"/>
      <c r="J12" s="65"/>
      <c r="K12" s="336"/>
      <c r="L12" s="60"/>
      <c r="M12" s="65"/>
      <c r="N12" s="336"/>
      <c r="O12" s="60"/>
      <c r="P12" s="65"/>
      <c r="Q12" s="336"/>
      <c r="R12" s="60"/>
      <c r="S12" s="65"/>
      <c r="T12" s="92"/>
      <c r="U12" s="60"/>
      <c r="V12" s="60"/>
      <c r="W12" s="61"/>
      <c r="X12" s="92"/>
      <c r="Y12" s="65"/>
      <c r="Z12" s="92"/>
      <c r="AA12" s="60"/>
      <c r="AB12" s="92"/>
      <c r="AC12" s="60"/>
      <c r="AD12" s="60"/>
      <c r="AE12" s="92"/>
      <c r="AF12" s="96"/>
    </row>
    <row r="13" spans="1:32" ht="16.149999999999999" customHeight="1" x14ac:dyDescent="0.2">
      <c r="A13" s="54">
        <v>7</v>
      </c>
      <c r="B13" s="55" t="s">
        <v>13</v>
      </c>
      <c r="C13" s="319"/>
      <c r="D13" s="56"/>
      <c r="E13" s="74"/>
      <c r="F13" s="74"/>
      <c r="G13" s="74"/>
      <c r="H13" s="337"/>
      <c r="I13" s="56"/>
      <c r="J13" s="74"/>
      <c r="K13" s="337"/>
      <c r="L13" s="56"/>
      <c r="M13" s="74"/>
      <c r="N13" s="337"/>
      <c r="O13" s="56"/>
      <c r="P13" s="74"/>
      <c r="Q13" s="337"/>
      <c r="R13" s="56"/>
      <c r="S13" s="74"/>
      <c r="T13" s="93"/>
      <c r="U13" s="56"/>
      <c r="V13" s="56"/>
      <c r="W13" s="57"/>
      <c r="X13" s="93"/>
      <c r="Y13" s="74"/>
      <c r="Z13" s="93"/>
      <c r="AA13" s="56"/>
      <c r="AB13" s="93"/>
      <c r="AC13" s="56"/>
      <c r="AD13" s="56"/>
      <c r="AE13" s="93"/>
      <c r="AF13" s="97"/>
    </row>
    <row r="14" spans="1:32" ht="16.149999999999999" customHeight="1" x14ac:dyDescent="0.2">
      <c r="A14" s="54">
        <v>8</v>
      </c>
      <c r="B14" s="55" t="s">
        <v>14</v>
      </c>
      <c r="C14" s="319"/>
      <c r="D14" s="56"/>
      <c r="E14" s="74"/>
      <c r="F14" s="74"/>
      <c r="G14" s="74"/>
      <c r="H14" s="337"/>
      <c r="I14" s="56"/>
      <c r="J14" s="74"/>
      <c r="K14" s="337"/>
      <c r="L14" s="56"/>
      <c r="M14" s="74"/>
      <c r="N14" s="337"/>
      <c r="O14" s="56"/>
      <c r="P14" s="74"/>
      <c r="Q14" s="337"/>
      <c r="R14" s="56"/>
      <c r="S14" s="74"/>
      <c r="T14" s="93"/>
      <c r="U14" s="56"/>
      <c r="V14" s="56"/>
      <c r="W14" s="57"/>
      <c r="X14" s="93"/>
      <c r="Y14" s="74"/>
      <c r="Z14" s="93"/>
      <c r="AA14" s="56"/>
      <c r="AB14" s="93"/>
      <c r="AC14" s="56"/>
      <c r="AD14" s="56"/>
      <c r="AE14" s="93"/>
      <c r="AF14" s="97"/>
    </row>
    <row r="15" spans="1:32" ht="16.149999999999999" customHeight="1" x14ac:dyDescent="0.2">
      <c r="A15" s="54">
        <v>9</v>
      </c>
      <c r="B15" s="55" t="s">
        <v>15</v>
      </c>
      <c r="C15" s="319"/>
      <c r="D15" s="56"/>
      <c r="E15" s="74"/>
      <c r="F15" s="74"/>
      <c r="G15" s="74"/>
      <c r="H15" s="337"/>
      <c r="I15" s="56"/>
      <c r="J15" s="74"/>
      <c r="K15" s="337"/>
      <c r="L15" s="56"/>
      <c r="M15" s="74"/>
      <c r="N15" s="337"/>
      <c r="O15" s="56"/>
      <c r="P15" s="74"/>
      <c r="Q15" s="337"/>
      <c r="R15" s="56"/>
      <c r="S15" s="74"/>
      <c r="T15" s="93"/>
      <c r="U15" s="56"/>
      <c r="V15" s="56"/>
      <c r="W15" s="57"/>
      <c r="X15" s="93"/>
      <c r="Y15" s="74"/>
      <c r="Z15" s="93"/>
      <c r="AA15" s="56"/>
      <c r="AB15" s="93"/>
      <c r="AC15" s="56"/>
      <c r="AD15" s="56"/>
      <c r="AE15" s="93"/>
      <c r="AF15" s="97"/>
    </row>
    <row r="16" spans="1:32" ht="16.149999999999999" customHeight="1" x14ac:dyDescent="0.2">
      <c r="A16" s="49">
        <v>10</v>
      </c>
      <c r="B16" s="50" t="s">
        <v>16</v>
      </c>
      <c r="C16" s="320"/>
      <c r="D16" s="51"/>
      <c r="E16" s="80"/>
      <c r="F16" s="80"/>
      <c r="G16" s="80"/>
      <c r="H16" s="338"/>
      <c r="I16" s="51"/>
      <c r="J16" s="80"/>
      <c r="K16" s="338"/>
      <c r="L16" s="51"/>
      <c r="M16" s="80"/>
      <c r="N16" s="338"/>
      <c r="O16" s="51"/>
      <c r="P16" s="80"/>
      <c r="Q16" s="338"/>
      <c r="R16" s="51"/>
      <c r="S16" s="80"/>
      <c r="T16" s="94"/>
      <c r="U16" s="51"/>
      <c r="V16" s="51"/>
      <c r="W16" s="52"/>
      <c r="X16" s="94"/>
      <c r="Y16" s="80"/>
      <c r="Z16" s="94"/>
      <c r="AA16" s="51"/>
      <c r="AB16" s="94"/>
      <c r="AC16" s="53"/>
      <c r="AD16" s="51"/>
      <c r="AE16" s="95"/>
      <c r="AF16" s="95"/>
    </row>
    <row r="17" spans="1:32" ht="16.149999999999999" customHeight="1" x14ac:dyDescent="0.2">
      <c r="A17" s="58">
        <v>11</v>
      </c>
      <c r="B17" s="59" t="s">
        <v>17</v>
      </c>
      <c r="C17" s="318"/>
      <c r="D17" s="60"/>
      <c r="E17" s="65"/>
      <c r="F17" s="65"/>
      <c r="G17" s="65"/>
      <c r="H17" s="336"/>
      <c r="I17" s="60"/>
      <c r="J17" s="65"/>
      <c r="K17" s="336"/>
      <c r="L17" s="60"/>
      <c r="M17" s="65"/>
      <c r="N17" s="336"/>
      <c r="O17" s="60"/>
      <c r="P17" s="65"/>
      <c r="Q17" s="336"/>
      <c r="R17" s="60"/>
      <c r="S17" s="65"/>
      <c r="T17" s="92"/>
      <c r="U17" s="60"/>
      <c r="V17" s="60"/>
      <c r="W17" s="61"/>
      <c r="X17" s="92"/>
      <c r="Y17" s="65"/>
      <c r="Z17" s="92"/>
      <c r="AA17" s="60"/>
      <c r="AB17" s="92"/>
      <c r="AC17" s="60"/>
      <c r="AD17" s="60"/>
      <c r="AE17" s="92"/>
      <c r="AF17" s="96"/>
    </row>
    <row r="18" spans="1:32" ht="16.149999999999999" customHeight="1" x14ac:dyDescent="0.2">
      <c r="A18" s="54">
        <v>12</v>
      </c>
      <c r="B18" s="55" t="s">
        <v>18</v>
      </c>
      <c r="C18" s="319"/>
      <c r="D18" s="56"/>
      <c r="E18" s="74"/>
      <c r="F18" s="74"/>
      <c r="G18" s="74"/>
      <c r="H18" s="337"/>
      <c r="I18" s="56"/>
      <c r="J18" s="74"/>
      <c r="K18" s="337"/>
      <c r="L18" s="56"/>
      <c r="M18" s="74"/>
      <c r="N18" s="337"/>
      <c r="O18" s="56"/>
      <c r="P18" s="74"/>
      <c r="Q18" s="337"/>
      <c r="R18" s="56"/>
      <c r="S18" s="74"/>
      <c r="T18" s="93"/>
      <c r="U18" s="56"/>
      <c r="V18" s="56"/>
      <c r="W18" s="57"/>
      <c r="X18" s="93"/>
      <c r="Y18" s="74"/>
      <c r="Z18" s="93"/>
      <c r="AA18" s="56"/>
      <c r="AB18" s="93"/>
      <c r="AC18" s="56"/>
      <c r="AD18" s="56"/>
      <c r="AE18" s="93"/>
      <c r="AF18" s="97"/>
    </row>
    <row r="19" spans="1:32" ht="16.149999999999999" customHeight="1" x14ac:dyDescent="0.2">
      <c r="A19" s="54">
        <v>13</v>
      </c>
      <c r="B19" s="55" t="s">
        <v>19</v>
      </c>
      <c r="C19" s="319"/>
      <c r="D19" s="56"/>
      <c r="E19" s="74"/>
      <c r="F19" s="74"/>
      <c r="G19" s="74"/>
      <c r="H19" s="337"/>
      <c r="I19" s="56"/>
      <c r="J19" s="74"/>
      <c r="K19" s="337"/>
      <c r="L19" s="56"/>
      <c r="M19" s="74"/>
      <c r="N19" s="337"/>
      <c r="O19" s="56"/>
      <c r="P19" s="74"/>
      <c r="Q19" s="337"/>
      <c r="R19" s="56"/>
      <c r="S19" s="74"/>
      <c r="T19" s="93"/>
      <c r="U19" s="56"/>
      <c r="V19" s="56"/>
      <c r="W19" s="57"/>
      <c r="X19" s="93"/>
      <c r="Y19" s="74"/>
      <c r="Z19" s="93"/>
      <c r="AA19" s="56"/>
      <c r="AB19" s="93"/>
      <c r="AC19" s="56"/>
      <c r="AD19" s="56"/>
      <c r="AE19" s="93"/>
      <c r="AF19" s="97"/>
    </row>
    <row r="20" spans="1:32" ht="16.149999999999999" customHeight="1" x14ac:dyDescent="0.2">
      <c r="A20" s="54">
        <v>14</v>
      </c>
      <c r="B20" s="55" t="s">
        <v>20</v>
      </c>
      <c r="C20" s="319"/>
      <c r="D20" s="56"/>
      <c r="E20" s="74"/>
      <c r="F20" s="74"/>
      <c r="G20" s="74"/>
      <c r="H20" s="337"/>
      <c r="I20" s="56"/>
      <c r="J20" s="74"/>
      <c r="K20" s="337"/>
      <c r="L20" s="56"/>
      <c r="M20" s="74"/>
      <c r="N20" s="337"/>
      <c r="O20" s="56"/>
      <c r="P20" s="74"/>
      <c r="Q20" s="337"/>
      <c r="R20" s="56"/>
      <c r="S20" s="74"/>
      <c r="T20" s="93"/>
      <c r="U20" s="56"/>
      <c r="V20" s="56"/>
      <c r="W20" s="57"/>
      <c r="X20" s="93"/>
      <c r="Y20" s="74"/>
      <c r="Z20" s="93"/>
      <c r="AA20" s="56"/>
      <c r="AB20" s="93"/>
      <c r="AC20" s="56"/>
      <c r="AD20" s="56"/>
      <c r="AE20" s="93"/>
      <c r="AF20" s="97"/>
    </row>
    <row r="21" spans="1:32" ht="16.149999999999999" customHeight="1" x14ac:dyDescent="0.2">
      <c r="A21" s="49">
        <v>15</v>
      </c>
      <c r="B21" s="50" t="s">
        <v>21</v>
      </c>
      <c r="C21" s="320"/>
      <c r="D21" s="51"/>
      <c r="E21" s="80"/>
      <c r="F21" s="80"/>
      <c r="G21" s="80"/>
      <c r="H21" s="338"/>
      <c r="I21" s="51"/>
      <c r="J21" s="80"/>
      <c r="K21" s="338"/>
      <c r="L21" s="51"/>
      <c r="M21" s="80"/>
      <c r="N21" s="338"/>
      <c r="O21" s="51"/>
      <c r="P21" s="80"/>
      <c r="Q21" s="338"/>
      <c r="R21" s="51"/>
      <c r="S21" s="80"/>
      <c r="T21" s="94"/>
      <c r="U21" s="51"/>
      <c r="V21" s="51"/>
      <c r="W21" s="52"/>
      <c r="X21" s="94"/>
      <c r="Y21" s="80"/>
      <c r="Z21" s="94"/>
      <c r="AA21" s="51"/>
      <c r="AB21" s="94"/>
      <c r="AC21" s="53"/>
      <c r="AD21" s="51"/>
      <c r="AE21" s="95"/>
      <c r="AF21" s="95"/>
    </row>
    <row r="22" spans="1:32" ht="16.149999999999999" customHeight="1" x14ac:dyDescent="0.2">
      <c r="A22" s="58">
        <v>16</v>
      </c>
      <c r="B22" s="59" t="s">
        <v>22</v>
      </c>
      <c r="C22" s="318"/>
      <c r="D22" s="60"/>
      <c r="E22" s="65"/>
      <c r="F22" s="65"/>
      <c r="G22" s="65"/>
      <c r="H22" s="336"/>
      <c r="I22" s="60"/>
      <c r="J22" s="65"/>
      <c r="K22" s="336"/>
      <c r="L22" s="60"/>
      <c r="M22" s="65"/>
      <c r="N22" s="336"/>
      <c r="O22" s="60"/>
      <c r="P22" s="65"/>
      <c r="Q22" s="336"/>
      <c r="R22" s="60"/>
      <c r="S22" s="65"/>
      <c r="T22" s="92"/>
      <c r="U22" s="60"/>
      <c r="V22" s="60"/>
      <c r="W22" s="61"/>
      <c r="X22" s="92"/>
      <c r="Y22" s="65"/>
      <c r="Z22" s="92"/>
      <c r="AA22" s="60"/>
      <c r="AB22" s="92"/>
      <c r="AC22" s="60"/>
      <c r="AD22" s="60"/>
      <c r="AE22" s="92"/>
      <c r="AF22" s="96"/>
    </row>
    <row r="23" spans="1:32" ht="16.149999999999999" customHeight="1" x14ac:dyDescent="0.2">
      <c r="A23" s="54">
        <v>17</v>
      </c>
      <c r="B23" s="55" t="s">
        <v>23</v>
      </c>
      <c r="C23" s="319"/>
      <c r="D23" s="56"/>
      <c r="E23" s="74"/>
      <c r="F23" s="74"/>
      <c r="G23" s="74"/>
      <c r="H23" s="337"/>
      <c r="I23" s="56"/>
      <c r="J23" s="74"/>
      <c r="K23" s="337"/>
      <c r="L23" s="56"/>
      <c r="M23" s="74"/>
      <c r="N23" s="337"/>
      <c r="O23" s="56"/>
      <c r="P23" s="74"/>
      <c r="Q23" s="337"/>
      <c r="R23" s="56"/>
      <c r="S23" s="74"/>
      <c r="T23" s="93"/>
      <c r="U23" s="56"/>
      <c r="V23" s="56"/>
      <c r="W23" s="57"/>
      <c r="X23" s="93"/>
      <c r="Y23" s="74"/>
      <c r="Z23" s="93"/>
      <c r="AA23" s="56"/>
      <c r="AB23" s="93"/>
      <c r="AC23" s="56"/>
      <c r="AD23" s="56"/>
      <c r="AE23" s="93"/>
      <c r="AF23" s="97"/>
    </row>
    <row r="24" spans="1:32" ht="16.149999999999999" customHeight="1" x14ac:dyDescent="0.2">
      <c r="A24" s="54">
        <v>18</v>
      </c>
      <c r="B24" s="55" t="s">
        <v>24</v>
      </c>
      <c r="C24" s="319"/>
      <c r="D24" s="56"/>
      <c r="E24" s="74"/>
      <c r="F24" s="74"/>
      <c r="G24" s="74"/>
      <c r="H24" s="337"/>
      <c r="I24" s="56"/>
      <c r="J24" s="74"/>
      <c r="K24" s="337"/>
      <c r="L24" s="56"/>
      <c r="M24" s="74"/>
      <c r="N24" s="337"/>
      <c r="O24" s="56"/>
      <c r="P24" s="74"/>
      <c r="Q24" s="337"/>
      <c r="R24" s="56"/>
      <c r="S24" s="74"/>
      <c r="T24" s="93"/>
      <c r="U24" s="56"/>
      <c r="V24" s="56"/>
      <c r="W24" s="57"/>
      <c r="X24" s="93"/>
      <c r="Y24" s="74"/>
      <c r="Z24" s="93"/>
      <c r="AA24" s="56"/>
      <c r="AB24" s="93"/>
      <c r="AC24" s="56"/>
      <c r="AD24" s="56"/>
      <c r="AE24" s="93"/>
      <c r="AF24" s="97"/>
    </row>
    <row r="25" spans="1:32" ht="16.149999999999999" customHeight="1" x14ac:dyDescent="0.2">
      <c r="A25" s="54">
        <v>19</v>
      </c>
      <c r="B25" s="55" t="s">
        <v>25</v>
      </c>
      <c r="C25" s="319"/>
      <c r="D25" s="56"/>
      <c r="E25" s="74"/>
      <c r="F25" s="74"/>
      <c r="G25" s="74"/>
      <c r="H25" s="337"/>
      <c r="I25" s="56"/>
      <c r="J25" s="74"/>
      <c r="K25" s="337"/>
      <c r="L25" s="56"/>
      <c r="M25" s="74"/>
      <c r="N25" s="337"/>
      <c r="O25" s="56"/>
      <c r="P25" s="74"/>
      <c r="Q25" s="337"/>
      <c r="R25" s="56"/>
      <c r="S25" s="74"/>
      <c r="T25" s="93"/>
      <c r="U25" s="56"/>
      <c r="V25" s="56"/>
      <c r="W25" s="57"/>
      <c r="X25" s="93"/>
      <c r="Y25" s="74"/>
      <c r="Z25" s="93"/>
      <c r="AA25" s="56"/>
      <c r="AB25" s="93"/>
      <c r="AC25" s="56"/>
      <c r="AD25" s="56"/>
      <c r="AE25" s="93"/>
      <c r="AF25" s="97"/>
    </row>
    <row r="26" spans="1:32" ht="16.149999999999999" customHeight="1" x14ac:dyDescent="0.2">
      <c r="A26" s="49">
        <v>20</v>
      </c>
      <c r="B26" s="50" t="s">
        <v>26</v>
      </c>
      <c r="C26" s="320"/>
      <c r="D26" s="51"/>
      <c r="E26" s="80"/>
      <c r="F26" s="80"/>
      <c r="G26" s="80"/>
      <c r="H26" s="338"/>
      <c r="I26" s="51"/>
      <c r="J26" s="80"/>
      <c r="K26" s="338"/>
      <c r="L26" s="51"/>
      <c r="M26" s="80"/>
      <c r="N26" s="338"/>
      <c r="O26" s="51"/>
      <c r="P26" s="80"/>
      <c r="Q26" s="338"/>
      <c r="R26" s="51"/>
      <c r="S26" s="80"/>
      <c r="T26" s="94"/>
      <c r="U26" s="51"/>
      <c r="V26" s="51"/>
      <c r="W26" s="52"/>
      <c r="X26" s="94"/>
      <c r="Y26" s="80"/>
      <c r="Z26" s="94"/>
      <c r="AA26" s="51"/>
      <c r="AB26" s="94"/>
      <c r="AC26" s="53"/>
      <c r="AD26" s="51"/>
      <c r="AE26" s="95"/>
      <c r="AF26" s="95"/>
    </row>
    <row r="27" spans="1:32" ht="16.149999999999999" customHeight="1" x14ac:dyDescent="0.2">
      <c r="A27" s="58">
        <v>21</v>
      </c>
      <c r="B27" s="59" t="s">
        <v>27</v>
      </c>
      <c r="C27" s="318"/>
      <c r="D27" s="60"/>
      <c r="E27" s="65"/>
      <c r="F27" s="65"/>
      <c r="G27" s="65"/>
      <c r="H27" s="336"/>
      <c r="I27" s="60"/>
      <c r="J27" s="65"/>
      <c r="K27" s="336"/>
      <c r="L27" s="60"/>
      <c r="M27" s="65"/>
      <c r="N27" s="336"/>
      <c r="O27" s="60"/>
      <c r="P27" s="65"/>
      <c r="Q27" s="336"/>
      <c r="R27" s="60"/>
      <c r="S27" s="65"/>
      <c r="T27" s="92"/>
      <c r="U27" s="60"/>
      <c r="V27" s="60"/>
      <c r="W27" s="61"/>
      <c r="X27" s="92"/>
      <c r="Y27" s="65"/>
      <c r="Z27" s="92"/>
      <c r="AA27" s="60"/>
      <c r="AB27" s="92"/>
      <c r="AC27" s="60"/>
      <c r="AD27" s="60"/>
      <c r="AE27" s="92"/>
      <c r="AF27" s="96"/>
    </row>
    <row r="28" spans="1:32" ht="16.149999999999999" customHeight="1" x14ac:dyDescent="0.2">
      <c r="A28" s="54">
        <v>22</v>
      </c>
      <c r="B28" s="55" t="s">
        <v>28</v>
      </c>
      <c r="C28" s="319"/>
      <c r="D28" s="56"/>
      <c r="E28" s="74"/>
      <c r="F28" s="74"/>
      <c r="G28" s="74"/>
      <c r="H28" s="337"/>
      <c r="I28" s="56"/>
      <c r="J28" s="74"/>
      <c r="K28" s="337"/>
      <c r="L28" s="56"/>
      <c r="M28" s="74"/>
      <c r="N28" s="337"/>
      <c r="O28" s="56"/>
      <c r="P28" s="74"/>
      <c r="Q28" s="337"/>
      <c r="R28" s="56"/>
      <c r="S28" s="74"/>
      <c r="T28" s="93"/>
      <c r="U28" s="56"/>
      <c r="V28" s="56"/>
      <c r="W28" s="57"/>
      <c r="X28" s="93"/>
      <c r="Y28" s="74"/>
      <c r="Z28" s="93"/>
      <c r="AA28" s="56"/>
      <c r="AB28" s="93"/>
      <c r="AC28" s="56"/>
      <c r="AD28" s="56"/>
      <c r="AE28" s="93"/>
      <c r="AF28" s="97"/>
    </row>
    <row r="29" spans="1:32" ht="16.149999999999999" customHeight="1" x14ac:dyDescent="0.2">
      <c r="A29" s="54">
        <v>23</v>
      </c>
      <c r="B29" s="55" t="s">
        <v>29</v>
      </c>
      <c r="C29" s="319"/>
      <c r="D29" s="56"/>
      <c r="E29" s="74"/>
      <c r="F29" s="74"/>
      <c r="G29" s="74"/>
      <c r="H29" s="337"/>
      <c r="I29" s="56"/>
      <c r="J29" s="74"/>
      <c r="K29" s="337"/>
      <c r="L29" s="56"/>
      <c r="M29" s="74"/>
      <c r="N29" s="337"/>
      <c r="O29" s="56"/>
      <c r="P29" s="74"/>
      <c r="Q29" s="337"/>
      <c r="R29" s="56"/>
      <c r="S29" s="74"/>
      <c r="T29" s="93"/>
      <c r="U29" s="56"/>
      <c r="V29" s="56"/>
      <c r="W29" s="57"/>
      <c r="X29" s="93"/>
      <c r="Y29" s="74"/>
      <c r="Z29" s="93"/>
      <c r="AA29" s="56"/>
      <c r="AB29" s="93"/>
      <c r="AC29" s="56"/>
      <c r="AD29" s="56"/>
      <c r="AE29" s="93"/>
      <c r="AF29" s="97"/>
    </row>
    <row r="30" spans="1:32" ht="16.149999999999999" customHeight="1" x14ac:dyDescent="0.2">
      <c r="A30" s="54">
        <v>24</v>
      </c>
      <c r="B30" s="55" t="s">
        <v>30</v>
      </c>
      <c r="C30" s="319"/>
      <c r="D30" s="56"/>
      <c r="E30" s="74"/>
      <c r="F30" s="74"/>
      <c r="G30" s="74"/>
      <c r="H30" s="337"/>
      <c r="I30" s="56"/>
      <c r="J30" s="74"/>
      <c r="K30" s="337"/>
      <c r="L30" s="56"/>
      <c r="M30" s="74"/>
      <c r="N30" s="337"/>
      <c r="O30" s="56"/>
      <c r="P30" s="74"/>
      <c r="Q30" s="337"/>
      <c r="R30" s="56"/>
      <c r="S30" s="74"/>
      <c r="T30" s="93"/>
      <c r="U30" s="56"/>
      <c r="V30" s="56"/>
      <c r="W30" s="57"/>
      <c r="X30" s="93"/>
      <c r="Y30" s="74"/>
      <c r="Z30" s="93"/>
      <c r="AA30" s="56"/>
      <c r="AB30" s="93"/>
      <c r="AC30" s="56"/>
      <c r="AD30" s="56"/>
      <c r="AE30" s="93"/>
      <c r="AF30" s="97"/>
    </row>
    <row r="31" spans="1:32" ht="16.149999999999999" customHeight="1" x14ac:dyDescent="0.2">
      <c r="A31" s="49">
        <v>25</v>
      </c>
      <c r="B31" s="50" t="s">
        <v>31</v>
      </c>
      <c r="C31" s="320"/>
      <c r="D31" s="51"/>
      <c r="E31" s="80"/>
      <c r="F31" s="80"/>
      <c r="G31" s="80"/>
      <c r="H31" s="338"/>
      <c r="I31" s="51"/>
      <c r="J31" s="80"/>
      <c r="K31" s="338"/>
      <c r="L31" s="51"/>
      <c r="M31" s="80"/>
      <c r="N31" s="338"/>
      <c r="O31" s="51"/>
      <c r="P31" s="80"/>
      <c r="Q31" s="338"/>
      <c r="R31" s="51"/>
      <c r="S31" s="80"/>
      <c r="T31" s="94"/>
      <c r="U31" s="51"/>
      <c r="V31" s="51"/>
      <c r="W31" s="52"/>
      <c r="X31" s="94"/>
      <c r="Y31" s="80"/>
      <c r="Z31" s="94"/>
      <c r="AA31" s="51"/>
      <c r="AB31" s="94"/>
      <c r="AC31" s="53"/>
      <c r="AD31" s="51"/>
      <c r="AE31" s="95"/>
      <c r="AF31" s="95"/>
    </row>
    <row r="32" spans="1:32" ht="16.149999999999999" customHeight="1" x14ac:dyDescent="0.2">
      <c r="A32" s="58">
        <v>26</v>
      </c>
      <c r="B32" s="59" t="s">
        <v>32</v>
      </c>
      <c r="C32" s="318"/>
      <c r="D32" s="60"/>
      <c r="E32" s="65"/>
      <c r="F32" s="65"/>
      <c r="G32" s="65"/>
      <c r="H32" s="336"/>
      <c r="I32" s="60"/>
      <c r="J32" s="65"/>
      <c r="K32" s="336"/>
      <c r="L32" s="60"/>
      <c r="M32" s="65"/>
      <c r="N32" s="336"/>
      <c r="O32" s="60"/>
      <c r="P32" s="65"/>
      <c r="Q32" s="336"/>
      <c r="R32" s="60"/>
      <c r="S32" s="65"/>
      <c r="T32" s="92"/>
      <c r="U32" s="60"/>
      <c r="V32" s="60"/>
      <c r="W32" s="61"/>
      <c r="X32" s="92"/>
      <c r="Y32" s="65"/>
      <c r="Z32" s="92"/>
      <c r="AA32" s="60"/>
      <c r="AB32" s="92"/>
      <c r="AC32" s="60"/>
      <c r="AD32" s="60"/>
      <c r="AE32" s="92"/>
      <c r="AF32" s="96"/>
    </row>
    <row r="33" spans="1:32" ht="16.149999999999999" customHeight="1" x14ac:dyDescent="0.2">
      <c r="A33" s="54">
        <v>27</v>
      </c>
      <c r="B33" s="55" t="s">
        <v>33</v>
      </c>
      <c r="C33" s="319"/>
      <c r="D33" s="56"/>
      <c r="E33" s="74"/>
      <c r="F33" s="74"/>
      <c r="G33" s="74"/>
      <c r="H33" s="337"/>
      <c r="I33" s="56"/>
      <c r="J33" s="74"/>
      <c r="K33" s="337"/>
      <c r="L33" s="56"/>
      <c r="M33" s="74"/>
      <c r="N33" s="337"/>
      <c r="O33" s="56"/>
      <c r="P33" s="74"/>
      <c r="Q33" s="337"/>
      <c r="R33" s="56"/>
      <c r="S33" s="74"/>
      <c r="T33" s="93"/>
      <c r="U33" s="56"/>
      <c r="V33" s="56"/>
      <c r="W33" s="57"/>
      <c r="X33" s="93"/>
      <c r="Y33" s="74"/>
      <c r="Z33" s="93"/>
      <c r="AA33" s="56"/>
      <c r="AB33" s="93"/>
      <c r="AC33" s="56"/>
      <c r="AD33" s="56"/>
      <c r="AE33" s="93"/>
      <c r="AF33" s="97"/>
    </row>
    <row r="34" spans="1:32" ht="16.149999999999999" customHeight="1" x14ac:dyDescent="0.2">
      <c r="A34" s="54">
        <v>28</v>
      </c>
      <c r="B34" s="55" t="s">
        <v>34</v>
      </c>
      <c r="C34" s="319"/>
      <c r="D34" s="56"/>
      <c r="E34" s="74"/>
      <c r="F34" s="74"/>
      <c r="G34" s="74"/>
      <c r="H34" s="337"/>
      <c r="I34" s="56"/>
      <c r="J34" s="74"/>
      <c r="K34" s="337"/>
      <c r="L34" s="56"/>
      <c r="M34" s="74"/>
      <c r="N34" s="337"/>
      <c r="O34" s="56"/>
      <c r="P34" s="74"/>
      <c r="Q34" s="337"/>
      <c r="R34" s="56"/>
      <c r="S34" s="74"/>
      <c r="T34" s="93"/>
      <c r="U34" s="56"/>
      <c r="V34" s="56"/>
      <c r="W34" s="57"/>
      <c r="X34" s="93"/>
      <c r="Y34" s="74"/>
      <c r="Z34" s="93"/>
      <c r="AA34" s="56"/>
      <c r="AB34" s="93"/>
      <c r="AC34" s="56"/>
      <c r="AD34" s="56"/>
      <c r="AE34" s="93"/>
      <c r="AF34" s="97"/>
    </row>
    <row r="35" spans="1:32" ht="16.149999999999999" customHeight="1" x14ac:dyDescent="0.2">
      <c r="A35" s="54">
        <v>29</v>
      </c>
      <c r="B35" s="55" t="s">
        <v>35</v>
      </c>
      <c r="C35" s="319"/>
      <c r="D35" s="56"/>
      <c r="E35" s="74"/>
      <c r="F35" s="74"/>
      <c r="G35" s="74"/>
      <c r="H35" s="337"/>
      <c r="I35" s="56"/>
      <c r="J35" s="74"/>
      <c r="K35" s="337"/>
      <c r="L35" s="56"/>
      <c r="M35" s="74"/>
      <c r="N35" s="337"/>
      <c r="O35" s="56"/>
      <c r="P35" s="74"/>
      <c r="Q35" s="337"/>
      <c r="R35" s="56"/>
      <c r="S35" s="74"/>
      <c r="T35" s="93"/>
      <c r="U35" s="56"/>
      <c r="V35" s="56"/>
      <c r="W35" s="57"/>
      <c r="X35" s="93"/>
      <c r="Y35" s="74"/>
      <c r="Z35" s="93"/>
      <c r="AA35" s="56"/>
      <c r="AB35" s="93"/>
      <c r="AC35" s="56"/>
      <c r="AD35" s="56"/>
      <c r="AE35" s="93"/>
      <c r="AF35" s="97"/>
    </row>
    <row r="36" spans="1:32" ht="16.149999999999999" customHeight="1" x14ac:dyDescent="0.2">
      <c r="A36" s="49">
        <v>30</v>
      </c>
      <c r="B36" s="50" t="s">
        <v>36</v>
      </c>
      <c r="C36" s="320"/>
      <c r="D36" s="51"/>
      <c r="E36" s="80"/>
      <c r="F36" s="80"/>
      <c r="G36" s="80"/>
      <c r="H36" s="338"/>
      <c r="I36" s="51"/>
      <c r="J36" s="80"/>
      <c r="K36" s="338"/>
      <c r="L36" s="51"/>
      <c r="M36" s="80"/>
      <c r="N36" s="338"/>
      <c r="O36" s="51"/>
      <c r="P36" s="80"/>
      <c r="Q36" s="338"/>
      <c r="R36" s="51"/>
      <c r="S36" s="80"/>
      <c r="T36" s="94"/>
      <c r="U36" s="51"/>
      <c r="V36" s="51"/>
      <c r="W36" s="52"/>
      <c r="X36" s="94"/>
      <c r="Y36" s="80"/>
      <c r="Z36" s="94"/>
      <c r="AA36" s="51"/>
      <c r="AB36" s="94"/>
      <c r="AC36" s="53"/>
      <c r="AD36" s="51"/>
      <c r="AE36" s="95"/>
      <c r="AF36" s="95"/>
    </row>
    <row r="37" spans="1:32" ht="16.149999999999999" customHeight="1" x14ac:dyDescent="0.2">
      <c r="A37" s="58">
        <v>31</v>
      </c>
      <c r="B37" s="59" t="s">
        <v>37</v>
      </c>
      <c r="C37" s="318"/>
      <c r="D37" s="60"/>
      <c r="E37" s="65"/>
      <c r="F37" s="65"/>
      <c r="G37" s="65"/>
      <c r="H37" s="336"/>
      <c r="I37" s="60"/>
      <c r="J37" s="65"/>
      <c r="K37" s="336"/>
      <c r="L37" s="60"/>
      <c r="M37" s="65"/>
      <c r="N37" s="336"/>
      <c r="O37" s="60"/>
      <c r="P37" s="65"/>
      <c r="Q37" s="336"/>
      <c r="R37" s="60"/>
      <c r="S37" s="65"/>
      <c r="T37" s="92"/>
      <c r="U37" s="60"/>
      <c r="V37" s="60"/>
      <c r="W37" s="61"/>
      <c r="X37" s="92"/>
      <c r="Y37" s="65"/>
      <c r="Z37" s="92"/>
      <c r="AA37" s="60"/>
      <c r="AB37" s="92"/>
      <c r="AC37" s="60"/>
      <c r="AD37" s="60"/>
      <c r="AE37" s="92"/>
      <c r="AF37" s="96"/>
    </row>
    <row r="38" spans="1:32" ht="16.149999999999999" customHeight="1" x14ac:dyDescent="0.2">
      <c r="A38" s="54">
        <v>32</v>
      </c>
      <c r="B38" s="55" t="s">
        <v>38</v>
      </c>
      <c r="C38" s="319"/>
      <c r="D38" s="56"/>
      <c r="E38" s="74"/>
      <c r="F38" s="74"/>
      <c r="G38" s="74"/>
      <c r="H38" s="337"/>
      <c r="I38" s="56"/>
      <c r="J38" s="74"/>
      <c r="K38" s="337"/>
      <c r="L38" s="56"/>
      <c r="M38" s="74"/>
      <c r="N38" s="337"/>
      <c r="O38" s="56"/>
      <c r="P38" s="74"/>
      <c r="Q38" s="337"/>
      <c r="R38" s="56"/>
      <c r="S38" s="74"/>
      <c r="T38" s="93"/>
      <c r="U38" s="56"/>
      <c r="V38" s="56"/>
      <c r="W38" s="57"/>
      <c r="X38" s="93"/>
      <c r="Y38" s="74"/>
      <c r="Z38" s="93"/>
      <c r="AA38" s="56"/>
      <c r="AB38" s="93"/>
      <c r="AC38" s="56"/>
      <c r="AD38" s="56"/>
      <c r="AE38" s="93"/>
      <c r="AF38" s="97"/>
    </row>
    <row r="39" spans="1:32" ht="16.149999999999999" customHeight="1" x14ac:dyDescent="0.2">
      <c r="A39" s="54">
        <v>33</v>
      </c>
      <c r="B39" s="55" t="s">
        <v>39</v>
      </c>
      <c r="C39" s="319"/>
      <c r="D39" s="56"/>
      <c r="E39" s="74"/>
      <c r="F39" s="74"/>
      <c r="G39" s="74"/>
      <c r="H39" s="337"/>
      <c r="I39" s="56"/>
      <c r="J39" s="74"/>
      <c r="K39" s="337"/>
      <c r="L39" s="56"/>
      <c r="M39" s="74"/>
      <c r="N39" s="337"/>
      <c r="O39" s="56"/>
      <c r="P39" s="74"/>
      <c r="Q39" s="337"/>
      <c r="R39" s="56"/>
      <c r="S39" s="74"/>
      <c r="T39" s="93"/>
      <c r="U39" s="56"/>
      <c r="V39" s="56"/>
      <c r="W39" s="57"/>
      <c r="X39" s="93"/>
      <c r="Y39" s="74"/>
      <c r="Z39" s="93"/>
      <c r="AA39" s="56"/>
      <c r="AB39" s="93"/>
      <c r="AC39" s="56"/>
      <c r="AD39" s="56"/>
      <c r="AE39" s="93"/>
      <c r="AF39" s="97"/>
    </row>
    <row r="40" spans="1:32" ht="16.149999999999999" customHeight="1" x14ac:dyDescent="0.2">
      <c r="A40" s="54">
        <v>34</v>
      </c>
      <c r="B40" s="55" t="s">
        <v>40</v>
      </c>
      <c r="C40" s="319"/>
      <c r="D40" s="56"/>
      <c r="E40" s="74"/>
      <c r="F40" s="74"/>
      <c r="G40" s="74"/>
      <c r="H40" s="337"/>
      <c r="I40" s="56"/>
      <c r="J40" s="74"/>
      <c r="K40" s="337"/>
      <c r="L40" s="56"/>
      <c r="M40" s="74"/>
      <c r="N40" s="337"/>
      <c r="O40" s="56"/>
      <c r="P40" s="74"/>
      <c r="Q40" s="337"/>
      <c r="R40" s="56"/>
      <c r="S40" s="74"/>
      <c r="T40" s="93"/>
      <c r="U40" s="56"/>
      <c r="V40" s="56"/>
      <c r="W40" s="57"/>
      <c r="X40" s="93"/>
      <c r="Y40" s="74"/>
      <c r="Z40" s="93"/>
      <c r="AA40" s="56"/>
      <c r="AB40" s="93"/>
      <c r="AC40" s="56"/>
      <c r="AD40" s="56"/>
      <c r="AE40" s="93"/>
      <c r="AF40" s="97"/>
    </row>
    <row r="41" spans="1:32" ht="16.149999999999999" customHeight="1" x14ac:dyDescent="0.2">
      <c r="A41" s="49">
        <v>35</v>
      </c>
      <c r="B41" s="50" t="s">
        <v>41</v>
      </c>
      <c r="C41" s="320"/>
      <c r="D41" s="51"/>
      <c r="E41" s="80"/>
      <c r="F41" s="80"/>
      <c r="G41" s="80"/>
      <c r="H41" s="338"/>
      <c r="I41" s="51"/>
      <c r="J41" s="80"/>
      <c r="K41" s="338"/>
      <c r="L41" s="51"/>
      <c r="M41" s="80"/>
      <c r="N41" s="338"/>
      <c r="O41" s="51"/>
      <c r="P41" s="80"/>
      <c r="Q41" s="338"/>
      <c r="R41" s="51"/>
      <c r="S41" s="80"/>
      <c r="T41" s="94"/>
      <c r="U41" s="51"/>
      <c r="V41" s="51"/>
      <c r="W41" s="52"/>
      <c r="X41" s="94"/>
      <c r="Y41" s="80"/>
      <c r="Z41" s="94"/>
      <c r="AA41" s="51"/>
      <c r="AB41" s="94"/>
      <c r="AC41" s="53"/>
      <c r="AD41" s="51"/>
      <c r="AE41" s="95"/>
      <c r="AF41" s="95"/>
    </row>
    <row r="42" spans="1:32" ht="16.149999999999999" customHeight="1" x14ac:dyDescent="0.2">
      <c r="A42" s="58">
        <v>36</v>
      </c>
      <c r="B42" s="59" t="s">
        <v>42</v>
      </c>
      <c r="C42" s="318"/>
      <c r="D42" s="60"/>
      <c r="E42" s="65"/>
      <c r="F42" s="65"/>
      <c r="G42" s="65"/>
      <c r="H42" s="336"/>
      <c r="I42" s="60"/>
      <c r="J42" s="65"/>
      <c r="K42" s="336"/>
      <c r="L42" s="60"/>
      <c r="M42" s="65"/>
      <c r="N42" s="336"/>
      <c r="O42" s="60"/>
      <c r="P42" s="65"/>
      <c r="Q42" s="336"/>
      <c r="R42" s="60"/>
      <c r="S42" s="65"/>
      <c r="T42" s="92"/>
      <c r="U42" s="60"/>
      <c r="V42" s="60"/>
      <c r="W42" s="61"/>
      <c r="X42" s="92"/>
      <c r="Y42" s="65"/>
      <c r="Z42" s="92"/>
      <c r="AA42" s="60"/>
      <c r="AB42" s="92"/>
      <c r="AC42" s="60"/>
      <c r="AD42" s="60"/>
      <c r="AE42" s="92"/>
      <c r="AF42" s="96"/>
    </row>
    <row r="43" spans="1:32" ht="16.149999999999999" customHeight="1" x14ac:dyDescent="0.2">
      <c r="A43" s="54">
        <v>37</v>
      </c>
      <c r="B43" s="55" t="s">
        <v>43</v>
      </c>
      <c r="C43" s="319"/>
      <c r="D43" s="56"/>
      <c r="E43" s="74"/>
      <c r="F43" s="74"/>
      <c r="G43" s="74"/>
      <c r="H43" s="337"/>
      <c r="I43" s="56"/>
      <c r="J43" s="74"/>
      <c r="K43" s="337"/>
      <c r="L43" s="56"/>
      <c r="M43" s="74"/>
      <c r="N43" s="337"/>
      <c r="O43" s="56"/>
      <c r="P43" s="74"/>
      <c r="Q43" s="337"/>
      <c r="R43" s="56"/>
      <c r="S43" s="74"/>
      <c r="T43" s="93"/>
      <c r="U43" s="56"/>
      <c r="V43" s="56"/>
      <c r="W43" s="57"/>
      <c r="X43" s="93"/>
      <c r="Y43" s="74"/>
      <c r="Z43" s="93"/>
      <c r="AA43" s="56"/>
      <c r="AB43" s="93"/>
      <c r="AC43" s="56"/>
      <c r="AD43" s="56"/>
      <c r="AE43" s="93"/>
      <c r="AF43" s="97"/>
    </row>
    <row r="44" spans="1:32" ht="16.149999999999999" customHeight="1" x14ac:dyDescent="0.2">
      <c r="A44" s="54">
        <v>38</v>
      </c>
      <c r="B44" s="55" t="s">
        <v>44</v>
      </c>
      <c r="C44" s="319"/>
      <c r="D44" s="56"/>
      <c r="E44" s="74"/>
      <c r="F44" s="74"/>
      <c r="G44" s="74"/>
      <c r="H44" s="337"/>
      <c r="I44" s="56"/>
      <c r="J44" s="74"/>
      <c r="K44" s="337"/>
      <c r="L44" s="56"/>
      <c r="M44" s="74"/>
      <c r="N44" s="337"/>
      <c r="O44" s="56"/>
      <c r="P44" s="74"/>
      <c r="Q44" s="337"/>
      <c r="R44" s="56"/>
      <c r="S44" s="74"/>
      <c r="T44" s="93"/>
      <c r="U44" s="56"/>
      <c r="V44" s="56"/>
      <c r="W44" s="57"/>
      <c r="X44" s="93"/>
      <c r="Y44" s="74"/>
      <c r="Z44" s="93"/>
      <c r="AA44" s="56"/>
      <c r="AB44" s="93"/>
      <c r="AC44" s="56"/>
      <c r="AD44" s="56"/>
      <c r="AE44" s="93"/>
      <c r="AF44" s="97"/>
    </row>
    <row r="45" spans="1:32" ht="16.149999999999999" customHeight="1" x14ac:dyDescent="0.2">
      <c r="A45" s="54">
        <v>39</v>
      </c>
      <c r="B45" s="55" t="s">
        <v>45</v>
      </c>
      <c r="C45" s="319"/>
      <c r="D45" s="56"/>
      <c r="E45" s="74"/>
      <c r="F45" s="74"/>
      <c r="G45" s="74"/>
      <c r="H45" s="337"/>
      <c r="I45" s="56"/>
      <c r="J45" s="74"/>
      <c r="K45" s="337"/>
      <c r="L45" s="56"/>
      <c r="M45" s="74"/>
      <c r="N45" s="337"/>
      <c r="O45" s="56"/>
      <c r="P45" s="74"/>
      <c r="Q45" s="337"/>
      <c r="R45" s="56"/>
      <c r="S45" s="74"/>
      <c r="T45" s="93"/>
      <c r="U45" s="56"/>
      <c r="V45" s="56"/>
      <c r="W45" s="57"/>
      <c r="X45" s="93"/>
      <c r="Y45" s="74"/>
      <c r="Z45" s="93"/>
      <c r="AA45" s="56"/>
      <c r="AB45" s="93"/>
      <c r="AC45" s="56"/>
      <c r="AD45" s="56"/>
      <c r="AE45" s="93"/>
      <c r="AF45" s="97"/>
    </row>
    <row r="46" spans="1:32" ht="16.149999999999999" customHeight="1" x14ac:dyDescent="0.2">
      <c r="A46" s="49">
        <v>40</v>
      </c>
      <c r="B46" s="50" t="s">
        <v>46</v>
      </c>
      <c r="C46" s="320"/>
      <c r="D46" s="51"/>
      <c r="E46" s="80"/>
      <c r="F46" s="80"/>
      <c r="G46" s="80"/>
      <c r="H46" s="338"/>
      <c r="I46" s="51"/>
      <c r="J46" s="80"/>
      <c r="K46" s="338"/>
      <c r="L46" s="51"/>
      <c r="M46" s="80"/>
      <c r="N46" s="338"/>
      <c r="O46" s="51"/>
      <c r="P46" s="80"/>
      <c r="Q46" s="338"/>
      <c r="R46" s="51"/>
      <c r="S46" s="80"/>
      <c r="T46" s="94"/>
      <c r="U46" s="51"/>
      <c r="V46" s="51"/>
      <c r="W46" s="52"/>
      <c r="X46" s="94"/>
      <c r="Y46" s="80"/>
      <c r="Z46" s="94"/>
      <c r="AA46" s="51"/>
      <c r="AB46" s="94"/>
      <c r="AC46" s="53"/>
      <c r="AD46" s="51"/>
      <c r="AE46" s="95"/>
      <c r="AF46" s="95"/>
    </row>
    <row r="47" spans="1:32" ht="16.149999999999999" customHeight="1" x14ac:dyDescent="0.2">
      <c r="A47" s="58">
        <v>41</v>
      </c>
      <c r="B47" s="59" t="s">
        <v>47</v>
      </c>
      <c r="C47" s="318"/>
      <c r="D47" s="60"/>
      <c r="E47" s="65"/>
      <c r="F47" s="65"/>
      <c r="G47" s="65"/>
      <c r="H47" s="336"/>
      <c r="I47" s="60"/>
      <c r="J47" s="65"/>
      <c r="K47" s="336"/>
      <c r="L47" s="60"/>
      <c r="M47" s="65"/>
      <c r="N47" s="336"/>
      <c r="O47" s="60"/>
      <c r="P47" s="65"/>
      <c r="Q47" s="336"/>
      <c r="R47" s="60"/>
      <c r="S47" s="65"/>
      <c r="T47" s="92"/>
      <c r="U47" s="60"/>
      <c r="V47" s="60"/>
      <c r="W47" s="61"/>
      <c r="X47" s="92"/>
      <c r="Y47" s="65"/>
      <c r="Z47" s="92"/>
      <c r="AA47" s="60"/>
      <c r="AB47" s="92"/>
      <c r="AC47" s="60"/>
      <c r="AD47" s="60"/>
      <c r="AE47" s="92"/>
      <c r="AF47" s="96"/>
    </row>
    <row r="48" spans="1:32" ht="16.149999999999999" customHeight="1" x14ac:dyDescent="0.2">
      <c r="A48" s="54">
        <v>42</v>
      </c>
      <c r="B48" s="55" t="s">
        <v>48</v>
      </c>
      <c r="C48" s="319"/>
      <c r="D48" s="56"/>
      <c r="E48" s="74"/>
      <c r="F48" s="74"/>
      <c r="G48" s="74"/>
      <c r="H48" s="337"/>
      <c r="I48" s="56"/>
      <c r="J48" s="74"/>
      <c r="K48" s="337"/>
      <c r="L48" s="56"/>
      <c r="M48" s="74"/>
      <c r="N48" s="337"/>
      <c r="O48" s="56"/>
      <c r="P48" s="74"/>
      <c r="Q48" s="337"/>
      <c r="R48" s="56"/>
      <c r="S48" s="74"/>
      <c r="T48" s="93"/>
      <c r="U48" s="56"/>
      <c r="V48" s="56"/>
      <c r="W48" s="57"/>
      <c r="X48" s="93"/>
      <c r="Y48" s="74"/>
      <c r="Z48" s="93"/>
      <c r="AA48" s="56"/>
      <c r="AB48" s="93"/>
      <c r="AC48" s="56"/>
      <c r="AD48" s="56"/>
      <c r="AE48" s="93"/>
      <c r="AF48" s="97"/>
    </row>
    <row r="49" spans="1:32" ht="16.149999999999999" customHeight="1" x14ac:dyDescent="0.2">
      <c r="A49" s="54">
        <v>43</v>
      </c>
      <c r="B49" s="55" t="s">
        <v>49</v>
      </c>
      <c r="C49" s="319"/>
      <c r="D49" s="56"/>
      <c r="E49" s="74"/>
      <c r="F49" s="74"/>
      <c r="G49" s="74"/>
      <c r="H49" s="337"/>
      <c r="I49" s="56"/>
      <c r="J49" s="74"/>
      <c r="K49" s="337"/>
      <c r="L49" s="56"/>
      <c r="M49" s="74"/>
      <c r="N49" s="337"/>
      <c r="O49" s="56"/>
      <c r="P49" s="74"/>
      <c r="Q49" s="337"/>
      <c r="R49" s="56"/>
      <c r="S49" s="74"/>
      <c r="T49" s="93"/>
      <c r="U49" s="56"/>
      <c r="V49" s="56"/>
      <c r="W49" s="57"/>
      <c r="X49" s="93"/>
      <c r="Y49" s="74"/>
      <c r="Z49" s="93"/>
      <c r="AA49" s="56"/>
      <c r="AB49" s="93"/>
      <c r="AC49" s="56"/>
      <c r="AD49" s="56"/>
      <c r="AE49" s="93"/>
      <c r="AF49" s="97"/>
    </row>
    <row r="50" spans="1:32" ht="16.149999999999999" customHeight="1" x14ac:dyDescent="0.2">
      <c r="A50" s="54">
        <v>44</v>
      </c>
      <c r="B50" s="55" t="s">
        <v>50</v>
      </c>
      <c r="C50" s="319"/>
      <c r="D50" s="56"/>
      <c r="E50" s="74"/>
      <c r="F50" s="74"/>
      <c r="G50" s="74"/>
      <c r="H50" s="337"/>
      <c r="I50" s="56"/>
      <c r="J50" s="74"/>
      <c r="K50" s="337"/>
      <c r="L50" s="56"/>
      <c r="M50" s="74"/>
      <c r="N50" s="337"/>
      <c r="O50" s="56"/>
      <c r="P50" s="74"/>
      <c r="Q50" s="337"/>
      <c r="R50" s="56"/>
      <c r="S50" s="74"/>
      <c r="T50" s="93"/>
      <c r="U50" s="56"/>
      <c r="V50" s="56"/>
      <c r="W50" s="57"/>
      <c r="X50" s="93"/>
      <c r="Y50" s="74"/>
      <c r="Z50" s="93"/>
      <c r="AA50" s="56"/>
      <c r="AB50" s="93"/>
      <c r="AC50" s="56"/>
      <c r="AD50" s="56"/>
      <c r="AE50" s="93"/>
      <c r="AF50" s="97"/>
    </row>
    <row r="51" spans="1:32" ht="16.149999999999999" customHeight="1" x14ac:dyDescent="0.2">
      <c r="A51" s="49">
        <v>45</v>
      </c>
      <c r="B51" s="50" t="s">
        <v>51</v>
      </c>
      <c r="C51" s="320"/>
      <c r="D51" s="51"/>
      <c r="E51" s="80"/>
      <c r="F51" s="80"/>
      <c r="G51" s="80"/>
      <c r="H51" s="338"/>
      <c r="I51" s="51"/>
      <c r="J51" s="80"/>
      <c r="K51" s="338"/>
      <c r="L51" s="51"/>
      <c r="M51" s="80"/>
      <c r="N51" s="338"/>
      <c r="O51" s="51"/>
      <c r="P51" s="80"/>
      <c r="Q51" s="338"/>
      <c r="R51" s="51"/>
      <c r="S51" s="80"/>
      <c r="T51" s="94"/>
      <c r="U51" s="51"/>
      <c r="V51" s="51"/>
      <c r="W51" s="52"/>
      <c r="X51" s="94"/>
      <c r="Y51" s="80"/>
      <c r="Z51" s="94"/>
      <c r="AA51" s="51"/>
      <c r="AB51" s="94"/>
      <c r="AC51" s="53"/>
      <c r="AD51" s="51"/>
      <c r="AE51" s="95"/>
      <c r="AF51" s="95"/>
    </row>
    <row r="52" spans="1:32" ht="16.149999999999999" customHeight="1" x14ac:dyDescent="0.2">
      <c r="A52" s="58">
        <v>46</v>
      </c>
      <c r="B52" s="59" t="s">
        <v>52</v>
      </c>
      <c r="C52" s="318"/>
      <c r="D52" s="60"/>
      <c r="E52" s="65"/>
      <c r="F52" s="65"/>
      <c r="G52" s="65"/>
      <c r="H52" s="336"/>
      <c r="I52" s="60"/>
      <c r="J52" s="65"/>
      <c r="K52" s="336"/>
      <c r="L52" s="60"/>
      <c r="M52" s="65"/>
      <c r="N52" s="336"/>
      <c r="O52" s="60"/>
      <c r="P52" s="65"/>
      <c r="Q52" s="336"/>
      <c r="R52" s="60"/>
      <c r="S52" s="65"/>
      <c r="T52" s="92"/>
      <c r="U52" s="60"/>
      <c r="V52" s="60"/>
      <c r="W52" s="61"/>
      <c r="X52" s="92"/>
      <c r="Y52" s="65"/>
      <c r="Z52" s="92"/>
      <c r="AA52" s="60"/>
      <c r="AB52" s="92"/>
      <c r="AC52" s="60"/>
      <c r="AD52" s="60"/>
      <c r="AE52" s="92"/>
      <c r="AF52" s="96"/>
    </row>
    <row r="53" spans="1:32" ht="16.149999999999999" customHeight="1" x14ac:dyDescent="0.2">
      <c r="A53" s="54">
        <v>47</v>
      </c>
      <c r="B53" s="55" t="s">
        <v>53</v>
      </c>
      <c r="C53" s="319"/>
      <c r="D53" s="56"/>
      <c r="E53" s="74"/>
      <c r="F53" s="74"/>
      <c r="G53" s="74"/>
      <c r="H53" s="337"/>
      <c r="I53" s="56"/>
      <c r="J53" s="74"/>
      <c r="K53" s="337"/>
      <c r="L53" s="56"/>
      <c r="M53" s="74"/>
      <c r="N53" s="337"/>
      <c r="O53" s="56"/>
      <c r="P53" s="74"/>
      <c r="Q53" s="337"/>
      <c r="R53" s="56"/>
      <c r="S53" s="74"/>
      <c r="T53" s="93"/>
      <c r="U53" s="56"/>
      <c r="V53" s="56"/>
      <c r="W53" s="57"/>
      <c r="X53" s="93"/>
      <c r="Y53" s="74"/>
      <c r="Z53" s="93"/>
      <c r="AA53" s="56"/>
      <c r="AB53" s="93"/>
      <c r="AC53" s="56"/>
      <c r="AD53" s="56"/>
      <c r="AE53" s="93"/>
      <c r="AF53" s="97"/>
    </row>
    <row r="54" spans="1:32" ht="16.149999999999999" customHeight="1" x14ac:dyDescent="0.2">
      <c r="A54" s="54">
        <v>48</v>
      </c>
      <c r="B54" s="55" t="s">
        <v>91</v>
      </c>
      <c r="C54" s="319"/>
      <c r="D54" s="56"/>
      <c r="E54" s="74"/>
      <c r="F54" s="74"/>
      <c r="G54" s="74"/>
      <c r="H54" s="337"/>
      <c r="I54" s="56"/>
      <c r="J54" s="74"/>
      <c r="K54" s="337"/>
      <c r="L54" s="56"/>
      <c r="M54" s="74"/>
      <c r="N54" s="337"/>
      <c r="O54" s="56"/>
      <c r="P54" s="74"/>
      <c r="Q54" s="337"/>
      <c r="R54" s="56"/>
      <c r="S54" s="74"/>
      <c r="T54" s="93"/>
      <c r="U54" s="56"/>
      <c r="V54" s="56"/>
      <c r="W54" s="57"/>
      <c r="X54" s="93"/>
      <c r="Y54" s="74"/>
      <c r="Z54" s="93"/>
      <c r="AA54" s="56"/>
      <c r="AB54" s="93"/>
      <c r="AC54" s="56"/>
      <c r="AD54" s="56"/>
      <c r="AE54" s="93"/>
      <c r="AF54" s="97"/>
    </row>
    <row r="55" spans="1:32" ht="16.149999999999999" customHeight="1" x14ac:dyDescent="0.2">
      <c r="A55" s="54">
        <v>49</v>
      </c>
      <c r="B55" s="55" t="s">
        <v>54</v>
      </c>
      <c r="C55" s="319"/>
      <c r="D55" s="56"/>
      <c r="E55" s="74"/>
      <c r="F55" s="74"/>
      <c r="G55" s="74"/>
      <c r="H55" s="337"/>
      <c r="I55" s="56"/>
      <c r="J55" s="74"/>
      <c r="K55" s="337"/>
      <c r="L55" s="56"/>
      <c r="M55" s="74"/>
      <c r="N55" s="337"/>
      <c r="O55" s="56"/>
      <c r="P55" s="74"/>
      <c r="Q55" s="337"/>
      <c r="R55" s="56"/>
      <c r="S55" s="74"/>
      <c r="T55" s="93"/>
      <c r="U55" s="56"/>
      <c r="V55" s="56"/>
      <c r="W55" s="57"/>
      <c r="X55" s="93"/>
      <c r="Y55" s="74"/>
      <c r="Z55" s="93"/>
      <c r="AA55" s="56"/>
      <c r="AB55" s="93"/>
      <c r="AC55" s="56"/>
      <c r="AD55" s="56"/>
      <c r="AE55" s="93"/>
      <c r="AF55" s="97"/>
    </row>
    <row r="56" spans="1:32" ht="16.149999999999999" customHeight="1" x14ac:dyDescent="0.2">
      <c r="A56" s="49">
        <v>50</v>
      </c>
      <c r="B56" s="50" t="s">
        <v>55</v>
      </c>
      <c r="C56" s="320"/>
      <c r="D56" s="51"/>
      <c r="E56" s="80"/>
      <c r="F56" s="80"/>
      <c r="G56" s="80"/>
      <c r="H56" s="338"/>
      <c r="I56" s="51"/>
      <c r="J56" s="80"/>
      <c r="K56" s="338"/>
      <c r="L56" s="51"/>
      <c r="M56" s="80"/>
      <c r="N56" s="338"/>
      <c r="O56" s="51"/>
      <c r="P56" s="80"/>
      <c r="Q56" s="338"/>
      <c r="R56" s="51"/>
      <c r="S56" s="80"/>
      <c r="T56" s="94"/>
      <c r="U56" s="51"/>
      <c r="V56" s="51"/>
      <c r="W56" s="52"/>
      <c r="X56" s="94"/>
      <c r="Y56" s="80"/>
      <c r="Z56" s="94"/>
      <c r="AA56" s="51"/>
      <c r="AB56" s="94"/>
      <c r="AC56" s="53"/>
      <c r="AD56" s="51"/>
      <c r="AE56" s="95"/>
      <c r="AF56" s="95"/>
    </row>
    <row r="57" spans="1:32" ht="16.149999999999999" customHeight="1" x14ac:dyDescent="0.2">
      <c r="A57" s="58">
        <v>51</v>
      </c>
      <c r="B57" s="59" t="s">
        <v>56</v>
      </c>
      <c r="C57" s="318"/>
      <c r="D57" s="60"/>
      <c r="E57" s="65"/>
      <c r="F57" s="65"/>
      <c r="G57" s="65"/>
      <c r="H57" s="336"/>
      <c r="I57" s="60"/>
      <c r="J57" s="65"/>
      <c r="K57" s="336"/>
      <c r="L57" s="60"/>
      <c r="M57" s="65"/>
      <c r="N57" s="336"/>
      <c r="O57" s="60"/>
      <c r="P57" s="65"/>
      <c r="Q57" s="336"/>
      <c r="R57" s="60"/>
      <c r="S57" s="65"/>
      <c r="T57" s="92"/>
      <c r="U57" s="60"/>
      <c r="V57" s="60"/>
      <c r="W57" s="61"/>
      <c r="X57" s="92"/>
      <c r="Y57" s="65"/>
      <c r="Z57" s="92"/>
      <c r="AA57" s="60"/>
      <c r="AB57" s="92"/>
      <c r="AC57" s="60"/>
      <c r="AD57" s="60"/>
      <c r="AE57" s="92"/>
      <c r="AF57" s="96"/>
    </row>
    <row r="58" spans="1:32" ht="16.149999999999999" customHeight="1" x14ac:dyDescent="0.2">
      <c r="A58" s="54">
        <v>52</v>
      </c>
      <c r="B58" s="55" t="s">
        <v>57</v>
      </c>
      <c r="C58" s="319"/>
      <c r="D58" s="56"/>
      <c r="E58" s="74"/>
      <c r="F58" s="74"/>
      <c r="G58" s="74"/>
      <c r="H58" s="337"/>
      <c r="I58" s="56"/>
      <c r="J58" s="74"/>
      <c r="K58" s="337"/>
      <c r="L58" s="56"/>
      <c r="M58" s="74"/>
      <c r="N58" s="337"/>
      <c r="O58" s="56"/>
      <c r="P58" s="74"/>
      <c r="Q58" s="337"/>
      <c r="R58" s="56"/>
      <c r="S58" s="74"/>
      <c r="T58" s="93"/>
      <c r="U58" s="56"/>
      <c r="V58" s="56"/>
      <c r="W58" s="57"/>
      <c r="X58" s="93"/>
      <c r="Y58" s="74"/>
      <c r="Z58" s="93"/>
      <c r="AA58" s="56"/>
      <c r="AB58" s="93"/>
      <c r="AC58" s="56"/>
      <c r="AD58" s="56"/>
      <c r="AE58" s="93"/>
      <c r="AF58" s="97"/>
    </row>
    <row r="59" spans="1:32" ht="16.149999999999999" customHeight="1" x14ac:dyDescent="0.2">
      <c r="A59" s="54">
        <v>53</v>
      </c>
      <c r="B59" s="55" t="s">
        <v>58</v>
      </c>
      <c r="C59" s="319"/>
      <c r="D59" s="56"/>
      <c r="E59" s="74"/>
      <c r="F59" s="74"/>
      <c r="G59" s="74"/>
      <c r="H59" s="337"/>
      <c r="I59" s="56"/>
      <c r="J59" s="74"/>
      <c r="K59" s="337"/>
      <c r="L59" s="56"/>
      <c r="M59" s="74"/>
      <c r="N59" s="337"/>
      <c r="O59" s="56"/>
      <c r="P59" s="74"/>
      <c r="Q59" s="337"/>
      <c r="R59" s="56"/>
      <c r="S59" s="74"/>
      <c r="T59" s="93"/>
      <c r="U59" s="56"/>
      <c r="V59" s="56"/>
      <c r="W59" s="57"/>
      <c r="X59" s="93"/>
      <c r="Y59" s="74"/>
      <c r="Z59" s="93"/>
      <c r="AA59" s="56"/>
      <c r="AB59" s="93"/>
      <c r="AC59" s="56"/>
      <c r="AD59" s="56"/>
      <c r="AE59" s="93"/>
      <c r="AF59" s="97"/>
    </row>
    <row r="60" spans="1:32" ht="16.149999999999999" customHeight="1" x14ac:dyDescent="0.2">
      <c r="A60" s="54">
        <v>54</v>
      </c>
      <c r="B60" s="55" t="s">
        <v>59</v>
      </c>
      <c r="C60" s="319"/>
      <c r="D60" s="56"/>
      <c r="E60" s="74"/>
      <c r="F60" s="74"/>
      <c r="G60" s="74"/>
      <c r="H60" s="337"/>
      <c r="I60" s="56"/>
      <c r="J60" s="74"/>
      <c r="K60" s="337"/>
      <c r="L60" s="56"/>
      <c r="M60" s="74"/>
      <c r="N60" s="337"/>
      <c r="O60" s="56"/>
      <c r="P60" s="74"/>
      <c r="Q60" s="337"/>
      <c r="R60" s="56"/>
      <c r="S60" s="74"/>
      <c r="T60" s="93"/>
      <c r="U60" s="56"/>
      <c r="V60" s="56"/>
      <c r="W60" s="57"/>
      <c r="X60" s="93"/>
      <c r="Y60" s="74"/>
      <c r="Z60" s="93"/>
      <c r="AA60" s="56"/>
      <c r="AB60" s="93"/>
      <c r="AC60" s="56"/>
      <c r="AD60" s="56"/>
      <c r="AE60" s="93"/>
      <c r="AF60" s="97"/>
    </row>
    <row r="61" spans="1:32" ht="16.149999999999999" customHeight="1" x14ac:dyDescent="0.2">
      <c r="A61" s="49">
        <v>55</v>
      </c>
      <c r="B61" s="50" t="s">
        <v>60</v>
      </c>
      <c r="C61" s="320"/>
      <c r="D61" s="51"/>
      <c r="E61" s="80"/>
      <c r="F61" s="80"/>
      <c r="G61" s="80"/>
      <c r="H61" s="338"/>
      <c r="I61" s="51"/>
      <c r="J61" s="80"/>
      <c r="K61" s="338"/>
      <c r="L61" s="51"/>
      <c r="M61" s="80"/>
      <c r="N61" s="338"/>
      <c r="O61" s="51"/>
      <c r="P61" s="80"/>
      <c r="Q61" s="338"/>
      <c r="R61" s="51"/>
      <c r="S61" s="80"/>
      <c r="T61" s="94"/>
      <c r="U61" s="51"/>
      <c r="V61" s="51"/>
      <c r="W61" s="52"/>
      <c r="X61" s="94"/>
      <c r="Y61" s="80"/>
      <c r="Z61" s="94"/>
      <c r="AA61" s="51"/>
      <c r="AB61" s="94"/>
      <c r="AC61" s="53"/>
      <c r="AD61" s="51"/>
      <c r="AE61" s="95"/>
      <c r="AF61" s="95"/>
    </row>
    <row r="62" spans="1:32" ht="16.149999999999999" customHeight="1" x14ac:dyDescent="0.2">
      <c r="A62" s="58">
        <v>56</v>
      </c>
      <c r="B62" s="59" t="s">
        <v>61</v>
      </c>
      <c r="C62" s="318"/>
      <c r="D62" s="60"/>
      <c r="E62" s="65"/>
      <c r="F62" s="65"/>
      <c r="G62" s="65"/>
      <c r="H62" s="336"/>
      <c r="I62" s="60"/>
      <c r="J62" s="65"/>
      <c r="K62" s="336"/>
      <c r="L62" s="60"/>
      <c r="M62" s="65"/>
      <c r="N62" s="336"/>
      <c r="O62" s="60"/>
      <c r="P62" s="65"/>
      <c r="Q62" s="336"/>
      <c r="R62" s="60"/>
      <c r="S62" s="65"/>
      <c r="T62" s="92"/>
      <c r="U62" s="60"/>
      <c r="V62" s="60"/>
      <c r="W62" s="61"/>
      <c r="X62" s="92"/>
      <c r="Y62" s="65"/>
      <c r="Z62" s="92"/>
      <c r="AA62" s="60"/>
      <c r="AB62" s="92"/>
      <c r="AC62" s="60"/>
      <c r="AD62" s="60"/>
      <c r="AE62" s="92"/>
      <c r="AF62" s="96"/>
    </row>
    <row r="63" spans="1:32" ht="16.149999999999999" customHeight="1" x14ac:dyDescent="0.2">
      <c r="A63" s="54">
        <v>57</v>
      </c>
      <c r="B63" s="55" t="s">
        <v>62</v>
      </c>
      <c r="C63" s="319"/>
      <c r="D63" s="56"/>
      <c r="E63" s="74"/>
      <c r="F63" s="74"/>
      <c r="G63" s="74"/>
      <c r="H63" s="337"/>
      <c r="I63" s="56"/>
      <c r="J63" s="74"/>
      <c r="K63" s="337"/>
      <c r="L63" s="56"/>
      <c r="M63" s="74"/>
      <c r="N63" s="337"/>
      <c r="O63" s="56"/>
      <c r="P63" s="74"/>
      <c r="Q63" s="337"/>
      <c r="R63" s="56"/>
      <c r="S63" s="74"/>
      <c r="T63" s="93"/>
      <c r="U63" s="56"/>
      <c r="V63" s="56"/>
      <c r="W63" s="57"/>
      <c r="X63" s="93"/>
      <c r="Y63" s="74"/>
      <c r="Z63" s="93"/>
      <c r="AA63" s="56"/>
      <c r="AB63" s="93"/>
      <c r="AC63" s="56"/>
      <c r="AD63" s="56"/>
      <c r="AE63" s="93"/>
      <c r="AF63" s="97"/>
    </row>
    <row r="64" spans="1:32" ht="16.149999999999999" customHeight="1" x14ac:dyDescent="0.2">
      <c r="A64" s="54">
        <v>58</v>
      </c>
      <c r="B64" s="55" t="s">
        <v>63</v>
      </c>
      <c r="C64" s="319"/>
      <c r="D64" s="56"/>
      <c r="E64" s="74"/>
      <c r="F64" s="74"/>
      <c r="G64" s="74"/>
      <c r="H64" s="337"/>
      <c r="I64" s="56"/>
      <c r="J64" s="74"/>
      <c r="K64" s="337"/>
      <c r="L64" s="56"/>
      <c r="M64" s="74"/>
      <c r="N64" s="337"/>
      <c r="O64" s="56"/>
      <c r="P64" s="74"/>
      <c r="Q64" s="337"/>
      <c r="R64" s="56"/>
      <c r="S64" s="74"/>
      <c r="T64" s="93"/>
      <c r="U64" s="56"/>
      <c r="V64" s="56"/>
      <c r="W64" s="57"/>
      <c r="X64" s="93"/>
      <c r="Y64" s="74"/>
      <c r="Z64" s="93"/>
      <c r="AA64" s="56"/>
      <c r="AB64" s="93"/>
      <c r="AC64" s="56"/>
      <c r="AD64" s="56"/>
      <c r="AE64" s="93"/>
      <c r="AF64" s="97"/>
    </row>
    <row r="65" spans="1:32" ht="16.149999999999999" customHeight="1" x14ac:dyDescent="0.2">
      <c r="A65" s="54">
        <v>59</v>
      </c>
      <c r="B65" s="55" t="s">
        <v>64</v>
      </c>
      <c r="C65" s="319"/>
      <c r="D65" s="56"/>
      <c r="E65" s="74"/>
      <c r="F65" s="74"/>
      <c r="G65" s="74"/>
      <c r="H65" s="337"/>
      <c r="I65" s="56"/>
      <c r="J65" s="74"/>
      <c r="K65" s="337"/>
      <c r="L65" s="56"/>
      <c r="M65" s="74"/>
      <c r="N65" s="337"/>
      <c r="O65" s="56"/>
      <c r="P65" s="74"/>
      <c r="Q65" s="337"/>
      <c r="R65" s="56"/>
      <c r="S65" s="74"/>
      <c r="T65" s="93"/>
      <c r="U65" s="56"/>
      <c r="V65" s="56"/>
      <c r="W65" s="57"/>
      <c r="X65" s="93"/>
      <c r="Y65" s="74"/>
      <c r="Z65" s="93"/>
      <c r="AA65" s="56"/>
      <c r="AB65" s="93"/>
      <c r="AC65" s="56"/>
      <c r="AD65" s="56"/>
      <c r="AE65" s="93"/>
      <c r="AF65" s="97"/>
    </row>
    <row r="66" spans="1:32" ht="16.149999999999999" customHeight="1" x14ac:dyDescent="0.2">
      <c r="A66" s="49">
        <v>60</v>
      </c>
      <c r="B66" s="50" t="s">
        <v>65</v>
      </c>
      <c r="C66" s="320"/>
      <c r="D66" s="51"/>
      <c r="E66" s="80"/>
      <c r="F66" s="80"/>
      <c r="G66" s="80"/>
      <c r="H66" s="338"/>
      <c r="I66" s="51"/>
      <c r="J66" s="80"/>
      <c r="K66" s="338"/>
      <c r="L66" s="51"/>
      <c r="M66" s="80"/>
      <c r="N66" s="338"/>
      <c r="O66" s="51"/>
      <c r="P66" s="80"/>
      <c r="Q66" s="338"/>
      <c r="R66" s="51"/>
      <c r="S66" s="80"/>
      <c r="T66" s="94"/>
      <c r="U66" s="51"/>
      <c r="V66" s="51"/>
      <c r="W66" s="52"/>
      <c r="X66" s="94"/>
      <c r="Y66" s="80"/>
      <c r="Z66" s="94"/>
      <c r="AA66" s="51"/>
      <c r="AB66" s="94"/>
      <c r="AC66" s="53"/>
      <c r="AD66" s="51"/>
      <c r="AE66" s="95"/>
      <c r="AF66" s="95"/>
    </row>
    <row r="67" spans="1:32" ht="16.149999999999999" customHeight="1" x14ac:dyDescent="0.2">
      <c r="A67" s="58">
        <v>61</v>
      </c>
      <c r="B67" s="59" t="s">
        <v>66</v>
      </c>
      <c r="C67" s="318"/>
      <c r="D67" s="60"/>
      <c r="E67" s="65"/>
      <c r="F67" s="65"/>
      <c r="G67" s="65"/>
      <c r="H67" s="336"/>
      <c r="I67" s="60"/>
      <c r="J67" s="65"/>
      <c r="K67" s="336"/>
      <c r="L67" s="60"/>
      <c r="M67" s="65"/>
      <c r="N67" s="336"/>
      <c r="O67" s="60"/>
      <c r="P67" s="65"/>
      <c r="Q67" s="336"/>
      <c r="R67" s="60"/>
      <c r="S67" s="65"/>
      <c r="T67" s="92"/>
      <c r="U67" s="60"/>
      <c r="V67" s="60"/>
      <c r="W67" s="61"/>
      <c r="X67" s="92"/>
      <c r="Y67" s="65"/>
      <c r="Z67" s="92"/>
      <c r="AA67" s="60"/>
      <c r="AB67" s="92"/>
      <c r="AC67" s="60"/>
      <c r="AD67" s="60"/>
      <c r="AE67" s="92"/>
      <c r="AF67" s="96"/>
    </row>
    <row r="68" spans="1:32" ht="16.149999999999999" customHeight="1" x14ac:dyDescent="0.2">
      <c r="A68" s="54">
        <v>62</v>
      </c>
      <c r="B68" s="55" t="s">
        <v>67</v>
      </c>
      <c r="C68" s="319"/>
      <c r="D68" s="56"/>
      <c r="E68" s="74"/>
      <c r="F68" s="74"/>
      <c r="G68" s="74"/>
      <c r="H68" s="337"/>
      <c r="I68" s="56"/>
      <c r="J68" s="74"/>
      <c r="K68" s="337"/>
      <c r="L68" s="56"/>
      <c r="M68" s="74"/>
      <c r="N68" s="337"/>
      <c r="O68" s="56"/>
      <c r="P68" s="74"/>
      <c r="Q68" s="337"/>
      <c r="R68" s="56"/>
      <c r="S68" s="74"/>
      <c r="T68" s="93"/>
      <c r="U68" s="56"/>
      <c r="V68" s="56"/>
      <c r="W68" s="57"/>
      <c r="X68" s="93"/>
      <c r="Y68" s="74"/>
      <c r="Z68" s="93"/>
      <c r="AA68" s="56"/>
      <c r="AB68" s="93"/>
      <c r="AC68" s="56"/>
      <c r="AD68" s="56"/>
      <c r="AE68" s="93"/>
      <c r="AF68" s="97"/>
    </row>
    <row r="69" spans="1:32" ht="16.149999999999999" customHeight="1" x14ac:dyDescent="0.2">
      <c r="A69" s="54">
        <v>63</v>
      </c>
      <c r="B69" s="55" t="s">
        <v>68</v>
      </c>
      <c r="C69" s="319"/>
      <c r="D69" s="56"/>
      <c r="E69" s="74"/>
      <c r="F69" s="74"/>
      <c r="G69" s="74"/>
      <c r="H69" s="337"/>
      <c r="I69" s="56"/>
      <c r="J69" s="74"/>
      <c r="K69" s="337"/>
      <c r="L69" s="56"/>
      <c r="M69" s="74"/>
      <c r="N69" s="337"/>
      <c r="O69" s="56"/>
      <c r="P69" s="74"/>
      <c r="Q69" s="337"/>
      <c r="R69" s="56"/>
      <c r="S69" s="74"/>
      <c r="T69" s="93"/>
      <c r="U69" s="56"/>
      <c r="V69" s="56"/>
      <c r="W69" s="57"/>
      <c r="X69" s="93"/>
      <c r="Y69" s="74"/>
      <c r="Z69" s="93"/>
      <c r="AA69" s="56"/>
      <c r="AB69" s="93"/>
      <c r="AC69" s="56"/>
      <c r="AD69" s="56"/>
      <c r="AE69" s="93"/>
      <c r="AF69" s="97"/>
    </row>
    <row r="70" spans="1:32" ht="16.149999999999999" customHeight="1" x14ac:dyDescent="0.2">
      <c r="A70" s="54">
        <v>64</v>
      </c>
      <c r="B70" s="55" t="s">
        <v>69</v>
      </c>
      <c r="C70" s="319"/>
      <c r="D70" s="56"/>
      <c r="E70" s="74"/>
      <c r="F70" s="74"/>
      <c r="G70" s="74"/>
      <c r="H70" s="337"/>
      <c r="I70" s="56"/>
      <c r="J70" s="74"/>
      <c r="K70" s="337"/>
      <c r="L70" s="56"/>
      <c r="M70" s="74"/>
      <c r="N70" s="337"/>
      <c r="O70" s="56"/>
      <c r="P70" s="74"/>
      <c r="Q70" s="337"/>
      <c r="R70" s="56"/>
      <c r="S70" s="74"/>
      <c r="T70" s="93"/>
      <c r="U70" s="56"/>
      <c r="V70" s="56"/>
      <c r="W70" s="57"/>
      <c r="X70" s="93"/>
      <c r="Y70" s="74"/>
      <c r="Z70" s="93"/>
      <c r="AA70" s="56"/>
      <c r="AB70" s="93"/>
      <c r="AC70" s="56"/>
      <c r="AD70" s="56"/>
      <c r="AE70" s="93"/>
      <c r="AF70" s="97"/>
    </row>
    <row r="71" spans="1:32" ht="16.149999999999999" customHeight="1" x14ac:dyDescent="0.2">
      <c r="A71" s="49">
        <v>65</v>
      </c>
      <c r="B71" s="50" t="s">
        <v>70</v>
      </c>
      <c r="C71" s="320"/>
      <c r="D71" s="51"/>
      <c r="E71" s="80"/>
      <c r="F71" s="80"/>
      <c r="G71" s="80"/>
      <c r="H71" s="338"/>
      <c r="I71" s="51"/>
      <c r="J71" s="80"/>
      <c r="K71" s="338"/>
      <c r="L71" s="51"/>
      <c r="M71" s="80"/>
      <c r="N71" s="338"/>
      <c r="O71" s="51"/>
      <c r="P71" s="80"/>
      <c r="Q71" s="338"/>
      <c r="R71" s="51"/>
      <c r="S71" s="80"/>
      <c r="T71" s="94"/>
      <c r="U71" s="51"/>
      <c r="V71" s="51"/>
      <c r="W71" s="52"/>
      <c r="X71" s="94"/>
      <c r="Y71" s="80"/>
      <c r="Z71" s="94"/>
      <c r="AA71" s="51"/>
      <c r="AB71" s="94"/>
      <c r="AC71" s="53"/>
      <c r="AD71" s="51"/>
      <c r="AE71" s="95"/>
      <c r="AF71" s="95"/>
    </row>
    <row r="72" spans="1:32" ht="16.149999999999999" customHeight="1" x14ac:dyDescent="0.2">
      <c r="A72" s="58">
        <v>66</v>
      </c>
      <c r="B72" s="59" t="s">
        <v>71</v>
      </c>
      <c r="C72" s="318"/>
      <c r="D72" s="60"/>
      <c r="E72" s="65"/>
      <c r="F72" s="65"/>
      <c r="G72" s="65"/>
      <c r="H72" s="336"/>
      <c r="I72" s="60"/>
      <c r="J72" s="65"/>
      <c r="K72" s="336"/>
      <c r="L72" s="60"/>
      <c r="M72" s="65"/>
      <c r="N72" s="336"/>
      <c r="O72" s="60"/>
      <c r="P72" s="65"/>
      <c r="Q72" s="336"/>
      <c r="R72" s="60"/>
      <c r="S72" s="65"/>
      <c r="T72" s="92"/>
      <c r="U72" s="60"/>
      <c r="V72" s="60"/>
      <c r="W72" s="61"/>
      <c r="X72" s="92"/>
      <c r="Y72" s="65"/>
      <c r="Z72" s="92"/>
      <c r="AA72" s="60"/>
      <c r="AB72" s="92"/>
      <c r="AC72" s="60"/>
      <c r="AD72" s="60"/>
      <c r="AE72" s="92"/>
      <c r="AF72" s="96"/>
    </row>
    <row r="73" spans="1:32" ht="16.149999999999999" customHeight="1" x14ac:dyDescent="0.2">
      <c r="A73" s="54">
        <v>67</v>
      </c>
      <c r="B73" s="55" t="s">
        <v>4</v>
      </c>
      <c r="C73" s="319"/>
      <c r="D73" s="56"/>
      <c r="E73" s="74"/>
      <c r="F73" s="74"/>
      <c r="G73" s="74"/>
      <c r="H73" s="337"/>
      <c r="I73" s="56"/>
      <c r="J73" s="74"/>
      <c r="K73" s="337"/>
      <c r="L73" s="56"/>
      <c r="M73" s="74"/>
      <c r="N73" s="337"/>
      <c r="O73" s="56"/>
      <c r="P73" s="74"/>
      <c r="Q73" s="337"/>
      <c r="R73" s="56"/>
      <c r="S73" s="74"/>
      <c r="T73" s="93"/>
      <c r="U73" s="56"/>
      <c r="V73" s="56"/>
      <c r="W73" s="57"/>
      <c r="X73" s="93"/>
      <c r="Y73" s="74"/>
      <c r="Z73" s="93"/>
      <c r="AA73" s="56"/>
      <c r="AB73" s="93"/>
      <c r="AC73" s="56"/>
      <c r="AD73" s="56"/>
      <c r="AE73" s="93"/>
      <c r="AF73" s="97"/>
    </row>
    <row r="74" spans="1:32" ht="16.149999999999999" customHeight="1" x14ac:dyDescent="0.2">
      <c r="A74" s="54">
        <v>68</v>
      </c>
      <c r="B74" s="55" t="s">
        <v>3</v>
      </c>
      <c r="C74" s="319"/>
      <c r="D74" s="56"/>
      <c r="E74" s="74"/>
      <c r="F74" s="74"/>
      <c r="G74" s="74"/>
      <c r="H74" s="337"/>
      <c r="I74" s="56"/>
      <c r="J74" s="74"/>
      <c r="K74" s="337"/>
      <c r="L74" s="56"/>
      <c r="M74" s="74"/>
      <c r="N74" s="337"/>
      <c r="O74" s="56"/>
      <c r="P74" s="74"/>
      <c r="Q74" s="337"/>
      <c r="R74" s="56"/>
      <c r="S74" s="74"/>
      <c r="T74" s="93"/>
      <c r="U74" s="56"/>
      <c r="V74" s="56"/>
      <c r="W74" s="57"/>
      <c r="X74" s="93"/>
      <c r="Y74" s="74"/>
      <c r="Z74" s="93"/>
      <c r="AA74" s="56"/>
      <c r="AB74" s="93"/>
      <c r="AC74" s="56"/>
      <c r="AD74" s="56"/>
      <c r="AE74" s="93"/>
      <c r="AF74" s="97"/>
    </row>
    <row r="75" spans="1:32" ht="16.149999999999999" customHeight="1" x14ac:dyDescent="0.2">
      <c r="A75" s="54">
        <v>69</v>
      </c>
      <c r="B75" s="55" t="s">
        <v>93</v>
      </c>
      <c r="C75" s="319"/>
      <c r="D75" s="56"/>
      <c r="E75" s="74"/>
      <c r="F75" s="74"/>
      <c r="G75" s="74"/>
      <c r="H75" s="337"/>
      <c r="I75" s="56"/>
      <c r="J75" s="74"/>
      <c r="K75" s="337"/>
      <c r="L75" s="56"/>
      <c r="M75" s="74"/>
      <c r="N75" s="337"/>
      <c r="O75" s="56"/>
      <c r="P75" s="74"/>
      <c r="Q75" s="337"/>
      <c r="R75" s="56"/>
      <c r="S75" s="74"/>
      <c r="T75" s="93"/>
      <c r="U75" s="56"/>
      <c r="V75" s="56"/>
      <c r="W75" s="57"/>
      <c r="X75" s="93"/>
      <c r="Y75" s="74"/>
      <c r="Z75" s="93"/>
      <c r="AA75" s="56"/>
      <c r="AB75" s="93"/>
      <c r="AC75" s="56"/>
      <c r="AD75" s="56"/>
      <c r="AE75" s="93"/>
      <c r="AF75" s="97"/>
    </row>
    <row r="76" spans="1:32" s="195" customFormat="1" ht="16.149999999999999" customHeight="1" thickBot="1" x14ac:dyDescent="0.25">
      <c r="A76" s="1574" t="s">
        <v>494</v>
      </c>
      <c r="B76" s="1576"/>
      <c r="C76" s="339">
        <v>337</v>
      </c>
      <c r="D76" s="308"/>
      <c r="E76" s="329">
        <v>2617625.2724090936</v>
      </c>
      <c r="F76" s="329">
        <v>598.40363440561384</v>
      </c>
      <c r="G76" s="329">
        <v>201662.02479469185</v>
      </c>
      <c r="H76" s="339">
        <v>242</v>
      </c>
      <c r="I76" s="308"/>
      <c r="J76" s="329">
        <v>142732.1120262832</v>
      </c>
      <c r="K76" s="339">
        <v>0</v>
      </c>
      <c r="L76" s="308"/>
      <c r="M76" s="329">
        <v>0</v>
      </c>
      <c r="N76" s="339">
        <v>36</v>
      </c>
      <c r="O76" s="308"/>
      <c r="P76" s="329">
        <v>146108.98651014993</v>
      </c>
      <c r="Q76" s="339">
        <v>5</v>
      </c>
      <c r="R76" s="308"/>
      <c r="S76" s="329">
        <v>7700.0791770558908</v>
      </c>
      <c r="T76" s="340">
        <v>3115829</v>
      </c>
      <c r="U76" s="308">
        <v>42575</v>
      </c>
      <c r="V76" s="308">
        <v>-47267</v>
      </c>
      <c r="W76" s="341">
        <v>-4692</v>
      </c>
      <c r="X76" s="340">
        <v>3111137</v>
      </c>
      <c r="Y76" s="329">
        <v>-7778</v>
      </c>
      <c r="Z76" s="340">
        <v>3103359</v>
      </c>
      <c r="AA76" s="329">
        <v>-436</v>
      </c>
      <c r="AB76" s="340">
        <v>3102923</v>
      </c>
      <c r="AC76" s="308">
        <v>2072440</v>
      </c>
      <c r="AD76" s="308">
        <v>1030483</v>
      </c>
      <c r="AE76" s="340">
        <v>257621</v>
      </c>
      <c r="AF76" s="305">
        <v>3102923</v>
      </c>
    </row>
    <row r="77" spans="1:32" s="195" customFormat="1" ht="12.75" customHeight="1" thickTop="1" x14ac:dyDescent="0.2">
      <c r="A77" s="1577" t="s">
        <v>447</v>
      </c>
      <c r="B77" s="1578"/>
      <c r="C77" s="348"/>
      <c r="D77" s="326"/>
      <c r="E77" s="326"/>
      <c r="F77" s="326"/>
      <c r="G77" s="326"/>
      <c r="H77" s="348"/>
      <c r="I77" s="326"/>
      <c r="J77" s="326"/>
      <c r="K77" s="348"/>
      <c r="L77" s="326"/>
      <c r="M77" s="326"/>
      <c r="N77" s="348"/>
      <c r="O77" s="326"/>
      <c r="P77" s="326"/>
      <c r="Q77" s="348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6"/>
      <c r="G78" s="236"/>
      <c r="H78" s="238"/>
      <c r="I78" s="236"/>
      <c r="J78" s="236"/>
      <c r="K78" s="238"/>
      <c r="L78" s="236"/>
      <c r="M78" s="236"/>
      <c r="N78" s="238"/>
      <c r="O78" s="236"/>
      <c r="P78" s="236"/>
      <c r="Q78" s="238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97">
        <v>0</v>
      </c>
      <c r="AC78" s="241">
        <v>0</v>
      </c>
      <c r="AD78" s="236">
        <v>0</v>
      </c>
      <c r="AE78" s="97">
        <v>0</v>
      </c>
      <c r="AF78" s="97">
        <v>0</v>
      </c>
    </row>
    <row r="79" spans="1:32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6"/>
      <c r="G79" s="236"/>
      <c r="H79" s="238"/>
      <c r="I79" s="236"/>
      <c r="J79" s="236"/>
      <c r="K79" s="238"/>
      <c r="L79" s="236"/>
      <c r="M79" s="236"/>
      <c r="N79" s="238"/>
      <c r="O79" s="236"/>
      <c r="P79" s="236"/>
      <c r="Q79" s="238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40"/>
      <c r="AC79" s="241"/>
      <c r="AD79" s="236"/>
      <c r="AE79" s="240"/>
      <c r="AF79" s="97">
        <v>0</v>
      </c>
    </row>
    <row r="80" spans="1:32" ht="16.149999999999999" customHeight="1" x14ac:dyDescent="0.2">
      <c r="A80" s="1583" t="s">
        <v>547</v>
      </c>
      <c r="B80" s="1584"/>
      <c r="C80" s="238"/>
      <c r="D80" s="236"/>
      <c r="E80" s="236"/>
      <c r="F80" s="236"/>
      <c r="G80" s="236"/>
      <c r="H80" s="238"/>
      <c r="I80" s="236"/>
      <c r="J80" s="236"/>
      <c r="K80" s="238"/>
      <c r="L80" s="236"/>
      <c r="M80" s="236"/>
      <c r="N80" s="238"/>
      <c r="O80" s="236"/>
      <c r="P80" s="236"/>
      <c r="Q80" s="238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41"/>
      <c r="AC80" s="241">
        <v>0</v>
      </c>
      <c r="AD80" s="236">
        <v>0</v>
      </c>
      <c r="AE80" s="97">
        <v>0</v>
      </c>
      <c r="AF80" s="97">
        <v>0</v>
      </c>
    </row>
    <row r="81" spans="1:32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6"/>
      <c r="G81" s="236"/>
      <c r="H81" s="238"/>
      <c r="I81" s="236"/>
      <c r="J81" s="236"/>
      <c r="K81" s="238"/>
      <c r="L81" s="236"/>
      <c r="M81" s="236"/>
      <c r="N81" s="238"/>
      <c r="O81" s="236"/>
      <c r="P81" s="236"/>
      <c r="Q81" s="238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40"/>
      <c r="AC81" s="241"/>
      <c r="AD81" s="236"/>
      <c r="AE81" s="240"/>
      <c r="AF81" s="97">
        <v>0</v>
      </c>
    </row>
    <row r="82" spans="1:32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7"/>
      <c r="G82" s="237"/>
      <c r="H82" s="239"/>
      <c r="I82" s="237"/>
      <c r="J82" s="237"/>
      <c r="K82" s="239"/>
      <c r="L82" s="237"/>
      <c r="M82" s="237"/>
      <c r="N82" s="239"/>
      <c r="O82" s="237"/>
      <c r="P82" s="237"/>
      <c r="Q82" s="239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95">
        <v>3599</v>
      </c>
      <c r="AC82" s="53">
        <v>2400</v>
      </c>
      <c r="AD82" s="237">
        <v>1199</v>
      </c>
      <c r="AE82" s="95">
        <v>300</v>
      </c>
      <c r="AF82" s="95">
        <v>3599</v>
      </c>
    </row>
    <row r="83" spans="1:32" s="195" customFormat="1" ht="16.149999999999999" customHeight="1" thickBot="1" x14ac:dyDescent="0.25">
      <c r="A83" s="1574" t="s">
        <v>495</v>
      </c>
      <c r="B83" s="1575"/>
      <c r="C83" s="304">
        <v>337</v>
      </c>
      <c r="D83" s="303"/>
      <c r="E83" s="321">
        <v>2617625.2724090936</v>
      </c>
      <c r="F83" s="321">
        <v>598.40363440561384</v>
      </c>
      <c r="G83" s="321">
        <v>201662.02479469185</v>
      </c>
      <c r="H83" s="304">
        <v>242</v>
      </c>
      <c r="I83" s="303"/>
      <c r="J83" s="321">
        <v>142732.1120262832</v>
      </c>
      <c r="K83" s="304">
        <v>0</v>
      </c>
      <c r="L83" s="303"/>
      <c r="M83" s="321">
        <v>0</v>
      </c>
      <c r="N83" s="304">
        <v>36</v>
      </c>
      <c r="O83" s="303"/>
      <c r="P83" s="321">
        <v>146108.98651014993</v>
      </c>
      <c r="Q83" s="304">
        <v>5</v>
      </c>
      <c r="R83" s="303"/>
      <c r="S83" s="321">
        <v>7700.0791770558908</v>
      </c>
      <c r="T83" s="303">
        <v>3115829</v>
      </c>
      <c r="U83" s="303">
        <v>42575</v>
      </c>
      <c r="V83" s="303">
        <v>-47267</v>
      </c>
      <c r="W83" s="303">
        <v>-4692</v>
      </c>
      <c r="X83" s="303">
        <v>3111137</v>
      </c>
      <c r="Y83" s="303">
        <v>-7778</v>
      </c>
      <c r="Z83" s="303">
        <v>3103359</v>
      </c>
      <c r="AA83" s="321">
        <v>-436</v>
      </c>
      <c r="AB83" s="305">
        <v>3106522</v>
      </c>
      <c r="AC83" s="303">
        <v>2074840</v>
      </c>
      <c r="AD83" s="303">
        <v>1031682</v>
      </c>
      <c r="AE83" s="305">
        <v>257921</v>
      </c>
      <c r="AF83" s="305">
        <v>3106522</v>
      </c>
    </row>
    <row r="84" spans="1:32" ht="8.4499999999999993" customHeight="1" thickTop="1" x14ac:dyDescent="0.2"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AA84" s="189"/>
      <c r="AB84" s="189"/>
      <c r="AC84" s="189"/>
      <c r="AD84" s="189"/>
      <c r="AE84" s="189"/>
      <c r="AF84" s="189"/>
    </row>
    <row r="85" spans="1:32" ht="8.4499999999999993" customHeight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AA85" s="189"/>
      <c r="AB85" s="189"/>
      <c r="AC85" s="189"/>
      <c r="AD85" s="189"/>
      <c r="AE85" s="189"/>
      <c r="AF85" s="189"/>
    </row>
    <row r="86" spans="1:32" ht="13.9" customHeight="1" x14ac:dyDescent="0.2"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AA86" s="189"/>
      <c r="AB86" s="189"/>
      <c r="AC86" s="189"/>
      <c r="AD86" s="189"/>
      <c r="AE86" s="189"/>
      <c r="AF86" s="189"/>
    </row>
    <row r="87" spans="1:32" ht="13.9" customHeight="1" x14ac:dyDescent="0.2">
      <c r="A87" s="112"/>
      <c r="B87" s="112"/>
      <c r="C87" s="112"/>
      <c r="D87" s="112"/>
      <c r="E87" s="112"/>
      <c r="F87" s="1596"/>
      <c r="G87" s="1596"/>
      <c r="H87" s="112"/>
      <c r="I87" s="112"/>
      <c r="J87" s="112"/>
      <c r="K87" s="112"/>
      <c r="L87" s="1336"/>
      <c r="M87" s="1336"/>
      <c r="N87" s="1336"/>
      <c r="O87" s="1336"/>
      <c r="P87" s="1336"/>
      <c r="Q87" s="1336"/>
      <c r="R87" s="1336"/>
      <c r="S87" s="1336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</row>
    <row r="88" spans="1:32" x14ac:dyDescent="0.2">
      <c r="A88" s="112" t="s">
        <v>1637</v>
      </c>
      <c r="B88" s="112" t="s">
        <v>1637</v>
      </c>
      <c r="C88" s="112" t="s">
        <v>1637</v>
      </c>
      <c r="D88" s="112" t="s">
        <v>1637</v>
      </c>
      <c r="E88" s="112" t="s">
        <v>1637</v>
      </c>
      <c r="F88" s="1596"/>
      <c r="G88" s="1596"/>
      <c r="H88" s="112"/>
      <c r="I88" s="112"/>
      <c r="J88" s="112"/>
      <c r="K88" s="112"/>
      <c r="L88" s="1336"/>
      <c r="M88" s="1336"/>
      <c r="N88" s="1336"/>
      <c r="O88" s="1336"/>
      <c r="P88" s="1336"/>
      <c r="Q88" s="1336"/>
      <c r="R88" s="1336"/>
      <c r="S88" s="1336"/>
      <c r="T88" s="112"/>
      <c r="U88" s="112"/>
      <c r="V88" s="112"/>
      <c r="W88" s="112"/>
      <c r="X88" s="112"/>
      <c r="Y88" s="888"/>
      <c r="Z88" s="1337"/>
      <c r="AA88" s="112"/>
      <c r="AB88" s="112"/>
      <c r="AC88" s="112"/>
      <c r="AD88" s="112"/>
      <c r="AE88" s="112"/>
      <c r="AF88" s="112"/>
    </row>
    <row r="89" spans="1:32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888"/>
      <c r="Z89" s="1337"/>
      <c r="AA89" s="112"/>
      <c r="AB89" s="112"/>
      <c r="AC89" s="112"/>
      <c r="AD89" s="112"/>
      <c r="AE89" s="112"/>
      <c r="AF89" s="112"/>
    </row>
    <row r="90" spans="1:32" x14ac:dyDescent="0.2">
      <c r="A90" s="112"/>
      <c r="B90" s="1339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</row>
    <row r="91" spans="1:32" x14ac:dyDescent="0.2">
      <c r="A91" s="112"/>
      <c r="B91" s="1339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2" x14ac:dyDescent="0.2">
      <c r="A92" s="112"/>
      <c r="B92" s="1339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</row>
    <row r="93" spans="1:32" x14ac:dyDescent="0.2">
      <c r="A93" s="112"/>
      <c r="B93" s="1339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5"/>
  <sheetViews>
    <sheetView view="pageBreakPreview" zoomScaleNormal="100" zoomScaleSheetLayoutView="100" workbookViewId="0">
      <pane xSplit="2" ySplit="6" topLeftCell="C7" activePane="bottomRight" state="frozen"/>
      <selection activeCell="A89" sqref="A89:XFD93"/>
      <selection pane="topRight" activeCell="A89" sqref="A89:XFD93"/>
      <selection pane="bottomLeft" activeCell="A89" sqref="A89:XFD93"/>
      <selection pane="bottomRight" activeCell="A89" sqref="A89:XFD93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710" t="s">
        <v>1540</v>
      </c>
      <c r="B1" s="1711"/>
      <c r="C1" s="1556" t="s">
        <v>378</v>
      </c>
      <c r="D1" s="1557"/>
      <c r="E1" s="1557"/>
      <c r="F1" s="1557"/>
      <c r="G1" s="1557"/>
      <c r="H1" s="1557"/>
      <c r="I1" s="1557"/>
      <c r="J1" s="1558"/>
      <c r="K1" s="1559" t="s">
        <v>378</v>
      </c>
      <c r="L1" s="1560"/>
      <c r="M1" s="1560"/>
      <c r="N1" s="1560"/>
      <c r="O1" s="1560"/>
      <c r="P1" s="1560"/>
      <c r="Q1" s="1560"/>
      <c r="R1" s="1560"/>
      <c r="S1" s="1560"/>
      <c r="T1" s="1561"/>
      <c r="U1" s="1556" t="s">
        <v>378</v>
      </c>
      <c r="V1" s="1557"/>
      <c r="W1" s="1557"/>
      <c r="X1" s="1557"/>
      <c r="Y1" s="1557"/>
      <c r="Z1" s="1557"/>
      <c r="AA1" s="1558"/>
      <c r="AB1" s="1556" t="s">
        <v>378</v>
      </c>
      <c r="AC1" s="1557"/>
      <c r="AD1" s="1557"/>
      <c r="AE1" s="1557"/>
      <c r="AF1" s="1558"/>
    </row>
    <row r="2" spans="1:32" ht="30" customHeight="1" x14ac:dyDescent="0.2">
      <c r="A2" s="1712"/>
      <c r="B2" s="1713"/>
      <c r="C2" s="1562" t="s">
        <v>1238</v>
      </c>
      <c r="D2" s="1564" t="s">
        <v>1646</v>
      </c>
      <c r="E2" s="1565"/>
      <c r="F2" s="1565"/>
      <c r="G2" s="1566"/>
      <c r="H2" s="1564" t="s">
        <v>1317</v>
      </c>
      <c r="I2" s="1567"/>
      <c r="J2" s="1568"/>
      <c r="K2" s="1564" t="s">
        <v>1314</v>
      </c>
      <c r="L2" s="1567"/>
      <c r="M2" s="1568"/>
      <c r="N2" s="1564" t="s">
        <v>1315</v>
      </c>
      <c r="O2" s="1567"/>
      <c r="P2" s="1568"/>
      <c r="Q2" s="1564" t="s">
        <v>1316</v>
      </c>
      <c r="R2" s="1567"/>
      <c r="S2" s="1568"/>
      <c r="T2" s="1562" t="s">
        <v>539</v>
      </c>
      <c r="U2" s="1569" t="s">
        <v>251</v>
      </c>
      <c r="V2" s="1569"/>
      <c r="W2" s="1569"/>
      <c r="X2" s="1562" t="s">
        <v>540</v>
      </c>
      <c r="Y2" s="1570" t="s">
        <v>487</v>
      </c>
      <c r="Z2" s="1570" t="s">
        <v>541</v>
      </c>
      <c r="AA2" s="1585" t="s">
        <v>1532</v>
      </c>
      <c r="AB2" s="1562" t="s">
        <v>1323</v>
      </c>
      <c r="AC2" s="1562" t="s">
        <v>296</v>
      </c>
      <c r="AD2" s="1562" t="s">
        <v>297</v>
      </c>
      <c r="AE2" s="1562" t="s">
        <v>254</v>
      </c>
      <c r="AF2" s="1562" t="s">
        <v>1324</v>
      </c>
    </row>
    <row r="3" spans="1:32" ht="94.5" customHeight="1" x14ac:dyDescent="0.2">
      <c r="A3" s="1714"/>
      <c r="B3" s="1715"/>
      <c r="C3" s="1563"/>
      <c r="D3" s="789" t="s">
        <v>489</v>
      </c>
      <c r="E3" s="789" t="s">
        <v>711</v>
      </c>
      <c r="F3" s="789" t="s">
        <v>489</v>
      </c>
      <c r="G3" s="789" t="s">
        <v>710</v>
      </c>
      <c r="H3" s="1065" t="s">
        <v>1237</v>
      </c>
      <c r="I3" s="789" t="s">
        <v>489</v>
      </c>
      <c r="J3" s="789" t="s">
        <v>397</v>
      </c>
      <c r="K3" s="1065" t="s">
        <v>1236</v>
      </c>
      <c r="L3" s="789" t="s">
        <v>489</v>
      </c>
      <c r="M3" s="789" t="s">
        <v>397</v>
      </c>
      <c r="N3" s="1065" t="s">
        <v>1235</v>
      </c>
      <c r="O3" s="789" t="s">
        <v>489</v>
      </c>
      <c r="P3" s="789" t="s">
        <v>397</v>
      </c>
      <c r="Q3" s="1065" t="s">
        <v>1235</v>
      </c>
      <c r="R3" s="789" t="s">
        <v>489</v>
      </c>
      <c r="S3" s="789" t="s">
        <v>397</v>
      </c>
      <c r="T3" s="1562"/>
      <c r="U3" s="790" t="s">
        <v>1233</v>
      </c>
      <c r="V3" s="790" t="s">
        <v>1234</v>
      </c>
      <c r="W3" s="790" t="s">
        <v>253</v>
      </c>
      <c r="X3" s="1562"/>
      <c r="Y3" s="1571"/>
      <c r="Z3" s="1571"/>
      <c r="AA3" s="1585"/>
      <c r="AB3" s="1562"/>
      <c r="AC3" s="1562"/>
      <c r="AD3" s="1562"/>
      <c r="AE3" s="1562"/>
      <c r="AF3" s="1562"/>
    </row>
    <row r="4" spans="1:32" ht="14.25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</row>
    <row r="5" spans="1:32" s="1181" customFormat="1" ht="36" customHeight="1" x14ac:dyDescent="0.2">
      <c r="A5" s="1178"/>
      <c r="B5" s="1179"/>
      <c r="C5" s="984" t="s">
        <v>1050</v>
      </c>
      <c r="D5" s="984" t="s">
        <v>1062</v>
      </c>
      <c r="E5" s="984" t="s">
        <v>1052</v>
      </c>
      <c r="F5" s="984" t="s">
        <v>954</v>
      </c>
      <c r="G5" s="984" t="s">
        <v>929</v>
      </c>
      <c r="H5" s="984" t="s">
        <v>1313</v>
      </c>
      <c r="I5" s="984" t="s">
        <v>1063</v>
      </c>
      <c r="J5" s="984" t="s">
        <v>1064</v>
      </c>
      <c r="K5" s="984" t="s">
        <v>1312</v>
      </c>
      <c r="L5" s="984" t="s">
        <v>1065</v>
      </c>
      <c r="M5" s="984" t="s">
        <v>1066</v>
      </c>
      <c r="N5" s="984" t="s">
        <v>1310</v>
      </c>
      <c r="O5" s="984" t="s">
        <v>1067</v>
      </c>
      <c r="P5" s="984" t="s">
        <v>1068</v>
      </c>
      <c r="Q5" s="984" t="s">
        <v>1311</v>
      </c>
      <c r="R5" s="984" t="s">
        <v>1069</v>
      </c>
      <c r="S5" s="984" t="s">
        <v>1070</v>
      </c>
      <c r="T5" s="984" t="s">
        <v>1071</v>
      </c>
      <c r="U5" s="984" t="s">
        <v>1304</v>
      </c>
      <c r="V5" s="984" t="s">
        <v>1305</v>
      </c>
      <c r="W5" s="984" t="s">
        <v>1074</v>
      </c>
      <c r="X5" s="984" t="s">
        <v>1075</v>
      </c>
      <c r="Y5" s="984" t="s">
        <v>1076</v>
      </c>
      <c r="Z5" s="984" t="s">
        <v>1077</v>
      </c>
      <c r="AA5" s="984" t="s">
        <v>1058</v>
      </c>
      <c r="AB5" s="984" t="s">
        <v>1494</v>
      </c>
      <c r="AC5" s="984" t="s">
        <v>1309</v>
      </c>
      <c r="AD5" s="984" t="s">
        <v>1078</v>
      </c>
      <c r="AE5" s="984" t="s">
        <v>1322</v>
      </c>
      <c r="AF5" s="984" t="s">
        <v>1495</v>
      </c>
    </row>
    <row r="6" spans="1:32" s="1181" customFormat="1" ht="36" hidden="1" customHeight="1" x14ac:dyDescent="0.2">
      <c r="A6" s="1182"/>
      <c r="B6" s="1183"/>
      <c r="C6" s="987" t="s">
        <v>805</v>
      </c>
      <c r="D6" s="987" t="s">
        <v>805</v>
      </c>
      <c r="E6" s="987" t="s">
        <v>806</v>
      </c>
      <c r="F6" s="987" t="s">
        <v>961</v>
      </c>
      <c r="G6" s="987" t="s">
        <v>806</v>
      </c>
      <c r="H6" s="987" t="s">
        <v>913</v>
      </c>
      <c r="I6" s="987" t="s">
        <v>805</v>
      </c>
      <c r="J6" s="987" t="s">
        <v>806</v>
      </c>
      <c r="K6" s="987" t="s">
        <v>913</v>
      </c>
      <c r="L6" s="987" t="s">
        <v>805</v>
      </c>
      <c r="M6" s="987" t="s">
        <v>806</v>
      </c>
      <c r="N6" s="987" t="s">
        <v>913</v>
      </c>
      <c r="O6" s="987" t="s">
        <v>805</v>
      </c>
      <c r="P6" s="987" t="s">
        <v>806</v>
      </c>
      <c r="Q6" s="987" t="s">
        <v>913</v>
      </c>
      <c r="R6" s="987" t="s">
        <v>805</v>
      </c>
      <c r="S6" s="987" t="s">
        <v>806</v>
      </c>
      <c r="T6" s="987" t="s">
        <v>806</v>
      </c>
      <c r="U6" s="987" t="s">
        <v>1057</v>
      </c>
      <c r="V6" s="987" t="s">
        <v>1057</v>
      </c>
      <c r="W6" s="987" t="s">
        <v>806</v>
      </c>
      <c r="X6" s="987" t="s">
        <v>806</v>
      </c>
      <c r="Y6" s="987" t="s">
        <v>806</v>
      </c>
      <c r="Z6" s="987" t="s">
        <v>806</v>
      </c>
      <c r="AA6" s="987" t="s">
        <v>1058</v>
      </c>
      <c r="AB6" s="987" t="s">
        <v>1079</v>
      </c>
      <c r="AC6" s="987" t="s">
        <v>1059</v>
      </c>
      <c r="AD6" s="987" t="s">
        <v>806</v>
      </c>
      <c r="AE6" s="987" t="s">
        <v>806</v>
      </c>
      <c r="AF6" s="987" t="s">
        <v>1080</v>
      </c>
    </row>
    <row r="7" spans="1:32" ht="16.149999999999999" customHeight="1" x14ac:dyDescent="0.2">
      <c r="A7" s="58">
        <v>1</v>
      </c>
      <c r="B7" s="59" t="s">
        <v>7</v>
      </c>
      <c r="C7" s="318"/>
      <c r="D7" s="60"/>
      <c r="E7" s="65"/>
      <c r="F7" s="65"/>
      <c r="G7" s="65"/>
      <c r="H7" s="336"/>
      <c r="I7" s="60"/>
      <c r="J7" s="65"/>
      <c r="K7" s="336"/>
      <c r="L7" s="60"/>
      <c r="M7" s="65"/>
      <c r="N7" s="336"/>
      <c r="O7" s="60"/>
      <c r="P7" s="65"/>
      <c r="Q7" s="336"/>
      <c r="R7" s="60"/>
      <c r="S7" s="65"/>
      <c r="T7" s="92"/>
      <c r="U7" s="60"/>
      <c r="V7" s="60"/>
      <c r="W7" s="61"/>
      <c r="X7" s="92"/>
      <c r="Y7" s="65"/>
      <c r="Z7" s="92"/>
      <c r="AA7" s="60"/>
      <c r="AB7" s="92"/>
      <c r="AC7" s="60"/>
      <c r="AD7" s="60"/>
      <c r="AE7" s="92"/>
      <c r="AF7" s="96"/>
    </row>
    <row r="8" spans="1:32" ht="16.149999999999999" customHeight="1" x14ac:dyDescent="0.2">
      <c r="A8" s="54">
        <v>2</v>
      </c>
      <c r="B8" s="55" t="s">
        <v>8</v>
      </c>
      <c r="C8" s="319"/>
      <c r="D8" s="56"/>
      <c r="E8" s="74"/>
      <c r="F8" s="74"/>
      <c r="G8" s="74"/>
      <c r="H8" s="337"/>
      <c r="I8" s="56"/>
      <c r="J8" s="74"/>
      <c r="K8" s="337"/>
      <c r="L8" s="56"/>
      <c r="M8" s="74"/>
      <c r="N8" s="337"/>
      <c r="O8" s="56"/>
      <c r="P8" s="74"/>
      <c r="Q8" s="337"/>
      <c r="R8" s="56"/>
      <c r="S8" s="74"/>
      <c r="T8" s="93"/>
      <c r="U8" s="56"/>
      <c r="V8" s="56"/>
      <c r="W8" s="57"/>
      <c r="X8" s="93"/>
      <c r="Y8" s="74"/>
      <c r="Z8" s="93"/>
      <c r="AA8" s="56"/>
      <c r="AB8" s="93"/>
      <c r="AC8" s="56"/>
      <c r="AD8" s="56"/>
      <c r="AE8" s="93"/>
      <c r="AF8" s="97"/>
    </row>
    <row r="9" spans="1:32" ht="16.149999999999999" customHeight="1" x14ac:dyDescent="0.2">
      <c r="A9" s="54">
        <v>3</v>
      </c>
      <c r="B9" s="55" t="s">
        <v>9</v>
      </c>
      <c r="C9" s="319"/>
      <c r="D9" s="56"/>
      <c r="E9" s="74"/>
      <c r="F9" s="74"/>
      <c r="G9" s="74"/>
      <c r="H9" s="337"/>
      <c r="I9" s="56"/>
      <c r="J9" s="74"/>
      <c r="K9" s="337"/>
      <c r="L9" s="56"/>
      <c r="M9" s="74"/>
      <c r="N9" s="337"/>
      <c r="O9" s="56"/>
      <c r="P9" s="74"/>
      <c r="Q9" s="337"/>
      <c r="R9" s="56"/>
      <c r="S9" s="74"/>
      <c r="T9" s="93"/>
      <c r="U9" s="56"/>
      <c r="V9" s="56"/>
      <c r="W9" s="57"/>
      <c r="X9" s="93"/>
      <c r="Y9" s="74"/>
      <c r="Z9" s="93"/>
      <c r="AA9" s="56"/>
      <c r="AB9" s="93"/>
      <c r="AC9" s="56"/>
      <c r="AD9" s="56"/>
      <c r="AE9" s="93"/>
      <c r="AF9" s="97"/>
    </row>
    <row r="10" spans="1:32" ht="16.149999999999999" customHeight="1" x14ac:dyDescent="0.2">
      <c r="A10" s="54">
        <v>4</v>
      </c>
      <c r="B10" s="55" t="s">
        <v>10</v>
      </c>
      <c r="C10" s="319"/>
      <c r="D10" s="56"/>
      <c r="E10" s="74"/>
      <c r="F10" s="74"/>
      <c r="G10" s="74"/>
      <c r="H10" s="337"/>
      <c r="I10" s="56"/>
      <c r="J10" s="74"/>
      <c r="K10" s="337"/>
      <c r="L10" s="56"/>
      <c r="M10" s="74"/>
      <c r="N10" s="337"/>
      <c r="O10" s="56"/>
      <c r="P10" s="74"/>
      <c r="Q10" s="337"/>
      <c r="R10" s="56"/>
      <c r="S10" s="74"/>
      <c r="T10" s="93"/>
      <c r="U10" s="56"/>
      <c r="V10" s="56"/>
      <c r="W10" s="57"/>
      <c r="X10" s="93"/>
      <c r="Y10" s="74"/>
      <c r="Z10" s="93"/>
      <c r="AA10" s="56"/>
      <c r="AB10" s="93"/>
      <c r="AC10" s="56"/>
      <c r="AD10" s="56"/>
      <c r="AE10" s="93"/>
      <c r="AF10" s="97"/>
    </row>
    <row r="11" spans="1:32" ht="16.149999999999999" customHeight="1" x14ac:dyDescent="0.2">
      <c r="A11" s="49">
        <v>5</v>
      </c>
      <c r="B11" s="50" t="s">
        <v>11</v>
      </c>
      <c r="C11" s="320"/>
      <c r="D11" s="51"/>
      <c r="E11" s="80"/>
      <c r="F11" s="80"/>
      <c r="G11" s="80"/>
      <c r="H11" s="338"/>
      <c r="I11" s="51"/>
      <c r="J11" s="80"/>
      <c r="K11" s="338"/>
      <c r="L11" s="51"/>
      <c r="M11" s="80"/>
      <c r="N11" s="338"/>
      <c r="O11" s="51"/>
      <c r="P11" s="80"/>
      <c r="Q11" s="338"/>
      <c r="R11" s="51"/>
      <c r="S11" s="80"/>
      <c r="T11" s="94"/>
      <c r="U11" s="51"/>
      <c r="V11" s="51"/>
      <c r="W11" s="52"/>
      <c r="X11" s="94"/>
      <c r="Y11" s="80"/>
      <c r="Z11" s="94"/>
      <c r="AA11" s="51"/>
      <c r="AB11" s="94"/>
      <c r="AC11" s="53"/>
      <c r="AD11" s="51"/>
      <c r="AE11" s="95"/>
      <c r="AF11" s="95"/>
    </row>
    <row r="12" spans="1:32" ht="16.149999999999999" customHeight="1" x14ac:dyDescent="0.2">
      <c r="A12" s="58">
        <v>6</v>
      </c>
      <c r="B12" s="59" t="s">
        <v>12</v>
      </c>
      <c r="C12" s="318"/>
      <c r="D12" s="60"/>
      <c r="E12" s="65"/>
      <c r="F12" s="65"/>
      <c r="G12" s="65"/>
      <c r="H12" s="336"/>
      <c r="I12" s="60"/>
      <c r="J12" s="65"/>
      <c r="K12" s="336"/>
      <c r="L12" s="60"/>
      <c r="M12" s="65"/>
      <c r="N12" s="336"/>
      <c r="O12" s="60"/>
      <c r="P12" s="65"/>
      <c r="Q12" s="336"/>
      <c r="R12" s="60"/>
      <c r="S12" s="65"/>
      <c r="T12" s="92"/>
      <c r="U12" s="60"/>
      <c r="V12" s="60"/>
      <c r="W12" s="61"/>
      <c r="X12" s="92"/>
      <c r="Y12" s="65"/>
      <c r="Z12" s="92"/>
      <c r="AA12" s="60"/>
      <c r="AB12" s="92"/>
      <c r="AC12" s="60"/>
      <c r="AD12" s="60"/>
      <c r="AE12" s="92"/>
      <c r="AF12" s="96"/>
    </row>
    <row r="13" spans="1:32" ht="16.149999999999999" customHeight="1" x14ac:dyDescent="0.2">
      <c r="A13" s="54">
        <v>7</v>
      </c>
      <c r="B13" s="55" t="s">
        <v>13</v>
      </c>
      <c r="C13" s="319"/>
      <c r="D13" s="56"/>
      <c r="E13" s="74"/>
      <c r="F13" s="74"/>
      <c r="G13" s="74"/>
      <c r="H13" s="337"/>
      <c r="I13" s="56"/>
      <c r="J13" s="74"/>
      <c r="K13" s="337"/>
      <c r="L13" s="56"/>
      <c r="M13" s="74"/>
      <c r="N13" s="337"/>
      <c r="O13" s="56"/>
      <c r="P13" s="74"/>
      <c r="Q13" s="337"/>
      <c r="R13" s="56"/>
      <c r="S13" s="74"/>
      <c r="T13" s="93"/>
      <c r="U13" s="56"/>
      <c r="V13" s="56"/>
      <c r="W13" s="57"/>
      <c r="X13" s="93"/>
      <c r="Y13" s="74"/>
      <c r="Z13" s="93"/>
      <c r="AA13" s="56"/>
      <c r="AB13" s="93"/>
      <c r="AC13" s="56"/>
      <c r="AD13" s="56"/>
      <c r="AE13" s="93"/>
      <c r="AF13" s="97"/>
    </row>
    <row r="14" spans="1:32" ht="16.149999999999999" customHeight="1" x14ac:dyDescent="0.2">
      <c r="A14" s="54">
        <v>8</v>
      </c>
      <c r="B14" s="55" t="s">
        <v>14</v>
      </c>
      <c r="C14" s="319"/>
      <c r="D14" s="56"/>
      <c r="E14" s="74"/>
      <c r="F14" s="74"/>
      <c r="G14" s="74"/>
      <c r="H14" s="337"/>
      <c r="I14" s="56"/>
      <c r="J14" s="74"/>
      <c r="K14" s="337"/>
      <c r="L14" s="56"/>
      <c r="M14" s="74"/>
      <c r="N14" s="337"/>
      <c r="O14" s="56"/>
      <c r="P14" s="74"/>
      <c r="Q14" s="337"/>
      <c r="R14" s="56"/>
      <c r="S14" s="74"/>
      <c r="T14" s="93"/>
      <c r="U14" s="56"/>
      <c r="V14" s="56"/>
      <c r="W14" s="57"/>
      <c r="X14" s="93"/>
      <c r="Y14" s="74"/>
      <c r="Z14" s="93"/>
      <c r="AA14" s="56"/>
      <c r="AB14" s="93"/>
      <c r="AC14" s="56"/>
      <c r="AD14" s="56"/>
      <c r="AE14" s="93"/>
      <c r="AF14" s="97"/>
    </row>
    <row r="15" spans="1:32" ht="16.149999999999999" customHeight="1" x14ac:dyDescent="0.2">
      <c r="A15" s="54">
        <v>9</v>
      </c>
      <c r="B15" s="55" t="s">
        <v>15</v>
      </c>
      <c r="C15" s="319"/>
      <c r="D15" s="56"/>
      <c r="E15" s="74"/>
      <c r="F15" s="74"/>
      <c r="G15" s="74"/>
      <c r="H15" s="337"/>
      <c r="I15" s="56"/>
      <c r="J15" s="74"/>
      <c r="K15" s="337"/>
      <c r="L15" s="56"/>
      <c r="M15" s="74"/>
      <c r="N15" s="337"/>
      <c r="O15" s="56"/>
      <c r="P15" s="74"/>
      <c r="Q15" s="337"/>
      <c r="R15" s="56"/>
      <c r="S15" s="74"/>
      <c r="T15" s="93"/>
      <c r="U15" s="56"/>
      <c r="V15" s="56"/>
      <c r="W15" s="57"/>
      <c r="X15" s="93"/>
      <c r="Y15" s="74"/>
      <c r="Z15" s="93"/>
      <c r="AA15" s="56"/>
      <c r="AB15" s="93"/>
      <c r="AC15" s="56"/>
      <c r="AD15" s="56"/>
      <c r="AE15" s="93"/>
      <c r="AF15" s="97"/>
    </row>
    <row r="16" spans="1:32" ht="16.149999999999999" customHeight="1" x14ac:dyDescent="0.2">
      <c r="A16" s="49">
        <v>10</v>
      </c>
      <c r="B16" s="50" t="s">
        <v>16</v>
      </c>
      <c r="C16" s="320"/>
      <c r="D16" s="51"/>
      <c r="E16" s="80"/>
      <c r="F16" s="80"/>
      <c r="G16" s="80"/>
      <c r="H16" s="338"/>
      <c r="I16" s="51"/>
      <c r="J16" s="80"/>
      <c r="K16" s="338"/>
      <c r="L16" s="51"/>
      <c r="M16" s="80"/>
      <c r="N16" s="338"/>
      <c r="O16" s="51"/>
      <c r="P16" s="80"/>
      <c r="Q16" s="338"/>
      <c r="R16" s="51"/>
      <c r="S16" s="80"/>
      <c r="T16" s="94"/>
      <c r="U16" s="51"/>
      <c r="V16" s="51"/>
      <c r="W16" s="52"/>
      <c r="X16" s="94"/>
      <c r="Y16" s="80"/>
      <c r="Z16" s="94"/>
      <c r="AA16" s="51"/>
      <c r="AB16" s="94"/>
      <c r="AC16" s="53"/>
      <c r="AD16" s="51"/>
      <c r="AE16" s="95"/>
      <c r="AF16" s="95"/>
    </row>
    <row r="17" spans="1:32" ht="16.149999999999999" customHeight="1" x14ac:dyDescent="0.2">
      <c r="A17" s="58">
        <v>11</v>
      </c>
      <c r="B17" s="59" t="s">
        <v>17</v>
      </c>
      <c r="C17" s="318"/>
      <c r="D17" s="60"/>
      <c r="E17" s="65"/>
      <c r="F17" s="65"/>
      <c r="G17" s="65"/>
      <c r="H17" s="336"/>
      <c r="I17" s="60"/>
      <c r="J17" s="65"/>
      <c r="K17" s="336"/>
      <c r="L17" s="60"/>
      <c r="M17" s="65"/>
      <c r="N17" s="336"/>
      <c r="O17" s="60"/>
      <c r="P17" s="65"/>
      <c r="Q17" s="336"/>
      <c r="R17" s="60"/>
      <c r="S17" s="65"/>
      <c r="T17" s="92"/>
      <c r="U17" s="60"/>
      <c r="V17" s="60"/>
      <c r="W17" s="61"/>
      <c r="X17" s="92"/>
      <c r="Y17" s="65"/>
      <c r="Z17" s="92"/>
      <c r="AA17" s="60"/>
      <c r="AB17" s="92"/>
      <c r="AC17" s="60"/>
      <c r="AD17" s="60"/>
      <c r="AE17" s="92"/>
      <c r="AF17" s="96"/>
    </row>
    <row r="18" spans="1:32" ht="16.149999999999999" customHeight="1" x14ac:dyDescent="0.2">
      <c r="A18" s="54">
        <v>12</v>
      </c>
      <c r="B18" s="55" t="s">
        <v>18</v>
      </c>
      <c r="C18" s="319"/>
      <c r="D18" s="56"/>
      <c r="E18" s="74"/>
      <c r="F18" s="74"/>
      <c r="G18" s="74"/>
      <c r="H18" s="337"/>
      <c r="I18" s="56"/>
      <c r="J18" s="74"/>
      <c r="K18" s="337"/>
      <c r="L18" s="56"/>
      <c r="M18" s="74"/>
      <c r="N18" s="337"/>
      <c r="O18" s="56"/>
      <c r="P18" s="74"/>
      <c r="Q18" s="337"/>
      <c r="R18" s="56"/>
      <c r="S18" s="74"/>
      <c r="T18" s="93"/>
      <c r="U18" s="56"/>
      <c r="V18" s="56"/>
      <c r="W18" s="57"/>
      <c r="X18" s="93"/>
      <c r="Y18" s="74"/>
      <c r="Z18" s="93"/>
      <c r="AA18" s="56"/>
      <c r="AB18" s="93"/>
      <c r="AC18" s="56"/>
      <c r="AD18" s="56"/>
      <c r="AE18" s="93"/>
      <c r="AF18" s="97"/>
    </row>
    <row r="19" spans="1:32" ht="16.149999999999999" customHeight="1" x14ac:dyDescent="0.2">
      <c r="A19" s="54">
        <v>13</v>
      </c>
      <c r="B19" s="55" t="s">
        <v>19</v>
      </c>
      <c r="C19" s="319"/>
      <c r="D19" s="56"/>
      <c r="E19" s="74"/>
      <c r="F19" s="74"/>
      <c r="G19" s="74"/>
      <c r="H19" s="337"/>
      <c r="I19" s="56"/>
      <c r="J19" s="74"/>
      <c r="K19" s="337"/>
      <c r="L19" s="56"/>
      <c r="M19" s="74"/>
      <c r="N19" s="337"/>
      <c r="O19" s="56"/>
      <c r="P19" s="74"/>
      <c r="Q19" s="337"/>
      <c r="R19" s="56"/>
      <c r="S19" s="74"/>
      <c r="T19" s="93"/>
      <c r="U19" s="56"/>
      <c r="V19" s="56"/>
      <c r="W19" s="57"/>
      <c r="X19" s="93"/>
      <c r="Y19" s="74"/>
      <c r="Z19" s="93"/>
      <c r="AA19" s="56"/>
      <c r="AB19" s="93"/>
      <c r="AC19" s="56"/>
      <c r="AD19" s="56"/>
      <c r="AE19" s="93"/>
      <c r="AF19" s="97"/>
    </row>
    <row r="20" spans="1:32" ht="16.149999999999999" customHeight="1" x14ac:dyDescent="0.2">
      <c r="A20" s="54">
        <v>14</v>
      </c>
      <c r="B20" s="55" t="s">
        <v>20</v>
      </c>
      <c r="C20" s="319"/>
      <c r="D20" s="56"/>
      <c r="E20" s="74"/>
      <c r="F20" s="74"/>
      <c r="G20" s="74"/>
      <c r="H20" s="337"/>
      <c r="I20" s="56"/>
      <c r="J20" s="74"/>
      <c r="K20" s="337"/>
      <c r="L20" s="56"/>
      <c r="M20" s="74"/>
      <c r="N20" s="337"/>
      <c r="O20" s="56"/>
      <c r="P20" s="74"/>
      <c r="Q20" s="337"/>
      <c r="R20" s="56"/>
      <c r="S20" s="74"/>
      <c r="T20" s="93"/>
      <c r="U20" s="56"/>
      <c r="V20" s="56"/>
      <c r="W20" s="57"/>
      <c r="X20" s="93"/>
      <c r="Y20" s="74"/>
      <c r="Z20" s="93"/>
      <c r="AA20" s="56"/>
      <c r="AB20" s="93"/>
      <c r="AC20" s="56"/>
      <c r="AD20" s="56"/>
      <c r="AE20" s="93"/>
      <c r="AF20" s="97"/>
    </row>
    <row r="21" spans="1:32" ht="16.149999999999999" customHeight="1" x14ac:dyDescent="0.2">
      <c r="A21" s="49">
        <v>15</v>
      </c>
      <c r="B21" s="50" t="s">
        <v>21</v>
      </c>
      <c r="C21" s="320"/>
      <c r="D21" s="51"/>
      <c r="E21" s="80"/>
      <c r="F21" s="80"/>
      <c r="G21" s="80"/>
      <c r="H21" s="338"/>
      <c r="I21" s="51"/>
      <c r="J21" s="80"/>
      <c r="K21" s="338"/>
      <c r="L21" s="51"/>
      <c r="M21" s="80"/>
      <c r="N21" s="338"/>
      <c r="O21" s="51"/>
      <c r="P21" s="80"/>
      <c r="Q21" s="338"/>
      <c r="R21" s="51"/>
      <c r="S21" s="80"/>
      <c r="T21" s="94"/>
      <c r="U21" s="51"/>
      <c r="V21" s="51"/>
      <c r="W21" s="52"/>
      <c r="X21" s="94"/>
      <c r="Y21" s="80"/>
      <c r="Z21" s="94"/>
      <c r="AA21" s="51"/>
      <c r="AB21" s="94"/>
      <c r="AC21" s="53"/>
      <c r="AD21" s="51"/>
      <c r="AE21" s="95"/>
      <c r="AF21" s="95"/>
    </row>
    <row r="22" spans="1:32" ht="16.149999999999999" customHeight="1" x14ac:dyDescent="0.2">
      <c r="A22" s="58">
        <v>16</v>
      </c>
      <c r="B22" s="59" t="s">
        <v>22</v>
      </c>
      <c r="C22" s="318"/>
      <c r="D22" s="60"/>
      <c r="E22" s="65"/>
      <c r="F22" s="65"/>
      <c r="G22" s="65"/>
      <c r="H22" s="336"/>
      <c r="I22" s="60"/>
      <c r="J22" s="65"/>
      <c r="K22" s="336"/>
      <c r="L22" s="60"/>
      <c r="M22" s="65"/>
      <c r="N22" s="336"/>
      <c r="O22" s="60"/>
      <c r="P22" s="65"/>
      <c r="Q22" s="336"/>
      <c r="R22" s="60"/>
      <c r="S22" s="65"/>
      <c r="T22" s="92"/>
      <c r="U22" s="60"/>
      <c r="V22" s="60"/>
      <c r="W22" s="61"/>
      <c r="X22" s="92"/>
      <c r="Y22" s="65"/>
      <c r="Z22" s="92"/>
      <c r="AA22" s="60"/>
      <c r="AB22" s="92"/>
      <c r="AC22" s="60"/>
      <c r="AD22" s="60"/>
      <c r="AE22" s="92"/>
      <c r="AF22" s="96"/>
    </row>
    <row r="23" spans="1:32" ht="16.149999999999999" customHeight="1" x14ac:dyDescent="0.2">
      <c r="A23" s="54">
        <v>17</v>
      </c>
      <c r="B23" s="55" t="s">
        <v>23</v>
      </c>
      <c r="C23" s="319"/>
      <c r="D23" s="56"/>
      <c r="E23" s="74"/>
      <c r="F23" s="74"/>
      <c r="G23" s="74"/>
      <c r="H23" s="337"/>
      <c r="I23" s="56"/>
      <c r="J23" s="74"/>
      <c r="K23" s="337"/>
      <c r="L23" s="56"/>
      <c r="M23" s="74"/>
      <c r="N23" s="337"/>
      <c r="O23" s="56"/>
      <c r="P23" s="74"/>
      <c r="Q23" s="337"/>
      <c r="R23" s="56"/>
      <c r="S23" s="74"/>
      <c r="T23" s="93"/>
      <c r="U23" s="56"/>
      <c r="V23" s="56"/>
      <c r="W23" s="57"/>
      <c r="X23" s="93"/>
      <c r="Y23" s="74"/>
      <c r="Z23" s="93"/>
      <c r="AA23" s="56"/>
      <c r="AB23" s="93"/>
      <c r="AC23" s="56"/>
      <c r="AD23" s="56"/>
      <c r="AE23" s="93"/>
      <c r="AF23" s="97"/>
    </row>
    <row r="24" spans="1:32" ht="16.149999999999999" customHeight="1" x14ac:dyDescent="0.2">
      <c r="A24" s="54">
        <v>18</v>
      </c>
      <c r="B24" s="55" t="s">
        <v>24</v>
      </c>
      <c r="C24" s="319"/>
      <c r="D24" s="56"/>
      <c r="E24" s="74"/>
      <c r="F24" s="74"/>
      <c r="G24" s="74"/>
      <c r="H24" s="337"/>
      <c r="I24" s="56"/>
      <c r="J24" s="74"/>
      <c r="K24" s="337"/>
      <c r="L24" s="56"/>
      <c r="M24" s="74"/>
      <c r="N24" s="337"/>
      <c r="O24" s="56"/>
      <c r="P24" s="74"/>
      <c r="Q24" s="337"/>
      <c r="R24" s="56"/>
      <c r="S24" s="74"/>
      <c r="T24" s="93"/>
      <c r="U24" s="56"/>
      <c r="V24" s="56"/>
      <c r="W24" s="57"/>
      <c r="X24" s="93"/>
      <c r="Y24" s="74"/>
      <c r="Z24" s="93"/>
      <c r="AA24" s="56"/>
      <c r="AB24" s="93"/>
      <c r="AC24" s="56"/>
      <c r="AD24" s="56"/>
      <c r="AE24" s="93"/>
      <c r="AF24" s="97"/>
    </row>
    <row r="25" spans="1:32" ht="16.149999999999999" customHeight="1" x14ac:dyDescent="0.2">
      <c r="A25" s="54">
        <v>19</v>
      </c>
      <c r="B25" s="55" t="s">
        <v>25</v>
      </c>
      <c r="C25" s="319"/>
      <c r="D25" s="56"/>
      <c r="E25" s="74"/>
      <c r="F25" s="74"/>
      <c r="G25" s="74"/>
      <c r="H25" s="337"/>
      <c r="I25" s="56"/>
      <c r="J25" s="74"/>
      <c r="K25" s="337"/>
      <c r="L25" s="56"/>
      <c r="M25" s="74"/>
      <c r="N25" s="337"/>
      <c r="O25" s="56"/>
      <c r="P25" s="74"/>
      <c r="Q25" s="337"/>
      <c r="R25" s="56"/>
      <c r="S25" s="74"/>
      <c r="T25" s="93"/>
      <c r="U25" s="56"/>
      <c r="V25" s="56"/>
      <c r="W25" s="57"/>
      <c r="X25" s="93"/>
      <c r="Y25" s="74"/>
      <c r="Z25" s="93"/>
      <c r="AA25" s="56"/>
      <c r="AB25" s="93"/>
      <c r="AC25" s="56"/>
      <c r="AD25" s="56"/>
      <c r="AE25" s="93"/>
      <c r="AF25" s="97"/>
    </row>
    <row r="26" spans="1:32" ht="16.149999999999999" customHeight="1" x14ac:dyDescent="0.2">
      <c r="A26" s="49">
        <v>20</v>
      </c>
      <c r="B26" s="50" t="s">
        <v>26</v>
      </c>
      <c r="C26" s="320"/>
      <c r="D26" s="51"/>
      <c r="E26" s="80"/>
      <c r="F26" s="80"/>
      <c r="G26" s="80"/>
      <c r="H26" s="338"/>
      <c r="I26" s="51"/>
      <c r="J26" s="80"/>
      <c r="K26" s="338"/>
      <c r="L26" s="51"/>
      <c r="M26" s="80"/>
      <c r="N26" s="338"/>
      <c r="O26" s="51"/>
      <c r="P26" s="80"/>
      <c r="Q26" s="338"/>
      <c r="R26" s="51"/>
      <c r="S26" s="80"/>
      <c r="T26" s="94"/>
      <c r="U26" s="51"/>
      <c r="V26" s="51"/>
      <c r="W26" s="52"/>
      <c r="X26" s="94"/>
      <c r="Y26" s="80"/>
      <c r="Z26" s="94"/>
      <c r="AA26" s="51"/>
      <c r="AB26" s="94"/>
      <c r="AC26" s="53"/>
      <c r="AD26" s="51"/>
      <c r="AE26" s="95"/>
      <c r="AF26" s="95"/>
    </row>
    <row r="27" spans="1:32" ht="16.149999999999999" customHeight="1" x14ac:dyDescent="0.2">
      <c r="A27" s="58">
        <v>21</v>
      </c>
      <c r="B27" s="59" t="s">
        <v>27</v>
      </c>
      <c r="C27" s="318"/>
      <c r="D27" s="60"/>
      <c r="E27" s="65"/>
      <c r="F27" s="65"/>
      <c r="G27" s="65"/>
      <c r="H27" s="336"/>
      <c r="I27" s="60"/>
      <c r="J27" s="65"/>
      <c r="K27" s="336"/>
      <c r="L27" s="60"/>
      <c r="M27" s="65"/>
      <c r="N27" s="336"/>
      <c r="O27" s="60"/>
      <c r="P27" s="65"/>
      <c r="Q27" s="336"/>
      <c r="R27" s="60"/>
      <c r="S27" s="65"/>
      <c r="T27" s="92"/>
      <c r="U27" s="60"/>
      <c r="V27" s="60"/>
      <c r="W27" s="61"/>
      <c r="X27" s="92"/>
      <c r="Y27" s="65"/>
      <c r="Z27" s="92"/>
      <c r="AA27" s="60"/>
      <c r="AB27" s="92"/>
      <c r="AC27" s="60"/>
      <c r="AD27" s="60"/>
      <c r="AE27" s="92"/>
      <c r="AF27" s="96"/>
    </row>
    <row r="28" spans="1:32" ht="16.149999999999999" customHeight="1" x14ac:dyDescent="0.2">
      <c r="A28" s="54">
        <v>22</v>
      </c>
      <c r="B28" s="55" t="s">
        <v>28</v>
      </c>
      <c r="C28" s="319"/>
      <c r="D28" s="56"/>
      <c r="E28" s="74"/>
      <c r="F28" s="74"/>
      <c r="G28" s="74"/>
      <c r="H28" s="337"/>
      <c r="I28" s="56"/>
      <c r="J28" s="74"/>
      <c r="K28" s="337"/>
      <c r="L28" s="56"/>
      <c r="M28" s="74"/>
      <c r="N28" s="337"/>
      <c r="O28" s="56"/>
      <c r="P28" s="74"/>
      <c r="Q28" s="337"/>
      <c r="R28" s="56"/>
      <c r="S28" s="74"/>
      <c r="T28" s="93"/>
      <c r="U28" s="56"/>
      <c r="V28" s="56"/>
      <c r="W28" s="57"/>
      <c r="X28" s="93"/>
      <c r="Y28" s="74"/>
      <c r="Z28" s="93"/>
      <c r="AA28" s="56"/>
      <c r="AB28" s="93"/>
      <c r="AC28" s="56"/>
      <c r="AD28" s="56"/>
      <c r="AE28" s="93"/>
      <c r="AF28" s="97"/>
    </row>
    <row r="29" spans="1:32" ht="16.149999999999999" customHeight="1" x14ac:dyDescent="0.2">
      <c r="A29" s="54">
        <v>23</v>
      </c>
      <c r="B29" s="55" t="s">
        <v>29</v>
      </c>
      <c r="C29" s="319"/>
      <c r="D29" s="56"/>
      <c r="E29" s="74"/>
      <c r="F29" s="74"/>
      <c r="G29" s="74"/>
      <c r="H29" s="337"/>
      <c r="I29" s="56"/>
      <c r="J29" s="74"/>
      <c r="K29" s="337"/>
      <c r="L29" s="56"/>
      <c r="M29" s="74"/>
      <c r="N29" s="337"/>
      <c r="O29" s="56"/>
      <c r="P29" s="74"/>
      <c r="Q29" s="337"/>
      <c r="R29" s="56"/>
      <c r="S29" s="74"/>
      <c r="T29" s="93"/>
      <c r="U29" s="56"/>
      <c r="V29" s="56"/>
      <c r="W29" s="57"/>
      <c r="X29" s="93"/>
      <c r="Y29" s="74"/>
      <c r="Z29" s="93"/>
      <c r="AA29" s="56"/>
      <c r="AB29" s="93"/>
      <c r="AC29" s="56"/>
      <c r="AD29" s="56"/>
      <c r="AE29" s="93"/>
      <c r="AF29" s="97"/>
    </row>
    <row r="30" spans="1:32" ht="16.149999999999999" customHeight="1" x14ac:dyDescent="0.2">
      <c r="A30" s="54">
        <v>24</v>
      </c>
      <c r="B30" s="55" t="s">
        <v>30</v>
      </c>
      <c r="C30" s="319"/>
      <c r="D30" s="56"/>
      <c r="E30" s="74"/>
      <c r="F30" s="74"/>
      <c r="G30" s="74"/>
      <c r="H30" s="337"/>
      <c r="I30" s="56"/>
      <c r="J30" s="74"/>
      <c r="K30" s="337"/>
      <c r="L30" s="56"/>
      <c r="M30" s="74"/>
      <c r="N30" s="337"/>
      <c r="O30" s="56"/>
      <c r="P30" s="74"/>
      <c r="Q30" s="337"/>
      <c r="R30" s="56"/>
      <c r="S30" s="74"/>
      <c r="T30" s="93"/>
      <c r="U30" s="56"/>
      <c r="V30" s="56"/>
      <c r="W30" s="57"/>
      <c r="X30" s="93"/>
      <c r="Y30" s="74"/>
      <c r="Z30" s="93"/>
      <c r="AA30" s="56"/>
      <c r="AB30" s="93"/>
      <c r="AC30" s="56"/>
      <c r="AD30" s="56"/>
      <c r="AE30" s="93"/>
      <c r="AF30" s="97"/>
    </row>
    <row r="31" spans="1:32" ht="16.149999999999999" customHeight="1" x14ac:dyDescent="0.2">
      <c r="A31" s="49">
        <v>25</v>
      </c>
      <c r="B31" s="50" t="s">
        <v>31</v>
      </c>
      <c r="C31" s="320"/>
      <c r="D31" s="51"/>
      <c r="E31" s="80"/>
      <c r="F31" s="80"/>
      <c r="G31" s="80"/>
      <c r="H31" s="338"/>
      <c r="I31" s="51"/>
      <c r="J31" s="80"/>
      <c r="K31" s="338"/>
      <c r="L31" s="51"/>
      <c r="M31" s="80"/>
      <c r="N31" s="338"/>
      <c r="O31" s="51"/>
      <c r="P31" s="80"/>
      <c r="Q31" s="338"/>
      <c r="R31" s="51"/>
      <c r="S31" s="80"/>
      <c r="T31" s="94"/>
      <c r="U31" s="51"/>
      <c r="V31" s="51"/>
      <c r="W31" s="52"/>
      <c r="X31" s="94"/>
      <c r="Y31" s="80"/>
      <c r="Z31" s="94"/>
      <c r="AA31" s="51"/>
      <c r="AB31" s="94"/>
      <c r="AC31" s="53"/>
      <c r="AD31" s="51"/>
      <c r="AE31" s="95"/>
      <c r="AF31" s="95"/>
    </row>
    <row r="32" spans="1:32" ht="16.149999999999999" customHeight="1" x14ac:dyDescent="0.2">
      <c r="A32" s="58">
        <v>26</v>
      </c>
      <c r="B32" s="59" t="s">
        <v>32</v>
      </c>
      <c r="C32" s="318"/>
      <c r="D32" s="60"/>
      <c r="E32" s="65"/>
      <c r="F32" s="65"/>
      <c r="G32" s="65"/>
      <c r="H32" s="336"/>
      <c r="I32" s="60"/>
      <c r="J32" s="65"/>
      <c r="K32" s="336"/>
      <c r="L32" s="60"/>
      <c r="M32" s="65"/>
      <c r="N32" s="336"/>
      <c r="O32" s="60"/>
      <c r="P32" s="65"/>
      <c r="Q32" s="336"/>
      <c r="R32" s="60"/>
      <c r="S32" s="65"/>
      <c r="T32" s="92"/>
      <c r="U32" s="60"/>
      <c r="V32" s="60"/>
      <c r="W32" s="61"/>
      <c r="X32" s="92"/>
      <c r="Y32" s="65"/>
      <c r="Z32" s="92"/>
      <c r="AA32" s="60"/>
      <c r="AB32" s="92"/>
      <c r="AC32" s="60"/>
      <c r="AD32" s="60"/>
      <c r="AE32" s="92"/>
      <c r="AF32" s="96"/>
    </row>
    <row r="33" spans="1:32" ht="16.149999999999999" customHeight="1" x14ac:dyDescent="0.2">
      <c r="A33" s="54">
        <v>27</v>
      </c>
      <c r="B33" s="55" t="s">
        <v>33</v>
      </c>
      <c r="C33" s="319"/>
      <c r="D33" s="56"/>
      <c r="E33" s="74"/>
      <c r="F33" s="74"/>
      <c r="G33" s="74"/>
      <c r="H33" s="337"/>
      <c r="I33" s="56"/>
      <c r="J33" s="74"/>
      <c r="K33" s="337"/>
      <c r="L33" s="56"/>
      <c r="M33" s="74"/>
      <c r="N33" s="337"/>
      <c r="O33" s="56"/>
      <c r="P33" s="74"/>
      <c r="Q33" s="337"/>
      <c r="R33" s="56"/>
      <c r="S33" s="74"/>
      <c r="T33" s="93"/>
      <c r="U33" s="56"/>
      <c r="V33" s="56"/>
      <c r="W33" s="57"/>
      <c r="X33" s="93"/>
      <c r="Y33" s="74"/>
      <c r="Z33" s="93"/>
      <c r="AA33" s="56"/>
      <c r="AB33" s="93"/>
      <c r="AC33" s="56"/>
      <c r="AD33" s="56"/>
      <c r="AE33" s="93"/>
      <c r="AF33" s="97"/>
    </row>
    <row r="34" spans="1:32" ht="16.149999999999999" customHeight="1" x14ac:dyDescent="0.2">
      <c r="A34" s="54">
        <v>28</v>
      </c>
      <c r="B34" s="55" t="s">
        <v>34</v>
      </c>
      <c r="C34" s="319"/>
      <c r="D34" s="56"/>
      <c r="E34" s="74"/>
      <c r="F34" s="74"/>
      <c r="G34" s="74"/>
      <c r="H34" s="337"/>
      <c r="I34" s="56"/>
      <c r="J34" s="74"/>
      <c r="K34" s="337"/>
      <c r="L34" s="56"/>
      <c r="M34" s="74"/>
      <c r="N34" s="337"/>
      <c r="O34" s="56"/>
      <c r="P34" s="74"/>
      <c r="Q34" s="337"/>
      <c r="R34" s="56"/>
      <c r="S34" s="74"/>
      <c r="T34" s="93"/>
      <c r="U34" s="56"/>
      <c r="V34" s="56"/>
      <c r="W34" s="57"/>
      <c r="X34" s="93"/>
      <c r="Y34" s="74"/>
      <c r="Z34" s="93"/>
      <c r="AA34" s="56"/>
      <c r="AB34" s="93"/>
      <c r="AC34" s="56"/>
      <c r="AD34" s="56"/>
      <c r="AE34" s="93"/>
      <c r="AF34" s="97"/>
    </row>
    <row r="35" spans="1:32" ht="16.149999999999999" customHeight="1" x14ac:dyDescent="0.2">
      <c r="A35" s="54">
        <v>29</v>
      </c>
      <c r="B35" s="55" t="s">
        <v>35</v>
      </c>
      <c r="C35" s="319"/>
      <c r="D35" s="56"/>
      <c r="E35" s="74"/>
      <c r="F35" s="74"/>
      <c r="G35" s="74"/>
      <c r="H35" s="337"/>
      <c r="I35" s="56"/>
      <c r="J35" s="74"/>
      <c r="K35" s="337"/>
      <c r="L35" s="56"/>
      <c r="M35" s="74"/>
      <c r="N35" s="337"/>
      <c r="O35" s="56"/>
      <c r="P35" s="74"/>
      <c r="Q35" s="337"/>
      <c r="R35" s="56"/>
      <c r="S35" s="74"/>
      <c r="T35" s="93"/>
      <c r="U35" s="56"/>
      <c r="V35" s="56"/>
      <c r="W35" s="57"/>
      <c r="X35" s="93"/>
      <c r="Y35" s="74"/>
      <c r="Z35" s="93"/>
      <c r="AA35" s="56"/>
      <c r="AB35" s="93"/>
      <c r="AC35" s="56"/>
      <c r="AD35" s="56"/>
      <c r="AE35" s="93"/>
      <c r="AF35" s="97"/>
    </row>
    <row r="36" spans="1:32" ht="16.149999999999999" customHeight="1" x14ac:dyDescent="0.2">
      <c r="A36" s="49">
        <v>30</v>
      </c>
      <c r="B36" s="50" t="s">
        <v>36</v>
      </c>
      <c r="C36" s="320"/>
      <c r="D36" s="51"/>
      <c r="E36" s="80"/>
      <c r="F36" s="80"/>
      <c r="G36" s="80"/>
      <c r="H36" s="338"/>
      <c r="I36" s="51"/>
      <c r="J36" s="80"/>
      <c r="K36" s="338"/>
      <c r="L36" s="51"/>
      <c r="M36" s="80"/>
      <c r="N36" s="338"/>
      <c r="O36" s="51"/>
      <c r="P36" s="80"/>
      <c r="Q36" s="338"/>
      <c r="R36" s="51"/>
      <c r="S36" s="80"/>
      <c r="T36" s="94"/>
      <c r="U36" s="51"/>
      <c r="V36" s="51"/>
      <c r="W36" s="52"/>
      <c r="X36" s="94"/>
      <c r="Y36" s="80"/>
      <c r="Z36" s="94"/>
      <c r="AA36" s="51"/>
      <c r="AB36" s="94"/>
      <c r="AC36" s="53"/>
      <c r="AD36" s="51"/>
      <c r="AE36" s="95"/>
      <c r="AF36" s="95"/>
    </row>
    <row r="37" spans="1:32" ht="16.149999999999999" customHeight="1" x14ac:dyDescent="0.2">
      <c r="A37" s="58">
        <v>31</v>
      </c>
      <c r="B37" s="59" t="s">
        <v>37</v>
      </c>
      <c r="C37" s="318"/>
      <c r="D37" s="60"/>
      <c r="E37" s="65"/>
      <c r="F37" s="65"/>
      <c r="G37" s="65"/>
      <c r="H37" s="336"/>
      <c r="I37" s="60"/>
      <c r="J37" s="65"/>
      <c r="K37" s="336"/>
      <c r="L37" s="60"/>
      <c r="M37" s="65"/>
      <c r="N37" s="336"/>
      <c r="O37" s="60"/>
      <c r="P37" s="65"/>
      <c r="Q37" s="336"/>
      <c r="R37" s="60"/>
      <c r="S37" s="65"/>
      <c r="T37" s="92"/>
      <c r="U37" s="60"/>
      <c r="V37" s="60"/>
      <c r="W37" s="61"/>
      <c r="X37" s="92"/>
      <c r="Y37" s="65"/>
      <c r="Z37" s="92"/>
      <c r="AA37" s="60"/>
      <c r="AB37" s="92"/>
      <c r="AC37" s="60"/>
      <c r="AD37" s="60"/>
      <c r="AE37" s="92"/>
      <c r="AF37" s="96"/>
    </row>
    <row r="38" spans="1:32" ht="16.149999999999999" customHeight="1" x14ac:dyDescent="0.2">
      <c r="A38" s="54">
        <v>32</v>
      </c>
      <c r="B38" s="55" t="s">
        <v>38</v>
      </c>
      <c r="C38" s="319"/>
      <c r="D38" s="56"/>
      <c r="E38" s="74"/>
      <c r="F38" s="74"/>
      <c r="G38" s="74"/>
      <c r="H38" s="337"/>
      <c r="I38" s="56"/>
      <c r="J38" s="74"/>
      <c r="K38" s="337"/>
      <c r="L38" s="56"/>
      <c r="M38" s="74"/>
      <c r="N38" s="337"/>
      <c r="O38" s="56"/>
      <c r="P38" s="74"/>
      <c r="Q38" s="337"/>
      <c r="R38" s="56"/>
      <c r="S38" s="74"/>
      <c r="T38" s="93"/>
      <c r="U38" s="56"/>
      <c r="V38" s="56"/>
      <c r="W38" s="57"/>
      <c r="X38" s="93"/>
      <c r="Y38" s="74"/>
      <c r="Z38" s="93"/>
      <c r="AA38" s="56"/>
      <c r="AB38" s="93"/>
      <c r="AC38" s="56"/>
      <c r="AD38" s="56"/>
      <c r="AE38" s="93"/>
      <c r="AF38" s="97"/>
    </row>
    <row r="39" spans="1:32" ht="16.149999999999999" customHeight="1" x14ac:dyDescent="0.2">
      <c r="A39" s="54">
        <v>33</v>
      </c>
      <c r="B39" s="55" t="s">
        <v>39</v>
      </c>
      <c r="C39" s="319"/>
      <c r="D39" s="56"/>
      <c r="E39" s="74"/>
      <c r="F39" s="74"/>
      <c r="G39" s="74"/>
      <c r="H39" s="337"/>
      <c r="I39" s="56"/>
      <c r="J39" s="74"/>
      <c r="K39" s="337"/>
      <c r="L39" s="56"/>
      <c r="M39" s="74"/>
      <c r="N39" s="337"/>
      <c r="O39" s="56"/>
      <c r="P39" s="74"/>
      <c r="Q39" s="337"/>
      <c r="R39" s="56"/>
      <c r="S39" s="74"/>
      <c r="T39" s="93"/>
      <c r="U39" s="56"/>
      <c r="V39" s="56"/>
      <c r="W39" s="57"/>
      <c r="X39" s="93"/>
      <c r="Y39" s="74"/>
      <c r="Z39" s="93"/>
      <c r="AA39" s="56"/>
      <c r="AB39" s="93"/>
      <c r="AC39" s="56"/>
      <c r="AD39" s="56"/>
      <c r="AE39" s="93"/>
      <c r="AF39" s="97"/>
    </row>
    <row r="40" spans="1:32" ht="16.149999999999999" customHeight="1" x14ac:dyDescent="0.2">
      <c r="A40" s="54">
        <v>34</v>
      </c>
      <c r="B40" s="55" t="s">
        <v>40</v>
      </c>
      <c r="C40" s="319"/>
      <c r="D40" s="56"/>
      <c r="E40" s="74"/>
      <c r="F40" s="74"/>
      <c r="G40" s="74"/>
      <c r="H40" s="337"/>
      <c r="I40" s="56"/>
      <c r="J40" s="74"/>
      <c r="K40" s="337"/>
      <c r="L40" s="56"/>
      <c r="M40" s="74"/>
      <c r="N40" s="337"/>
      <c r="O40" s="56"/>
      <c r="P40" s="74"/>
      <c r="Q40" s="337"/>
      <c r="R40" s="56"/>
      <c r="S40" s="74"/>
      <c r="T40" s="93"/>
      <c r="U40" s="56"/>
      <c r="V40" s="56"/>
      <c r="W40" s="57"/>
      <c r="X40" s="93"/>
      <c r="Y40" s="74"/>
      <c r="Z40" s="93"/>
      <c r="AA40" s="56"/>
      <c r="AB40" s="93"/>
      <c r="AC40" s="56"/>
      <c r="AD40" s="56"/>
      <c r="AE40" s="93"/>
      <c r="AF40" s="97"/>
    </row>
    <row r="41" spans="1:32" ht="16.149999999999999" customHeight="1" x14ac:dyDescent="0.2">
      <c r="A41" s="49">
        <v>35</v>
      </c>
      <c r="B41" s="50" t="s">
        <v>41</v>
      </c>
      <c r="C41" s="320"/>
      <c r="D41" s="51"/>
      <c r="E41" s="80"/>
      <c r="F41" s="80"/>
      <c r="G41" s="80"/>
      <c r="H41" s="338"/>
      <c r="I41" s="51"/>
      <c r="J41" s="80"/>
      <c r="K41" s="338"/>
      <c r="L41" s="51"/>
      <c r="M41" s="80"/>
      <c r="N41" s="338"/>
      <c r="O41" s="51"/>
      <c r="P41" s="80"/>
      <c r="Q41" s="338"/>
      <c r="R41" s="51"/>
      <c r="S41" s="80"/>
      <c r="T41" s="94"/>
      <c r="U41" s="51"/>
      <c r="V41" s="51"/>
      <c r="W41" s="52"/>
      <c r="X41" s="94"/>
      <c r="Y41" s="80"/>
      <c r="Z41" s="94"/>
      <c r="AA41" s="51"/>
      <c r="AB41" s="94"/>
      <c r="AC41" s="53"/>
      <c r="AD41" s="51"/>
      <c r="AE41" s="95"/>
      <c r="AF41" s="95"/>
    </row>
    <row r="42" spans="1:32" ht="16.149999999999999" customHeight="1" x14ac:dyDescent="0.2">
      <c r="A42" s="58">
        <v>36</v>
      </c>
      <c r="B42" s="59" t="s">
        <v>497</v>
      </c>
      <c r="C42" s="318"/>
      <c r="D42" s="60"/>
      <c r="E42" s="445"/>
      <c r="F42" s="65"/>
      <c r="G42" s="65"/>
      <c r="H42" s="336"/>
      <c r="I42" s="60"/>
      <c r="J42" s="65"/>
      <c r="K42" s="336"/>
      <c r="L42" s="60"/>
      <c r="M42" s="65"/>
      <c r="N42" s="336"/>
      <c r="O42" s="60"/>
      <c r="P42" s="65"/>
      <c r="Q42" s="336"/>
      <c r="R42" s="60"/>
      <c r="S42" s="65"/>
      <c r="T42" s="92"/>
      <c r="U42" s="60"/>
      <c r="V42" s="60"/>
      <c r="W42" s="61"/>
      <c r="X42" s="92"/>
      <c r="Y42" s="65"/>
      <c r="Z42" s="92"/>
      <c r="AA42" s="60"/>
      <c r="AB42" s="92"/>
      <c r="AC42" s="60"/>
      <c r="AD42" s="60"/>
      <c r="AE42" s="92"/>
      <c r="AF42" s="96"/>
    </row>
    <row r="43" spans="1:32" ht="16.149999999999999" customHeight="1" x14ac:dyDescent="0.2">
      <c r="A43" s="54">
        <v>37</v>
      </c>
      <c r="B43" s="55" t="s">
        <v>43</v>
      </c>
      <c r="C43" s="319"/>
      <c r="D43" s="56"/>
      <c r="E43" s="74"/>
      <c r="F43" s="74"/>
      <c r="G43" s="74"/>
      <c r="H43" s="337"/>
      <c r="I43" s="56"/>
      <c r="J43" s="74"/>
      <c r="K43" s="337"/>
      <c r="L43" s="56"/>
      <c r="M43" s="74"/>
      <c r="N43" s="337"/>
      <c r="O43" s="56"/>
      <c r="P43" s="74"/>
      <c r="Q43" s="337"/>
      <c r="R43" s="56"/>
      <c r="S43" s="74"/>
      <c r="T43" s="93"/>
      <c r="U43" s="56"/>
      <c r="V43" s="56"/>
      <c r="W43" s="57"/>
      <c r="X43" s="93"/>
      <c r="Y43" s="74"/>
      <c r="Z43" s="93"/>
      <c r="AA43" s="56"/>
      <c r="AB43" s="93"/>
      <c r="AC43" s="56"/>
      <c r="AD43" s="56"/>
      <c r="AE43" s="93"/>
      <c r="AF43" s="97"/>
    </row>
    <row r="44" spans="1:32" ht="16.149999999999999" customHeight="1" x14ac:dyDescent="0.2">
      <c r="A44" s="54">
        <v>38</v>
      </c>
      <c r="B44" s="55" t="s">
        <v>44</v>
      </c>
      <c r="C44" s="319"/>
      <c r="D44" s="56"/>
      <c r="E44" s="74"/>
      <c r="F44" s="74"/>
      <c r="G44" s="74"/>
      <c r="H44" s="337"/>
      <c r="I44" s="56"/>
      <c r="J44" s="74"/>
      <c r="K44" s="337"/>
      <c r="L44" s="56"/>
      <c r="M44" s="74"/>
      <c r="N44" s="337"/>
      <c r="O44" s="56"/>
      <c r="P44" s="74"/>
      <c r="Q44" s="337"/>
      <c r="R44" s="56"/>
      <c r="S44" s="74"/>
      <c r="T44" s="93"/>
      <c r="U44" s="56"/>
      <c r="V44" s="56"/>
      <c r="W44" s="57"/>
      <c r="X44" s="93"/>
      <c r="Y44" s="74"/>
      <c r="Z44" s="93"/>
      <c r="AA44" s="56"/>
      <c r="AB44" s="93"/>
      <c r="AC44" s="56"/>
      <c r="AD44" s="56"/>
      <c r="AE44" s="93"/>
      <c r="AF44" s="97"/>
    </row>
    <row r="45" spans="1:32" ht="16.149999999999999" customHeight="1" x14ac:dyDescent="0.2">
      <c r="A45" s="54">
        <v>39</v>
      </c>
      <c r="B45" s="55" t="s">
        <v>45</v>
      </c>
      <c r="C45" s="319"/>
      <c r="D45" s="56"/>
      <c r="E45" s="74"/>
      <c r="F45" s="74"/>
      <c r="G45" s="74"/>
      <c r="H45" s="337"/>
      <c r="I45" s="56"/>
      <c r="J45" s="74"/>
      <c r="K45" s="337"/>
      <c r="L45" s="56"/>
      <c r="M45" s="74"/>
      <c r="N45" s="337"/>
      <c r="O45" s="56"/>
      <c r="P45" s="74"/>
      <c r="Q45" s="337"/>
      <c r="R45" s="56"/>
      <c r="S45" s="74"/>
      <c r="T45" s="93"/>
      <c r="U45" s="56"/>
      <c r="V45" s="56"/>
      <c r="W45" s="57"/>
      <c r="X45" s="93"/>
      <c r="Y45" s="74"/>
      <c r="Z45" s="93"/>
      <c r="AA45" s="56"/>
      <c r="AB45" s="93"/>
      <c r="AC45" s="56"/>
      <c r="AD45" s="56"/>
      <c r="AE45" s="93"/>
      <c r="AF45" s="97"/>
    </row>
    <row r="46" spans="1:32" ht="16.149999999999999" customHeight="1" x14ac:dyDescent="0.2">
      <c r="A46" s="49">
        <v>40</v>
      </c>
      <c r="B46" s="50" t="s">
        <v>46</v>
      </c>
      <c r="C46" s="320"/>
      <c r="D46" s="51"/>
      <c r="E46" s="80"/>
      <c r="F46" s="80"/>
      <c r="G46" s="80"/>
      <c r="H46" s="338"/>
      <c r="I46" s="51"/>
      <c r="J46" s="80"/>
      <c r="K46" s="338"/>
      <c r="L46" s="51"/>
      <c r="M46" s="80"/>
      <c r="N46" s="338"/>
      <c r="O46" s="51"/>
      <c r="P46" s="80"/>
      <c r="Q46" s="338"/>
      <c r="R46" s="51"/>
      <c r="S46" s="80"/>
      <c r="T46" s="94"/>
      <c r="U46" s="51"/>
      <c r="V46" s="51"/>
      <c r="W46" s="52"/>
      <c r="X46" s="94"/>
      <c r="Y46" s="80"/>
      <c r="Z46" s="94"/>
      <c r="AA46" s="51"/>
      <c r="AB46" s="94"/>
      <c r="AC46" s="53"/>
      <c r="AD46" s="51"/>
      <c r="AE46" s="95"/>
      <c r="AF46" s="95"/>
    </row>
    <row r="47" spans="1:32" ht="16.149999999999999" customHeight="1" x14ac:dyDescent="0.2">
      <c r="A47" s="58">
        <v>41</v>
      </c>
      <c r="B47" s="59" t="s">
        <v>47</v>
      </c>
      <c r="C47" s="318"/>
      <c r="D47" s="60"/>
      <c r="E47" s="65"/>
      <c r="F47" s="65"/>
      <c r="G47" s="65"/>
      <c r="H47" s="336"/>
      <c r="I47" s="60"/>
      <c r="J47" s="65"/>
      <c r="K47" s="336"/>
      <c r="L47" s="60"/>
      <c r="M47" s="65"/>
      <c r="N47" s="336"/>
      <c r="O47" s="60"/>
      <c r="P47" s="65"/>
      <c r="Q47" s="336"/>
      <c r="R47" s="60"/>
      <c r="S47" s="65"/>
      <c r="T47" s="92"/>
      <c r="U47" s="60"/>
      <c r="V47" s="60"/>
      <c r="W47" s="61"/>
      <c r="X47" s="92"/>
      <c r="Y47" s="65"/>
      <c r="Z47" s="92"/>
      <c r="AA47" s="60"/>
      <c r="AB47" s="92"/>
      <c r="AC47" s="60"/>
      <c r="AD47" s="60"/>
      <c r="AE47" s="92"/>
      <c r="AF47" s="96"/>
    </row>
    <row r="48" spans="1:32" ht="16.149999999999999" customHeight="1" x14ac:dyDescent="0.2">
      <c r="A48" s="54">
        <v>42</v>
      </c>
      <c r="B48" s="55" t="s">
        <v>48</v>
      </c>
      <c r="C48" s="319"/>
      <c r="D48" s="56"/>
      <c r="E48" s="74"/>
      <c r="F48" s="74"/>
      <c r="G48" s="74"/>
      <c r="H48" s="337"/>
      <c r="I48" s="56"/>
      <c r="J48" s="74"/>
      <c r="K48" s="337"/>
      <c r="L48" s="56"/>
      <c r="M48" s="74"/>
      <c r="N48" s="337"/>
      <c r="O48" s="56"/>
      <c r="P48" s="74"/>
      <c r="Q48" s="337"/>
      <c r="R48" s="56"/>
      <c r="S48" s="74"/>
      <c r="T48" s="93"/>
      <c r="U48" s="56"/>
      <c r="V48" s="56"/>
      <c r="W48" s="57"/>
      <c r="X48" s="93"/>
      <c r="Y48" s="74"/>
      <c r="Z48" s="93"/>
      <c r="AA48" s="56"/>
      <c r="AB48" s="93"/>
      <c r="AC48" s="56"/>
      <c r="AD48" s="56"/>
      <c r="AE48" s="93"/>
      <c r="AF48" s="97"/>
    </row>
    <row r="49" spans="1:32" ht="16.149999999999999" customHeight="1" x14ac:dyDescent="0.2">
      <c r="A49" s="54">
        <v>43</v>
      </c>
      <c r="B49" s="55" t="s">
        <v>49</v>
      </c>
      <c r="C49" s="319"/>
      <c r="D49" s="56"/>
      <c r="E49" s="74"/>
      <c r="F49" s="74"/>
      <c r="G49" s="74"/>
      <c r="H49" s="337"/>
      <c r="I49" s="56"/>
      <c r="J49" s="74"/>
      <c r="K49" s="337"/>
      <c r="L49" s="56"/>
      <c r="M49" s="74"/>
      <c r="N49" s="337"/>
      <c r="O49" s="56"/>
      <c r="P49" s="74"/>
      <c r="Q49" s="337"/>
      <c r="R49" s="56"/>
      <c r="S49" s="74"/>
      <c r="T49" s="93"/>
      <c r="U49" s="56"/>
      <c r="V49" s="56"/>
      <c r="W49" s="57"/>
      <c r="X49" s="93"/>
      <c r="Y49" s="74"/>
      <c r="Z49" s="93"/>
      <c r="AA49" s="56"/>
      <c r="AB49" s="93"/>
      <c r="AC49" s="56"/>
      <c r="AD49" s="56"/>
      <c r="AE49" s="93"/>
      <c r="AF49" s="97"/>
    </row>
    <row r="50" spans="1:32" ht="16.149999999999999" customHeight="1" x14ac:dyDescent="0.2">
      <c r="A50" s="54">
        <v>44</v>
      </c>
      <c r="B50" s="55" t="s">
        <v>50</v>
      </c>
      <c r="C50" s="319"/>
      <c r="D50" s="56"/>
      <c r="E50" s="74"/>
      <c r="F50" s="74"/>
      <c r="G50" s="74"/>
      <c r="H50" s="337"/>
      <c r="I50" s="56"/>
      <c r="J50" s="74"/>
      <c r="K50" s="337"/>
      <c r="L50" s="56"/>
      <c r="M50" s="74"/>
      <c r="N50" s="337"/>
      <c r="O50" s="56"/>
      <c r="P50" s="74"/>
      <c r="Q50" s="337"/>
      <c r="R50" s="56"/>
      <c r="S50" s="74"/>
      <c r="T50" s="93"/>
      <c r="U50" s="56"/>
      <c r="V50" s="56"/>
      <c r="W50" s="57"/>
      <c r="X50" s="93"/>
      <c r="Y50" s="74"/>
      <c r="Z50" s="93"/>
      <c r="AA50" s="56"/>
      <c r="AB50" s="93"/>
      <c r="AC50" s="56"/>
      <c r="AD50" s="56"/>
      <c r="AE50" s="93"/>
      <c r="AF50" s="97"/>
    </row>
    <row r="51" spans="1:32" ht="16.149999999999999" customHeight="1" x14ac:dyDescent="0.2">
      <c r="A51" s="49">
        <v>45</v>
      </c>
      <c r="B51" s="50" t="s">
        <v>51</v>
      </c>
      <c r="C51" s="320"/>
      <c r="D51" s="51"/>
      <c r="E51" s="80"/>
      <c r="F51" s="80"/>
      <c r="G51" s="80"/>
      <c r="H51" s="338"/>
      <c r="I51" s="51"/>
      <c r="J51" s="80"/>
      <c r="K51" s="338"/>
      <c r="L51" s="51"/>
      <c r="M51" s="80"/>
      <c r="N51" s="338"/>
      <c r="O51" s="51"/>
      <c r="P51" s="80"/>
      <c r="Q51" s="338"/>
      <c r="R51" s="51"/>
      <c r="S51" s="80"/>
      <c r="T51" s="94"/>
      <c r="U51" s="51"/>
      <c r="V51" s="51"/>
      <c r="W51" s="52"/>
      <c r="X51" s="94"/>
      <c r="Y51" s="80"/>
      <c r="Z51" s="94"/>
      <c r="AA51" s="51"/>
      <c r="AB51" s="94"/>
      <c r="AC51" s="53"/>
      <c r="AD51" s="51"/>
      <c r="AE51" s="95"/>
      <c r="AF51" s="95"/>
    </row>
    <row r="52" spans="1:32" ht="16.149999999999999" customHeight="1" x14ac:dyDescent="0.2">
      <c r="A52" s="58">
        <v>46</v>
      </c>
      <c r="B52" s="59" t="s">
        <v>52</v>
      </c>
      <c r="C52" s="318"/>
      <c r="D52" s="60"/>
      <c r="E52" s="65"/>
      <c r="F52" s="65"/>
      <c r="G52" s="65"/>
      <c r="H52" s="336"/>
      <c r="I52" s="60"/>
      <c r="J52" s="65"/>
      <c r="K52" s="336"/>
      <c r="L52" s="60"/>
      <c r="M52" s="65"/>
      <c r="N52" s="336"/>
      <c r="O52" s="60"/>
      <c r="P52" s="65"/>
      <c r="Q52" s="336"/>
      <c r="R52" s="60"/>
      <c r="S52" s="65"/>
      <c r="T52" s="92"/>
      <c r="U52" s="60"/>
      <c r="V52" s="60"/>
      <c r="W52" s="61"/>
      <c r="X52" s="92"/>
      <c r="Y52" s="65"/>
      <c r="Z52" s="92"/>
      <c r="AA52" s="60"/>
      <c r="AB52" s="92"/>
      <c r="AC52" s="60"/>
      <c r="AD52" s="60"/>
      <c r="AE52" s="92"/>
      <c r="AF52" s="96"/>
    </row>
    <row r="53" spans="1:32" ht="16.149999999999999" customHeight="1" x14ac:dyDescent="0.2">
      <c r="A53" s="54">
        <v>47</v>
      </c>
      <c r="B53" s="55" t="s">
        <v>53</v>
      </c>
      <c r="C53" s="319"/>
      <c r="D53" s="56"/>
      <c r="E53" s="74"/>
      <c r="F53" s="74"/>
      <c r="G53" s="74"/>
      <c r="H53" s="337"/>
      <c r="I53" s="56"/>
      <c r="J53" s="74"/>
      <c r="K53" s="337"/>
      <c r="L53" s="56"/>
      <c r="M53" s="74"/>
      <c r="N53" s="337"/>
      <c r="O53" s="56"/>
      <c r="P53" s="74"/>
      <c r="Q53" s="337"/>
      <c r="R53" s="56"/>
      <c r="S53" s="74"/>
      <c r="T53" s="93"/>
      <c r="U53" s="56"/>
      <c r="V53" s="56"/>
      <c r="W53" s="57"/>
      <c r="X53" s="93"/>
      <c r="Y53" s="74"/>
      <c r="Z53" s="93"/>
      <c r="AA53" s="56"/>
      <c r="AB53" s="93"/>
      <c r="AC53" s="56"/>
      <c r="AD53" s="56"/>
      <c r="AE53" s="93"/>
      <c r="AF53" s="97"/>
    </row>
    <row r="54" spans="1:32" ht="16.149999999999999" customHeight="1" x14ac:dyDescent="0.2">
      <c r="A54" s="54">
        <v>48</v>
      </c>
      <c r="B54" s="55" t="s">
        <v>91</v>
      </c>
      <c r="C54" s="319"/>
      <c r="D54" s="56"/>
      <c r="E54" s="74"/>
      <c r="F54" s="74"/>
      <c r="G54" s="74"/>
      <c r="H54" s="337"/>
      <c r="I54" s="56"/>
      <c r="J54" s="74"/>
      <c r="K54" s="337"/>
      <c r="L54" s="56"/>
      <c r="M54" s="74"/>
      <c r="N54" s="337"/>
      <c r="O54" s="56"/>
      <c r="P54" s="74"/>
      <c r="Q54" s="337"/>
      <c r="R54" s="56"/>
      <c r="S54" s="74"/>
      <c r="T54" s="93"/>
      <c r="U54" s="56"/>
      <c r="V54" s="56"/>
      <c r="W54" s="57"/>
      <c r="X54" s="93"/>
      <c r="Y54" s="74"/>
      <c r="Z54" s="93"/>
      <c r="AA54" s="56"/>
      <c r="AB54" s="93"/>
      <c r="AC54" s="56"/>
      <c r="AD54" s="56"/>
      <c r="AE54" s="93"/>
      <c r="AF54" s="97"/>
    </row>
    <row r="55" spans="1:32" ht="16.149999999999999" customHeight="1" x14ac:dyDescent="0.2">
      <c r="A55" s="54">
        <v>49</v>
      </c>
      <c r="B55" s="55" t="s">
        <v>54</v>
      </c>
      <c r="C55" s="319"/>
      <c r="D55" s="56"/>
      <c r="E55" s="74"/>
      <c r="F55" s="74"/>
      <c r="G55" s="74"/>
      <c r="H55" s="337"/>
      <c r="I55" s="56"/>
      <c r="J55" s="74"/>
      <c r="K55" s="337"/>
      <c r="L55" s="56"/>
      <c r="M55" s="74"/>
      <c r="N55" s="337"/>
      <c r="O55" s="56"/>
      <c r="P55" s="74"/>
      <c r="Q55" s="337"/>
      <c r="R55" s="56"/>
      <c r="S55" s="74"/>
      <c r="T55" s="93"/>
      <c r="U55" s="56"/>
      <c r="V55" s="56"/>
      <c r="W55" s="57"/>
      <c r="X55" s="93"/>
      <c r="Y55" s="74"/>
      <c r="Z55" s="93"/>
      <c r="AA55" s="56"/>
      <c r="AB55" s="93"/>
      <c r="AC55" s="56"/>
      <c r="AD55" s="56"/>
      <c r="AE55" s="93"/>
      <c r="AF55" s="97"/>
    </row>
    <row r="56" spans="1:32" ht="16.149999999999999" customHeight="1" x14ac:dyDescent="0.2">
      <c r="A56" s="49">
        <v>50</v>
      </c>
      <c r="B56" s="50" t="s">
        <v>55</v>
      </c>
      <c r="C56" s="320"/>
      <c r="D56" s="51"/>
      <c r="E56" s="80"/>
      <c r="F56" s="80"/>
      <c r="G56" s="80"/>
      <c r="H56" s="338"/>
      <c r="I56" s="51"/>
      <c r="J56" s="80"/>
      <c r="K56" s="338"/>
      <c r="L56" s="51"/>
      <c r="M56" s="80"/>
      <c r="N56" s="338"/>
      <c r="O56" s="51"/>
      <c r="P56" s="80"/>
      <c r="Q56" s="338"/>
      <c r="R56" s="51"/>
      <c r="S56" s="80"/>
      <c r="T56" s="94"/>
      <c r="U56" s="51"/>
      <c r="V56" s="51"/>
      <c r="W56" s="52"/>
      <c r="X56" s="94"/>
      <c r="Y56" s="80"/>
      <c r="Z56" s="94"/>
      <c r="AA56" s="51"/>
      <c r="AB56" s="94"/>
      <c r="AC56" s="53"/>
      <c r="AD56" s="51"/>
      <c r="AE56" s="95"/>
      <c r="AF56" s="95"/>
    </row>
    <row r="57" spans="1:32" ht="16.149999999999999" customHeight="1" x14ac:dyDescent="0.2">
      <c r="A57" s="58">
        <v>51</v>
      </c>
      <c r="B57" s="59" t="s">
        <v>56</v>
      </c>
      <c r="C57" s="318"/>
      <c r="D57" s="60"/>
      <c r="E57" s="65"/>
      <c r="F57" s="65"/>
      <c r="G57" s="65"/>
      <c r="H57" s="336"/>
      <c r="I57" s="60"/>
      <c r="J57" s="65"/>
      <c r="K57" s="336"/>
      <c r="L57" s="60"/>
      <c r="M57" s="65"/>
      <c r="N57" s="336"/>
      <c r="O57" s="60"/>
      <c r="P57" s="65"/>
      <c r="Q57" s="336"/>
      <c r="R57" s="60"/>
      <c r="S57" s="65"/>
      <c r="T57" s="92"/>
      <c r="U57" s="60"/>
      <c r="V57" s="60"/>
      <c r="W57" s="61"/>
      <c r="X57" s="92"/>
      <c r="Y57" s="65"/>
      <c r="Z57" s="92"/>
      <c r="AA57" s="60"/>
      <c r="AB57" s="92"/>
      <c r="AC57" s="60"/>
      <c r="AD57" s="60"/>
      <c r="AE57" s="92"/>
      <c r="AF57" s="96"/>
    </row>
    <row r="58" spans="1:32" ht="16.149999999999999" customHeight="1" x14ac:dyDescent="0.2">
      <c r="A58" s="54">
        <v>52</v>
      </c>
      <c r="B58" s="55" t="s">
        <v>57</v>
      </c>
      <c r="C58" s="319"/>
      <c r="D58" s="56"/>
      <c r="E58" s="74"/>
      <c r="F58" s="74"/>
      <c r="G58" s="74"/>
      <c r="H58" s="337"/>
      <c r="I58" s="56"/>
      <c r="J58" s="74"/>
      <c r="K58" s="337"/>
      <c r="L58" s="56"/>
      <c r="M58" s="74"/>
      <c r="N58" s="337"/>
      <c r="O58" s="56"/>
      <c r="P58" s="74"/>
      <c r="Q58" s="337"/>
      <c r="R58" s="56"/>
      <c r="S58" s="74"/>
      <c r="T58" s="93"/>
      <c r="U58" s="56"/>
      <c r="V58" s="56"/>
      <c r="W58" s="57"/>
      <c r="X58" s="93"/>
      <c r="Y58" s="74"/>
      <c r="Z58" s="93"/>
      <c r="AA58" s="56"/>
      <c r="AB58" s="93"/>
      <c r="AC58" s="56"/>
      <c r="AD58" s="56"/>
      <c r="AE58" s="93"/>
      <c r="AF58" s="97"/>
    </row>
    <row r="59" spans="1:32" ht="16.149999999999999" customHeight="1" x14ac:dyDescent="0.2">
      <c r="A59" s="54">
        <v>53</v>
      </c>
      <c r="B59" s="55" t="s">
        <v>58</v>
      </c>
      <c r="C59" s="319"/>
      <c r="D59" s="56"/>
      <c r="E59" s="74"/>
      <c r="F59" s="74"/>
      <c r="G59" s="74"/>
      <c r="H59" s="337"/>
      <c r="I59" s="56"/>
      <c r="J59" s="74"/>
      <c r="K59" s="337"/>
      <c r="L59" s="56"/>
      <c r="M59" s="74"/>
      <c r="N59" s="337"/>
      <c r="O59" s="56"/>
      <c r="P59" s="74"/>
      <c r="Q59" s="337"/>
      <c r="R59" s="56"/>
      <c r="S59" s="74"/>
      <c r="T59" s="93"/>
      <c r="U59" s="56"/>
      <c r="V59" s="56"/>
      <c r="W59" s="57"/>
      <c r="X59" s="93"/>
      <c r="Y59" s="74"/>
      <c r="Z59" s="93"/>
      <c r="AA59" s="56"/>
      <c r="AB59" s="93"/>
      <c r="AC59" s="56"/>
      <c r="AD59" s="56"/>
      <c r="AE59" s="93"/>
      <c r="AF59" s="97"/>
    </row>
    <row r="60" spans="1:32" ht="16.149999999999999" customHeight="1" x14ac:dyDescent="0.2">
      <c r="A60" s="54">
        <v>54</v>
      </c>
      <c r="B60" s="55" t="s">
        <v>59</v>
      </c>
      <c r="C60" s="319"/>
      <c r="D60" s="56"/>
      <c r="E60" s="74"/>
      <c r="F60" s="74"/>
      <c r="G60" s="74"/>
      <c r="H60" s="337"/>
      <c r="I60" s="56"/>
      <c r="J60" s="74"/>
      <c r="K60" s="337"/>
      <c r="L60" s="56"/>
      <c r="M60" s="74"/>
      <c r="N60" s="337"/>
      <c r="O60" s="56"/>
      <c r="P60" s="74"/>
      <c r="Q60" s="337"/>
      <c r="R60" s="56"/>
      <c r="S60" s="74"/>
      <c r="T60" s="93"/>
      <c r="U60" s="56"/>
      <c r="V60" s="56"/>
      <c r="W60" s="57"/>
      <c r="X60" s="93"/>
      <c r="Y60" s="74"/>
      <c r="Z60" s="93"/>
      <c r="AA60" s="56"/>
      <c r="AB60" s="93"/>
      <c r="AC60" s="56"/>
      <c r="AD60" s="56"/>
      <c r="AE60" s="93"/>
      <c r="AF60" s="97"/>
    </row>
    <row r="61" spans="1:32" ht="16.149999999999999" customHeight="1" x14ac:dyDescent="0.2">
      <c r="A61" s="49">
        <v>55</v>
      </c>
      <c r="B61" s="50" t="s">
        <v>60</v>
      </c>
      <c r="C61" s="320"/>
      <c r="D61" s="51"/>
      <c r="E61" s="80"/>
      <c r="F61" s="80"/>
      <c r="G61" s="80"/>
      <c r="H61" s="338"/>
      <c r="I61" s="51"/>
      <c r="J61" s="80"/>
      <c r="K61" s="338"/>
      <c r="L61" s="51"/>
      <c r="M61" s="80"/>
      <c r="N61" s="338"/>
      <c r="O61" s="51"/>
      <c r="P61" s="80"/>
      <c r="Q61" s="338"/>
      <c r="R61" s="51"/>
      <c r="S61" s="80"/>
      <c r="T61" s="94"/>
      <c r="U61" s="51"/>
      <c r="V61" s="51"/>
      <c r="W61" s="52"/>
      <c r="X61" s="94"/>
      <c r="Y61" s="80"/>
      <c r="Z61" s="94"/>
      <c r="AA61" s="51"/>
      <c r="AB61" s="94"/>
      <c r="AC61" s="53"/>
      <c r="AD61" s="51"/>
      <c r="AE61" s="95"/>
      <c r="AF61" s="95"/>
    </row>
    <row r="62" spans="1:32" ht="16.149999999999999" customHeight="1" x14ac:dyDescent="0.2">
      <c r="A62" s="58">
        <v>56</v>
      </c>
      <c r="B62" s="59" t="s">
        <v>61</v>
      </c>
      <c r="C62" s="318"/>
      <c r="D62" s="60"/>
      <c r="E62" s="65"/>
      <c r="F62" s="65"/>
      <c r="G62" s="65"/>
      <c r="H62" s="336"/>
      <c r="I62" s="60"/>
      <c r="J62" s="65"/>
      <c r="K62" s="336"/>
      <c r="L62" s="60"/>
      <c r="M62" s="65"/>
      <c r="N62" s="336"/>
      <c r="O62" s="60"/>
      <c r="P62" s="65"/>
      <c r="Q62" s="336"/>
      <c r="R62" s="60"/>
      <c r="S62" s="65"/>
      <c r="T62" s="92"/>
      <c r="U62" s="60"/>
      <c r="V62" s="60"/>
      <c r="W62" s="61"/>
      <c r="X62" s="92"/>
      <c r="Y62" s="65"/>
      <c r="Z62" s="92"/>
      <c r="AA62" s="60"/>
      <c r="AB62" s="92"/>
      <c r="AC62" s="60"/>
      <c r="AD62" s="60"/>
      <c r="AE62" s="92"/>
      <c r="AF62" s="96"/>
    </row>
    <row r="63" spans="1:32" ht="16.149999999999999" customHeight="1" x14ac:dyDescent="0.2">
      <c r="A63" s="54">
        <v>57</v>
      </c>
      <c r="B63" s="55" t="s">
        <v>62</v>
      </c>
      <c r="C63" s="319"/>
      <c r="D63" s="56"/>
      <c r="E63" s="74"/>
      <c r="F63" s="74"/>
      <c r="G63" s="74"/>
      <c r="H63" s="337"/>
      <c r="I63" s="56"/>
      <c r="J63" s="74"/>
      <c r="K63" s="337"/>
      <c r="L63" s="56"/>
      <c r="M63" s="74"/>
      <c r="N63" s="337"/>
      <c r="O63" s="56"/>
      <c r="P63" s="74"/>
      <c r="Q63" s="337"/>
      <c r="R63" s="56"/>
      <c r="S63" s="74"/>
      <c r="T63" s="93"/>
      <c r="U63" s="56"/>
      <c r="V63" s="56"/>
      <c r="W63" s="57"/>
      <c r="X63" s="93"/>
      <c r="Y63" s="74"/>
      <c r="Z63" s="93"/>
      <c r="AA63" s="56"/>
      <c r="AB63" s="93"/>
      <c r="AC63" s="56"/>
      <c r="AD63" s="56"/>
      <c r="AE63" s="93"/>
      <c r="AF63" s="97"/>
    </row>
    <row r="64" spans="1:32" ht="16.149999999999999" customHeight="1" x14ac:dyDescent="0.2">
      <c r="A64" s="54">
        <v>58</v>
      </c>
      <c r="B64" s="55" t="s">
        <v>63</v>
      </c>
      <c r="C64" s="319"/>
      <c r="D64" s="56"/>
      <c r="E64" s="74"/>
      <c r="F64" s="74"/>
      <c r="G64" s="74"/>
      <c r="H64" s="337"/>
      <c r="I64" s="56"/>
      <c r="J64" s="74"/>
      <c r="K64" s="337"/>
      <c r="L64" s="56"/>
      <c r="M64" s="74"/>
      <c r="N64" s="337"/>
      <c r="O64" s="56"/>
      <c r="P64" s="74"/>
      <c r="Q64" s="337"/>
      <c r="R64" s="56"/>
      <c r="S64" s="74"/>
      <c r="T64" s="93"/>
      <c r="U64" s="56"/>
      <c r="V64" s="56"/>
      <c r="W64" s="57"/>
      <c r="X64" s="93"/>
      <c r="Y64" s="74"/>
      <c r="Z64" s="93"/>
      <c r="AA64" s="56"/>
      <c r="AB64" s="93"/>
      <c r="AC64" s="56"/>
      <c r="AD64" s="56"/>
      <c r="AE64" s="93"/>
      <c r="AF64" s="97"/>
    </row>
    <row r="65" spans="1:32" ht="16.149999999999999" customHeight="1" x14ac:dyDescent="0.2">
      <c r="A65" s="54">
        <v>59</v>
      </c>
      <c r="B65" s="55" t="s">
        <v>64</v>
      </c>
      <c r="C65" s="319"/>
      <c r="D65" s="56"/>
      <c r="E65" s="74"/>
      <c r="F65" s="74"/>
      <c r="G65" s="74"/>
      <c r="H65" s="337"/>
      <c r="I65" s="56"/>
      <c r="J65" s="74"/>
      <c r="K65" s="337"/>
      <c r="L65" s="56"/>
      <c r="M65" s="74"/>
      <c r="N65" s="337"/>
      <c r="O65" s="56"/>
      <c r="P65" s="74"/>
      <c r="Q65" s="337"/>
      <c r="R65" s="56"/>
      <c r="S65" s="74"/>
      <c r="T65" s="93"/>
      <c r="U65" s="56"/>
      <c r="V65" s="56"/>
      <c r="W65" s="57"/>
      <c r="X65" s="93"/>
      <c r="Y65" s="74"/>
      <c r="Z65" s="93"/>
      <c r="AA65" s="56"/>
      <c r="AB65" s="93"/>
      <c r="AC65" s="56"/>
      <c r="AD65" s="56"/>
      <c r="AE65" s="93"/>
      <c r="AF65" s="97"/>
    </row>
    <row r="66" spans="1:32" ht="16.149999999999999" customHeight="1" x14ac:dyDescent="0.2">
      <c r="A66" s="49">
        <v>60</v>
      </c>
      <c r="B66" s="50" t="s">
        <v>65</v>
      </c>
      <c r="C66" s="320"/>
      <c r="D66" s="51"/>
      <c r="E66" s="80"/>
      <c r="F66" s="80"/>
      <c r="G66" s="80"/>
      <c r="H66" s="338"/>
      <c r="I66" s="51"/>
      <c r="J66" s="80"/>
      <c r="K66" s="338"/>
      <c r="L66" s="51"/>
      <c r="M66" s="80"/>
      <c r="N66" s="338"/>
      <c r="O66" s="51"/>
      <c r="P66" s="80"/>
      <c r="Q66" s="338"/>
      <c r="R66" s="51"/>
      <c r="S66" s="80"/>
      <c r="T66" s="94"/>
      <c r="U66" s="51"/>
      <c r="V66" s="51"/>
      <c r="W66" s="52"/>
      <c r="X66" s="94"/>
      <c r="Y66" s="80"/>
      <c r="Z66" s="94"/>
      <c r="AA66" s="51"/>
      <c r="AB66" s="94"/>
      <c r="AC66" s="53"/>
      <c r="AD66" s="51"/>
      <c r="AE66" s="95"/>
      <c r="AF66" s="95"/>
    </row>
    <row r="67" spans="1:32" ht="16.149999999999999" customHeight="1" x14ac:dyDescent="0.2">
      <c r="A67" s="58">
        <v>61</v>
      </c>
      <c r="B67" s="59" t="s">
        <v>66</v>
      </c>
      <c r="C67" s="318"/>
      <c r="D67" s="60"/>
      <c r="E67" s="65"/>
      <c r="F67" s="65"/>
      <c r="G67" s="65"/>
      <c r="H67" s="336"/>
      <c r="I67" s="60"/>
      <c r="J67" s="65"/>
      <c r="K67" s="336"/>
      <c r="L67" s="60"/>
      <c r="M67" s="65"/>
      <c r="N67" s="336"/>
      <c r="O67" s="60"/>
      <c r="P67" s="65"/>
      <c r="Q67" s="336"/>
      <c r="R67" s="60"/>
      <c r="S67" s="65"/>
      <c r="T67" s="92"/>
      <c r="U67" s="60"/>
      <c r="V67" s="60"/>
      <c r="W67" s="61"/>
      <c r="X67" s="92"/>
      <c r="Y67" s="65"/>
      <c r="Z67" s="92"/>
      <c r="AA67" s="60"/>
      <c r="AB67" s="92"/>
      <c r="AC67" s="60"/>
      <c r="AD67" s="60"/>
      <c r="AE67" s="92"/>
      <c r="AF67" s="96"/>
    </row>
    <row r="68" spans="1:32" ht="16.149999999999999" customHeight="1" x14ac:dyDescent="0.2">
      <c r="A68" s="54">
        <v>62</v>
      </c>
      <c r="B68" s="55" t="s">
        <v>67</v>
      </c>
      <c r="C68" s="319"/>
      <c r="D68" s="56"/>
      <c r="E68" s="74"/>
      <c r="F68" s="74"/>
      <c r="G68" s="74"/>
      <c r="H68" s="337"/>
      <c r="I68" s="56"/>
      <c r="J68" s="74"/>
      <c r="K68" s="337"/>
      <c r="L68" s="56"/>
      <c r="M68" s="74"/>
      <c r="N68" s="337"/>
      <c r="O68" s="56"/>
      <c r="P68" s="74"/>
      <c r="Q68" s="337"/>
      <c r="R68" s="56"/>
      <c r="S68" s="74"/>
      <c r="T68" s="93"/>
      <c r="U68" s="56"/>
      <c r="V68" s="56"/>
      <c r="W68" s="57"/>
      <c r="X68" s="93"/>
      <c r="Y68" s="74"/>
      <c r="Z68" s="93"/>
      <c r="AA68" s="56"/>
      <c r="AB68" s="93"/>
      <c r="AC68" s="56"/>
      <c r="AD68" s="56"/>
      <c r="AE68" s="93"/>
      <c r="AF68" s="97"/>
    </row>
    <row r="69" spans="1:32" ht="16.149999999999999" customHeight="1" x14ac:dyDescent="0.2">
      <c r="A69" s="54">
        <v>63</v>
      </c>
      <c r="B69" s="55" t="s">
        <v>68</v>
      </c>
      <c r="C69" s="319"/>
      <c r="D69" s="56"/>
      <c r="E69" s="74"/>
      <c r="F69" s="74"/>
      <c r="G69" s="74"/>
      <c r="H69" s="337"/>
      <c r="I69" s="56"/>
      <c r="J69" s="74"/>
      <c r="K69" s="337"/>
      <c r="L69" s="56"/>
      <c r="M69" s="74"/>
      <c r="N69" s="337"/>
      <c r="O69" s="56"/>
      <c r="P69" s="74"/>
      <c r="Q69" s="337"/>
      <c r="R69" s="56"/>
      <c r="S69" s="74"/>
      <c r="T69" s="93"/>
      <c r="U69" s="56"/>
      <c r="V69" s="56"/>
      <c r="W69" s="57"/>
      <c r="X69" s="93"/>
      <c r="Y69" s="74"/>
      <c r="Z69" s="93"/>
      <c r="AA69" s="56"/>
      <c r="AB69" s="93"/>
      <c r="AC69" s="56"/>
      <c r="AD69" s="56"/>
      <c r="AE69" s="93"/>
      <c r="AF69" s="97"/>
    </row>
    <row r="70" spans="1:32" ht="16.149999999999999" customHeight="1" x14ac:dyDescent="0.2">
      <c r="A70" s="54">
        <v>64</v>
      </c>
      <c r="B70" s="55" t="s">
        <v>69</v>
      </c>
      <c r="C70" s="319"/>
      <c r="D70" s="56"/>
      <c r="E70" s="74"/>
      <c r="F70" s="74"/>
      <c r="G70" s="74"/>
      <c r="H70" s="337"/>
      <c r="I70" s="56"/>
      <c r="J70" s="74"/>
      <c r="K70" s="337"/>
      <c r="L70" s="56"/>
      <c r="M70" s="74"/>
      <c r="N70" s="337"/>
      <c r="O70" s="56"/>
      <c r="P70" s="74"/>
      <c r="Q70" s="337"/>
      <c r="R70" s="56"/>
      <c r="S70" s="74"/>
      <c r="T70" s="93"/>
      <c r="U70" s="56"/>
      <c r="V70" s="56"/>
      <c r="W70" s="57"/>
      <c r="X70" s="93"/>
      <c r="Y70" s="74"/>
      <c r="Z70" s="93"/>
      <c r="AA70" s="56"/>
      <c r="AB70" s="93"/>
      <c r="AC70" s="56"/>
      <c r="AD70" s="56"/>
      <c r="AE70" s="93"/>
      <c r="AF70" s="97"/>
    </row>
    <row r="71" spans="1:32" ht="16.149999999999999" customHeight="1" x14ac:dyDescent="0.2">
      <c r="A71" s="49">
        <v>65</v>
      </c>
      <c r="B71" s="50" t="s">
        <v>70</v>
      </c>
      <c r="C71" s="320"/>
      <c r="D71" s="51"/>
      <c r="E71" s="80"/>
      <c r="F71" s="80"/>
      <c r="G71" s="80"/>
      <c r="H71" s="338"/>
      <c r="I71" s="51"/>
      <c r="J71" s="80"/>
      <c r="K71" s="338"/>
      <c r="L71" s="51"/>
      <c r="M71" s="80"/>
      <c r="N71" s="338"/>
      <c r="O71" s="51"/>
      <c r="P71" s="80"/>
      <c r="Q71" s="338"/>
      <c r="R71" s="51"/>
      <c r="S71" s="80"/>
      <c r="T71" s="94"/>
      <c r="U71" s="51"/>
      <c r="V71" s="51"/>
      <c r="W71" s="52"/>
      <c r="X71" s="94"/>
      <c r="Y71" s="80"/>
      <c r="Z71" s="94"/>
      <c r="AA71" s="51"/>
      <c r="AB71" s="94"/>
      <c r="AC71" s="53"/>
      <c r="AD71" s="51"/>
      <c r="AE71" s="95"/>
      <c r="AF71" s="95"/>
    </row>
    <row r="72" spans="1:32" ht="16.149999999999999" customHeight="1" x14ac:dyDescent="0.2">
      <c r="A72" s="58">
        <v>66</v>
      </c>
      <c r="B72" s="59" t="s">
        <v>71</v>
      </c>
      <c r="C72" s="318"/>
      <c r="D72" s="60"/>
      <c r="E72" s="65"/>
      <c r="F72" s="65"/>
      <c r="G72" s="65"/>
      <c r="H72" s="336"/>
      <c r="I72" s="60"/>
      <c r="J72" s="65"/>
      <c r="K72" s="336"/>
      <c r="L72" s="60"/>
      <c r="M72" s="65"/>
      <c r="N72" s="336"/>
      <c r="O72" s="60"/>
      <c r="P72" s="65"/>
      <c r="Q72" s="336"/>
      <c r="R72" s="60"/>
      <c r="S72" s="65"/>
      <c r="T72" s="92"/>
      <c r="U72" s="60"/>
      <c r="V72" s="60"/>
      <c r="W72" s="61"/>
      <c r="X72" s="92"/>
      <c r="Y72" s="65"/>
      <c r="Z72" s="92"/>
      <c r="AA72" s="60"/>
      <c r="AB72" s="92"/>
      <c r="AC72" s="60"/>
      <c r="AD72" s="60"/>
      <c r="AE72" s="92"/>
      <c r="AF72" s="96"/>
    </row>
    <row r="73" spans="1:32" ht="16.149999999999999" customHeight="1" x14ac:dyDescent="0.2">
      <c r="A73" s="54">
        <v>67</v>
      </c>
      <c r="B73" s="55" t="s">
        <v>4</v>
      </c>
      <c r="C73" s="319"/>
      <c r="D73" s="56"/>
      <c r="E73" s="74"/>
      <c r="F73" s="74"/>
      <c r="G73" s="74"/>
      <c r="H73" s="337"/>
      <c r="I73" s="56"/>
      <c r="J73" s="74"/>
      <c r="K73" s="337"/>
      <c r="L73" s="56"/>
      <c r="M73" s="74"/>
      <c r="N73" s="337"/>
      <c r="O73" s="56"/>
      <c r="P73" s="74"/>
      <c r="Q73" s="337"/>
      <c r="R73" s="56"/>
      <c r="S73" s="74"/>
      <c r="T73" s="93"/>
      <c r="U73" s="56"/>
      <c r="V73" s="56"/>
      <c r="W73" s="57"/>
      <c r="X73" s="93"/>
      <c r="Y73" s="74"/>
      <c r="Z73" s="93"/>
      <c r="AA73" s="56"/>
      <c r="AB73" s="93"/>
      <c r="AC73" s="56"/>
      <c r="AD73" s="56"/>
      <c r="AE73" s="93"/>
      <c r="AF73" s="97"/>
    </row>
    <row r="74" spans="1:32" ht="16.149999999999999" customHeight="1" x14ac:dyDescent="0.2">
      <c r="A74" s="54">
        <v>68</v>
      </c>
      <c r="B74" s="55" t="s">
        <v>3</v>
      </c>
      <c r="C74" s="319"/>
      <c r="D74" s="56"/>
      <c r="E74" s="74"/>
      <c r="F74" s="74"/>
      <c r="G74" s="74"/>
      <c r="H74" s="337"/>
      <c r="I74" s="56"/>
      <c r="J74" s="74"/>
      <c r="K74" s="337"/>
      <c r="L74" s="56"/>
      <c r="M74" s="74"/>
      <c r="N74" s="337"/>
      <c r="O74" s="56"/>
      <c r="P74" s="74"/>
      <c r="Q74" s="337"/>
      <c r="R74" s="56"/>
      <c r="S74" s="74"/>
      <c r="T74" s="93"/>
      <c r="U74" s="56"/>
      <c r="V74" s="56"/>
      <c r="W74" s="57"/>
      <c r="X74" s="93"/>
      <c r="Y74" s="74"/>
      <c r="Z74" s="93"/>
      <c r="AA74" s="56"/>
      <c r="AB74" s="93"/>
      <c r="AC74" s="56"/>
      <c r="AD74" s="56"/>
      <c r="AE74" s="93"/>
      <c r="AF74" s="97"/>
    </row>
    <row r="75" spans="1:32" ht="16.149999999999999" customHeight="1" x14ac:dyDescent="0.2">
      <c r="A75" s="54">
        <v>69</v>
      </c>
      <c r="B75" s="55" t="s">
        <v>93</v>
      </c>
      <c r="C75" s="319"/>
      <c r="D75" s="56"/>
      <c r="E75" s="74"/>
      <c r="F75" s="74"/>
      <c r="G75" s="74"/>
      <c r="H75" s="337"/>
      <c r="I75" s="56"/>
      <c r="J75" s="74"/>
      <c r="K75" s="337"/>
      <c r="L75" s="56"/>
      <c r="M75" s="74"/>
      <c r="N75" s="337"/>
      <c r="O75" s="56"/>
      <c r="P75" s="74"/>
      <c r="Q75" s="337"/>
      <c r="R75" s="56"/>
      <c r="S75" s="74"/>
      <c r="T75" s="93"/>
      <c r="U75" s="56"/>
      <c r="V75" s="56"/>
      <c r="W75" s="57"/>
      <c r="X75" s="93"/>
      <c r="Y75" s="74"/>
      <c r="Z75" s="93"/>
      <c r="AA75" s="56"/>
      <c r="AB75" s="93"/>
      <c r="AC75" s="56"/>
      <c r="AD75" s="56"/>
      <c r="AE75" s="93"/>
      <c r="AF75" s="97"/>
    </row>
    <row r="76" spans="1:32" s="195" customFormat="1" ht="16.149999999999999" customHeight="1" thickBot="1" x14ac:dyDescent="0.25">
      <c r="A76" s="1574" t="s">
        <v>494</v>
      </c>
      <c r="B76" s="1576"/>
      <c r="C76" s="339">
        <v>1379</v>
      </c>
      <c r="D76" s="308"/>
      <c r="E76" s="329">
        <v>11563835.49081807</v>
      </c>
      <c r="F76" s="329">
        <v>714.81015756302509</v>
      </c>
      <c r="G76" s="329">
        <v>985723.20727941149</v>
      </c>
      <c r="H76" s="339">
        <v>890</v>
      </c>
      <c r="I76" s="308"/>
      <c r="J76" s="329">
        <v>416191.0811190207</v>
      </c>
      <c r="K76" s="339">
        <v>0</v>
      </c>
      <c r="L76" s="308"/>
      <c r="M76" s="329">
        <v>0</v>
      </c>
      <c r="N76" s="339">
        <v>65</v>
      </c>
      <c r="O76" s="308"/>
      <c r="P76" s="329">
        <v>207925.66061039385</v>
      </c>
      <c r="Q76" s="339">
        <v>0</v>
      </c>
      <c r="R76" s="308"/>
      <c r="S76" s="329">
        <v>0</v>
      </c>
      <c r="T76" s="340">
        <v>13173675</v>
      </c>
      <c r="U76" s="308">
        <v>249239</v>
      </c>
      <c r="V76" s="308">
        <v>-63386</v>
      </c>
      <c r="W76" s="341">
        <v>185853</v>
      </c>
      <c r="X76" s="340">
        <v>13359528</v>
      </c>
      <c r="Y76" s="329">
        <v>-33399</v>
      </c>
      <c r="Z76" s="340">
        <v>13326129</v>
      </c>
      <c r="AA76" s="329">
        <v>-7210</v>
      </c>
      <c r="AB76" s="340">
        <v>13318919</v>
      </c>
      <c r="AC76" s="308">
        <v>8724736</v>
      </c>
      <c r="AD76" s="308">
        <v>4594183</v>
      </c>
      <c r="AE76" s="340">
        <v>1148546</v>
      </c>
      <c r="AF76" s="305">
        <v>13318919</v>
      </c>
    </row>
    <row r="77" spans="1:32" s="195" customFormat="1" ht="12.75" customHeight="1" thickTop="1" x14ac:dyDescent="0.2">
      <c r="A77" s="1577" t="s">
        <v>447</v>
      </c>
      <c r="B77" s="1578"/>
      <c r="C77" s="348"/>
      <c r="D77" s="326"/>
      <c r="E77" s="326"/>
      <c r="F77" s="326"/>
      <c r="G77" s="326"/>
      <c r="H77" s="348"/>
      <c r="I77" s="326"/>
      <c r="J77" s="326"/>
      <c r="K77" s="348"/>
      <c r="L77" s="326"/>
      <c r="M77" s="326"/>
      <c r="N77" s="348"/>
      <c r="O77" s="326"/>
      <c r="P77" s="326"/>
      <c r="Q77" s="348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s="195" customFormat="1" ht="14.45" customHeight="1" x14ac:dyDescent="0.2">
      <c r="A78" s="1579" t="s">
        <v>448</v>
      </c>
      <c r="B78" s="1580"/>
      <c r="C78" s="238"/>
      <c r="D78" s="236"/>
      <c r="E78" s="236"/>
      <c r="F78" s="236"/>
      <c r="G78" s="236"/>
      <c r="H78" s="238"/>
      <c r="I78" s="236"/>
      <c r="J78" s="236"/>
      <c r="K78" s="238"/>
      <c r="L78" s="236"/>
      <c r="M78" s="236"/>
      <c r="N78" s="238"/>
      <c r="O78" s="236"/>
      <c r="P78" s="236"/>
      <c r="Q78" s="238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97">
        <v>441000</v>
      </c>
      <c r="AC78" s="241">
        <v>294000</v>
      </c>
      <c r="AD78" s="236">
        <v>147000</v>
      </c>
      <c r="AE78" s="97">
        <v>36750</v>
      </c>
      <c r="AF78" s="97">
        <v>441000</v>
      </c>
    </row>
    <row r="79" spans="1:32" s="195" customFormat="1" ht="14.45" customHeight="1" x14ac:dyDescent="0.2">
      <c r="A79" s="1581" t="s">
        <v>466</v>
      </c>
      <c r="B79" s="1582"/>
      <c r="C79" s="238"/>
      <c r="D79" s="236"/>
      <c r="E79" s="236"/>
      <c r="F79" s="236"/>
      <c r="G79" s="236"/>
      <c r="H79" s="238"/>
      <c r="I79" s="236"/>
      <c r="J79" s="236"/>
      <c r="K79" s="238"/>
      <c r="L79" s="236"/>
      <c r="M79" s="236"/>
      <c r="N79" s="238"/>
      <c r="O79" s="236"/>
      <c r="P79" s="236"/>
      <c r="Q79" s="238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40"/>
      <c r="AC79" s="241"/>
      <c r="AD79" s="236"/>
      <c r="AE79" s="240"/>
      <c r="AF79" s="97">
        <v>36000</v>
      </c>
    </row>
    <row r="80" spans="1:32" ht="14.45" customHeight="1" x14ac:dyDescent="0.2">
      <c r="A80" s="1583" t="s">
        <v>547</v>
      </c>
      <c r="B80" s="1584"/>
      <c r="C80" s="238"/>
      <c r="D80" s="236"/>
      <c r="E80" s="236"/>
      <c r="F80" s="236"/>
      <c r="G80" s="236"/>
      <c r="H80" s="238"/>
      <c r="I80" s="236"/>
      <c r="J80" s="236"/>
      <c r="K80" s="238"/>
      <c r="L80" s="236"/>
      <c r="M80" s="236"/>
      <c r="N80" s="238"/>
      <c r="O80" s="236"/>
      <c r="P80" s="236"/>
      <c r="Q80" s="238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41"/>
      <c r="AC80" s="241">
        <v>0</v>
      </c>
      <c r="AD80" s="236">
        <v>0</v>
      </c>
      <c r="AE80" s="97">
        <v>0</v>
      </c>
      <c r="AF80" s="97">
        <v>0</v>
      </c>
    </row>
    <row r="81" spans="1:32" s="195" customFormat="1" ht="14.45" customHeight="1" x14ac:dyDescent="0.2">
      <c r="A81" s="1583" t="s">
        <v>465</v>
      </c>
      <c r="B81" s="1584"/>
      <c r="C81" s="238"/>
      <c r="D81" s="236"/>
      <c r="E81" s="236"/>
      <c r="F81" s="236"/>
      <c r="G81" s="236"/>
      <c r="H81" s="238"/>
      <c r="I81" s="236"/>
      <c r="J81" s="236"/>
      <c r="K81" s="238"/>
      <c r="L81" s="236"/>
      <c r="M81" s="236"/>
      <c r="N81" s="238"/>
      <c r="O81" s="236"/>
      <c r="P81" s="236"/>
      <c r="Q81" s="238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40"/>
      <c r="AC81" s="241"/>
      <c r="AD81" s="236"/>
      <c r="AE81" s="240"/>
      <c r="AF81" s="97">
        <v>0</v>
      </c>
    </row>
    <row r="82" spans="1:32" s="195" customFormat="1" ht="14.45" customHeight="1" x14ac:dyDescent="0.2">
      <c r="A82" s="1572" t="s">
        <v>1688</v>
      </c>
      <c r="B82" s="1573"/>
      <c r="C82" s="239"/>
      <c r="D82" s="237"/>
      <c r="E82" s="237"/>
      <c r="F82" s="237"/>
      <c r="G82" s="237"/>
      <c r="H82" s="239"/>
      <c r="I82" s="237"/>
      <c r="J82" s="237"/>
      <c r="K82" s="239"/>
      <c r="L82" s="237"/>
      <c r="M82" s="237"/>
      <c r="N82" s="239"/>
      <c r="O82" s="237"/>
      <c r="P82" s="237"/>
      <c r="Q82" s="239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95">
        <v>8142</v>
      </c>
      <c r="AC82" s="53">
        <v>5426</v>
      </c>
      <c r="AD82" s="237">
        <v>2716</v>
      </c>
      <c r="AE82" s="95">
        <v>679</v>
      </c>
      <c r="AF82" s="95">
        <v>8142</v>
      </c>
    </row>
    <row r="83" spans="1:32" s="195" customFormat="1" ht="14.45" customHeight="1" thickBot="1" x14ac:dyDescent="0.25">
      <c r="A83" s="1574" t="s">
        <v>495</v>
      </c>
      <c r="B83" s="1575"/>
      <c r="C83" s="304">
        <v>1379</v>
      </c>
      <c r="D83" s="303"/>
      <c r="E83" s="321">
        <v>11563835.49081807</v>
      </c>
      <c r="F83" s="321">
        <v>714.81015756302509</v>
      </c>
      <c r="G83" s="321">
        <v>985723.20727941149</v>
      </c>
      <c r="H83" s="304">
        <v>890</v>
      </c>
      <c r="I83" s="303"/>
      <c r="J83" s="321">
        <v>416191.0811190207</v>
      </c>
      <c r="K83" s="304">
        <v>0</v>
      </c>
      <c r="L83" s="303"/>
      <c r="M83" s="321">
        <v>0</v>
      </c>
      <c r="N83" s="304">
        <v>65</v>
      </c>
      <c r="O83" s="303"/>
      <c r="P83" s="321">
        <v>207925.66061039385</v>
      </c>
      <c r="Q83" s="304">
        <v>0</v>
      </c>
      <c r="R83" s="303"/>
      <c r="S83" s="321">
        <v>0</v>
      </c>
      <c r="T83" s="303">
        <v>13173675</v>
      </c>
      <c r="U83" s="303">
        <v>249239</v>
      </c>
      <c r="V83" s="303">
        <v>-63386</v>
      </c>
      <c r="W83" s="303">
        <v>185853</v>
      </c>
      <c r="X83" s="303">
        <v>13359528</v>
      </c>
      <c r="Y83" s="303">
        <v>-33399</v>
      </c>
      <c r="Z83" s="303">
        <v>13326129</v>
      </c>
      <c r="AA83" s="321">
        <v>-7210</v>
      </c>
      <c r="AB83" s="305">
        <v>13768061</v>
      </c>
      <c r="AC83" s="303">
        <v>9024162</v>
      </c>
      <c r="AD83" s="303">
        <v>4743899</v>
      </c>
      <c r="AE83" s="305">
        <v>1185975</v>
      </c>
      <c r="AF83" s="305">
        <v>13804061</v>
      </c>
    </row>
    <row r="84" spans="1:32" customFormat="1" ht="8.4499999999999993" customHeight="1" thickTop="1" x14ac:dyDescent="0.2"/>
    <row r="85" spans="1:32" customFormat="1" ht="13.9" customHeight="1" x14ac:dyDescent="0.2">
      <c r="B85" s="350" t="s">
        <v>498</v>
      </c>
      <c r="C85" s="351">
        <v>506</v>
      </c>
      <c r="D85" s="446">
        <v>8200.1347109485268</v>
      </c>
      <c r="E85" s="446">
        <v>4149268.1637399546</v>
      </c>
    </row>
    <row r="86" spans="1:32" customFormat="1" ht="13.9" customHeight="1" x14ac:dyDescent="0.2">
      <c r="B86" s="1333" t="s">
        <v>499</v>
      </c>
      <c r="C86" s="1334">
        <v>179</v>
      </c>
      <c r="D86" s="1099">
        <v>9058.1347109485268</v>
      </c>
      <c r="E86" s="1099">
        <v>1621406.1132597863</v>
      </c>
    </row>
    <row r="87" spans="1:32" ht="16.149999999999999" customHeight="1" x14ac:dyDescent="0.2">
      <c r="A87" s="112"/>
      <c r="B87" s="112" t="s">
        <v>585</v>
      </c>
      <c r="C87" s="1335">
        <v>685</v>
      </c>
      <c r="D87" s="888"/>
      <c r="E87" s="888"/>
      <c r="F87" s="888"/>
      <c r="G87" s="888"/>
      <c r="H87" s="888"/>
      <c r="I87" s="888"/>
      <c r="J87" s="888"/>
      <c r="K87" s="888"/>
      <c r="L87" s="1336"/>
      <c r="M87" s="1336"/>
      <c r="N87" s="1336"/>
      <c r="O87" s="1336"/>
      <c r="P87" s="1336"/>
      <c r="Q87" s="1336"/>
      <c r="R87" s="1336"/>
      <c r="S87" s="1336"/>
      <c r="T87" s="888"/>
      <c r="U87" s="888"/>
      <c r="V87" s="888"/>
      <c r="W87" s="888"/>
      <c r="X87" s="888"/>
      <c r="Y87" s="888"/>
      <c r="Z87" s="1337"/>
      <c r="AA87" s="888"/>
      <c r="AB87" s="888"/>
      <c r="AC87" s="888"/>
      <c r="AD87" s="888"/>
      <c r="AE87" s="112"/>
      <c r="AF87" s="888"/>
    </row>
    <row r="88" spans="1:32" ht="16.149999999999999" customHeight="1" x14ac:dyDescent="0.2">
      <c r="A88" s="1338" t="s">
        <v>1637</v>
      </c>
      <c r="B88" s="1338" t="s">
        <v>1637</v>
      </c>
      <c r="C88" s="1335">
        <v>0</v>
      </c>
      <c r="D88" s="888"/>
      <c r="E88" s="888"/>
      <c r="F88" s="888"/>
      <c r="G88" s="888"/>
      <c r="H88" s="888"/>
      <c r="I88" s="888"/>
      <c r="J88" s="888"/>
      <c r="K88" s="888"/>
      <c r="L88" s="888"/>
      <c r="M88" s="888"/>
      <c r="N88" s="888"/>
      <c r="O88" s="888"/>
      <c r="P88" s="888"/>
      <c r="Q88" s="888"/>
      <c r="R88" s="888"/>
      <c r="S88" s="888"/>
      <c r="T88" s="888"/>
      <c r="U88" s="888"/>
      <c r="V88" s="888"/>
      <c r="W88" s="888"/>
      <c r="X88" s="888"/>
      <c r="Y88" s="888"/>
      <c r="Z88" s="1337"/>
      <c r="AA88" s="888"/>
      <c r="AB88" s="888"/>
      <c r="AC88" s="888"/>
      <c r="AD88" s="888"/>
      <c r="AE88" s="888"/>
      <c r="AF88" s="888"/>
    </row>
    <row r="89" spans="1:32" ht="16.149999999999999" customHeight="1" x14ac:dyDescent="0.2">
      <c r="A89" s="112"/>
      <c r="B89" s="112"/>
      <c r="C89" s="1335"/>
      <c r="D89" s="112"/>
      <c r="E89" s="112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</row>
    <row r="90" spans="1:32" x14ac:dyDescent="0.2">
      <c r="A90" s="112"/>
      <c r="B90" s="1339"/>
      <c r="C90" s="112"/>
      <c r="D90" s="112"/>
      <c r="E90" s="112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</row>
    <row r="91" spans="1:32" x14ac:dyDescent="0.2">
      <c r="A91" s="112"/>
      <c r="B91" s="1340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2" x14ac:dyDescent="0.2">
      <c r="A92" s="112"/>
      <c r="B92" s="1340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</row>
    <row r="93" spans="1:32" x14ac:dyDescent="0.2">
      <c r="A93" s="112"/>
      <c r="B93" s="1340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  <row r="94" spans="1:32" x14ac:dyDescent="0.2">
      <c r="A94"/>
      <c r="B94"/>
    </row>
    <row r="95" spans="1:32" x14ac:dyDescent="0.2">
      <c r="A95"/>
      <c r="B95"/>
    </row>
  </sheetData>
  <mergeCells count="30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fitToHeight="0" orientation="portrait" r:id="rId1"/>
  <headerFooter alignWithMargins="0">
    <oddHeader>&amp;L&amp;"Arial,Bold"&amp;18&amp;K000000FY2018-19 Budget Letter - March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A89" sqref="A89:XFD93"/>
      <selection pane="topRight" activeCell="A89" sqref="A89:XFD93"/>
      <selection pane="bottomLeft" activeCell="A89" sqref="A89:XFD93"/>
      <selection pane="bottomRight" activeCell="A89" sqref="A89:XFD93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709" t="s">
        <v>496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8"/>
      <c r="K1" s="1559" t="s">
        <v>378</v>
      </c>
      <c r="L1" s="1560"/>
      <c r="M1" s="1560"/>
      <c r="N1" s="1560"/>
      <c r="O1" s="1560"/>
      <c r="P1" s="1560"/>
      <c r="Q1" s="1560"/>
      <c r="R1" s="1560"/>
      <c r="S1" s="1560"/>
      <c r="T1" s="1561"/>
      <c r="U1" s="1556" t="s">
        <v>378</v>
      </c>
      <c r="V1" s="1557"/>
      <c r="W1" s="1557"/>
      <c r="X1" s="1557"/>
      <c r="Y1" s="1557"/>
      <c r="Z1" s="1557"/>
      <c r="AA1" s="1558"/>
      <c r="AB1" s="1556" t="s">
        <v>378</v>
      </c>
      <c r="AC1" s="1557"/>
      <c r="AD1" s="1557"/>
      <c r="AE1" s="1557"/>
      <c r="AF1" s="1558"/>
    </row>
    <row r="2" spans="1:32" ht="30" customHeight="1" x14ac:dyDescent="0.2">
      <c r="A2" s="1705"/>
      <c r="B2" s="1706"/>
      <c r="C2" s="1562" t="s">
        <v>1238</v>
      </c>
      <c r="D2" s="1564" t="s">
        <v>1646</v>
      </c>
      <c r="E2" s="1565"/>
      <c r="F2" s="1565"/>
      <c r="G2" s="1566"/>
      <c r="H2" s="1564" t="s">
        <v>1317</v>
      </c>
      <c r="I2" s="1567"/>
      <c r="J2" s="1568"/>
      <c r="K2" s="1564" t="s">
        <v>1314</v>
      </c>
      <c r="L2" s="1567"/>
      <c r="M2" s="1568"/>
      <c r="N2" s="1564" t="s">
        <v>1315</v>
      </c>
      <c r="O2" s="1567"/>
      <c r="P2" s="1568"/>
      <c r="Q2" s="1564" t="s">
        <v>1316</v>
      </c>
      <c r="R2" s="1567"/>
      <c r="S2" s="1568"/>
      <c r="T2" s="1562" t="s">
        <v>539</v>
      </c>
      <c r="U2" s="1569" t="s">
        <v>251</v>
      </c>
      <c r="V2" s="1569"/>
      <c r="W2" s="1569"/>
      <c r="X2" s="1562" t="s">
        <v>540</v>
      </c>
      <c r="Y2" s="1570" t="s">
        <v>487</v>
      </c>
      <c r="Z2" s="1570" t="s">
        <v>541</v>
      </c>
      <c r="AA2" s="1585" t="s">
        <v>1532</v>
      </c>
      <c r="AB2" s="1562" t="s">
        <v>1323</v>
      </c>
      <c r="AC2" s="1562" t="s">
        <v>296</v>
      </c>
      <c r="AD2" s="1562" t="s">
        <v>297</v>
      </c>
      <c r="AE2" s="1562" t="s">
        <v>254</v>
      </c>
      <c r="AF2" s="1562" t="s">
        <v>1324</v>
      </c>
    </row>
    <row r="3" spans="1:32" ht="94.5" customHeight="1" x14ac:dyDescent="0.2">
      <c r="A3" s="1707"/>
      <c r="B3" s="1708"/>
      <c r="C3" s="1563"/>
      <c r="D3" s="789" t="s">
        <v>489</v>
      </c>
      <c r="E3" s="789" t="s">
        <v>711</v>
      </c>
      <c r="F3" s="789" t="s">
        <v>489</v>
      </c>
      <c r="G3" s="789" t="s">
        <v>710</v>
      </c>
      <c r="H3" s="1065" t="s">
        <v>1237</v>
      </c>
      <c r="I3" s="789" t="s">
        <v>489</v>
      </c>
      <c r="J3" s="789" t="s">
        <v>397</v>
      </c>
      <c r="K3" s="1065" t="s">
        <v>1236</v>
      </c>
      <c r="L3" s="789" t="s">
        <v>489</v>
      </c>
      <c r="M3" s="789" t="s">
        <v>397</v>
      </c>
      <c r="N3" s="1065" t="s">
        <v>1235</v>
      </c>
      <c r="O3" s="789" t="s">
        <v>489</v>
      </c>
      <c r="P3" s="789" t="s">
        <v>397</v>
      </c>
      <c r="Q3" s="1065" t="s">
        <v>1235</v>
      </c>
      <c r="R3" s="789" t="s">
        <v>489</v>
      </c>
      <c r="S3" s="789" t="s">
        <v>397</v>
      </c>
      <c r="T3" s="1562"/>
      <c r="U3" s="790" t="s">
        <v>1233</v>
      </c>
      <c r="V3" s="790" t="s">
        <v>1234</v>
      </c>
      <c r="W3" s="790" t="s">
        <v>253</v>
      </c>
      <c r="X3" s="1562"/>
      <c r="Y3" s="1571"/>
      <c r="Z3" s="1571"/>
      <c r="AA3" s="1585"/>
      <c r="AB3" s="1562"/>
      <c r="AC3" s="1562"/>
      <c r="AD3" s="1562"/>
      <c r="AE3" s="1562"/>
      <c r="AF3" s="1562"/>
    </row>
    <row r="4" spans="1:32" ht="14.25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</row>
    <row r="5" spans="1:32" s="1181" customFormat="1" ht="36" customHeight="1" x14ac:dyDescent="0.2">
      <c r="A5" s="1178"/>
      <c r="B5" s="1179"/>
      <c r="C5" s="984" t="s">
        <v>1050</v>
      </c>
      <c r="D5" s="984" t="s">
        <v>1062</v>
      </c>
      <c r="E5" s="984" t="s">
        <v>1052</v>
      </c>
      <c r="F5" s="984" t="s">
        <v>954</v>
      </c>
      <c r="G5" s="984" t="s">
        <v>929</v>
      </c>
      <c r="H5" s="984" t="s">
        <v>1313</v>
      </c>
      <c r="I5" s="984" t="s">
        <v>1063</v>
      </c>
      <c r="J5" s="984" t="s">
        <v>1064</v>
      </c>
      <c r="K5" s="984" t="s">
        <v>1312</v>
      </c>
      <c r="L5" s="984" t="s">
        <v>1065</v>
      </c>
      <c r="M5" s="984" t="s">
        <v>1066</v>
      </c>
      <c r="N5" s="984" t="s">
        <v>1310</v>
      </c>
      <c r="O5" s="984" t="s">
        <v>1067</v>
      </c>
      <c r="P5" s="984" t="s">
        <v>1068</v>
      </c>
      <c r="Q5" s="984" t="s">
        <v>1311</v>
      </c>
      <c r="R5" s="984" t="s">
        <v>1069</v>
      </c>
      <c r="S5" s="984" t="s">
        <v>1070</v>
      </c>
      <c r="T5" s="984" t="s">
        <v>1071</v>
      </c>
      <c r="U5" s="984" t="s">
        <v>1304</v>
      </c>
      <c r="V5" s="984" t="s">
        <v>1305</v>
      </c>
      <c r="W5" s="984" t="s">
        <v>1074</v>
      </c>
      <c r="X5" s="984" t="s">
        <v>1075</v>
      </c>
      <c r="Y5" s="984" t="s">
        <v>1076</v>
      </c>
      <c r="Z5" s="984" t="s">
        <v>1077</v>
      </c>
      <c r="AA5" s="984" t="s">
        <v>1058</v>
      </c>
      <c r="AB5" s="984" t="s">
        <v>1494</v>
      </c>
      <c r="AC5" s="984" t="s">
        <v>1309</v>
      </c>
      <c r="AD5" s="984" t="s">
        <v>1078</v>
      </c>
      <c r="AE5" s="984" t="s">
        <v>1322</v>
      </c>
      <c r="AF5" s="984" t="s">
        <v>1495</v>
      </c>
    </row>
    <row r="6" spans="1:32" s="1181" customFormat="1" ht="36" hidden="1" customHeight="1" x14ac:dyDescent="0.2">
      <c r="A6" s="1182"/>
      <c r="B6" s="1183"/>
      <c r="C6" s="987" t="s">
        <v>805</v>
      </c>
      <c r="D6" s="987" t="s">
        <v>805</v>
      </c>
      <c r="E6" s="987" t="s">
        <v>806</v>
      </c>
      <c r="F6" s="987" t="s">
        <v>961</v>
      </c>
      <c r="G6" s="987" t="s">
        <v>806</v>
      </c>
      <c r="H6" s="987" t="s">
        <v>913</v>
      </c>
      <c r="I6" s="987" t="s">
        <v>805</v>
      </c>
      <c r="J6" s="987" t="s">
        <v>806</v>
      </c>
      <c r="K6" s="987" t="s">
        <v>913</v>
      </c>
      <c r="L6" s="987" t="s">
        <v>805</v>
      </c>
      <c r="M6" s="987" t="s">
        <v>806</v>
      </c>
      <c r="N6" s="987" t="s">
        <v>913</v>
      </c>
      <c r="O6" s="987" t="s">
        <v>805</v>
      </c>
      <c r="P6" s="987" t="s">
        <v>806</v>
      </c>
      <c r="Q6" s="987" t="s">
        <v>913</v>
      </c>
      <c r="R6" s="987" t="s">
        <v>805</v>
      </c>
      <c r="S6" s="987" t="s">
        <v>806</v>
      </c>
      <c r="T6" s="987" t="s">
        <v>806</v>
      </c>
      <c r="U6" s="987" t="s">
        <v>1057</v>
      </c>
      <c r="V6" s="987" t="s">
        <v>1057</v>
      </c>
      <c r="W6" s="987" t="s">
        <v>806</v>
      </c>
      <c r="X6" s="987" t="s">
        <v>806</v>
      </c>
      <c r="Y6" s="987" t="s">
        <v>806</v>
      </c>
      <c r="Z6" s="987" t="s">
        <v>806</v>
      </c>
      <c r="AA6" s="987" t="s">
        <v>1058</v>
      </c>
      <c r="AB6" s="987" t="s">
        <v>1079</v>
      </c>
      <c r="AC6" s="987" t="s">
        <v>1059</v>
      </c>
      <c r="AD6" s="987" t="s">
        <v>806</v>
      </c>
      <c r="AE6" s="987" t="s">
        <v>806</v>
      </c>
      <c r="AF6" s="987" t="s">
        <v>1080</v>
      </c>
    </row>
    <row r="7" spans="1:32" ht="16.149999999999999" customHeight="1" x14ac:dyDescent="0.2">
      <c r="A7" s="58">
        <v>1</v>
      </c>
      <c r="B7" s="59" t="s">
        <v>7</v>
      </c>
      <c r="C7" s="318"/>
      <c r="D7" s="60"/>
      <c r="E7" s="65"/>
      <c r="F7" s="65"/>
      <c r="G7" s="65"/>
      <c r="H7" s="336"/>
      <c r="I7" s="60"/>
      <c r="J7" s="65"/>
      <c r="K7" s="336"/>
      <c r="L7" s="60"/>
      <c r="M7" s="65"/>
      <c r="N7" s="336"/>
      <c r="O7" s="60"/>
      <c r="P7" s="65"/>
      <c r="Q7" s="336"/>
      <c r="R7" s="60"/>
      <c r="S7" s="65"/>
      <c r="T7" s="92"/>
      <c r="U7" s="60"/>
      <c r="V7" s="60"/>
      <c r="W7" s="61"/>
      <c r="X7" s="92"/>
      <c r="Y7" s="65"/>
      <c r="Z7" s="92"/>
      <c r="AA7" s="60"/>
      <c r="AB7" s="92"/>
      <c r="AC7" s="60"/>
      <c r="AD7" s="60"/>
      <c r="AE7" s="92"/>
      <c r="AF7" s="96"/>
    </row>
    <row r="8" spans="1:32" ht="16.149999999999999" customHeight="1" x14ac:dyDescent="0.2">
      <c r="A8" s="54">
        <v>2</v>
      </c>
      <c r="B8" s="55" t="s">
        <v>8</v>
      </c>
      <c r="C8" s="319"/>
      <c r="D8" s="56"/>
      <c r="E8" s="74"/>
      <c r="F8" s="74"/>
      <c r="G8" s="74"/>
      <c r="H8" s="337"/>
      <c r="I8" s="56"/>
      <c r="J8" s="74"/>
      <c r="K8" s="337"/>
      <c r="L8" s="56"/>
      <c r="M8" s="74"/>
      <c r="N8" s="337"/>
      <c r="O8" s="56"/>
      <c r="P8" s="74"/>
      <c r="Q8" s="337"/>
      <c r="R8" s="56"/>
      <c r="S8" s="74"/>
      <c r="T8" s="93"/>
      <c r="U8" s="56"/>
      <c r="V8" s="56"/>
      <c r="W8" s="57"/>
      <c r="X8" s="93"/>
      <c r="Y8" s="74"/>
      <c r="Z8" s="93"/>
      <c r="AA8" s="56"/>
      <c r="AB8" s="93"/>
      <c r="AC8" s="56"/>
      <c r="AD8" s="56"/>
      <c r="AE8" s="93"/>
      <c r="AF8" s="97"/>
    </row>
    <row r="9" spans="1:32" ht="16.149999999999999" customHeight="1" x14ac:dyDescent="0.2">
      <c r="A9" s="54">
        <v>3</v>
      </c>
      <c r="B9" s="55" t="s">
        <v>9</v>
      </c>
      <c r="C9" s="319"/>
      <c r="D9" s="56"/>
      <c r="E9" s="74"/>
      <c r="F9" s="74"/>
      <c r="G9" s="74"/>
      <c r="H9" s="337"/>
      <c r="I9" s="56"/>
      <c r="J9" s="74"/>
      <c r="K9" s="337"/>
      <c r="L9" s="56"/>
      <c r="M9" s="74"/>
      <c r="N9" s="337"/>
      <c r="O9" s="56"/>
      <c r="P9" s="74"/>
      <c r="Q9" s="337"/>
      <c r="R9" s="56"/>
      <c r="S9" s="74"/>
      <c r="T9" s="93"/>
      <c r="U9" s="56"/>
      <c r="V9" s="56"/>
      <c r="W9" s="57"/>
      <c r="X9" s="93"/>
      <c r="Y9" s="74"/>
      <c r="Z9" s="93"/>
      <c r="AA9" s="56"/>
      <c r="AB9" s="93"/>
      <c r="AC9" s="56"/>
      <c r="AD9" s="56"/>
      <c r="AE9" s="93"/>
      <c r="AF9" s="97"/>
    </row>
    <row r="10" spans="1:32" ht="16.149999999999999" customHeight="1" x14ac:dyDescent="0.2">
      <c r="A10" s="54">
        <v>4</v>
      </c>
      <c r="B10" s="55" t="s">
        <v>10</v>
      </c>
      <c r="C10" s="319"/>
      <c r="D10" s="56"/>
      <c r="E10" s="74"/>
      <c r="F10" s="74"/>
      <c r="G10" s="74"/>
      <c r="H10" s="337"/>
      <c r="I10" s="56"/>
      <c r="J10" s="74"/>
      <c r="K10" s="337"/>
      <c r="L10" s="56"/>
      <c r="M10" s="74"/>
      <c r="N10" s="337"/>
      <c r="O10" s="56"/>
      <c r="P10" s="74"/>
      <c r="Q10" s="337"/>
      <c r="R10" s="56"/>
      <c r="S10" s="74"/>
      <c r="T10" s="93"/>
      <c r="U10" s="56"/>
      <c r="V10" s="56"/>
      <c r="W10" s="57"/>
      <c r="X10" s="93"/>
      <c r="Y10" s="74"/>
      <c r="Z10" s="93"/>
      <c r="AA10" s="56"/>
      <c r="AB10" s="93"/>
      <c r="AC10" s="56"/>
      <c r="AD10" s="56"/>
      <c r="AE10" s="93"/>
      <c r="AF10" s="97"/>
    </row>
    <row r="11" spans="1:32" ht="16.149999999999999" customHeight="1" x14ac:dyDescent="0.2">
      <c r="A11" s="49">
        <v>5</v>
      </c>
      <c r="B11" s="50" t="s">
        <v>11</v>
      </c>
      <c r="C11" s="320"/>
      <c r="D11" s="51"/>
      <c r="E11" s="80"/>
      <c r="F11" s="80"/>
      <c r="G11" s="80"/>
      <c r="H11" s="338"/>
      <c r="I11" s="51"/>
      <c r="J11" s="80"/>
      <c r="K11" s="338"/>
      <c r="L11" s="51"/>
      <c r="M11" s="80"/>
      <c r="N11" s="338"/>
      <c r="O11" s="51"/>
      <c r="P11" s="80"/>
      <c r="Q11" s="338"/>
      <c r="R11" s="51"/>
      <c r="S11" s="80"/>
      <c r="T11" s="94"/>
      <c r="U11" s="51"/>
      <c r="V11" s="51"/>
      <c r="W11" s="52"/>
      <c r="X11" s="94"/>
      <c r="Y11" s="80"/>
      <c r="Z11" s="94"/>
      <c r="AA11" s="51"/>
      <c r="AB11" s="94"/>
      <c r="AC11" s="53"/>
      <c r="AD11" s="51"/>
      <c r="AE11" s="95"/>
      <c r="AF11" s="95"/>
    </row>
    <row r="12" spans="1:32" ht="16.149999999999999" customHeight="1" x14ac:dyDescent="0.2">
      <c r="A12" s="58">
        <v>6</v>
      </c>
      <c r="B12" s="59" t="s">
        <v>12</v>
      </c>
      <c r="C12" s="318"/>
      <c r="D12" s="60"/>
      <c r="E12" s="65"/>
      <c r="F12" s="65"/>
      <c r="G12" s="65"/>
      <c r="H12" s="336"/>
      <c r="I12" s="60"/>
      <c r="J12" s="65"/>
      <c r="K12" s="336"/>
      <c r="L12" s="60"/>
      <c r="M12" s="65"/>
      <c r="N12" s="336"/>
      <c r="O12" s="60"/>
      <c r="P12" s="65"/>
      <c r="Q12" s="336"/>
      <c r="R12" s="60"/>
      <c r="S12" s="65"/>
      <c r="T12" s="92"/>
      <c r="U12" s="60"/>
      <c r="V12" s="60"/>
      <c r="W12" s="61"/>
      <c r="X12" s="92"/>
      <c r="Y12" s="65"/>
      <c r="Z12" s="92"/>
      <c r="AA12" s="60"/>
      <c r="AB12" s="92"/>
      <c r="AC12" s="60"/>
      <c r="AD12" s="60"/>
      <c r="AE12" s="92"/>
      <c r="AF12" s="96"/>
    </row>
    <row r="13" spans="1:32" ht="16.149999999999999" customHeight="1" x14ac:dyDescent="0.2">
      <c r="A13" s="54">
        <v>7</v>
      </c>
      <c r="B13" s="55" t="s">
        <v>13</v>
      </c>
      <c r="C13" s="319"/>
      <c r="D13" s="56"/>
      <c r="E13" s="74"/>
      <c r="F13" s="74"/>
      <c r="G13" s="74"/>
      <c r="H13" s="337"/>
      <c r="I13" s="56"/>
      <c r="J13" s="74"/>
      <c r="K13" s="337"/>
      <c r="L13" s="56"/>
      <c r="M13" s="74"/>
      <c r="N13" s="337"/>
      <c r="O13" s="56"/>
      <c r="P13" s="74"/>
      <c r="Q13" s="337"/>
      <c r="R13" s="56"/>
      <c r="S13" s="74"/>
      <c r="T13" s="93"/>
      <c r="U13" s="56"/>
      <c r="V13" s="56"/>
      <c r="W13" s="57"/>
      <c r="X13" s="93"/>
      <c r="Y13" s="74"/>
      <c r="Z13" s="93"/>
      <c r="AA13" s="56"/>
      <c r="AB13" s="93"/>
      <c r="AC13" s="56"/>
      <c r="AD13" s="56"/>
      <c r="AE13" s="93"/>
      <c r="AF13" s="97"/>
    </row>
    <row r="14" spans="1:32" ht="16.149999999999999" customHeight="1" x14ac:dyDescent="0.2">
      <c r="A14" s="54">
        <v>8</v>
      </c>
      <c r="B14" s="55" t="s">
        <v>14</v>
      </c>
      <c r="C14" s="319"/>
      <c r="D14" s="56"/>
      <c r="E14" s="74"/>
      <c r="F14" s="74"/>
      <c r="G14" s="74"/>
      <c r="H14" s="337"/>
      <c r="I14" s="56"/>
      <c r="J14" s="74"/>
      <c r="K14" s="337"/>
      <c r="L14" s="56"/>
      <c r="M14" s="74"/>
      <c r="N14" s="337"/>
      <c r="O14" s="56"/>
      <c r="P14" s="74"/>
      <c r="Q14" s="337"/>
      <c r="R14" s="56"/>
      <c r="S14" s="74"/>
      <c r="T14" s="93"/>
      <c r="U14" s="56"/>
      <c r="V14" s="56"/>
      <c r="W14" s="57"/>
      <c r="X14" s="93"/>
      <c r="Y14" s="74"/>
      <c r="Z14" s="93"/>
      <c r="AA14" s="56"/>
      <c r="AB14" s="93"/>
      <c r="AC14" s="56"/>
      <c r="AD14" s="56"/>
      <c r="AE14" s="93"/>
      <c r="AF14" s="97"/>
    </row>
    <row r="15" spans="1:32" ht="16.149999999999999" customHeight="1" x14ac:dyDescent="0.2">
      <c r="A15" s="54">
        <v>9</v>
      </c>
      <c r="B15" s="55" t="s">
        <v>15</v>
      </c>
      <c r="C15" s="319"/>
      <c r="D15" s="56"/>
      <c r="E15" s="74"/>
      <c r="F15" s="74"/>
      <c r="G15" s="74"/>
      <c r="H15" s="337"/>
      <c r="I15" s="56"/>
      <c r="J15" s="74"/>
      <c r="K15" s="337"/>
      <c r="L15" s="56"/>
      <c r="M15" s="74"/>
      <c r="N15" s="337"/>
      <c r="O15" s="56"/>
      <c r="P15" s="74"/>
      <c r="Q15" s="337"/>
      <c r="R15" s="56"/>
      <c r="S15" s="74"/>
      <c r="T15" s="93"/>
      <c r="U15" s="56"/>
      <c r="V15" s="56"/>
      <c r="W15" s="57"/>
      <c r="X15" s="93"/>
      <c r="Y15" s="74"/>
      <c r="Z15" s="93"/>
      <c r="AA15" s="56"/>
      <c r="AB15" s="93"/>
      <c r="AC15" s="56"/>
      <c r="AD15" s="56"/>
      <c r="AE15" s="93"/>
      <c r="AF15" s="97"/>
    </row>
    <row r="16" spans="1:32" ht="16.149999999999999" customHeight="1" x14ac:dyDescent="0.2">
      <c r="A16" s="49">
        <v>10</v>
      </c>
      <c r="B16" s="50" t="s">
        <v>16</v>
      </c>
      <c r="C16" s="320"/>
      <c r="D16" s="51"/>
      <c r="E16" s="80"/>
      <c r="F16" s="80"/>
      <c r="G16" s="80"/>
      <c r="H16" s="338"/>
      <c r="I16" s="51"/>
      <c r="J16" s="80"/>
      <c r="K16" s="338"/>
      <c r="L16" s="51"/>
      <c r="M16" s="80"/>
      <c r="N16" s="338"/>
      <c r="O16" s="51"/>
      <c r="P16" s="80"/>
      <c r="Q16" s="338"/>
      <c r="R16" s="51"/>
      <c r="S16" s="80"/>
      <c r="T16" s="94"/>
      <c r="U16" s="51"/>
      <c r="V16" s="51"/>
      <c r="W16" s="52"/>
      <c r="X16" s="94"/>
      <c r="Y16" s="80"/>
      <c r="Z16" s="94"/>
      <c r="AA16" s="51"/>
      <c r="AB16" s="94"/>
      <c r="AC16" s="53"/>
      <c r="AD16" s="51"/>
      <c r="AE16" s="95"/>
      <c r="AF16" s="95"/>
    </row>
    <row r="17" spans="1:32" ht="16.149999999999999" customHeight="1" x14ac:dyDescent="0.2">
      <c r="A17" s="58">
        <v>11</v>
      </c>
      <c r="B17" s="59" t="s">
        <v>17</v>
      </c>
      <c r="C17" s="318"/>
      <c r="D17" s="60"/>
      <c r="E17" s="65"/>
      <c r="F17" s="65"/>
      <c r="G17" s="65"/>
      <c r="H17" s="336"/>
      <c r="I17" s="60"/>
      <c r="J17" s="65"/>
      <c r="K17" s="336"/>
      <c r="L17" s="60"/>
      <c r="M17" s="65"/>
      <c r="N17" s="336"/>
      <c r="O17" s="60"/>
      <c r="P17" s="65"/>
      <c r="Q17" s="336"/>
      <c r="R17" s="60"/>
      <c r="S17" s="65"/>
      <c r="T17" s="92"/>
      <c r="U17" s="60"/>
      <c r="V17" s="60"/>
      <c r="W17" s="61"/>
      <c r="X17" s="92"/>
      <c r="Y17" s="65"/>
      <c r="Z17" s="92"/>
      <c r="AA17" s="60"/>
      <c r="AB17" s="92"/>
      <c r="AC17" s="60"/>
      <c r="AD17" s="60"/>
      <c r="AE17" s="92"/>
      <c r="AF17" s="96"/>
    </row>
    <row r="18" spans="1:32" ht="16.149999999999999" customHeight="1" x14ac:dyDescent="0.2">
      <c r="A18" s="54">
        <v>12</v>
      </c>
      <c r="B18" s="55" t="s">
        <v>18</v>
      </c>
      <c r="C18" s="319"/>
      <c r="D18" s="56"/>
      <c r="E18" s="74"/>
      <c r="F18" s="74"/>
      <c r="G18" s="74"/>
      <c r="H18" s="337"/>
      <c r="I18" s="56"/>
      <c r="J18" s="74"/>
      <c r="K18" s="337"/>
      <c r="L18" s="56"/>
      <c r="M18" s="74"/>
      <c r="N18" s="337"/>
      <c r="O18" s="56"/>
      <c r="P18" s="74"/>
      <c r="Q18" s="337"/>
      <c r="R18" s="56"/>
      <c r="S18" s="74"/>
      <c r="T18" s="93"/>
      <c r="U18" s="56"/>
      <c r="V18" s="56"/>
      <c r="W18" s="57"/>
      <c r="X18" s="93"/>
      <c r="Y18" s="74"/>
      <c r="Z18" s="93"/>
      <c r="AA18" s="56"/>
      <c r="AB18" s="93"/>
      <c r="AC18" s="56"/>
      <c r="AD18" s="56"/>
      <c r="AE18" s="93"/>
      <c r="AF18" s="97"/>
    </row>
    <row r="19" spans="1:32" ht="16.149999999999999" customHeight="1" x14ac:dyDescent="0.2">
      <c r="A19" s="54">
        <v>13</v>
      </c>
      <c r="B19" s="55" t="s">
        <v>19</v>
      </c>
      <c r="C19" s="319"/>
      <c r="D19" s="56"/>
      <c r="E19" s="74"/>
      <c r="F19" s="74"/>
      <c r="G19" s="74"/>
      <c r="H19" s="337"/>
      <c r="I19" s="56"/>
      <c r="J19" s="74"/>
      <c r="K19" s="337"/>
      <c r="L19" s="56"/>
      <c r="M19" s="74"/>
      <c r="N19" s="337"/>
      <c r="O19" s="56"/>
      <c r="P19" s="74"/>
      <c r="Q19" s="337"/>
      <c r="R19" s="56"/>
      <c r="S19" s="74"/>
      <c r="T19" s="93"/>
      <c r="U19" s="56"/>
      <c r="V19" s="56"/>
      <c r="W19" s="57"/>
      <c r="X19" s="93"/>
      <c r="Y19" s="74"/>
      <c r="Z19" s="93"/>
      <c r="AA19" s="56"/>
      <c r="AB19" s="93"/>
      <c r="AC19" s="56"/>
      <c r="AD19" s="56"/>
      <c r="AE19" s="93"/>
      <c r="AF19" s="97"/>
    </row>
    <row r="20" spans="1:32" ht="16.149999999999999" customHeight="1" x14ac:dyDescent="0.2">
      <c r="A20" s="54">
        <v>14</v>
      </c>
      <c r="B20" s="55" t="s">
        <v>20</v>
      </c>
      <c r="C20" s="319"/>
      <c r="D20" s="56"/>
      <c r="E20" s="74"/>
      <c r="F20" s="74"/>
      <c r="G20" s="74"/>
      <c r="H20" s="337"/>
      <c r="I20" s="56"/>
      <c r="J20" s="74"/>
      <c r="K20" s="337"/>
      <c r="L20" s="56"/>
      <c r="M20" s="74"/>
      <c r="N20" s="337"/>
      <c r="O20" s="56"/>
      <c r="P20" s="74"/>
      <c r="Q20" s="337"/>
      <c r="R20" s="56"/>
      <c r="S20" s="74"/>
      <c r="T20" s="93"/>
      <c r="U20" s="56"/>
      <c r="V20" s="56"/>
      <c r="W20" s="57"/>
      <c r="X20" s="93"/>
      <c r="Y20" s="74"/>
      <c r="Z20" s="93"/>
      <c r="AA20" s="56"/>
      <c r="AB20" s="93"/>
      <c r="AC20" s="56"/>
      <c r="AD20" s="56"/>
      <c r="AE20" s="93"/>
      <c r="AF20" s="97"/>
    </row>
    <row r="21" spans="1:32" ht="16.149999999999999" customHeight="1" x14ac:dyDescent="0.2">
      <c r="A21" s="49">
        <v>15</v>
      </c>
      <c r="B21" s="50" t="s">
        <v>21</v>
      </c>
      <c r="C21" s="320"/>
      <c r="D21" s="51"/>
      <c r="E21" s="80"/>
      <c r="F21" s="80"/>
      <c r="G21" s="80"/>
      <c r="H21" s="338"/>
      <c r="I21" s="51"/>
      <c r="J21" s="80"/>
      <c r="K21" s="338"/>
      <c r="L21" s="51"/>
      <c r="M21" s="80"/>
      <c r="N21" s="338"/>
      <c r="O21" s="51"/>
      <c r="P21" s="80"/>
      <c r="Q21" s="338"/>
      <c r="R21" s="51"/>
      <c r="S21" s="80"/>
      <c r="T21" s="94"/>
      <c r="U21" s="51"/>
      <c r="V21" s="51"/>
      <c r="W21" s="52"/>
      <c r="X21" s="94"/>
      <c r="Y21" s="80"/>
      <c r="Z21" s="94"/>
      <c r="AA21" s="51"/>
      <c r="AB21" s="94"/>
      <c r="AC21" s="53"/>
      <c r="AD21" s="51"/>
      <c r="AE21" s="95"/>
      <c r="AF21" s="95"/>
    </row>
    <row r="22" spans="1:32" ht="16.149999999999999" customHeight="1" x14ac:dyDescent="0.2">
      <c r="A22" s="58">
        <v>16</v>
      </c>
      <c r="B22" s="59" t="s">
        <v>22</v>
      </c>
      <c r="C22" s="318"/>
      <c r="D22" s="60"/>
      <c r="E22" s="65"/>
      <c r="F22" s="65"/>
      <c r="G22" s="65"/>
      <c r="H22" s="336"/>
      <c r="I22" s="60"/>
      <c r="J22" s="65"/>
      <c r="K22" s="336"/>
      <c r="L22" s="60"/>
      <c r="M22" s="65"/>
      <c r="N22" s="336"/>
      <c r="O22" s="60"/>
      <c r="P22" s="65"/>
      <c r="Q22" s="336"/>
      <c r="R22" s="60"/>
      <c r="S22" s="65"/>
      <c r="T22" s="92"/>
      <c r="U22" s="60"/>
      <c r="V22" s="60"/>
      <c r="W22" s="61"/>
      <c r="X22" s="92"/>
      <c r="Y22" s="65"/>
      <c r="Z22" s="92"/>
      <c r="AA22" s="60"/>
      <c r="AB22" s="92"/>
      <c r="AC22" s="60"/>
      <c r="AD22" s="60"/>
      <c r="AE22" s="92"/>
      <c r="AF22" s="96"/>
    </row>
    <row r="23" spans="1:32" ht="16.149999999999999" customHeight="1" x14ac:dyDescent="0.2">
      <c r="A23" s="54">
        <v>17</v>
      </c>
      <c r="B23" s="55" t="s">
        <v>23</v>
      </c>
      <c r="C23" s="319"/>
      <c r="D23" s="56"/>
      <c r="E23" s="74"/>
      <c r="F23" s="74"/>
      <c r="G23" s="74"/>
      <c r="H23" s="337"/>
      <c r="I23" s="56"/>
      <c r="J23" s="74"/>
      <c r="K23" s="337"/>
      <c r="L23" s="56"/>
      <c r="M23" s="74"/>
      <c r="N23" s="337"/>
      <c r="O23" s="56"/>
      <c r="P23" s="74"/>
      <c r="Q23" s="337"/>
      <c r="R23" s="56"/>
      <c r="S23" s="74"/>
      <c r="T23" s="93"/>
      <c r="U23" s="56"/>
      <c r="V23" s="56"/>
      <c r="W23" s="57"/>
      <c r="X23" s="93"/>
      <c r="Y23" s="74"/>
      <c r="Z23" s="93"/>
      <c r="AA23" s="56"/>
      <c r="AB23" s="93"/>
      <c r="AC23" s="56"/>
      <c r="AD23" s="56"/>
      <c r="AE23" s="93"/>
      <c r="AF23" s="97"/>
    </row>
    <row r="24" spans="1:32" ht="16.149999999999999" customHeight="1" x14ac:dyDescent="0.2">
      <c r="A24" s="54">
        <v>18</v>
      </c>
      <c r="B24" s="55" t="s">
        <v>24</v>
      </c>
      <c r="C24" s="319"/>
      <c r="D24" s="56"/>
      <c r="E24" s="74"/>
      <c r="F24" s="74"/>
      <c r="G24" s="74"/>
      <c r="H24" s="337"/>
      <c r="I24" s="56"/>
      <c r="J24" s="74"/>
      <c r="K24" s="337"/>
      <c r="L24" s="56"/>
      <c r="M24" s="74"/>
      <c r="N24" s="337"/>
      <c r="O24" s="56"/>
      <c r="P24" s="74"/>
      <c r="Q24" s="337"/>
      <c r="R24" s="56"/>
      <c r="S24" s="74"/>
      <c r="T24" s="93"/>
      <c r="U24" s="56"/>
      <c r="V24" s="56"/>
      <c r="W24" s="57"/>
      <c r="X24" s="93"/>
      <c r="Y24" s="74"/>
      <c r="Z24" s="93"/>
      <c r="AA24" s="56"/>
      <c r="AB24" s="93"/>
      <c r="AC24" s="56"/>
      <c r="AD24" s="56"/>
      <c r="AE24" s="93"/>
      <c r="AF24" s="97"/>
    </row>
    <row r="25" spans="1:32" ht="16.149999999999999" customHeight="1" x14ac:dyDescent="0.2">
      <c r="A25" s="54">
        <v>19</v>
      </c>
      <c r="B25" s="55" t="s">
        <v>25</v>
      </c>
      <c r="C25" s="319"/>
      <c r="D25" s="56"/>
      <c r="E25" s="74"/>
      <c r="F25" s="74"/>
      <c r="G25" s="74"/>
      <c r="H25" s="337"/>
      <c r="I25" s="56"/>
      <c r="J25" s="74"/>
      <c r="K25" s="337"/>
      <c r="L25" s="56"/>
      <c r="M25" s="74"/>
      <c r="N25" s="337"/>
      <c r="O25" s="56"/>
      <c r="P25" s="74"/>
      <c r="Q25" s="337"/>
      <c r="R25" s="56"/>
      <c r="S25" s="74"/>
      <c r="T25" s="93"/>
      <c r="U25" s="56"/>
      <c r="V25" s="56"/>
      <c r="W25" s="57"/>
      <c r="X25" s="93"/>
      <c r="Y25" s="74"/>
      <c r="Z25" s="93"/>
      <c r="AA25" s="56"/>
      <c r="AB25" s="93"/>
      <c r="AC25" s="56"/>
      <c r="AD25" s="56"/>
      <c r="AE25" s="93"/>
      <c r="AF25" s="97"/>
    </row>
    <row r="26" spans="1:32" ht="16.149999999999999" customHeight="1" x14ac:dyDescent="0.2">
      <c r="A26" s="49">
        <v>20</v>
      </c>
      <c r="B26" s="50" t="s">
        <v>26</v>
      </c>
      <c r="C26" s="320"/>
      <c r="D26" s="51"/>
      <c r="E26" s="80"/>
      <c r="F26" s="80"/>
      <c r="G26" s="80"/>
      <c r="H26" s="338"/>
      <c r="I26" s="51"/>
      <c r="J26" s="80"/>
      <c r="K26" s="338"/>
      <c r="L26" s="51"/>
      <c r="M26" s="80"/>
      <c r="N26" s="338"/>
      <c r="O26" s="51"/>
      <c r="P26" s="80"/>
      <c r="Q26" s="338"/>
      <c r="R26" s="51"/>
      <c r="S26" s="80"/>
      <c r="T26" s="94"/>
      <c r="U26" s="51"/>
      <c r="V26" s="51"/>
      <c r="W26" s="52"/>
      <c r="X26" s="94"/>
      <c r="Y26" s="80"/>
      <c r="Z26" s="94"/>
      <c r="AA26" s="51"/>
      <c r="AB26" s="94"/>
      <c r="AC26" s="53"/>
      <c r="AD26" s="51"/>
      <c r="AE26" s="95"/>
      <c r="AF26" s="95"/>
    </row>
    <row r="27" spans="1:32" ht="16.149999999999999" customHeight="1" x14ac:dyDescent="0.2">
      <c r="A27" s="58">
        <v>21</v>
      </c>
      <c r="B27" s="59" t="s">
        <v>27</v>
      </c>
      <c r="C27" s="318"/>
      <c r="D27" s="60"/>
      <c r="E27" s="65"/>
      <c r="F27" s="65"/>
      <c r="G27" s="65"/>
      <c r="H27" s="336"/>
      <c r="I27" s="60"/>
      <c r="J27" s="65"/>
      <c r="K27" s="336"/>
      <c r="L27" s="60"/>
      <c r="M27" s="65"/>
      <c r="N27" s="336"/>
      <c r="O27" s="60"/>
      <c r="P27" s="65"/>
      <c r="Q27" s="336"/>
      <c r="R27" s="60"/>
      <c r="S27" s="65"/>
      <c r="T27" s="92"/>
      <c r="U27" s="60"/>
      <c r="V27" s="60"/>
      <c r="W27" s="61"/>
      <c r="X27" s="92"/>
      <c r="Y27" s="65"/>
      <c r="Z27" s="92"/>
      <c r="AA27" s="60"/>
      <c r="AB27" s="92"/>
      <c r="AC27" s="60"/>
      <c r="AD27" s="60"/>
      <c r="AE27" s="92"/>
      <c r="AF27" s="96"/>
    </row>
    <row r="28" spans="1:32" ht="16.149999999999999" customHeight="1" x14ac:dyDescent="0.2">
      <c r="A28" s="54">
        <v>22</v>
      </c>
      <c r="B28" s="55" t="s">
        <v>28</v>
      </c>
      <c r="C28" s="319"/>
      <c r="D28" s="56"/>
      <c r="E28" s="74"/>
      <c r="F28" s="74"/>
      <c r="G28" s="74"/>
      <c r="H28" s="337"/>
      <c r="I28" s="56"/>
      <c r="J28" s="74"/>
      <c r="K28" s="337"/>
      <c r="L28" s="56"/>
      <c r="M28" s="74"/>
      <c r="N28" s="337"/>
      <c r="O28" s="56"/>
      <c r="P28" s="74"/>
      <c r="Q28" s="337"/>
      <c r="R28" s="56"/>
      <c r="S28" s="74"/>
      <c r="T28" s="93"/>
      <c r="U28" s="56"/>
      <c r="V28" s="56"/>
      <c r="W28" s="57"/>
      <c r="X28" s="93"/>
      <c r="Y28" s="74"/>
      <c r="Z28" s="93"/>
      <c r="AA28" s="56"/>
      <c r="AB28" s="93"/>
      <c r="AC28" s="56"/>
      <c r="AD28" s="56"/>
      <c r="AE28" s="93"/>
      <c r="AF28" s="97"/>
    </row>
    <row r="29" spans="1:32" ht="16.149999999999999" customHeight="1" x14ac:dyDescent="0.2">
      <c r="A29" s="54">
        <v>23</v>
      </c>
      <c r="B29" s="55" t="s">
        <v>29</v>
      </c>
      <c r="C29" s="319"/>
      <c r="D29" s="56"/>
      <c r="E29" s="74"/>
      <c r="F29" s="74"/>
      <c r="G29" s="74"/>
      <c r="H29" s="337"/>
      <c r="I29" s="56"/>
      <c r="J29" s="74"/>
      <c r="K29" s="337"/>
      <c r="L29" s="56"/>
      <c r="M29" s="74"/>
      <c r="N29" s="337"/>
      <c r="O29" s="56"/>
      <c r="P29" s="74"/>
      <c r="Q29" s="337"/>
      <c r="R29" s="56"/>
      <c r="S29" s="74"/>
      <c r="T29" s="93"/>
      <c r="U29" s="56"/>
      <c r="V29" s="56"/>
      <c r="W29" s="57"/>
      <c r="X29" s="93"/>
      <c r="Y29" s="74"/>
      <c r="Z29" s="93"/>
      <c r="AA29" s="56"/>
      <c r="AB29" s="93"/>
      <c r="AC29" s="56"/>
      <c r="AD29" s="56"/>
      <c r="AE29" s="93"/>
      <c r="AF29" s="97"/>
    </row>
    <row r="30" spans="1:32" ht="16.149999999999999" customHeight="1" x14ac:dyDescent="0.2">
      <c r="A30" s="54">
        <v>24</v>
      </c>
      <c r="B30" s="55" t="s">
        <v>30</v>
      </c>
      <c r="C30" s="319"/>
      <c r="D30" s="56"/>
      <c r="E30" s="74"/>
      <c r="F30" s="74"/>
      <c r="G30" s="74"/>
      <c r="H30" s="337"/>
      <c r="I30" s="56"/>
      <c r="J30" s="74"/>
      <c r="K30" s="337"/>
      <c r="L30" s="56"/>
      <c r="M30" s="74"/>
      <c r="N30" s="337"/>
      <c r="O30" s="56"/>
      <c r="P30" s="74"/>
      <c r="Q30" s="337"/>
      <c r="R30" s="56"/>
      <c r="S30" s="74"/>
      <c r="T30" s="93"/>
      <c r="U30" s="56"/>
      <c r="V30" s="56"/>
      <c r="W30" s="57"/>
      <c r="X30" s="93"/>
      <c r="Y30" s="74"/>
      <c r="Z30" s="93"/>
      <c r="AA30" s="56"/>
      <c r="AB30" s="93"/>
      <c r="AC30" s="56"/>
      <c r="AD30" s="56"/>
      <c r="AE30" s="93"/>
      <c r="AF30" s="97"/>
    </row>
    <row r="31" spans="1:32" ht="16.149999999999999" customHeight="1" x14ac:dyDescent="0.2">
      <c r="A31" s="49">
        <v>25</v>
      </c>
      <c r="B31" s="50" t="s">
        <v>31</v>
      </c>
      <c r="C31" s="320"/>
      <c r="D31" s="51"/>
      <c r="E31" s="80"/>
      <c r="F31" s="80"/>
      <c r="G31" s="80"/>
      <c r="H31" s="338"/>
      <c r="I31" s="51"/>
      <c r="J31" s="80"/>
      <c r="K31" s="338"/>
      <c r="L31" s="51"/>
      <c r="M31" s="80"/>
      <c r="N31" s="338"/>
      <c r="O31" s="51"/>
      <c r="P31" s="80"/>
      <c r="Q31" s="338"/>
      <c r="R31" s="51"/>
      <c r="S31" s="80"/>
      <c r="T31" s="94"/>
      <c r="U31" s="51"/>
      <c r="V31" s="51"/>
      <c r="W31" s="52"/>
      <c r="X31" s="94"/>
      <c r="Y31" s="80"/>
      <c r="Z31" s="94"/>
      <c r="AA31" s="51"/>
      <c r="AB31" s="94"/>
      <c r="AC31" s="53"/>
      <c r="AD31" s="51"/>
      <c r="AE31" s="95"/>
      <c r="AF31" s="95"/>
    </row>
    <row r="32" spans="1:32" ht="16.149999999999999" customHeight="1" x14ac:dyDescent="0.2">
      <c r="A32" s="58">
        <v>26</v>
      </c>
      <c r="B32" s="59" t="s">
        <v>32</v>
      </c>
      <c r="C32" s="318"/>
      <c r="D32" s="60"/>
      <c r="E32" s="65"/>
      <c r="F32" s="65"/>
      <c r="G32" s="65"/>
      <c r="H32" s="336"/>
      <c r="I32" s="60"/>
      <c r="J32" s="65"/>
      <c r="K32" s="336"/>
      <c r="L32" s="60"/>
      <c r="M32" s="65"/>
      <c r="N32" s="336"/>
      <c r="O32" s="60"/>
      <c r="P32" s="65"/>
      <c r="Q32" s="336"/>
      <c r="R32" s="60"/>
      <c r="S32" s="65"/>
      <c r="T32" s="92"/>
      <c r="U32" s="60"/>
      <c r="V32" s="60"/>
      <c r="W32" s="61"/>
      <c r="X32" s="92"/>
      <c r="Y32" s="65"/>
      <c r="Z32" s="92"/>
      <c r="AA32" s="60"/>
      <c r="AB32" s="92"/>
      <c r="AC32" s="60"/>
      <c r="AD32" s="60"/>
      <c r="AE32" s="92"/>
      <c r="AF32" s="96"/>
    </row>
    <row r="33" spans="1:32" ht="16.149999999999999" customHeight="1" x14ac:dyDescent="0.2">
      <c r="A33" s="54">
        <v>27</v>
      </c>
      <c r="B33" s="55" t="s">
        <v>33</v>
      </c>
      <c r="C33" s="319"/>
      <c r="D33" s="56"/>
      <c r="E33" s="74"/>
      <c r="F33" s="74"/>
      <c r="G33" s="74"/>
      <c r="H33" s="337"/>
      <c r="I33" s="56"/>
      <c r="J33" s="74"/>
      <c r="K33" s="337"/>
      <c r="L33" s="56"/>
      <c r="M33" s="74"/>
      <c r="N33" s="337"/>
      <c r="O33" s="56"/>
      <c r="P33" s="74"/>
      <c r="Q33" s="337"/>
      <c r="R33" s="56"/>
      <c r="S33" s="74"/>
      <c r="T33" s="93"/>
      <c r="U33" s="56"/>
      <c r="V33" s="56"/>
      <c r="W33" s="57"/>
      <c r="X33" s="93"/>
      <c r="Y33" s="74"/>
      <c r="Z33" s="93"/>
      <c r="AA33" s="56"/>
      <c r="AB33" s="93"/>
      <c r="AC33" s="56"/>
      <c r="AD33" s="56"/>
      <c r="AE33" s="93"/>
      <c r="AF33" s="97"/>
    </row>
    <row r="34" spans="1:32" ht="16.149999999999999" customHeight="1" x14ac:dyDescent="0.2">
      <c r="A34" s="54">
        <v>28</v>
      </c>
      <c r="B34" s="55" t="s">
        <v>34</v>
      </c>
      <c r="C34" s="319"/>
      <c r="D34" s="56"/>
      <c r="E34" s="74"/>
      <c r="F34" s="74"/>
      <c r="G34" s="74"/>
      <c r="H34" s="337"/>
      <c r="I34" s="56"/>
      <c r="J34" s="74"/>
      <c r="K34" s="337"/>
      <c r="L34" s="56"/>
      <c r="M34" s="74"/>
      <c r="N34" s="337"/>
      <c r="O34" s="56"/>
      <c r="P34" s="74"/>
      <c r="Q34" s="337"/>
      <c r="R34" s="56"/>
      <c r="S34" s="74"/>
      <c r="T34" s="93"/>
      <c r="U34" s="56"/>
      <c r="V34" s="56"/>
      <c r="W34" s="57"/>
      <c r="X34" s="93"/>
      <c r="Y34" s="74"/>
      <c r="Z34" s="93"/>
      <c r="AA34" s="56"/>
      <c r="AB34" s="93"/>
      <c r="AC34" s="56"/>
      <c r="AD34" s="56"/>
      <c r="AE34" s="93"/>
      <c r="AF34" s="97"/>
    </row>
    <row r="35" spans="1:32" ht="16.149999999999999" customHeight="1" x14ac:dyDescent="0.2">
      <c r="A35" s="54">
        <v>29</v>
      </c>
      <c r="B35" s="55" t="s">
        <v>35</v>
      </c>
      <c r="C35" s="319"/>
      <c r="D35" s="56"/>
      <c r="E35" s="74"/>
      <c r="F35" s="74"/>
      <c r="G35" s="74"/>
      <c r="H35" s="337"/>
      <c r="I35" s="56"/>
      <c r="J35" s="74"/>
      <c r="K35" s="337"/>
      <c r="L35" s="56"/>
      <c r="M35" s="74"/>
      <c r="N35" s="337"/>
      <c r="O35" s="56"/>
      <c r="P35" s="74"/>
      <c r="Q35" s="337"/>
      <c r="R35" s="56"/>
      <c r="S35" s="74"/>
      <c r="T35" s="93"/>
      <c r="U35" s="56"/>
      <c r="V35" s="56"/>
      <c r="W35" s="57"/>
      <c r="X35" s="93"/>
      <c r="Y35" s="74"/>
      <c r="Z35" s="93"/>
      <c r="AA35" s="56"/>
      <c r="AB35" s="93"/>
      <c r="AC35" s="56"/>
      <c r="AD35" s="56"/>
      <c r="AE35" s="93"/>
      <c r="AF35" s="97"/>
    </row>
    <row r="36" spans="1:32" ht="16.149999999999999" customHeight="1" x14ac:dyDescent="0.2">
      <c r="A36" s="49">
        <v>30</v>
      </c>
      <c r="B36" s="50" t="s">
        <v>36</v>
      </c>
      <c r="C36" s="320"/>
      <c r="D36" s="51"/>
      <c r="E36" s="80"/>
      <c r="F36" s="80"/>
      <c r="G36" s="80"/>
      <c r="H36" s="338"/>
      <c r="I36" s="51"/>
      <c r="J36" s="80"/>
      <c r="K36" s="338"/>
      <c r="L36" s="51"/>
      <c r="M36" s="80"/>
      <c r="N36" s="338"/>
      <c r="O36" s="51"/>
      <c r="P36" s="80"/>
      <c r="Q36" s="338"/>
      <c r="R36" s="51"/>
      <c r="S36" s="80"/>
      <c r="T36" s="94"/>
      <c r="U36" s="51"/>
      <c r="V36" s="51"/>
      <c r="W36" s="52"/>
      <c r="X36" s="94"/>
      <c r="Y36" s="80"/>
      <c r="Z36" s="94"/>
      <c r="AA36" s="51"/>
      <c r="AB36" s="94"/>
      <c r="AC36" s="53"/>
      <c r="AD36" s="51"/>
      <c r="AE36" s="95"/>
      <c r="AF36" s="95"/>
    </row>
    <row r="37" spans="1:32" ht="16.149999999999999" customHeight="1" x14ac:dyDescent="0.2">
      <c r="A37" s="58">
        <v>31</v>
      </c>
      <c r="B37" s="59" t="s">
        <v>37</v>
      </c>
      <c r="C37" s="318"/>
      <c r="D37" s="60"/>
      <c r="E37" s="65"/>
      <c r="F37" s="65"/>
      <c r="G37" s="65"/>
      <c r="H37" s="336"/>
      <c r="I37" s="60"/>
      <c r="J37" s="65"/>
      <c r="K37" s="336"/>
      <c r="L37" s="60"/>
      <c r="M37" s="65"/>
      <c r="N37" s="336"/>
      <c r="O37" s="60"/>
      <c r="P37" s="65"/>
      <c r="Q37" s="336"/>
      <c r="R37" s="60"/>
      <c r="S37" s="65"/>
      <c r="T37" s="92"/>
      <c r="U37" s="60"/>
      <c r="V37" s="60"/>
      <c r="W37" s="61"/>
      <c r="X37" s="92"/>
      <c r="Y37" s="65"/>
      <c r="Z37" s="92"/>
      <c r="AA37" s="60"/>
      <c r="AB37" s="92"/>
      <c r="AC37" s="60"/>
      <c r="AD37" s="60"/>
      <c r="AE37" s="92"/>
      <c r="AF37" s="96"/>
    </row>
    <row r="38" spans="1:32" ht="16.149999999999999" customHeight="1" x14ac:dyDescent="0.2">
      <c r="A38" s="54">
        <v>32</v>
      </c>
      <c r="B38" s="55" t="s">
        <v>38</v>
      </c>
      <c r="C38" s="319"/>
      <c r="D38" s="56"/>
      <c r="E38" s="74"/>
      <c r="F38" s="74"/>
      <c r="G38" s="74"/>
      <c r="H38" s="337"/>
      <c r="I38" s="56"/>
      <c r="J38" s="74"/>
      <c r="K38" s="337"/>
      <c r="L38" s="56"/>
      <c r="M38" s="74"/>
      <c r="N38" s="337"/>
      <c r="O38" s="56"/>
      <c r="P38" s="74"/>
      <c r="Q38" s="337"/>
      <c r="R38" s="56"/>
      <c r="S38" s="74"/>
      <c r="T38" s="93"/>
      <c r="U38" s="56"/>
      <c r="V38" s="56"/>
      <c r="W38" s="57"/>
      <c r="X38" s="93"/>
      <c r="Y38" s="74"/>
      <c r="Z38" s="93"/>
      <c r="AA38" s="56"/>
      <c r="AB38" s="93"/>
      <c r="AC38" s="56"/>
      <c r="AD38" s="56"/>
      <c r="AE38" s="93"/>
      <c r="AF38" s="97"/>
    </row>
    <row r="39" spans="1:32" ht="16.149999999999999" customHeight="1" x14ac:dyDescent="0.2">
      <c r="A39" s="54">
        <v>33</v>
      </c>
      <c r="B39" s="55" t="s">
        <v>39</v>
      </c>
      <c r="C39" s="319"/>
      <c r="D39" s="56"/>
      <c r="E39" s="74"/>
      <c r="F39" s="74"/>
      <c r="G39" s="74"/>
      <c r="H39" s="337"/>
      <c r="I39" s="56"/>
      <c r="J39" s="74"/>
      <c r="K39" s="337"/>
      <c r="L39" s="56"/>
      <c r="M39" s="74"/>
      <c r="N39" s="337"/>
      <c r="O39" s="56"/>
      <c r="P39" s="74"/>
      <c r="Q39" s="337"/>
      <c r="R39" s="56"/>
      <c r="S39" s="74"/>
      <c r="T39" s="93"/>
      <c r="U39" s="56"/>
      <c r="V39" s="56"/>
      <c r="W39" s="57"/>
      <c r="X39" s="93"/>
      <c r="Y39" s="74"/>
      <c r="Z39" s="93"/>
      <c r="AA39" s="56"/>
      <c r="AB39" s="93"/>
      <c r="AC39" s="56"/>
      <c r="AD39" s="56"/>
      <c r="AE39" s="93"/>
      <c r="AF39" s="97"/>
    </row>
    <row r="40" spans="1:32" ht="16.149999999999999" customHeight="1" x14ac:dyDescent="0.2">
      <c r="A40" s="54">
        <v>34</v>
      </c>
      <c r="B40" s="55" t="s">
        <v>40</v>
      </c>
      <c r="C40" s="319"/>
      <c r="D40" s="56"/>
      <c r="E40" s="74"/>
      <c r="F40" s="74"/>
      <c r="G40" s="74"/>
      <c r="H40" s="337"/>
      <c r="I40" s="56"/>
      <c r="J40" s="74"/>
      <c r="K40" s="337"/>
      <c r="L40" s="56"/>
      <c r="M40" s="74"/>
      <c r="N40" s="337"/>
      <c r="O40" s="56"/>
      <c r="P40" s="74"/>
      <c r="Q40" s="337"/>
      <c r="R40" s="56"/>
      <c r="S40" s="74"/>
      <c r="T40" s="93"/>
      <c r="U40" s="56"/>
      <c r="V40" s="56"/>
      <c r="W40" s="57"/>
      <c r="X40" s="93"/>
      <c r="Y40" s="74"/>
      <c r="Z40" s="93"/>
      <c r="AA40" s="56"/>
      <c r="AB40" s="93"/>
      <c r="AC40" s="56"/>
      <c r="AD40" s="56"/>
      <c r="AE40" s="93"/>
      <c r="AF40" s="97"/>
    </row>
    <row r="41" spans="1:32" ht="16.149999999999999" customHeight="1" x14ac:dyDescent="0.2">
      <c r="A41" s="49">
        <v>35</v>
      </c>
      <c r="B41" s="50" t="s">
        <v>41</v>
      </c>
      <c r="C41" s="320"/>
      <c r="D41" s="51"/>
      <c r="E41" s="80"/>
      <c r="F41" s="80"/>
      <c r="G41" s="80"/>
      <c r="H41" s="338"/>
      <c r="I41" s="51"/>
      <c r="J41" s="80"/>
      <c r="K41" s="338"/>
      <c r="L41" s="51"/>
      <c r="M41" s="80"/>
      <c r="N41" s="338"/>
      <c r="O41" s="51"/>
      <c r="P41" s="80"/>
      <c r="Q41" s="338"/>
      <c r="R41" s="51"/>
      <c r="S41" s="80"/>
      <c r="T41" s="94"/>
      <c r="U41" s="51"/>
      <c r="V41" s="51"/>
      <c r="W41" s="52"/>
      <c r="X41" s="94"/>
      <c r="Y41" s="80"/>
      <c r="Z41" s="94"/>
      <c r="AA41" s="51"/>
      <c r="AB41" s="94"/>
      <c r="AC41" s="53"/>
      <c r="AD41" s="51"/>
      <c r="AE41" s="95"/>
      <c r="AF41" s="95"/>
    </row>
    <row r="42" spans="1:32" ht="16.149999999999999" customHeight="1" x14ac:dyDescent="0.2">
      <c r="A42" s="58">
        <v>36</v>
      </c>
      <c r="B42" s="59" t="s">
        <v>42</v>
      </c>
      <c r="C42" s="318"/>
      <c r="D42" s="60"/>
      <c r="E42" s="65"/>
      <c r="F42" s="65"/>
      <c r="G42" s="65"/>
      <c r="H42" s="336"/>
      <c r="I42" s="60"/>
      <c r="J42" s="65"/>
      <c r="K42" s="336"/>
      <c r="L42" s="60"/>
      <c r="M42" s="65"/>
      <c r="N42" s="336"/>
      <c r="O42" s="60"/>
      <c r="P42" s="65"/>
      <c r="Q42" s="336"/>
      <c r="R42" s="60"/>
      <c r="S42" s="65"/>
      <c r="T42" s="92"/>
      <c r="U42" s="60"/>
      <c r="V42" s="60"/>
      <c r="W42" s="61"/>
      <c r="X42" s="92"/>
      <c r="Y42" s="65"/>
      <c r="Z42" s="92"/>
      <c r="AA42" s="60"/>
      <c r="AB42" s="92"/>
      <c r="AC42" s="60"/>
      <c r="AD42" s="60"/>
      <c r="AE42" s="92"/>
      <c r="AF42" s="96"/>
    </row>
    <row r="43" spans="1:32" ht="16.149999999999999" customHeight="1" x14ac:dyDescent="0.2">
      <c r="A43" s="54">
        <v>37</v>
      </c>
      <c r="B43" s="55" t="s">
        <v>43</v>
      </c>
      <c r="C43" s="319"/>
      <c r="D43" s="56"/>
      <c r="E43" s="74"/>
      <c r="F43" s="74"/>
      <c r="G43" s="74"/>
      <c r="H43" s="337"/>
      <c r="I43" s="56"/>
      <c r="J43" s="74"/>
      <c r="K43" s="337"/>
      <c r="L43" s="56"/>
      <c r="M43" s="74"/>
      <c r="N43" s="337"/>
      <c r="O43" s="56"/>
      <c r="P43" s="74"/>
      <c r="Q43" s="337"/>
      <c r="R43" s="56"/>
      <c r="S43" s="74"/>
      <c r="T43" s="93"/>
      <c r="U43" s="56"/>
      <c r="V43" s="56"/>
      <c r="W43" s="57"/>
      <c r="X43" s="93"/>
      <c r="Y43" s="74"/>
      <c r="Z43" s="93"/>
      <c r="AA43" s="56"/>
      <c r="AB43" s="93"/>
      <c r="AC43" s="56"/>
      <c r="AD43" s="56"/>
      <c r="AE43" s="93"/>
      <c r="AF43" s="97"/>
    </row>
    <row r="44" spans="1:32" ht="16.149999999999999" customHeight="1" x14ac:dyDescent="0.2">
      <c r="A44" s="54">
        <v>38</v>
      </c>
      <c r="B44" s="55" t="s">
        <v>44</v>
      </c>
      <c r="C44" s="319"/>
      <c r="D44" s="56"/>
      <c r="E44" s="74"/>
      <c r="F44" s="74"/>
      <c r="G44" s="74"/>
      <c r="H44" s="337"/>
      <c r="I44" s="56"/>
      <c r="J44" s="74"/>
      <c r="K44" s="337"/>
      <c r="L44" s="56"/>
      <c r="M44" s="74"/>
      <c r="N44" s="337"/>
      <c r="O44" s="56"/>
      <c r="P44" s="74"/>
      <c r="Q44" s="337"/>
      <c r="R44" s="56"/>
      <c r="S44" s="74"/>
      <c r="T44" s="93"/>
      <c r="U44" s="56"/>
      <c r="V44" s="56"/>
      <c r="W44" s="57"/>
      <c r="X44" s="93"/>
      <c r="Y44" s="74"/>
      <c r="Z44" s="93"/>
      <c r="AA44" s="56"/>
      <c r="AB44" s="93"/>
      <c r="AC44" s="56"/>
      <c r="AD44" s="56"/>
      <c r="AE44" s="93"/>
      <c r="AF44" s="97"/>
    </row>
    <row r="45" spans="1:32" ht="16.149999999999999" customHeight="1" x14ac:dyDescent="0.2">
      <c r="A45" s="54">
        <v>39</v>
      </c>
      <c r="B45" s="55" t="s">
        <v>45</v>
      </c>
      <c r="C45" s="319"/>
      <c r="D45" s="56"/>
      <c r="E45" s="74"/>
      <c r="F45" s="74"/>
      <c r="G45" s="74"/>
      <c r="H45" s="337"/>
      <c r="I45" s="56"/>
      <c r="J45" s="74"/>
      <c r="K45" s="337"/>
      <c r="L45" s="56"/>
      <c r="M45" s="74"/>
      <c r="N45" s="337"/>
      <c r="O45" s="56"/>
      <c r="P45" s="74"/>
      <c r="Q45" s="337"/>
      <c r="R45" s="56"/>
      <c r="S45" s="74"/>
      <c r="T45" s="93"/>
      <c r="U45" s="56"/>
      <c r="V45" s="56"/>
      <c r="W45" s="57"/>
      <c r="X45" s="93"/>
      <c r="Y45" s="74"/>
      <c r="Z45" s="93"/>
      <c r="AA45" s="56"/>
      <c r="AB45" s="93"/>
      <c r="AC45" s="56"/>
      <c r="AD45" s="56"/>
      <c r="AE45" s="93"/>
      <c r="AF45" s="97"/>
    </row>
    <row r="46" spans="1:32" ht="16.149999999999999" customHeight="1" x14ac:dyDescent="0.2">
      <c r="A46" s="49">
        <v>40</v>
      </c>
      <c r="B46" s="50" t="s">
        <v>46</v>
      </c>
      <c r="C46" s="320"/>
      <c r="D46" s="51"/>
      <c r="E46" s="80"/>
      <c r="F46" s="80"/>
      <c r="G46" s="80"/>
      <c r="H46" s="338"/>
      <c r="I46" s="51"/>
      <c r="J46" s="80"/>
      <c r="K46" s="338"/>
      <c r="L46" s="51"/>
      <c r="M46" s="80"/>
      <c r="N46" s="338"/>
      <c r="O46" s="51"/>
      <c r="P46" s="80"/>
      <c r="Q46" s="338"/>
      <c r="R46" s="51"/>
      <c r="S46" s="80"/>
      <c r="T46" s="94"/>
      <c r="U46" s="51"/>
      <c r="V46" s="51"/>
      <c r="W46" s="52"/>
      <c r="X46" s="94"/>
      <c r="Y46" s="80"/>
      <c r="Z46" s="94"/>
      <c r="AA46" s="51"/>
      <c r="AB46" s="94"/>
      <c r="AC46" s="53"/>
      <c r="AD46" s="51"/>
      <c r="AE46" s="95"/>
      <c r="AF46" s="95"/>
    </row>
    <row r="47" spans="1:32" ht="16.149999999999999" customHeight="1" x14ac:dyDescent="0.2">
      <c r="A47" s="58">
        <v>41</v>
      </c>
      <c r="B47" s="59" t="s">
        <v>47</v>
      </c>
      <c r="C47" s="318"/>
      <c r="D47" s="60"/>
      <c r="E47" s="65"/>
      <c r="F47" s="65"/>
      <c r="G47" s="65"/>
      <c r="H47" s="336"/>
      <c r="I47" s="60"/>
      <c r="J47" s="65"/>
      <c r="K47" s="336"/>
      <c r="L47" s="60"/>
      <c r="M47" s="65"/>
      <c r="N47" s="336"/>
      <c r="O47" s="60"/>
      <c r="P47" s="65"/>
      <c r="Q47" s="336"/>
      <c r="R47" s="60"/>
      <c r="S47" s="65"/>
      <c r="T47" s="92"/>
      <c r="U47" s="60"/>
      <c r="V47" s="60"/>
      <c r="W47" s="61"/>
      <c r="X47" s="92"/>
      <c r="Y47" s="65"/>
      <c r="Z47" s="92"/>
      <c r="AA47" s="60"/>
      <c r="AB47" s="92"/>
      <c r="AC47" s="60"/>
      <c r="AD47" s="60"/>
      <c r="AE47" s="92"/>
      <c r="AF47" s="96"/>
    </row>
    <row r="48" spans="1:32" ht="16.149999999999999" customHeight="1" x14ac:dyDescent="0.2">
      <c r="A48" s="54">
        <v>42</v>
      </c>
      <c r="B48" s="55" t="s">
        <v>48</v>
      </c>
      <c r="C48" s="319"/>
      <c r="D48" s="56"/>
      <c r="E48" s="74"/>
      <c r="F48" s="74"/>
      <c r="G48" s="74"/>
      <c r="H48" s="337"/>
      <c r="I48" s="56"/>
      <c r="J48" s="74"/>
      <c r="K48" s="337"/>
      <c r="L48" s="56"/>
      <c r="M48" s="74"/>
      <c r="N48" s="337"/>
      <c r="O48" s="56"/>
      <c r="P48" s="74"/>
      <c r="Q48" s="337"/>
      <c r="R48" s="56"/>
      <c r="S48" s="74"/>
      <c r="T48" s="93"/>
      <c r="U48" s="56"/>
      <c r="V48" s="56"/>
      <c r="W48" s="57"/>
      <c r="X48" s="93"/>
      <c r="Y48" s="74"/>
      <c r="Z48" s="93"/>
      <c r="AA48" s="56"/>
      <c r="AB48" s="93"/>
      <c r="AC48" s="56"/>
      <c r="AD48" s="56"/>
      <c r="AE48" s="93"/>
      <c r="AF48" s="97"/>
    </row>
    <row r="49" spans="1:32" ht="16.149999999999999" customHeight="1" x14ac:dyDescent="0.2">
      <c r="A49" s="54">
        <v>43</v>
      </c>
      <c r="B49" s="55" t="s">
        <v>49</v>
      </c>
      <c r="C49" s="319"/>
      <c r="D49" s="56"/>
      <c r="E49" s="74"/>
      <c r="F49" s="74"/>
      <c r="G49" s="74"/>
      <c r="H49" s="337"/>
      <c r="I49" s="56"/>
      <c r="J49" s="74"/>
      <c r="K49" s="337"/>
      <c r="L49" s="56"/>
      <c r="M49" s="74"/>
      <c r="N49" s="337"/>
      <c r="O49" s="56"/>
      <c r="P49" s="74"/>
      <c r="Q49" s="337"/>
      <c r="R49" s="56"/>
      <c r="S49" s="74"/>
      <c r="T49" s="93"/>
      <c r="U49" s="56"/>
      <c r="V49" s="56"/>
      <c r="W49" s="57"/>
      <c r="X49" s="93"/>
      <c r="Y49" s="74"/>
      <c r="Z49" s="93"/>
      <c r="AA49" s="56"/>
      <c r="AB49" s="93"/>
      <c r="AC49" s="56"/>
      <c r="AD49" s="56"/>
      <c r="AE49" s="93"/>
      <c r="AF49" s="97"/>
    </row>
    <row r="50" spans="1:32" ht="16.149999999999999" customHeight="1" x14ac:dyDescent="0.2">
      <c r="A50" s="54">
        <v>44</v>
      </c>
      <c r="B50" s="55" t="s">
        <v>50</v>
      </c>
      <c r="C50" s="319"/>
      <c r="D50" s="56"/>
      <c r="E50" s="74"/>
      <c r="F50" s="74"/>
      <c r="G50" s="74"/>
      <c r="H50" s="337"/>
      <c r="I50" s="56"/>
      <c r="J50" s="74"/>
      <c r="K50" s="337"/>
      <c r="L50" s="56"/>
      <c r="M50" s="74"/>
      <c r="N50" s="337"/>
      <c r="O50" s="56"/>
      <c r="P50" s="74"/>
      <c r="Q50" s="337"/>
      <c r="R50" s="56"/>
      <c r="S50" s="74"/>
      <c r="T50" s="93"/>
      <c r="U50" s="56"/>
      <c r="V50" s="56"/>
      <c r="W50" s="57"/>
      <c r="X50" s="93"/>
      <c r="Y50" s="74"/>
      <c r="Z50" s="93"/>
      <c r="AA50" s="56"/>
      <c r="AB50" s="93"/>
      <c r="AC50" s="56"/>
      <c r="AD50" s="56"/>
      <c r="AE50" s="93"/>
      <c r="AF50" s="97"/>
    </row>
    <row r="51" spans="1:32" ht="16.149999999999999" customHeight="1" x14ac:dyDescent="0.2">
      <c r="A51" s="49">
        <v>45</v>
      </c>
      <c r="B51" s="50" t="s">
        <v>51</v>
      </c>
      <c r="C51" s="320"/>
      <c r="D51" s="51"/>
      <c r="E51" s="80"/>
      <c r="F51" s="80"/>
      <c r="G51" s="80"/>
      <c r="H51" s="338"/>
      <c r="I51" s="51"/>
      <c r="J51" s="80"/>
      <c r="K51" s="338"/>
      <c r="L51" s="51"/>
      <c r="M51" s="80"/>
      <c r="N51" s="338"/>
      <c r="O51" s="51"/>
      <c r="P51" s="80"/>
      <c r="Q51" s="338"/>
      <c r="R51" s="51"/>
      <c r="S51" s="80"/>
      <c r="T51" s="94"/>
      <c r="U51" s="51"/>
      <c r="V51" s="51"/>
      <c r="W51" s="52"/>
      <c r="X51" s="94"/>
      <c r="Y51" s="80"/>
      <c r="Z51" s="94"/>
      <c r="AA51" s="51"/>
      <c r="AB51" s="94"/>
      <c r="AC51" s="53"/>
      <c r="AD51" s="51"/>
      <c r="AE51" s="95"/>
      <c r="AF51" s="95"/>
    </row>
    <row r="52" spans="1:32" ht="16.149999999999999" customHeight="1" x14ac:dyDescent="0.2">
      <c r="A52" s="58">
        <v>46</v>
      </c>
      <c r="B52" s="59" t="s">
        <v>52</v>
      </c>
      <c r="C52" s="318"/>
      <c r="D52" s="60"/>
      <c r="E52" s="65"/>
      <c r="F52" s="65"/>
      <c r="G52" s="65"/>
      <c r="H52" s="336"/>
      <c r="I52" s="60"/>
      <c r="J52" s="65"/>
      <c r="K52" s="336"/>
      <c r="L52" s="60"/>
      <c r="M52" s="65"/>
      <c r="N52" s="336"/>
      <c r="O52" s="60"/>
      <c r="P52" s="65"/>
      <c r="Q52" s="336"/>
      <c r="R52" s="60"/>
      <c r="S52" s="65"/>
      <c r="T52" s="92"/>
      <c r="U52" s="60"/>
      <c r="V52" s="60"/>
      <c r="W52" s="61"/>
      <c r="X52" s="92"/>
      <c r="Y52" s="65"/>
      <c r="Z52" s="92"/>
      <c r="AA52" s="60"/>
      <c r="AB52" s="92"/>
      <c r="AC52" s="60"/>
      <c r="AD52" s="60"/>
      <c r="AE52" s="92"/>
      <c r="AF52" s="96"/>
    </row>
    <row r="53" spans="1:32" ht="16.149999999999999" customHeight="1" x14ac:dyDescent="0.2">
      <c r="A53" s="54">
        <v>47</v>
      </c>
      <c r="B53" s="55" t="s">
        <v>53</v>
      </c>
      <c r="C53" s="319"/>
      <c r="D53" s="56"/>
      <c r="E53" s="74"/>
      <c r="F53" s="74"/>
      <c r="G53" s="74"/>
      <c r="H53" s="337"/>
      <c r="I53" s="56"/>
      <c r="J53" s="74"/>
      <c r="K53" s="337"/>
      <c r="L53" s="56"/>
      <c r="M53" s="74"/>
      <c r="N53" s="337"/>
      <c r="O53" s="56"/>
      <c r="P53" s="74"/>
      <c r="Q53" s="337"/>
      <c r="R53" s="56"/>
      <c r="S53" s="74"/>
      <c r="T53" s="93"/>
      <c r="U53" s="56"/>
      <c r="V53" s="56"/>
      <c r="W53" s="57"/>
      <c r="X53" s="93"/>
      <c r="Y53" s="74"/>
      <c r="Z53" s="93"/>
      <c r="AA53" s="56"/>
      <c r="AB53" s="93"/>
      <c r="AC53" s="56"/>
      <c r="AD53" s="56"/>
      <c r="AE53" s="93"/>
      <c r="AF53" s="97"/>
    </row>
    <row r="54" spans="1:32" ht="16.149999999999999" customHeight="1" x14ac:dyDescent="0.2">
      <c r="A54" s="54">
        <v>48</v>
      </c>
      <c r="B54" s="55" t="s">
        <v>91</v>
      </c>
      <c r="C54" s="319"/>
      <c r="D54" s="56"/>
      <c r="E54" s="74"/>
      <c r="F54" s="74"/>
      <c r="G54" s="74"/>
      <c r="H54" s="337"/>
      <c r="I54" s="56"/>
      <c r="J54" s="74"/>
      <c r="K54" s="337"/>
      <c r="L54" s="56"/>
      <c r="M54" s="74"/>
      <c r="N54" s="337"/>
      <c r="O54" s="56"/>
      <c r="P54" s="74"/>
      <c r="Q54" s="337"/>
      <c r="R54" s="56"/>
      <c r="S54" s="74"/>
      <c r="T54" s="93"/>
      <c r="U54" s="56"/>
      <c r="V54" s="56"/>
      <c r="W54" s="57"/>
      <c r="X54" s="93"/>
      <c r="Y54" s="74"/>
      <c r="Z54" s="93"/>
      <c r="AA54" s="56"/>
      <c r="AB54" s="93"/>
      <c r="AC54" s="56"/>
      <c r="AD54" s="56"/>
      <c r="AE54" s="93"/>
      <c r="AF54" s="97"/>
    </row>
    <row r="55" spans="1:32" ht="16.149999999999999" customHeight="1" x14ac:dyDescent="0.2">
      <c r="A55" s="54">
        <v>49</v>
      </c>
      <c r="B55" s="55" t="s">
        <v>54</v>
      </c>
      <c r="C55" s="319"/>
      <c r="D55" s="56"/>
      <c r="E55" s="74"/>
      <c r="F55" s="74"/>
      <c r="G55" s="74"/>
      <c r="H55" s="337"/>
      <c r="I55" s="56"/>
      <c r="J55" s="74"/>
      <c r="K55" s="337"/>
      <c r="L55" s="56"/>
      <c r="M55" s="74"/>
      <c r="N55" s="337"/>
      <c r="O55" s="56"/>
      <c r="P55" s="74"/>
      <c r="Q55" s="337"/>
      <c r="R55" s="56"/>
      <c r="S55" s="74"/>
      <c r="T55" s="93"/>
      <c r="U55" s="56"/>
      <c r="V55" s="56"/>
      <c r="W55" s="57"/>
      <c r="X55" s="93"/>
      <c r="Y55" s="74"/>
      <c r="Z55" s="93"/>
      <c r="AA55" s="56"/>
      <c r="AB55" s="93"/>
      <c r="AC55" s="56"/>
      <c r="AD55" s="56"/>
      <c r="AE55" s="93"/>
      <c r="AF55" s="97"/>
    </row>
    <row r="56" spans="1:32" ht="16.149999999999999" customHeight="1" x14ac:dyDescent="0.2">
      <c r="A56" s="49">
        <v>50</v>
      </c>
      <c r="B56" s="50" t="s">
        <v>55</v>
      </c>
      <c r="C56" s="320"/>
      <c r="D56" s="51"/>
      <c r="E56" s="80"/>
      <c r="F56" s="80"/>
      <c r="G56" s="80"/>
      <c r="H56" s="338"/>
      <c r="I56" s="51"/>
      <c r="J56" s="80"/>
      <c r="K56" s="338"/>
      <c r="L56" s="51"/>
      <c r="M56" s="80"/>
      <c r="N56" s="338"/>
      <c r="O56" s="51"/>
      <c r="P56" s="80"/>
      <c r="Q56" s="338"/>
      <c r="R56" s="51"/>
      <c r="S56" s="80"/>
      <c r="T56" s="94"/>
      <c r="U56" s="51"/>
      <c r="V56" s="51"/>
      <c r="W56" s="52"/>
      <c r="X56" s="94"/>
      <c r="Y56" s="80"/>
      <c r="Z56" s="94"/>
      <c r="AA56" s="51"/>
      <c r="AB56" s="94"/>
      <c r="AC56" s="53"/>
      <c r="AD56" s="51"/>
      <c r="AE56" s="95"/>
      <c r="AF56" s="95"/>
    </row>
    <row r="57" spans="1:32" ht="16.149999999999999" customHeight="1" x14ac:dyDescent="0.2">
      <c r="A57" s="58">
        <v>51</v>
      </c>
      <c r="B57" s="59" t="s">
        <v>56</v>
      </c>
      <c r="C57" s="318"/>
      <c r="D57" s="60"/>
      <c r="E57" s="65"/>
      <c r="F57" s="65"/>
      <c r="G57" s="65"/>
      <c r="H57" s="336"/>
      <c r="I57" s="60"/>
      <c r="J57" s="65"/>
      <c r="K57" s="336"/>
      <c r="L57" s="60"/>
      <c r="M57" s="65"/>
      <c r="N57" s="336"/>
      <c r="O57" s="60"/>
      <c r="P57" s="65"/>
      <c r="Q57" s="336"/>
      <c r="R57" s="60"/>
      <c r="S57" s="65"/>
      <c r="T57" s="92"/>
      <c r="U57" s="60"/>
      <c r="V57" s="60"/>
      <c r="W57" s="61"/>
      <c r="X57" s="92"/>
      <c r="Y57" s="65"/>
      <c r="Z57" s="92"/>
      <c r="AA57" s="60"/>
      <c r="AB57" s="92"/>
      <c r="AC57" s="60"/>
      <c r="AD57" s="60"/>
      <c r="AE57" s="92"/>
      <c r="AF57" s="96"/>
    </row>
    <row r="58" spans="1:32" ht="16.149999999999999" customHeight="1" x14ac:dyDescent="0.2">
      <c r="A58" s="54">
        <v>52</v>
      </c>
      <c r="B58" s="55" t="s">
        <v>57</v>
      </c>
      <c r="C58" s="319"/>
      <c r="D58" s="56"/>
      <c r="E58" s="74"/>
      <c r="F58" s="74"/>
      <c r="G58" s="74"/>
      <c r="H58" s="337"/>
      <c r="I58" s="56"/>
      <c r="J58" s="74"/>
      <c r="K58" s="337"/>
      <c r="L58" s="56"/>
      <c r="M58" s="74"/>
      <c r="N58" s="337"/>
      <c r="O58" s="56"/>
      <c r="P58" s="74"/>
      <c r="Q58" s="337"/>
      <c r="R58" s="56"/>
      <c r="S58" s="74"/>
      <c r="T58" s="93"/>
      <c r="U58" s="56"/>
      <c r="V58" s="56"/>
      <c r="W58" s="57"/>
      <c r="X58" s="93"/>
      <c r="Y58" s="74"/>
      <c r="Z58" s="93"/>
      <c r="AA58" s="56"/>
      <c r="AB58" s="93"/>
      <c r="AC58" s="56"/>
      <c r="AD58" s="56"/>
      <c r="AE58" s="93"/>
      <c r="AF58" s="97"/>
    </row>
    <row r="59" spans="1:32" ht="16.149999999999999" customHeight="1" x14ac:dyDescent="0.2">
      <c r="A59" s="54">
        <v>53</v>
      </c>
      <c r="B59" s="55" t="s">
        <v>58</v>
      </c>
      <c r="C59" s="319"/>
      <c r="D59" s="56"/>
      <c r="E59" s="74"/>
      <c r="F59" s="74"/>
      <c r="G59" s="74"/>
      <c r="H59" s="337"/>
      <c r="I59" s="56"/>
      <c r="J59" s="74"/>
      <c r="K59" s="337"/>
      <c r="L59" s="56"/>
      <c r="M59" s="74"/>
      <c r="N59" s="337"/>
      <c r="O59" s="56"/>
      <c r="P59" s="74"/>
      <c r="Q59" s="337"/>
      <c r="R59" s="56"/>
      <c r="S59" s="74"/>
      <c r="T59" s="93"/>
      <c r="U59" s="56"/>
      <c r="V59" s="56"/>
      <c r="W59" s="57"/>
      <c r="X59" s="93"/>
      <c r="Y59" s="74"/>
      <c r="Z59" s="93"/>
      <c r="AA59" s="56"/>
      <c r="AB59" s="93"/>
      <c r="AC59" s="56"/>
      <c r="AD59" s="56"/>
      <c r="AE59" s="93"/>
      <c r="AF59" s="97"/>
    </row>
    <row r="60" spans="1:32" ht="16.149999999999999" customHeight="1" x14ac:dyDescent="0.2">
      <c r="A60" s="54">
        <v>54</v>
      </c>
      <c r="B60" s="55" t="s">
        <v>59</v>
      </c>
      <c r="C60" s="319"/>
      <c r="D60" s="56"/>
      <c r="E60" s="74"/>
      <c r="F60" s="74"/>
      <c r="G60" s="74"/>
      <c r="H60" s="337"/>
      <c r="I60" s="56"/>
      <c r="J60" s="74"/>
      <c r="K60" s="337"/>
      <c r="L60" s="56"/>
      <c r="M60" s="74"/>
      <c r="N60" s="337"/>
      <c r="O60" s="56"/>
      <c r="P60" s="74"/>
      <c r="Q60" s="337"/>
      <c r="R60" s="56"/>
      <c r="S60" s="74"/>
      <c r="T60" s="93"/>
      <c r="U60" s="56"/>
      <c r="V60" s="56"/>
      <c r="W60" s="57"/>
      <c r="X60" s="93"/>
      <c r="Y60" s="74"/>
      <c r="Z60" s="93"/>
      <c r="AA60" s="56"/>
      <c r="AB60" s="93"/>
      <c r="AC60" s="56"/>
      <c r="AD60" s="56"/>
      <c r="AE60" s="93"/>
      <c r="AF60" s="97"/>
    </row>
    <row r="61" spans="1:32" ht="16.149999999999999" customHeight="1" x14ac:dyDescent="0.2">
      <c r="A61" s="49">
        <v>55</v>
      </c>
      <c r="B61" s="50" t="s">
        <v>60</v>
      </c>
      <c r="C61" s="320"/>
      <c r="D61" s="51"/>
      <c r="E61" s="80"/>
      <c r="F61" s="80"/>
      <c r="G61" s="80"/>
      <c r="H61" s="338"/>
      <c r="I61" s="51"/>
      <c r="J61" s="80"/>
      <c r="K61" s="338"/>
      <c r="L61" s="51"/>
      <c r="M61" s="80"/>
      <c r="N61" s="338"/>
      <c r="O61" s="51"/>
      <c r="P61" s="80"/>
      <c r="Q61" s="338"/>
      <c r="R61" s="51"/>
      <c r="S61" s="80"/>
      <c r="T61" s="94"/>
      <c r="U61" s="51"/>
      <c r="V61" s="51"/>
      <c r="W61" s="52"/>
      <c r="X61" s="94"/>
      <c r="Y61" s="80"/>
      <c r="Z61" s="94"/>
      <c r="AA61" s="51"/>
      <c r="AB61" s="94"/>
      <c r="AC61" s="53"/>
      <c r="AD61" s="51"/>
      <c r="AE61" s="95"/>
      <c r="AF61" s="95"/>
    </row>
    <row r="62" spans="1:32" ht="16.149999999999999" customHeight="1" x14ac:dyDescent="0.2">
      <c r="A62" s="58">
        <v>56</v>
      </c>
      <c r="B62" s="59" t="s">
        <v>61</v>
      </c>
      <c r="C62" s="318"/>
      <c r="D62" s="60"/>
      <c r="E62" s="65"/>
      <c r="F62" s="65"/>
      <c r="G62" s="65"/>
      <c r="H62" s="336"/>
      <c r="I62" s="60"/>
      <c r="J62" s="65"/>
      <c r="K62" s="336"/>
      <c r="L62" s="60"/>
      <c r="M62" s="65"/>
      <c r="N62" s="336"/>
      <c r="O62" s="60"/>
      <c r="P62" s="65"/>
      <c r="Q62" s="336"/>
      <c r="R62" s="60"/>
      <c r="S62" s="65"/>
      <c r="T62" s="92"/>
      <c r="U62" s="60"/>
      <c r="V62" s="60"/>
      <c r="W62" s="61"/>
      <c r="X62" s="92"/>
      <c r="Y62" s="65"/>
      <c r="Z62" s="92"/>
      <c r="AA62" s="60"/>
      <c r="AB62" s="92"/>
      <c r="AC62" s="60"/>
      <c r="AD62" s="60"/>
      <c r="AE62" s="92"/>
      <c r="AF62" s="96"/>
    </row>
    <row r="63" spans="1:32" ht="16.149999999999999" customHeight="1" x14ac:dyDescent="0.2">
      <c r="A63" s="54">
        <v>57</v>
      </c>
      <c r="B63" s="55" t="s">
        <v>62</v>
      </c>
      <c r="C63" s="319"/>
      <c r="D63" s="56"/>
      <c r="E63" s="74"/>
      <c r="F63" s="74"/>
      <c r="G63" s="74"/>
      <c r="H63" s="337"/>
      <c r="I63" s="56"/>
      <c r="J63" s="74"/>
      <c r="K63" s="337"/>
      <c r="L63" s="56"/>
      <c r="M63" s="74"/>
      <c r="N63" s="337"/>
      <c r="O63" s="56"/>
      <c r="P63" s="74"/>
      <c r="Q63" s="337"/>
      <c r="R63" s="56"/>
      <c r="S63" s="74"/>
      <c r="T63" s="93"/>
      <c r="U63" s="56"/>
      <c r="V63" s="56"/>
      <c r="W63" s="57"/>
      <c r="X63" s="93"/>
      <c r="Y63" s="74"/>
      <c r="Z63" s="93"/>
      <c r="AA63" s="56"/>
      <c r="AB63" s="93"/>
      <c r="AC63" s="56"/>
      <c r="AD63" s="56"/>
      <c r="AE63" s="93"/>
      <c r="AF63" s="97"/>
    </row>
    <row r="64" spans="1:32" ht="16.149999999999999" customHeight="1" x14ac:dyDescent="0.2">
      <c r="A64" s="54">
        <v>58</v>
      </c>
      <c r="B64" s="55" t="s">
        <v>63</v>
      </c>
      <c r="C64" s="319"/>
      <c r="D64" s="56"/>
      <c r="E64" s="74"/>
      <c r="F64" s="74"/>
      <c r="G64" s="74"/>
      <c r="H64" s="337"/>
      <c r="I64" s="56"/>
      <c r="J64" s="74"/>
      <c r="K64" s="337"/>
      <c r="L64" s="56"/>
      <c r="M64" s="74"/>
      <c r="N64" s="337"/>
      <c r="O64" s="56"/>
      <c r="P64" s="74"/>
      <c r="Q64" s="337"/>
      <c r="R64" s="56"/>
      <c r="S64" s="74"/>
      <c r="T64" s="93"/>
      <c r="U64" s="56"/>
      <c r="V64" s="56"/>
      <c r="W64" s="57"/>
      <c r="X64" s="93"/>
      <c r="Y64" s="74"/>
      <c r="Z64" s="93"/>
      <c r="AA64" s="56"/>
      <c r="AB64" s="93"/>
      <c r="AC64" s="56"/>
      <c r="AD64" s="56"/>
      <c r="AE64" s="93"/>
      <c r="AF64" s="97"/>
    </row>
    <row r="65" spans="1:32" ht="16.149999999999999" customHeight="1" x14ac:dyDescent="0.2">
      <c r="A65" s="54">
        <v>59</v>
      </c>
      <c r="B65" s="55" t="s">
        <v>64</v>
      </c>
      <c r="C65" s="319"/>
      <c r="D65" s="56"/>
      <c r="E65" s="74"/>
      <c r="F65" s="74"/>
      <c r="G65" s="74"/>
      <c r="H65" s="337"/>
      <c r="I65" s="56"/>
      <c r="J65" s="74"/>
      <c r="K65" s="337"/>
      <c r="L65" s="56"/>
      <c r="M65" s="74"/>
      <c r="N65" s="337"/>
      <c r="O65" s="56"/>
      <c r="P65" s="74"/>
      <c r="Q65" s="337"/>
      <c r="R65" s="56"/>
      <c r="S65" s="74"/>
      <c r="T65" s="93"/>
      <c r="U65" s="56"/>
      <c r="V65" s="56"/>
      <c r="W65" s="57"/>
      <c r="X65" s="93"/>
      <c r="Y65" s="74"/>
      <c r="Z65" s="93"/>
      <c r="AA65" s="56"/>
      <c r="AB65" s="93"/>
      <c r="AC65" s="56"/>
      <c r="AD65" s="56"/>
      <c r="AE65" s="93"/>
      <c r="AF65" s="97"/>
    </row>
    <row r="66" spans="1:32" ht="16.149999999999999" customHeight="1" x14ac:dyDescent="0.2">
      <c r="A66" s="49">
        <v>60</v>
      </c>
      <c r="B66" s="50" t="s">
        <v>65</v>
      </c>
      <c r="C66" s="320"/>
      <c r="D66" s="51"/>
      <c r="E66" s="80"/>
      <c r="F66" s="80"/>
      <c r="G66" s="80"/>
      <c r="H66" s="338"/>
      <c r="I66" s="51"/>
      <c r="J66" s="80"/>
      <c r="K66" s="338"/>
      <c r="L66" s="51"/>
      <c r="M66" s="80"/>
      <c r="N66" s="338"/>
      <c r="O66" s="51"/>
      <c r="P66" s="80"/>
      <c r="Q66" s="338"/>
      <c r="R66" s="51"/>
      <c r="S66" s="80"/>
      <c r="T66" s="94"/>
      <c r="U66" s="51"/>
      <c r="V66" s="51"/>
      <c r="W66" s="52"/>
      <c r="X66" s="94"/>
      <c r="Y66" s="80"/>
      <c r="Z66" s="94"/>
      <c r="AA66" s="51"/>
      <c r="AB66" s="94"/>
      <c r="AC66" s="53"/>
      <c r="AD66" s="51"/>
      <c r="AE66" s="95"/>
      <c r="AF66" s="95"/>
    </row>
    <row r="67" spans="1:32" ht="16.149999999999999" customHeight="1" x14ac:dyDescent="0.2">
      <c r="A67" s="58">
        <v>61</v>
      </c>
      <c r="B67" s="59" t="s">
        <v>66</v>
      </c>
      <c r="C67" s="318"/>
      <c r="D67" s="60"/>
      <c r="E67" s="65"/>
      <c r="F67" s="65"/>
      <c r="G67" s="65"/>
      <c r="H67" s="336"/>
      <c r="I67" s="60"/>
      <c r="J67" s="65"/>
      <c r="K67" s="336"/>
      <c r="L67" s="60"/>
      <c r="M67" s="65"/>
      <c r="N67" s="336"/>
      <c r="O67" s="60"/>
      <c r="P67" s="65"/>
      <c r="Q67" s="336"/>
      <c r="R67" s="60"/>
      <c r="S67" s="65"/>
      <c r="T67" s="92"/>
      <c r="U67" s="60"/>
      <c r="V67" s="60"/>
      <c r="W67" s="61"/>
      <c r="X67" s="92"/>
      <c r="Y67" s="65"/>
      <c r="Z67" s="92"/>
      <c r="AA67" s="60"/>
      <c r="AB67" s="92"/>
      <c r="AC67" s="60"/>
      <c r="AD67" s="60"/>
      <c r="AE67" s="92"/>
      <c r="AF67" s="96"/>
    </row>
    <row r="68" spans="1:32" ht="16.149999999999999" customHeight="1" x14ac:dyDescent="0.2">
      <c r="A68" s="54">
        <v>62</v>
      </c>
      <c r="B68" s="55" t="s">
        <v>67</v>
      </c>
      <c r="C68" s="319"/>
      <c r="D68" s="56"/>
      <c r="E68" s="74"/>
      <c r="F68" s="74"/>
      <c r="G68" s="74"/>
      <c r="H68" s="337"/>
      <c r="I68" s="56"/>
      <c r="J68" s="74"/>
      <c r="K68" s="337"/>
      <c r="L68" s="56"/>
      <c r="M68" s="74"/>
      <c r="N68" s="337"/>
      <c r="O68" s="56"/>
      <c r="P68" s="74"/>
      <c r="Q68" s="337"/>
      <c r="R68" s="56"/>
      <c r="S68" s="74"/>
      <c r="T68" s="93"/>
      <c r="U68" s="56"/>
      <c r="V68" s="56"/>
      <c r="W68" s="57"/>
      <c r="X68" s="93"/>
      <c r="Y68" s="74"/>
      <c r="Z68" s="93"/>
      <c r="AA68" s="56"/>
      <c r="AB68" s="93"/>
      <c r="AC68" s="56"/>
      <c r="AD68" s="56"/>
      <c r="AE68" s="93"/>
      <c r="AF68" s="97"/>
    </row>
    <row r="69" spans="1:32" ht="16.149999999999999" customHeight="1" x14ac:dyDescent="0.2">
      <c r="A69" s="54">
        <v>63</v>
      </c>
      <c r="B69" s="55" t="s">
        <v>68</v>
      </c>
      <c r="C69" s="319"/>
      <c r="D69" s="56"/>
      <c r="E69" s="74"/>
      <c r="F69" s="74"/>
      <c r="G69" s="74"/>
      <c r="H69" s="337"/>
      <c r="I69" s="56"/>
      <c r="J69" s="74"/>
      <c r="K69" s="337"/>
      <c r="L69" s="56"/>
      <c r="M69" s="74"/>
      <c r="N69" s="337"/>
      <c r="O69" s="56"/>
      <c r="P69" s="74"/>
      <c r="Q69" s="337"/>
      <c r="R69" s="56"/>
      <c r="S69" s="74"/>
      <c r="T69" s="93"/>
      <c r="U69" s="56"/>
      <c r="V69" s="56"/>
      <c r="W69" s="57"/>
      <c r="X69" s="93"/>
      <c r="Y69" s="74"/>
      <c r="Z69" s="93"/>
      <c r="AA69" s="56"/>
      <c r="AB69" s="93"/>
      <c r="AC69" s="56"/>
      <c r="AD69" s="56"/>
      <c r="AE69" s="93"/>
      <c r="AF69" s="97"/>
    </row>
    <row r="70" spans="1:32" ht="16.149999999999999" customHeight="1" x14ac:dyDescent="0.2">
      <c r="A70" s="54">
        <v>64</v>
      </c>
      <c r="B70" s="55" t="s">
        <v>69</v>
      </c>
      <c r="C70" s="319"/>
      <c r="D70" s="56"/>
      <c r="E70" s="74"/>
      <c r="F70" s="74"/>
      <c r="G70" s="74"/>
      <c r="H70" s="337"/>
      <c r="I70" s="56"/>
      <c r="J70" s="74"/>
      <c r="K70" s="337"/>
      <c r="L70" s="56"/>
      <c r="M70" s="74"/>
      <c r="N70" s="337"/>
      <c r="O70" s="56"/>
      <c r="P70" s="74"/>
      <c r="Q70" s="337"/>
      <c r="R70" s="56"/>
      <c r="S70" s="74"/>
      <c r="T70" s="93"/>
      <c r="U70" s="56"/>
      <c r="V70" s="56"/>
      <c r="W70" s="57"/>
      <c r="X70" s="93"/>
      <c r="Y70" s="74"/>
      <c r="Z70" s="93"/>
      <c r="AA70" s="56"/>
      <c r="AB70" s="93"/>
      <c r="AC70" s="56"/>
      <c r="AD70" s="56"/>
      <c r="AE70" s="93"/>
      <c r="AF70" s="97"/>
    </row>
    <row r="71" spans="1:32" ht="16.149999999999999" customHeight="1" x14ac:dyDescent="0.2">
      <c r="A71" s="49">
        <v>65</v>
      </c>
      <c r="B71" s="50" t="s">
        <v>70</v>
      </c>
      <c r="C71" s="320"/>
      <c r="D71" s="51"/>
      <c r="E71" s="80"/>
      <c r="F71" s="80"/>
      <c r="G71" s="80"/>
      <c r="H71" s="338"/>
      <c r="I71" s="51"/>
      <c r="J71" s="80"/>
      <c r="K71" s="338"/>
      <c r="L71" s="51"/>
      <c r="M71" s="80"/>
      <c r="N71" s="338"/>
      <c r="O71" s="51"/>
      <c r="P71" s="80"/>
      <c r="Q71" s="338"/>
      <c r="R71" s="51"/>
      <c r="S71" s="80"/>
      <c r="T71" s="94"/>
      <c r="U71" s="51"/>
      <c r="V71" s="51"/>
      <c r="W71" s="52"/>
      <c r="X71" s="94"/>
      <c r="Y71" s="80"/>
      <c r="Z71" s="94"/>
      <c r="AA71" s="51"/>
      <c r="AB71" s="94"/>
      <c r="AC71" s="53"/>
      <c r="AD71" s="51"/>
      <c r="AE71" s="95"/>
      <c r="AF71" s="95"/>
    </row>
    <row r="72" spans="1:32" ht="16.149999999999999" customHeight="1" x14ac:dyDescent="0.2">
      <c r="A72" s="58">
        <v>66</v>
      </c>
      <c r="B72" s="59" t="s">
        <v>71</v>
      </c>
      <c r="C72" s="318"/>
      <c r="D72" s="60"/>
      <c r="E72" s="65"/>
      <c r="F72" s="65"/>
      <c r="G72" s="65"/>
      <c r="H72" s="336"/>
      <c r="I72" s="60"/>
      <c r="J72" s="65"/>
      <c r="K72" s="336"/>
      <c r="L72" s="60"/>
      <c r="M72" s="65"/>
      <c r="N72" s="336"/>
      <c r="O72" s="60"/>
      <c r="P72" s="65"/>
      <c r="Q72" s="336"/>
      <c r="R72" s="60"/>
      <c r="S72" s="65"/>
      <c r="T72" s="92"/>
      <c r="U72" s="60"/>
      <c r="V72" s="60"/>
      <c r="W72" s="61"/>
      <c r="X72" s="92"/>
      <c r="Y72" s="65"/>
      <c r="Z72" s="92"/>
      <c r="AA72" s="60"/>
      <c r="AB72" s="92"/>
      <c r="AC72" s="60"/>
      <c r="AD72" s="60"/>
      <c r="AE72" s="92"/>
      <c r="AF72" s="96"/>
    </row>
    <row r="73" spans="1:32" ht="16.149999999999999" customHeight="1" x14ac:dyDescent="0.2">
      <c r="A73" s="54">
        <v>67</v>
      </c>
      <c r="B73" s="55" t="s">
        <v>4</v>
      </c>
      <c r="C73" s="319"/>
      <c r="D73" s="56"/>
      <c r="E73" s="74"/>
      <c r="F73" s="74"/>
      <c r="G73" s="74"/>
      <c r="H73" s="337"/>
      <c r="I73" s="56"/>
      <c r="J73" s="74"/>
      <c r="K73" s="337"/>
      <c r="L73" s="56"/>
      <c r="M73" s="74"/>
      <c r="N73" s="337"/>
      <c r="O73" s="56"/>
      <c r="P73" s="74"/>
      <c r="Q73" s="337"/>
      <c r="R73" s="56"/>
      <c r="S73" s="74"/>
      <c r="T73" s="93"/>
      <c r="U73" s="56"/>
      <c r="V73" s="56"/>
      <c r="W73" s="57"/>
      <c r="X73" s="93"/>
      <c r="Y73" s="74"/>
      <c r="Z73" s="93"/>
      <c r="AA73" s="56"/>
      <c r="AB73" s="93"/>
      <c r="AC73" s="56"/>
      <c r="AD73" s="56"/>
      <c r="AE73" s="93"/>
      <c r="AF73" s="97"/>
    </row>
    <row r="74" spans="1:32" ht="16.149999999999999" customHeight="1" x14ac:dyDescent="0.2">
      <c r="A74" s="54">
        <v>68</v>
      </c>
      <c r="B74" s="55" t="s">
        <v>3</v>
      </c>
      <c r="C74" s="319"/>
      <c r="D74" s="56"/>
      <c r="E74" s="74"/>
      <c r="F74" s="74"/>
      <c r="G74" s="74"/>
      <c r="H74" s="337"/>
      <c r="I74" s="56"/>
      <c r="J74" s="74"/>
      <c r="K74" s="337"/>
      <c r="L74" s="56"/>
      <c r="M74" s="74"/>
      <c r="N74" s="337"/>
      <c r="O74" s="56"/>
      <c r="P74" s="74"/>
      <c r="Q74" s="337"/>
      <c r="R74" s="56"/>
      <c r="S74" s="74"/>
      <c r="T74" s="93"/>
      <c r="U74" s="56"/>
      <c r="V74" s="56"/>
      <c r="W74" s="57"/>
      <c r="X74" s="93"/>
      <c r="Y74" s="74"/>
      <c r="Z74" s="93"/>
      <c r="AA74" s="56"/>
      <c r="AB74" s="93"/>
      <c r="AC74" s="56"/>
      <c r="AD74" s="56"/>
      <c r="AE74" s="93"/>
      <c r="AF74" s="97"/>
    </row>
    <row r="75" spans="1:32" ht="16.149999999999999" customHeight="1" x14ac:dyDescent="0.2">
      <c r="A75" s="54">
        <v>69</v>
      </c>
      <c r="B75" s="55" t="s">
        <v>93</v>
      </c>
      <c r="C75" s="319"/>
      <c r="D75" s="56"/>
      <c r="E75" s="74"/>
      <c r="F75" s="74"/>
      <c r="G75" s="74"/>
      <c r="H75" s="337"/>
      <c r="I75" s="56"/>
      <c r="J75" s="74"/>
      <c r="K75" s="337"/>
      <c r="L75" s="56"/>
      <c r="M75" s="74"/>
      <c r="N75" s="337"/>
      <c r="O75" s="56"/>
      <c r="P75" s="74"/>
      <c r="Q75" s="337"/>
      <c r="R75" s="56"/>
      <c r="S75" s="74"/>
      <c r="T75" s="93"/>
      <c r="U75" s="56"/>
      <c r="V75" s="56"/>
      <c r="W75" s="57"/>
      <c r="X75" s="93"/>
      <c r="Y75" s="74"/>
      <c r="Z75" s="93"/>
      <c r="AA75" s="56"/>
      <c r="AB75" s="93"/>
      <c r="AC75" s="56"/>
      <c r="AD75" s="56"/>
      <c r="AE75" s="93"/>
      <c r="AF75" s="97"/>
    </row>
    <row r="76" spans="1:32" s="195" customFormat="1" ht="16.149999999999999" customHeight="1" thickBot="1" x14ac:dyDescent="0.25">
      <c r="A76" s="1574" t="s">
        <v>494</v>
      </c>
      <c r="B76" s="1576"/>
      <c r="C76" s="339">
        <v>728</v>
      </c>
      <c r="D76" s="308"/>
      <c r="E76" s="329">
        <v>4573728.1283779694</v>
      </c>
      <c r="F76" s="329">
        <v>536.12413544332276</v>
      </c>
      <c r="G76" s="329">
        <v>390298.37060273893</v>
      </c>
      <c r="H76" s="339">
        <v>426</v>
      </c>
      <c r="I76" s="308"/>
      <c r="J76" s="329">
        <v>297652.61989808903</v>
      </c>
      <c r="K76" s="339">
        <v>108</v>
      </c>
      <c r="L76" s="308"/>
      <c r="M76" s="329">
        <v>20601.775363526482</v>
      </c>
      <c r="N76" s="339">
        <v>30</v>
      </c>
      <c r="O76" s="308"/>
      <c r="P76" s="329">
        <v>143067.88446893392</v>
      </c>
      <c r="Q76" s="339">
        <v>0</v>
      </c>
      <c r="R76" s="308"/>
      <c r="S76" s="329">
        <v>0</v>
      </c>
      <c r="T76" s="340">
        <v>5425348</v>
      </c>
      <c r="U76" s="308">
        <v>39938</v>
      </c>
      <c r="V76" s="308">
        <v>-51041</v>
      </c>
      <c r="W76" s="341">
        <v>-11103</v>
      </c>
      <c r="X76" s="340">
        <v>5414245</v>
      </c>
      <c r="Y76" s="329">
        <v>-13536</v>
      </c>
      <c r="Z76" s="340">
        <v>5400709</v>
      </c>
      <c r="AA76" s="329">
        <v>0</v>
      </c>
      <c r="AB76" s="340">
        <v>5400709</v>
      </c>
      <c r="AC76" s="308">
        <v>3563528</v>
      </c>
      <c r="AD76" s="308">
        <v>1837181</v>
      </c>
      <c r="AE76" s="340">
        <v>459295</v>
      </c>
      <c r="AF76" s="305">
        <v>5400709</v>
      </c>
    </row>
    <row r="77" spans="1:32" s="195" customFormat="1" ht="12.75" customHeight="1" thickTop="1" x14ac:dyDescent="0.2">
      <c r="A77" s="1577" t="s">
        <v>447</v>
      </c>
      <c r="B77" s="1578"/>
      <c r="C77" s="348"/>
      <c r="D77" s="326"/>
      <c r="E77" s="326"/>
      <c r="F77" s="326"/>
      <c r="G77" s="326"/>
      <c r="H77" s="348"/>
      <c r="I77" s="326"/>
      <c r="J77" s="326"/>
      <c r="K77" s="348"/>
      <c r="L77" s="326"/>
      <c r="M77" s="326"/>
      <c r="N77" s="348"/>
      <c r="O77" s="326"/>
      <c r="P77" s="326"/>
      <c r="Q77" s="348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6"/>
      <c r="G78" s="236"/>
      <c r="H78" s="238"/>
      <c r="I78" s="236"/>
      <c r="J78" s="236"/>
      <c r="K78" s="238"/>
      <c r="L78" s="236"/>
      <c r="M78" s="236"/>
      <c r="N78" s="238"/>
      <c r="O78" s="236"/>
      <c r="P78" s="236"/>
      <c r="Q78" s="238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97">
        <v>0</v>
      </c>
      <c r="AC78" s="241">
        <v>0</v>
      </c>
      <c r="AD78" s="236">
        <v>0</v>
      </c>
      <c r="AE78" s="97">
        <v>0</v>
      </c>
      <c r="AF78" s="97">
        <v>0</v>
      </c>
    </row>
    <row r="79" spans="1:32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6"/>
      <c r="G79" s="236"/>
      <c r="H79" s="238"/>
      <c r="I79" s="236"/>
      <c r="J79" s="236"/>
      <c r="K79" s="238"/>
      <c r="L79" s="236"/>
      <c r="M79" s="236"/>
      <c r="N79" s="238"/>
      <c r="O79" s="236"/>
      <c r="P79" s="236"/>
      <c r="Q79" s="238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40"/>
      <c r="AC79" s="241"/>
      <c r="AD79" s="236"/>
      <c r="AE79" s="240"/>
      <c r="AF79" s="97">
        <v>0</v>
      </c>
    </row>
    <row r="80" spans="1:32" ht="16.149999999999999" customHeight="1" x14ac:dyDescent="0.2">
      <c r="A80" s="1583" t="s">
        <v>547</v>
      </c>
      <c r="B80" s="1584"/>
      <c r="C80" s="238"/>
      <c r="D80" s="236"/>
      <c r="E80" s="236"/>
      <c r="F80" s="236"/>
      <c r="G80" s="236"/>
      <c r="H80" s="238"/>
      <c r="I80" s="236"/>
      <c r="J80" s="236"/>
      <c r="K80" s="238"/>
      <c r="L80" s="236"/>
      <c r="M80" s="236"/>
      <c r="N80" s="238"/>
      <c r="O80" s="236"/>
      <c r="P80" s="236"/>
      <c r="Q80" s="238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41"/>
      <c r="AC80" s="241">
        <v>664</v>
      </c>
      <c r="AD80" s="236">
        <v>-664</v>
      </c>
      <c r="AE80" s="97">
        <v>-166</v>
      </c>
      <c r="AF80" s="97">
        <v>10000</v>
      </c>
    </row>
    <row r="81" spans="1:32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6"/>
      <c r="G81" s="236"/>
      <c r="H81" s="238"/>
      <c r="I81" s="236"/>
      <c r="J81" s="236"/>
      <c r="K81" s="238"/>
      <c r="L81" s="236"/>
      <c r="M81" s="236"/>
      <c r="N81" s="238"/>
      <c r="O81" s="236"/>
      <c r="P81" s="236"/>
      <c r="Q81" s="238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40"/>
      <c r="AC81" s="241"/>
      <c r="AD81" s="236"/>
      <c r="AE81" s="240"/>
      <c r="AF81" s="97">
        <v>0</v>
      </c>
    </row>
    <row r="82" spans="1:32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7"/>
      <c r="G82" s="237"/>
      <c r="H82" s="239"/>
      <c r="I82" s="237"/>
      <c r="J82" s="237"/>
      <c r="K82" s="239"/>
      <c r="L82" s="237"/>
      <c r="M82" s="237"/>
      <c r="N82" s="239"/>
      <c r="O82" s="237"/>
      <c r="P82" s="237"/>
      <c r="Q82" s="239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95">
        <v>19942</v>
      </c>
      <c r="AC82" s="53">
        <v>13296</v>
      </c>
      <c r="AD82" s="237">
        <v>6646</v>
      </c>
      <c r="AE82" s="95">
        <v>1662</v>
      </c>
      <c r="AF82" s="95">
        <v>19942</v>
      </c>
    </row>
    <row r="83" spans="1:32" s="195" customFormat="1" ht="16.149999999999999" customHeight="1" thickBot="1" x14ac:dyDescent="0.25">
      <c r="A83" s="1574" t="s">
        <v>495</v>
      </c>
      <c r="B83" s="1575"/>
      <c r="C83" s="304">
        <v>728</v>
      </c>
      <c r="D83" s="303"/>
      <c r="E83" s="321">
        <v>4573728.1283779694</v>
      </c>
      <c r="F83" s="321">
        <v>536.12413544332276</v>
      </c>
      <c r="G83" s="321">
        <v>390298.37060273893</v>
      </c>
      <c r="H83" s="304">
        <v>426</v>
      </c>
      <c r="I83" s="303"/>
      <c r="J83" s="321">
        <v>297652.61989808903</v>
      </c>
      <c r="K83" s="304">
        <v>108</v>
      </c>
      <c r="L83" s="303"/>
      <c r="M83" s="321">
        <v>20601.775363526482</v>
      </c>
      <c r="N83" s="304">
        <v>30</v>
      </c>
      <c r="O83" s="303"/>
      <c r="P83" s="321">
        <v>143067.88446893392</v>
      </c>
      <c r="Q83" s="304">
        <v>0</v>
      </c>
      <c r="R83" s="303"/>
      <c r="S83" s="321">
        <v>0</v>
      </c>
      <c r="T83" s="303">
        <v>5425348</v>
      </c>
      <c r="U83" s="303">
        <v>39938</v>
      </c>
      <c r="V83" s="303">
        <v>-51041</v>
      </c>
      <c r="W83" s="303">
        <v>-11103</v>
      </c>
      <c r="X83" s="303">
        <v>5414245</v>
      </c>
      <c r="Y83" s="303">
        <v>-13536</v>
      </c>
      <c r="Z83" s="303">
        <v>5400709</v>
      </c>
      <c r="AA83" s="321">
        <v>0</v>
      </c>
      <c r="AB83" s="305">
        <v>5420651</v>
      </c>
      <c r="AC83" s="303">
        <v>3577488</v>
      </c>
      <c r="AD83" s="303">
        <v>1843163</v>
      </c>
      <c r="AE83" s="305">
        <v>460791</v>
      </c>
      <c r="AF83" s="305">
        <v>5430651</v>
      </c>
    </row>
    <row r="84" spans="1:32" ht="8.4499999999999993" customHeight="1" thickTop="1" x14ac:dyDescent="0.2"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AA84" s="189"/>
      <c r="AB84" s="189"/>
      <c r="AC84" s="189"/>
      <c r="AD84" s="189"/>
      <c r="AE84" s="189"/>
      <c r="AF84" s="189"/>
    </row>
    <row r="85" spans="1:32" ht="8.4499999999999993" customHeight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AA85" s="189"/>
      <c r="AB85" s="189"/>
      <c r="AC85" s="189"/>
      <c r="AD85" s="189"/>
      <c r="AE85" s="189"/>
      <c r="AF85" s="189"/>
    </row>
    <row r="86" spans="1:32" ht="13.9" customHeight="1" x14ac:dyDescent="0.2"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AA86" s="189"/>
      <c r="AB86" s="189"/>
      <c r="AC86" s="189"/>
      <c r="AD86" s="189"/>
      <c r="AE86" s="189"/>
      <c r="AF86" s="189"/>
    </row>
    <row r="87" spans="1:32" ht="13.9" customHeight="1" x14ac:dyDescent="0.2">
      <c r="A87" s="112"/>
      <c r="B87" s="112"/>
      <c r="C87" s="112"/>
      <c r="D87" s="112"/>
      <c r="E87" s="112"/>
      <c r="F87" s="1596"/>
      <c r="G87" s="1596"/>
      <c r="H87" s="112"/>
      <c r="I87" s="112"/>
      <c r="J87" s="112"/>
      <c r="K87" s="112"/>
      <c r="L87" s="1336"/>
      <c r="M87" s="1336"/>
      <c r="N87" s="1336"/>
      <c r="O87" s="1336"/>
      <c r="P87" s="1336"/>
      <c r="Q87" s="1336"/>
      <c r="R87" s="1336"/>
      <c r="S87" s="1336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</row>
    <row r="88" spans="1:32" x14ac:dyDescent="0.2">
      <c r="A88" s="112" t="s">
        <v>1637</v>
      </c>
      <c r="B88" s="112" t="s">
        <v>1637</v>
      </c>
      <c r="C88" s="112" t="s">
        <v>1637</v>
      </c>
      <c r="D88" s="112" t="s">
        <v>1637</v>
      </c>
      <c r="E88" s="112" t="s">
        <v>1637</v>
      </c>
      <c r="F88" s="1596"/>
      <c r="G88" s="1596"/>
      <c r="H88" s="112"/>
      <c r="I88" s="112"/>
      <c r="J88" s="112"/>
      <c r="K88" s="112"/>
      <c r="L88" s="1336"/>
      <c r="M88" s="1336"/>
      <c r="N88" s="1336"/>
      <c r="O88" s="1336"/>
      <c r="P88" s="1336"/>
      <c r="Q88" s="1336"/>
      <c r="R88" s="1336"/>
      <c r="S88" s="1336"/>
      <c r="T88" s="112"/>
      <c r="U88" s="112"/>
      <c r="V88" s="112"/>
      <c r="W88" s="112"/>
      <c r="X88" s="112"/>
      <c r="Y88" s="888"/>
      <c r="Z88" s="1337"/>
      <c r="AA88" s="112"/>
      <c r="AB88" s="112"/>
      <c r="AC88" s="112"/>
      <c r="AD88" s="112"/>
      <c r="AE88" s="112"/>
      <c r="AF88" s="112"/>
    </row>
    <row r="89" spans="1:32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888"/>
      <c r="Z89" s="1337"/>
      <c r="AA89" s="112"/>
      <c r="AB89" s="112"/>
      <c r="AC89" s="112"/>
      <c r="AD89" s="112"/>
      <c r="AE89" s="112"/>
      <c r="AF89" s="112"/>
    </row>
    <row r="90" spans="1:32" x14ac:dyDescent="0.2">
      <c r="A90" s="112"/>
      <c r="B90" s="1339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</row>
    <row r="91" spans="1:32" x14ac:dyDescent="0.2">
      <c r="A91" s="112"/>
      <c r="B91" s="1339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2" x14ac:dyDescent="0.2">
      <c r="A92" s="112"/>
      <c r="B92" s="1339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</row>
    <row r="93" spans="1:32" x14ac:dyDescent="0.2">
      <c r="A93" s="112"/>
      <c r="B93" s="1339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A89" sqref="A89:XFD93"/>
      <selection pane="topRight" activeCell="A89" sqref="A89:XFD93"/>
      <selection pane="bottomLeft" activeCell="A89" sqref="A89:XFD93"/>
      <selection pane="bottomRight" activeCell="A89" sqref="A89:XFD93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709" t="s">
        <v>527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8"/>
      <c r="K1" s="1559" t="s">
        <v>378</v>
      </c>
      <c r="L1" s="1560"/>
      <c r="M1" s="1560"/>
      <c r="N1" s="1560"/>
      <c r="O1" s="1560"/>
      <c r="P1" s="1560"/>
      <c r="Q1" s="1560"/>
      <c r="R1" s="1560"/>
      <c r="S1" s="1560"/>
      <c r="T1" s="1561"/>
      <c r="U1" s="1556" t="s">
        <v>378</v>
      </c>
      <c r="V1" s="1557"/>
      <c r="W1" s="1557"/>
      <c r="X1" s="1557"/>
      <c r="Y1" s="1557"/>
      <c r="Z1" s="1557"/>
      <c r="AA1" s="1558"/>
      <c r="AB1" s="1556" t="s">
        <v>378</v>
      </c>
      <c r="AC1" s="1557"/>
      <c r="AD1" s="1557"/>
      <c r="AE1" s="1557"/>
      <c r="AF1" s="1558"/>
    </row>
    <row r="2" spans="1:32" ht="30" customHeight="1" x14ac:dyDescent="0.2">
      <c r="A2" s="1705"/>
      <c r="B2" s="1706"/>
      <c r="C2" s="1562" t="s">
        <v>1238</v>
      </c>
      <c r="D2" s="1564" t="s">
        <v>1646</v>
      </c>
      <c r="E2" s="1565"/>
      <c r="F2" s="1565"/>
      <c r="G2" s="1566"/>
      <c r="H2" s="1564" t="s">
        <v>1317</v>
      </c>
      <c r="I2" s="1567"/>
      <c r="J2" s="1568"/>
      <c r="K2" s="1564" t="s">
        <v>1314</v>
      </c>
      <c r="L2" s="1567"/>
      <c r="M2" s="1568"/>
      <c r="N2" s="1564" t="s">
        <v>1315</v>
      </c>
      <c r="O2" s="1567"/>
      <c r="P2" s="1568"/>
      <c r="Q2" s="1564" t="s">
        <v>1316</v>
      </c>
      <c r="R2" s="1567"/>
      <c r="S2" s="1568"/>
      <c r="T2" s="1562" t="s">
        <v>539</v>
      </c>
      <c r="U2" s="1569" t="s">
        <v>251</v>
      </c>
      <c r="V2" s="1569"/>
      <c r="W2" s="1569"/>
      <c r="X2" s="1562" t="s">
        <v>540</v>
      </c>
      <c r="Y2" s="1570" t="s">
        <v>487</v>
      </c>
      <c r="Z2" s="1570" t="s">
        <v>541</v>
      </c>
      <c r="AA2" s="1585" t="s">
        <v>1532</v>
      </c>
      <c r="AB2" s="1562" t="s">
        <v>1323</v>
      </c>
      <c r="AC2" s="1562" t="s">
        <v>296</v>
      </c>
      <c r="AD2" s="1562" t="s">
        <v>297</v>
      </c>
      <c r="AE2" s="1562" t="s">
        <v>254</v>
      </c>
      <c r="AF2" s="1562" t="s">
        <v>1324</v>
      </c>
    </row>
    <row r="3" spans="1:32" ht="94.5" customHeight="1" x14ac:dyDescent="0.2">
      <c r="A3" s="1707"/>
      <c r="B3" s="1708"/>
      <c r="C3" s="1563"/>
      <c r="D3" s="789" t="s">
        <v>489</v>
      </c>
      <c r="E3" s="789" t="s">
        <v>711</v>
      </c>
      <c r="F3" s="789" t="s">
        <v>489</v>
      </c>
      <c r="G3" s="789" t="s">
        <v>710</v>
      </c>
      <c r="H3" s="789" t="s">
        <v>1237</v>
      </c>
      <c r="I3" s="789" t="s">
        <v>489</v>
      </c>
      <c r="J3" s="789" t="s">
        <v>397</v>
      </c>
      <c r="K3" s="789" t="s">
        <v>1236</v>
      </c>
      <c r="L3" s="789" t="s">
        <v>489</v>
      </c>
      <c r="M3" s="789" t="s">
        <v>397</v>
      </c>
      <c r="N3" s="789" t="s">
        <v>1235</v>
      </c>
      <c r="O3" s="789" t="s">
        <v>489</v>
      </c>
      <c r="P3" s="789" t="s">
        <v>397</v>
      </c>
      <c r="Q3" s="789" t="s">
        <v>1235</v>
      </c>
      <c r="R3" s="789" t="s">
        <v>489</v>
      </c>
      <c r="S3" s="789" t="s">
        <v>397</v>
      </c>
      <c r="T3" s="1562"/>
      <c r="U3" s="790" t="s">
        <v>1233</v>
      </c>
      <c r="V3" s="790" t="s">
        <v>1234</v>
      </c>
      <c r="W3" s="790" t="s">
        <v>253</v>
      </c>
      <c r="X3" s="1562"/>
      <c r="Y3" s="1571"/>
      <c r="Z3" s="1571"/>
      <c r="AA3" s="1585"/>
      <c r="AB3" s="1562"/>
      <c r="AC3" s="1562"/>
      <c r="AD3" s="1562"/>
      <c r="AE3" s="1562"/>
      <c r="AF3" s="1562"/>
    </row>
    <row r="4" spans="1:32" ht="14.25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</row>
    <row r="5" spans="1:32" s="1181" customFormat="1" ht="36" customHeight="1" x14ac:dyDescent="0.2">
      <c r="A5" s="1178"/>
      <c r="B5" s="1179"/>
      <c r="C5" s="984" t="s">
        <v>1050</v>
      </c>
      <c r="D5" s="984" t="s">
        <v>1062</v>
      </c>
      <c r="E5" s="984" t="s">
        <v>1052</v>
      </c>
      <c r="F5" s="984" t="s">
        <v>954</v>
      </c>
      <c r="G5" s="984" t="s">
        <v>929</v>
      </c>
      <c r="H5" s="984" t="s">
        <v>1313</v>
      </c>
      <c r="I5" s="984" t="s">
        <v>1063</v>
      </c>
      <c r="J5" s="984" t="s">
        <v>1064</v>
      </c>
      <c r="K5" s="984" t="s">
        <v>1312</v>
      </c>
      <c r="L5" s="984" t="s">
        <v>1065</v>
      </c>
      <c r="M5" s="984" t="s">
        <v>1066</v>
      </c>
      <c r="N5" s="984" t="s">
        <v>1310</v>
      </c>
      <c r="O5" s="984" t="s">
        <v>1067</v>
      </c>
      <c r="P5" s="984" t="s">
        <v>1068</v>
      </c>
      <c r="Q5" s="984" t="s">
        <v>1311</v>
      </c>
      <c r="R5" s="984" t="s">
        <v>1069</v>
      </c>
      <c r="S5" s="984" t="s">
        <v>1070</v>
      </c>
      <c r="T5" s="984" t="s">
        <v>1071</v>
      </c>
      <c r="U5" s="984" t="s">
        <v>1304</v>
      </c>
      <c r="V5" s="984" t="s">
        <v>1305</v>
      </c>
      <c r="W5" s="984" t="s">
        <v>1074</v>
      </c>
      <c r="X5" s="984" t="s">
        <v>1075</v>
      </c>
      <c r="Y5" s="984" t="s">
        <v>1076</v>
      </c>
      <c r="Z5" s="984" t="s">
        <v>1077</v>
      </c>
      <c r="AA5" s="984" t="s">
        <v>1058</v>
      </c>
      <c r="AB5" s="984" t="s">
        <v>1494</v>
      </c>
      <c r="AC5" s="984" t="s">
        <v>1309</v>
      </c>
      <c r="AD5" s="984" t="s">
        <v>1078</v>
      </c>
      <c r="AE5" s="984" t="s">
        <v>1322</v>
      </c>
      <c r="AF5" s="984" t="s">
        <v>1495</v>
      </c>
    </row>
    <row r="6" spans="1:32" s="1181" customFormat="1" ht="36" hidden="1" customHeight="1" x14ac:dyDescent="0.2">
      <c r="A6" s="1182"/>
      <c r="B6" s="1183"/>
      <c r="C6" s="987" t="s">
        <v>805</v>
      </c>
      <c r="D6" s="987" t="s">
        <v>805</v>
      </c>
      <c r="E6" s="987" t="s">
        <v>806</v>
      </c>
      <c r="F6" s="987" t="s">
        <v>961</v>
      </c>
      <c r="G6" s="987" t="s">
        <v>806</v>
      </c>
      <c r="H6" s="987" t="s">
        <v>913</v>
      </c>
      <c r="I6" s="987" t="s">
        <v>805</v>
      </c>
      <c r="J6" s="987" t="s">
        <v>806</v>
      </c>
      <c r="K6" s="987" t="s">
        <v>913</v>
      </c>
      <c r="L6" s="987" t="s">
        <v>805</v>
      </c>
      <c r="M6" s="987" t="s">
        <v>806</v>
      </c>
      <c r="N6" s="987" t="s">
        <v>913</v>
      </c>
      <c r="O6" s="987" t="s">
        <v>805</v>
      </c>
      <c r="P6" s="987" t="s">
        <v>806</v>
      </c>
      <c r="Q6" s="987" t="s">
        <v>913</v>
      </c>
      <c r="R6" s="987" t="s">
        <v>805</v>
      </c>
      <c r="S6" s="987" t="s">
        <v>806</v>
      </c>
      <c r="T6" s="987" t="s">
        <v>806</v>
      </c>
      <c r="U6" s="987" t="s">
        <v>1057</v>
      </c>
      <c r="V6" s="987" t="s">
        <v>1057</v>
      </c>
      <c r="W6" s="987" t="s">
        <v>806</v>
      </c>
      <c r="X6" s="987" t="s">
        <v>806</v>
      </c>
      <c r="Y6" s="987" t="s">
        <v>806</v>
      </c>
      <c r="Z6" s="987" t="s">
        <v>806</v>
      </c>
      <c r="AA6" s="987" t="s">
        <v>1058</v>
      </c>
      <c r="AB6" s="987" t="s">
        <v>1079</v>
      </c>
      <c r="AC6" s="987" t="s">
        <v>1059</v>
      </c>
      <c r="AD6" s="987" t="s">
        <v>806</v>
      </c>
      <c r="AE6" s="987" t="s">
        <v>806</v>
      </c>
      <c r="AF6" s="987" t="s">
        <v>1080</v>
      </c>
    </row>
    <row r="7" spans="1:32" ht="16.149999999999999" customHeight="1" x14ac:dyDescent="0.2">
      <c r="A7" s="58">
        <v>1</v>
      </c>
      <c r="B7" s="59" t="s">
        <v>7</v>
      </c>
      <c r="C7" s="318"/>
      <c r="D7" s="60"/>
      <c r="E7" s="65"/>
      <c r="F7" s="65"/>
      <c r="G7" s="65"/>
      <c r="H7" s="336"/>
      <c r="I7" s="60"/>
      <c r="J7" s="65"/>
      <c r="K7" s="336"/>
      <c r="L7" s="60"/>
      <c r="M7" s="65"/>
      <c r="N7" s="336"/>
      <c r="O7" s="60"/>
      <c r="P7" s="65"/>
      <c r="Q7" s="336"/>
      <c r="R7" s="60"/>
      <c r="S7" s="65"/>
      <c r="T7" s="92"/>
      <c r="U7" s="60"/>
      <c r="V7" s="60"/>
      <c r="W7" s="61"/>
      <c r="X7" s="92"/>
      <c r="Y7" s="65"/>
      <c r="Z7" s="92"/>
      <c r="AA7" s="60"/>
      <c r="AB7" s="92"/>
      <c r="AC7" s="60"/>
      <c r="AD7" s="60"/>
      <c r="AE7" s="92"/>
      <c r="AF7" s="96"/>
    </row>
    <row r="8" spans="1:32" ht="16.149999999999999" customHeight="1" x14ac:dyDescent="0.2">
      <c r="A8" s="54">
        <v>2</v>
      </c>
      <c r="B8" s="55" t="s">
        <v>8</v>
      </c>
      <c r="C8" s="319"/>
      <c r="D8" s="56"/>
      <c r="E8" s="74"/>
      <c r="F8" s="74"/>
      <c r="G8" s="74"/>
      <c r="H8" s="337"/>
      <c r="I8" s="56"/>
      <c r="J8" s="74"/>
      <c r="K8" s="337"/>
      <c r="L8" s="56"/>
      <c r="M8" s="74"/>
      <c r="N8" s="337"/>
      <c r="O8" s="56"/>
      <c r="P8" s="74"/>
      <c r="Q8" s="337"/>
      <c r="R8" s="56"/>
      <c r="S8" s="74"/>
      <c r="T8" s="93"/>
      <c r="U8" s="56"/>
      <c r="V8" s="56"/>
      <c r="W8" s="57"/>
      <c r="X8" s="93"/>
      <c r="Y8" s="74"/>
      <c r="Z8" s="93"/>
      <c r="AA8" s="56"/>
      <c r="AB8" s="93"/>
      <c r="AC8" s="56"/>
      <c r="AD8" s="56"/>
      <c r="AE8" s="93"/>
      <c r="AF8" s="97"/>
    </row>
    <row r="9" spans="1:32" ht="16.149999999999999" customHeight="1" x14ac:dyDescent="0.2">
      <c r="A9" s="54">
        <v>3</v>
      </c>
      <c r="B9" s="55" t="s">
        <v>9</v>
      </c>
      <c r="C9" s="319"/>
      <c r="D9" s="56"/>
      <c r="E9" s="74"/>
      <c r="F9" s="74"/>
      <c r="G9" s="74"/>
      <c r="H9" s="337"/>
      <c r="I9" s="56"/>
      <c r="J9" s="74"/>
      <c r="K9" s="337"/>
      <c r="L9" s="56"/>
      <c r="M9" s="74"/>
      <c r="N9" s="337"/>
      <c r="O9" s="56"/>
      <c r="P9" s="74"/>
      <c r="Q9" s="337"/>
      <c r="R9" s="56"/>
      <c r="S9" s="74"/>
      <c r="T9" s="93"/>
      <c r="U9" s="56"/>
      <c r="V9" s="56"/>
      <c r="W9" s="57"/>
      <c r="X9" s="93"/>
      <c r="Y9" s="74"/>
      <c r="Z9" s="93"/>
      <c r="AA9" s="56"/>
      <c r="AB9" s="93"/>
      <c r="AC9" s="56"/>
      <c r="AD9" s="56"/>
      <c r="AE9" s="93"/>
      <c r="AF9" s="97"/>
    </row>
    <row r="10" spans="1:32" ht="16.149999999999999" customHeight="1" x14ac:dyDescent="0.2">
      <c r="A10" s="54">
        <v>4</v>
      </c>
      <c r="B10" s="55" t="s">
        <v>10</v>
      </c>
      <c r="C10" s="319"/>
      <c r="D10" s="56"/>
      <c r="E10" s="74"/>
      <c r="F10" s="74"/>
      <c r="G10" s="74"/>
      <c r="H10" s="337"/>
      <c r="I10" s="56"/>
      <c r="J10" s="74"/>
      <c r="K10" s="337"/>
      <c r="L10" s="56"/>
      <c r="M10" s="74"/>
      <c r="N10" s="337"/>
      <c r="O10" s="56"/>
      <c r="P10" s="74"/>
      <c r="Q10" s="337"/>
      <c r="R10" s="56"/>
      <c r="S10" s="74"/>
      <c r="T10" s="93"/>
      <c r="U10" s="56"/>
      <c r="V10" s="56"/>
      <c r="W10" s="57"/>
      <c r="X10" s="93"/>
      <c r="Y10" s="74"/>
      <c r="Z10" s="93"/>
      <c r="AA10" s="56"/>
      <c r="AB10" s="93"/>
      <c r="AC10" s="56"/>
      <c r="AD10" s="56"/>
      <c r="AE10" s="93"/>
      <c r="AF10" s="97"/>
    </row>
    <row r="11" spans="1:32" ht="16.149999999999999" customHeight="1" x14ac:dyDescent="0.2">
      <c r="A11" s="49">
        <v>5</v>
      </c>
      <c r="B11" s="50" t="s">
        <v>11</v>
      </c>
      <c r="C11" s="320"/>
      <c r="D11" s="51"/>
      <c r="E11" s="80"/>
      <c r="F11" s="80"/>
      <c r="G11" s="80"/>
      <c r="H11" s="338"/>
      <c r="I11" s="51"/>
      <c r="J11" s="80"/>
      <c r="K11" s="338"/>
      <c r="L11" s="51"/>
      <c r="M11" s="80"/>
      <c r="N11" s="338"/>
      <c r="O11" s="51"/>
      <c r="P11" s="80"/>
      <c r="Q11" s="338"/>
      <c r="R11" s="51"/>
      <c r="S11" s="80"/>
      <c r="T11" s="94"/>
      <c r="U11" s="51"/>
      <c r="V11" s="51"/>
      <c r="W11" s="52"/>
      <c r="X11" s="94"/>
      <c r="Y11" s="80"/>
      <c r="Z11" s="94"/>
      <c r="AA11" s="51"/>
      <c r="AB11" s="94"/>
      <c r="AC11" s="53"/>
      <c r="AD11" s="51"/>
      <c r="AE11" s="95"/>
      <c r="AF11" s="95"/>
    </row>
    <row r="12" spans="1:32" ht="16.149999999999999" customHeight="1" x14ac:dyDescent="0.2">
      <c r="A12" s="58">
        <v>6</v>
      </c>
      <c r="B12" s="59" t="s">
        <v>12</v>
      </c>
      <c r="C12" s="318"/>
      <c r="D12" s="60"/>
      <c r="E12" s="65"/>
      <c r="F12" s="65"/>
      <c r="G12" s="65"/>
      <c r="H12" s="336"/>
      <c r="I12" s="60"/>
      <c r="J12" s="65"/>
      <c r="K12" s="336"/>
      <c r="L12" s="60"/>
      <c r="M12" s="65"/>
      <c r="N12" s="336"/>
      <c r="O12" s="60"/>
      <c r="P12" s="65"/>
      <c r="Q12" s="336"/>
      <c r="R12" s="60"/>
      <c r="S12" s="65"/>
      <c r="T12" s="92"/>
      <c r="U12" s="60"/>
      <c r="V12" s="60"/>
      <c r="W12" s="61"/>
      <c r="X12" s="92"/>
      <c r="Y12" s="65"/>
      <c r="Z12" s="92"/>
      <c r="AA12" s="60"/>
      <c r="AB12" s="92"/>
      <c r="AC12" s="60"/>
      <c r="AD12" s="60"/>
      <c r="AE12" s="92"/>
      <c r="AF12" s="96"/>
    </row>
    <row r="13" spans="1:32" ht="16.149999999999999" customHeight="1" x14ac:dyDescent="0.2">
      <c r="A13" s="54">
        <v>7</v>
      </c>
      <c r="B13" s="55" t="s">
        <v>13</v>
      </c>
      <c r="C13" s="319"/>
      <c r="D13" s="56"/>
      <c r="E13" s="74"/>
      <c r="F13" s="74"/>
      <c r="G13" s="74"/>
      <c r="H13" s="337"/>
      <c r="I13" s="56"/>
      <c r="J13" s="74"/>
      <c r="K13" s="337"/>
      <c r="L13" s="56"/>
      <c r="M13" s="74"/>
      <c r="N13" s="337"/>
      <c r="O13" s="56"/>
      <c r="P13" s="74"/>
      <c r="Q13" s="337"/>
      <c r="R13" s="56"/>
      <c r="S13" s="74"/>
      <c r="T13" s="93"/>
      <c r="U13" s="56"/>
      <c r="V13" s="56"/>
      <c r="W13" s="57"/>
      <c r="X13" s="93"/>
      <c r="Y13" s="74"/>
      <c r="Z13" s="93"/>
      <c r="AA13" s="56"/>
      <c r="AB13" s="93"/>
      <c r="AC13" s="56"/>
      <c r="AD13" s="56"/>
      <c r="AE13" s="93"/>
      <c r="AF13" s="97"/>
    </row>
    <row r="14" spans="1:32" ht="16.149999999999999" customHeight="1" x14ac:dyDescent="0.2">
      <c r="A14" s="54">
        <v>8</v>
      </c>
      <c r="B14" s="55" t="s">
        <v>14</v>
      </c>
      <c r="C14" s="319"/>
      <c r="D14" s="56"/>
      <c r="E14" s="74"/>
      <c r="F14" s="74"/>
      <c r="G14" s="74"/>
      <c r="H14" s="337"/>
      <c r="I14" s="56"/>
      <c r="J14" s="74"/>
      <c r="K14" s="337"/>
      <c r="L14" s="56"/>
      <c r="M14" s="74"/>
      <c r="N14" s="337"/>
      <c r="O14" s="56"/>
      <c r="P14" s="74"/>
      <c r="Q14" s="337"/>
      <c r="R14" s="56"/>
      <c r="S14" s="74"/>
      <c r="T14" s="93"/>
      <c r="U14" s="56"/>
      <c r="V14" s="56"/>
      <c r="W14" s="57"/>
      <c r="X14" s="93"/>
      <c r="Y14" s="74"/>
      <c r="Z14" s="93"/>
      <c r="AA14" s="56"/>
      <c r="AB14" s="93"/>
      <c r="AC14" s="56"/>
      <c r="AD14" s="56"/>
      <c r="AE14" s="93"/>
      <c r="AF14" s="97"/>
    </row>
    <row r="15" spans="1:32" ht="16.149999999999999" customHeight="1" x14ac:dyDescent="0.2">
      <c r="A15" s="54">
        <v>9</v>
      </c>
      <c r="B15" s="55" t="s">
        <v>15</v>
      </c>
      <c r="C15" s="319"/>
      <c r="D15" s="56"/>
      <c r="E15" s="74"/>
      <c r="F15" s="74"/>
      <c r="G15" s="74"/>
      <c r="H15" s="337"/>
      <c r="I15" s="56"/>
      <c r="J15" s="74"/>
      <c r="K15" s="337"/>
      <c r="L15" s="56"/>
      <c r="M15" s="74"/>
      <c r="N15" s="337"/>
      <c r="O15" s="56"/>
      <c r="P15" s="74"/>
      <c r="Q15" s="337"/>
      <c r="R15" s="56"/>
      <c r="S15" s="74"/>
      <c r="T15" s="93"/>
      <c r="U15" s="56"/>
      <c r="V15" s="56"/>
      <c r="W15" s="57"/>
      <c r="X15" s="93"/>
      <c r="Y15" s="74"/>
      <c r="Z15" s="93"/>
      <c r="AA15" s="56"/>
      <c r="AB15" s="93"/>
      <c r="AC15" s="56"/>
      <c r="AD15" s="56"/>
      <c r="AE15" s="93"/>
      <c r="AF15" s="97"/>
    </row>
    <row r="16" spans="1:32" ht="16.149999999999999" customHeight="1" x14ac:dyDescent="0.2">
      <c r="A16" s="49">
        <v>10</v>
      </c>
      <c r="B16" s="50" t="s">
        <v>16</v>
      </c>
      <c r="C16" s="320"/>
      <c r="D16" s="51"/>
      <c r="E16" s="80"/>
      <c r="F16" s="80"/>
      <c r="G16" s="80"/>
      <c r="H16" s="338"/>
      <c r="I16" s="51"/>
      <c r="J16" s="80"/>
      <c r="K16" s="338"/>
      <c r="L16" s="51"/>
      <c r="M16" s="80"/>
      <c r="N16" s="338"/>
      <c r="O16" s="51"/>
      <c r="P16" s="80"/>
      <c r="Q16" s="338"/>
      <c r="R16" s="51"/>
      <c r="S16" s="80"/>
      <c r="T16" s="94"/>
      <c r="U16" s="51"/>
      <c r="V16" s="51"/>
      <c r="W16" s="52"/>
      <c r="X16" s="94"/>
      <c r="Y16" s="80"/>
      <c r="Z16" s="94"/>
      <c r="AA16" s="51"/>
      <c r="AB16" s="94"/>
      <c r="AC16" s="53"/>
      <c r="AD16" s="51"/>
      <c r="AE16" s="95"/>
      <c r="AF16" s="95"/>
    </row>
    <row r="17" spans="1:32" ht="16.149999999999999" customHeight="1" x14ac:dyDescent="0.2">
      <c r="A17" s="58">
        <v>11</v>
      </c>
      <c r="B17" s="59" t="s">
        <v>17</v>
      </c>
      <c r="C17" s="318"/>
      <c r="D17" s="60"/>
      <c r="E17" s="65"/>
      <c r="F17" s="65"/>
      <c r="G17" s="65"/>
      <c r="H17" s="336"/>
      <c r="I17" s="60"/>
      <c r="J17" s="65"/>
      <c r="K17" s="336"/>
      <c r="L17" s="60"/>
      <c r="M17" s="65"/>
      <c r="N17" s="336"/>
      <c r="O17" s="60"/>
      <c r="P17" s="65"/>
      <c r="Q17" s="336"/>
      <c r="R17" s="60"/>
      <c r="S17" s="65"/>
      <c r="T17" s="92"/>
      <c r="U17" s="60"/>
      <c r="V17" s="60"/>
      <c r="W17" s="61"/>
      <c r="X17" s="92"/>
      <c r="Y17" s="65"/>
      <c r="Z17" s="92"/>
      <c r="AA17" s="60"/>
      <c r="AB17" s="92"/>
      <c r="AC17" s="60"/>
      <c r="AD17" s="60"/>
      <c r="AE17" s="92"/>
      <c r="AF17" s="96"/>
    </row>
    <row r="18" spans="1:32" ht="16.149999999999999" customHeight="1" x14ac:dyDescent="0.2">
      <c r="A18" s="54">
        <v>12</v>
      </c>
      <c r="B18" s="55" t="s">
        <v>18</v>
      </c>
      <c r="C18" s="319"/>
      <c r="D18" s="56"/>
      <c r="E18" s="74"/>
      <c r="F18" s="74"/>
      <c r="G18" s="74"/>
      <c r="H18" s="337"/>
      <c r="I18" s="56"/>
      <c r="J18" s="74"/>
      <c r="K18" s="337"/>
      <c r="L18" s="56"/>
      <c r="M18" s="74"/>
      <c r="N18" s="337"/>
      <c r="O18" s="56"/>
      <c r="P18" s="74"/>
      <c r="Q18" s="337"/>
      <c r="R18" s="56"/>
      <c r="S18" s="74"/>
      <c r="T18" s="93"/>
      <c r="U18" s="56"/>
      <c r="V18" s="56"/>
      <c r="W18" s="57"/>
      <c r="X18" s="93"/>
      <c r="Y18" s="74"/>
      <c r="Z18" s="93"/>
      <c r="AA18" s="56"/>
      <c r="AB18" s="93"/>
      <c r="AC18" s="56"/>
      <c r="AD18" s="56"/>
      <c r="AE18" s="93"/>
      <c r="AF18" s="97"/>
    </row>
    <row r="19" spans="1:32" ht="16.149999999999999" customHeight="1" x14ac:dyDescent="0.2">
      <c r="A19" s="54">
        <v>13</v>
      </c>
      <c r="B19" s="55" t="s">
        <v>19</v>
      </c>
      <c r="C19" s="319"/>
      <c r="D19" s="56"/>
      <c r="E19" s="74"/>
      <c r="F19" s="74"/>
      <c r="G19" s="74"/>
      <c r="H19" s="337"/>
      <c r="I19" s="56"/>
      <c r="J19" s="74"/>
      <c r="K19" s="337"/>
      <c r="L19" s="56"/>
      <c r="M19" s="74"/>
      <c r="N19" s="337"/>
      <c r="O19" s="56"/>
      <c r="P19" s="74"/>
      <c r="Q19" s="337"/>
      <c r="R19" s="56"/>
      <c r="S19" s="74"/>
      <c r="T19" s="93"/>
      <c r="U19" s="56"/>
      <c r="V19" s="56"/>
      <c r="W19" s="57"/>
      <c r="X19" s="93"/>
      <c r="Y19" s="74"/>
      <c r="Z19" s="93"/>
      <c r="AA19" s="56"/>
      <c r="AB19" s="93"/>
      <c r="AC19" s="56"/>
      <c r="AD19" s="56"/>
      <c r="AE19" s="93"/>
      <c r="AF19" s="97"/>
    </row>
    <row r="20" spans="1:32" ht="16.149999999999999" customHeight="1" x14ac:dyDescent="0.2">
      <c r="A20" s="54">
        <v>14</v>
      </c>
      <c r="B20" s="55" t="s">
        <v>20</v>
      </c>
      <c r="C20" s="319"/>
      <c r="D20" s="56"/>
      <c r="E20" s="74"/>
      <c r="F20" s="74"/>
      <c r="G20" s="74"/>
      <c r="H20" s="337"/>
      <c r="I20" s="56"/>
      <c r="J20" s="74"/>
      <c r="K20" s="337"/>
      <c r="L20" s="56"/>
      <c r="M20" s="74"/>
      <c r="N20" s="337"/>
      <c r="O20" s="56"/>
      <c r="P20" s="74"/>
      <c r="Q20" s="337"/>
      <c r="R20" s="56"/>
      <c r="S20" s="74"/>
      <c r="T20" s="93"/>
      <c r="U20" s="56"/>
      <c r="V20" s="56"/>
      <c r="W20" s="57"/>
      <c r="X20" s="93"/>
      <c r="Y20" s="74"/>
      <c r="Z20" s="93"/>
      <c r="AA20" s="56"/>
      <c r="AB20" s="93"/>
      <c r="AC20" s="56"/>
      <c r="AD20" s="56"/>
      <c r="AE20" s="93"/>
      <c r="AF20" s="97"/>
    </row>
    <row r="21" spans="1:32" ht="16.149999999999999" customHeight="1" x14ac:dyDescent="0.2">
      <c r="A21" s="49">
        <v>15</v>
      </c>
      <c r="B21" s="50" t="s">
        <v>21</v>
      </c>
      <c r="C21" s="320"/>
      <c r="D21" s="51"/>
      <c r="E21" s="80"/>
      <c r="F21" s="80"/>
      <c r="G21" s="80"/>
      <c r="H21" s="338"/>
      <c r="I21" s="51"/>
      <c r="J21" s="80"/>
      <c r="K21" s="338"/>
      <c r="L21" s="51"/>
      <c r="M21" s="80"/>
      <c r="N21" s="338"/>
      <c r="O21" s="51"/>
      <c r="P21" s="80"/>
      <c r="Q21" s="338"/>
      <c r="R21" s="51"/>
      <c r="S21" s="80"/>
      <c r="T21" s="94"/>
      <c r="U21" s="51"/>
      <c r="V21" s="51"/>
      <c r="W21" s="52"/>
      <c r="X21" s="94"/>
      <c r="Y21" s="80"/>
      <c r="Z21" s="94"/>
      <c r="AA21" s="51"/>
      <c r="AB21" s="94"/>
      <c r="AC21" s="53"/>
      <c r="AD21" s="51"/>
      <c r="AE21" s="95"/>
      <c r="AF21" s="95"/>
    </row>
    <row r="22" spans="1:32" ht="16.149999999999999" customHeight="1" x14ac:dyDescent="0.2">
      <c r="A22" s="58">
        <v>16</v>
      </c>
      <c r="B22" s="59" t="s">
        <v>22</v>
      </c>
      <c r="C22" s="318"/>
      <c r="D22" s="60"/>
      <c r="E22" s="65"/>
      <c r="F22" s="65"/>
      <c r="G22" s="65"/>
      <c r="H22" s="336"/>
      <c r="I22" s="60"/>
      <c r="J22" s="65"/>
      <c r="K22" s="336"/>
      <c r="L22" s="60"/>
      <c r="M22" s="65"/>
      <c r="N22" s="336"/>
      <c r="O22" s="60"/>
      <c r="P22" s="65"/>
      <c r="Q22" s="336"/>
      <c r="R22" s="60"/>
      <c r="S22" s="65"/>
      <c r="T22" s="92"/>
      <c r="U22" s="60"/>
      <c r="V22" s="60"/>
      <c r="W22" s="61"/>
      <c r="X22" s="92"/>
      <c r="Y22" s="65"/>
      <c r="Z22" s="92"/>
      <c r="AA22" s="60"/>
      <c r="AB22" s="92"/>
      <c r="AC22" s="60"/>
      <c r="AD22" s="60"/>
      <c r="AE22" s="92"/>
      <c r="AF22" s="96"/>
    </row>
    <row r="23" spans="1:32" ht="16.149999999999999" customHeight="1" x14ac:dyDescent="0.2">
      <c r="A23" s="54">
        <v>17</v>
      </c>
      <c r="B23" s="55" t="s">
        <v>23</v>
      </c>
      <c r="C23" s="319"/>
      <c r="D23" s="56"/>
      <c r="E23" s="74"/>
      <c r="F23" s="74"/>
      <c r="G23" s="74"/>
      <c r="H23" s="337"/>
      <c r="I23" s="56"/>
      <c r="J23" s="74"/>
      <c r="K23" s="337"/>
      <c r="L23" s="56"/>
      <c r="M23" s="74"/>
      <c r="N23" s="337"/>
      <c r="O23" s="56"/>
      <c r="P23" s="74"/>
      <c r="Q23" s="337"/>
      <c r="R23" s="56"/>
      <c r="S23" s="74"/>
      <c r="T23" s="93"/>
      <c r="U23" s="56"/>
      <c r="V23" s="56"/>
      <c r="W23" s="57"/>
      <c r="X23" s="93"/>
      <c r="Y23" s="74"/>
      <c r="Z23" s="93"/>
      <c r="AA23" s="56"/>
      <c r="AB23" s="93"/>
      <c r="AC23" s="56"/>
      <c r="AD23" s="56"/>
      <c r="AE23" s="93"/>
      <c r="AF23" s="97"/>
    </row>
    <row r="24" spans="1:32" ht="16.149999999999999" customHeight="1" x14ac:dyDescent="0.2">
      <c r="A24" s="54">
        <v>18</v>
      </c>
      <c r="B24" s="55" t="s">
        <v>24</v>
      </c>
      <c r="C24" s="319"/>
      <c r="D24" s="56"/>
      <c r="E24" s="74"/>
      <c r="F24" s="74"/>
      <c r="G24" s="74"/>
      <c r="H24" s="337"/>
      <c r="I24" s="56"/>
      <c r="J24" s="74"/>
      <c r="K24" s="337"/>
      <c r="L24" s="56"/>
      <c r="M24" s="74"/>
      <c r="N24" s="337"/>
      <c r="O24" s="56"/>
      <c r="P24" s="74"/>
      <c r="Q24" s="337"/>
      <c r="R24" s="56"/>
      <c r="S24" s="74"/>
      <c r="T24" s="93"/>
      <c r="U24" s="56"/>
      <c r="V24" s="56"/>
      <c r="W24" s="57"/>
      <c r="X24" s="93"/>
      <c r="Y24" s="74"/>
      <c r="Z24" s="93"/>
      <c r="AA24" s="56"/>
      <c r="AB24" s="93"/>
      <c r="AC24" s="56"/>
      <c r="AD24" s="56"/>
      <c r="AE24" s="93"/>
      <c r="AF24" s="97"/>
    </row>
    <row r="25" spans="1:32" ht="16.149999999999999" customHeight="1" x14ac:dyDescent="0.2">
      <c r="A25" s="54">
        <v>19</v>
      </c>
      <c r="B25" s="55" t="s">
        <v>25</v>
      </c>
      <c r="C25" s="319"/>
      <c r="D25" s="56"/>
      <c r="E25" s="74"/>
      <c r="F25" s="74"/>
      <c r="G25" s="74"/>
      <c r="H25" s="337"/>
      <c r="I25" s="56"/>
      <c r="J25" s="74"/>
      <c r="K25" s="337"/>
      <c r="L25" s="56"/>
      <c r="M25" s="74"/>
      <c r="N25" s="337"/>
      <c r="O25" s="56"/>
      <c r="P25" s="74"/>
      <c r="Q25" s="337"/>
      <c r="R25" s="56"/>
      <c r="S25" s="74"/>
      <c r="T25" s="93"/>
      <c r="U25" s="56"/>
      <c r="V25" s="56"/>
      <c r="W25" s="57"/>
      <c r="X25" s="93"/>
      <c r="Y25" s="74"/>
      <c r="Z25" s="93"/>
      <c r="AA25" s="56"/>
      <c r="AB25" s="93"/>
      <c r="AC25" s="56"/>
      <c r="AD25" s="56"/>
      <c r="AE25" s="93"/>
      <c r="AF25" s="97"/>
    </row>
    <row r="26" spans="1:32" ht="16.149999999999999" customHeight="1" x14ac:dyDescent="0.2">
      <c r="A26" s="49">
        <v>20</v>
      </c>
      <c r="B26" s="50" t="s">
        <v>26</v>
      </c>
      <c r="C26" s="320"/>
      <c r="D26" s="51"/>
      <c r="E26" s="80"/>
      <c r="F26" s="80"/>
      <c r="G26" s="80"/>
      <c r="H26" s="338"/>
      <c r="I26" s="51"/>
      <c r="J26" s="80"/>
      <c r="K26" s="338"/>
      <c r="L26" s="51"/>
      <c r="M26" s="80"/>
      <c r="N26" s="338"/>
      <c r="O26" s="51"/>
      <c r="P26" s="80"/>
      <c r="Q26" s="338"/>
      <c r="R26" s="51"/>
      <c r="S26" s="80"/>
      <c r="T26" s="94"/>
      <c r="U26" s="51"/>
      <c r="V26" s="51"/>
      <c r="W26" s="52"/>
      <c r="X26" s="94"/>
      <c r="Y26" s="80"/>
      <c r="Z26" s="94"/>
      <c r="AA26" s="51"/>
      <c r="AB26" s="94"/>
      <c r="AC26" s="53"/>
      <c r="AD26" s="51"/>
      <c r="AE26" s="95"/>
      <c r="AF26" s="95"/>
    </row>
    <row r="27" spans="1:32" ht="16.149999999999999" customHeight="1" x14ac:dyDescent="0.2">
      <c r="A27" s="58">
        <v>21</v>
      </c>
      <c r="B27" s="59" t="s">
        <v>27</v>
      </c>
      <c r="C27" s="318"/>
      <c r="D27" s="60"/>
      <c r="E27" s="65"/>
      <c r="F27" s="65"/>
      <c r="G27" s="65"/>
      <c r="H27" s="336"/>
      <c r="I27" s="60"/>
      <c r="J27" s="65"/>
      <c r="K27" s="336"/>
      <c r="L27" s="60"/>
      <c r="M27" s="65"/>
      <c r="N27" s="336"/>
      <c r="O27" s="60"/>
      <c r="P27" s="65"/>
      <c r="Q27" s="336"/>
      <c r="R27" s="60"/>
      <c r="S27" s="65"/>
      <c r="T27" s="92"/>
      <c r="U27" s="60"/>
      <c r="V27" s="60"/>
      <c r="W27" s="61"/>
      <c r="X27" s="92"/>
      <c r="Y27" s="65"/>
      <c r="Z27" s="92"/>
      <c r="AA27" s="60"/>
      <c r="AB27" s="92"/>
      <c r="AC27" s="60"/>
      <c r="AD27" s="60"/>
      <c r="AE27" s="92"/>
      <c r="AF27" s="96"/>
    </row>
    <row r="28" spans="1:32" ht="16.149999999999999" customHeight="1" x14ac:dyDescent="0.2">
      <c r="A28" s="54">
        <v>22</v>
      </c>
      <c r="B28" s="55" t="s">
        <v>28</v>
      </c>
      <c r="C28" s="319"/>
      <c r="D28" s="56"/>
      <c r="E28" s="74"/>
      <c r="F28" s="74"/>
      <c r="G28" s="74"/>
      <c r="H28" s="337"/>
      <c r="I28" s="56"/>
      <c r="J28" s="74"/>
      <c r="K28" s="337"/>
      <c r="L28" s="56"/>
      <c r="M28" s="74"/>
      <c r="N28" s="337"/>
      <c r="O28" s="56"/>
      <c r="P28" s="74"/>
      <c r="Q28" s="337"/>
      <c r="R28" s="56"/>
      <c r="S28" s="74"/>
      <c r="T28" s="93"/>
      <c r="U28" s="56"/>
      <c r="V28" s="56"/>
      <c r="W28" s="57"/>
      <c r="X28" s="93"/>
      <c r="Y28" s="74"/>
      <c r="Z28" s="93"/>
      <c r="AA28" s="56"/>
      <c r="AB28" s="93"/>
      <c r="AC28" s="56"/>
      <c r="AD28" s="56"/>
      <c r="AE28" s="93"/>
      <c r="AF28" s="97"/>
    </row>
    <row r="29" spans="1:32" ht="16.149999999999999" customHeight="1" x14ac:dyDescent="0.2">
      <c r="A29" s="54">
        <v>23</v>
      </c>
      <c r="B29" s="55" t="s">
        <v>29</v>
      </c>
      <c r="C29" s="319"/>
      <c r="D29" s="56"/>
      <c r="E29" s="74"/>
      <c r="F29" s="74"/>
      <c r="G29" s="74"/>
      <c r="H29" s="337"/>
      <c r="I29" s="56"/>
      <c r="J29" s="74"/>
      <c r="K29" s="337"/>
      <c r="L29" s="56"/>
      <c r="M29" s="74"/>
      <c r="N29" s="337"/>
      <c r="O29" s="56"/>
      <c r="P29" s="74"/>
      <c r="Q29" s="337"/>
      <c r="R29" s="56"/>
      <c r="S29" s="74"/>
      <c r="T29" s="93"/>
      <c r="U29" s="56"/>
      <c r="V29" s="56"/>
      <c r="W29" s="57"/>
      <c r="X29" s="93"/>
      <c r="Y29" s="74"/>
      <c r="Z29" s="93"/>
      <c r="AA29" s="56"/>
      <c r="AB29" s="93"/>
      <c r="AC29" s="56"/>
      <c r="AD29" s="56"/>
      <c r="AE29" s="93"/>
      <c r="AF29" s="97"/>
    </row>
    <row r="30" spans="1:32" ht="16.149999999999999" customHeight="1" x14ac:dyDescent="0.2">
      <c r="A30" s="54">
        <v>24</v>
      </c>
      <c r="B30" s="55" t="s">
        <v>30</v>
      </c>
      <c r="C30" s="319"/>
      <c r="D30" s="56"/>
      <c r="E30" s="74"/>
      <c r="F30" s="74"/>
      <c r="G30" s="74"/>
      <c r="H30" s="337"/>
      <c r="I30" s="56"/>
      <c r="J30" s="74"/>
      <c r="K30" s="337"/>
      <c r="L30" s="56"/>
      <c r="M30" s="74"/>
      <c r="N30" s="337"/>
      <c r="O30" s="56"/>
      <c r="P30" s="74"/>
      <c r="Q30" s="337"/>
      <c r="R30" s="56"/>
      <c r="S30" s="74"/>
      <c r="T30" s="93"/>
      <c r="U30" s="56"/>
      <c r="V30" s="56"/>
      <c r="W30" s="57"/>
      <c r="X30" s="93"/>
      <c r="Y30" s="74"/>
      <c r="Z30" s="93"/>
      <c r="AA30" s="56"/>
      <c r="AB30" s="93"/>
      <c r="AC30" s="56"/>
      <c r="AD30" s="56"/>
      <c r="AE30" s="93"/>
      <c r="AF30" s="97"/>
    </row>
    <row r="31" spans="1:32" ht="16.149999999999999" customHeight="1" x14ac:dyDescent="0.2">
      <c r="A31" s="49">
        <v>25</v>
      </c>
      <c r="B31" s="50" t="s">
        <v>31</v>
      </c>
      <c r="C31" s="320"/>
      <c r="D31" s="51"/>
      <c r="E31" s="80"/>
      <c r="F31" s="80"/>
      <c r="G31" s="80"/>
      <c r="H31" s="338"/>
      <c r="I31" s="51"/>
      <c r="J31" s="80"/>
      <c r="K31" s="338"/>
      <c r="L31" s="51"/>
      <c r="M31" s="80"/>
      <c r="N31" s="338"/>
      <c r="O31" s="51"/>
      <c r="P31" s="80"/>
      <c r="Q31" s="338"/>
      <c r="R31" s="51"/>
      <c r="S31" s="80"/>
      <c r="T31" s="94"/>
      <c r="U31" s="51"/>
      <c r="V31" s="51"/>
      <c r="W31" s="52"/>
      <c r="X31" s="94"/>
      <c r="Y31" s="80"/>
      <c r="Z31" s="94"/>
      <c r="AA31" s="51"/>
      <c r="AB31" s="94"/>
      <c r="AC31" s="53"/>
      <c r="AD31" s="51"/>
      <c r="AE31" s="95"/>
      <c r="AF31" s="95"/>
    </row>
    <row r="32" spans="1:32" ht="16.149999999999999" customHeight="1" x14ac:dyDescent="0.2">
      <c r="A32" s="58">
        <v>26</v>
      </c>
      <c r="B32" s="59" t="s">
        <v>32</v>
      </c>
      <c r="C32" s="318"/>
      <c r="D32" s="60"/>
      <c r="E32" s="65"/>
      <c r="F32" s="65"/>
      <c r="G32" s="65"/>
      <c r="H32" s="336"/>
      <c r="I32" s="60"/>
      <c r="J32" s="65"/>
      <c r="K32" s="336"/>
      <c r="L32" s="60"/>
      <c r="M32" s="65"/>
      <c r="N32" s="336"/>
      <c r="O32" s="60"/>
      <c r="P32" s="65"/>
      <c r="Q32" s="336"/>
      <c r="R32" s="60"/>
      <c r="S32" s="65"/>
      <c r="T32" s="92"/>
      <c r="U32" s="60"/>
      <c r="V32" s="60"/>
      <c r="W32" s="61"/>
      <c r="X32" s="92"/>
      <c r="Y32" s="65"/>
      <c r="Z32" s="92"/>
      <c r="AA32" s="60"/>
      <c r="AB32" s="92"/>
      <c r="AC32" s="60"/>
      <c r="AD32" s="60"/>
      <c r="AE32" s="92"/>
      <c r="AF32" s="96"/>
    </row>
    <row r="33" spans="1:32" ht="16.149999999999999" customHeight="1" x14ac:dyDescent="0.2">
      <c r="A33" s="54">
        <v>27</v>
      </c>
      <c r="B33" s="55" t="s">
        <v>33</v>
      </c>
      <c r="C33" s="319"/>
      <c r="D33" s="56"/>
      <c r="E33" s="74"/>
      <c r="F33" s="74"/>
      <c r="G33" s="74"/>
      <c r="H33" s="337"/>
      <c r="I33" s="56"/>
      <c r="J33" s="74"/>
      <c r="K33" s="337"/>
      <c r="L33" s="56"/>
      <c r="M33" s="74"/>
      <c r="N33" s="337"/>
      <c r="O33" s="56"/>
      <c r="P33" s="74"/>
      <c r="Q33" s="337"/>
      <c r="R33" s="56"/>
      <c r="S33" s="74"/>
      <c r="T33" s="93"/>
      <c r="U33" s="56"/>
      <c r="V33" s="56"/>
      <c r="W33" s="57"/>
      <c r="X33" s="93"/>
      <c r="Y33" s="74"/>
      <c r="Z33" s="93"/>
      <c r="AA33" s="56"/>
      <c r="AB33" s="93"/>
      <c r="AC33" s="56"/>
      <c r="AD33" s="56"/>
      <c r="AE33" s="93"/>
      <c r="AF33" s="97"/>
    </row>
    <row r="34" spans="1:32" ht="16.149999999999999" customHeight="1" x14ac:dyDescent="0.2">
      <c r="A34" s="54">
        <v>28</v>
      </c>
      <c r="B34" s="55" t="s">
        <v>34</v>
      </c>
      <c r="C34" s="319"/>
      <c r="D34" s="56"/>
      <c r="E34" s="74"/>
      <c r="F34" s="74"/>
      <c r="G34" s="74"/>
      <c r="H34" s="337"/>
      <c r="I34" s="56"/>
      <c r="J34" s="74"/>
      <c r="K34" s="337"/>
      <c r="L34" s="56"/>
      <c r="M34" s="74"/>
      <c r="N34" s="337"/>
      <c r="O34" s="56"/>
      <c r="P34" s="74"/>
      <c r="Q34" s="337"/>
      <c r="R34" s="56"/>
      <c r="S34" s="74"/>
      <c r="T34" s="93"/>
      <c r="U34" s="56"/>
      <c r="V34" s="56"/>
      <c r="W34" s="57"/>
      <c r="X34" s="93"/>
      <c r="Y34" s="74"/>
      <c r="Z34" s="93"/>
      <c r="AA34" s="56"/>
      <c r="AB34" s="93"/>
      <c r="AC34" s="56"/>
      <c r="AD34" s="56"/>
      <c r="AE34" s="93"/>
      <c r="AF34" s="97"/>
    </row>
    <row r="35" spans="1:32" ht="16.149999999999999" customHeight="1" x14ac:dyDescent="0.2">
      <c r="A35" s="54">
        <v>29</v>
      </c>
      <c r="B35" s="55" t="s">
        <v>35</v>
      </c>
      <c r="C35" s="319"/>
      <c r="D35" s="56"/>
      <c r="E35" s="74"/>
      <c r="F35" s="74"/>
      <c r="G35" s="74"/>
      <c r="H35" s="337"/>
      <c r="I35" s="56"/>
      <c r="J35" s="74"/>
      <c r="K35" s="337"/>
      <c r="L35" s="56"/>
      <c r="M35" s="74"/>
      <c r="N35" s="337"/>
      <c r="O35" s="56"/>
      <c r="P35" s="74"/>
      <c r="Q35" s="337"/>
      <c r="R35" s="56"/>
      <c r="S35" s="74"/>
      <c r="T35" s="93"/>
      <c r="U35" s="56"/>
      <c r="V35" s="56"/>
      <c r="W35" s="57"/>
      <c r="X35" s="93"/>
      <c r="Y35" s="74"/>
      <c r="Z35" s="93"/>
      <c r="AA35" s="56"/>
      <c r="AB35" s="93"/>
      <c r="AC35" s="56"/>
      <c r="AD35" s="56"/>
      <c r="AE35" s="93"/>
      <c r="AF35" s="97"/>
    </row>
    <row r="36" spans="1:32" ht="16.149999999999999" customHeight="1" x14ac:dyDescent="0.2">
      <c r="A36" s="49">
        <v>30</v>
      </c>
      <c r="B36" s="50" t="s">
        <v>36</v>
      </c>
      <c r="C36" s="320"/>
      <c r="D36" s="51"/>
      <c r="E36" s="80"/>
      <c r="F36" s="80"/>
      <c r="G36" s="80"/>
      <c r="H36" s="338"/>
      <c r="I36" s="51"/>
      <c r="J36" s="80"/>
      <c r="K36" s="338"/>
      <c r="L36" s="51"/>
      <c r="M36" s="80"/>
      <c r="N36" s="338"/>
      <c r="O36" s="51"/>
      <c r="P36" s="80"/>
      <c r="Q36" s="338"/>
      <c r="R36" s="51"/>
      <c r="S36" s="80"/>
      <c r="T36" s="94"/>
      <c r="U36" s="51"/>
      <c r="V36" s="51"/>
      <c r="W36" s="52"/>
      <c r="X36" s="94"/>
      <c r="Y36" s="80"/>
      <c r="Z36" s="94"/>
      <c r="AA36" s="51"/>
      <c r="AB36" s="94"/>
      <c r="AC36" s="53"/>
      <c r="AD36" s="51"/>
      <c r="AE36" s="95"/>
      <c r="AF36" s="95"/>
    </row>
    <row r="37" spans="1:32" ht="16.149999999999999" customHeight="1" x14ac:dyDescent="0.2">
      <c r="A37" s="58">
        <v>31</v>
      </c>
      <c r="B37" s="59" t="s">
        <v>37</v>
      </c>
      <c r="C37" s="318"/>
      <c r="D37" s="60"/>
      <c r="E37" s="65"/>
      <c r="F37" s="65"/>
      <c r="G37" s="65"/>
      <c r="H37" s="336"/>
      <c r="I37" s="60"/>
      <c r="J37" s="65"/>
      <c r="K37" s="336"/>
      <c r="L37" s="60"/>
      <c r="M37" s="65"/>
      <c r="N37" s="336"/>
      <c r="O37" s="60"/>
      <c r="P37" s="65"/>
      <c r="Q37" s="336"/>
      <c r="R37" s="60"/>
      <c r="S37" s="65"/>
      <c r="T37" s="92"/>
      <c r="U37" s="60"/>
      <c r="V37" s="60"/>
      <c r="W37" s="61"/>
      <c r="X37" s="92"/>
      <c r="Y37" s="65"/>
      <c r="Z37" s="92"/>
      <c r="AA37" s="60"/>
      <c r="AB37" s="92"/>
      <c r="AC37" s="60"/>
      <c r="AD37" s="60"/>
      <c r="AE37" s="92"/>
      <c r="AF37" s="96"/>
    </row>
    <row r="38" spans="1:32" ht="16.149999999999999" customHeight="1" x14ac:dyDescent="0.2">
      <c r="A38" s="54">
        <v>32</v>
      </c>
      <c r="B38" s="55" t="s">
        <v>38</v>
      </c>
      <c r="C38" s="319"/>
      <c r="D38" s="56"/>
      <c r="E38" s="74"/>
      <c r="F38" s="74"/>
      <c r="G38" s="74"/>
      <c r="H38" s="337"/>
      <c r="I38" s="56"/>
      <c r="J38" s="74"/>
      <c r="K38" s="337"/>
      <c r="L38" s="56"/>
      <c r="M38" s="74"/>
      <c r="N38" s="337"/>
      <c r="O38" s="56"/>
      <c r="P38" s="74"/>
      <c r="Q38" s="337"/>
      <c r="R38" s="56"/>
      <c r="S38" s="74"/>
      <c r="T38" s="93"/>
      <c r="U38" s="56"/>
      <c r="V38" s="56"/>
      <c r="W38" s="57"/>
      <c r="X38" s="93"/>
      <c r="Y38" s="74"/>
      <c r="Z38" s="93"/>
      <c r="AA38" s="56"/>
      <c r="AB38" s="93"/>
      <c r="AC38" s="56"/>
      <c r="AD38" s="56"/>
      <c r="AE38" s="93"/>
      <c r="AF38" s="97"/>
    </row>
    <row r="39" spans="1:32" ht="16.149999999999999" customHeight="1" x14ac:dyDescent="0.2">
      <c r="A39" s="54">
        <v>33</v>
      </c>
      <c r="B39" s="55" t="s">
        <v>39</v>
      </c>
      <c r="C39" s="319"/>
      <c r="D39" s="56"/>
      <c r="E39" s="74"/>
      <c r="F39" s="74"/>
      <c r="G39" s="74"/>
      <c r="H39" s="337"/>
      <c r="I39" s="56"/>
      <c r="J39" s="74"/>
      <c r="K39" s="337"/>
      <c r="L39" s="56"/>
      <c r="M39" s="74"/>
      <c r="N39" s="337"/>
      <c r="O39" s="56"/>
      <c r="P39" s="74"/>
      <c r="Q39" s="337"/>
      <c r="R39" s="56"/>
      <c r="S39" s="74"/>
      <c r="T39" s="93"/>
      <c r="U39" s="56"/>
      <c r="V39" s="56"/>
      <c r="W39" s="57"/>
      <c r="X39" s="93"/>
      <c r="Y39" s="74"/>
      <c r="Z39" s="93"/>
      <c r="AA39" s="56"/>
      <c r="AB39" s="93"/>
      <c r="AC39" s="56"/>
      <c r="AD39" s="56"/>
      <c r="AE39" s="93"/>
      <c r="AF39" s="97"/>
    </row>
    <row r="40" spans="1:32" ht="16.149999999999999" customHeight="1" x14ac:dyDescent="0.2">
      <c r="A40" s="54">
        <v>34</v>
      </c>
      <c r="B40" s="55" t="s">
        <v>40</v>
      </c>
      <c r="C40" s="319"/>
      <c r="D40" s="56"/>
      <c r="E40" s="74"/>
      <c r="F40" s="74"/>
      <c r="G40" s="74"/>
      <c r="H40" s="337"/>
      <c r="I40" s="56"/>
      <c r="J40" s="74"/>
      <c r="K40" s="337"/>
      <c r="L40" s="56"/>
      <c r="M40" s="74"/>
      <c r="N40" s="337"/>
      <c r="O40" s="56"/>
      <c r="P40" s="74"/>
      <c r="Q40" s="337"/>
      <c r="R40" s="56"/>
      <c r="S40" s="74"/>
      <c r="T40" s="93"/>
      <c r="U40" s="56"/>
      <c r="V40" s="56"/>
      <c r="W40" s="57"/>
      <c r="X40" s="93"/>
      <c r="Y40" s="74"/>
      <c r="Z40" s="93"/>
      <c r="AA40" s="56"/>
      <c r="AB40" s="93"/>
      <c r="AC40" s="56"/>
      <c r="AD40" s="56"/>
      <c r="AE40" s="93"/>
      <c r="AF40" s="97"/>
    </row>
    <row r="41" spans="1:32" ht="16.149999999999999" customHeight="1" x14ac:dyDescent="0.2">
      <c r="A41" s="49">
        <v>35</v>
      </c>
      <c r="B41" s="50" t="s">
        <v>41</v>
      </c>
      <c r="C41" s="320"/>
      <c r="D41" s="51"/>
      <c r="E41" s="80"/>
      <c r="F41" s="80"/>
      <c r="G41" s="80"/>
      <c r="H41" s="338"/>
      <c r="I41" s="51"/>
      <c r="J41" s="80"/>
      <c r="K41" s="338"/>
      <c r="L41" s="51"/>
      <c r="M41" s="80"/>
      <c r="N41" s="338"/>
      <c r="O41" s="51"/>
      <c r="P41" s="80"/>
      <c r="Q41" s="338"/>
      <c r="R41" s="51"/>
      <c r="S41" s="80"/>
      <c r="T41" s="94"/>
      <c r="U41" s="51"/>
      <c r="V41" s="51"/>
      <c r="W41" s="52"/>
      <c r="X41" s="94"/>
      <c r="Y41" s="80"/>
      <c r="Z41" s="94"/>
      <c r="AA41" s="51"/>
      <c r="AB41" s="94"/>
      <c r="AC41" s="53"/>
      <c r="AD41" s="51"/>
      <c r="AE41" s="95"/>
      <c r="AF41" s="95"/>
    </row>
    <row r="42" spans="1:32" ht="16.149999999999999" customHeight="1" x14ac:dyDescent="0.2">
      <c r="A42" s="58">
        <v>36</v>
      </c>
      <c r="B42" s="59" t="s">
        <v>42</v>
      </c>
      <c r="C42" s="318"/>
      <c r="D42" s="60"/>
      <c r="E42" s="65"/>
      <c r="F42" s="65"/>
      <c r="G42" s="65"/>
      <c r="H42" s="336"/>
      <c r="I42" s="60"/>
      <c r="J42" s="65"/>
      <c r="K42" s="336"/>
      <c r="L42" s="60"/>
      <c r="M42" s="65"/>
      <c r="N42" s="336"/>
      <c r="O42" s="60"/>
      <c r="P42" s="65"/>
      <c r="Q42" s="336"/>
      <c r="R42" s="60"/>
      <c r="S42" s="65"/>
      <c r="T42" s="92"/>
      <c r="U42" s="60"/>
      <c r="V42" s="60"/>
      <c r="W42" s="61"/>
      <c r="X42" s="92"/>
      <c r="Y42" s="65"/>
      <c r="Z42" s="92"/>
      <c r="AA42" s="60"/>
      <c r="AB42" s="92"/>
      <c r="AC42" s="60"/>
      <c r="AD42" s="60"/>
      <c r="AE42" s="92"/>
      <c r="AF42" s="96"/>
    </row>
    <row r="43" spans="1:32" ht="16.149999999999999" customHeight="1" x14ac:dyDescent="0.2">
      <c r="A43" s="54">
        <v>37</v>
      </c>
      <c r="B43" s="55" t="s">
        <v>43</v>
      </c>
      <c r="C43" s="319"/>
      <c r="D43" s="56"/>
      <c r="E43" s="74"/>
      <c r="F43" s="74"/>
      <c r="G43" s="74"/>
      <c r="H43" s="337"/>
      <c r="I43" s="56"/>
      <c r="J43" s="74"/>
      <c r="K43" s="337"/>
      <c r="L43" s="56"/>
      <c r="M43" s="74"/>
      <c r="N43" s="337"/>
      <c r="O43" s="56"/>
      <c r="P43" s="74"/>
      <c r="Q43" s="337"/>
      <c r="R43" s="56"/>
      <c r="S43" s="74"/>
      <c r="T43" s="93"/>
      <c r="U43" s="56"/>
      <c r="V43" s="56"/>
      <c r="W43" s="57"/>
      <c r="X43" s="93"/>
      <c r="Y43" s="74"/>
      <c r="Z43" s="93"/>
      <c r="AA43" s="56"/>
      <c r="AB43" s="93"/>
      <c r="AC43" s="56"/>
      <c r="AD43" s="56"/>
      <c r="AE43" s="93"/>
      <c r="AF43" s="97"/>
    </row>
    <row r="44" spans="1:32" ht="16.149999999999999" customHeight="1" x14ac:dyDescent="0.2">
      <c r="A44" s="54">
        <v>38</v>
      </c>
      <c r="B44" s="55" t="s">
        <v>44</v>
      </c>
      <c r="C44" s="319"/>
      <c r="D44" s="56"/>
      <c r="E44" s="74"/>
      <c r="F44" s="74"/>
      <c r="G44" s="74"/>
      <c r="H44" s="337"/>
      <c r="I44" s="56"/>
      <c r="J44" s="74"/>
      <c r="K44" s="337"/>
      <c r="L44" s="56"/>
      <c r="M44" s="74"/>
      <c r="N44" s="337"/>
      <c r="O44" s="56"/>
      <c r="P44" s="74"/>
      <c r="Q44" s="337"/>
      <c r="R44" s="56"/>
      <c r="S44" s="74"/>
      <c r="T44" s="93"/>
      <c r="U44" s="56"/>
      <c r="V44" s="56"/>
      <c r="W44" s="57"/>
      <c r="X44" s="93"/>
      <c r="Y44" s="74"/>
      <c r="Z44" s="93"/>
      <c r="AA44" s="56"/>
      <c r="AB44" s="93"/>
      <c r="AC44" s="56"/>
      <c r="AD44" s="56"/>
      <c r="AE44" s="93"/>
      <c r="AF44" s="97"/>
    </row>
    <row r="45" spans="1:32" ht="16.149999999999999" customHeight="1" x14ac:dyDescent="0.2">
      <c r="A45" s="54">
        <v>39</v>
      </c>
      <c r="B45" s="55" t="s">
        <v>45</v>
      </c>
      <c r="C45" s="319"/>
      <c r="D45" s="56"/>
      <c r="E45" s="74"/>
      <c r="F45" s="74"/>
      <c r="G45" s="74"/>
      <c r="H45" s="337"/>
      <c r="I45" s="56"/>
      <c r="J45" s="74"/>
      <c r="K45" s="337"/>
      <c r="L45" s="56"/>
      <c r="M45" s="74"/>
      <c r="N45" s="337"/>
      <c r="O45" s="56"/>
      <c r="P45" s="74"/>
      <c r="Q45" s="337"/>
      <c r="R45" s="56"/>
      <c r="S45" s="74"/>
      <c r="T45" s="93"/>
      <c r="U45" s="56"/>
      <c r="V45" s="56"/>
      <c r="W45" s="57"/>
      <c r="X45" s="93"/>
      <c r="Y45" s="74"/>
      <c r="Z45" s="93"/>
      <c r="AA45" s="56"/>
      <c r="AB45" s="93"/>
      <c r="AC45" s="56"/>
      <c r="AD45" s="56"/>
      <c r="AE45" s="93"/>
      <c r="AF45" s="97"/>
    </row>
    <row r="46" spans="1:32" ht="16.149999999999999" customHeight="1" x14ac:dyDescent="0.2">
      <c r="A46" s="49">
        <v>40</v>
      </c>
      <c r="B46" s="50" t="s">
        <v>46</v>
      </c>
      <c r="C46" s="320"/>
      <c r="D46" s="51"/>
      <c r="E46" s="80"/>
      <c r="F46" s="80"/>
      <c r="G46" s="80"/>
      <c r="H46" s="338"/>
      <c r="I46" s="51"/>
      <c r="J46" s="80"/>
      <c r="K46" s="338"/>
      <c r="L46" s="51"/>
      <c r="M46" s="80"/>
      <c r="N46" s="338"/>
      <c r="O46" s="51"/>
      <c r="P46" s="80"/>
      <c r="Q46" s="338"/>
      <c r="R46" s="51"/>
      <c r="S46" s="80"/>
      <c r="T46" s="94"/>
      <c r="U46" s="51"/>
      <c r="V46" s="51"/>
      <c r="W46" s="52"/>
      <c r="X46" s="94"/>
      <c r="Y46" s="80"/>
      <c r="Z46" s="94"/>
      <c r="AA46" s="51"/>
      <c r="AB46" s="94"/>
      <c r="AC46" s="53"/>
      <c r="AD46" s="51"/>
      <c r="AE46" s="95"/>
      <c r="AF46" s="95"/>
    </row>
    <row r="47" spans="1:32" ht="16.149999999999999" customHeight="1" x14ac:dyDescent="0.2">
      <c r="A47" s="58">
        <v>41</v>
      </c>
      <c r="B47" s="59" t="s">
        <v>47</v>
      </c>
      <c r="C47" s="318"/>
      <c r="D47" s="60"/>
      <c r="E47" s="65"/>
      <c r="F47" s="65"/>
      <c r="G47" s="65"/>
      <c r="H47" s="336"/>
      <c r="I47" s="60"/>
      <c r="J47" s="65"/>
      <c r="K47" s="336"/>
      <c r="L47" s="60"/>
      <c r="M47" s="65"/>
      <c r="N47" s="336"/>
      <c r="O47" s="60"/>
      <c r="P47" s="65"/>
      <c r="Q47" s="336"/>
      <c r="R47" s="60"/>
      <c r="S47" s="65"/>
      <c r="T47" s="92"/>
      <c r="U47" s="60"/>
      <c r="V47" s="60"/>
      <c r="W47" s="61"/>
      <c r="X47" s="92"/>
      <c r="Y47" s="65"/>
      <c r="Z47" s="92"/>
      <c r="AA47" s="60"/>
      <c r="AB47" s="92"/>
      <c r="AC47" s="60"/>
      <c r="AD47" s="60"/>
      <c r="AE47" s="92"/>
      <c r="AF47" s="96"/>
    </row>
    <row r="48" spans="1:32" ht="16.149999999999999" customHeight="1" x14ac:dyDescent="0.2">
      <c r="A48" s="54">
        <v>42</v>
      </c>
      <c r="B48" s="55" t="s">
        <v>48</v>
      </c>
      <c r="C48" s="319"/>
      <c r="D48" s="56"/>
      <c r="E48" s="74"/>
      <c r="F48" s="74"/>
      <c r="G48" s="74"/>
      <c r="H48" s="337"/>
      <c r="I48" s="56"/>
      <c r="J48" s="74"/>
      <c r="K48" s="337"/>
      <c r="L48" s="56"/>
      <c r="M48" s="74"/>
      <c r="N48" s="337"/>
      <c r="O48" s="56"/>
      <c r="P48" s="74"/>
      <c r="Q48" s="337"/>
      <c r="R48" s="56"/>
      <c r="S48" s="74"/>
      <c r="T48" s="93"/>
      <c r="U48" s="56"/>
      <c r="V48" s="56"/>
      <c r="W48" s="57"/>
      <c r="X48" s="93"/>
      <c r="Y48" s="74"/>
      <c r="Z48" s="93"/>
      <c r="AA48" s="56"/>
      <c r="AB48" s="93"/>
      <c r="AC48" s="56"/>
      <c r="AD48" s="56"/>
      <c r="AE48" s="93"/>
      <c r="AF48" s="97"/>
    </row>
    <row r="49" spans="1:32" ht="16.149999999999999" customHeight="1" x14ac:dyDescent="0.2">
      <c r="A49" s="54">
        <v>43</v>
      </c>
      <c r="B49" s="55" t="s">
        <v>49</v>
      </c>
      <c r="C49" s="319"/>
      <c r="D49" s="56"/>
      <c r="E49" s="74"/>
      <c r="F49" s="74"/>
      <c r="G49" s="74"/>
      <c r="H49" s="337"/>
      <c r="I49" s="56"/>
      <c r="J49" s="74"/>
      <c r="K49" s="337"/>
      <c r="L49" s="56"/>
      <c r="M49" s="74"/>
      <c r="N49" s="337"/>
      <c r="O49" s="56"/>
      <c r="P49" s="74"/>
      <c r="Q49" s="337"/>
      <c r="R49" s="56"/>
      <c r="S49" s="74"/>
      <c r="T49" s="93"/>
      <c r="U49" s="56"/>
      <c r="V49" s="56"/>
      <c r="W49" s="57"/>
      <c r="X49" s="93"/>
      <c r="Y49" s="74"/>
      <c r="Z49" s="93"/>
      <c r="AA49" s="56"/>
      <c r="AB49" s="93"/>
      <c r="AC49" s="56"/>
      <c r="AD49" s="56"/>
      <c r="AE49" s="93"/>
      <c r="AF49" s="97"/>
    </row>
    <row r="50" spans="1:32" ht="16.149999999999999" customHeight="1" x14ac:dyDescent="0.2">
      <c r="A50" s="54">
        <v>44</v>
      </c>
      <c r="B50" s="55" t="s">
        <v>50</v>
      </c>
      <c r="C50" s="319"/>
      <c r="D50" s="56"/>
      <c r="E50" s="74"/>
      <c r="F50" s="74"/>
      <c r="G50" s="74"/>
      <c r="H50" s="337"/>
      <c r="I50" s="56"/>
      <c r="J50" s="74"/>
      <c r="K50" s="337"/>
      <c r="L50" s="56"/>
      <c r="M50" s="74"/>
      <c r="N50" s="337"/>
      <c r="O50" s="56"/>
      <c r="P50" s="74"/>
      <c r="Q50" s="337"/>
      <c r="R50" s="56"/>
      <c r="S50" s="74"/>
      <c r="T50" s="93"/>
      <c r="U50" s="56"/>
      <c r="V50" s="56"/>
      <c r="W50" s="57"/>
      <c r="X50" s="93"/>
      <c r="Y50" s="74"/>
      <c r="Z50" s="93"/>
      <c r="AA50" s="56"/>
      <c r="AB50" s="93"/>
      <c r="AC50" s="56"/>
      <c r="AD50" s="56"/>
      <c r="AE50" s="93"/>
      <c r="AF50" s="97"/>
    </row>
    <row r="51" spans="1:32" ht="16.149999999999999" customHeight="1" x14ac:dyDescent="0.2">
      <c r="A51" s="49">
        <v>45</v>
      </c>
      <c r="B51" s="50" t="s">
        <v>51</v>
      </c>
      <c r="C51" s="320"/>
      <c r="D51" s="51"/>
      <c r="E51" s="80"/>
      <c r="F51" s="80"/>
      <c r="G51" s="80"/>
      <c r="H51" s="338"/>
      <c r="I51" s="51"/>
      <c r="J51" s="80"/>
      <c r="K51" s="338"/>
      <c r="L51" s="51"/>
      <c r="M51" s="80"/>
      <c r="N51" s="338"/>
      <c r="O51" s="51"/>
      <c r="P51" s="80"/>
      <c r="Q51" s="338"/>
      <c r="R51" s="51"/>
      <c r="S51" s="80"/>
      <c r="T51" s="94"/>
      <c r="U51" s="51"/>
      <c r="V51" s="51"/>
      <c r="W51" s="52"/>
      <c r="X51" s="94"/>
      <c r="Y51" s="80"/>
      <c r="Z51" s="94"/>
      <c r="AA51" s="51"/>
      <c r="AB51" s="94"/>
      <c r="AC51" s="53"/>
      <c r="AD51" s="51"/>
      <c r="AE51" s="95"/>
      <c r="AF51" s="95"/>
    </row>
    <row r="52" spans="1:32" ht="16.149999999999999" customHeight="1" x14ac:dyDescent="0.2">
      <c r="A52" s="58">
        <v>46</v>
      </c>
      <c r="B52" s="59" t="s">
        <v>52</v>
      </c>
      <c r="C52" s="318"/>
      <c r="D52" s="60"/>
      <c r="E52" s="65"/>
      <c r="F52" s="65"/>
      <c r="G52" s="65"/>
      <c r="H52" s="336"/>
      <c r="I52" s="60"/>
      <c r="J52" s="65"/>
      <c r="K52" s="336"/>
      <c r="L52" s="60"/>
      <c r="M52" s="65"/>
      <c r="N52" s="336"/>
      <c r="O52" s="60"/>
      <c r="P52" s="65"/>
      <c r="Q52" s="336"/>
      <c r="R52" s="60"/>
      <c r="S52" s="65"/>
      <c r="T52" s="92"/>
      <c r="U52" s="60"/>
      <c r="V52" s="60"/>
      <c r="W52" s="61"/>
      <c r="X52" s="92"/>
      <c r="Y52" s="65"/>
      <c r="Z52" s="92"/>
      <c r="AA52" s="60"/>
      <c r="AB52" s="92"/>
      <c r="AC52" s="60"/>
      <c r="AD52" s="60"/>
      <c r="AE52" s="92"/>
      <c r="AF52" s="96"/>
    </row>
    <row r="53" spans="1:32" ht="16.149999999999999" customHeight="1" x14ac:dyDescent="0.2">
      <c r="A53" s="54">
        <v>47</v>
      </c>
      <c r="B53" s="55" t="s">
        <v>53</v>
      </c>
      <c r="C53" s="319"/>
      <c r="D53" s="56"/>
      <c r="E53" s="74"/>
      <c r="F53" s="74"/>
      <c r="G53" s="74"/>
      <c r="H53" s="337"/>
      <c r="I53" s="56"/>
      <c r="J53" s="74"/>
      <c r="K53" s="337"/>
      <c r="L53" s="56"/>
      <c r="M53" s="74"/>
      <c r="N53" s="337"/>
      <c r="O53" s="56"/>
      <c r="P53" s="74"/>
      <c r="Q53" s="337"/>
      <c r="R53" s="56"/>
      <c r="S53" s="74"/>
      <c r="T53" s="93"/>
      <c r="U53" s="56"/>
      <c r="V53" s="56"/>
      <c r="W53" s="57"/>
      <c r="X53" s="93"/>
      <c r="Y53" s="74"/>
      <c r="Z53" s="93"/>
      <c r="AA53" s="56"/>
      <c r="AB53" s="93"/>
      <c r="AC53" s="56"/>
      <c r="AD53" s="56"/>
      <c r="AE53" s="93"/>
      <c r="AF53" s="97"/>
    </row>
    <row r="54" spans="1:32" ht="16.149999999999999" customHeight="1" x14ac:dyDescent="0.2">
      <c r="A54" s="54">
        <v>48</v>
      </c>
      <c r="B54" s="55" t="s">
        <v>91</v>
      </c>
      <c r="C54" s="319"/>
      <c r="D54" s="56"/>
      <c r="E54" s="74"/>
      <c r="F54" s="74"/>
      <c r="G54" s="74"/>
      <c r="H54" s="337"/>
      <c r="I54" s="56"/>
      <c r="J54" s="74"/>
      <c r="K54" s="337"/>
      <c r="L54" s="56"/>
      <c r="M54" s="74"/>
      <c r="N54" s="337"/>
      <c r="O54" s="56"/>
      <c r="P54" s="74"/>
      <c r="Q54" s="337"/>
      <c r="R54" s="56"/>
      <c r="S54" s="74"/>
      <c r="T54" s="93"/>
      <c r="U54" s="56"/>
      <c r="V54" s="56"/>
      <c r="W54" s="57"/>
      <c r="X54" s="93"/>
      <c r="Y54" s="74"/>
      <c r="Z54" s="93"/>
      <c r="AA54" s="56"/>
      <c r="AB54" s="93"/>
      <c r="AC54" s="56"/>
      <c r="AD54" s="56"/>
      <c r="AE54" s="93"/>
      <c r="AF54" s="97"/>
    </row>
    <row r="55" spans="1:32" ht="16.149999999999999" customHeight="1" x14ac:dyDescent="0.2">
      <c r="A55" s="54">
        <v>49</v>
      </c>
      <c r="B55" s="55" t="s">
        <v>54</v>
      </c>
      <c r="C55" s="319"/>
      <c r="D55" s="56"/>
      <c r="E55" s="74"/>
      <c r="F55" s="74"/>
      <c r="G55" s="74"/>
      <c r="H55" s="337"/>
      <c r="I55" s="56"/>
      <c r="J55" s="74"/>
      <c r="K55" s="337"/>
      <c r="L55" s="56"/>
      <c r="M55" s="74"/>
      <c r="N55" s="337"/>
      <c r="O55" s="56"/>
      <c r="P55" s="74"/>
      <c r="Q55" s="337"/>
      <c r="R55" s="56"/>
      <c r="S55" s="74"/>
      <c r="T55" s="93"/>
      <c r="U55" s="56"/>
      <c r="V55" s="56"/>
      <c r="W55" s="57"/>
      <c r="X55" s="93"/>
      <c r="Y55" s="74"/>
      <c r="Z55" s="93"/>
      <c r="AA55" s="56"/>
      <c r="AB55" s="93"/>
      <c r="AC55" s="56"/>
      <c r="AD55" s="56"/>
      <c r="AE55" s="93"/>
      <c r="AF55" s="97"/>
    </row>
    <row r="56" spans="1:32" ht="16.149999999999999" customHeight="1" x14ac:dyDescent="0.2">
      <c r="A56" s="49">
        <v>50</v>
      </c>
      <c r="B56" s="50" t="s">
        <v>55</v>
      </c>
      <c r="C56" s="320"/>
      <c r="D56" s="51"/>
      <c r="E56" s="80"/>
      <c r="F56" s="80"/>
      <c r="G56" s="80"/>
      <c r="H56" s="338"/>
      <c r="I56" s="51"/>
      <c r="J56" s="80"/>
      <c r="K56" s="338"/>
      <c r="L56" s="51"/>
      <c r="M56" s="80"/>
      <c r="N56" s="338"/>
      <c r="O56" s="51"/>
      <c r="P56" s="80"/>
      <c r="Q56" s="338"/>
      <c r="R56" s="51"/>
      <c r="S56" s="80"/>
      <c r="T56" s="94"/>
      <c r="U56" s="51"/>
      <c r="V56" s="51"/>
      <c r="W56" s="52"/>
      <c r="X56" s="94"/>
      <c r="Y56" s="80"/>
      <c r="Z56" s="94"/>
      <c r="AA56" s="51"/>
      <c r="AB56" s="94"/>
      <c r="AC56" s="53"/>
      <c r="AD56" s="51"/>
      <c r="AE56" s="95"/>
      <c r="AF56" s="95"/>
    </row>
    <row r="57" spans="1:32" ht="16.149999999999999" customHeight="1" x14ac:dyDescent="0.2">
      <c r="A57" s="58">
        <v>51</v>
      </c>
      <c r="B57" s="59" t="s">
        <v>56</v>
      </c>
      <c r="C57" s="318"/>
      <c r="D57" s="60"/>
      <c r="E57" s="65"/>
      <c r="F57" s="65"/>
      <c r="G57" s="65"/>
      <c r="H57" s="336"/>
      <c r="I57" s="60"/>
      <c r="J57" s="65"/>
      <c r="K57" s="336"/>
      <c r="L57" s="60"/>
      <c r="M57" s="65"/>
      <c r="N57" s="336"/>
      <c r="O57" s="60"/>
      <c r="P57" s="65"/>
      <c r="Q57" s="336"/>
      <c r="R57" s="60"/>
      <c r="S57" s="65"/>
      <c r="T57" s="92"/>
      <c r="U57" s="60"/>
      <c r="V57" s="60"/>
      <c r="W57" s="61"/>
      <c r="X57" s="92"/>
      <c r="Y57" s="65"/>
      <c r="Z57" s="92"/>
      <c r="AA57" s="60"/>
      <c r="AB57" s="92"/>
      <c r="AC57" s="60"/>
      <c r="AD57" s="60"/>
      <c r="AE57" s="92"/>
      <c r="AF57" s="96"/>
    </row>
    <row r="58" spans="1:32" ht="16.149999999999999" customHeight="1" x14ac:dyDescent="0.2">
      <c r="A58" s="54">
        <v>52</v>
      </c>
      <c r="B58" s="55" t="s">
        <v>57</v>
      </c>
      <c r="C58" s="319"/>
      <c r="D58" s="56"/>
      <c r="E58" s="74"/>
      <c r="F58" s="74"/>
      <c r="G58" s="74"/>
      <c r="H58" s="337"/>
      <c r="I58" s="56"/>
      <c r="J58" s="74"/>
      <c r="K58" s="337"/>
      <c r="L58" s="56"/>
      <c r="M58" s="74"/>
      <c r="N58" s="337"/>
      <c r="O58" s="56"/>
      <c r="P58" s="74"/>
      <c r="Q58" s="337"/>
      <c r="R58" s="56"/>
      <c r="S58" s="74"/>
      <c r="T58" s="93"/>
      <c r="U58" s="56"/>
      <c r="V58" s="56"/>
      <c r="W58" s="57"/>
      <c r="X58" s="93"/>
      <c r="Y58" s="74"/>
      <c r="Z58" s="93"/>
      <c r="AA58" s="56"/>
      <c r="AB58" s="93"/>
      <c r="AC58" s="56"/>
      <c r="AD58" s="56"/>
      <c r="AE58" s="93"/>
      <c r="AF58" s="97"/>
    </row>
    <row r="59" spans="1:32" ht="16.149999999999999" customHeight="1" x14ac:dyDescent="0.2">
      <c r="A59" s="54">
        <v>53</v>
      </c>
      <c r="B59" s="55" t="s">
        <v>58</v>
      </c>
      <c r="C59" s="319"/>
      <c r="D59" s="56"/>
      <c r="E59" s="74"/>
      <c r="F59" s="74"/>
      <c r="G59" s="74"/>
      <c r="H59" s="337"/>
      <c r="I59" s="56"/>
      <c r="J59" s="74"/>
      <c r="K59" s="337"/>
      <c r="L59" s="56"/>
      <c r="M59" s="74"/>
      <c r="N59" s="337"/>
      <c r="O59" s="56"/>
      <c r="P59" s="74"/>
      <c r="Q59" s="337"/>
      <c r="R59" s="56"/>
      <c r="S59" s="74"/>
      <c r="T59" s="93"/>
      <c r="U59" s="56"/>
      <c r="V59" s="56"/>
      <c r="W59" s="57"/>
      <c r="X59" s="93"/>
      <c r="Y59" s="74"/>
      <c r="Z59" s="93"/>
      <c r="AA59" s="56"/>
      <c r="AB59" s="93"/>
      <c r="AC59" s="56"/>
      <c r="AD59" s="56"/>
      <c r="AE59" s="93"/>
      <c r="AF59" s="97"/>
    </row>
    <row r="60" spans="1:32" ht="16.149999999999999" customHeight="1" x14ac:dyDescent="0.2">
      <c r="A60" s="54">
        <v>54</v>
      </c>
      <c r="B60" s="55" t="s">
        <v>59</v>
      </c>
      <c r="C60" s="319"/>
      <c r="D60" s="56"/>
      <c r="E60" s="74"/>
      <c r="F60" s="74"/>
      <c r="G60" s="74"/>
      <c r="H60" s="337"/>
      <c r="I60" s="56"/>
      <c r="J60" s="74"/>
      <c r="K60" s="337"/>
      <c r="L60" s="56"/>
      <c r="M60" s="74"/>
      <c r="N60" s="337"/>
      <c r="O60" s="56"/>
      <c r="P60" s="74"/>
      <c r="Q60" s="337"/>
      <c r="R60" s="56"/>
      <c r="S60" s="74"/>
      <c r="T60" s="93"/>
      <c r="U60" s="56"/>
      <c r="V60" s="56"/>
      <c r="W60" s="57"/>
      <c r="X60" s="93"/>
      <c r="Y60" s="74"/>
      <c r="Z60" s="93"/>
      <c r="AA60" s="56"/>
      <c r="AB60" s="93"/>
      <c r="AC60" s="56"/>
      <c r="AD60" s="56"/>
      <c r="AE60" s="93"/>
      <c r="AF60" s="97"/>
    </row>
    <row r="61" spans="1:32" ht="16.149999999999999" customHeight="1" x14ac:dyDescent="0.2">
      <c r="A61" s="49">
        <v>55</v>
      </c>
      <c r="B61" s="50" t="s">
        <v>60</v>
      </c>
      <c r="C61" s="320"/>
      <c r="D61" s="51"/>
      <c r="E61" s="80"/>
      <c r="F61" s="80"/>
      <c r="G61" s="80"/>
      <c r="H61" s="338"/>
      <c r="I61" s="51"/>
      <c r="J61" s="80"/>
      <c r="K61" s="338"/>
      <c r="L61" s="51"/>
      <c r="M61" s="80"/>
      <c r="N61" s="338"/>
      <c r="O61" s="51"/>
      <c r="P61" s="80"/>
      <c r="Q61" s="338"/>
      <c r="R61" s="51"/>
      <c r="S61" s="80"/>
      <c r="T61" s="94"/>
      <c r="U61" s="51"/>
      <c r="V61" s="51"/>
      <c r="W61" s="52"/>
      <c r="X61" s="94"/>
      <c r="Y61" s="80"/>
      <c r="Z61" s="94"/>
      <c r="AA61" s="51"/>
      <c r="AB61" s="94"/>
      <c r="AC61" s="53"/>
      <c r="AD61" s="51"/>
      <c r="AE61" s="95"/>
      <c r="AF61" s="95"/>
    </row>
    <row r="62" spans="1:32" ht="16.149999999999999" customHeight="1" x14ac:dyDescent="0.2">
      <c r="A62" s="58">
        <v>56</v>
      </c>
      <c r="B62" s="59" t="s">
        <v>61</v>
      </c>
      <c r="C62" s="318"/>
      <c r="D62" s="60"/>
      <c r="E62" s="65"/>
      <c r="F62" s="65"/>
      <c r="G62" s="65"/>
      <c r="H62" s="336"/>
      <c r="I62" s="60"/>
      <c r="J62" s="65"/>
      <c r="K62" s="336"/>
      <c r="L62" s="60"/>
      <c r="M62" s="65"/>
      <c r="N62" s="336"/>
      <c r="O62" s="60"/>
      <c r="P62" s="65"/>
      <c r="Q62" s="336"/>
      <c r="R62" s="60"/>
      <c r="S62" s="65"/>
      <c r="T62" s="92"/>
      <c r="U62" s="60"/>
      <c r="V62" s="60"/>
      <c r="W62" s="61"/>
      <c r="X62" s="92"/>
      <c r="Y62" s="65"/>
      <c r="Z62" s="92"/>
      <c r="AA62" s="60"/>
      <c r="AB62" s="92"/>
      <c r="AC62" s="60"/>
      <c r="AD62" s="60"/>
      <c r="AE62" s="92"/>
      <c r="AF62" s="96"/>
    </row>
    <row r="63" spans="1:32" ht="16.149999999999999" customHeight="1" x14ac:dyDescent="0.2">
      <c r="A63" s="54">
        <v>57</v>
      </c>
      <c r="B63" s="55" t="s">
        <v>62</v>
      </c>
      <c r="C63" s="319"/>
      <c r="D63" s="56"/>
      <c r="E63" s="74"/>
      <c r="F63" s="74"/>
      <c r="G63" s="74"/>
      <c r="H63" s="337"/>
      <c r="I63" s="56"/>
      <c r="J63" s="74"/>
      <c r="K63" s="337"/>
      <c r="L63" s="56"/>
      <c r="M63" s="74"/>
      <c r="N63" s="337"/>
      <c r="O63" s="56"/>
      <c r="P63" s="74"/>
      <c r="Q63" s="337"/>
      <c r="R63" s="56"/>
      <c r="S63" s="74"/>
      <c r="T63" s="93"/>
      <c r="U63" s="56"/>
      <c r="V63" s="56"/>
      <c r="W63" s="57"/>
      <c r="X63" s="93"/>
      <c r="Y63" s="74"/>
      <c r="Z63" s="93"/>
      <c r="AA63" s="56"/>
      <c r="AB63" s="93"/>
      <c r="AC63" s="56"/>
      <c r="AD63" s="56"/>
      <c r="AE63" s="93"/>
      <c r="AF63" s="97"/>
    </row>
    <row r="64" spans="1:32" ht="16.149999999999999" customHeight="1" x14ac:dyDescent="0.2">
      <c r="A64" s="54">
        <v>58</v>
      </c>
      <c r="B64" s="55" t="s">
        <v>63</v>
      </c>
      <c r="C64" s="319"/>
      <c r="D64" s="56"/>
      <c r="E64" s="74"/>
      <c r="F64" s="74"/>
      <c r="G64" s="74"/>
      <c r="H64" s="337"/>
      <c r="I64" s="56"/>
      <c r="J64" s="74"/>
      <c r="K64" s="337"/>
      <c r="L64" s="56"/>
      <c r="M64" s="74"/>
      <c r="N64" s="337"/>
      <c r="O64" s="56"/>
      <c r="P64" s="74"/>
      <c r="Q64" s="337"/>
      <c r="R64" s="56"/>
      <c r="S64" s="74"/>
      <c r="T64" s="93"/>
      <c r="U64" s="56"/>
      <c r="V64" s="56"/>
      <c r="W64" s="57"/>
      <c r="X64" s="93"/>
      <c r="Y64" s="74"/>
      <c r="Z64" s="93"/>
      <c r="AA64" s="56"/>
      <c r="AB64" s="93"/>
      <c r="AC64" s="56"/>
      <c r="AD64" s="56"/>
      <c r="AE64" s="93"/>
      <c r="AF64" s="97"/>
    </row>
    <row r="65" spans="1:32" ht="16.149999999999999" customHeight="1" x14ac:dyDescent="0.2">
      <c r="A65" s="54">
        <v>59</v>
      </c>
      <c r="B65" s="55" t="s">
        <v>64</v>
      </c>
      <c r="C65" s="319"/>
      <c r="D65" s="56"/>
      <c r="E65" s="74"/>
      <c r="F65" s="74"/>
      <c r="G65" s="74"/>
      <c r="H65" s="337"/>
      <c r="I65" s="56"/>
      <c r="J65" s="74"/>
      <c r="K65" s="337"/>
      <c r="L65" s="56"/>
      <c r="M65" s="74"/>
      <c r="N65" s="337"/>
      <c r="O65" s="56"/>
      <c r="P65" s="74"/>
      <c r="Q65" s="337"/>
      <c r="R65" s="56"/>
      <c r="S65" s="74"/>
      <c r="T65" s="93"/>
      <c r="U65" s="56"/>
      <c r="V65" s="56"/>
      <c r="W65" s="57"/>
      <c r="X65" s="93"/>
      <c r="Y65" s="74"/>
      <c r="Z65" s="93"/>
      <c r="AA65" s="56"/>
      <c r="AB65" s="93"/>
      <c r="AC65" s="56"/>
      <c r="AD65" s="56"/>
      <c r="AE65" s="93"/>
      <c r="AF65" s="97"/>
    </row>
    <row r="66" spans="1:32" ht="16.149999999999999" customHeight="1" x14ac:dyDescent="0.2">
      <c r="A66" s="49">
        <v>60</v>
      </c>
      <c r="B66" s="50" t="s">
        <v>65</v>
      </c>
      <c r="C66" s="320"/>
      <c r="D66" s="51"/>
      <c r="E66" s="80"/>
      <c r="F66" s="80"/>
      <c r="G66" s="80"/>
      <c r="H66" s="338"/>
      <c r="I66" s="51"/>
      <c r="J66" s="80"/>
      <c r="K66" s="338"/>
      <c r="L66" s="51"/>
      <c r="M66" s="80"/>
      <c r="N66" s="338"/>
      <c r="O66" s="51"/>
      <c r="P66" s="80"/>
      <c r="Q66" s="338"/>
      <c r="R66" s="51"/>
      <c r="S66" s="80"/>
      <c r="T66" s="94"/>
      <c r="U66" s="51"/>
      <c r="V66" s="51"/>
      <c r="W66" s="52"/>
      <c r="X66" s="94"/>
      <c r="Y66" s="80"/>
      <c r="Z66" s="94"/>
      <c r="AA66" s="51"/>
      <c r="AB66" s="94"/>
      <c r="AC66" s="53"/>
      <c r="AD66" s="51"/>
      <c r="AE66" s="95"/>
      <c r="AF66" s="95"/>
    </row>
    <row r="67" spans="1:32" ht="16.149999999999999" customHeight="1" x14ac:dyDescent="0.2">
      <c r="A67" s="58">
        <v>61</v>
      </c>
      <c r="B67" s="59" t="s">
        <v>66</v>
      </c>
      <c r="C67" s="318"/>
      <c r="D67" s="60"/>
      <c r="E67" s="65"/>
      <c r="F67" s="65"/>
      <c r="G67" s="65"/>
      <c r="H67" s="336"/>
      <c r="I67" s="60"/>
      <c r="J67" s="65"/>
      <c r="K67" s="336"/>
      <c r="L67" s="60"/>
      <c r="M67" s="65"/>
      <c r="N67" s="336"/>
      <c r="O67" s="60"/>
      <c r="P67" s="65"/>
      <c r="Q67" s="336"/>
      <c r="R67" s="60"/>
      <c r="S67" s="65"/>
      <c r="T67" s="92"/>
      <c r="U67" s="60"/>
      <c r="V67" s="60"/>
      <c r="W67" s="61"/>
      <c r="X67" s="92"/>
      <c r="Y67" s="65"/>
      <c r="Z67" s="92"/>
      <c r="AA67" s="60"/>
      <c r="AB67" s="92"/>
      <c r="AC67" s="60"/>
      <c r="AD67" s="60"/>
      <c r="AE67" s="92"/>
      <c r="AF67" s="96"/>
    </row>
    <row r="68" spans="1:32" ht="16.149999999999999" customHeight="1" x14ac:dyDescent="0.2">
      <c r="A68" s="54">
        <v>62</v>
      </c>
      <c r="B68" s="55" t="s">
        <v>67</v>
      </c>
      <c r="C68" s="319"/>
      <c r="D68" s="56"/>
      <c r="E68" s="74"/>
      <c r="F68" s="74"/>
      <c r="G68" s="74"/>
      <c r="H68" s="337"/>
      <c r="I68" s="56"/>
      <c r="J68" s="74"/>
      <c r="K68" s="337"/>
      <c r="L68" s="56"/>
      <c r="M68" s="74"/>
      <c r="N68" s="337"/>
      <c r="O68" s="56"/>
      <c r="P68" s="74"/>
      <c r="Q68" s="337"/>
      <c r="R68" s="56"/>
      <c r="S68" s="74"/>
      <c r="T68" s="93"/>
      <c r="U68" s="56"/>
      <c r="V68" s="56"/>
      <c r="W68" s="57"/>
      <c r="X68" s="93"/>
      <c r="Y68" s="74"/>
      <c r="Z68" s="93"/>
      <c r="AA68" s="56"/>
      <c r="AB68" s="93"/>
      <c r="AC68" s="56"/>
      <c r="AD68" s="56"/>
      <c r="AE68" s="93"/>
      <c r="AF68" s="97"/>
    </row>
    <row r="69" spans="1:32" ht="16.149999999999999" customHeight="1" x14ac:dyDescent="0.2">
      <c r="A69" s="54">
        <v>63</v>
      </c>
      <c r="B69" s="55" t="s">
        <v>68</v>
      </c>
      <c r="C69" s="319"/>
      <c r="D69" s="56"/>
      <c r="E69" s="74"/>
      <c r="F69" s="74"/>
      <c r="G69" s="74"/>
      <c r="H69" s="337"/>
      <c r="I69" s="56"/>
      <c r="J69" s="74"/>
      <c r="K69" s="337"/>
      <c r="L69" s="56"/>
      <c r="M69" s="74"/>
      <c r="N69" s="337"/>
      <c r="O69" s="56"/>
      <c r="P69" s="74"/>
      <c r="Q69" s="337"/>
      <c r="R69" s="56"/>
      <c r="S69" s="74"/>
      <c r="T69" s="93"/>
      <c r="U69" s="56"/>
      <c r="V69" s="56"/>
      <c r="W69" s="57"/>
      <c r="X69" s="93"/>
      <c r="Y69" s="74"/>
      <c r="Z69" s="93"/>
      <c r="AA69" s="56"/>
      <c r="AB69" s="93"/>
      <c r="AC69" s="56"/>
      <c r="AD69" s="56"/>
      <c r="AE69" s="93"/>
      <c r="AF69" s="97"/>
    </row>
    <row r="70" spans="1:32" ht="16.149999999999999" customHeight="1" x14ac:dyDescent="0.2">
      <c r="A70" s="54">
        <v>64</v>
      </c>
      <c r="B70" s="55" t="s">
        <v>69</v>
      </c>
      <c r="C70" s="319"/>
      <c r="D70" s="56"/>
      <c r="E70" s="74"/>
      <c r="F70" s="74"/>
      <c r="G70" s="74"/>
      <c r="H70" s="337"/>
      <c r="I70" s="56"/>
      <c r="J70" s="74"/>
      <c r="K70" s="337"/>
      <c r="L70" s="56"/>
      <c r="M70" s="74"/>
      <c r="N70" s="337"/>
      <c r="O70" s="56"/>
      <c r="P70" s="74"/>
      <c r="Q70" s="337"/>
      <c r="R70" s="56"/>
      <c r="S70" s="74"/>
      <c r="T70" s="93"/>
      <c r="U70" s="56"/>
      <c r="V70" s="56"/>
      <c r="W70" s="57"/>
      <c r="X70" s="93"/>
      <c r="Y70" s="74"/>
      <c r="Z70" s="93"/>
      <c r="AA70" s="56"/>
      <c r="AB70" s="93"/>
      <c r="AC70" s="56"/>
      <c r="AD70" s="56"/>
      <c r="AE70" s="93"/>
      <c r="AF70" s="97"/>
    </row>
    <row r="71" spans="1:32" ht="16.149999999999999" customHeight="1" x14ac:dyDescent="0.2">
      <c r="A71" s="49">
        <v>65</v>
      </c>
      <c r="B71" s="50" t="s">
        <v>70</v>
      </c>
      <c r="C71" s="320"/>
      <c r="D71" s="51"/>
      <c r="E71" s="80"/>
      <c r="F71" s="80"/>
      <c r="G71" s="80"/>
      <c r="H71" s="338"/>
      <c r="I71" s="51"/>
      <c r="J71" s="80"/>
      <c r="K71" s="338"/>
      <c r="L71" s="51"/>
      <c r="M71" s="80"/>
      <c r="N71" s="338"/>
      <c r="O71" s="51"/>
      <c r="P71" s="80"/>
      <c r="Q71" s="338"/>
      <c r="R71" s="51"/>
      <c r="S71" s="80"/>
      <c r="T71" s="94"/>
      <c r="U71" s="51"/>
      <c r="V71" s="51"/>
      <c r="W71" s="52"/>
      <c r="X71" s="94"/>
      <c r="Y71" s="80"/>
      <c r="Z71" s="94"/>
      <c r="AA71" s="51"/>
      <c r="AB71" s="94"/>
      <c r="AC71" s="53"/>
      <c r="AD71" s="51"/>
      <c r="AE71" s="95"/>
      <c r="AF71" s="95"/>
    </row>
    <row r="72" spans="1:32" ht="16.149999999999999" customHeight="1" x14ac:dyDescent="0.2">
      <c r="A72" s="58">
        <v>66</v>
      </c>
      <c r="B72" s="59" t="s">
        <v>71</v>
      </c>
      <c r="C72" s="318"/>
      <c r="D72" s="60"/>
      <c r="E72" s="65"/>
      <c r="F72" s="65"/>
      <c r="G72" s="65"/>
      <c r="H72" s="336"/>
      <c r="I72" s="60"/>
      <c r="J72" s="65"/>
      <c r="K72" s="336"/>
      <c r="L72" s="60"/>
      <c r="M72" s="65"/>
      <c r="N72" s="336"/>
      <c r="O72" s="60"/>
      <c r="P72" s="65"/>
      <c r="Q72" s="336"/>
      <c r="R72" s="60"/>
      <c r="S72" s="65"/>
      <c r="T72" s="92"/>
      <c r="U72" s="60"/>
      <c r="V72" s="60"/>
      <c r="W72" s="61"/>
      <c r="X72" s="92"/>
      <c r="Y72" s="65"/>
      <c r="Z72" s="92"/>
      <c r="AA72" s="60"/>
      <c r="AB72" s="92"/>
      <c r="AC72" s="60"/>
      <c r="AD72" s="60"/>
      <c r="AE72" s="92"/>
      <c r="AF72" s="96"/>
    </row>
    <row r="73" spans="1:32" ht="16.149999999999999" customHeight="1" x14ac:dyDescent="0.2">
      <c r="A73" s="54">
        <v>67</v>
      </c>
      <c r="B73" s="55" t="s">
        <v>4</v>
      </c>
      <c r="C73" s="319"/>
      <c r="D73" s="56"/>
      <c r="E73" s="74"/>
      <c r="F73" s="74"/>
      <c r="G73" s="74"/>
      <c r="H73" s="337"/>
      <c r="I73" s="56"/>
      <c r="J73" s="74"/>
      <c r="K73" s="337"/>
      <c r="L73" s="56"/>
      <c r="M73" s="74"/>
      <c r="N73" s="337"/>
      <c r="O73" s="56"/>
      <c r="P73" s="74"/>
      <c r="Q73" s="337"/>
      <c r="R73" s="56"/>
      <c r="S73" s="74"/>
      <c r="T73" s="93"/>
      <c r="U73" s="56"/>
      <c r="V73" s="56"/>
      <c r="W73" s="57"/>
      <c r="X73" s="93"/>
      <c r="Y73" s="74"/>
      <c r="Z73" s="93"/>
      <c r="AA73" s="56"/>
      <c r="AB73" s="93"/>
      <c r="AC73" s="56"/>
      <c r="AD73" s="56"/>
      <c r="AE73" s="93"/>
      <c r="AF73" s="97"/>
    </row>
    <row r="74" spans="1:32" ht="16.149999999999999" customHeight="1" x14ac:dyDescent="0.2">
      <c r="A74" s="54">
        <v>68</v>
      </c>
      <c r="B74" s="55" t="s">
        <v>3</v>
      </c>
      <c r="C74" s="319"/>
      <c r="D74" s="56"/>
      <c r="E74" s="74"/>
      <c r="F74" s="74"/>
      <c r="G74" s="74"/>
      <c r="H74" s="337"/>
      <c r="I74" s="56"/>
      <c r="J74" s="74"/>
      <c r="K74" s="337"/>
      <c r="L74" s="56"/>
      <c r="M74" s="74"/>
      <c r="N74" s="337"/>
      <c r="O74" s="56"/>
      <c r="P74" s="74"/>
      <c r="Q74" s="337"/>
      <c r="R74" s="56"/>
      <c r="S74" s="74"/>
      <c r="T74" s="93"/>
      <c r="U74" s="56"/>
      <c r="V74" s="56"/>
      <c r="W74" s="57"/>
      <c r="X74" s="93"/>
      <c r="Y74" s="74"/>
      <c r="Z74" s="93"/>
      <c r="AA74" s="56"/>
      <c r="AB74" s="93"/>
      <c r="AC74" s="56"/>
      <c r="AD74" s="56"/>
      <c r="AE74" s="93"/>
      <c r="AF74" s="97"/>
    </row>
    <row r="75" spans="1:32" ht="16.149999999999999" customHeight="1" x14ac:dyDescent="0.2">
      <c r="A75" s="54">
        <v>69</v>
      </c>
      <c r="B75" s="55" t="s">
        <v>93</v>
      </c>
      <c r="C75" s="319"/>
      <c r="D75" s="56"/>
      <c r="E75" s="74"/>
      <c r="F75" s="74"/>
      <c r="G75" s="74"/>
      <c r="H75" s="337"/>
      <c r="I75" s="56"/>
      <c r="J75" s="74"/>
      <c r="K75" s="337"/>
      <c r="L75" s="56"/>
      <c r="M75" s="74"/>
      <c r="N75" s="337"/>
      <c r="O75" s="56"/>
      <c r="P75" s="74"/>
      <c r="Q75" s="337"/>
      <c r="R75" s="56"/>
      <c r="S75" s="74"/>
      <c r="T75" s="93"/>
      <c r="U75" s="56"/>
      <c r="V75" s="56"/>
      <c r="W75" s="57"/>
      <c r="X75" s="93"/>
      <c r="Y75" s="74"/>
      <c r="Z75" s="93"/>
      <c r="AA75" s="56"/>
      <c r="AB75" s="93"/>
      <c r="AC75" s="56"/>
      <c r="AD75" s="56"/>
      <c r="AE75" s="93"/>
      <c r="AF75" s="97"/>
    </row>
    <row r="76" spans="1:32" s="195" customFormat="1" ht="16.149999999999999" customHeight="1" thickBot="1" x14ac:dyDescent="0.25">
      <c r="A76" s="1574" t="s">
        <v>494</v>
      </c>
      <c r="B76" s="1576"/>
      <c r="C76" s="339">
        <v>866</v>
      </c>
      <c r="D76" s="308"/>
      <c r="E76" s="329">
        <v>6834015.2119332459</v>
      </c>
      <c r="F76" s="329">
        <v>527.02354414153262</v>
      </c>
      <c r="G76" s="329">
        <v>456402.38922656729</v>
      </c>
      <c r="H76" s="339">
        <v>661</v>
      </c>
      <c r="I76" s="308"/>
      <c r="J76" s="329">
        <v>408604.77892406372</v>
      </c>
      <c r="K76" s="339">
        <v>317</v>
      </c>
      <c r="L76" s="308"/>
      <c r="M76" s="329">
        <v>53455.66713855906</v>
      </c>
      <c r="N76" s="339">
        <v>73</v>
      </c>
      <c r="O76" s="308"/>
      <c r="P76" s="329">
        <v>308728.16971474682</v>
      </c>
      <c r="Q76" s="339">
        <v>15</v>
      </c>
      <c r="R76" s="308"/>
      <c r="S76" s="329">
        <v>25890.066380925276</v>
      </c>
      <c r="T76" s="340">
        <v>8087095</v>
      </c>
      <c r="U76" s="308">
        <v>160578</v>
      </c>
      <c r="V76" s="308">
        <v>-92472</v>
      </c>
      <c r="W76" s="341">
        <v>68106</v>
      </c>
      <c r="X76" s="340">
        <v>8155201</v>
      </c>
      <c r="Y76" s="329">
        <v>-20388</v>
      </c>
      <c r="Z76" s="340">
        <v>8134813</v>
      </c>
      <c r="AA76" s="329">
        <v>9056</v>
      </c>
      <c r="AB76" s="340">
        <v>8143869</v>
      </c>
      <c r="AC76" s="308">
        <v>5266596</v>
      </c>
      <c r="AD76" s="308">
        <v>2877273</v>
      </c>
      <c r="AE76" s="340">
        <v>719319</v>
      </c>
      <c r="AF76" s="305">
        <v>8143869</v>
      </c>
    </row>
    <row r="77" spans="1:32" s="195" customFormat="1" ht="12.75" customHeight="1" thickTop="1" x14ac:dyDescent="0.2">
      <c r="A77" s="1577" t="s">
        <v>447</v>
      </c>
      <c r="B77" s="1578"/>
      <c r="C77" s="348"/>
      <c r="D77" s="326"/>
      <c r="E77" s="326"/>
      <c r="F77" s="326"/>
      <c r="G77" s="326"/>
      <c r="H77" s="348"/>
      <c r="I77" s="326"/>
      <c r="J77" s="326"/>
      <c r="K77" s="348"/>
      <c r="L77" s="326"/>
      <c r="M77" s="326"/>
      <c r="N77" s="348"/>
      <c r="O77" s="326"/>
      <c r="P77" s="326"/>
      <c r="Q77" s="348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6"/>
      <c r="G78" s="236"/>
      <c r="H78" s="238"/>
      <c r="I78" s="236"/>
      <c r="J78" s="236"/>
      <c r="K78" s="238"/>
      <c r="L78" s="236"/>
      <c r="M78" s="236"/>
      <c r="N78" s="238"/>
      <c r="O78" s="236"/>
      <c r="P78" s="236"/>
      <c r="Q78" s="238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97">
        <v>0</v>
      </c>
      <c r="AC78" s="241">
        <v>0</v>
      </c>
      <c r="AD78" s="236">
        <v>0</v>
      </c>
      <c r="AE78" s="97">
        <v>0</v>
      </c>
      <c r="AF78" s="97">
        <v>0</v>
      </c>
    </row>
    <row r="79" spans="1:32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6"/>
      <c r="G79" s="236"/>
      <c r="H79" s="238"/>
      <c r="I79" s="236"/>
      <c r="J79" s="236"/>
      <c r="K79" s="238"/>
      <c r="L79" s="236"/>
      <c r="M79" s="236"/>
      <c r="N79" s="238"/>
      <c r="O79" s="236"/>
      <c r="P79" s="236"/>
      <c r="Q79" s="238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40"/>
      <c r="AC79" s="241"/>
      <c r="AD79" s="236"/>
      <c r="AE79" s="240"/>
      <c r="AF79" s="97">
        <v>0</v>
      </c>
    </row>
    <row r="80" spans="1:32" ht="16.149999999999999" customHeight="1" x14ac:dyDescent="0.2">
      <c r="A80" s="1583" t="s">
        <v>547</v>
      </c>
      <c r="B80" s="1584"/>
      <c r="C80" s="238"/>
      <c r="D80" s="236"/>
      <c r="E80" s="236"/>
      <c r="F80" s="236"/>
      <c r="G80" s="236"/>
      <c r="H80" s="238"/>
      <c r="I80" s="236"/>
      <c r="J80" s="236"/>
      <c r="K80" s="238"/>
      <c r="L80" s="236"/>
      <c r="M80" s="236"/>
      <c r="N80" s="238"/>
      <c r="O80" s="236"/>
      <c r="P80" s="236"/>
      <c r="Q80" s="238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41"/>
      <c r="AC80" s="241">
        <v>928</v>
      </c>
      <c r="AD80" s="236">
        <v>-928</v>
      </c>
      <c r="AE80" s="97">
        <v>-232</v>
      </c>
      <c r="AF80" s="97">
        <v>19992</v>
      </c>
    </row>
    <row r="81" spans="1:32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6"/>
      <c r="G81" s="236"/>
      <c r="H81" s="238"/>
      <c r="I81" s="236"/>
      <c r="J81" s="236"/>
      <c r="K81" s="238"/>
      <c r="L81" s="236"/>
      <c r="M81" s="236"/>
      <c r="N81" s="238"/>
      <c r="O81" s="236"/>
      <c r="P81" s="236"/>
      <c r="Q81" s="238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40"/>
      <c r="AC81" s="241"/>
      <c r="AD81" s="236"/>
      <c r="AE81" s="240"/>
      <c r="AF81" s="97">
        <v>0</v>
      </c>
    </row>
    <row r="82" spans="1:32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7"/>
      <c r="G82" s="237"/>
      <c r="H82" s="239"/>
      <c r="I82" s="237"/>
      <c r="J82" s="237"/>
      <c r="K82" s="239"/>
      <c r="L82" s="237"/>
      <c r="M82" s="237"/>
      <c r="N82" s="239"/>
      <c r="O82" s="237"/>
      <c r="P82" s="237"/>
      <c r="Q82" s="239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95">
        <v>23305</v>
      </c>
      <c r="AC82" s="53">
        <v>15536</v>
      </c>
      <c r="AD82" s="237">
        <v>7769</v>
      </c>
      <c r="AE82" s="95">
        <v>1942</v>
      </c>
      <c r="AF82" s="95">
        <v>23305</v>
      </c>
    </row>
    <row r="83" spans="1:32" s="195" customFormat="1" ht="16.149999999999999" customHeight="1" thickBot="1" x14ac:dyDescent="0.25">
      <c r="A83" s="1574" t="s">
        <v>495</v>
      </c>
      <c r="B83" s="1575"/>
      <c r="C83" s="304">
        <v>866</v>
      </c>
      <c r="D83" s="303"/>
      <c r="E83" s="321">
        <v>6834015.2119332459</v>
      </c>
      <c r="F83" s="321">
        <v>527.02354414153262</v>
      </c>
      <c r="G83" s="321">
        <v>456402.38922656729</v>
      </c>
      <c r="H83" s="304">
        <v>661</v>
      </c>
      <c r="I83" s="303"/>
      <c r="J83" s="321">
        <v>408604.77892406372</v>
      </c>
      <c r="K83" s="304">
        <v>317</v>
      </c>
      <c r="L83" s="303"/>
      <c r="M83" s="321">
        <v>53455.66713855906</v>
      </c>
      <c r="N83" s="304">
        <v>73</v>
      </c>
      <c r="O83" s="303"/>
      <c r="P83" s="321">
        <v>308728.16971474682</v>
      </c>
      <c r="Q83" s="304">
        <v>15</v>
      </c>
      <c r="R83" s="303"/>
      <c r="S83" s="321">
        <v>25890.066380925276</v>
      </c>
      <c r="T83" s="303">
        <v>8087095</v>
      </c>
      <c r="U83" s="303">
        <v>160578</v>
      </c>
      <c r="V83" s="303">
        <v>-92472</v>
      </c>
      <c r="W83" s="303">
        <v>68106</v>
      </c>
      <c r="X83" s="303">
        <v>8155201</v>
      </c>
      <c r="Y83" s="303">
        <v>-20388</v>
      </c>
      <c r="Z83" s="303">
        <v>8134813</v>
      </c>
      <c r="AA83" s="321">
        <v>9056</v>
      </c>
      <c r="AB83" s="305">
        <v>8167174</v>
      </c>
      <c r="AC83" s="303">
        <v>5283060</v>
      </c>
      <c r="AD83" s="303">
        <v>2884114</v>
      </c>
      <c r="AE83" s="305">
        <v>721029</v>
      </c>
      <c r="AF83" s="305">
        <v>8187166</v>
      </c>
    </row>
    <row r="84" spans="1:32" ht="8.4499999999999993" customHeight="1" thickTop="1" x14ac:dyDescent="0.2"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AA84" s="189"/>
      <c r="AB84" s="189"/>
      <c r="AC84" s="189"/>
      <c r="AD84" s="189"/>
      <c r="AE84" s="189"/>
      <c r="AF84" s="189"/>
    </row>
    <row r="85" spans="1:32" ht="8.4499999999999993" customHeight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AA85" s="189"/>
      <c r="AB85" s="189"/>
      <c r="AC85" s="189"/>
      <c r="AD85" s="189"/>
      <c r="AE85" s="189"/>
      <c r="AF85" s="189"/>
    </row>
    <row r="86" spans="1:32" ht="13.9" customHeight="1" x14ac:dyDescent="0.2"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AA86" s="189"/>
      <c r="AB86" s="189"/>
      <c r="AC86" s="189"/>
      <c r="AD86" s="189"/>
      <c r="AE86" s="189"/>
      <c r="AF86" s="189"/>
    </row>
    <row r="87" spans="1:32" ht="13.9" customHeight="1" x14ac:dyDescent="0.2">
      <c r="A87" s="112"/>
      <c r="B87" s="112"/>
      <c r="C87" s="112"/>
      <c r="D87" s="112"/>
      <c r="E87" s="112"/>
      <c r="F87" s="1596"/>
      <c r="G87" s="1596"/>
      <c r="H87" s="112"/>
      <c r="I87" s="112"/>
      <c r="J87" s="112"/>
      <c r="K87" s="112"/>
      <c r="L87" s="1336"/>
      <c r="M87" s="1336"/>
      <c r="N87" s="1336"/>
      <c r="O87" s="1336"/>
      <c r="P87" s="1336"/>
      <c r="Q87" s="1336"/>
      <c r="R87" s="1336"/>
      <c r="S87" s="1336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</row>
    <row r="88" spans="1:32" x14ac:dyDescent="0.2">
      <c r="A88" s="112" t="s">
        <v>1637</v>
      </c>
      <c r="B88" s="112" t="s">
        <v>1637</v>
      </c>
      <c r="C88" s="112" t="s">
        <v>1637</v>
      </c>
      <c r="D88" s="112" t="s">
        <v>1637</v>
      </c>
      <c r="E88" s="112" t="s">
        <v>1637</v>
      </c>
      <c r="F88" s="1596"/>
      <c r="G88" s="1596"/>
      <c r="H88" s="112"/>
      <c r="I88" s="112"/>
      <c r="J88" s="112"/>
      <c r="K88" s="112"/>
      <c r="L88" s="1336"/>
      <c r="M88" s="1336"/>
      <c r="N88" s="1336"/>
      <c r="O88" s="1336"/>
      <c r="P88" s="1336"/>
      <c r="Q88" s="1336"/>
      <c r="R88" s="1336"/>
      <c r="S88" s="1336"/>
      <c r="T88" s="112"/>
      <c r="U88" s="112"/>
      <c r="V88" s="112"/>
      <c r="W88" s="112"/>
      <c r="X88" s="112"/>
      <c r="Y88" s="888"/>
      <c r="Z88" s="1337"/>
      <c r="AA88" s="112"/>
      <c r="AB88" s="112"/>
      <c r="AC88" s="112"/>
      <c r="AD88" s="112"/>
      <c r="AE88" s="112"/>
      <c r="AF88" s="112"/>
    </row>
    <row r="89" spans="1:32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888"/>
      <c r="Z89" s="1337"/>
      <c r="AA89" s="112"/>
      <c r="AB89" s="112"/>
      <c r="AC89" s="112"/>
      <c r="AD89" s="112"/>
      <c r="AE89" s="112"/>
      <c r="AF89" s="112"/>
    </row>
    <row r="90" spans="1:32" x14ac:dyDescent="0.2">
      <c r="A90" s="112"/>
      <c r="B90" s="1339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</row>
    <row r="91" spans="1:32" x14ac:dyDescent="0.2">
      <c r="A91" s="112"/>
      <c r="B91" s="1339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2" x14ac:dyDescent="0.2">
      <c r="A92" s="112"/>
      <c r="B92" s="1339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</row>
    <row r="93" spans="1:32" x14ac:dyDescent="0.2">
      <c r="A93" s="112"/>
      <c r="B93" s="1339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A89" sqref="A89:XFD93"/>
      <selection pane="topRight" activeCell="A89" sqref="A89:XFD93"/>
      <selection pane="bottomLeft" activeCell="A89" sqref="A89:XFD93"/>
      <selection pane="bottomRight" activeCell="A89" sqref="A89:XFD93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709" t="s">
        <v>528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8"/>
      <c r="K1" s="1559" t="s">
        <v>378</v>
      </c>
      <c r="L1" s="1560"/>
      <c r="M1" s="1560"/>
      <c r="N1" s="1560"/>
      <c r="O1" s="1560"/>
      <c r="P1" s="1560"/>
      <c r="Q1" s="1560"/>
      <c r="R1" s="1560"/>
      <c r="S1" s="1560"/>
      <c r="T1" s="1561"/>
      <c r="U1" s="1556" t="s">
        <v>378</v>
      </c>
      <c r="V1" s="1557"/>
      <c r="W1" s="1557"/>
      <c r="X1" s="1557"/>
      <c r="Y1" s="1557"/>
      <c r="Z1" s="1557"/>
      <c r="AA1" s="1558"/>
      <c r="AB1" s="1556" t="s">
        <v>378</v>
      </c>
      <c r="AC1" s="1557"/>
      <c r="AD1" s="1557"/>
      <c r="AE1" s="1557"/>
      <c r="AF1" s="1558"/>
    </row>
    <row r="2" spans="1:32" ht="30" customHeight="1" x14ac:dyDescent="0.2">
      <c r="A2" s="1705"/>
      <c r="B2" s="1706"/>
      <c r="C2" s="1562" t="s">
        <v>1238</v>
      </c>
      <c r="D2" s="1564" t="s">
        <v>1646</v>
      </c>
      <c r="E2" s="1565"/>
      <c r="F2" s="1565"/>
      <c r="G2" s="1566"/>
      <c r="H2" s="1564" t="s">
        <v>1317</v>
      </c>
      <c r="I2" s="1567"/>
      <c r="J2" s="1568"/>
      <c r="K2" s="1564" t="s">
        <v>1314</v>
      </c>
      <c r="L2" s="1567"/>
      <c r="M2" s="1568"/>
      <c r="N2" s="1564" t="s">
        <v>1315</v>
      </c>
      <c r="O2" s="1567"/>
      <c r="P2" s="1568"/>
      <c r="Q2" s="1564" t="s">
        <v>1316</v>
      </c>
      <c r="R2" s="1567"/>
      <c r="S2" s="1568"/>
      <c r="T2" s="1562" t="s">
        <v>539</v>
      </c>
      <c r="U2" s="1569" t="s">
        <v>251</v>
      </c>
      <c r="V2" s="1569"/>
      <c r="W2" s="1569"/>
      <c r="X2" s="1562" t="s">
        <v>540</v>
      </c>
      <c r="Y2" s="1570" t="s">
        <v>487</v>
      </c>
      <c r="Z2" s="1570" t="s">
        <v>541</v>
      </c>
      <c r="AA2" s="1585" t="s">
        <v>1532</v>
      </c>
      <c r="AB2" s="1562" t="s">
        <v>1323</v>
      </c>
      <c r="AC2" s="1562" t="s">
        <v>296</v>
      </c>
      <c r="AD2" s="1562" t="s">
        <v>297</v>
      </c>
      <c r="AE2" s="1562" t="s">
        <v>254</v>
      </c>
      <c r="AF2" s="1562" t="s">
        <v>1324</v>
      </c>
    </row>
    <row r="3" spans="1:32" ht="94.5" customHeight="1" x14ac:dyDescent="0.2">
      <c r="A3" s="1707"/>
      <c r="B3" s="1708"/>
      <c r="C3" s="1563"/>
      <c r="D3" s="789" t="s">
        <v>489</v>
      </c>
      <c r="E3" s="789" t="s">
        <v>711</v>
      </c>
      <c r="F3" s="789" t="s">
        <v>489</v>
      </c>
      <c r="G3" s="789" t="s">
        <v>710</v>
      </c>
      <c r="H3" s="1065" t="s">
        <v>1237</v>
      </c>
      <c r="I3" s="789" t="s">
        <v>489</v>
      </c>
      <c r="J3" s="789" t="s">
        <v>397</v>
      </c>
      <c r="K3" s="1065" t="s">
        <v>1236</v>
      </c>
      <c r="L3" s="789" t="s">
        <v>489</v>
      </c>
      <c r="M3" s="789" t="s">
        <v>397</v>
      </c>
      <c r="N3" s="1065" t="s">
        <v>1235</v>
      </c>
      <c r="O3" s="789" t="s">
        <v>489</v>
      </c>
      <c r="P3" s="789" t="s">
        <v>397</v>
      </c>
      <c r="Q3" s="1065" t="s">
        <v>1235</v>
      </c>
      <c r="R3" s="789" t="s">
        <v>489</v>
      </c>
      <c r="S3" s="789" t="s">
        <v>397</v>
      </c>
      <c r="T3" s="1562"/>
      <c r="U3" s="790" t="s">
        <v>1233</v>
      </c>
      <c r="V3" s="790" t="s">
        <v>1234</v>
      </c>
      <c r="W3" s="790" t="s">
        <v>253</v>
      </c>
      <c r="X3" s="1562"/>
      <c r="Y3" s="1571"/>
      <c r="Z3" s="1571"/>
      <c r="AA3" s="1585"/>
      <c r="AB3" s="1562"/>
      <c r="AC3" s="1562"/>
      <c r="AD3" s="1562"/>
      <c r="AE3" s="1562"/>
      <c r="AF3" s="1562"/>
    </row>
    <row r="4" spans="1:32" ht="14.25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</row>
    <row r="5" spans="1:32" s="1181" customFormat="1" ht="36" customHeight="1" x14ac:dyDescent="0.2">
      <c r="A5" s="1178"/>
      <c r="B5" s="1179"/>
      <c r="C5" s="984" t="s">
        <v>1050</v>
      </c>
      <c r="D5" s="984" t="s">
        <v>1062</v>
      </c>
      <c r="E5" s="984" t="s">
        <v>1052</v>
      </c>
      <c r="F5" s="984" t="s">
        <v>954</v>
      </c>
      <c r="G5" s="984" t="s">
        <v>929</v>
      </c>
      <c r="H5" s="984" t="s">
        <v>1313</v>
      </c>
      <c r="I5" s="984" t="s">
        <v>1063</v>
      </c>
      <c r="J5" s="984" t="s">
        <v>1064</v>
      </c>
      <c r="K5" s="984" t="s">
        <v>1312</v>
      </c>
      <c r="L5" s="984" t="s">
        <v>1065</v>
      </c>
      <c r="M5" s="984" t="s">
        <v>1066</v>
      </c>
      <c r="N5" s="984" t="s">
        <v>1310</v>
      </c>
      <c r="O5" s="984" t="s">
        <v>1067</v>
      </c>
      <c r="P5" s="984" t="s">
        <v>1068</v>
      </c>
      <c r="Q5" s="984" t="s">
        <v>1311</v>
      </c>
      <c r="R5" s="984" t="s">
        <v>1069</v>
      </c>
      <c r="S5" s="984" t="s">
        <v>1070</v>
      </c>
      <c r="T5" s="984" t="s">
        <v>1071</v>
      </c>
      <c r="U5" s="984" t="s">
        <v>1304</v>
      </c>
      <c r="V5" s="984" t="s">
        <v>1305</v>
      </c>
      <c r="W5" s="984" t="s">
        <v>1074</v>
      </c>
      <c r="X5" s="984" t="s">
        <v>1075</v>
      </c>
      <c r="Y5" s="984" t="s">
        <v>1076</v>
      </c>
      <c r="Z5" s="984" t="s">
        <v>1077</v>
      </c>
      <c r="AA5" s="984" t="s">
        <v>1058</v>
      </c>
      <c r="AB5" s="984" t="s">
        <v>1494</v>
      </c>
      <c r="AC5" s="984" t="s">
        <v>1309</v>
      </c>
      <c r="AD5" s="984" t="s">
        <v>1078</v>
      </c>
      <c r="AE5" s="984" t="s">
        <v>1322</v>
      </c>
      <c r="AF5" s="984" t="s">
        <v>1495</v>
      </c>
    </row>
    <row r="6" spans="1:32" s="1181" customFormat="1" ht="36" hidden="1" customHeight="1" x14ac:dyDescent="0.2">
      <c r="A6" s="1182"/>
      <c r="B6" s="1183"/>
      <c r="C6" s="987" t="s">
        <v>805</v>
      </c>
      <c r="D6" s="987" t="s">
        <v>805</v>
      </c>
      <c r="E6" s="987" t="s">
        <v>806</v>
      </c>
      <c r="F6" s="987" t="s">
        <v>961</v>
      </c>
      <c r="G6" s="987" t="s">
        <v>806</v>
      </c>
      <c r="H6" s="987" t="s">
        <v>913</v>
      </c>
      <c r="I6" s="987" t="s">
        <v>805</v>
      </c>
      <c r="J6" s="987" t="s">
        <v>806</v>
      </c>
      <c r="K6" s="987" t="s">
        <v>913</v>
      </c>
      <c r="L6" s="987" t="s">
        <v>805</v>
      </c>
      <c r="M6" s="987" t="s">
        <v>806</v>
      </c>
      <c r="N6" s="987" t="s">
        <v>913</v>
      </c>
      <c r="O6" s="987" t="s">
        <v>805</v>
      </c>
      <c r="P6" s="987" t="s">
        <v>806</v>
      </c>
      <c r="Q6" s="987" t="s">
        <v>913</v>
      </c>
      <c r="R6" s="987" t="s">
        <v>805</v>
      </c>
      <c r="S6" s="987" t="s">
        <v>806</v>
      </c>
      <c r="T6" s="987" t="s">
        <v>806</v>
      </c>
      <c r="U6" s="987" t="s">
        <v>1057</v>
      </c>
      <c r="V6" s="987" t="s">
        <v>1057</v>
      </c>
      <c r="W6" s="987" t="s">
        <v>806</v>
      </c>
      <c r="X6" s="987" t="s">
        <v>806</v>
      </c>
      <c r="Y6" s="987" t="s">
        <v>806</v>
      </c>
      <c r="Z6" s="987" t="s">
        <v>806</v>
      </c>
      <c r="AA6" s="987" t="s">
        <v>1058</v>
      </c>
      <c r="AB6" s="987" t="s">
        <v>1079</v>
      </c>
      <c r="AC6" s="987" t="s">
        <v>1059</v>
      </c>
      <c r="AD6" s="987" t="s">
        <v>806</v>
      </c>
      <c r="AE6" s="987" t="s">
        <v>806</v>
      </c>
      <c r="AF6" s="987" t="s">
        <v>1080</v>
      </c>
    </row>
    <row r="7" spans="1:32" ht="16.149999999999999" customHeight="1" x14ac:dyDescent="0.2">
      <c r="A7" s="58">
        <v>1</v>
      </c>
      <c r="B7" s="59" t="s">
        <v>7</v>
      </c>
      <c r="C7" s="318"/>
      <c r="D7" s="60"/>
      <c r="E7" s="65"/>
      <c r="F7" s="65"/>
      <c r="G7" s="65"/>
      <c r="H7" s="336"/>
      <c r="I7" s="60"/>
      <c r="J7" s="65"/>
      <c r="K7" s="336"/>
      <c r="L7" s="60"/>
      <c r="M7" s="65"/>
      <c r="N7" s="336"/>
      <c r="O7" s="60"/>
      <c r="P7" s="65"/>
      <c r="Q7" s="336"/>
      <c r="R7" s="60"/>
      <c r="S7" s="65"/>
      <c r="T7" s="92"/>
      <c r="U7" s="60"/>
      <c r="V7" s="60"/>
      <c r="W7" s="61"/>
      <c r="X7" s="92"/>
      <c r="Y7" s="65"/>
      <c r="Z7" s="92"/>
      <c r="AA7" s="60"/>
      <c r="AB7" s="92"/>
      <c r="AC7" s="60"/>
      <c r="AD7" s="60"/>
      <c r="AE7" s="92"/>
      <c r="AF7" s="96"/>
    </row>
    <row r="8" spans="1:32" ht="16.149999999999999" customHeight="1" x14ac:dyDescent="0.2">
      <c r="A8" s="54">
        <v>2</v>
      </c>
      <c r="B8" s="55" t="s">
        <v>8</v>
      </c>
      <c r="C8" s="319"/>
      <c r="D8" s="56"/>
      <c r="E8" s="74"/>
      <c r="F8" s="74"/>
      <c r="G8" s="74"/>
      <c r="H8" s="337"/>
      <c r="I8" s="56"/>
      <c r="J8" s="74"/>
      <c r="K8" s="337"/>
      <c r="L8" s="56"/>
      <c r="M8" s="74"/>
      <c r="N8" s="337"/>
      <c r="O8" s="56"/>
      <c r="P8" s="74"/>
      <c r="Q8" s="337"/>
      <c r="R8" s="56"/>
      <c r="S8" s="74"/>
      <c r="T8" s="93"/>
      <c r="U8" s="56"/>
      <c r="V8" s="56"/>
      <c r="W8" s="57"/>
      <c r="X8" s="93"/>
      <c r="Y8" s="74"/>
      <c r="Z8" s="93"/>
      <c r="AA8" s="56"/>
      <c r="AB8" s="93"/>
      <c r="AC8" s="56"/>
      <c r="AD8" s="56"/>
      <c r="AE8" s="93"/>
      <c r="AF8" s="97"/>
    </row>
    <row r="9" spans="1:32" ht="16.149999999999999" customHeight="1" x14ac:dyDescent="0.2">
      <c r="A9" s="54">
        <v>3</v>
      </c>
      <c r="B9" s="55" t="s">
        <v>9</v>
      </c>
      <c r="C9" s="319"/>
      <c r="D9" s="56"/>
      <c r="E9" s="74"/>
      <c r="F9" s="74"/>
      <c r="G9" s="74"/>
      <c r="H9" s="337"/>
      <c r="I9" s="56"/>
      <c r="J9" s="74"/>
      <c r="K9" s="337"/>
      <c r="L9" s="56"/>
      <c r="M9" s="74"/>
      <c r="N9" s="337"/>
      <c r="O9" s="56"/>
      <c r="P9" s="74"/>
      <c r="Q9" s="337"/>
      <c r="R9" s="56"/>
      <c r="S9" s="74"/>
      <c r="T9" s="93"/>
      <c r="U9" s="56"/>
      <c r="V9" s="56"/>
      <c r="W9" s="57"/>
      <c r="X9" s="93"/>
      <c r="Y9" s="74"/>
      <c r="Z9" s="93"/>
      <c r="AA9" s="56"/>
      <c r="AB9" s="93"/>
      <c r="AC9" s="56"/>
      <c r="AD9" s="56"/>
      <c r="AE9" s="93"/>
      <c r="AF9" s="97"/>
    </row>
    <row r="10" spans="1:32" ht="16.149999999999999" customHeight="1" x14ac:dyDescent="0.2">
      <c r="A10" s="54">
        <v>4</v>
      </c>
      <c r="B10" s="55" t="s">
        <v>10</v>
      </c>
      <c r="C10" s="319"/>
      <c r="D10" s="56"/>
      <c r="E10" s="74"/>
      <c r="F10" s="74"/>
      <c r="G10" s="74"/>
      <c r="H10" s="337"/>
      <c r="I10" s="56"/>
      <c r="J10" s="74"/>
      <c r="K10" s="337"/>
      <c r="L10" s="56"/>
      <c r="M10" s="74"/>
      <c r="N10" s="337"/>
      <c r="O10" s="56"/>
      <c r="P10" s="74"/>
      <c r="Q10" s="337"/>
      <c r="R10" s="56"/>
      <c r="S10" s="74"/>
      <c r="T10" s="93"/>
      <c r="U10" s="56"/>
      <c r="V10" s="56"/>
      <c r="W10" s="57"/>
      <c r="X10" s="93"/>
      <c r="Y10" s="74"/>
      <c r="Z10" s="93"/>
      <c r="AA10" s="56"/>
      <c r="AB10" s="93"/>
      <c r="AC10" s="56"/>
      <c r="AD10" s="56"/>
      <c r="AE10" s="93"/>
      <c r="AF10" s="97"/>
    </row>
    <row r="11" spans="1:32" ht="16.149999999999999" customHeight="1" x14ac:dyDescent="0.2">
      <c r="A11" s="49">
        <v>5</v>
      </c>
      <c r="B11" s="50" t="s">
        <v>11</v>
      </c>
      <c r="C11" s="320"/>
      <c r="D11" s="51"/>
      <c r="E11" s="80"/>
      <c r="F11" s="80"/>
      <c r="G11" s="80"/>
      <c r="H11" s="338"/>
      <c r="I11" s="51"/>
      <c r="J11" s="80"/>
      <c r="K11" s="338"/>
      <c r="L11" s="51"/>
      <c r="M11" s="80"/>
      <c r="N11" s="338"/>
      <c r="O11" s="51"/>
      <c r="P11" s="80"/>
      <c r="Q11" s="338"/>
      <c r="R11" s="51"/>
      <c r="S11" s="80"/>
      <c r="T11" s="94"/>
      <c r="U11" s="51"/>
      <c r="V11" s="51"/>
      <c r="W11" s="52"/>
      <c r="X11" s="94"/>
      <c r="Y11" s="80"/>
      <c r="Z11" s="94"/>
      <c r="AA11" s="51"/>
      <c r="AB11" s="94"/>
      <c r="AC11" s="53"/>
      <c r="AD11" s="51"/>
      <c r="AE11" s="95"/>
      <c r="AF11" s="95"/>
    </row>
    <row r="12" spans="1:32" ht="16.149999999999999" customHeight="1" x14ac:dyDescent="0.2">
      <c r="A12" s="58">
        <v>6</v>
      </c>
      <c r="B12" s="59" t="s">
        <v>12</v>
      </c>
      <c r="C12" s="318"/>
      <c r="D12" s="60"/>
      <c r="E12" s="65"/>
      <c r="F12" s="65"/>
      <c r="G12" s="65"/>
      <c r="H12" s="336"/>
      <c r="I12" s="60"/>
      <c r="J12" s="65"/>
      <c r="K12" s="336"/>
      <c r="L12" s="60"/>
      <c r="M12" s="65"/>
      <c r="N12" s="336"/>
      <c r="O12" s="60"/>
      <c r="P12" s="65"/>
      <c r="Q12" s="336"/>
      <c r="R12" s="60"/>
      <c r="S12" s="65"/>
      <c r="T12" s="92"/>
      <c r="U12" s="60"/>
      <c r="V12" s="60"/>
      <c r="W12" s="61"/>
      <c r="X12" s="92"/>
      <c r="Y12" s="65"/>
      <c r="Z12" s="92"/>
      <c r="AA12" s="60"/>
      <c r="AB12" s="92"/>
      <c r="AC12" s="60"/>
      <c r="AD12" s="60"/>
      <c r="AE12" s="92"/>
      <c r="AF12" s="96"/>
    </row>
    <row r="13" spans="1:32" ht="16.149999999999999" customHeight="1" x14ac:dyDescent="0.2">
      <c r="A13" s="54">
        <v>7</v>
      </c>
      <c r="B13" s="55" t="s">
        <v>13</v>
      </c>
      <c r="C13" s="319"/>
      <c r="D13" s="56"/>
      <c r="E13" s="74"/>
      <c r="F13" s="74"/>
      <c r="G13" s="74"/>
      <c r="H13" s="337"/>
      <c r="I13" s="56"/>
      <c r="J13" s="74"/>
      <c r="K13" s="337"/>
      <c r="L13" s="56"/>
      <c r="M13" s="74"/>
      <c r="N13" s="337"/>
      <c r="O13" s="56"/>
      <c r="P13" s="74"/>
      <c r="Q13" s="337"/>
      <c r="R13" s="56"/>
      <c r="S13" s="74"/>
      <c r="T13" s="93"/>
      <c r="U13" s="56"/>
      <c r="V13" s="56"/>
      <c r="W13" s="57"/>
      <c r="X13" s="93"/>
      <c r="Y13" s="74"/>
      <c r="Z13" s="93"/>
      <c r="AA13" s="56"/>
      <c r="AB13" s="93"/>
      <c r="AC13" s="56"/>
      <c r="AD13" s="56"/>
      <c r="AE13" s="93"/>
      <c r="AF13" s="97"/>
    </row>
    <row r="14" spans="1:32" ht="16.149999999999999" customHeight="1" x14ac:dyDescent="0.2">
      <c r="A14" s="54">
        <v>8</v>
      </c>
      <c r="B14" s="55" t="s">
        <v>14</v>
      </c>
      <c r="C14" s="319"/>
      <c r="D14" s="56"/>
      <c r="E14" s="74"/>
      <c r="F14" s="74"/>
      <c r="G14" s="74"/>
      <c r="H14" s="337"/>
      <c r="I14" s="56"/>
      <c r="J14" s="74"/>
      <c r="K14" s="337"/>
      <c r="L14" s="56"/>
      <c r="M14" s="74"/>
      <c r="N14" s="337"/>
      <c r="O14" s="56"/>
      <c r="P14" s="74"/>
      <c r="Q14" s="337"/>
      <c r="R14" s="56"/>
      <c r="S14" s="74"/>
      <c r="T14" s="93"/>
      <c r="U14" s="56"/>
      <c r="V14" s="56"/>
      <c r="W14" s="57"/>
      <c r="X14" s="93"/>
      <c r="Y14" s="74"/>
      <c r="Z14" s="93"/>
      <c r="AA14" s="56"/>
      <c r="AB14" s="93"/>
      <c r="AC14" s="56"/>
      <c r="AD14" s="56"/>
      <c r="AE14" s="93"/>
      <c r="AF14" s="97"/>
    </row>
    <row r="15" spans="1:32" ht="16.149999999999999" customHeight="1" x14ac:dyDescent="0.2">
      <c r="A15" s="54">
        <v>9</v>
      </c>
      <c r="B15" s="55" t="s">
        <v>15</v>
      </c>
      <c r="C15" s="319"/>
      <c r="D15" s="56"/>
      <c r="E15" s="74"/>
      <c r="F15" s="74"/>
      <c r="G15" s="74"/>
      <c r="H15" s="337"/>
      <c r="I15" s="56"/>
      <c r="J15" s="74"/>
      <c r="K15" s="337"/>
      <c r="L15" s="56"/>
      <c r="M15" s="74"/>
      <c r="N15" s="337"/>
      <c r="O15" s="56"/>
      <c r="P15" s="74"/>
      <c r="Q15" s="337"/>
      <c r="R15" s="56"/>
      <c r="S15" s="74"/>
      <c r="T15" s="93"/>
      <c r="U15" s="56"/>
      <c r="V15" s="56"/>
      <c r="W15" s="57"/>
      <c r="X15" s="93"/>
      <c r="Y15" s="74"/>
      <c r="Z15" s="93"/>
      <c r="AA15" s="56"/>
      <c r="AB15" s="93"/>
      <c r="AC15" s="56"/>
      <c r="AD15" s="56"/>
      <c r="AE15" s="93"/>
      <c r="AF15" s="97"/>
    </row>
    <row r="16" spans="1:32" ht="16.149999999999999" customHeight="1" x14ac:dyDescent="0.2">
      <c r="A16" s="49">
        <v>10</v>
      </c>
      <c r="B16" s="50" t="s">
        <v>16</v>
      </c>
      <c r="C16" s="320"/>
      <c r="D16" s="51"/>
      <c r="E16" s="80"/>
      <c r="F16" s="80"/>
      <c r="G16" s="80"/>
      <c r="H16" s="338"/>
      <c r="I16" s="51"/>
      <c r="J16" s="80"/>
      <c r="K16" s="338"/>
      <c r="L16" s="51"/>
      <c r="M16" s="80"/>
      <c r="N16" s="338"/>
      <c r="O16" s="51"/>
      <c r="P16" s="80"/>
      <c r="Q16" s="338"/>
      <c r="R16" s="51"/>
      <c r="S16" s="80"/>
      <c r="T16" s="94"/>
      <c r="U16" s="51"/>
      <c r="V16" s="51"/>
      <c r="W16" s="52"/>
      <c r="X16" s="94"/>
      <c r="Y16" s="80"/>
      <c r="Z16" s="94"/>
      <c r="AA16" s="51"/>
      <c r="AB16" s="94"/>
      <c r="AC16" s="53"/>
      <c r="AD16" s="51"/>
      <c r="AE16" s="95"/>
      <c r="AF16" s="95"/>
    </row>
    <row r="17" spans="1:32" ht="16.149999999999999" customHeight="1" x14ac:dyDescent="0.2">
      <c r="A17" s="58">
        <v>11</v>
      </c>
      <c r="B17" s="59" t="s">
        <v>17</v>
      </c>
      <c r="C17" s="318"/>
      <c r="D17" s="60"/>
      <c r="E17" s="65"/>
      <c r="F17" s="65"/>
      <c r="G17" s="65"/>
      <c r="H17" s="336"/>
      <c r="I17" s="60"/>
      <c r="J17" s="65"/>
      <c r="K17" s="336"/>
      <c r="L17" s="60"/>
      <c r="M17" s="65"/>
      <c r="N17" s="336"/>
      <c r="O17" s="60"/>
      <c r="P17" s="65"/>
      <c r="Q17" s="336"/>
      <c r="R17" s="60"/>
      <c r="S17" s="65"/>
      <c r="T17" s="92"/>
      <c r="U17" s="60"/>
      <c r="V17" s="60"/>
      <c r="W17" s="61"/>
      <c r="X17" s="92"/>
      <c r="Y17" s="65"/>
      <c r="Z17" s="92"/>
      <c r="AA17" s="60"/>
      <c r="AB17" s="92"/>
      <c r="AC17" s="60"/>
      <c r="AD17" s="60"/>
      <c r="AE17" s="92"/>
      <c r="AF17" s="96"/>
    </row>
    <row r="18" spans="1:32" ht="16.149999999999999" customHeight="1" x14ac:dyDescent="0.2">
      <c r="A18" s="54">
        <v>12</v>
      </c>
      <c r="B18" s="55" t="s">
        <v>18</v>
      </c>
      <c r="C18" s="319"/>
      <c r="D18" s="56"/>
      <c r="E18" s="74"/>
      <c r="F18" s="74"/>
      <c r="G18" s="74"/>
      <c r="H18" s="337"/>
      <c r="I18" s="56"/>
      <c r="J18" s="74"/>
      <c r="K18" s="337"/>
      <c r="L18" s="56"/>
      <c r="M18" s="74"/>
      <c r="N18" s="337"/>
      <c r="O18" s="56"/>
      <c r="P18" s="74"/>
      <c r="Q18" s="337"/>
      <c r="R18" s="56"/>
      <c r="S18" s="74"/>
      <c r="T18" s="93"/>
      <c r="U18" s="56"/>
      <c r="V18" s="56"/>
      <c r="W18" s="57"/>
      <c r="X18" s="93"/>
      <c r="Y18" s="74"/>
      <c r="Z18" s="93"/>
      <c r="AA18" s="56"/>
      <c r="AB18" s="93"/>
      <c r="AC18" s="56"/>
      <c r="AD18" s="56"/>
      <c r="AE18" s="93"/>
      <c r="AF18" s="97"/>
    </row>
    <row r="19" spans="1:32" ht="16.149999999999999" customHeight="1" x14ac:dyDescent="0.2">
      <c r="A19" s="54">
        <v>13</v>
      </c>
      <c r="B19" s="55" t="s">
        <v>19</v>
      </c>
      <c r="C19" s="319"/>
      <c r="D19" s="56"/>
      <c r="E19" s="74"/>
      <c r="F19" s="74"/>
      <c r="G19" s="74"/>
      <c r="H19" s="337"/>
      <c r="I19" s="56"/>
      <c r="J19" s="74"/>
      <c r="K19" s="337"/>
      <c r="L19" s="56"/>
      <c r="M19" s="74"/>
      <c r="N19" s="337"/>
      <c r="O19" s="56"/>
      <c r="P19" s="74"/>
      <c r="Q19" s="337"/>
      <c r="R19" s="56"/>
      <c r="S19" s="74"/>
      <c r="T19" s="93"/>
      <c r="U19" s="56"/>
      <c r="V19" s="56"/>
      <c r="W19" s="57"/>
      <c r="X19" s="93"/>
      <c r="Y19" s="74"/>
      <c r="Z19" s="93"/>
      <c r="AA19" s="56"/>
      <c r="AB19" s="93"/>
      <c r="AC19" s="56"/>
      <c r="AD19" s="56"/>
      <c r="AE19" s="93"/>
      <c r="AF19" s="97"/>
    </row>
    <row r="20" spans="1:32" ht="16.149999999999999" customHeight="1" x14ac:dyDescent="0.2">
      <c r="A20" s="54">
        <v>14</v>
      </c>
      <c r="B20" s="55" t="s">
        <v>20</v>
      </c>
      <c r="C20" s="319"/>
      <c r="D20" s="56"/>
      <c r="E20" s="74"/>
      <c r="F20" s="74"/>
      <c r="G20" s="74"/>
      <c r="H20" s="337"/>
      <c r="I20" s="56"/>
      <c r="J20" s="74"/>
      <c r="K20" s="337"/>
      <c r="L20" s="56"/>
      <c r="M20" s="74"/>
      <c r="N20" s="337"/>
      <c r="O20" s="56"/>
      <c r="P20" s="74"/>
      <c r="Q20" s="337"/>
      <c r="R20" s="56"/>
      <c r="S20" s="74"/>
      <c r="T20" s="93"/>
      <c r="U20" s="56"/>
      <c r="V20" s="56"/>
      <c r="W20" s="57"/>
      <c r="X20" s="93"/>
      <c r="Y20" s="74"/>
      <c r="Z20" s="93"/>
      <c r="AA20" s="56"/>
      <c r="AB20" s="93"/>
      <c r="AC20" s="56"/>
      <c r="AD20" s="56"/>
      <c r="AE20" s="93"/>
      <c r="AF20" s="97"/>
    </row>
    <row r="21" spans="1:32" ht="16.149999999999999" customHeight="1" x14ac:dyDescent="0.2">
      <c r="A21" s="49">
        <v>15</v>
      </c>
      <c r="B21" s="50" t="s">
        <v>21</v>
      </c>
      <c r="C21" s="320"/>
      <c r="D21" s="51"/>
      <c r="E21" s="80"/>
      <c r="F21" s="80"/>
      <c r="G21" s="80"/>
      <c r="H21" s="338"/>
      <c r="I21" s="51"/>
      <c r="J21" s="80"/>
      <c r="K21" s="338"/>
      <c r="L21" s="51"/>
      <c r="M21" s="80"/>
      <c r="N21" s="338"/>
      <c r="O21" s="51"/>
      <c r="P21" s="80"/>
      <c r="Q21" s="338"/>
      <c r="R21" s="51"/>
      <c r="S21" s="80"/>
      <c r="T21" s="94"/>
      <c r="U21" s="51"/>
      <c r="V21" s="51"/>
      <c r="W21" s="52"/>
      <c r="X21" s="94"/>
      <c r="Y21" s="80"/>
      <c r="Z21" s="94"/>
      <c r="AA21" s="51"/>
      <c r="AB21" s="94"/>
      <c r="AC21" s="53"/>
      <c r="AD21" s="51"/>
      <c r="AE21" s="95"/>
      <c r="AF21" s="95"/>
    </row>
    <row r="22" spans="1:32" ht="16.149999999999999" customHeight="1" x14ac:dyDescent="0.2">
      <c r="A22" s="58">
        <v>16</v>
      </c>
      <c r="B22" s="59" t="s">
        <v>22</v>
      </c>
      <c r="C22" s="318"/>
      <c r="D22" s="60"/>
      <c r="E22" s="65"/>
      <c r="F22" s="65"/>
      <c r="G22" s="65"/>
      <c r="H22" s="336"/>
      <c r="I22" s="60"/>
      <c r="J22" s="65"/>
      <c r="K22" s="336"/>
      <c r="L22" s="60"/>
      <c r="M22" s="65"/>
      <c r="N22" s="336"/>
      <c r="O22" s="60"/>
      <c r="P22" s="65"/>
      <c r="Q22" s="336"/>
      <c r="R22" s="60"/>
      <c r="S22" s="65"/>
      <c r="T22" s="92"/>
      <c r="U22" s="60"/>
      <c r="V22" s="60"/>
      <c r="W22" s="61"/>
      <c r="X22" s="92"/>
      <c r="Y22" s="65"/>
      <c r="Z22" s="92"/>
      <c r="AA22" s="60"/>
      <c r="AB22" s="92"/>
      <c r="AC22" s="60"/>
      <c r="AD22" s="60"/>
      <c r="AE22" s="92"/>
      <c r="AF22" s="96"/>
    </row>
    <row r="23" spans="1:32" ht="16.149999999999999" customHeight="1" x14ac:dyDescent="0.2">
      <c r="A23" s="54">
        <v>17</v>
      </c>
      <c r="B23" s="55" t="s">
        <v>23</v>
      </c>
      <c r="C23" s="319"/>
      <c r="D23" s="56"/>
      <c r="E23" s="74"/>
      <c r="F23" s="74"/>
      <c r="G23" s="74"/>
      <c r="H23" s="337"/>
      <c r="I23" s="56"/>
      <c r="J23" s="74"/>
      <c r="K23" s="337"/>
      <c r="L23" s="56"/>
      <c r="M23" s="74"/>
      <c r="N23" s="337"/>
      <c r="O23" s="56"/>
      <c r="P23" s="74"/>
      <c r="Q23" s="337"/>
      <c r="R23" s="56"/>
      <c r="S23" s="74"/>
      <c r="T23" s="93"/>
      <c r="U23" s="56"/>
      <c r="V23" s="56"/>
      <c r="W23" s="57"/>
      <c r="X23" s="93"/>
      <c r="Y23" s="74"/>
      <c r="Z23" s="93"/>
      <c r="AA23" s="56"/>
      <c r="AB23" s="93"/>
      <c r="AC23" s="56"/>
      <c r="AD23" s="56"/>
      <c r="AE23" s="93"/>
      <c r="AF23" s="97"/>
    </row>
    <row r="24" spans="1:32" ht="16.149999999999999" customHeight="1" x14ac:dyDescent="0.2">
      <c r="A24" s="54">
        <v>18</v>
      </c>
      <c r="B24" s="55" t="s">
        <v>24</v>
      </c>
      <c r="C24" s="319"/>
      <c r="D24" s="56"/>
      <c r="E24" s="74"/>
      <c r="F24" s="74"/>
      <c r="G24" s="74"/>
      <c r="H24" s="337"/>
      <c r="I24" s="56"/>
      <c r="J24" s="74"/>
      <c r="K24" s="337"/>
      <c r="L24" s="56"/>
      <c r="M24" s="74"/>
      <c r="N24" s="337"/>
      <c r="O24" s="56"/>
      <c r="P24" s="74"/>
      <c r="Q24" s="337"/>
      <c r="R24" s="56"/>
      <c r="S24" s="74"/>
      <c r="T24" s="93"/>
      <c r="U24" s="56"/>
      <c r="V24" s="56"/>
      <c r="W24" s="57"/>
      <c r="X24" s="93"/>
      <c r="Y24" s="74"/>
      <c r="Z24" s="93"/>
      <c r="AA24" s="56"/>
      <c r="AB24" s="93"/>
      <c r="AC24" s="56"/>
      <c r="AD24" s="56"/>
      <c r="AE24" s="93"/>
      <c r="AF24" s="97"/>
    </row>
    <row r="25" spans="1:32" ht="16.149999999999999" customHeight="1" x14ac:dyDescent="0.2">
      <c r="A25" s="54">
        <v>19</v>
      </c>
      <c r="B25" s="55" t="s">
        <v>25</v>
      </c>
      <c r="C25" s="319"/>
      <c r="D25" s="56"/>
      <c r="E25" s="74"/>
      <c r="F25" s="74"/>
      <c r="G25" s="74"/>
      <c r="H25" s="337"/>
      <c r="I25" s="56"/>
      <c r="J25" s="74"/>
      <c r="K25" s="337"/>
      <c r="L25" s="56"/>
      <c r="M25" s="74"/>
      <c r="N25" s="337"/>
      <c r="O25" s="56"/>
      <c r="P25" s="74"/>
      <c r="Q25" s="337"/>
      <c r="R25" s="56"/>
      <c r="S25" s="74"/>
      <c r="T25" s="93"/>
      <c r="U25" s="56"/>
      <c r="V25" s="56"/>
      <c r="W25" s="57"/>
      <c r="X25" s="93"/>
      <c r="Y25" s="74"/>
      <c r="Z25" s="93"/>
      <c r="AA25" s="56"/>
      <c r="AB25" s="93"/>
      <c r="AC25" s="56"/>
      <c r="AD25" s="56"/>
      <c r="AE25" s="93"/>
      <c r="AF25" s="97"/>
    </row>
    <row r="26" spans="1:32" ht="16.149999999999999" customHeight="1" x14ac:dyDescent="0.2">
      <c r="A26" s="49">
        <v>20</v>
      </c>
      <c r="B26" s="50" t="s">
        <v>26</v>
      </c>
      <c r="C26" s="320"/>
      <c r="D26" s="51"/>
      <c r="E26" s="80"/>
      <c r="F26" s="80"/>
      <c r="G26" s="80"/>
      <c r="H26" s="338"/>
      <c r="I26" s="51"/>
      <c r="J26" s="80"/>
      <c r="K26" s="338"/>
      <c r="L26" s="51"/>
      <c r="M26" s="80"/>
      <c r="N26" s="338"/>
      <c r="O26" s="51"/>
      <c r="P26" s="80"/>
      <c r="Q26" s="338"/>
      <c r="R26" s="51"/>
      <c r="S26" s="80"/>
      <c r="T26" s="94"/>
      <c r="U26" s="51"/>
      <c r="V26" s="51"/>
      <c r="W26" s="52"/>
      <c r="X26" s="94"/>
      <c r="Y26" s="80"/>
      <c r="Z26" s="94"/>
      <c r="AA26" s="51"/>
      <c r="AB26" s="94"/>
      <c r="AC26" s="53"/>
      <c r="AD26" s="51"/>
      <c r="AE26" s="95"/>
      <c r="AF26" s="95"/>
    </row>
    <row r="27" spans="1:32" ht="16.149999999999999" customHeight="1" x14ac:dyDescent="0.2">
      <c r="A27" s="58">
        <v>21</v>
      </c>
      <c r="B27" s="59" t="s">
        <v>27</v>
      </c>
      <c r="C27" s="318"/>
      <c r="D27" s="60"/>
      <c r="E27" s="65"/>
      <c r="F27" s="65"/>
      <c r="G27" s="65"/>
      <c r="H27" s="336"/>
      <c r="I27" s="60"/>
      <c r="J27" s="65"/>
      <c r="K27" s="336"/>
      <c r="L27" s="60"/>
      <c r="M27" s="65"/>
      <c r="N27" s="336"/>
      <c r="O27" s="60"/>
      <c r="P27" s="65"/>
      <c r="Q27" s="336"/>
      <c r="R27" s="60"/>
      <c r="S27" s="65"/>
      <c r="T27" s="92"/>
      <c r="U27" s="60"/>
      <c r="V27" s="60"/>
      <c r="W27" s="61"/>
      <c r="X27" s="92"/>
      <c r="Y27" s="65"/>
      <c r="Z27" s="92"/>
      <c r="AA27" s="60"/>
      <c r="AB27" s="92"/>
      <c r="AC27" s="60"/>
      <c r="AD27" s="60"/>
      <c r="AE27" s="92"/>
      <c r="AF27" s="96"/>
    </row>
    <row r="28" spans="1:32" ht="16.149999999999999" customHeight="1" x14ac:dyDescent="0.2">
      <c r="A28" s="54">
        <v>22</v>
      </c>
      <c r="B28" s="55" t="s">
        <v>28</v>
      </c>
      <c r="C28" s="319"/>
      <c r="D28" s="56"/>
      <c r="E28" s="74"/>
      <c r="F28" s="74"/>
      <c r="G28" s="74"/>
      <c r="H28" s="337"/>
      <c r="I28" s="56"/>
      <c r="J28" s="74"/>
      <c r="K28" s="337"/>
      <c r="L28" s="56"/>
      <c r="M28" s="74"/>
      <c r="N28" s="337"/>
      <c r="O28" s="56"/>
      <c r="P28" s="74"/>
      <c r="Q28" s="337"/>
      <c r="R28" s="56"/>
      <c r="S28" s="74"/>
      <c r="T28" s="93"/>
      <c r="U28" s="56"/>
      <c r="V28" s="56"/>
      <c r="W28" s="57"/>
      <c r="X28" s="93"/>
      <c r="Y28" s="74"/>
      <c r="Z28" s="93"/>
      <c r="AA28" s="56"/>
      <c r="AB28" s="93"/>
      <c r="AC28" s="56"/>
      <c r="AD28" s="56"/>
      <c r="AE28" s="93"/>
      <c r="AF28" s="97"/>
    </row>
    <row r="29" spans="1:32" ht="16.149999999999999" customHeight="1" x14ac:dyDescent="0.2">
      <c r="A29" s="54">
        <v>23</v>
      </c>
      <c r="B29" s="55" t="s">
        <v>29</v>
      </c>
      <c r="C29" s="319"/>
      <c r="D29" s="56"/>
      <c r="E29" s="74"/>
      <c r="F29" s="74"/>
      <c r="G29" s="74"/>
      <c r="H29" s="337"/>
      <c r="I29" s="56"/>
      <c r="J29" s="74"/>
      <c r="K29" s="337"/>
      <c r="L29" s="56"/>
      <c r="M29" s="74"/>
      <c r="N29" s="337"/>
      <c r="O29" s="56"/>
      <c r="P29" s="74"/>
      <c r="Q29" s="337"/>
      <c r="R29" s="56"/>
      <c r="S29" s="74"/>
      <c r="T29" s="93"/>
      <c r="U29" s="56"/>
      <c r="V29" s="56"/>
      <c r="W29" s="57"/>
      <c r="X29" s="93"/>
      <c r="Y29" s="74"/>
      <c r="Z29" s="93"/>
      <c r="AA29" s="56"/>
      <c r="AB29" s="93"/>
      <c r="AC29" s="56"/>
      <c r="AD29" s="56"/>
      <c r="AE29" s="93"/>
      <c r="AF29" s="97"/>
    </row>
    <row r="30" spans="1:32" ht="16.149999999999999" customHeight="1" x14ac:dyDescent="0.2">
      <c r="A30" s="54">
        <v>24</v>
      </c>
      <c r="B30" s="55" t="s">
        <v>30</v>
      </c>
      <c r="C30" s="319"/>
      <c r="D30" s="56"/>
      <c r="E30" s="74"/>
      <c r="F30" s="74"/>
      <c r="G30" s="74"/>
      <c r="H30" s="337"/>
      <c r="I30" s="56"/>
      <c r="J30" s="74"/>
      <c r="K30" s="337"/>
      <c r="L30" s="56"/>
      <c r="M30" s="74"/>
      <c r="N30" s="337"/>
      <c r="O30" s="56"/>
      <c r="P30" s="74"/>
      <c r="Q30" s="337"/>
      <c r="R30" s="56"/>
      <c r="S30" s="74"/>
      <c r="T30" s="93"/>
      <c r="U30" s="56"/>
      <c r="V30" s="56"/>
      <c r="W30" s="57"/>
      <c r="X30" s="93"/>
      <c r="Y30" s="74"/>
      <c r="Z30" s="93"/>
      <c r="AA30" s="56"/>
      <c r="AB30" s="93"/>
      <c r="AC30" s="56"/>
      <c r="AD30" s="56"/>
      <c r="AE30" s="93"/>
      <c r="AF30" s="97"/>
    </row>
    <row r="31" spans="1:32" ht="16.149999999999999" customHeight="1" x14ac:dyDescent="0.2">
      <c r="A31" s="49">
        <v>25</v>
      </c>
      <c r="B31" s="50" t="s">
        <v>31</v>
      </c>
      <c r="C31" s="320"/>
      <c r="D31" s="51"/>
      <c r="E31" s="80"/>
      <c r="F31" s="80"/>
      <c r="G31" s="80"/>
      <c r="H31" s="338"/>
      <c r="I31" s="51"/>
      <c r="J31" s="80"/>
      <c r="K31" s="338"/>
      <c r="L31" s="51"/>
      <c r="M31" s="80"/>
      <c r="N31" s="338"/>
      <c r="O31" s="51"/>
      <c r="P31" s="80"/>
      <c r="Q31" s="338"/>
      <c r="R31" s="51"/>
      <c r="S31" s="80"/>
      <c r="T31" s="94"/>
      <c r="U31" s="51"/>
      <c r="V31" s="51"/>
      <c r="W31" s="52"/>
      <c r="X31" s="94"/>
      <c r="Y31" s="80"/>
      <c r="Z31" s="94"/>
      <c r="AA31" s="51"/>
      <c r="AB31" s="94"/>
      <c r="AC31" s="53"/>
      <c r="AD31" s="51"/>
      <c r="AE31" s="95"/>
      <c r="AF31" s="95"/>
    </row>
    <row r="32" spans="1:32" ht="16.149999999999999" customHeight="1" x14ac:dyDescent="0.2">
      <c r="A32" s="58">
        <v>26</v>
      </c>
      <c r="B32" s="59" t="s">
        <v>32</v>
      </c>
      <c r="C32" s="318"/>
      <c r="D32" s="60"/>
      <c r="E32" s="65"/>
      <c r="F32" s="65"/>
      <c r="G32" s="65"/>
      <c r="H32" s="336"/>
      <c r="I32" s="60"/>
      <c r="J32" s="65"/>
      <c r="K32" s="336"/>
      <c r="L32" s="60"/>
      <c r="M32" s="65"/>
      <c r="N32" s="336"/>
      <c r="O32" s="60"/>
      <c r="P32" s="65"/>
      <c r="Q32" s="336"/>
      <c r="R32" s="60"/>
      <c r="S32" s="65"/>
      <c r="T32" s="92"/>
      <c r="U32" s="60"/>
      <c r="V32" s="60"/>
      <c r="W32" s="61"/>
      <c r="X32" s="92"/>
      <c r="Y32" s="65"/>
      <c r="Z32" s="92"/>
      <c r="AA32" s="60"/>
      <c r="AB32" s="92"/>
      <c r="AC32" s="60"/>
      <c r="AD32" s="60"/>
      <c r="AE32" s="92"/>
      <c r="AF32" s="96"/>
    </row>
    <row r="33" spans="1:32" ht="16.149999999999999" customHeight="1" x14ac:dyDescent="0.2">
      <c r="A33" s="54">
        <v>27</v>
      </c>
      <c r="B33" s="55" t="s">
        <v>33</v>
      </c>
      <c r="C33" s="319"/>
      <c r="D33" s="56"/>
      <c r="E33" s="74"/>
      <c r="F33" s="74"/>
      <c r="G33" s="74"/>
      <c r="H33" s="337"/>
      <c r="I33" s="56"/>
      <c r="J33" s="74"/>
      <c r="K33" s="337"/>
      <c r="L33" s="56"/>
      <c r="M33" s="74"/>
      <c r="N33" s="337"/>
      <c r="O33" s="56"/>
      <c r="P33" s="74"/>
      <c r="Q33" s="337"/>
      <c r="R33" s="56"/>
      <c r="S33" s="74"/>
      <c r="T33" s="93"/>
      <c r="U33" s="56"/>
      <c r="V33" s="56"/>
      <c r="W33" s="57"/>
      <c r="X33" s="93"/>
      <c r="Y33" s="74"/>
      <c r="Z33" s="93"/>
      <c r="AA33" s="56"/>
      <c r="AB33" s="93"/>
      <c r="AC33" s="56"/>
      <c r="AD33" s="56"/>
      <c r="AE33" s="93"/>
      <c r="AF33" s="97"/>
    </row>
    <row r="34" spans="1:32" ht="16.149999999999999" customHeight="1" x14ac:dyDescent="0.2">
      <c r="A34" s="54">
        <v>28</v>
      </c>
      <c r="B34" s="55" t="s">
        <v>34</v>
      </c>
      <c r="C34" s="319"/>
      <c r="D34" s="56"/>
      <c r="E34" s="74"/>
      <c r="F34" s="74"/>
      <c r="G34" s="74"/>
      <c r="H34" s="337"/>
      <c r="I34" s="56"/>
      <c r="J34" s="74"/>
      <c r="K34" s="337"/>
      <c r="L34" s="56"/>
      <c r="M34" s="74"/>
      <c r="N34" s="337"/>
      <c r="O34" s="56"/>
      <c r="P34" s="74"/>
      <c r="Q34" s="337"/>
      <c r="R34" s="56"/>
      <c r="S34" s="74"/>
      <c r="T34" s="93"/>
      <c r="U34" s="56"/>
      <c r="V34" s="56"/>
      <c r="W34" s="57"/>
      <c r="X34" s="93"/>
      <c r="Y34" s="74"/>
      <c r="Z34" s="93"/>
      <c r="AA34" s="56"/>
      <c r="AB34" s="93"/>
      <c r="AC34" s="56"/>
      <c r="AD34" s="56"/>
      <c r="AE34" s="93"/>
      <c r="AF34" s="97"/>
    </row>
    <row r="35" spans="1:32" ht="16.149999999999999" customHeight="1" x14ac:dyDescent="0.2">
      <c r="A35" s="54">
        <v>29</v>
      </c>
      <c r="B35" s="55" t="s">
        <v>35</v>
      </c>
      <c r="C35" s="319"/>
      <c r="D35" s="56"/>
      <c r="E35" s="74"/>
      <c r="F35" s="74"/>
      <c r="G35" s="74"/>
      <c r="H35" s="337"/>
      <c r="I35" s="56"/>
      <c r="J35" s="74"/>
      <c r="K35" s="337"/>
      <c r="L35" s="56"/>
      <c r="M35" s="74"/>
      <c r="N35" s="337"/>
      <c r="O35" s="56"/>
      <c r="P35" s="74"/>
      <c r="Q35" s="337"/>
      <c r="R35" s="56"/>
      <c r="S35" s="74"/>
      <c r="T35" s="93"/>
      <c r="U35" s="56"/>
      <c r="V35" s="56"/>
      <c r="W35" s="57"/>
      <c r="X35" s="93"/>
      <c r="Y35" s="74"/>
      <c r="Z35" s="93"/>
      <c r="AA35" s="56"/>
      <c r="AB35" s="93"/>
      <c r="AC35" s="56"/>
      <c r="AD35" s="56"/>
      <c r="AE35" s="93"/>
      <c r="AF35" s="97"/>
    </row>
    <row r="36" spans="1:32" ht="16.149999999999999" customHeight="1" x14ac:dyDescent="0.2">
      <c r="A36" s="49">
        <v>30</v>
      </c>
      <c r="B36" s="50" t="s">
        <v>36</v>
      </c>
      <c r="C36" s="320"/>
      <c r="D36" s="51"/>
      <c r="E36" s="80"/>
      <c r="F36" s="80"/>
      <c r="G36" s="80"/>
      <c r="H36" s="338"/>
      <c r="I36" s="51"/>
      <c r="J36" s="80"/>
      <c r="K36" s="338"/>
      <c r="L36" s="51"/>
      <c r="M36" s="80"/>
      <c r="N36" s="338"/>
      <c r="O36" s="51"/>
      <c r="P36" s="80"/>
      <c r="Q36" s="338"/>
      <c r="R36" s="51"/>
      <c r="S36" s="80"/>
      <c r="T36" s="94"/>
      <c r="U36" s="51"/>
      <c r="V36" s="51"/>
      <c r="W36" s="52"/>
      <c r="X36" s="94"/>
      <c r="Y36" s="80"/>
      <c r="Z36" s="94"/>
      <c r="AA36" s="51"/>
      <c r="AB36" s="94"/>
      <c r="AC36" s="53"/>
      <c r="AD36" s="51"/>
      <c r="AE36" s="95"/>
      <c r="AF36" s="95"/>
    </row>
    <row r="37" spans="1:32" ht="16.149999999999999" customHeight="1" x14ac:dyDescent="0.2">
      <c r="A37" s="58">
        <v>31</v>
      </c>
      <c r="B37" s="59" t="s">
        <v>37</v>
      </c>
      <c r="C37" s="318"/>
      <c r="D37" s="60"/>
      <c r="E37" s="65"/>
      <c r="F37" s="65"/>
      <c r="G37" s="65"/>
      <c r="H37" s="336"/>
      <c r="I37" s="60"/>
      <c r="J37" s="65"/>
      <c r="K37" s="336"/>
      <c r="L37" s="60"/>
      <c r="M37" s="65"/>
      <c r="N37" s="336"/>
      <c r="O37" s="60"/>
      <c r="P37" s="65"/>
      <c r="Q37" s="336"/>
      <c r="R37" s="60"/>
      <c r="S37" s="65"/>
      <c r="T37" s="92"/>
      <c r="U37" s="60"/>
      <c r="V37" s="60"/>
      <c r="W37" s="61"/>
      <c r="X37" s="92"/>
      <c r="Y37" s="65"/>
      <c r="Z37" s="92"/>
      <c r="AA37" s="60"/>
      <c r="AB37" s="92"/>
      <c r="AC37" s="60"/>
      <c r="AD37" s="60"/>
      <c r="AE37" s="92"/>
      <c r="AF37" s="96"/>
    </row>
    <row r="38" spans="1:32" ht="16.149999999999999" customHeight="1" x14ac:dyDescent="0.2">
      <c r="A38" s="54">
        <v>32</v>
      </c>
      <c r="B38" s="55" t="s">
        <v>38</v>
      </c>
      <c r="C38" s="319"/>
      <c r="D38" s="56"/>
      <c r="E38" s="74"/>
      <c r="F38" s="74"/>
      <c r="G38" s="74"/>
      <c r="H38" s="337"/>
      <c r="I38" s="56"/>
      <c r="J38" s="74"/>
      <c r="K38" s="337"/>
      <c r="L38" s="56"/>
      <c r="M38" s="74"/>
      <c r="N38" s="337"/>
      <c r="O38" s="56"/>
      <c r="P38" s="74"/>
      <c r="Q38" s="337"/>
      <c r="R38" s="56"/>
      <c r="S38" s="74"/>
      <c r="T38" s="93"/>
      <c r="U38" s="56"/>
      <c r="V38" s="56"/>
      <c r="W38" s="57"/>
      <c r="X38" s="93"/>
      <c r="Y38" s="74"/>
      <c r="Z38" s="93"/>
      <c r="AA38" s="56"/>
      <c r="AB38" s="93"/>
      <c r="AC38" s="56"/>
      <c r="AD38" s="56"/>
      <c r="AE38" s="93"/>
      <c r="AF38" s="97"/>
    </row>
    <row r="39" spans="1:32" ht="16.149999999999999" customHeight="1" x14ac:dyDescent="0.2">
      <c r="A39" s="54">
        <v>33</v>
      </c>
      <c r="B39" s="55" t="s">
        <v>39</v>
      </c>
      <c r="C39" s="319"/>
      <c r="D39" s="56"/>
      <c r="E39" s="74"/>
      <c r="F39" s="74"/>
      <c r="G39" s="74"/>
      <c r="H39" s="337"/>
      <c r="I39" s="56"/>
      <c r="J39" s="74"/>
      <c r="K39" s="337"/>
      <c r="L39" s="56"/>
      <c r="M39" s="74"/>
      <c r="N39" s="337"/>
      <c r="O39" s="56"/>
      <c r="P39" s="74"/>
      <c r="Q39" s="337"/>
      <c r="R39" s="56"/>
      <c r="S39" s="74"/>
      <c r="T39" s="93"/>
      <c r="U39" s="56"/>
      <c r="V39" s="56"/>
      <c r="W39" s="57"/>
      <c r="X39" s="93"/>
      <c r="Y39" s="74"/>
      <c r="Z39" s="93"/>
      <c r="AA39" s="56"/>
      <c r="AB39" s="93"/>
      <c r="AC39" s="56"/>
      <c r="AD39" s="56"/>
      <c r="AE39" s="93"/>
      <c r="AF39" s="97"/>
    </row>
    <row r="40" spans="1:32" ht="16.149999999999999" customHeight="1" x14ac:dyDescent="0.2">
      <c r="A40" s="54">
        <v>34</v>
      </c>
      <c r="B40" s="55" t="s">
        <v>40</v>
      </c>
      <c r="C40" s="319"/>
      <c r="D40" s="56"/>
      <c r="E40" s="74"/>
      <c r="F40" s="74"/>
      <c r="G40" s="74"/>
      <c r="H40" s="337"/>
      <c r="I40" s="56"/>
      <c r="J40" s="74"/>
      <c r="K40" s="337"/>
      <c r="L40" s="56"/>
      <c r="M40" s="74"/>
      <c r="N40" s="337"/>
      <c r="O40" s="56"/>
      <c r="P40" s="74"/>
      <c r="Q40" s="337"/>
      <c r="R40" s="56"/>
      <c r="S40" s="74"/>
      <c r="T40" s="93"/>
      <c r="U40" s="56"/>
      <c r="V40" s="56"/>
      <c r="W40" s="57"/>
      <c r="X40" s="93"/>
      <c r="Y40" s="74"/>
      <c r="Z40" s="93"/>
      <c r="AA40" s="56"/>
      <c r="AB40" s="93"/>
      <c r="AC40" s="56"/>
      <c r="AD40" s="56"/>
      <c r="AE40" s="93"/>
      <c r="AF40" s="97"/>
    </row>
    <row r="41" spans="1:32" ht="16.149999999999999" customHeight="1" x14ac:dyDescent="0.2">
      <c r="A41" s="49">
        <v>35</v>
      </c>
      <c r="B41" s="50" t="s">
        <v>41</v>
      </c>
      <c r="C41" s="320"/>
      <c r="D41" s="51"/>
      <c r="E41" s="80"/>
      <c r="F41" s="80"/>
      <c r="G41" s="80"/>
      <c r="H41" s="338"/>
      <c r="I41" s="51"/>
      <c r="J41" s="80"/>
      <c r="K41" s="338"/>
      <c r="L41" s="51"/>
      <c r="M41" s="80"/>
      <c r="N41" s="338"/>
      <c r="O41" s="51"/>
      <c r="P41" s="80"/>
      <c r="Q41" s="338"/>
      <c r="R41" s="51"/>
      <c r="S41" s="80"/>
      <c r="T41" s="94"/>
      <c r="U41" s="51"/>
      <c r="V41" s="51"/>
      <c r="W41" s="52"/>
      <c r="X41" s="94"/>
      <c r="Y41" s="80"/>
      <c r="Z41" s="94"/>
      <c r="AA41" s="51"/>
      <c r="AB41" s="94"/>
      <c r="AC41" s="53"/>
      <c r="AD41" s="51"/>
      <c r="AE41" s="95"/>
      <c r="AF41" s="95"/>
    </row>
    <row r="42" spans="1:32" ht="16.149999999999999" customHeight="1" x14ac:dyDescent="0.2">
      <c r="A42" s="58">
        <v>36</v>
      </c>
      <c r="B42" s="59" t="s">
        <v>42</v>
      </c>
      <c r="C42" s="318"/>
      <c r="D42" s="60"/>
      <c r="E42" s="65"/>
      <c r="F42" s="65"/>
      <c r="G42" s="65"/>
      <c r="H42" s="336"/>
      <c r="I42" s="60"/>
      <c r="J42" s="65"/>
      <c r="K42" s="336"/>
      <c r="L42" s="60"/>
      <c r="M42" s="65"/>
      <c r="N42" s="336"/>
      <c r="O42" s="60"/>
      <c r="P42" s="65"/>
      <c r="Q42" s="336"/>
      <c r="R42" s="60"/>
      <c r="S42" s="65"/>
      <c r="T42" s="92"/>
      <c r="U42" s="60"/>
      <c r="V42" s="60"/>
      <c r="W42" s="61"/>
      <c r="X42" s="92"/>
      <c r="Y42" s="65"/>
      <c r="Z42" s="92"/>
      <c r="AA42" s="60"/>
      <c r="AB42" s="92"/>
      <c r="AC42" s="60"/>
      <c r="AD42" s="60"/>
      <c r="AE42" s="92"/>
      <c r="AF42" s="96"/>
    </row>
    <row r="43" spans="1:32" ht="16.149999999999999" customHeight="1" x14ac:dyDescent="0.2">
      <c r="A43" s="54">
        <v>37</v>
      </c>
      <c r="B43" s="55" t="s">
        <v>43</v>
      </c>
      <c r="C43" s="319"/>
      <c r="D43" s="56"/>
      <c r="E43" s="74"/>
      <c r="F43" s="74"/>
      <c r="G43" s="74"/>
      <c r="H43" s="337"/>
      <c r="I43" s="56"/>
      <c r="J43" s="74"/>
      <c r="K43" s="337"/>
      <c r="L43" s="56"/>
      <c r="M43" s="74"/>
      <c r="N43" s="337"/>
      <c r="O43" s="56"/>
      <c r="P43" s="74"/>
      <c r="Q43" s="337"/>
      <c r="R43" s="56"/>
      <c r="S43" s="74"/>
      <c r="T43" s="93"/>
      <c r="U43" s="56"/>
      <c r="V43" s="56"/>
      <c r="W43" s="57"/>
      <c r="X43" s="93"/>
      <c r="Y43" s="74"/>
      <c r="Z43" s="93"/>
      <c r="AA43" s="56"/>
      <c r="AB43" s="93"/>
      <c r="AC43" s="56"/>
      <c r="AD43" s="56"/>
      <c r="AE43" s="93"/>
      <c r="AF43" s="97"/>
    </row>
    <row r="44" spans="1:32" ht="16.149999999999999" customHeight="1" x14ac:dyDescent="0.2">
      <c r="A44" s="54">
        <v>38</v>
      </c>
      <c r="B44" s="55" t="s">
        <v>44</v>
      </c>
      <c r="C44" s="319"/>
      <c r="D44" s="56"/>
      <c r="E44" s="74"/>
      <c r="F44" s="74"/>
      <c r="G44" s="74"/>
      <c r="H44" s="337"/>
      <c r="I44" s="56"/>
      <c r="J44" s="74"/>
      <c r="K44" s="337"/>
      <c r="L44" s="56"/>
      <c r="M44" s="74"/>
      <c r="N44" s="337"/>
      <c r="O44" s="56"/>
      <c r="P44" s="74"/>
      <c r="Q44" s="337"/>
      <c r="R44" s="56"/>
      <c r="S44" s="74"/>
      <c r="T44" s="93"/>
      <c r="U44" s="56"/>
      <c r="V44" s="56"/>
      <c r="W44" s="57"/>
      <c r="X44" s="93"/>
      <c r="Y44" s="74"/>
      <c r="Z44" s="93"/>
      <c r="AA44" s="56"/>
      <c r="AB44" s="93"/>
      <c r="AC44" s="56"/>
      <c r="AD44" s="56"/>
      <c r="AE44" s="93"/>
      <c r="AF44" s="97"/>
    </row>
    <row r="45" spans="1:32" ht="16.149999999999999" customHeight="1" x14ac:dyDescent="0.2">
      <c r="A45" s="54">
        <v>39</v>
      </c>
      <c r="B45" s="55" t="s">
        <v>45</v>
      </c>
      <c r="C45" s="319"/>
      <c r="D45" s="56"/>
      <c r="E45" s="74"/>
      <c r="F45" s="74"/>
      <c r="G45" s="74"/>
      <c r="H45" s="337"/>
      <c r="I45" s="56"/>
      <c r="J45" s="74"/>
      <c r="K45" s="337"/>
      <c r="L45" s="56"/>
      <c r="M45" s="74"/>
      <c r="N45" s="337"/>
      <c r="O45" s="56"/>
      <c r="P45" s="74"/>
      <c r="Q45" s="337"/>
      <c r="R45" s="56"/>
      <c r="S45" s="74"/>
      <c r="T45" s="93"/>
      <c r="U45" s="56"/>
      <c r="V45" s="56"/>
      <c r="W45" s="57"/>
      <c r="X45" s="93"/>
      <c r="Y45" s="74"/>
      <c r="Z45" s="93"/>
      <c r="AA45" s="56"/>
      <c r="AB45" s="93"/>
      <c r="AC45" s="56"/>
      <c r="AD45" s="56"/>
      <c r="AE45" s="93"/>
      <c r="AF45" s="97"/>
    </row>
    <row r="46" spans="1:32" ht="16.149999999999999" customHeight="1" x14ac:dyDescent="0.2">
      <c r="A46" s="49">
        <v>40</v>
      </c>
      <c r="B46" s="50" t="s">
        <v>46</v>
      </c>
      <c r="C46" s="320"/>
      <c r="D46" s="51"/>
      <c r="E46" s="80"/>
      <c r="F46" s="80"/>
      <c r="G46" s="80"/>
      <c r="H46" s="338"/>
      <c r="I46" s="51"/>
      <c r="J46" s="80"/>
      <c r="K46" s="338"/>
      <c r="L46" s="51"/>
      <c r="M46" s="80"/>
      <c r="N46" s="338"/>
      <c r="O46" s="51"/>
      <c r="P46" s="80"/>
      <c r="Q46" s="338"/>
      <c r="R46" s="51"/>
      <c r="S46" s="80"/>
      <c r="T46" s="94"/>
      <c r="U46" s="51"/>
      <c r="V46" s="51"/>
      <c r="W46" s="52"/>
      <c r="X46" s="94"/>
      <c r="Y46" s="80"/>
      <c r="Z46" s="94"/>
      <c r="AA46" s="51"/>
      <c r="AB46" s="94"/>
      <c r="AC46" s="53"/>
      <c r="AD46" s="51"/>
      <c r="AE46" s="95"/>
      <c r="AF46" s="95"/>
    </row>
    <row r="47" spans="1:32" ht="16.149999999999999" customHeight="1" x14ac:dyDescent="0.2">
      <c r="A47" s="58">
        <v>41</v>
      </c>
      <c r="B47" s="59" t="s">
        <v>47</v>
      </c>
      <c r="C47" s="318"/>
      <c r="D47" s="60"/>
      <c r="E47" s="65"/>
      <c r="F47" s="65"/>
      <c r="G47" s="65"/>
      <c r="H47" s="336"/>
      <c r="I47" s="60"/>
      <c r="J47" s="65"/>
      <c r="K47" s="336"/>
      <c r="L47" s="60"/>
      <c r="M47" s="65"/>
      <c r="N47" s="336"/>
      <c r="O47" s="60"/>
      <c r="P47" s="65"/>
      <c r="Q47" s="336"/>
      <c r="R47" s="60"/>
      <c r="S47" s="65"/>
      <c r="T47" s="92"/>
      <c r="U47" s="60"/>
      <c r="V47" s="60"/>
      <c r="W47" s="61"/>
      <c r="X47" s="92"/>
      <c r="Y47" s="65"/>
      <c r="Z47" s="92"/>
      <c r="AA47" s="60"/>
      <c r="AB47" s="92"/>
      <c r="AC47" s="60"/>
      <c r="AD47" s="60"/>
      <c r="AE47" s="92"/>
      <c r="AF47" s="96"/>
    </row>
    <row r="48" spans="1:32" ht="16.149999999999999" customHeight="1" x14ac:dyDescent="0.2">
      <c r="A48" s="54">
        <v>42</v>
      </c>
      <c r="B48" s="55" t="s">
        <v>48</v>
      </c>
      <c r="C48" s="319"/>
      <c r="D48" s="56"/>
      <c r="E48" s="74"/>
      <c r="F48" s="74"/>
      <c r="G48" s="74"/>
      <c r="H48" s="337"/>
      <c r="I48" s="56"/>
      <c r="J48" s="74"/>
      <c r="K48" s="337"/>
      <c r="L48" s="56"/>
      <c r="M48" s="74"/>
      <c r="N48" s="337"/>
      <c r="O48" s="56"/>
      <c r="P48" s="74"/>
      <c r="Q48" s="337"/>
      <c r="R48" s="56"/>
      <c r="S48" s="74"/>
      <c r="T48" s="93"/>
      <c r="U48" s="56"/>
      <c r="V48" s="56"/>
      <c r="W48" s="57"/>
      <c r="X48" s="93"/>
      <c r="Y48" s="74"/>
      <c r="Z48" s="93"/>
      <c r="AA48" s="56"/>
      <c r="AB48" s="93"/>
      <c r="AC48" s="56"/>
      <c r="AD48" s="56"/>
      <c r="AE48" s="93"/>
      <c r="AF48" s="97"/>
    </row>
    <row r="49" spans="1:32" ht="16.149999999999999" customHeight="1" x14ac:dyDescent="0.2">
      <c r="A49" s="54">
        <v>43</v>
      </c>
      <c r="B49" s="55" t="s">
        <v>49</v>
      </c>
      <c r="C49" s="319"/>
      <c r="D49" s="56"/>
      <c r="E49" s="74"/>
      <c r="F49" s="74"/>
      <c r="G49" s="74"/>
      <c r="H49" s="337"/>
      <c r="I49" s="56"/>
      <c r="J49" s="74"/>
      <c r="K49" s="337"/>
      <c r="L49" s="56"/>
      <c r="M49" s="74"/>
      <c r="N49" s="337"/>
      <c r="O49" s="56"/>
      <c r="P49" s="74"/>
      <c r="Q49" s="337"/>
      <c r="R49" s="56"/>
      <c r="S49" s="74"/>
      <c r="T49" s="93"/>
      <c r="U49" s="56"/>
      <c r="V49" s="56"/>
      <c r="W49" s="57"/>
      <c r="X49" s="93"/>
      <c r="Y49" s="74"/>
      <c r="Z49" s="93"/>
      <c r="AA49" s="56"/>
      <c r="AB49" s="93"/>
      <c r="AC49" s="56"/>
      <c r="AD49" s="56"/>
      <c r="AE49" s="93"/>
      <c r="AF49" s="97"/>
    </row>
    <row r="50" spans="1:32" ht="16.149999999999999" customHeight="1" x14ac:dyDescent="0.2">
      <c r="A50" s="54">
        <v>44</v>
      </c>
      <c r="B50" s="55" t="s">
        <v>50</v>
      </c>
      <c r="C50" s="319"/>
      <c r="D50" s="56"/>
      <c r="E50" s="74"/>
      <c r="F50" s="74"/>
      <c r="G50" s="74"/>
      <c r="H50" s="337"/>
      <c r="I50" s="56"/>
      <c r="J50" s="74"/>
      <c r="K50" s="337"/>
      <c r="L50" s="56"/>
      <c r="M50" s="74"/>
      <c r="N50" s="337"/>
      <c r="O50" s="56"/>
      <c r="P50" s="74"/>
      <c r="Q50" s="337"/>
      <c r="R50" s="56"/>
      <c r="S50" s="74"/>
      <c r="T50" s="93"/>
      <c r="U50" s="56"/>
      <c r="V50" s="56"/>
      <c r="W50" s="57"/>
      <c r="X50" s="93"/>
      <c r="Y50" s="74"/>
      <c r="Z50" s="93"/>
      <c r="AA50" s="56"/>
      <c r="AB50" s="93"/>
      <c r="AC50" s="56"/>
      <c r="AD50" s="56"/>
      <c r="AE50" s="93"/>
      <c r="AF50" s="97"/>
    </row>
    <row r="51" spans="1:32" ht="16.149999999999999" customHeight="1" x14ac:dyDescent="0.2">
      <c r="A51" s="49">
        <v>45</v>
      </c>
      <c r="B51" s="50" t="s">
        <v>51</v>
      </c>
      <c r="C51" s="320"/>
      <c r="D51" s="51"/>
      <c r="E51" s="80"/>
      <c r="F51" s="80"/>
      <c r="G51" s="80"/>
      <c r="H51" s="338"/>
      <c r="I51" s="51"/>
      <c r="J51" s="80"/>
      <c r="K51" s="338"/>
      <c r="L51" s="51"/>
      <c r="M51" s="80"/>
      <c r="N51" s="338"/>
      <c r="O51" s="51"/>
      <c r="P51" s="80"/>
      <c r="Q51" s="338"/>
      <c r="R51" s="51"/>
      <c r="S51" s="80"/>
      <c r="T51" s="94"/>
      <c r="U51" s="51"/>
      <c r="V51" s="51"/>
      <c r="W51" s="52"/>
      <c r="X51" s="94"/>
      <c r="Y51" s="80"/>
      <c r="Z51" s="94"/>
      <c r="AA51" s="51"/>
      <c r="AB51" s="94"/>
      <c r="AC51" s="53"/>
      <c r="AD51" s="51"/>
      <c r="AE51" s="95"/>
      <c r="AF51" s="95"/>
    </row>
    <row r="52" spans="1:32" ht="16.149999999999999" customHeight="1" x14ac:dyDescent="0.2">
      <c r="A52" s="58">
        <v>46</v>
      </c>
      <c r="B52" s="59" t="s">
        <v>52</v>
      </c>
      <c r="C52" s="318"/>
      <c r="D52" s="60"/>
      <c r="E52" s="65"/>
      <c r="F52" s="65"/>
      <c r="G52" s="65"/>
      <c r="H52" s="336"/>
      <c r="I52" s="60"/>
      <c r="J52" s="65"/>
      <c r="K52" s="336"/>
      <c r="L52" s="60"/>
      <c r="M52" s="65"/>
      <c r="N52" s="336"/>
      <c r="O52" s="60"/>
      <c r="P52" s="65"/>
      <c r="Q52" s="336"/>
      <c r="R52" s="60"/>
      <c r="S52" s="65"/>
      <c r="T52" s="92"/>
      <c r="U52" s="60"/>
      <c r="V52" s="60"/>
      <c r="W52" s="61"/>
      <c r="X52" s="92"/>
      <c r="Y52" s="65"/>
      <c r="Z52" s="92"/>
      <c r="AA52" s="60"/>
      <c r="AB52" s="92"/>
      <c r="AC52" s="60"/>
      <c r="AD52" s="60"/>
      <c r="AE52" s="92"/>
      <c r="AF52" s="96"/>
    </row>
    <row r="53" spans="1:32" ht="16.149999999999999" customHeight="1" x14ac:dyDescent="0.2">
      <c r="A53" s="54">
        <v>47</v>
      </c>
      <c r="B53" s="55" t="s">
        <v>53</v>
      </c>
      <c r="C53" s="319"/>
      <c r="D53" s="56"/>
      <c r="E53" s="74"/>
      <c r="F53" s="74"/>
      <c r="G53" s="74"/>
      <c r="H53" s="337"/>
      <c r="I53" s="56"/>
      <c r="J53" s="74"/>
      <c r="K53" s="337"/>
      <c r="L53" s="56"/>
      <c r="M53" s="74"/>
      <c r="N53" s="337"/>
      <c r="O53" s="56"/>
      <c r="P53" s="74"/>
      <c r="Q53" s="337"/>
      <c r="R53" s="56"/>
      <c r="S53" s="74"/>
      <c r="T53" s="93"/>
      <c r="U53" s="56"/>
      <c r="V53" s="56"/>
      <c r="W53" s="57"/>
      <c r="X53" s="93"/>
      <c r="Y53" s="74"/>
      <c r="Z53" s="93"/>
      <c r="AA53" s="56"/>
      <c r="AB53" s="93"/>
      <c r="AC53" s="56"/>
      <c r="AD53" s="56"/>
      <c r="AE53" s="93"/>
      <c r="AF53" s="97"/>
    </row>
    <row r="54" spans="1:32" ht="16.149999999999999" customHeight="1" x14ac:dyDescent="0.2">
      <c r="A54" s="54">
        <v>48</v>
      </c>
      <c r="B54" s="55" t="s">
        <v>91</v>
      </c>
      <c r="C54" s="319"/>
      <c r="D54" s="56"/>
      <c r="E54" s="74"/>
      <c r="F54" s="74"/>
      <c r="G54" s="74"/>
      <c r="H54" s="337"/>
      <c r="I54" s="56"/>
      <c r="J54" s="74"/>
      <c r="K54" s="337"/>
      <c r="L54" s="56"/>
      <c r="M54" s="74"/>
      <c r="N54" s="337"/>
      <c r="O54" s="56"/>
      <c r="P54" s="74"/>
      <c r="Q54" s="337"/>
      <c r="R54" s="56"/>
      <c r="S54" s="74"/>
      <c r="T54" s="93"/>
      <c r="U54" s="56"/>
      <c r="V54" s="56"/>
      <c r="W54" s="57"/>
      <c r="X54" s="93"/>
      <c r="Y54" s="74"/>
      <c r="Z54" s="93"/>
      <c r="AA54" s="56"/>
      <c r="AB54" s="93"/>
      <c r="AC54" s="56"/>
      <c r="AD54" s="56"/>
      <c r="AE54" s="93"/>
      <c r="AF54" s="97"/>
    </row>
    <row r="55" spans="1:32" ht="16.149999999999999" customHeight="1" x14ac:dyDescent="0.2">
      <c r="A55" s="54">
        <v>49</v>
      </c>
      <c r="B55" s="55" t="s">
        <v>54</v>
      </c>
      <c r="C55" s="319"/>
      <c r="D55" s="56"/>
      <c r="E55" s="74"/>
      <c r="F55" s="74"/>
      <c r="G55" s="74"/>
      <c r="H55" s="337"/>
      <c r="I55" s="56"/>
      <c r="J55" s="74"/>
      <c r="K55" s="337"/>
      <c r="L55" s="56"/>
      <c r="M55" s="74"/>
      <c r="N55" s="337"/>
      <c r="O55" s="56"/>
      <c r="P55" s="74"/>
      <c r="Q55" s="337"/>
      <c r="R55" s="56"/>
      <c r="S55" s="74"/>
      <c r="T55" s="93"/>
      <c r="U55" s="56"/>
      <c r="V55" s="56"/>
      <c r="W55" s="57"/>
      <c r="X55" s="93"/>
      <c r="Y55" s="74"/>
      <c r="Z55" s="93"/>
      <c r="AA55" s="56"/>
      <c r="AB55" s="93"/>
      <c r="AC55" s="56"/>
      <c r="AD55" s="56"/>
      <c r="AE55" s="93"/>
      <c r="AF55" s="97"/>
    </row>
    <row r="56" spans="1:32" ht="16.149999999999999" customHeight="1" x14ac:dyDescent="0.2">
      <c r="A56" s="49">
        <v>50</v>
      </c>
      <c r="B56" s="50" t="s">
        <v>55</v>
      </c>
      <c r="C56" s="320"/>
      <c r="D56" s="51"/>
      <c r="E56" s="80"/>
      <c r="F56" s="80"/>
      <c r="G56" s="80"/>
      <c r="H56" s="338"/>
      <c r="I56" s="51"/>
      <c r="J56" s="80"/>
      <c r="K56" s="338"/>
      <c r="L56" s="51"/>
      <c r="M56" s="80"/>
      <c r="N56" s="338"/>
      <c r="O56" s="51"/>
      <c r="P56" s="80"/>
      <c r="Q56" s="338"/>
      <c r="R56" s="51"/>
      <c r="S56" s="80"/>
      <c r="T56" s="94"/>
      <c r="U56" s="51"/>
      <c r="V56" s="51"/>
      <c r="W56" s="52"/>
      <c r="X56" s="94"/>
      <c r="Y56" s="80"/>
      <c r="Z56" s="94"/>
      <c r="AA56" s="51"/>
      <c r="AB56" s="94"/>
      <c r="AC56" s="53"/>
      <c r="AD56" s="51"/>
      <c r="AE56" s="95"/>
      <c r="AF56" s="95"/>
    </row>
    <row r="57" spans="1:32" ht="16.149999999999999" customHeight="1" x14ac:dyDescent="0.2">
      <c r="A57" s="58">
        <v>51</v>
      </c>
      <c r="B57" s="59" t="s">
        <v>56</v>
      </c>
      <c r="C57" s="318"/>
      <c r="D57" s="60"/>
      <c r="E57" s="65"/>
      <c r="F57" s="65"/>
      <c r="G57" s="65"/>
      <c r="H57" s="336"/>
      <c r="I57" s="60"/>
      <c r="J57" s="65"/>
      <c r="K57" s="336"/>
      <c r="L57" s="60"/>
      <c r="M57" s="65"/>
      <c r="N57" s="336"/>
      <c r="O57" s="60"/>
      <c r="P57" s="65"/>
      <c r="Q57" s="336"/>
      <c r="R57" s="60"/>
      <c r="S57" s="65"/>
      <c r="T57" s="92"/>
      <c r="U57" s="60"/>
      <c r="V57" s="60"/>
      <c r="W57" s="61"/>
      <c r="X57" s="92"/>
      <c r="Y57" s="65"/>
      <c r="Z57" s="92"/>
      <c r="AA57" s="60"/>
      <c r="AB57" s="92"/>
      <c r="AC57" s="60"/>
      <c r="AD57" s="60"/>
      <c r="AE57" s="92"/>
      <c r="AF57" s="96"/>
    </row>
    <row r="58" spans="1:32" ht="16.149999999999999" customHeight="1" x14ac:dyDescent="0.2">
      <c r="A58" s="54">
        <v>52</v>
      </c>
      <c r="B58" s="55" t="s">
        <v>57</v>
      </c>
      <c r="C58" s="319"/>
      <c r="D58" s="56"/>
      <c r="E58" s="74"/>
      <c r="F58" s="74"/>
      <c r="G58" s="74"/>
      <c r="H58" s="337"/>
      <c r="I58" s="56"/>
      <c r="J58" s="74"/>
      <c r="K58" s="337"/>
      <c r="L58" s="56"/>
      <c r="M58" s="74"/>
      <c r="N58" s="337"/>
      <c r="O58" s="56"/>
      <c r="P58" s="74"/>
      <c r="Q58" s="337"/>
      <c r="R58" s="56"/>
      <c r="S58" s="74"/>
      <c r="T58" s="93"/>
      <c r="U58" s="56"/>
      <c r="V58" s="56"/>
      <c r="W58" s="57"/>
      <c r="X58" s="93"/>
      <c r="Y58" s="74"/>
      <c r="Z58" s="93"/>
      <c r="AA58" s="56"/>
      <c r="AB58" s="93"/>
      <c r="AC58" s="56"/>
      <c r="AD58" s="56"/>
      <c r="AE58" s="93"/>
      <c r="AF58" s="97"/>
    </row>
    <row r="59" spans="1:32" ht="16.149999999999999" customHeight="1" x14ac:dyDescent="0.2">
      <c r="A59" s="54">
        <v>53</v>
      </c>
      <c r="B59" s="55" t="s">
        <v>58</v>
      </c>
      <c r="C59" s="319"/>
      <c r="D59" s="56"/>
      <c r="E59" s="74"/>
      <c r="F59" s="74"/>
      <c r="G59" s="74"/>
      <c r="H59" s="337"/>
      <c r="I59" s="56"/>
      <c r="J59" s="74"/>
      <c r="K59" s="337"/>
      <c r="L59" s="56"/>
      <c r="M59" s="74"/>
      <c r="N59" s="337"/>
      <c r="O59" s="56"/>
      <c r="P59" s="74"/>
      <c r="Q59" s="337"/>
      <c r="R59" s="56"/>
      <c r="S59" s="74"/>
      <c r="T59" s="93"/>
      <c r="U59" s="56"/>
      <c r="V59" s="56"/>
      <c r="W59" s="57"/>
      <c r="X59" s="93"/>
      <c r="Y59" s="74"/>
      <c r="Z59" s="93"/>
      <c r="AA59" s="56"/>
      <c r="AB59" s="93"/>
      <c r="AC59" s="56"/>
      <c r="AD59" s="56"/>
      <c r="AE59" s="93"/>
      <c r="AF59" s="97"/>
    </row>
    <row r="60" spans="1:32" ht="16.149999999999999" customHeight="1" x14ac:dyDescent="0.2">
      <c r="A60" s="54">
        <v>54</v>
      </c>
      <c r="B60" s="55" t="s">
        <v>59</v>
      </c>
      <c r="C60" s="319"/>
      <c r="D60" s="56"/>
      <c r="E60" s="74"/>
      <c r="F60" s="74"/>
      <c r="G60" s="74"/>
      <c r="H60" s="337"/>
      <c r="I60" s="56"/>
      <c r="J60" s="74"/>
      <c r="K60" s="337"/>
      <c r="L60" s="56"/>
      <c r="M60" s="74"/>
      <c r="N60" s="337"/>
      <c r="O60" s="56"/>
      <c r="P60" s="74"/>
      <c r="Q60" s="337"/>
      <c r="R60" s="56"/>
      <c r="S60" s="74"/>
      <c r="T60" s="93"/>
      <c r="U60" s="56"/>
      <c r="V60" s="56"/>
      <c r="W60" s="57"/>
      <c r="X60" s="93"/>
      <c r="Y60" s="74"/>
      <c r="Z60" s="93"/>
      <c r="AA60" s="56"/>
      <c r="AB60" s="93"/>
      <c r="AC60" s="56"/>
      <c r="AD60" s="56"/>
      <c r="AE60" s="93"/>
      <c r="AF60" s="97"/>
    </row>
    <row r="61" spans="1:32" ht="16.149999999999999" customHeight="1" x14ac:dyDescent="0.2">
      <c r="A61" s="49">
        <v>55</v>
      </c>
      <c r="B61" s="50" t="s">
        <v>60</v>
      </c>
      <c r="C61" s="320"/>
      <c r="D61" s="51"/>
      <c r="E61" s="80"/>
      <c r="F61" s="80"/>
      <c r="G61" s="80"/>
      <c r="H61" s="338"/>
      <c r="I61" s="51"/>
      <c r="J61" s="80"/>
      <c r="K61" s="338"/>
      <c r="L61" s="51"/>
      <c r="M61" s="80"/>
      <c r="N61" s="338"/>
      <c r="O61" s="51"/>
      <c r="P61" s="80"/>
      <c r="Q61" s="338"/>
      <c r="R61" s="51"/>
      <c r="S61" s="80"/>
      <c r="T61" s="94"/>
      <c r="U61" s="51"/>
      <c r="V61" s="51"/>
      <c r="W61" s="52"/>
      <c r="X61" s="94"/>
      <c r="Y61" s="80"/>
      <c r="Z61" s="94"/>
      <c r="AA61" s="51"/>
      <c r="AB61" s="94"/>
      <c r="AC61" s="53"/>
      <c r="AD61" s="51"/>
      <c r="AE61" s="95"/>
      <c r="AF61" s="95"/>
    </row>
    <row r="62" spans="1:32" ht="16.149999999999999" customHeight="1" x14ac:dyDescent="0.2">
      <c r="A62" s="58">
        <v>56</v>
      </c>
      <c r="B62" s="59" t="s">
        <v>61</v>
      </c>
      <c r="C62" s="318"/>
      <c r="D62" s="60"/>
      <c r="E62" s="65"/>
      <c r="F62" s="65"/>
      <c r="G62" s="65"/>
      <c r="H62" s="336"/>
      <c r="I62" s="60"/>
      <c r="J62" s="65"/>
      <c r="K62" s="336"/>
      <c r="L62" s="60"/>
      <c r="M62" s="65"/>
      <c r="N62" s="336"/>
      <c r="O62" s="60"/>
      <c r="P62" s="65"/>
      <c r="Q62" s="336"/>
      <c r="R62" s="60"/>
      <c r="S62" s="65"/>
      <c r="T62" s="92"/>
      <c r="U62" s="60"/>
      <c r="V62" s="60"/>
      <c r="W62" s="61"/>
      <c r="X62" s="92"/>
      <c r="Y62" s="65"/>
      <c r="Z62" s="92"/>
      <c r="AA62" s="60"/>
      <c r="AB62" s="92"/>
      <c r="AC62" s="60"/>
      <c r="AD62" s="60"/>
      <c r="AE62" s="92"/>
      <c r="AF62" s="96"/>
    </row>
    <row r="63" spans="1:32" ht="16.149999999999999" customHeight="1" x14ac:dyDescent="0.2">
      <c r="A63" s="54">
        <v>57</v>
      </c>
      <c r="B63" s="55" t="s">
        <v>62</v>
      </c>
      <c r="C63" s="319"/>
      <c r="D63" s="56"/>
      <c r="E63" s="74"/>
      <c r="F63" s="74"/>
      <c r="G63" s="74"/>
      <c r="H63" s="337"/>
      <c r="I63" s="56"/>
      <c r="J63" s="74"/>
      <c r="K63" s="337"/>
      <c r="L63" s="56"/>
      <c r="M63" s="74"/>
      <c r="N63" s="337"/>
      <c r="O63" s="56"/>
      <c r="P63" s="74"/>
      <c r="Q63" s="337"/>
      <c r="R63" s="56"/>
      <c r="S63" s="74"/>
      <c r="T63" s="93"/>
      <c r="U63" s="56"/>
      <c r="V63" s="56"/>
      <c r="W63" s="57"/>
      <c r="X63" s="93"/>
      <c r="Y63" s="74"/>
      <c r="Z63" s="93"/>
      <c r="AA63" s="56"/>
      <c r="AB63" s="93"/>
      <c r="AC63" s="56"/>
      <c r="AD63" s="56"/>
      <c r="AE63" s="93"/>
      <c r="AF63" s="97"/>
    </row>
    <row r="64" spans="1:32" ht="16.149999999999999" customHeight="1" x14ac:dyDescent="0.2">
      <c r="A64" s="54">
        <v>58</v>
      </c>
      <c r="B64" s="55" t="s">
        <v>63</v>
      </c>
      <c r="C64" s="319"/>
      <c r="D64" s="56"/>
      <c r="E64" s="74"/>
      <c r="F64" s="74"/>
      <c r="G64" s="74"/>
      <c r="H64" s="337"/>
      <c r="I64" s="56"/>
      <c r="J64" s="74"/>
      <c r="K64" s="337"/>
      <c r="L64" s="56"/>
      <c r="M64" s="74"/>
      <c r="N64" s="337"/>
      <c r="O64" s="56"/>
      <c r="P64" s="74"/>
      <c r="Q64" s="337"/>
      <c r="R64" s="56"/>
      <c r="S64" s="74"/>
      <c r="T64" s="93"/>
      <c r="U64" s="56"/>
      <c r="V64" s="56"/>
      <c r="W64" s="57"/>
      <c r="X64" s="93"/>
      <c r="Y64" s="74"/>
      <c r="Z64" s="93"/>
      <c r="AA64" s="56"/>
      <c r="AB64" s="93"/>
      <c r="AC64" s="56"/>
      <c r="AD64" s="56"/>
      <c r="AE64" s="93"/>
      <c r="AF64" s="97"/>
    </row>
    <row r="65" spans="1:32" ht="16.149999999999999" customHeight="1" x14ac:dyDescent="0.2">
      <c r="A65" s="54">
        <v>59</v>
      </c>
      <c r="B65" s="55" t="s">
        <v>64</v>
      </c>
      <c r="C65" s="319"/>
      <c r="D65" s="56"/>
      <c r="E65" s="74"/>
      <c r="F65" s="74"/>
      <c r="G65" s="74"/>
      <c r="H65" s="337"/>
      <c r="I65" s="56"/>
      <c r="J65" s="74"/>
      <c r="K65" s="337"/>
      <c r="L65" s="56"/>
      <c r="M65" s="74"/>
      <c r="N65" s="337"/>
      <c r="O65" s="56"/>
      <c r="P65" s="74"/>
      <c r="Q65" s="337"/>
      <c r="R65" s="56"/>
      <c r="S65" s="74"/>
      <c r="T65" s="93"/>
      <c r="U65" s="56"/>
      <c r="V65" s="56"/>
      <c r="W65" s="57"/>
      <c r="X65" s="93"/>
      <c r="Y65" s="74"/>
      <c r="Z65" s="93"/>
      <c r="AA65" s="56"/>
      <c r="AB65" s="93"/>
      <c r="AC65" s="56"/>
      <c r="AD65" s="56"/>
      <c r="AE65" s="93"/>
      <c r="AF65" s="97"/>
    </row>
    <row r="66" spans="1:32" ht="16.149999999999999" customHeight="1" x14ac:dyDescent="0.2">
      <c r="A66" s="49">
        <v>60</v>
      </c>
      <c r="B66" s="50" t="s">
        <v>65</v>
      </c>
      <c r="C66" s="320"/>
      <c r="D66" s="51"/>
      <c r="E66" s="80"/>
      <c r="F66" s="80"/>
      <c r="G66" s="80"/>
      <c r="H66" s="338"/>
      <c r="I66" s="51"/>
      <c r="J66" s="80"/>
      <c r="K66" s="338"/>
      <c r="L66" s="51"/>
      <c r="M66" s="80"/>
      <c r="N66" s="338"/>
      <c r="O66" s="51"/>
      <c r="P66" s="80"/>
      <c r="Q66" s="338"/>
      <c r="R66" s="51"/>
      <c r="S66" s="80"/>
      <c r="T66" s="94"/>
      <c r="U66" s="51"/>
      <c r="V66" s="51"/>
      <c r="W66" s="52"/>
      <c r="X66" s="94"/>
      <c r="Y66" s="80"/>
      <c r="Z66" s="94"/>
      <c r="AA66" s="51"/>
      <c r="AB66" s="94"/>
      <c r="AC66" s="53"/>
      <c r="AD66" s="51"/>
      <c r="AE66" s="95"/>
      <c r="AF66" s="95"/>
    </row>
    <row r="67" spans="1:32" ht="16.149999999999999" customHeight="1" x14ac:dyDescent="0.2">
      <c r="A67" s="58">
        <v>61</v>
      </c>
      <c r="B67" s="59" t="s">
        <v>66</v>
      </c>
      <c r="C67" s="318"/>
      <c r="D67" s="60"/>
      <c r="E67" s="65"/>
      <c r="F67" s="65"/>
      <c r="G67" s="65"/>
      <c r="H67" s="336"/>
      <c r="I67" s="60"/>
      <c r="J67" s="65"/>
      <c r="K67" s="336"/>
      <c r="L67" s="60"/>
      <c r="M67" s="65"/>
      <c r="N67" s="336"/>
      <c r="O67" s="60"/>
      <c r="P67" s="65"/>
      <c r="Q67" s="336"/>
      <c r="R67" s="60"/>
      <c r="S67" s="65"/>
      <c r="T67" s="92"/>
      <c r="U67" s="60"/>
      <c r="V67" s="60"/>
      <c r="W67" s="61"/>
      <c r="X67" s="92"/>
      <c r="Y67" s="65"/>
      <c r="Z67" s="92"/>
      <c r="AA67" s="60"/>
      <c r="AB67" s="92"/>
      <c r="AC67" s="60"/>
      <c r="AD67" s="60"/>
      <c r="AE67" s="92"/>
      <c r="AF67" s="96"/>
    </row>
    <row r="68" spans="1:32" ht="16.149999999999999" customHeight="1" x14ac:dyDescent="0.2">
      <c r="A68" s="54">
        <v>62</v>
      </c>
      <c r="B68" s="55" t="s">
        <v>67</v>
      </c>
      <c r="C68" s="319"/>
      <c r="D68" s="56"/>
      <c r="E68" s="74"/>
      <c r="F68" s="74"/>
      <c r="G68" s="74"/>
      <c r="H68" s="337"/>
      <c r="I68" s="56"/>
      <c r="J68" s="74"/>
      <c r="K68" s="337"/>
      <c r="L68" s="56"/>
      <c r="M68" s="74"/>
      <c r="N68" s="337"/>
      <c r="O68" s="56"/>
      <c r="P68" s="74"/>
      <c r="Q68" s="337"/>
      <c r="R68" s="56"/>
      <c r="S68" s="74"/>
      <c r="T68" s="93"/>
      <c r="U68" s="56"/>
      <c r="V68" s="56"/>
      <c r="W68" s="57"/>
      <c r="X68" s="93"/>
      <c r="Y68" s="74"/>
      <c r="Z68" s="93"/>
      <c r="AA68" s="56"/>
      <c r="AB68" s="93"/>
      <c r="AC68" s="56"/>
      <c r="AD68" s="56"/>
      <c r="AE68" s="93"/>
      <c r="AF68" s="97"/>
    </row>
    <row r="69" spans="1:32" ht="16.149999999999999" customHeight="1" x14ac:dyDescent="0.2">
      <c r="A69" s="54">
        <v>63</v>
      </c>
      <c r="B69" s="55" t="s">
        <v>68</v>
      </c>
      <c r="C69" s="319"/>
      <c r="D69" s="56"/>
      <c r="E69" s="74"/>
      <c r="F69" s="74"/>
      <c r="G69" s="74"/>
      <c r="H69" s="337"/>
      <c r="I69" s="56"/>
      <c r="J69" s="74"/>
      <c r="K69" s="337"/>
      <c r="L69" s="56"/>
      <c r="M69" s="74"/>
      <c r="N69" s="337"/>
      <c r="O69" s="56"/>
      <c r="P69" s="74"/>
      <c r="Q69" s="337"/>
      <c r="R69" s="56"/>
      <c r="S69" s="74"/>
      <c r="T69" s="93"/>
      <c r="U69" s="56"/>
      <c r="V69" s="56"/>
      <c r="W69" s="57"/>
      <c r="X69" s="93"/>
      <c r="Y69" s="74"/>
      <c r="Z69" s="93"/>
      <c r="AA69" s="56"/>
      <c r="AB69" s="93"/>
      <c r="AC69" s="56"/>
      <c r="AD69" s="56"/>
      <c r="AE69" s="93"/>
      <c r="AF69" s="97"/>
    </row>
    <row r="70" spans="1:32" ht="16.149999999999999" customHeight="1" x14ac:dyDescent="0.2">
      <c r="A70" s="54">
        <v>64</v>
      </c>
      <c r="B70" s="55" t="s">
        <v>69</v>
      </c>
      <c r="C70" s="319"/>
      <c r="D70" s="56"/>
      <c r="E70" s="74"/>
      <c r="F70" s="74"/>
      <c r="G70" s="74"/>
      <c r="H70" s="337"/>
      <c r="I70" s="56"/>
      <c r="J70" s="74"/>
      <c r="K70" s="337"/>
      <c r="L70" s="56"/>
      <c r="M70" s="74"/>
      <c r="N70" s="337"/>
      <c r="O70" s="56"/>
      <c r="P70" s="74"/>
      <c r="Q70" s="337"/>
      <c r="R70" s="56"/>
      <c r="S70" s="74"/>
      <c r="T70" s="93"/>
      <c r="U70" s="56"/>
      <c r="V70" s="56"/>
      <c r="W70" s="57"/>
      <c r="X70" s="93"/>
      <c r="Y70" s="74"/>
      <c r="Z70" s="93"/>
      <c r="AA70" s="56"/>
      <c r="AB70" s="93"/>
      <c r="AC70" s="56"/>
      <c r="AD70" s="56"/>
      <c r="AE70" s="93"/>
      <c r="AF70" s="97"/>
    </row>
    <row r="71" spans="1:32" ht="16.149999999999999" customHeight="1" x14ac:dyDescent="0.2">
      <c r="A71" s="49">
        <v>65</v>
      </c>
      <c r="B71" s="50" t="s">
        <v>70</v>
      </c>
      <c r="C71" s="320"/>
      <c r="D71" s="51"/>
      <c r="E71" s="80"/>
      <c r="F71" s="80"/>
      <c r="G71" s="80"/>
      <c r="H71" s="338"/>
      <c r="I71" s="51"/>
      <c r="J71" s="80"/>
      <c r="K71" s="338"/>
      <c r="L71" s="51"/>
      <c r="M71" s="80"/>
      <c r="N71" s="338"/>
      <c r="O71" s="51"/>
      <c r="P71" s="80"/>
      <c r="Q71" s="338"/>
      <c r="R71" s="51"/>
      <c r="S71" s="80"/>
      <c r="T71" s="94"/>
      <c r="U71" s="51"/>
      <c r="V71" s="51"/>
      <c r="W71" s="52"/>
      <c r="X71" s="94"/>
      <c r="Y71" s="80"/>
      <c r="Z71" s="94"/>
      <c r="AA71" s="51"/>
      <c r="AB71" s="94"/>
      <c r="AC71" s="53"/>
      <c r="AD71" s="51"/>
      <c r="AE71" s="95"/>
      <c r="AF71" s="95"/>
    </row>
    <row r="72" spans="1:32" ht="16.149999999999999" customHeight="1" x14ac:dyDescent="0.2">
      <c r="A72" s="58">
        <v>66</v>
      </c>
      <c r="B72" s="59" t="s">
        <v>71</v>
      </c>
      <c r="C72" s="318"/>
      <c r="D72" s="60"/>
      <c r="E72" s="65"/>
      <c r="F72" s="65"/>
      <c r="G72" s="65"/>
      <c r="H72" s="336"/>
      <c r="I72" s="60"/>
      <c r="J72" s="65"/>
      <c r="K72" s="336"/>
      <c r="L72" s="60"/>
      <c r="M72" s="65"/>
      <c r="N72" s="336"/>
      <c r="O72" s="60"/>
      <c r="P72" s="65"/>
      <c r="Q72" s="336"/>
      <c r="R72" s="60"/>
      <c r="S72" s="65"/>
      <c r="T72" s="92"/>
      <c r="U72" s="60"/>
      <c r="V72" s="60"/>
      <c r="W72" s="61"/>
      <c r="X72" s="92"/>
      <c r="Y72" s="65"/>
      <c r="Z72" s="92"/>
      <c r="AA72" s="60"/>
      <c r="AB72" s="92"/>
      <c r="AC72" s="60"/>
      <c r="AD72" s="60"/>
      <c r="AE72" s="92"/>
      <c r="AF72" s="96"/>
    </row>
    <row r="73" spans="1:32" ht="16.149999999999999" customHeight="1" x14ac:dyDescent="0.2">
      <c r="A73" s="54">
        <v>67</v>
      </c>
      <c r="B73" s="55" t="s">
        <v>4</v>
      </c>
      <c r="C73" s="319"/>
      <c r="D73" s="56"/>
      <c r="E73" s="74"/>
      <c r="F73" s="74"/>
      <c r="G73" s="74"/>
      <c r="H73" s="337"/>
      <c r="I73" s="56"/>
      <c r="J73" s="74"/>
      <c r="K73" s="337"/>
      <c r="L73" s="56"/>
      <c r="M73" s="74"/>
      <c r="N73" s="337"/>
      <c r="O73" s="56"/>
      <c r="P73" s="74"/>
      <c r="Q73" s="337"/>
      <c r="R73" s="56"/>
      <c r="S73" s="74"/>
      <c r="T73" s="93"/>
      <c r="U73" s="56"/>
      <c r="V73" s="56"/>
      <c r="W73" s="57"/>
      <c r="X73" s="93"/>
      <c r="Y73" s="74"/>
      <c r="Z73" s="93"/>
      <c r="AA73" s="56"/>
      <c r="AB73" s="93"/>
      <c r="AC73" s="56"/>
      <c r="AD73" s="56"/>
      <c r="AE73" s="93"/>
      <c r="AF73" s="97"/>
    </row>
    <row r="74" spans="1:32" ht="16.149999999999999" customHeight="1" x14ac:dyDescent="0.2">
      <c r="A74" s="54">
        <v>68</v>
      </c>
      <c r="B74" s="55" t="s">
        <v>3</v>
      </c>
      <c r="C74" s="319"/>
      <c r="D74" s="56"/>
      <c r="E74" s="74"/>
      <c r="F74" s="74"/>
      <c r="G74" s="74"/>
      <c r="H74" s="337"/>
      <c r="I74" s="56"/>
      <c r="J74" s="74"/>
      <c r="K74" s="337"/>
      <c r="L74" s="56"/>
      <c r="M74" s="74"/>
      <c r="N74" s="337"/>
      <c r="O74" s="56"/>
      <c r="P74" s="74"/>
      <c r="Q74" s="337"/>
      <c r="R74" s="56"/>
      <c r="S74" s="74"/>
      <c r="T74" s="93"/>
      <c r="U74" s="56"/>
      <c r="V74" s="56"/>
      <c r="W74" s="57"/>
      <c r="X74" s="93"/>
      <c r="Y74" s="74"/>
      <c r="Z74" s="93"/>
      <c r="AA74" s="56"/>
      <c r="AB74" s="93"/>
      <c r="AC74" s="56"/>
      <c r="AD74" s="56"/>
      <c r="AE74" s="93"/>
      <c r="AF74" s="97"/>
    </row>
    <row r="75" spans="1:32" ht="16.149999999999999" customHeight="1" x14ac:dyDescent="0.2">
      <c r="A75" s="54">
        <v>69</v>
      </c>
      <c r="B75" s="55" t="s">
        <v>93</v>
      </c>
      <c r="C75" s="319"/>
      <c r="D75" s="56"/>
      <c r="E75" s="74"/>
      <c r="F75" s="74"/>
      <c r="G75" s="74"/>
      <c r="H75" s="337"/>
      <c r="I75" s="56"/>
      <c r="J75" s="74"/>
      <c r="K75" s="337"/>
      <c r="L75" s="56"/>
      <c r="M75" s="74"/>
      <c r="N75" s="337"/>
      <c r="O75" s="56"/>
      <c r="P75" s="74"/>
      <c r="Q75" s="337"/>
      <c r="R75" s="56"/>
      <c r="S75" s="74"/>
      <c r="T75" s="93"/>
      <c r="U75" s="56"/>
      <c r="V75" s="56"/>
      <c r="W75" s="57"/>
      <c r="X75" s="93"/>
      <c r="Y75" s="74"/>
      <c r="Z75" s="93"/>
      <c r="AA75" s="56"/>
      <c r="AB75" s="93"/>
      <c r="AC75" s="56"/>
      <c r="AD75" s="56"/>
      <c r="AE75" s="93"/>
      <c r="AF75" s="97"/>
    </row>
    <row r="76" spans="1:32" s="195" customFormat="1" ht="16.149999999999999" customHeight="1" thickBot="1" x14ac:dyDescent="0.25">
      <c r="A76" s="1574" t="s">
        <v>494</v>
      </c>
      <c r="B76" s="1576"/>
      <c r="C76" s="339">
        <v>941</v>
      </c>
      <c r="D76" s="308"/>
      <c r="E76" s="329">
        <v>10201903.051314747</v>
      </c>
      <c r="F76" s="329">
        <v>788.90242015830813</v>
      </c>
      <c r="G76" s="329">
        <v>742357.17736896791</v>
      </c>
      <c r="H76" s="339">
        <v>429</v>
      </c>
      <c r="I76" s="308"/>
      <c r="J76" s="329">
        <v>142359.24556104591</v>
      </c>
      <c r="K76" s="339">
        <v>0</v>
      </c>
      <c r="L76" s="308"/>
      <c r="M76" s="329">
        <v>0</v>
      </c>
      <c r="N76" s="339">
        <v>94</v>
      </c>
      <c r="O76" s="308"/>
      <c r="P76" s="329">
        <v>203396.01534452024</v>
      </c>
      <c r="Q76" s="339">
        <v>56</v>
      </c>
      <c r="R76" s="308"/>
      <c r="S76" s="329">
        <v>52204.948940321141</v>
      </c>
      <c r="T76" s="340">
        <v>11342220</v>
      </c>
      <c r="U76" s="308">
        <v>6679</v>
      </c>
      <c r="V76" s="308">
        <v>68596</v>
      </c>
      <c r="W76" s="341">
        <v>75275</v>
      </c>
      <c r="X76" s="340">
        <v>11417495</v>
      </c>
      <c r="Y76" s="329">
        <v>-28544</v>
      </c>
      <c r="Z76" s="340">
        <v>11388951</v>
      </c>
      <c r="AA76" s="329">
        <v>0</v>
      </c>
      <c r="AB76" s="340">
        <v>11388951</v>
      </c>
      <c r="AC76" s="308">
        <v>7527422</v>
      </c>
      <c r="AD76" s="308">
        <v>3861529</v>
      </c>
      <c r="AE76" s="340">
        <v>965383</v>
      </c>
      <c r="AF76" s="305">
        <v>11388951</v>
      </c>
    </row>
    <row r="77" spans="1:32" s="195" customFormat="1" ht="12.75" customHeight="1" thickTop="1" x14ac:dyDescent="0.2">
      <c r="A77" s="1577" t="s">
        <v>447</v>
      </c>
      <c r="B77" s="1578"/>
      <c r="C77" s="348"/>
      <c r="D77" s="326"/>
      <c r="E77" s="326"/>
      <c r="F77" s="326"/>
      <c r="G77" s="326"/>
      <c r="H77" s="348"/>
      <c r="I77" s="326"/>
      <c r="J77" s="326"/>
      <c r="K77" s="348"/>
      <c r="L77" s="326"/>
      <c r="M77" s="326"/>
      <c r="N77" s="348"/>
      <c r="O77" s="326"/>
      <c r="P77" s="326"/>
      <c r="Q77" s="348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6"/>
      <c r="G78" s="236"/>
      <c r="H78" s="238"/>
      <c r="I78" s="236"/>
      <c r="J78" s="236"/>
      <c r="K78" s="238"/>
      <c r="L78" s="236"/>
      <c r="M78" s="236"/>
      <c r="N78" s="238"/>
      <c r="O78" s="236"/>
      <c r="P78" s="236"/>
      <c r="Q78" s="238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97">
        <v>0</v>
      </c>
      <c r="AC78" s="241">
        <v>0</v>
      </c>
      <c r="AD78" s="236">
        <v>0</v>
      </c>
      <c r="AE78" s="97">
        <v>0</v>
      </c>
      <c r="AF78" s="97">
        <v>0</v>
      </c>
    </row>
    <row r="79" spans="1:32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6"/>
      <c r="G79" s="236"/>
      <c r="H79" s="238"/>
      <c r="I79" s="236"/>
      <c r="J79" s="236"/>
      <c r="K79" s="238"/>
      <c r="L79" s="236"/>
      <c r="M79" s="236"/>
      <c r="N79" s="238"/>
      <c r="O79" s="236"/>
      <c r="P79" s="236"/>
      <c r="Q79" s="238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40"/>
      <c r="AC79" s="241"/>
      <c r="AD79" s="236"/>
      <c r="AE79" s="240"/>
      <c r="AF79" s="97">
        <v>0</v>
      </c>
    </row>
    <row r="80" spans="1:32" ht="16.149999999999999" customHeight="1" x14ac:dyDescent="0.2">
      <c r="A80" s="1583" t="s">
        <v>547</v>
      </c>
      <c r="B80" s="1584"/>
      <c r="C80" s="238"/>
      <c r="D80" s="236"/>
      <c r="E80" s="236"/>
      <c r="F80" s="236"/>
      <c r="G80" s="236"/>
      <c r="H80" s="238"/>
      <c r="I80" s="236"/>
      <c r="J80" s="236"/>
      <c r="K80" s="238"/>
      <c r="L80" s="236"/>
      <c r="M80" s="236"/>
      <c r="N80" s="238"/>
      <c r="O80" s="236"/>
      <c r="P80" s="236"/>
      <c r="Q80" s="238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41"/>
      <c r="AC80" s="241">
        <v>0</v>
      </c>
      <c r="AD80" s="236">
        <v>0</v>
      </c>
      <c r="AE80" s="97">
        <v>0</v>
      </c>
      <c r="AF80" s="97">
        <v>0</v>
      </c>
    </row>
    <row r="81" spans="1:32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6"/>
      <c r="G81" s="236"/>
      <c r="H81" s="238"/>
      <c r="I81" s="236"/>
      <c r="J81" s="236"/>
      <c r="K81" s="238"/>
      <c r="L81" s="236"/>
      <c r="M81" s="236"/>
      <c r="N81" s="238"/>
      <c r="O81" s="236"/>
      <c r="P81" s="236"/>
      <c r="Q81" s="238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40"/>
      <c r="AC81" s="241"/>
      <c r="AD81" s="236"/>
      <c r="AE81" s="240"/>
      <c r="AF81" s="97">
        <v>0</v>
      </c>
    </row>
    <row r="82" spans="1:32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7"/>
      <c r="G82" s="237"/>
      <c r="H82" s="239"/>
      <c r="I82" s="237"/>
      <c r="J82" s="237"/>
      <c r="K82" s="239"/>
      <c r="L82" s="237"/>
      <c r="M82" s="237"/>
      <c r="N82" s="239"/>
      <c r="O82" s="237"/>
      <c r="P82" s="237"/>
      <c r="Q82" s="239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95">
        <v>11446</v>
      </c>
      <c r="AC82" s="53">
        <v>7632</v>
      </c>
      <c r="AD82" s="237">
        <v>3814</v>
      </c>
      <c r="AE82" s="95">
        <v>954</v>
      </c>
      <c r="AF82" s="95">
        <v>11446</v>
      </c>
    </row>
    <row r="83" spans="1:32" s="195" customFormat="1" ht="16.149999999999999" customHeight="1" thickBot="1" x14ac:dyDescent="0.25">
      <c r="A83" s="1574" t="s">
        <v>495</v>
      </c>
      <c r="B83" s="1575"/>
      <c r="C83" s="304">
        <v>941</v>
      </c>
      <c r="D83" s="303"/>
      <c r="E83" s="321">
        <v>10201903.051314747</v>
      </c>
      <c r="F83" s="321">
        <v>788.90242015830813</v>
      </c>
      <c r="G83" s="321">
        <v>742357.17736896791</v>
      </c>
      <c r="H83" s="304">
        <v>429</v>
      </c>
      <c r="I83" s="303"/>
      <c r="J83" s="321">
        <v>142359.24556104591</v>
      </c>
      <c r="K83" s="304">
        <v>0</v>
      </c>
      <c r="L83" s="303"/>
      <c r="M83" s="321">
        <v>0</v>
      </c>
      <c r="N83" s="304">
        <v>94</v>
      </c>
      <c r="O83" s="303"/>
      <c r="P83" s="321">
        <v>203396.01534452024</v>
      </c>
      <c r="Q83" s="304">
        <v>56</v>
      </c>
      <c r="R83" s="303"/>
      <c r="S83" s="321">
        <v>52204.948940321141</v>
      </c>
      <c r="T83" s="303">
        <v>11342220</v>
      </c>
      <c r="U83" s="303">
        <v>6679</v>
      </c>
      <c r="V83" s="303">
        <v>68596</v>
      </c>
      <c r="W83" s="303">
        <v>75275</v>
      </c>
      <c r="X83" s="303">
        <v>11417495</v>
      </c>
      <c r="Y83" s="303">
        <v>-28544</v>
      </c>
      <c r="Z83" s="303">
        <v>11388951</v>
      </c>
      <c r="AA83" s="321">
        <v>0</v>
      </c>
      <c r="AB83" s="305">
        <v>11400397</v>
      </c>
      <c r="AC83" s="303">
        <v>7535054</v>
      </c>
      <c r="AD83" s="303">
        <v>3865343</v>
      </c>
      <c r="AE83" s="305">
        <v>966337</v>
      </c>
      <c r="AF83" s="305">
        <v>11400397</v>
      </c>
    </row>
    <row r="84" spans="1:32" ht="8.4499999999999993" customHeight="1" thickTop="1" x14ac:dyDescent="0.2"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AA84" s="189"/>
      <c r="AB84" s="189"/>
      <c r="AC84" s="189"/>
      <c r="AD84" s="189"/>
      <c r="AE84" s="189"/>
      <c r="AF84" s="189"/>
    </row>
    <row r="85" spans="1:32" ht="8.4499999999999993" customHeight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AA85" s="189"/>
      <c r="AB85" s="189"/>
      <c r="AC85" s="189"/>
      <c r="AD85" s="189"/>
      <c r="AE85" s="189"/>
      <c r="AF85" s="189"/>
    </row>
    <row r="86" spans="1:32" ht="13.9" customHeight="1" x14ac:dyDescent="0.2"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AA86" s="189"/>
      <c r="AB86" s="189"/>
      <c r="AC86" s="189"/>
      <c r="AD86" s="189"/>
      <c r="AE86" s="189"/>
      <c r="AF86" s="189"/>
    </row>
    <row r="87" spans="1:32" ht="13.9" customHeight="1" x14ac:dyDescent="0.2">
      <c r="A87" s="112"/>
      <c r="B87" s="112"/>
      <c r="C87" s="112"/>
      <c r="D87" s="112"/>
      <c r="E87" s="112"/>
      <c r="F87" s="1596"/>
      <c r="G87" s="1596"/>
      <c r="H87" s="112"/>
      <c r="I87" s="112"/>
      <c r="J87" s="112"/>
      <c r="K87" s="112"/>
      <c r="L87" s="1336"/>
      <c r="M87" s="1336"/>
      <c r="N87" s="1336"/>
      <c r="O87" s="1336"/>
      <c r="P87" s="1336"/>
      <c r="Q87" s="1336"/>
      <c r="R87" s="1336"/>
      <c r="S87" s="1336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</row>
    <row r="88" spans="1:32" x14ac:dyDescent="0.2">
      <c r="A88" s="112" t="s">
        <v>1637</v>
      </c>
      <c r="B88" s="112" t="s">
        <v>1637</v>
      </c>
      <c r="C88" s="112" t="s">
        <v>1637</v>
      </c>
      <c r="D88" s="112" t="s">
        <v>1637</v>
      </c>
      <c r="E88" s="112" t="s">
        <v>1637</v>
      </c>
      <c r="F88" s="1596"/>
      <c r="G88" s="1596"/>
      <c r="H88" s="112"/>
      <c r="I88" s="112"/>
      <c r="J88" s="112"/>
      <c r="K88" s="112"/>
      <c r="L88" s="1336"/>
      <c r="M88" s="1336"/>
      <c r="N88" s="1336"/>
      <c r="O88" s="1336"/>
      <c r="P88" s="1336"/>
      <c r="Q88" s="1336"/>
      <c r="R88" s="1336"/>
      <c r="S88" s="1336"/>
      <c r="T88" s="112"/>
      <c r="U88" s="112"/>
      <c r="V88" s="112"/>
      <c r="W88" s="112"/>
      <c r="X88" s="112"/>
      <c r="Y88" s="888"/>
      <c r="Z88" s="1337"/>
      <c r="AA88" s="112"/>
      <c r="AB88" s="112"/>
      <c r="AC88" s="112"/>
      <c r="AD88" s="112"/>
      <c r="AE88" s="112"/>
      <c r="AF88" s="112"/>
    </row>
    <row r="89" spans="1:32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888"/>
      <c r="Z89" s="1337"/>
      <c r="AA89" s="112"/>
      <c r="AB89" s="112"/>
      <c r="AC89" s="112"/>
      <c r="AD89" s="112"/>
      <c r="AE89" s="112"/>
      <c r="AF89" s="112"/>
    </row>
    <row r="90" spans="1:32" x14ac:dyDescent="0.2">
      <c r="A90" s="112"/>
      <c r="B90" s="1339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</row>
    <row r="91" spans="1:32" x14ac:dyDescent="0.2">
      <c r="A91" s="112"/>
      <c r="B91" s="1339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2" x14ac:dyDescent="0.2">
      <c r="A92" s="112"/>
      <c r="B92" s="1339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</row>
    <row r="93" spans="1:32" x14ac:dyDescent="0.2">
      <c r="A93" s="112"/>
      <c r="B93" s="1339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5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554" t="s">
        <v>525</v>
      </c>
      <c r="B1" s="1555"/>
      <c r="C1" s="1556" t="s">
        <v>378</v>
      </c>
      <c r="D1" s="1557"/>
      <c r="E1" s="1557"/>
      <c r="F1" s="1557"/>
      <c r="G1" s="1557"/>
      <c r="H1" s="1557"/>
      <c r="I1" s="1557"/>
      <c r="J1" s="1558"/>
      <c r="K1" s="1559" t="s">
        <v>378</v>
      </c>
      <c r="L1" s="1560"/>
      <c r="M1" s="1560"/>
      <c r="N1" s="1560"/>
      <c r="O1" s="1560"/>
      <c r="P1" s="1560"/>
      <c r="Q1" s="1560"/>
      <c r="R1" s="1560"/>
      <c r="S1" s="1560"/>
      <c r="T1" s="1561"/>
      <c r="U1" s="1556" t="s">
        <v>378</v>
      </c>
      <c r="V1" s="1557"/>
      <c r="W1" s="1557"/>
      <c r="X1" s="1557"/>
      <c r="Y1" s="1557"/>
      <c r="Z1" s="1557"/>
      <c r="AA1" s="1558"/>
      <c r="AB1" s="1556" t="s">
        <v>378</v>
      </c>
      <c r="AC1" s="1557"/>
      <c r="AD1" s="1557"/>
      <c r="AE1" s="1557"/>
      <c r="AF1" s="1558"/>
    </row>
    <row r="2" spans="1:32" ht="30" customHeight="1" x14ac:dyDescent="0.2">
      <c r="A2" s="1555"/>
      <c r="B2" s="1555"/>
      <c r="C2" s="1562" t="s">
        <v>1238</v>
      </c>
      <c r="D2" s="1564" t="s">
        <v>1646</v>
      </c>
      <c r="E2" s="1565"/>
      <c r="F2" s="1565"/>
      <c r="G2" s="1566"/>
      <c r="H2" s="1564" t="s">
        <v>1317</v>
      </c>
      <c r="I2" s="1567"/>
      <c r="J2" s="1568"/>
      <c r="K2" s="1564" t="s">
        <v>1314</v>
      </c>
      <c r="L2" s="1567"/>
      <c r="M2" s="1568"/>
      <c r="N2" s="1564" t="s">
        <v>1315</v>
      </c>
      <c r="O2" s="1567"/>
      <c r="P2" s="1568"/>
      <c r="Q2" s="1564" t="s">
        <v>1316</v>
      </c>
      <c r="R2" s="1567"/>
      <c r="S2" s="1568"/>
      <c r="T2" s="1562" t="s">
        <v>539</v>
      </c>
      <c r="U2" s="1569" t="s">
        <v>251</v>
      </c>
      <c r="V2" s="1569"/>
      <c r="W2" s="1569"/>
      <c r="X2" s="1562" t="s">
        <v>540</v>
      </c>
      <c r="Y2" s="1570" t="s">
        <v>487</v>
      </c>
      <c r="Z2" s="1570" t="s">
        <v>541</v>
      </c>
      <c r="AA2" s="1585" t="s">
        <v>1532</v>
      </c>
      <c r="AB2" s="1562" t="s">
        <v>1323</v>
      </c>
      <c r="AC2" s="1562" t="s">
        <v>296</v>
      </c>
      <c r="AD2" s="1562" t="s">
        <v>297</v>
      </c>
      <c r="AE2" s="1562" t="s">
        <v>254</v>
      </c>
      <c r="AF2" s="1562" t="s">
        <v>1324</v>
      </c>
    </row>
    <row r="3" spans="1:32" ht="94.5" customHeight="1" x14ac:dyDescent="0.2">
      <c r="A3" s="1555"/>
      <c r="B3" s="1555"/>
      <c r="C3" s="1563"/>
      <c r="D3" s="1368" t="s">
        <v>489</v>
      </c>
      <c r="E3" s="1368" t="s">
        <v>711</v>
      </c>
      <c r="F3" s="1368" t="s">
        <v>489</v>
      </c>
      <c r="G3" s="1368" t="s">
        <v>710</v>
      </c>
      <c r="H3" s="1368" t="s">
        <v>1237</v>
      </c>
      <c r="I3" s="1368" t="s">
        <v>489</v>
      </c>
      <c r="J3" s="1368" t="s">
        <v>397</v>
      </c>
      <c r="K3" s="1368" t="s">
        <v>1236</v>
      </c>
      <c r="L3" s="1368" t="s">
        <v>489</v>
      </c>
      <c r="M3" s="1368" t="s">
        <v>397</v>
      </c>
      <c r="N3" s="1368" t="s">
        <v>1235</v>
      </c>
      <c r="O3" s="1368" t="s">
        <v>489</v>
      </c>
      <c r="P3" s="1368" t="s">
        <v>397</v>
      </c>
      <c r="Q3" s="1368" t="s">
        <v>1235</v>
      </c>
      <c r="R3" s="1368" t="s">
        <v>489</v>
      </c>
      <c r="S3" s="1368" t="s">
        <v>397</v>
      </c>
      <c r="T3" s="1562"/>
      <c r="U3" s="1367" t="s">
        <v>1233</v>
      </c>
      <c r="V3" s="1367" t="s">
        <v>1234</v>
      </c>
      <c r="W3" s="1367" t="s">
        <v>253</v>
      </c>
      <c r="X3" s="1562"/>
      <c r="Y3" s="1571"/>
      <c r="Z3" s="1571"/>
      <c r="AA3" s="1585"/>
      <c r="AB3" s="1562"/>
      <c r="AC3" s="1562"/>
      <c r="AD3" s="1562"/>
      <c r="AE3" s="1562"/>
      <c r="AF3" s="1562"/>
    </row>
    <row r="4" spans="1:32" ht="14.25" customHeight="1" x14ac:dyDescent="0.2">
      <c r="A4" s="332"/>
      <c r="B4" s="333"/>
      <c r="C4" s="334">
        <v>1</v>
      </c>
      <c r="D4" s="334">
        <f t="shared" ref="D4:AA4" si="0">C4+1</f>
        <v>2</v>
      </c>
      <c r="E4" s="334">
        <f t="shared" si="0"/>
        <v>3</v>
      </c>
      <c r="F4" s="334">
        <f>E4+1</f>
        <v>4</v>
      </c>
      <c r="G4" s="334">
        <f>F4+1</f>
        <v>5</v>
      </c>
      <c r="H4" s="334">
        <f>G4+1</f>
        <v>6</v>
      </c>
      <c r="I4" s="334">
        <f t="shared" si="0"/>
        <v>7</v>
      </c>
      <c r="J4" s="334">
        <f t="shared" si="0"/>
        <v>8</v>
      </c>
      <c r="K4" s="334">
        <f t="shared" si="0"/>
        <v>9</v>
      </c>
      <c r="L4" s="334">
        <f t="shared" si="0"/>
        <v>10</v>
      </c>
      <c r="M4" s="334">
        <f t="shared" si="0"/>
        <v>11</v>
      </c>
      <c r="N4" s="334">
        <f t="shared" si="0"/>
        <v>12</v>
      </c>
      <c r="O4" s="334">
        <f t="shared" si="0"/>
        <v>13</v>
      </c>
      <c r="P4" s="334">
        <f t="shared" si="0"/>
        <v>14</v>
      </c>
      <c r="Q4" s="334">
        <f t="shared" si="0"/>
        <v>15</v>
      </c>
      <c r="R4" s="334">
        <f t="shared" si="0"/>
        <v>16</v>
      </c>
      <c r="S4" s="334">
        <f t="shared" si="0"/>
        <v>17</v>
      </c>
      <c r="T4" s="334">
        <f t="shared" si="0"/>
        <v>18</v>
      </c>
      <c r="U4" s="334">
        <f t="shared" si="0"/>
        <v>19</v>
      </c>
      <c r="V4" s="334">
        <f t="shared" si="0"/>
        <v>20</v>
      </c>
      <c r="W4" s="334">
        <f t="shared" si="0"/>
        <v>21</v>
      </c>
      <c r="X4" s="334">
        <f t="shared" si="0"/>
        <v>22</v>
      </c>
      <c r="Y4" s="334">
        <f t="shared" si="0"/>
        <v>23</v>
      </c>
      <c r="Z4" s="334">
        <f t="shared" si="0"/>
        <v>24</v>
      </c>
      <c r="AA4" s="334">
        <f t="shared" si="0"/>
        <v>25</v>
      </c>
      <c r="AB4" s="334">
        <f>AA4+1</f>
        <v>26</v>
      </c>
      <c r="AC4" s="334">
        <f>AB4+1</f>
        <v>27</v>
      </c>
      <c r="AD4" s="334">
        <f>AC4+1</f>
        <v>28</v>
      </c>
      <c r="AE4" s="334">
        <f>AD4+1</f>
        <v>29</v>
      </c>
      <c r="AF4" s="334">
        <f>AE4+1</f>
        <v>30</v>
      </c>
    </row>
    <row r="5" spans="1:32" s="1181" customFormat="1" ht="36" customHeight="1" x14ac:dyDescent="0.2">
      <c r="A5" s="1178"/>
      <c r="B5" s="1179"/>
      <c r="C5" s="984" t="s">
        <v>1050</v>
      </c>
      <c r="D5" s="984" t="s">
        <v>1062</v>
      </c>
      <c r="E5" s="984" t="s">
        <v>1052</v>
      </c>
      <c r="F5" s="984" t="s">
        <v>954</v>
      </c>
      <c r="G5" s="984" t="s">
        <v>929</v>
      </c>
      <c r="H5" s="984" t="s">
        <v>1313</v>
      </c>
      <c r="I5" s="984" t="s">
        <v>1063</v>
      </c>
      <c r="J5" s="984" t="s">
        <v>1064</v>
      </c>
      <c r="K5" s="984" t="s">
        <v>1312</v>
      </c>
      <c r="L5" s="984" t="s">
        <v>1065</v>
      </c>
      <c r="M5" s="984" t="s">
        <v>1066</v>
      </c>
      <c r="N5" s="984" t="s">
        <v>1310</v>
      </c>
      <c r="O5" s="984" t="s">
        <v>1067</v>
      </c>
      <c r="P5" s="984" t="s">
        <v>1068</v>
      </c>
      <c r="Q5" s="984" t="s">
        <v>1311</v>
      </c>
      <c r="R5" s="984" t="s">
        <v>1069</v>
      </c>
      <c r="S5" s="984" t="s">
        <v>1070</v>
      </c>
      <c r="T5" s="984" t="s">
        <v>1071</v>
      </c>
      <c r="U5" s="984" t="s">
        <v>1304</v>
      </c>
      <c r="V5" s="984" t="s">
        <v>1305</v>
      </c>
      <c r="W5" s="984" t="s">
        <v>1074</v>
      </c>
      <c r="X5" s="984" t="s">
        <v>1075</v>
      </c>
      <c r="Y5" s="984" t="s">
        <v>1076</v>
      </c>
      <c r="Z5" s="984" t="s">
        <v>1077</v>
      </c>
      <c r="AA5" s="984" t="s">
        <v>1058</v>
      </c>
      <c r="AB5" s="984" t="s">
        <v>1494</v>
      </c>
      <c r="AC5" s="984" t="s">
        <v>1309</v>
      </c>
      <c r="AD5" s="984" t="s">
        <v>1078</v>
      </c>
      <c r="AE5" s="984" t="s">
        <v>1322</v>
      </c>
      <c r="AF5" s="984" t="s">
        <v>1495</v>
      </c>
    </row>
    <row r="6" spans="1:32" s="1181" customFormat="1" ht="36" hidden="1" customHeight="1" x14ac:dyDescent="0.2">
      <c r="A6" s="1182"/>
      <c r="B6" s="1183"/>
      <c r="C6" s="987" t="s">
        <v>805</v>
      </c>
      <c r="D6" s="987" t="s">
        <v>805</v>
      </c>
      <c r="E6" s="987" t="s">
        <v>806</v>
      </c>
      <c r="F6" s="987" t="s">
        <v>961</v>
      </c>
      <c r="G6" s="987" t="s">
        <v>806</v>
      </c>
      <c r="H6" s="987" t="s">
        <v>913</v>
      </c>
      <c r="I6" s="987" t="s">
        <v>805</v>
      </c>
      <c r="J6" s="987" t="s">
        <v>806</v>
      </c>
      <c r="K6" s="987" t="s">
        <v>913</v>
      </c>
      <c r="L6" s="987" t="s">
        <v>805</v>
      </c>
      <c r="M6" s="987" t="s">
        <v>806</v>
      </c>
      <c r="N6" s="987" t="s">
        <v>913</v>
      </c>
      <c r="O6" s="987" t="s">
        <v>805</v>
      </c>
      <c r="P6" s="987" t="s">
        <v>806</v>
      </c>
      <c r="Q6" s="987" t="s">
        <v>913</v>
      </c>
      <c r="R6" s="987" t="s">
        <v>805</v>
      </c>
      <c r="S6" s="987" t="s">
        <v>806</v>
      </c>
      <c r="T6" s="987" t="s">
        <v>806</v>
      </c>
      <c r="U6" s="987" t="s">
        <v>1057</v>
      </c>
      <c r="V6" s="987" t="s">
        <v>1057</v>
      </c>
      <c r="W6" s="987" t="s">
        <v>806</v>
      </c>
      <c r="X6" s="987" t="s">
        <v>806</v>
      </c>
      <c r="Y6" s="987" t="s">
        <v>806</v>
      </c>
      <c r="Z6" s="987" t="s">
        <v>806</v>
      </c>
      <c r="AA6" s="987" t="s">
        <v>1058</v>
      </c>
      <c r="AB6" s="987" t="s">
        <v>1079</v>
      </c>
      <c r="AC6" s="987" t="s">
        <v>1059</v>
      </c>
      <c r="AD6" s="987" t="s">
        <v>806</v>
      </c>
      <c r="AE6" s="987" t="s">
        <v>806</v>
      </c>
      <c r="AF6" s="987" t="s">
        <v>1080</v>
      </c>
    </row>
    <row r="7" spans="1:32" ht="16.149999999999999" customHeight="1" x14ac:dyDescent="0.2">
      <c r="A7" s="58">
        <v>1</v>
      </c>
      <c r="B7" s="59" t="s">
        <v>7</v>
      </c>
      <c r="C7" s="318">
        <f>'5A2A_New Vision'!C7+'5A2B_Glencoe'!C7+'5A2C_ISL'!C7+'5A2D_Avoyelles'!C7+'5A2E_Delhi'!C7+'5A2F_Belle Chasse'!C7+'5A2H_MAX'!C7</f>
        <v>0</v>
      </c>
      <c r="D7" s="60">
        <f>'Source Data'!O7</f>
        <v>6440.2526768902662</v>
      </c>
      <c r="E7" s="65">
        <f>'5A2A_New Vision'!E7+'5A2B_Glencoe'!E7+'5A2C_ISL'!E7+'5A2D_Avoyelles'!E7+'5A2E_Delhi'!E7+'5A2F_Belle Chasse'!E7+'5A2H_MAX'!E7</f>
        <v>0</v>
      </c>
      <c r="F7" s="65"/>
      <c r="G7" s="65">
        <f>'5A2A_New Vision'!G7+'5A2B_Glencoe'!G7+'5A2C_ISL'!G7+'5A2D_Avoyelles'!G7+'5A2E_Delhi'!G7+'5A2F_Belle Chasse'!G7+'5A2H_MAX'!G7</f>
        <v>0</v>
      </c>
      <c r="H7" s="336">
        <f>'5A2A_New Vision'!H7+'5A2B_Glencoe'!H7+'5A2C_ISL'!H7+'5A2D_Avoyelles'!H7+'5A2E_Delhi'!H7+'5A2F_Belle Chasse'!H7+'5A2H_MAX'!H7</f>
        <v>0</v>
      </c>
      <c r="I7" s="60">
        <f>'Source Data'!I7</f>
        <v>658.97263654491974</v>
      </c>
      <c r="J7" s="65">
        <f>'5A2A_New Vision'!J7+'5A2B_Glencoe'!J7+'5A2C_ISL'!J7+'5A2D_Avoyelles'!J7+'5A2E_Delhi'!J7+'5A2F_Belle Chasse'!J7+'5A2H_MAX'!J7</f>
        <v>0</v>
      </c>
      <c r="K7" s="336">
        <f>'5A2A_New Vision'!K7+'5A2B_Glencoe'!K7+'5A2C_ISL'!K7+'5A2D_Avoyelles'!K7+'5A2E_Delhi'!K7+'5A2F_Belle Chasse'!K7+'5A2H_MAX'!K7</f>
        <v>0</v>
      </c>
      <c r="L7" s="60">
        <f>'Source Data'!J7</f>
        <v>179.71980996679628</v>
      </c>
      <c r="M7" s="65">
        <f>'5A2A_New Vision'!M7+'5A2B_Glencoe'!M7+'5A2C_ISL'!M7+'5A2D_Avoyelles'!M7+'5A2E_Delhi'!M7+'5A2F_Belle Chasse'!M7+'5A2H_MAX'!M7</f>
        <v>0</v>
      </c>
      <c r="N7" s="336">
        <f>'5A2A_New Vision'!N7+'5A2B_Glencoe'!N7+'5A2C_ISL'!N7+'5A2D_Avoyelles'!N7+'5A2E_Delhi'!N7+'5A2F_Belle Chasse'!N7+'5A2H_MAX'!N7</f>
        <v>0</v>
      </c>
      <c r="O7" s="60">
        <f>'Source Data'!K7</f>
        <v>4492.9952491699069</v>
      </c>
      <c r="P7" s="65">
        <f>'5A2A_New Vision'!P7+'5A2B_Glencoe'!P7+'5A2C_ISL'!P7+'5A2D_Avoyelles'!P7+'5A2E_Delhi'!P7+'5A2F_Belle Chasse'!P7+'5A2H_MAX'!P7</f>
        <v>0</v>
      </c>
      <c r="Q7" s="336">
        <f>'5A2A_New Vision'!Q7+'5A2B_Glencoe'!Q7+'5A2C_ISL'!Q7+'5A2D_Avoyelles'!Q7+'5A2E_Delhi'!Q7+'5A2F_Belle Chasse'!Q7+'5A2H_MAX'!Q7</f>
        <v>0</v>
      </c>
      <c r="R7" s="60">
        <f>'Source Data'!L7</f>
        <v>1797.1980996679629</v>
      </c>
      <c r="S7" s="65">
        <f>'5A2A_New Vision'!S7+'5A2B_Glencoe'!S7+'5A2C_ISL'!S7+'5A2D_Avoyelles'!S7+'5A2E_Delhi'!S7+'5A2F_Belle Chasse'!S7+'5A2H_MAX'!S7</f>
        <v>0</v>
      </c>
      <c r="T7" s="92">
        <f>'5A2A_New Vision'!T7+'5A2B_Glencoe'!T7+'5A2C_ISL'!T7+'5A2D_Avoyelles'!T7+'5A2E_Delhi'!T7+'5A2F_Belle Chasse'!T7+'5A2H_MAX'!T7</f>
        <v>0</v>
      </c>
      <c r="U7" s="60">
        <f>'5A2A_New Vision'!U7+'5A2B_Glencoe'!U7+'5A2C_ISL'!U7+'5A2D_Avoyelles'!U7+'5A2E_Delhi'!U7+'5A2F_Belle Chasse'!U7+'5A2H_MAX'!U7</f>
        <v>0</v>
      </c>
      <c r="V7" s="60">
        <f>'5A2A_New Vision'!V7+'5A2B_Glencoe'!V7+'5A2C_ISL'!V7+'5A2D_Avoyelles'!V7+'5A2E_Delhi'!V7+'5A2F_Belle Chasse'!V7+'5A2H_MAX'!V7</f>
        <v>0</v>
      </c>
      <c r="W7" s="61">
        <f>'5A2A_New Vision'!W7+'5A2B_Glencoe'!W7+'5A2C_ISL'!W7+'5A2D_Avoyelles'!W7+'5A2E_Delhi'!W7+'5A2F_Belle Chasse'!W7+'5A2H_MAX'!W7</f>
        <v>0</v>
      </c>
      <c r="X7" s="92">
        <f>'5A2A_New Vision'!X7+'5A2B_Glencoe'!X7+'5A2C_ISL'!X7+'5A2D_Avoyelles'!X7+'5A2E_Delhi'!X7+'5A2F_Belle Chasse'!X7+'5A2H_MAX'!X7</f>
        <v>0</v>
      </c>
      <c r="Y7" s="65">
        <f>'5A2A_New Vision'!Y7+'5A2B_Glencoe'!Y7+'5A2C_ISL'!Y7+'5A2D_Avoyelles'!Y7+'5A2E_Delhi'!Y7+'5A2F_Belle Chasse'!Y7+'5A2H_MAX'!Y7</f>
        <v>0</v>
      </c>
      <c r="Z7" s="92">
        <f>'5A2A_New Vision'!Z7+'5A2B_Glencoe'!Z7+'5A2C_ISL'!Z7+'5A2D_Avoyelles'!Z7+'5A2E_Delhi'!Z7+'5A2F_Belle Chasse'!Z7+'5A2H_MAX'!Z7</f>
        <v>0</v>
      </c>
      <c r="AA7" s="60">
        <f>'5A2A_New Vision'!AA7+'5A2B_Glencoe'!AA7+'5A2C_ISL'!AA7+'5A2D_Avoyelles'!AA7+'5A2E_Delhi'!AA7+'5A2F_Belle Chasse'!AA7+'5A2H_MAX'!AA7</f>
        <v>0</v>
      </c>
      <c r="AB7" s="92">
        <f>'5A2A_New Vision'!AB7+'5A2B_Glencoe'!AB7+'5A2C_ISL'!AB7+'5A2D_Avoyelles'!AB7+'5A2E_Delhi'!AB7+'5A2F_Belle Chasse'!AB7+'5A2H_MAX'!AB7</f>
        <v>0</v>
      </c>
      <c r="AC7" s="60">
        <f>'5A2A_New Vision'!AC7+'5A2B_Glencoe'!AC7+'5A2C_ISL'!AC7+'5A2D_Avoyelles'!AC7+'5A2E_Delhi'!AC7+'5A2F_Belle Chasse'!AC7+'5A2H_MAX'!AC7</f>
        <v>0</v>
      </c>
      <c r="AD7" s="60">
        <f>'5A2A_New Vision'!AD7+'5A2B_Glencoe'!AD7+'5A2C_ISL'!AD7+'5A2D_Avoyelles'!AD7+'5A2E_Delhi'!AD7+'5A2F_Belle Chasse'!AD7+'5A2H_MAX'!AD7</f>
        <v>0</v>
      </c>
      <c r="AE7" s="92">
        <f>'5A2A_New Vision'!AE7+'5A2B_Glencoe'!AE7+'5A2C_ISL'!AE7+'5A2D_Avoyelles'!AE7+'5A2E_Delhi'!AE7+'5A2F_Belle Chasse'!AE7+'5A2H_MAX'!AE7</f>
        <v>0</v>
      </c>
      <c r="AF7" s="96">
        <f>'5A2A_New Vision'!AF7+'5A2B_Glencoe'!AF7+'5A2C_ISL'!AF7+'5A2D_Avoyelles'!AF7+'5A2E_Delhi'!AF7+'5A2F_Belle Chasse'!AF7+'5A2H_MAX'!AF7</f>
        <v>0</v>
      </c>
    </row>
    <row r="8" spans="1:32" ht="16.149999999999999" customHeight="1" x14ac:dyDescent="0.2">
      <c r="A8" s="54">
        <v>2</v>
      </c>
      <c r="B8" s="55" t="s">
        <v>8</v>
      </c>
      <c r="C8" s="319">
        <f>'5A2A_New Vision'!C8+'5A2B_Glencoe'!C8+'5A2C_ISL'!C8+'5A2D_Avoyelles'!C8+'5A2E_Delhi'!C8+'5A2F_Belle Chasse'!C8+'5A2H_MAX'!C8</f>
        <v>0</v>
      </c>
      <c r="D8" s="56">
        <f>'Source Data'!O8</f>
        <v>8038.4082403587008</v>
      </c>
      <c r="E8" s="74">
        <f>'5A2A_New Vision'!E8+'5A2B_Glencoe'!E8+'5A2C_ISL'!E8+'5A2D_Avoyelles'!E8+'5A2E_Delhi'!E8+'5A2F_Belle Chasse'!E8+'5A2H_MAX'!E8</f>
        <v>0</v>
      </c>
      <c r="F8" s="74"/>
      <c r="G8" s="74">
        <f>'5A2A_New Vision'!G8+'5A2B_Glencoe'!G8+'5A2C_ISL'!G8+'5A2D_Avoyelles'!G8+'5A2E_Delhi'!G8+'5A2F_Belle Chasse'!G8+'5A2H_MAX'!G8</f>
        <v>0</v>
      </c>
      <c r="H8" s="337">
        <f>'5A2A_New Vision'!H8+'5A2B_Glencoe'!H8+'5A2C_ISL'!H8+'5A2D_Avoyelles'!H8+'5A2E_Delhi'!H8+'5A2F_Belle Chasse'!H8+'5A2H_MAX'!H8</f>
        <v>0</v>
      </c>
      <c r="I8" s="56">
        <f>'Source Data'!I8</f>
        <v>744.36686504426837</v>
      </c>
      <c r="J8" s="74">
        <f>'5A2A_New Vision'!J8+'5A2B_Glencoe'!J8+'5A2C_ISL'!J8+'5A2D_Avoyelles'!J8+'5A2E_Delhi'!J8+'5A2F_Belle Chasse'!J8+'5A2H_MAX'!J8</f>
        <v>0</v>
      </c>
      <c r="K8" s="337">
        <f>'5A2A_New Vision'!K8+'5A2B_Glencoe'!K8+'5A2C_ISL'!K8+'5A2D_Avoyelles'!K8+'5A2E_Delhi'!K8+'5A2F_Belle Chasse'!K8+'5A2H_MAX'!K8</f>
        <v>0</v>
      </c>
      <c r="L8" s="56">
        <f>'Source Data'!J8</f>
        <v>203.00914501207316</v>
      </c>
      <c r="M8" s="74">
        <f>'5A2A_New Vision'!M8+'5A2B_Glencoe'!M8+'5A2C_ISL'!M8+'5A2D_Avoyelles'!M8+'5A2E_Delhi'!M8+'5A2F_Belle Chasse'!M8+'5A2H_MAX'!M8</f>
        <v>0</v>
      </c>
      <c r="N8" s="337">
        <f>'5A2A_New Vision'!N8+'5A2B_Glencoe'!N8+'5A2C_ISL'!N8+'5A2D_Avoyelles'!N8+'5A2E_Delhi'!N8+'5A2F_Belle Chasse'!N8+'5A2H_MAX'!N8</f>
        <v>0</v>
      </c>
      <c r="O8" s="56">
        <f>'Source Data'!K8</f>
        <v>5075.2286253018301</v>
      </c>
      <c r="P8" s="74">
        <f>'5A2A_New Vision'!P8+'5A2B_Glencoe'!P8+'5A2C_ISL'!P8+'5A2D_Avoyelles'!P8+'5A2E_Delhi'!P8+'5A2F_Belle Chasse'!P8+'5A2H_MAX'!P8</f>
        <v>0</v>
      </c>
      <c r="Q8" s="337">
        <f>'5A2A_New Vision'!Q8+'5A2B_Glencoe'!Q8+'5A2C_ISL'!Q8+'5A2D_Avoyelles'!Q8+'5A2E_Delhi'!Q8+'5A2F_Belle Chasse'!Q8+'5A2H_MAX'!Q8</f>
        <v>0</v>
      </c>
      <c r="R8" s="56">
        <f>'Source Data'!L8</f>
        <v>2030.0914501207317</v>
      </c>
      <c r="S8" s="74">
        <f>'5A2A_New Vision'!S8+'5A2B_Glencoe'!S8+'5A2C_ISL'!S8+'5A2D_Avoyelles'!S8+'5A2E_Delhi'!S8+'5A2F_Belle Chasse'!S8+'5A2H_MAX'!S8</f>
        <v>0</v>
      </c>
      <c r="T8" s="93">
        <f>'5A2A_New Vision'!T8+'5A2B_Glencoe'!T8+'5A2C_ISL'!T8+'5A2D_Avoyelles'!T8+'5A2E_Delhi'!T8+'5A2F_Belle Chasse'!T8+'5A2H_MAX'!T8</f>
        <v>0</v>
      </c>
      <c r="U8" s="56">
        <f>'5A2A_New Vision'!U8+'5A2B_Glencoe'!U8+'5A2C_ISL'!U8+'5A2D_Avoyelles'!U8+'5A2E_Delhi'!U8+'5A2F_Belle Chasse'!U8+'5A2H_MAX'!U8</f>
        <v>0</v>
      </c>
      <c r="V8" s="56">
        <f>'5A2A_New Vision'!V8+'5A2B_Glencoe'!V8+'5A2C_ISL'!V8+'5A2D_Avoyelles'!V8+'5A2E_Delhi'!V8+'5A2F_Belle Chasse'!V8+'5A2H_MAX'!V8</f>
        <v>0</v>
      </c>
      <c r="W8" s="57">
        <f>'5A2A_New Vision'!W8+'5A2B_Glencoe'!W8+'5A2C_ISL'!W8+'5A2D_Avoyelles'!W8+'5A2E_Delhi'!W8+'5A2F_Belle Chasse'!W8+'5A2H_MAX'!W8</f>
        <v>0</v>
      </c>
      <c r="X8" s="93">
        <f>'5A2A_New Vision'!X8+'5A2B_Glencoe'!X8+'5A2C_ISL'!X8+'5A2D_Avoyelles'!X8+'5A2E_Delhi'!X8+'5A2F_Belle Chasse'!X8+'5A2H_MAX'!X8</f>
        <v>0</v>
      </c>
      <c r="Y8" s="74">
        <f>'5A2A_New Vision'!Y8+'5A2B_Glencoe'!Y8+'5A2C_ISL'!Y8+'5A2D_Avoyelles'!Y8+'5A2E_Delhi'!Y8+'5A2F_Belle Chasse'!Y8+'5A2H_MAX'!Y8</f>
        <v>0</v>
      </c>
      <c r="Z8" s="93">
        <f>'5A2A_New Vision'!Z8+'5A2B_Glencoe'!Z8+'5A2C_ISL'!Z8+'5A2D_Avoyelles'!Z8+'5A2E_Delhi'!Z8+'5A2F_Belle Chasse'!Z8+'5A2H_MAX'!Z8</f>
        <v>0</v>
      </c>
      <c r="AA8" s="56">
        <f>'5A2A_New Vision'!AA8+'5A2B_Glencoe'!AA8+'5A2C_ISL'!AA8+'5A2D_Avoyelles'!AA8+'5A2E_Delhi'!AA8+'5A2F_Belle Chasse'!AA8+'5A2H_MAX'!AA8</f>
        <v>0</v>
      </c>
      <c r="AB8" s="93">
        <f>'5A2A_New Vision'!AB8+'5A2B_Glencoe'!AB8+'5A2C_ISL'!AB8+'5A2D_Avoyelles'!AB8+'5A2E_Delhi'!AB8+'5A2F_Belle Chasse'!AB8+'5A2H_MAX'!AB8</f>
        <v>0</v>
      </c>
      <c r="AC8" s="56">
        <f>'5A2A_New Vision'!AC8+'5A2B_Glencoe'!AC8+'5A2C_ISL'!AC8+'5A2D_Avoyelles'!AC8+'5A2E_Delhi'!AC8+'5A2F_Belle Chasse'!AC8+'5A2H_MAX'!AC8</f>
        <v>0</v>
      </c>
      <c r="AD8" s="56">
        <f>'5A2A_New Vision'!AD8+'5A2B_Glencoe'!AD8+'5A2C_ISL'!AD8+'5A2D_Avoyelles'!AD8+'5A2E_Delhi'!AD8+'5A2F_Belle Chasse'!AD8+'5A2H_MAX'!AD8</f>
        <v>0</v>
      </c>
      <c r="AE8" s="93">
        <f>'5A2A_New Vision'!AE8+'5A2B_Glencoe'!AE8+'5A2C_ISL'!AE8+'5A2D_Avoyelles'!AE8+'5A2E_Delhi'!AE8+'5A2F_Belle Chasse'!AE8+'5A2H_MAX'!AE8</f>
        <v>0</v>
      </c>
      <c r="AF8" s="97">
        <f>'5A2A_New Vision'!AF8+'5A2B_Glencoe'!AF8+'5A2C_ISL'!AF8+'5A2D_Avoyelles'!AF8+'5A2E_Delhi'!AF8+'5A2F_Belle Chasse'!AF8+'5A2H_MAX'!AF8</f>
        <v>0</v>
      </c>
    </row>
    <row r="9" spans="1:32" ht="16.149999999999999" customHeight="1" x14ac:dyDescent="0.2">
      <c r="A9" s="54">
        <v>3</v>
      </c>
      <c r="B9" s="55" t="s">
        <v>9</v>
      </c>
      <c r="C9" s="319">
        <f>'5A2A_New Vision'!C9+'5A2B_Glencoe'!C9+'5A2C_ISL'!C9+'5A2D_Avoyelles'!C9+'5A2E_Delhi'!C9+'5A2F_Belle Chasse'!C9+'5A2H_MAX'!C9</f>
        <v>0</v>
      </c>
      <c r="D9" s="56">
        <f>'Source Data'!O9</f>
        <v>9320.4466078757869</v>
      </c>
      <c r="E9" s="74">
        <f>'5A2A_New Vision'!E9+'5A2B_Glencoe'!E9+'5A2C_ISL'!E9+'5A2D_Avoyelles'!E9+'5A2E_Delhi'!E9+'5A2F_Belle Chasse'!E9+'5A2H_MAX'!E9</f>
        <v>0</v>
      </c>
      <c r="F9" s="74"/>
      <c r="G9" s="74">
        <f>'5A2A_New Vision'!G9+'5A2B_Glencoe'!G9+'5A2C_ISL'!G9+'5A2D_Avoyelles'!G9+'5A2E_Delhi'!G9+'5A2F_Belle Chasse'!G9+'5A2H_MAX'!G9</f>
        <v>0</v>
      </c>
      <c r="H9" s="337">
        <f>'5A2A_New Vision'!H9+'5A2B_Glencoe'!H9+'5A2C_ISL'!H9+'5A2D_Avoyelles'!H9+'5A2E_Delhi'!H9+'5A2F_Belle Chasse'!H9+'5A2H_MAX'!H9</f>
        <v>0</v>
      </c>
      <c r="I9" s="56">
        <f>'Source Data'!I9</f>
        <v>529.43529443774321</v>
      </c>
      <c r="J9" s="74">
        <f>'5A2A_New Vision'!J9+'5A2B_Glencoe'!J9+'5A2C_ISL'!J9+'5A2D_Avoyelles'!J9+'5A2E_Delhi'!J9+'5A2F_Belle Chasse'!J9+'5A2H_MAX'!J9</f>
        <v>0</v>
      </c>
      <c r="K9" s="337">
        <f>'5A2A_New Vision'!K9+'5A2B_Glencoe'!K9+'5A2C_ISL'!K9+'5A2D_Avoyelles'!K9+'5A2E_Delhi'!K9+'5A2F_Belle Chasse'!K9+'5A2H_MAX'!K9</f>
        <v>0</v>
      </c>
      <c r="L9" s="56">
        <f>'Source Data'!J9</f>
        <v>144.39144393756632</v>
      </c>
      <c r="M9" s="74">
        <f>'5A2A_New Vision'!M9+'5A2B_Glencoe'!M9+'5A2C_ISL'!M9+'5A2D_Avoyelles'!M9+'5A2E_Delhi'!M9+'5A2F_Belle Chasse'!M9+'5A2H_MAX'!M9</f>
        <v>0</v>
      </c>
      <c r="N9" s="337">
        <f>'5A2A_New Vision'!N9+'5A2B_Glencoe'!N9+'5A2C_ISL'!N9+'5A2D_Avoyelles'!N9+'5A2E_Delhi'!N9+'5A2F_Belle Chasse'!N9+'5A2H_MAX'!N9</f>
        <v>0</v>
      </c>
      <c r="O9" s="56">
        <f>'Source Data'!K9</f>
        <v>3609.7860984391582</v>
      </c>
      <c r="P9" s="74">
        <f>'5A2A_New Vision'!P9+'5A2B_Glencoe'!P9+'5A2C_ISL'!P9+'5A2D_Avoyelles'!P9+'5A2E_Delhi'!P9+'5A2F_Belle Chasse'!P9+'5A2H_MAX'!P9</f>
        <v>0</v>
      </c>
      <c r="Q9" s="337">
        <f>'5A2A_New Vision'!Q9+'5A2B_Glencoe'!Q9+'5A2C_ISL'!Q9+'5A2D_Avoyelles'!Q9+'5A2E_Delhi'!Q9+'5A2F_Belle Chasse'!Q9+'5A2H_MAX'!Q9</f>
        <v>0</v>
      </c>
      <c r="R9" s="56">
        <f>'Source Data'!L9</f>
        <v>1443.9144393756631</v>
      </c>
      <c r="S9" s="74">
        <f>'5A2A_New Vision'!S9+'5A2B_Glencoe'!S9+'5A2C_ISL'!S9+'5A2D_Avoyelles'!S9+'5A2E_Delhi'!S9+'5A2F_Belle Chasse'!S9+'5A2H_MAX'!S9</f>
        <v>0</v>
      </c>
      <c r="T9" s="93">
        <f>'5A2A_New Vision'!T9+'5A2B_Glencoe'!T9+'5A2C_ISL'!T9+'5A2D_Avoyelles'!T9+'5A2E_Delhi'!T9+'5A2F_Belle Chasse'!T9+'5A2H_MAX'!T9</f>
        <v>0</v>
      </c>
      <c r="U9" s="56">
        <f>'5A2A_New Vision'!U9+'5A2B_Glencoe'!U9+'5A2C_ISL'!U9+'5A2D_Avoyelles'!U9+'5A2E_Delhi'!U9+'5A2F_Belle Chasse'!U9+'5A2H_MAX'!U9</f>
        <v>0</v>
      </c>
      <c r="V9" s="56">
        <f>'5A2A_New Vision'!V9+'5A2B_Glencoe'!V9+'5A2C_ISL'!V9+'5A2D_Avoyelles'!V9+'5A2E_Delhi'!V9+'5A2F_Belle Chasse'!V9+'5A2H_MAX'!V9</f>
        <v>0</v>
      </c>
      <c r="W9" s="57">
        <f>'5A2A_New Vision'!W9+'5A2B_Glencoe'!W9+'5A2C_ISL'!W9+'5A2D_Avoyelles'!W9+'5A2E_Delhi'!W9+'5A2F_Belle Chasse'!W9+'5A2H_MAX'!W9</f>
        <v>0</v>
      </c>
      <c r="X9" s="93">
        <f>'5A2A_New Vision'!X9+'5A2B_Glencoe'!X9+'5A2C_ISL'!X9+'5A2D_Avoyelles'!X9+'5A2E_Delhi'!X9+'5A2F_Belle Chasse'!X9+'5A2H_MAX'!X9</f>
        <v>0</v>
      </c>
      <c r="Y9" s="74">
        <f>'5A2A_New Vision'!Y9+'5A2B_Glencoe'!Y9+'5A2C_ISL'!Y9+'5A2D_Avoyelles'!Y9+'5A2E_Delhi'!Y9+'5A2F_Belle Chasse'!Y9+'5A2H_MAX'!Y9</f>
        <v>0</v>
      </c>
      <c r="Z9" s="93">
        <f>'5A2A_New Vision'!Z9+'5A2B_Glencoe'!Z9+'5A2C_ISL'!Z9+'5A2D_Avoyelles'!Z9+'5A2E_Delhi'!Z9+'5A2F_Belle Chasse'!Z9+'5A2H_MAX'!Z9</f>
        <v>0</v>
      </c>
      <c r="AA9" s="56">
        <f>'5A2A_New Vision'!AA9+'5A2B_Glencoe'!AA9+'5A2C_ISL'!AA9+'5A2D_Avoyelles'!AA9+'5A2E_Delhi'!AA9+'5A2F_Belle Chasse'!AA9+'5A2H_MAX'!AA9</f>
        <v>0</v>
      </c>
      <c r="AB9" s="93">
        <f>'5A2A_New Vision'!AB9+'5A2B_Glencoe'!AB9+'5A2C_ISL'!AB9+'5A2D_Avoyelles'!AB9+'5A2E_Delhi'!AB9+'5A2F_Belle Chasse'!AB9+'5A2H_MAX'!AB9</f>
        <v>0</v>
      </c>
      <c r="AC9" s="56">
        <f>'5A2A_New Vision'!AC9+'5A2B_Glencoe'!AC9+'5A2C_ISL'!AC9+'5A2D_Avoyelles'!AC9+'5A2E_Delhi'!AC9+'5A2F_Belle Chasse'!AC9+'5A2H_MAX'!AC9</f>
        <v>0</v>
      </c>
      <c r="AD9" s="56">
        <f>'5A2A_New Vision'!AD9+'5A2B_Glencoe'!AD9+'5A2C_ISL'!AD9+'5A2D_Avoyelles'!AD9+'5A2E_Delhi'!AD9+'5A2F_Belle Chasse'!AD9+'5A2H_MAX'!AD9</f>
        <v>0</v>
      </c>
      <c r="AE9" s="93">
        <f>'5A2A_New Vision'!AE9+'5A2B_Glencoe'!AE9+'5A2C_ISL'!AE9+'5A2D_Avoyelles'!AE9+'5A2E_Delhi'!AE9+'5A2F_Belle Chasse'!AE9+'5A2H_MAX'!AE9</f>
        <v>0</v>
      </c>
      <c r="AF9" s="97">
        <f>'5A2A_New Vision'!AF9+'5A2B_Glencoe'!AF9+'5A2C_ISL'!AF9+'5A2D_Avoyelles'!AF9+'5A2E_Delhi'!AF9+'5A2F_Belle Chasse'!AF9+'5A2H_MAX'!AF9</f>
        <v>0</v>
      </c>
    </row>
    <row r="10" spans="1:32" ht="16.149999999999999" customHeight="1" x14ac:dyDescent="0.2">
      <c r="A10" s="54">
        <v>4</v>
      </c>
      <c r="B10" s="55" t="s">
        <v>10</v>
      </c>
      <c r="C10" s="319">
        <f>'5A2A_New Vision'!C10+'5A2B_Glencoe'!C10+'5A2C_ISL'!C10+'5A2D_Avoyelles'!C10+'5A2E_Delhi'!C10+'5A2F_Belle Chasse'!C10+'5A2H_MAX'!C10</f>
        <v>0</v>
      </c>
      <c r="D10" s="56">
        <f>'Source Data'!O10</f>
        <v>8911.6703933253812</v>
      </c>
      <c r="E10" s="74">
        <f>'5A2A_New Vision'!E10+'5A2B_Glencoe'!E10+'5A2C_ISL'!E10+'5A2D_Avoyelles'!E10+'5A2E_Delhi'!E10+'5A2F_Belle Chasse'!E10+'5A2H_MAX'!E10</f>
        <v>0</v>
      </c>
      <c r="F10" s="74"/>
      <c r="G10" s="74">
        <f>'5A2A_New Vision'!G10+'5A2B_Glencoe'!G10+'5A2C_ISL'!G10+'5A2D_Avoyelles'!G10+'5A2E_Delhi'!G10+'5A2F_Belle Chasse'!G10+'5A2H_MAX'!G10</f>
        <v>0</v>
      </c>
      <c r="H10" s="337">
        <f>'5A2A_New Vision'!H10+'5A2B_Glencoe'!H10+'5A2C_ISL'!H10+'5A2D_Avoyelles'!H10+'5A2E_Delhi'!H10+'5A2F_Belle Chasse'!H10+'5A2H_MAX'!H10</f>
        <v>0</v>
      </c>
      <c r="I10" s="56">
        <f>'Source Data'!I10</f>
        <v>687.66452541183287</v>
      </c>
      <c r="J10" s="74">
        <f>'5A2A_New Vision'!J10+'5A2B_Glencoe'!J10+'5A2C_ISL'!J10+'5A2D_Avoyelles'!J10+'5A2E_Delhi'!J10+'5A2F_Belle Chasse'!J10+'5A2H_MAX'!J10</f>
        <v>0</v>
      </c>
      <c r="K10" s="337">
        <f>'5A2A_New Vision'!K10+'5A2B_Glencoe'!K10+'5A2C_ISL'!K10+'5A2D_Avoyelles'!K10+'5A2E_Delhi'!K10+'5A2F_Belle Chasse'!K10+'5A2H_MAX'!K10</f>
        <v>0</v>
      </c>
      <c r="L10" s="56">
        <f>'Source Data'!J10</f>
        <v>187.54487056686349</v>
      </c>
      <c r="M10" s="74">
        <f>'5A2A_New Vision'!M10+'5A2B_Glencoe'!M10+'5A2C_ISL'!M10+'5A2D_Avoyelles'!M10+'5A2E_Delhi'!M10+'5A2F_Belle Chasse'!M10+'5A2H_MAX'!M10</f>
        <v>0</v>
      </c>
      <c r="N10" s="337">
        <f>'5A2A_New Vision'!N10+'5A2B_Glencoe'!N10+'5A2C_ISL'!N10+'5A2D_Avoyelles'!N10+'5A2E_Delhi'!N10+'5A2F_Belle Chasse'!N10+'5A2H_MAX'!N10</f>
        <v>0</v>
      </c>
      <c r="O10" s="56">
        <f>'Source Data'!K10</f>
        <v>4688.6217641715884</v>
      </c>
      <c r="P10" s="74">
        <f>'5A2A_New Vision'!P10+'5A2B_Glencoe'!P10+'5A2C_ISL'!P10+'5A2D_Avoyelles'!P10+'5A2E_Delhi'!P10+'5A2F_Belle Chasse'!P10+'5A2H_MAX'!P10</f>
        <v>0</v>
      </c>
      <c r="Q10" s="337">
        <f>'5A2A_New Vision'!Q10+'5A2B_Glencoe'!Q10+'5A2C_ISL'!Q10+'5A2D_Avoyelles'!Q10+'5A2E_Delhi'!Q10+'5A2F_Belle Chasse'!Q10+'5A2H_MAX'!Q10</f>
        <v>0</v>
      </c>
      <c r="R10" s="56">
        <f>'Source Data'!L10</f>
        <v>1875.4487056686353</v>
      </c>
      <c r="S10" s="74">
        <f>'5A2A_New Vision'!S10+'5A2B_Glencoe'!S10+'5A2C_ISL'!S10+'5A2D_Avoyelles'!S10+'5A2E_Delhi'!S10+'5A2F_Belle Chasse'!S10+'5A2H_MAX'!S10</f>
        <v>0</v>
      </c>
      <c r="T10" s="93">
        <f>'5A2A_New Vision'!T10+'5A2B_Glencoe'!T10+'5A2C_ISL'!T10+'5A2D_Avoyelles'!T10+'5A2E_Delhi'!T10+'5A2F_Belle Chasse'!T10+'5A2H_MAX'!T10</f>
        <v>0</v>
      </c>
      <c r="U10" s="56">
        <f>'5A2A_New Vision'!U10+'5A2B_Glencoe'!U10+'5A2C_ISL'!U10+'5A2D_Avoyelles'!U10+'5A2E_Delhi'!U10+'5A2F_Belle Chasse'!U10+'5A2H_MAX'!U10</f>
        <v>0</v>
      </c>
      <c r="V10" s="56">
        <f>'5A2A_New Vision'!V10+'5A2B_Glencoe'!V10+'5A2C_ISL'!V10+'5A2D_Avoyelles'!V10+'5A2E_Delhi'!V10+'5A2F_Belle Chasse'!V10+'5A2H_MAX'!V10</f>
        <v>0</v>
      </c>
      <c r="W10" s="57">
        <f>'5A2A_New Vision'!W10+'5A2B_Glencoe'!W10+'5A2C_ISL'!W10+'5A2D_Avoyelles'!W10+'5A2E_Delhi'!W10+'5A2F_Belle Chasse'!W10+'5A2H_MAX'!W10</f>
        <v>0</v>
      </c>
      <c r="X10" s="93">
        <f>'5A2A_New Vision'!X10+'5A2B_Glencoe'!X10+'5A2C_ISL'!X10+'5A2D_Avoyelles'!X10+'5A2E_Delhi'!X10+'5A2F_Belle Chasse'!X10+'5A2H_MAX'!X10</f>
        <v>0</v>
      </c>
      <c r="Y10" s="74">
        <f>'5A2A_New Vision'!Y10+'5A2B_Glencoe'!Y10+'5A2C_ISL'!Y10+'5A2D_Avoyelles'!Y10+'5A2E_Delhi'!Y10+'5A2F_Belle Chasse'!Y10+'5A2H_MAX'!Y10</f>
        <v>0</v>
      </c>
      <c r="Z10" s="93">
        <f>'5A2A_New Vision'!Z10+'5A2B_Glencoe'!Z10+'5A2C_ISL'!Z10+'5A2D_Avoyelles'!Z10+'5A2E_Delhi'!Z10+'5A2F_Belle Chasse'!Z10+'5A2H_MAX'!Z10</f>
        <v>0</v>
      </c>
      <c r="AA10" s="56">
        <f>'5A2A_New Vision'!AA10+'5A2B_Glencoe'!AA10+'5A2C_ISL'!AA10+'5A2D_Avoyelles'!AA10+'5A2E_Delhi'!AA10+'5A2F_Belle Chasse'!AA10+'5A2H_MAX'!AA10</f>
        <v>0</v>
      </c>
      <c r="AB10" s="93">
        <f>'5A2A_New Vision'!AB10+'5A2B_Glencoe'!AB10+'5A2C_ISL'!AB10+'5A2D_Avoyelles'!AB10+'5A2E_Delhi'!AB10+'5A2F_Belle Chasse'!AB10+'5A2H_MAX'!AB10</f>
        <v>0</v>
      </c>
      <c r="AC10" s="56">
        <f>'5A2A_New Vision'!AC10+'5A2B_Glencoe'!AC10+'5A2C_ISL'!AC10+'5A2D_Avoyelles'!AC10+'5A2E_Delhi'!AC10+'5A2F_Belle Chasse'!AC10+'5A2H_MAX'!AC10</f>
        <v>0</v>
      </c>
      <c r="AD10" s="56">
        <f>'5A2A_New Vision'!AD10+'5A2B_Glencoe'!AD10+'5A2C_ISL'!AD10+'5A2D_Avoyelles'!AD10+'5A2E_Delhi'!AD10+'5A2F_Belle Chasse'!AD10+'5A2H_MAX'!AD10</f>
        <v>0</v>
      </c>
      <c r="AE10" s="93">
        <f>'5A2A_New Vision'!AE10+'5A2B_Glencoe'!AE10+'5A2C_ISL'!AE10+'5A2D_Avoyelles'!AE10+'5A2E_Delhi'!AE10+'5A2F_Belle Chasse'!AE10+'5A2H_MAX'!AE10</f>
        <v>0</v>
      </c>
      <c r="AF10" s="97">
        <f>'5A2A_New Vision'!AF10+'5A2B_Glencoe'!AF10+'5A2C_ISL'!AF10+'5A2D_Avoyelles'!AF10+'5A2E_Delhi'!AF10+'5A2F_Belle Chasse'!AF10+'5A2H_MAX'!AF10</f>
        <v>0</v>
      </c>
    </row>
    <row r="11" spans="1:32" ht="16.149999999999999" customHeight="1" x14ac:dyDescent="0.2">
      <c r="A11" s="49">
        <v>5</v>
      </c>
      <c r="B11" s="50" t="s">
        <v>11</v>
      </c>
      <c r="C11" s="320">
        <f>'5A2A_New Vision'!C11+'5A2B_Glencoe'!C11+'5A2C_ISL'!C11+'5A2D_Avoyelles'!C11+'5A2E_Delhi'!C11+'5A2F_Belle Chasse'!C11+'5A2H_MAX'!C11</f>
        <v>0</v>
      </c>
      <c r="D11" s="51">
        <f>'Source Data'!O11</f>
        <v>6266.2088110316745</v>
      </c>
      <c r="E11" s="80">
        <f>'5A2A_New Vision'!E11+'5A2B_Glencoe'!E11+'5A2C_ISL'!E11+'5A2D_Avoyelles'!E11+'5A2E_Delhi'!E11+'5A2F_Belle Chasse'!E11+'5A2H_MAX'!E11</f>
        <v>0</v>
      </c>
      <c r="F11" s="80"/>
      <c r="G11" s="80">
        <f>'5A2A_New Vision'!G11+'5A2B_Glencoe'!G11+'5A2C_ISL'!G11+'5A2D_Avoyelles'!G11+'5A2E_Delhi'!G11+'5A2F_Belle Chasse'!G11+'5A2H_MAX'!G11</f>
        <v>0</v>
      </c>
      <c r="H11" s="338">
        <f>'5A2A_New Vision'!H11+'5A2B_Glencoe'!H11+'5A2C_ISL'!H11+'5A2D_Avoyelles'!H11+'5A2E_Delhi'!H11+'5A2F_Belle Chasse'!H11+'5A2H_MAX'!H11</f>
        <v>0</v>
      </c>
      <c r="I11" s="51">
        <f>'Source Data'!I11</f>
        <v>699.44299073701018</v>
      </c>
      <c r="J11" s="80">
        <f>'5A2A_New Vision'!J11+'5A2B_Glencoe'!J11+'5A2C_ISL'!J11+'5A2D_Avoyelles'!J11+'5A2E_Delhi'!J11+'5A2F_Belle Chasse'!J11+'5A2H_MAX'!J11</f>
        <v>0</v>
      </c>
      <c r="K11" s="338">
        <f>'5A2A_New Vision'!K11+'5A2B_Glencoe'!K11+'5A2C_ISL'!K11+'5A2D_Avoyelles'!K11+'5A2E_Delhi'!K11+'5A2F_Belle Chasse'!K11+'5A2H_MAX'!K11</f>
        <v>0</v>
      </c>
      <c r="L11" s="51">
        <f>'Source Data'!J11</f>
        <v>190.75717929191185</v>
      </c>
      <c r="M11" s="80">
        <f>'5A2A_New Vision'!M11+'5A2B_Glencoe'!M11+'5A2C_ISL'!M11+'5A2D_Avoyelles'!M11+'5A2E_Delhi'!M11+'5A2F_Belle Chasse'!M11+'5A2H_MAX'!M11</f>
        <v>0</v>
      </c>
      <c r="N11" s="338">
        <f>'5A2A_New Vision'!N11+'5A2B_Glencoe'!N11+'5A2C_ISL'!N11+'5A2D_Avoyelles'!N11+'5A2E_Delhi'!N11+'5A2F_Belle Chasse'!N11+'5A2H_MAX'!N11</f>
        <v>0</v>
      </c>
      <c r="O11" s="51">
        <f>'Source Data'!K11</f>
        <v>4768.9294822977972</v>
      </c>
      <c r="P11" s="80">
        <f>'5A2A_New Vision'!P11+'5A2B_Glencoe'!P11+'5A2C_ISL'!P11+'5A2D_Avoyelles'!P11+'5A2E_Delhi'!P11+'5A2F_Belle Chasse'!P11+'5A2H_MAX'!P11</f>
        <v>0</v>
      </c>
      <c r="Q11" s="338">
        <f>'5A2A_New Vision'!Q11+'5A2B_Glencoe'!Q11+'5A2C_ISL'!Q11+'5A2D_Avoyelles'!Q11+'5A2E_Delhi'!Q11+'5A2F_Belle Chasse'!Q11+'5A2H_MAX'!Q11</f>
        <v>0</v>
      </c>
      <c r="R11" s="51">
        <f>'Source Data'!L11</f>
        <v>1907.5717929191187</v>
      </c>
      <c r="S11" s="80">
        <f>'5A2A_New Vision'!S11+'5A2B_Glencoe'!S11+'5A2C_ISL'!S11+'5A2D_Avoyelles'!S11+'5A2E_Delhi'!S11+'5A2F_Belle Chasse'!S11+'5A2H_MAX'!S11</f>
        <v>0</v>
      </c>
      <c r="T11" s="94">
        <f>'5A2A_New Vision'!T11+'5A2B_Glencoe'!T11+'5A2C_ISL'!T11+'5A2D_Avoyelles'!T11+'5A2E_Delhi'!T11+'5A2F_Belle Chasse'!T11+'5A2H_MAX'!T11</f>
        <v>0</v>
      </c>
      <c r="U11" s="51">
        <f>'5A2A_New Vision'!U11+'5A2B_Glencoe'!U11+'5A2C_ISL'!U11+'5A2D_Avoyelles'!U11+'5A2E_Delhi'!U11+'5A2F_Belle Chasse'!U11+'5A2H_MAX'!U11</f>
        <v>0</v>
      </c>
      <c r="V11" s="51">
        <f>'5A2A_New Vision'!V11+'5A2B_Glencoe'!V11+'5A2C_ISL'!V11+'5A2D_Avoyelles'!V11+'5A2E_Delhi'!V11+'5A2F_Belle Chasse'!V11+'5A2H_MAX'!V11</f>
        <v>0</v>
      </c>
      <c r="W11" s="52">
        <f>'5A2A_New Vision'!W11+'5A2B_Glencoe'!W11+'5A2C_ISL'!W11+'5A2D_Avoyelles'!W11+'5A2E_Delhi'!W11+'5A2F_Belle Chasse'!W11+'5A2H_MAX'!W11</f>
        <v>0</v>
      </c>
      <c r="X11" s="94">
        <f>'5A2A_New Vision'!X11+'5A2B_Glencoe'!X11+'5A2C_ISL'!X11+'5A2D_Avoyelles'!X11+'5A2E_Delhi'!X11+'5A2F_Belle Chasse'!X11+'5A2H_MAX'!X11</f>
        <v>0</v>
      </c>
      <c r="Y11" s="80">
        <f>'5A2A_New Vision'!Y11+'5A2B_Glencoe'!Y11+'5A2C_ISL'!Y11+'5A2D_Avoyelles'!Y11+'5A2E_Delhi'!Y11+'5A2F_Belle Chasse'!Y11+'5A2H_MAX'!Y11</f>
        <v>0</v>
      </c>
      <c r="Z11" s="94">
        <f>'5A2A_New Vision'!Z11+'5A2B_Glencoe'!Z11+'5A2C_ISL'!Z11+'5A2D_Avoyelles'!Z11+'5A2E_Delhi'!Z11+'5A2F_Belle Chasse'!Z11+'5A2H_MAX'!Z11</f>
        <v>0</v>
      </c>
      <c r="AA11" s="51">
        <f>'5A2A_New Vision'!AA11+'5A2B_Glencoe'!AA11+'5A2C_ISL'!AA11+'5A2D_Avoyelles'!AA11+'5A2E_Delhi'!AA11+'5A2F_Belle Chasse'!AA11+'5A2H_MAX'!AA11</f>
        <v>0</v>
      </c>
      <c r="AB11" s="94">
        <f>'5A2A_New Vision'!AB11+'5A2B_Glencoe'!AB11+'5A2C_ISL'!AB11+'5A2D_Avoyelles'!AB11+'5A2E_Delhi'!AB11+'5A2F_Belle Chasse'!AB11+'5A2H_MAX'!AB11</f>
        <v>0</v>
      </c>
      <c r="AC11" s="53">
        <f>'5A2A_New Vision'!AC11+'5A2B_Glencoe'!AC11+'5A2C_ISL'!AC11+'5A2D_Avoyelles'!AC11+'5A2E_Delhi'!AC11+'5A2F_Belle Chasse'!AC11+'5A2H_MAX'!AC11</f>
        <v>0</v>
      </c>
      <c r="AD11" s="51">
        <f>'5A2A_New Vision'!AD11+'5A2B_Glencoe'!AD11+'5A2C_ISL'!AD11+'5A2D_Avoyelles'!AD11+'5A2E_Delhi'!AD11+'5A2F_Belle Chasse'!AD11+'5A2H_MAX'!AD11</f>
        <v>0</v>
      </c>
      <c r="AE11" s="95">
        <f>'5A2A_New Vision'!AE11+'5A2B_Glencoe'!AE11+'5A2C_ISL'!AE11+'5A2D_Avoyelles'!AE11+'5A2E_Delhi'!AE11+'5A2F_Belle Chasse'!AE11+'5A2H_MAX'!AE11</f>
        <v>0</v>
      </c>
      <c r="AF11" s="95">
        <f>'5A2A_New Vision'!AF11+'5A2B_Glencoe'!AF11+'5A2C_ISL'!AF11+'5A2D_Avoyelles'!AF11+'5A2E_Delhi'!AF11+'5A2F_Belle Chasse'!AF11+'5A2H_MAX'!AF11</f>
        <v>0</v>
      </c>
    </row>
    <row r="12" spans="1:32" ht="16.149999999999999" customHeight="1" x14ac:dyDescent="0.2">
      <c r="A12" s="58">
        <v>6</v>
      </c>
      <c r="B12" s="59" t="s">
        <v>12</v>
      </c>
      <c r="C12" s="318">
        <f>'5A2A_New Vision'!C12+'5A2B_Glencoe'!C12+'5A2C_ISL'!C12+'5A2D_Avoyelles'!C12+'5A2E_Delhi'!C12+'5A2F_Belle Chasse'!C12+'5A2H_MAX'!C12</f>
        <v>0</v>
      </c>
      <c r="D12" s="60">
        <f>'Source Data'!O12</f>
        <v>8356.378988993878</v>
      </c>
      <c r="E12" s="65">
        <f>'5A2A_New Vision'!E12+'5A2B_Glencoe'!E12+'5A2C_ISL'!E12+'5A2D_Avoyelles'!E12+'5A2E_Delhi'!E12+'5A2F_Belle Chasse'!E12+'5A2H_MAX'!E12</f>
        <v>0</v>
      </c>
      <c r="F12" s="65"/>
      <c r="G12" s="65">
        <f>'5A2A_New Vision'!G12+'5A2B_Glencoe'!G12+'5A2C_ISL'!G12+'5A2D_Avoyelles'!G12+'5A2E_Delhi'!G12+'5A2F_Belle Chasse'!G12+'5A2H_MAX'!G12</f>
        <v>0</v>
      </c>
      <c r="H12" s="336">
        <f>'5A2A_New Vision'!H12+'5A2B_Glencoe'!H12+'5A2C_ISL'!H12+'5A2D_Avoyelles'!H12+'5A2E_Delhi'!H12+'5A2F_Belle Chasse'!H12+'5A2H_MAX'!H12</f>
        <v>0</v>
      </c>
      <c r="I12" s="60">
        <f>'Source Data'!I12</f>
        <v>671.54041297688354</v>
      </c>
      <c r="J12" s="65">
        <f>'5A2A_New Vision'!J12+'5A2B_Glencoe'!J12+'5A2C_ISL'!J12+'5A2D_Avoyelles'!J12+'5A2E_Delhi'!J12+'5A2F_Belle Chasse'!J12+'5A2H_MAX'!J12</f>
        <v>0</v>
      </c>
      <c r="K12" s="336">
        <f>'5A2A_New Vision'!K12+'5A2B_Glencoe'!K12+'5A2C_ISL'!K12+'5A2D_Avoyelles'!K12+'5A2E_Delhi'!K12+'5A2F_Belle Chasse'!K12+'5A2H_MAX'!K12</f>
        <v>0</v>
      </c>
      <c r="L12" s="60">
        <f>'Source Data'!J12</f>
        <v>183.14738535733184</v>
      </c>
      <c r="M12" s="65">
        <f>'5A2A_New Vision'!M12+'5A2B_Glencoe'!M12+'5A2C_ISL'!M12+'5A2D_Avoyelles'!M12+'5A2E_Delhi'!M12+'5A2F_Belle Chasse'!M12+'5A2H_MAX'!M12</f>
        <v>0</v>
      </c>
      <c r="N12" s="336">
        <f>'5A2A_New Vision'!N12+'5A2B_Glencoe'!N12+'5A2C_ISL'!N12+'5A2D_Avoyelles'!N12+'5A2E_Delhi'!N12+'5A2F_Belle Chasse'!N12+'5A2H_MAX'!N12</f>
        <v>0</v>
      </c>
      <c r="O12" s="60">
        <f>'Source Data'!K12</f>
        <v>4578.6846339332969</v>
      </c>
      <c r="P12" s="65">
        <f>'5A2A_New Vision'!P12+'5A2B_Glencoe'!P12+'5A2C_ISL'!P12+'5A2D_Avoyelles'!P12+'5A2E_Delhi'!P12+'5A2F_Belle Chasse'!P12+'5A2H_MAX'!P12</f>
        <v>0</v>
      </c>
      <c r="Q12" s="336">
        <f>'5A2A_New Vision'!Q12+'5A2B_Glencoe'!Q12+'5A2C_ISL'!Q12+'5A2D_Avoyelles'!Q12+'5A2E_Delhi'!Q12+'5A2F_Belle Chasse'!Q12+'5A2H_MAX'!Q12</f>
        <v>0</v>
      </c>
      <c r="R12" s="60">
        <f>'Source Data'!L12</f>
        <v>1831.4738535733186</v>
      </c>
      <c r="S12" s="65">
        <f>'5A2A_New Vision'!S12+'5A2B_Glencoe'!S12+'5A2C_ISL'!S12+'5A2D_Avoyelles'!S12+'5A2E_Delhi'!S12+'5A2F_Belle Chasse'!S12+'5A2H_MAX'!S12</f>
        <v>0</v>
      </c>
      <c r="T12" s="92">
        <f>'5A2A_New Vision'!T12+'5A2B_Glencoe'!T12+'5A2C_ISL'!T12+'5A2D_Avoyelles'!T12+'5A2E_Delhi'!T12+'5A2F_Belle Chasse'!T12+'5A2H_MAX'!T12</f>
        <v>0</v>
      </c>
      <c r="U12" s="60">
        <f>'5A2A_New Vision'!U12+'5A2B_Glencoe'!U12+'5A2C_ISL'!U12+'5A2D_Avoyelles'!U12+'5A2E_Delhi'!U12+'5A2F_Belle Chasse'!U12+'5A2H_MAX'!U12</f>
        <v>0</v>
      </c>
      <c r="V12" s="60">
        <f>'5A2A_New Vision'!V12+'5A2B_Glencoe'!V12+'5A2C_ISL'!V12+'5A2D_Avoyelles'!V12+'5A2E_Delhi'!V12+'5A2F_Belle Chasse'!V12+'5A2H_MAX'!V12</f>
        <v>0</v>
      </c>
      <c r="W12" s="61">
        <f>'5A2A_New Vision'!W12+'5A2B_Glencoe'!W12+'5A2C_ISL'!W12+'5A2D_Avoyelles'!W12+'5A2E_Delhi'!W12+'5A2F_Belle Chasse'!W12+'5A2H_MAX'!W12</f>
        <v>0</v>
      </c>
      <c r="X12" s="92">
        <f>'5A2A_New Vision'!X12+'5A2B_Glencoe'!X12+'5A2C_ISL'!X12+'5A2D_Avoyelles'!X12+'5A2E_Delhi'!X12+'5A2F_Belle Chasse'!X12+'5A2H_MAX'!X12</f>
        <v>0</v>
      </c>
      <c r="Y12" s="65">
        <f>'5A2A_New Vision'!Y12+'5A2B_Glencoe'!Y12+'5A2C_ISL'!Y12+'5A2D_Avoyelles'!Y12+'5A2E_Delhi'!Y12+'5A2F_Belle Chasse'!Y12+'5A2H_MAX'!Y12</f>
        <v>0</v>
      </c>
      <c r="Z12" s="92">
        <f>'5A2A_New Vision'!Z12+'5A2B_Glencoe'!Z12+'5A2C_ISL'!Z12+'5A2D_Avoyelles'!Z12+'5A2E_Delhi'!Z12+'5A2F_Belle Chasse'!Z12+'5A2H_MAX'!Z12</f>
        <v>0</v>
      </c>
      <c r="AA12" s="60">
        <f>'5A2A_New Vision'!AA12+'5A2B_Glencoe'!AA12+'5A2C_ISL'!AA12+'5A2D_Avoyelles'!AA12+'5A2E_Delhi'!AA12+'5A2F_Belle Chasse'!AA12+'5A2H_MAX'!AA12</f>
        <v>0</v>
      </c>
      <c r="AB12" s="92">
        <f>'5A2A_New Vision'!AB12+'5A2B_Glencoe'!AB12+'5A2C_ISL'!AB12+'5A2D_Avoyelles'!AB12+'5A2E_Delhi'!AB12+'5A2F_Belle Chasse'!AB12+'5A2H_MAX'!AB12</f>
        <v>0</v>
      </c>
      <c r="AC12" s="60">
        <f>'5A2A_New Vision'!AC12+'5A2B_Glencoe'!AC12+'5A2C_ISL'!AC12+'5A2D_Avoyelles'!AC12+'5A2E_Delhi'!AC12+'5A2F_Belle Chasse'!AC12+'5A2H_MAX'!AC12</f>
        <v>0</v>
      </c>
      <c r="AD12" s="60">
        <f>'5A2A_New Vision'!AD12+'5A2B_Glencoe'!AD12+'5A2C_ISL'!AD12+'5A2D_Avoyelles'!AD12+'5A2E_Delhi'!AD12+'5A2F_Belle Chasse'!AD12+'5A2H_MAX'!AD12</f>
        <v>0</v>
      </c>
      <c r="AE12" s="92">
        <f>'5A2A_New Vision'!AE12+'5A2B_Glencoe'!AE12+'5A2C_ISL'!AE12+'5A2D_Avoyelles'!AE12+'5A2E_Delhi'!AE12+'5A2F_Belle Chasse'!AE12+'5A2H_MAX'!AE12</f>
        <v>0</v>
      </c>
      <c r="AF12" s="96">
        <f>'5A2A_New Vision'!AF12+'5A2B_Glencoe'!AF12+'5A2C_ISL'!AF12+'5A2D_Avoyelles'!AF12+'5A2E_Delhi'!AF12+'5A2F_Belle Chasse'!AF12+'5A2H_MAX'!AF12</f>
        <v>0</v>
      </c>
    </row>
    <row r="13" spans="1:32" ht="16.149999999999999" customHeight="1" x14ac:dyDescent="0.2">
      <c r="A13" s="54">
        <v>7</v>
      </c>
      <c r="B13" s="55" t="s">
        <v>13</v>
      </c>
      <c r="C13" s="319">
        <f>'5A2A_New Vision'!C13+'5A2B_Glencoe'!C13+'5A2C_ISL'!C13+'5A2D_Avoyelles'!C13+'5A2E_Delhi'!C13+'5A2F_Belle Chasse'!C13+'5A2H_MAX'!C13</f>
        <v>0</v>
      </c>
      <c r="D13" s="56">
        <f>'Source Data'!O13</f>
        <v>14524.028556084506</v>
      </c>
      <c r="E13" s="74">
        <f>'5A2A_New Vision'!E13+'5A2B_Glencoe'!E13+'5A2C_ISL'!E13+'5A2D_Avoyelles'!E13+'5A2E_Delhi'!E13+'5A2F_Belle Chasse'!E13+'5A2H_MAX'!E13</f>
        <v>0</v>
      </c>
      <c r="F13" s="74"/>
      <c r="G13" s="74">
        <f>'5A2A_New Vision'!G13+'5A2B_Glencoe'!G13+'5A2C_ISL'!G13+'5A2D_Avoyelles'!G13+'5A2E_Delhi'!G13+'5A2F_Belle Chasse'!G13+'5A2H_MAX'!G13</f>
        <v>0</v>
      </c>
      <c r="H13" s="337">
        <f>'5A2A_New Vision'!H13+'5A2B_Glencoe'!H13+'5A2C_ISL'!H13+'5A2D_Avoyelles'!H13+'5A2E_Delhi'!H13+'5A2F_Belle Chasse'!H13+'5A2H_MAX'!H13</f>
        <v>0</v>
      </c>
      <c r="I13" s="56">
        <f>'Source Data'!I13</f>
        <v>422.20328372683736</v>
      </c>
      <c r="J13" s="74">
        <f>'5A2A_New Vision'!J13+'5A2B_Glencoe'!J13+'5A2C_ISL'!J13+'5A2D_Avoyelles'!J13+'5A2E_Delhi'!J13+'5A2F_Belle Chasse'!J13+'5A2H_MAX'!J13</f>
        <v>0</v>
      </c>
      <c r="K13" s="337">
        <f>'5A2A_New Vision'!K13+'5A2B_Glencoe'!K13+'5A2C_ISL'!K13+'5A2D_Avoyelles'!K13+'5A2E_Delhi'!K13+'5A2F_Belle Chasse'!K13+'5A2H_MAX'!K13</f>
        <v>0</v>
      </c>
      <c r="L13" s="56">
        <f>'Source Data'!J13</f>
        <v>115.14635010731928</v>
      </c>
      <c r="M13" s="74">
        <f>'5A2A_New Vision'!M13+'5A2B_Glencoe'!M13+'5A2C_ISL'!M13+'5A2D_Avoyelles'!M13+'5A2E_Delhi'!M13+'5A2F_Belle Chasse'!M13+'5A2H_MAX'!M13</f>
        <v>0</v>
      </c>
      <c r="N13" s="337">
        <f>'5A2A_New Vision'!N13+'5A2B_Glencoe'!N13+'5A2C_ISL'!N13+'5A2D_Avoyelles'!N13+'5A2E_Delhi'!N13+'5A2F_Belle Chasse'!N13+'5A2H_MAX'!N13</f>
        <v>0</v>
      </c>
      <c r="O13" s="56">
        <f>'Source Data'!K13</f>
        <v>2878.6587526829821</v>
      </c>
      <c r="P13" s="74">
        <f>'5A2A_New Vision'!P13+'5A2B_Glencoe'!P13+'5A2C_ISL'!P13+'5A2D_Avoyelles'!P13+'5A2E_Delhi'!P13+'5A2F_Belle Chasse'!P13+'5A2H_MAX'!P13</f>
        <v>0</v>
      </c>
      <c r="Q13" s="337">
        <f>'5A2A_New Vision'!Q13+'5A2B_Glencoe'!Q13+'5A2C_ISL'!Q13+'5A2D_Avoyelles'!Q13+'5A2E_Delhi'!Q13+'5A2F_Belle Chasse'!Q13+'5A2H_MAX'!Q13</f>
        <v>0</v>
      </c>
      <c r="R13" s="56">
        <f>'Source Data'!L13</f>
        <v>1151.4635010731927</v>
      </c>
      <c r="S13" s="74">
        <f>'5A2A_New Vision'!S13+'5A2B_Glencoe'!S13+'5A2C_ISL'!S13+'5A2D_Avoyelles'!S13+'5A2E_Delhi'!S13+'5A2F_Belle Chasse'!S13+'5A2H_MAX'!S13</f>
        <v>0</v>
      </c>
      <c r="T13" s="93">
        <f>'5A2A_New Vision'!T13+'5A2B_Glencoe'!T13+'5A2C_ISL'!T13+'5A2D_Avoyelles'!T13+'5A2E_Delhi'!T13+'5A2F_Belle Chasse'!T13+'5A2H_MAX'!T13</f>
        <v>0</v>
      </c>
      <c r="U13" s="56">
        <f>'5A2A_New Vision'!U13+'5A2B_Glencoe'!U13+'5A2C_ISL'!U13+'5A2D_Avoyelles'!U13+'5A2E_Delhi'!U13+'5A2F_Belle Chasse'!U13+'5A2H_MAX'!U13</f>
        <v>0</v>
      </c>
      <c r="V13" s="56">
        <f>'5A2A_New Vision'!V13+'5A2B_Glencoe'!V13+'5A2C_ISL'!V13+'5A2D_Avoyelles'!V13+'5A2E_Delhi'!V13+'5A2F_Belle Chasse'!V13+'5A2H_MAX'!V13</f>
        <v>0</v>
      </c>
      <c r="W13" s="57">
        <f>'5A2A_New Vision'!W13+'5A2B_Glencoe'!W13+'5A2C_ISL'!W13+'5A2D_Avoyelles'!W13+'5A2E_Delhi'!W13+'5A2F_Belle Chasse'!W13+'5A2H_MAX'!W13</f>
        <v>0</v>
      </c>
      <c r="X13" s="93">
        <f>'5A2A_New Vision'!X13+'5A2B_Glencoe'!X13+'5A2C_ISL'!X13+'5A2D_Avoyelles'!X13+'5A2E_Delhi'!X13+'5A2F_Belle Chasse'!X13+'5A2H_MAX'!X13</f>
        <v>0</v>
      </c>
      <c r="Y13" s="74">
        <f>'5A2A_New Vision'!Y13+'5A2B_Glencoe'!Y13+'5A2C_ISL'!Y13+'5A2D_Avoyelles'!Y13+'5A2E_Delhi'!Y13+'5A2F_Belle Chasse'!Y13+'5A2H_MAX'!Y13</f>
        <v>0</v>
      </c>
      <c r="Z13" s="93">
        <f>'5A2A_New Vision'!Z13+'5A2B_Glencoe'!Z13+'5A2C_ISL'!Z13+'5A2D_Avoyelles'!Z13+'5A2E_Delhi'!Z13+'5A2F_Belle Chasse'!Z13+'5A2H_MAX'!Z13</f>
        <v>0</v>
      </c>
      <c r="AA13" s="56">
        <f>'5A2A_New Vision'!AA13+'5A2B_Glencoe'!AA13+'5A2C_ISL'!AA13+'5A2D_Avoyelles'!AA13+'5A2E_Delhi'!AA13+'5A2F_Belle Chasse'!AA13+'5A2H_MAX'!AA13</f>
        <v>0</v>
      </c>
      <c r="AB13" s="93">
        <f>'5A2A_New Vision'!AB13+'5A2B_Glencoe'!AB13+'5A2C_ISL'!AB13+'5A2D_Avoyelles'!AB13+'5A2E_Delhi'!AB13+'5A2F_Belle Chasse'!AB13+'5A2H_MAX'!AB13</f>
        <v>0</v>
      </c>
      <c r="AC13" s="56">
        <f>'5A2A_New Vision'!AC13+'5A2B_Glencoe'!AC13+'5A2C_ISL'!AC13+'5A2D_Avoyelles'!AC13+'5A2E_Delhi'!AC13+'5A2F_Belle Chasse'!AC13+'5A2H_MAX'!AC13</f>
        <v>0</v>
      </c>
      <c r="AD13" s="56">
        <f>'5A2A_New Vision'!AD13+'5A2B_Glencoe'!AD13+'5A2C_ISL'!AD13+'5A2D_Avoyelles'!AD13+'5A2E_Delhi'!AD13+'5A2F_Belle Chasse'!AD13+'5A2H_MAX'!AD13</f>
        <v>0</v>
      </c>
      <c r="AE13" s="93">
        <f>'5A2A_New Vision'!AE13+'5A2B_Glencoe'!AE13+'5A2C_ISL'!AE13+'5A2D_Avoyelles'!AE13+'5A2E_Delhi'!AE13+'5A2F_Belle Chasse'!AE13+'5A2H_MAX'!AE13</f>
        <v>0</v>
      </c>
      <c r="AF13" s="97">
        <f>'5A2A_New Vision'!AF13+'5A2B_Glencoe'!AF13+'5A2C_ISL'!AF13+'5A2D_Avoyelles'!AF13+'5A2E_Delhi'!AF13+'5A2F_Belle Chasse'!AF13+'5A2H_MAX'!AF13</f>
        <v>0</v>
      </c>
    </row>
    <row r="14" spans="1:32" ht="16.149999999999999" customHeight="1" x14ac:dyDescent="0.2">
      <c r="A14" s="54">
        <v>8</v>
      </c>
      <c r="B14" s="55" t="s">
        <v>14</v>
      </c>
      <c r="C14" s="319">
        <f>'5A2A_New Vision'!C14+'5A2B_Glencoe'!C14+'5A2C_ISL'!C14+'5A2D_Avoyelles'!C14+'5A2E_Delhi'!C14+'5A2F_Belle Chasse'!C14+'5A2H_MAX'!C14</f>
        <v>0</v>
      </c>
      <c r="D14" s="56">
        <f>'Source Data'!O14</f>
        <v>8753.2356586322803</v>
      </c>
      <c r="E14" s="74">
        <f>'5A2A_New Vision'!E14+'5A2B_Glencoe'!E14+'5A2C_ISL'!E14+'5A2D_Avoyelles'!E14+'5A2E_Delhi'!E14+'5A2F_Belle Chasse'!E14+'5A2H_MAX'!E14</f>
        <v>0</v>
      </c>
      <c r="F14" s="74"/>
      <c r="G14" s="74">
        <f>'5A2A_New Vision'!G14+'5A2B_Glencoe'!G14+'5A2C_ISL'!G14+'5A2D_Avoyelles'!G14+'5A2E_Delhi'!G14+'5A2F_Belle Chasse'!G14+'5A2H_MAX'!G14</f>
        <v>0</v>
      </c>
      <c r="H14" s="337">
        <f>'5A2A_New Vision'!H14+'5A2B_Glencoe'!H14+'5A2C_ISL'!H14+'5A2D_Avoyelles'!H14+'5A2E_Delhi'!H14+'5A2F_Belle Chasse'!H14+'5A2H_MAX'!H14</f>
        <v>0</v>
      </c>
      <c r="I14" s="56">
        <f>'Source Data'!I14</f>
        <v>631.46888950213452</v>
      </c>
      <c r="J14" s="74">
        <f>'5A2A_New Vision'!J14+'5A2B_Glencoe'!J14+'5A2C_ISL'!J14+'5A2D_Avoyelles'!J14+'5A2E_Delhi'!J14+'5A2F_Belle Chasse'!J14+'5A2H_MAX'!J14</f>
        <v>0</v>
      </c>
      <c r="K14" s="337">
        <f>'5A2A_New Vision'!K14+'5A2B_Glencoe'!K14+'5A2C_ISL'!K14+'5A2D_Avoyelles'!K14+'5A2E_Delhi'!K14+'5A2F_Belle Chasse'!K14+'5A2H_MAX'!K14</f>
        <v>0</v>
      </c>
      <c r="L14" s="56">
        <f>'Source Data'!J14</f>
        <v>172.21878804603671</v>
      </c>
      <c r="M14" s="74">
        <f>'5A2A_New Vision'!M14+'5A2B_Glencoe'!M14+'5A2C_ISL'!M14+'5A2D_Avoyelles'!M14+'5A2E_Delhi'!M14+'5A2F_Belle Chasse'!M14+'5A2H_MAX'!M14</f>
        <v>0</v>
      </c>
      <c r="N14" s="337">
        <f>'5A2A_New Vision'!N14+'5A2B_Glencoe'!N14+'5A2C_ISL'!N14+'5A2D_Avoyelles'!N14+'5A2E_Delhi'!N14+'5A2F_Belle Chasse'!N14+'5A2H_MAX'!N14</f>
        <v>0</v>
      </c>
      <c r="O14" s="56">
        <f>'Source Data'!K14</f>
        <v>4305.4697011509179</v>
      </c>
      <c r="P14" s="74">
        <f>'5A2A_New Vision'!P14+'5A2B_Glencoe'!P14+'5A2C_ISL'!P14+'5A2D_Avoyelles'!P14+'5A2E_Delhi'!P14+'5A2F_Belle Chasse'!P14+'5A2H_MAX'!P14</f>
        <v>0</v>
      </c>
      <c r="Q14" s="337">
        <f>'5A2A_New Vision'!Q14+'5A2B_Glencoe'!Q14+'5A2C_ISL'!Q14+'5A2D_Avoyelles'!Q14+'5A2E_Delhi'!Q14+'5A2F_Belle Chasse'!Q14+'5A2H_MAX'!Q14</f>
        <v>0</v>
      </c>
      <c r="R14" s="56">
        <f>'Source Data'!L14</f>
        <v>1722.1878804603671</v>
      </c>
      <c r="S14" s="74">
        <f>'5A2A_New Vision'!S14+'5A2B_Glencoe'!S14+'5A2C_ISL'!S14+'5A2D_Avoyelles'!S14+'5A2E_Delhi'!S14+'5A2F_Belle Chasse'!S14+'5A2H_MAX'!S14</f>
        <v>0</v>
      </c>
      <c r="T14" s="93">
        <f>'5A2A_New Vision'!T14+'5A2B_Glencoe'!T14+'5A2C_ISL'!T14+'5A2D_Avoyelles'!T14+'5A2E_Delhi'!T14+'5A2F_Belle Chasse'!T14+'5A2H_MAX'!T14</f>
        <v>0</v>
      </c>
      <c r="U14" s="56">
        <f>'5A2A_New Vision'!U14+'5A2B_Glencoe'!U14+'5A2C_ISL'!U14+'5A2D_Avoyelles'!U14+'5A2E_Delhi'!U14+'5A2F_Belle Chasse'!U14+'5A2H_MAX'!U14</f>
        <v>0</v>
      </c>
      <c r="V14" s="56">
        <f>'5A2A_New Vision'!V14+'5A2B_Glencoe'!V14+'5A2C_ISL'!V14+'5A2D_Avoyelles'!V14+'5A2E_Delhi'!V14+'5A2F_Belle Chasse'!V14+'5A2H_MAX'!V14</f>
        <v>0</v>
      </c>
      <c r="W14" s="57">
        <f>'5A2A_New Vision'!W14+'5A2B_Glencoe'!W14+'5A2C_ISL'!W14+'5A2D_Avoyelles'!W14+'5A2E_Delhi'!W14+'5A2F_Belle Chasse'!W14+'5A2H_MAX'!W14</f>
        <v>0</v>
      </c>
      <c r="X14" s="93">
        <f>'5A2A_New Vision'!X14+'5A2B_Glencoe'!X14+'5A2C_ISL'!X14+'5A2D_Avoyelles'!X14+'5A2E_Delhi'!X14+'5A2F_Belle Chasse'!X14+'5A2H_MAX'!X14</f>
        <v>0</v>
      </c>
      <c r="Y14" s="74">
        <f>'5A2A_New Vision'!Y14+'5A2B_Glencoe'!Y14+'5A2C_ISL'!Y14+'5A2D_Avoyelles'!Y14+'5A2E_Delhi'!Y14+'5A2F_Belle Chasse'!Y14+'5A2H_MAX'!Y14</f>
        <v>0</v>
      </c>
      <c r="Z14" s="93">
        <f>'5A2A_New Vision'!Z14+'5A2B_Glencoe'!Z14+'5A2C_ISL'!Z14+'5A2D_Avoyelles'!Z14+'5A2E_Delhi'!Z14+'5A2F_Belle Chasse'!Z14+'5A2H_MAX'!Z14</f>
        <v>0</v>
      </c>
      <c r="AA14" s="56">
        <f>'5A2A_New Vision'!AA14+'5A2B_Glencoe'!AA14+'5A2C_ISL'!AA14+'5A2D_Avoyelles'!AA14+'5A2E_Delhi'!AA14+'5A2F_Belle Chasse'!AA14+'5A2H_MAX'!AA14</f>
        <v>0</v>
      </c>
      <c r="AB14" s="93">
        <f>'5A2A_New Vision'!AB14+'5A2B_Glencoe'!AB14+'5A2C_ISL'!AB14+'5A2D_Avoyelles'!AB14+'5A2E_Delhi'!AB14+'5A2F_Belle Chasse'!AB14+'5A2H_MAX'!AB14</f>
        <v>0</v>
      </c>
      <c r="AC14" s="56">
        <f>'5A2A_New Vision'!AC14+'5A2B_Glencoe'!AC14+'5A2C_ISL'!AC14+'5A2D_Avoyelles'!AC14+'5A2E_Delhi'!AC14+'5A2F_Belle Chasse'!AC14+'5A2H_MAX'!AC14</f>
        <v>0</v>
      </c>
      <c r="AD14" s="56">
        <f>'5A2A_New Vision'!AD14+'5A2B_Glencoe'!AD14+'5A2C_ISL'!AD14+'5A2D_Avoyelles'!AD14+'5A2E_Delhi'!AD14+'5A2F_Belle Chasse'!AD14+'5A2H_MAX'!AD14</f>
        <v>0</v>
      </c>
      <c r="AE14" s="93">
        <f>'5A2A_New Vision'!AE14+'5A2B_Glencoe'!AE14+'5A2C_ISL'!AE14+'5A2D_Avoyelles'!AE14+'5A2E_Delhi'!AE14+'5A2F_Belle Chasse'!AE14+'5A2H_MAX'!AE14</f>
        <v>0</v>
      </c>
      <c r="AF14" s="97">
        <f>'5A2A_New Vision'!AF14+'5A2B_Glencoe'!AF14+'5A2C_ISL'!AF14+'5A2D_Avoyelles'!AF14+'5A2E_Delhi'!AF14+'5A2F_Belle Chasse'!AF14+'5A2H_MAX'!AF14</f>
        <v>0</v>
      </c>
    </row>
    <row r="15" spans="1:32" ht="16.149999999999999" customHeight="1" x14ac:dyDescent="0.2">
      <c r="A15" s="54">
        <v>9</v>
      </c>
      <c r="B15" s="55" t="s">
        <v>15</v>
      </c>
      <c r="C15" s="319">
        <f>'5A2A_New Vision'!C15+'5A2B_Glencoe'!C15+'5A2C_ISL'!C15+'5A2D_Avoyelles'!C15+'5A2E_Delhi'!C15+'5A2F_Belle Chasse'!C15+'5A2H_MAX'!C15</f>
        <v>0</v>
      </c>
      <c r="D15" s="56">
        <f>'Source Data'!O15</f>
        <v>9118.9766413720354</v>
      </c>
      <c r="E15" s="74">
        <f>'5A2A_New Vision'!E15+'5A2B_Glencoe'!E15+'5A2C_ISL'!E15+'5A2D_Avoyelles'!E15+'5A2E_Delhi'!E15+'5A2F_Belle Chasse'!E15+'5A2H_MAX'!E15</f>
        <v>0</v>
      </c>
      <c r="F15" s="74"/>
      <c r="G15" s="74">
        <f>'5A2A_New Vision'!G15+'5A2B_Glencoe'!G15+'5A2C_ISL'!G15+'5A2D_Avoyelles'!G15+'5A2E_Delhi'!G15+'5A2F_Belle Chasse'!G15+'5A2H_MAX'!G15</f>
        <v>0</v>
      </c>
      <c r="H15" s="337">
        <f>'5A2A_New Vision'!H15+'5A2B_Glencoe'!H15+'5A2C_ISL'!H15+'5A2D_Avoyelles'!H15+'5A2E_Delhi'!H15+'5A2F_Belle Chasse'!H15+'5A2H_MAX'!H15</f>
        <v>0</v>
      </c>
      <c r="I15" s="56">
        <f>'Source Data'!I15</f>
        <v>606.55190779573797</v>
      </c>
      <c r="J15" s="74">
        <f>'5A2A_New Vision'!J15+'5A2B_Glencoe'!J15+'5A2C_ISL'!J15+'5A2D_Avoyelles'!J15+'5A2E_Delhi'!J15+'5A2F_Belle Chasse'!J15+'5A2H_MAX'!J15</f>
        <v>0</v>
      </c>
      <c r="K15" s="337">
        <f>'5A2A_New Vision'!K15+'5A2B_Glencoe'!K15+'5A2C_ISL'!K15+'5A2D_Avoyelles'!K15+'5A2E_Delhi'!K15+'5A2F_Belle Chasse'!K15+'5A2H_MAX'!K15</f>
        <v>0</v>
      </c>
      <c r="L15" s="56">
        <f>'Source Data'!J15</f>
        <v>165.42324758065581</v>
      </c>
      <c r="M15" s="74">
        <f>'5A2A_New Vision'!M15+'5A2B_Glencoe'!M15+'5A2C_ISL'!M15+'5A2D_Avoyelles'!M15+'5A2E_Delhi'!M15+'5A2F_Belle Chasse'!M15+'5A2H_MAX'!M15</f>
        <v>0</v>
      </c>
      <c r="N15" s="337">
        <f>'5A2A_New Vision'!N15+'5A2B_Glencoe'!N15+'5A2C_ISL'!N15+'5A2D_Avoyelles'!N15+'5A2E_Delhi'!N15+'5A2F_Belle Chasse'!N15+'5A2H_MAX'!N15</f>
        <v>0</v>
      </c>
      <c r="O15" s="56">
        <f>'Source Data'!K15</f>
        <v>4135.5811895163952</v>
      </c>
      <c r="P15" s="74">
        <f>'5A2A_New Vision'!P15+'5A2B_Glencoe'!P15+'5A2C_ISL'!P15+'5A2D_Avoyelles'!P15+'5A2E_Delhi'!P15+'5A2F_Belle Chasse'!P15+'5A2H_MAX'!P15</f>
        <v>0</v>
      </c>
      <c r="Q15" s="337">
        <f>'5A2A_New Vision'!Q15+'5A2B_Glencoe'!Q15+'5A2C_ISL'!Q15+'5A2D_Avoyelles'!Q15+'5A2E_Delhi'!Q15+'5A2F_Belle Chasse'!Q15+'5A2H_MAX'!Q15</f>
        <v>0</v>
      </c>
      <c r="R15" s="56">
        <f>'Source Data'!L15</f>
        <v>1654.2324758065579</v>
      </c>
      <c r="S15" s="74">
        <f>'5A2A_New Vision'!S15+'5A2B_Glencoe'!S15+'5A2C_ISL'!S15+'5A2D_Avoyelles'!S15+'5A2E_Delhi'!S15+'5A2F_Belle Chasse'!S15+'5A2H_MAX'!S15</f>
        <v>0</v>
      </c>
      <c r="T15" s="93">
        <f>'5A2A_New Vision'!T15+'5A2B_Glencoe'!T15+'5A2C_ISL'!T15+'5A2D_Avoyelles'!T15+'5A2E_Delhi'!T15+'5A2F_Belle Chasse'!T15+'5A2H_MAX'!T15</f>
        <v>0</v>
      </c>
      <c r="U15" s="56">
        <f>'5A2A_New Vision'!U15+'5A2B_Glencoe'!U15+'5A2C_ISL'!U15+'5A2D_Avoyelles'!U15+'5A2E_Delhi'!U15+'5A2F_Belle Chasse'!U15+'5A2H_MAX'!U15</f>
        <v>0</v>
      </c>
      <c r="V15" s="56">
        <f>'5A2A_New Vision'!V15+'5A2B_Glencoe'!V15+'5A2C_ISL'!V15+'5A2D_Avoyelles'!V15+'5A2E_Delhi'!V15+'5A2F_Belle Chasse'!V15+'5A2H_MAX'!V15</f>
        <v>0</v>
      </c>
      <c r="W15" s="57">
        <f>'5A2A_New Vision'!W15+'5A2B_Glencoe'!W15+'5A2C_ISL'!W15+'5A2D_Avoyelles'!W15+'5A2E_Delhi'!W15+'5A2F_Belle Chasse'!W15+'5A2H_MAX'!W15</f>
        <v>0</v>
      </c>
      <c r="X15" s="93">
        <f>'5A2A_New Vision'!X15+'5A2B_Glencoe'!X15+'5A2C_ISL'!X15+'5A2D_Avoyelles'!X15+'5A2E_Delhi'!X15+'5A2F_Belle Chasse'!X15+'5A2H_MAX'!X15</f>
        <v>0</v>
      </c>
      <c r="Y15" s="74">
        <f>'5A2A_New Vision'!Y15+'5A2B_Glencoe'!Y15+'5A2C_ISL'!Y15+'5A2D_Avoyelles'!Y15+'5A2E_Delhi'!Y15+'5A2F_Belle Chasse'!Y15+'5A2H_MAX'!Y15</f>
        <v>0</v>
      </c>
      <c r="Z15" s="93">
        <f>'5A2A_New Vision'!Z15+'5A2B_Glencoe'!Z15+'5A2C_ISL'!Z15+'5A2D_Avoyelles'!Z15+'5A2E_Delhi'!Z15+'5A2F_Belle Chasse'!Z15+'5A2H_MAX'!Z15</f>
        <v>0</v>
      </c>
      <c r="AA15" s="56">
        <f>'5A2A_New Vision'!AA15+'5A2B_Glencoe'!AA15+'5A2C_ISL'!AA15+'5A2D_Avoyelles'!AA15+'5A2E_Delhi'!AA15+'5A2F_Belle Chasse'!AA15+'5A2H_MAX'!AA15</f>
        <v>0</v>
      </c>
      <c r="AB15" s="93">
        <f>'5A2A_New Vision'!AB15+'5A2B_Glencoe'!AB15+'5A2C_ISL'!AB15+'5A2D_Avoyelles'!AB15+'5A2E_Delhi'!AB15+'5A2F_Belle Chasse'!AB15+'5A2H_MAX'!AB15</f>
        <v>0</v>
      </c>
      <c r="AC15" s="56">
        <f>'5A2A_New Vision'!AC15+'5A2B_Glencoe'!AC15+'5A2C_ISL'!AC15+'5A2D_Avoyelles'!AC15+'5A2E_Delhi'!AC15+'5A2F_Belle Chasse'!AC15+'5A2H_MAX'!AC15</f>
        <v>0</v>
      </c>
      <c r="AD15" s="56">
        <f>'5A2A_New Vision'!AD15+'5A2B_Glencoe'!AD15+'5A2C_ISL'!AD15+'5A2D_Avoyelles'!AD15+'5A2E_Delhi'!AD15+'5A2F_Belle Chasse'!AD15+'5A2H_MAX'!AD15</f>
        <v>0</v>
      </c>
      <c r="AE15" s="93">
        <f>'5A2A_New Vision'!AE15+'5A2B_Glencoe'!AE15+'5A2C_ISL'!AE15+'5A2D_Avoyelles'!AE15+'5A2E_Delhi'!AE15+'5A2F_Belle Chasse'!AE15+'5A2H_MAX'!AE15</f>
        <v>0</v>
      </c>
      <c r="AF15" s="97">
        <f>'5A2A_New Vision'!AF15+'5A2B_Glencoe'!AF15+'5A2C_ISL'!AF15+'5A2D_Avoyelles'!AF15+'5A2E_Delhi'!AF15+'5A2F_Belle Chasse'!AF15+'5A2H_MAX'!AF15</f>
        <v>0</v>
      </c>
    </row>
    <row r="16" spans="1:32" ht="16.149999999999999" customHeight="1" x14ac:dyDescent="0.2">
      <c r="A16" s="49">
        <v>10</v>
      </c>
      <c r="B16" s="50" t="s">
        <v>16</v>
      </c>
      <c r="C16" s="320">
        <f>'5A2A_New Vision'!C16+'5A2B_Glencoe'!C16+'5A2C_ISL'!C16+'5A2D_Avoyelles'!C16+'5A2E_Delhi'!C16+'5A2F_Belle Chasse'!C16+'5A2H_MAX'!C16</f>
        <v>0</v>
      </c>
      <c r="D16" s="51">
        <f>'Source Data'!O16</f>
        <v>10655.356861604319</v>
      </c>
      <c r="E16" s="80">
        <f>'5A2A_New Vision'!E16+'5A2B_Glencoe'!E16+'5A2C_ISL'!E16+'5A2D_Avoyelles'!E16+'5A2E_Delhi'!E16+'5A2F_Belle Chasse'!E16+'5A2H_MAX'!E16</f>
        <v>0</v>
      </c>
      <c r="F16" s="80"/>
      <c r="G16" s="80">
        <f>'5A2A_New Vision'!G16+'5A2B_Glencoe'!G16+'5A2C_ISL'!G16+'5A2D_Avoyelles'!G16+'5A2E_Delhi'!G16+'5A2F_Belle Chasse'!G16+'5A2H_MAX'!G16</f>
        <v>0</v>
      </c>
      <c r="H16" s="338">
        <f>'5A2A_New Vision'!H16+'5A2B_Glencoe'!H16+'5A2C_ISL'!H16+'5A2D_Avoyelles'!H16+'5A2E_Delhi'!H16+'5A2F_Belle Chasse'!H16+'5A2H_MAX'!H16</f>
        <v>0</v>
      </c>
      <c r="I16" s="51">
        <f>'Source Data'!I16</f>
        <v>486.95555408614769</v>
      </c>
      <c r="J16" s="80">
        <f>'5A2A_New Vision'!J16+'5A2B_Glencoe'!J16+'5A2C_ISL'!J16+'5A2D_Avoyelles'!J16+'5A2E_Delhi'!J16+'5A2F_Belle Chasse'!J16+'5A2H_MAX'!J16</f>
        <v>0</v>
      </c>
      <c r="K16" s="338">
        <f>'5A2A_New Vision'!K16+'5A2B_Glencoe'!K16+'5A2C_ISL'!K16+'5A2D_Avoyelles'!K16+'5A2E_Delhi'!K16+'5A2F_Belle Chasse'!K16+'5A2H_MAX'!K16</f>
        <v>0</v>
      </c>
      <c r="L16" s="51">
        <f>'Source Data'!J16</f>
        <v>132.806060205313</v>
      </c>
      <c r="M16" s="80">
        <f>'5A2A_New Vision'!M16+'5A2B_Glencoe'!M16+'5A2C_ISL'!M16+'5A2D_Avoyelles'!M16+'5A2E_Delhi'!M16+'5A2F_Belle Chasse'!M16+'5A2H_MAX'!M16</f>
        <v>0</v>
      </c>
      <c r="N16" s="338">
        <f>'5A2A_New Vision'!N16+'5A2B_Glencoe'!N16+'5A2C_ISL'!N16+'5A2D_Avoyelles'!N16+'5A2E_Delhi'!N16+'5A2F_Belle Chasse'!N16+'5A2H_MAX'!N16</f>
        <v>0</v>
      </c>
      <c r="O16" s="51">
        <f>'Source Data'!K16</f>
        <v>3320.1515051328256</v>
      </c>
      <c r="P16" s="80">
        <f>'5A2A_New Vision'!P16+'5A2B_Glencoe'!P16+'5A2C_ISL'!P16+'5A2D_Avoyelles'!P16+'5A2E_Delhi'!P16+'5A2F_Belle Chasse'!P16+'5A2H_MAX'!P16</f>
        <v>0</v>
      </c>
      <c r="Q16" s="338">
        <f>'5A2A_New Vision'!Q16+'5A2B_Glencoe'!Q16+'5A2C_ISL'!Q16+'5A2D_Avoyelles'!Q16+'5A2E_Delhi'!Q16+'5A2F_Belle Chasse'!Q16+'5A2H_MAX'!Q16</f>
        <v>0</v>
      </c>
      <c r="R16" s="51">
        <f>'Source Data'!L16</f>
        <v>1328.06060205313</v>
      </c>
      <c r="S16" s="80">
        <f>'5A2A_New Vision'!S16+'5A2B_Glencoe'!S16+'5A2C_ISL'!S16+'5A2D_Avoyelles'!S16+'5A2E_Delhi'!S16+'5A2F_Belle Chasse'!S16+'5A2H_MAX'!S16</f>
        <v>0</v>
      </c>
      <c r="T16" s="94">
        <f>'5A2A_New Vision'!T16+'5A2B_Glencoe'!T16+'5A2C_ISL'!T16+'5A2D_Avoyelles'!T16+'5A2E_Delhi'!T16+'5A2F_Belle Chasse'!T16+'5A2H_MAX'!T16</f>
        <v>0</v>
      </c>
      <c r="U16" s="51">
        <f>'5A2A_New Vision'!U16+'5A2B_Glencoe'!U16+'5A2C_ISL'!U16+'5A2D_Avoyelles'!U16+'5A2E_Delhi'!U16+'5A2F_Belle Chasse'!U16+'5A2H_MAX'!U16</f>
        <v>0</v>
      </c>
      <c r="V16" s="51">
        <f>'5A2A_New Vision'!V16+'5A2B_Glencoe'!V16+'5A2C_ISL'!V16+'5A2D_Avoyelles'!V16+'5A2E_Delhi'!V16+'5A2F_Belle Chasse'!V16+'5A2H_MAX'!V16</f>
        <v>0</v>
      </c>
      <c r="W16" s="52">
        <f>'5A2A_New Vision'!W16+'5A2B_Glencoe'!W16+'5A2C_ISL'!W16+'5A2D_Avoyelles'!W16+'5A2E_Delhi'!W16+'5A2F_Belle Chasse'!W16+'5A2H_MAX'!W16</f>
        <v>0</v>
      </c>
      <c r="X16" s="94">
        <f>'5A2A_New Vision'!X16+'5A2B_Glencoe'!X16+'5A2C_ISL'!X16+'5A2D_Avoyelles'!X16+'5A2E_Delhi'!X16+'5A2F_Belle Chasse'!X16+'5A2H_MAX'!X16</f>
        <v>0</v>
      </c>
      <c r="Y16" s="80">
        <f>'5A2A_New Vision'!Y16+'5A2B_Glencoe'!Y16+'5A2C_ISL'!Y16+'5A2D_Avoyelles'!Y16+'5A2E_Delhi'!Y16+'5A2F_Belle Chasse'!Y16+'5A2H_MAX'!Y16</f>
        <v>0</v>
      </c>
      <c r="Z16" s="94">
        <f>'5A2A_New Vision'!Z16+'5A2B_Glencoe'!Z16+'5A2C_ISL'!Z16+'5A2D_Avoyelles'!Z16+'5A2E_Delhi'!Z16+'5A2F_Belle Chasse'!Z16+'5A2H_MAX'!Z16</f>
        <v>0</v>
      </c>
      <c r="AA16" s="51">
        <f>'5A2A_New Vision'!AA16+'5A2B_Glencoe'!AA16+'5A2C_ISL'!AA16+'5A2D_Avoyelles'!AA16+'5A2E_Delhi'!AA16+'5A2F_Belle Chasse'!AA16+'5A2H_MAX'!AA16</f>
        <v>0</v>
      </c>
      <c r="AB16" s="94">
        <f>'5A2A_New Vision'!AB16+'5A2B_Glencoe'!AB16+'5A2C_ISL'!AB16+'5A2D_Avoyelles'!AB16+'5A2E_Delhi'!AB16+'5A2F_Belle Chasse'!AB16+'5A2H_MAX'!AB16</f>
        <v>0</v>
      </c>
      <c r="AC16" s="53">
        <f>'5A2A_New Vision'!AC16+'5A2B_Glencoe'!AC16+'5A2C_ISL'!AC16+'5A2D_Avoyelles'!AC16+'5A2E_Delhi'!AC16+'5A2F_Belle Chasse'!AC16+'5A2H_MAX'!AC16</f>
        <v>0</v>
      </c>
      <c r="AD16" s="51">
        <f>'5A2A_New Vision'!AD16+'5A2B_Glencoe'!AD16+'5A2C_ISL'!AD16+'5A2D_Avoyelles'!AD16+'5A2E_Delhi'!AD16+'5A2F_Belle Chasse'!AD16+'5A2H_MAX'!AD16</f>
        <v>0</v>
      </c>
      <c r="AE16" s="95">
        <f>'5A2A_New Vision'!AE16+'5A2B_Glencoe'!AE16+'5A2C_ISL'!AE16+'5A2D_Avoyelles'!AE16+'5A2E_Delhi'!AE16+'5A2F_Belle Chasse'!AE16+'5A2H_MAX'!AE16</f>
        <v>0</v>
      </c>
      <c r="AF16" s="95">
        <f>'5A2A_New Vision'!AF16+'5A2B_Glencoe'!AF16+'5A2C_ISL'!AF16+'5A2D_Avoyelles'!AF16+'5A2E_Delhi'!AF16+'5A2F_Belle Chasse'!AF16+'5A2H_MAX'!AF16</f>
        <v>0</v>
      </c>
    </row>
    <row r="17" spans="1:32" ht="16.149999999999999" customHeight="1" x14ac:dyDescent="0.2">
      <c r="A17" s="58">
        <v>11</v>
      </c>
      <c r="B17" s="59" t="s">
        <v>17</v>
      </c>
      <c r="C17" s="318">
        <f>'5A2A_New Vision'!C17+'5A2B_Glencoe'!C17+'5A2C_ISL'!C17+'5A2D_Avoyelles'!C17+'5A2E_Delhi'!C17+'5A2F_Belle Chasse'!C17+'5A2H_MAX'!C17</f>
        <v>0</v>
      </c>
      <c r="D17" s="60">
        <f>'Source Data'!O17</f>
        <v>8540.5847819377013</v>
      </c>
      <c r="E17" s="65">
        <f>'5A2A_New Vision'!E17+'5A2B_Glencoe'!E17+'5A2C_ISL'!E17+'5A2D_Avoyelles'!E17+'5A2E_Delhi'!E17+'5A2F_Belle Chasse'!E17+'5A2H_MAX'!E17</f>
        <v>0</v>
      </c>
      <c r="F17" s="65"/>
      <c r="G17" s="65">
        <f>'5A2A_New Vision'!G17+'5A2B_Glencoe'!G17+'5A2C_ISL'!G17+'5A2D_Avoyelles'!G17+'5A2E_Delhi'!G17+'5A2F_Belle Chasse'!G17+'5A2H_MAX'!G17</f>
        <v>0</v>
      </c>
      <c r="H17" s="336">
        <f>'5A2A_New Vision'!H17+'5A2B_Glencoe'!H17+'5A2C_ISL'!H17+'5A2D_Avoyelles'!H17+'5A2E_Delhi'!H17+'5A2F_Belle Chasse'!H17+'5A2H_MAX'!H17</f>
        <v>0</v>
      </c>
      <c r="I17" s="60">
        <f>'Source Data'!I17</f>
        <v>720.86562862338462</v>
      </c>
      <c r="J17" s="65">
        <f>'5A2A_New Vision'!J17+'5A2B_Glencoe'!J17+'5A2C_ISL'!J17+'5A2D_Avoyelles'!J17+'5A2E_Delhi'!J17+'5A2F_Belle Chasse'!J17+'5A2H_MAX'!J17</f>
        <v>0</v>
      </c>
      <c r="K17" s="336">
        <f>'5A2A_New Vision'!K17+'5A2B_Glencoe'!K17+'5A2C_ISL'!K17+'5A2D_Avoyelles'!K17+'5A2E_Delhi'!K17+'5A2F_Belle Chasse'!K17+'5A2H_MAX'!K17</f>
        <v>0</v>
      </c>
      <c r="L17" s="60">
        <f>'Source Data'!J17</f>
        <v>196.59971689728673</v>
      </c>
      <c r="M17" s="65">
        <f>'5A2A_New Vision'!M17+'5A2B_Glencoe'!M17+'5A2C_ISL'!M17+'5A2D_Avoyelles'!M17+'5A2E_Delhi'!M17+'5A2F_Belle Chasse'!M17+'5A2H_MAX'!M17</f>
        <v>0</v>
      </c>
      <c r="N17" s="336">
        <f>'5A2A_New Vision'!N17+'5A2B_Glencoe'!N17+'5A2C_ISL'!N17+'5A2D_Avoyelles'!N17+'5A2E_Delhi'!N17+'5A2F_Belle Chasse'!N17+'5A2H_MAX'!N17</f>
        <v>0</v>
      </c>
      <c r="O17" s="60">
        <f>'Source Data'!K17</f>
        <v>4914.9929224321686</v>
      </c>
      <c r="P17" s="65">
        <f>'5A2A_New Vision'!P17+'5A2B_Glencoe'!P17+'5A2C_ISL'!P17+'5A2D_Avoyelles'!P17+'5A2E_Delhi'!P17+'5A2F_Belle Chasse'!P17+'5A2H_MAX'!P17</f>
        <v>0</v>
      </c>
      <c r="Q17" s="336">
        <f>'5A2A_New Vision'!Q17+'5A2B_Glencoe'!Q17+'5A2C_ISL'!Q17+'5A2D_Avoyelles'!Q17+'5A2E_Delhi'!Q17+'5A2F_Belle Chasse'!Q17+'5A2H_MAX'!Q17</f>
        <v>0</v>
      </c>
      <c r="R17" s="60">
        <f>'Source Data'!L17</f>
        <v>1965.9971689728673</v>
      </c>
      <c r="S17" s="65">
        <f>'5A2A_New Vision'!S17+'5A2B_Glencoe'!S17+'5A2C_ISL'!S17+'5A2D_Avoyelles'!S17+'5A2E_Delhi'!S17+'5A2F_Belle Chasse'!S17+'5A2H_MAX'!S17</f>
        <v>0</v>
      </c>
      <c r="T17" s="92">
        <f>'5A2A_New Vision'!T17+'5A2B_Glencoe'!T17+'5A2C_ISL'!T17+'5A2D_Avoyelles'!T17+'5A2E_Delhi'!T17+'5A2F_Belle Chasse'!T17+'5A2H_MAX'!T17</f>
        <v>0</v>
      </c>
      <c r="U17" s="60">
        <f>'5A2A_New Vision'!U17+'5A2B_Glencoe'!U17+'5A2C_ISL'!U17+'5A2D_Avoyelles'!U17+'5A2E_Delhi'!U17+'5A2F_Belle Chasse'!U17+'5A2H_MAX'!U17</f>
        <v>0</v>
      </c>
      <c r="V17" s="60">
        <f>'5A2A_New Vision'!V17+'5A2B_Glencoe'!V17+'5A2C_ISL'!V17+'5A2D_Avoyelles'!V17+'5A2E_Delhi'!V17+'5A2F_Belle Chasse'!V17+'5A2H_MAX'!V17</f>
        <v>0</v>
      </c>
      <c r="W17" s="61">
        <f>'5A2A_New Vision'!W17+'5A2B_Glencoe'!W17+'5A2C_ISL'!W17+'5A2D_Avoyelles'!W17+'5A2E_Delhi'!W17+'5A2F_Belle Chasse'!W17+'5A2H_MAX'!W17</f>
        <v>0</v>
      </c>
      <c r="X17" s="92">
        <f>'5A2A_New Vision'!X17+'5A2B_Glencoe'!X17+'5A2C_ISL'!X17+'5A2D_Avoyelles'!X17+'5A2E_Delhi'!X17+'5A2F_Belle Chasse'!X17+'5A2H_MAX'!X17</f>
        <v>0</v>
      </c>
      <c r="Y17" s="65">
        <f>'5A2A_New Vision'!Y17+'5A2B_Glencoe'!Y17+'5A2C_ISL'!Y17+'5A2D_Avoyelles'!Y17+'5A2E_Delhi'!Y17+'5A2F_Belle Chasse'!Y17+'5A2H_MAX'!Y17</f>
        <v>0</v>
      </c>
      <c r="Z17" s="92">
        <f>'5A2A_New Vision'!Z17+'5A2B_Glencoe'!Z17+'5A2C_ISL'!Z17+'5A2D_Avoyelles'!Z17+'5A2E_Delhi'!Z17+'5A2F_Belle Chasse'!Z17+'5A2H_MAX'!Z17</f>
        <v>0</v>
      </c>
      <c r="AA17" s="60">
        <f>'5A2A_New Vision'!AA17+'5A2B_Glencoe'!AA17+'5A2C_ISL'!AA17+'5A2D_Avoyelles'!AA17+'5A2E_Delhi'!AA17+'5A2F_Belle Chasse'!AA17+'5A2H_MAX'!AA17</f>
        <v>0</v>
      </c>
      <c r="AB17" s="92">
        <f>'5A2A_New Vision'!AB17+'5A2B_Glencoe'!AB17+'5A2C_ISL'!AB17+'5A2D_Avoyelles'!AB17+'5A2E_Delhi'!AB17+'5A2F_Belle Chasse'!AB17+'5A2H_MAX'!AB17</f>
        <v>0</v>
      </c>
      <c r="AC17" s="60">
        <f>'5A2A_New Vision'!AC17+'5A2B_Glencoe'!AC17+'5A2C_ISL'!AC17+'5A2D_Avoyelles'!AC17+'5A2E_Delhi'!AC17+'5A2F_Belle Chasse'!AC17+'5A2H_MAX'!AC17</f>
        <v>0</v>
      </c>
      <c r="AD17" s="60">
        <f>'5A2A_New Vision'!AD17+'5A2B_Glencoe'!AD17+'5A2C_ISL'!AD17+'5A2D_Avoyelles'!AD17+'5A2E_Delhi'!AD17+'5A2F_Belle Chasse'!AD17+'5A2H_MAX'!AD17</f>
        <v>0</v>
      </c>
      <c r="AE17" s="92">
        <f>'5A2A_New Vision'!AE17+'5A2B_Glencoe'!AE17+'5A2C_ISL'!AE17+'5A2D_Avoyelles'!AE17+'5A2E_Delhi'!AE17+'5A2F_Belle Chasse'!AE17+'5A2H_MAX'!AE17</f>
        <v>0</v>
      </c>
      <c r="AF17" s="96">
        <f>'5A2A_New Vision'!AF17+'5A2B_Glencoe'!AF17+'5A2C_ISL'!AF17+'5A2D_Avoyelles'!AF17+'5A2E_Delhi'!AF17+'5A2F_Belle Chasse'!AF17+'5A2H_MAX'!AF17</f>
        <v>0</v>
      </c>
    </row>
    <row r="18" spans="1:32" ht="16.149999999999999" customHeight="1" x14ac:dyDescent="0.2">
      <c r="A18" s="54">
        <v>12</v>
      </c>
      <c r="B18" s="55" t="s">
        <v>18</v>
      </c>
      <c r="C18" s="319">
        <f>'5A2A_New Vision'!C18+'5A2B_Glencoe'!C18+'5A2C_ISL'!C18+'5A2D_Avoyelles'!C18+'5A2E_Delhi'!C18+'5A2F_Belle Chasse'!C18+'5A2H_MAX'!C18</f>
        <v>0</v>
      </c>
      <c r="D18" s="56">
        <f>'Source Data'!O18</f>
        <v>8809.2024583417533</v>
      </c>
      <c r="E18" s="74">
        <f>'5A2A_New Vision'!E18+'5A2B_Glencoe'!E18+'5A2C_ISL'!E18+'5A2D_Avoyelles'!E18+'5A2E_Delhi'!E18+'5A2F_Belle Chasse'!E18+'5A2H_MAX'!E18</f>
        <v>0</v>
      </c>
      <c r="F18" s="74"/>
      <c r="G18" s="74">
        <f>'5A2A_New Vision'!G18+'5A2B_Glencoe'!G18+'5A2C_ISL'!G18+'5A2D_Avoyelles'!G18+'5A2E_Delhi'!G18+'5A2F_Belle Chasse'!G18+'5A2H_MAX'!G18</f>
        <v>0</v>
      </c>
      <c r="H18" s="337">
        <f>'5A2A_New Vision'!H18+'5A2B_Glencoe'!H18+'5A2C_ISL'!H18+'5A2D_Avoyelles'!H18+'5A2E_Delhi'!H18+'5A2F_Belle Chasse'!H18+'5A2H_MAX'!H18</f>
        <v>0</v>
      </c>
      <c r="I18" s="56">
        <f>'Source Data'!I18</f>
        <v>374.0615666318472</v>
      </c>
      <c r="J18" s="74">
        <f>'5A2A_New Vision'!J18+'5A2B_Glencoe'!J18+'5A2C_ISL'!J18+'5A2D_Avoyelles'!J18+'5A2E_Delhi'!J18+'5A2F_Belle Chasse'!J18+'5A2H_MAX'!J18</f>
        <v>0</v>
      </c>
      <c r="K18" s="337">
        <f>'5A2A_New Vision'!K18+'5A2B_Glencoe'!K18+'5A2C_ISL'!K18+'5A2D_Avoyelles'!K18+'5A2E_Delhi'!K18+'5A2F_Belle Chasse'!K18+'5A2H_MAX'!K18</f>
        <v>0</v>
      </c>
      <c r="L18" s="56">
        <f>'Source Data'!J18</f>
        <v>102.01679089959471</v>
      </c>
      <c r="M18" s="74">
        <f>'5A2A_New Vision'!M18+'5A2B_Glencoe'!M18+'5A2C_ISL'!M18+'5A2D_Avoyelles'!M18+'5A2E_Delhi'!M18+'5A2F_Belle Chasse'!M18+'5A2H_MAX'!M18</f>
        <v>0</v>
      </c>
      <c r="N18" s="337">
        <f>'5A2A_New Vision'!N18+'5A2B_Glencoe'!N18+'5A2C_ISL'!N18+'5A2D_Avoyelles'!N18+'5A2E_Delhi'!N18+'5A2F_Belle Chasse'!N18+'5A2H_MAX'!N18</f>
        <v>0</v>
      </c>
      <c r="O18" s="56">
        <f>'Source Data'!K18</f>
        <v>2550.4197724898677</v>
      </c>
      <c r="P18" s="74">
        <f>'5A2A_New Vision'!P18+'5A2B_Glencoe'!P18+'5A2C_ISL'!P18+'5A2D_Avoyelles'!P18+'5A2E_Delhi'!P18+'5A2F_Belle Chasse'!P18+'5A2H_MAX'!P18</f>
        <v>0</v>
      </c>
      <c r="Q18" s="337">
        <f>'5A2A_New Vision'!Q18+'5A2B_Glencoe'!Q18+'5A2C_ISL'!Q18+'5A2D_Avoyelles'!Q18+'5A2E_Delhi'!Q18+'5A2F_Belle Chasse'!Q18+'5A2H_MAX'!Q18</f>
        <v>0</v>
      </c>
      <c r="R18" s="56">
        <f>'Source Data'!L18</f>
        <v>1020.1679089959471</v>
      </c>
      <c r="S18" s="74">
        <f>'5A2A_New Vision'!S18+'5A2B_Glencoe'!S18+'5A2C_ISL'!S18+'5A2D_Avoyelles'!S18+'5A2E_Delhi'!S18+'5A2F_Belle Chasse'!S18+'5A2H_MAX'!S18</f>
        <v>0</v>
      </c>
      <c r="T18" s="93">
        <f>'5A2A_New Vision'!T18+'5A2B_Glencoe'!T18+'5A2C_ISL'!T18+'5A2D_Avoyelles'!T18+'5A2E_Delhi'!T18+'5A2F_Belle Chasse'!T18+'5A2H_MAX'!T18</f>
        <v>0</v>
      </c>
      <c r="U18" s="56">
        <f>'5A2A_New Vision'!U18+'5A2B_Glencoe'!U18+'5A2C_ISL'!U18+'5A2D_Avoyelles'!U18+'5A2E_Delhi'!U18+'5A2F_Belle Chasse'!U18+'5A2H_MAX'!U18</f>
        <v>0</v>
      </c>
      <c r="V18" s="56">
        <f>'5A2A_New Vision'!V18+'5A2B_Glencoe'!V18+'5A2C_ISL'!V18+'5A2D_Avoyelles'!V18+'5A2E_Delhi'!V18+'5A2F_Belle Chasse'!V18+'5A2H_MAX'!V18</f>
        <v>0</v>
      </c>
      <c r="W18" s="57">
        <f>'5A2A_New Vision'!W18+'5A2B_Glencoe'!W18+'5A2C_ISL'!W18+'5A2D_Avoyelles'!W18+'5A2E_Delhi'!W18+'5A2F_Belle Chasse'!W18+'5A2H_MAX'!W18</f>
        <v>0</v>
      </c>
      <c r="X18" s="93">
        <f>'5A2A_New Vision'!X18+'5A2B_Glencoe'!X18+'5A2C_ISL'!X18+'5A2D_Avoyelles'!X18+'5A2E_Delhi'!X18+'5A2F_Belle Chasse'!X18+'5A2H_MAX'!X18</f>
        <v>0</v>
      </c>
      <c r="Y18" s="74">
        <f>'5A2A_New Vision'!Y18+'5A2B_Glencoe'!Y18+'5A2C_ISL'!Y18+'5A2D_Avoyelles'!Y18+'5A2E_Delhi'!Y18+'5A2F_Belle Chasse'!Y18+'5A2H_MAX'!Y18</f>
        <v>0</v>
      </c>
      <c r="Z18" s="93">
        <f>'5A2A_New Vision'!Z18+'5A2B_Glencoe'!Z18+'5A2C_ISL'!Z18+'5A2D_Avoyelles'!Z18+'5A2E_Delhi'!Z18+'5A2F_Belle Chasse'!Z18+'5A2H_MAX'!Z18</f>
        <v>0</v>
      </c>
      <c r="AA18" s="56">
        <f>'5A2A_New Vision'!AA18+'5A2B_Glencoe'!AA18+'5A2C_ISL'!AA18+'5A2D_Avoyelles'!AA18+'5A2E_Delhi'!AA18+'5A2F_Belle Chasse'!AA18+'5A2H_MAX'!AA18</f>
        <v>0</v>
      </c>
      <c r="AB18" s="93">
        <f>'5A2A_New Vision'!AB18+'5A2B_Glencoe'!AB18+'5A2C_ISL'!AB18+'5A2D_Avoyelles'!AB18+'5A2E_Delhi'!AB18+'5A2F_Belle Chasse'!AB18+'5A2H_MAX'!AB18</f>
        <v>0</v>
      </c>
      <c r="AC18" s="56">
        <f>'5A2A_New Vision'!AC18+'5A2B_Glencoe'!AC18+'5A2C_ISL'!AC18+'5A2D_Avoyelles'!AC18+'5A2E_Delhi'!AC18+'5A2F_Belle Chasse'!AC18+'5A2H_MAX'!AC18</f>
        <v>0</v>
      </c>
      <c r="AD18" s="56">
        <f>'5A2A_New Vision'!AD18+'5A2B_Glencoe'!AD18+'5A2C_ISL'!AD18+'5A2D_Avoyelles'!AD18+'5A2E_Delhi'!AD18+'5A2F_Belle Chasse'!AD18+'5A2H_MAX'!AD18</f>
        <v>0</v>
      </c>
      <c r="AE18" s="93">
        <f>'5A2A_New Vision'!AE18+'5A2B_Glencoe'!AE18+'5A2C_ISL'!AE18+'5A2D_Avoyelles'!AE18+'5A2E_Delhi'!AE18+'5A2F_Belle Chasse'!AE18+'5A2H_MAX'!AE18</f>
        <v>0</v>
      </c>
      <c r="AF18" s="97">
        <f>'5A2A_New Vision'!AF18+'5A2B_Glencoe'!AF18+'5A2C_ISL'!AF18+'5A2D_Avoyelles'!AF18+'5A2E_Delhi'!AF18+'5A2F_Belle Chasse'!AF18+'5A2H_MAX'!AF18</f>
        <v>0</v>
      </c>
    </row>
    <row r="19" spans="1:32" ht="16.149999999999999" customHeight="1" x14ac:dyDescent="0.2">
      <c r="A19" s="54">
        <v>13</v>
      </c>
      <c r="B19" s="55" t="s">
        <v>19</v>
      </c>
      <c r="C19" s="319">
        <f>'5A2A_New Vision'!C19+'5A2B_Glencoe'!C19+'5A2C_ISL'!C19+'5A2D_Avoyelles'!C19+'5A2E_Delhi'!C19+'5A2F_Belle Chasse'!C19+'5A2H_MAX'!C19</f>
        <v>0</v>
      </c>
      <c r="D19" s="56">
        <f>'Source Data'!O19</f>
        <v>7592.7287066365761</v>
      </c>
      <c r="E19" s="74">
        <f>'5A2A_New Vision'!E19+'5A2B_Glencoe'!E19+'5A2C_ISL'!E19+'5A2D_Avoyelles'!E19+'5A2E_Delhi'!E19+'5A2F_Belle Chasse'!E19+'5A2H_MAX'!E19</f>
        <v>0</v>
      </c>
      <c r="F19" s="74"/>
      <c r="G19" s="74">
        <f>'5A2A_New Vision'!G19+'5A2B_Glencoe'!G19+'5A2C_ISL'!G19+'5A2D_Avoyelles'!G19+'5A2E_Delhi'!G19+'5A2F_Belle Chasse'!G19+'5A2H_MAX'!G19</f>
        <v>0</v>
      </c>
      <c r="H19" s="337">
        <f>'5A2A_New Vision'!H19+'5A2B_Glencoe'!H19+'5A2C_ISL'!H19+'5A2D_Avoyelles'!H19+'5A2E_Delhi'!H19+'5A2F_Belle Chasse'!H19+'5A2H_MAX'!H19</f>
        <v>0</v>
      </c>
      <c r="I19" s="56">
        <f>'Source Data'!I19</f>
        <v>725.51734025343501</v>
      </c>
      <c r="J19" s="74">
        <f>'5A2A_New Vision'!J19+'5A2B_Glencoe'!J19+'5A2C_ISL'!J19+'5A2D_Avoyelles'!J19+'5A2E_Delhi'!J19+'5A2F_Belle Chasse'!J19+'5A2H_MAX'!J19</f>
        <v>0</v>
      </c>
      <c r="K19" s="337">
        <f>'5A2A_New Vision'!K19+'5A2B_Glencoe'!K19+'5A2C_ISL'!K19+'5A2D_Avoyelles'!K19+'5A2E_Delhi'!K19+'5A2F_Belle Chasse'!K19+'5A2H_MAX'!K19</f>
        <v>0</v>
      </c>
      <c r="L19" s="56">
        <f>'Source Data'!J19</f>
        <v>197.86836552366407</v>
      </c>
      <c r="M19" s="74">
        <f>'5A2A_New Vision'!M19+'5A2B_Glencoe'!M19+'5A2C_ISL'!M19+'5A2D_Avoyelles'!M19+'5A2E_Delhi'!M19+'5A2F_Belle Chasse'!M19+'5A2H_MAX'!M19</f>
        <v>0</v>
      </c>
      <c r="N19" s="337">
        <f>'5A2A_New Vision'!N19+'5A2B_Glencoe'!N19+'5A2C_ISL'!N19+'5A2D_Avoyelles'!N19+'5A2E_Delhi'!N19+'5A2F_Belle Chasse'!N19+'5A2H_MAX'!N19</f>
        <v>0</v>
      </c>
      <c r="O19" s="56">
        <f>'Source Data'!K19</f>
        <v>4946.7091380916027</v>
      </c>
      <c r="P19" s="74">
        <f>'5A2A_New Vision'!P19+'5A2B_Glencoe'!P19+'5A2C_ISL'!P19+'5A2D_Avoyelles'!P19+'5A2E_Delhi'!P19+'5A2F_Belle Chasse'!P19+'5A2H_MAX'!P19</f>
        <v>0</v>
      </c>
      <c r="Q19" s="337">
        <f>'5A2A_New Vision'!Q19+'5A2B_Glencoe'!Q19+'5A2C_ISL'!Q19+'5A2D_Avoyelles'!Q19+'5A2E_Delhi'!Q19+'5A2F_Belle Chasse'!Q19+'5A2H_MAX'!Q19</f>
        <v>0</v>
      </c>
      <c r="R19" s="56">
        <f>'Source Data'!L19</f>
        <v>1978.6836552366412</v>
      </c>
      <c r="S19" s="74">
        <f>'5A2A_New Vision'!S19+'5A2B_Glencoe'!S19+'5A2C_ISL'!S19+'5A2D_Avoyelles'!S19+'5A2E_Delhi'!S19+'5A2F_Belle Chasse'!S19+'5A2H_MAX'!S19</f>
        <v>0</v>
      </c>
      <c r="T19" s="93">
        <f>'5A2A_New Vision'!T19+'5A2B_Glencoe'!T19+'5A2C_ISL'!T19+'5A2D_Avoyelles'!T19+'5A2E_Delhi'!T19+'5A2F_Belle Chasse'!T19+'5A2H_MAX'!T19</f>
        <v>0</v>
      </c>
      <c r="U19" s="56">
        <f>'5A2A_New Vision'!U19+'5A2B_Glencoe'!U19+'5A2C_ISL'!U19+'5A2D_Avoyelles'!U19+'5A2E_Delhi'!U19+'5A2F_Belle Chasse'!U19+'5A2H_MAX'!U19</f>
        <v>0</v>
      </c>
      <c r="V19" s="56">
        <f>'5A2A_New Vision'!V19+'5A2B_Glencoe'!V19+'5A2C_ISL'!V19+'5A2D_Avoyelles'!V19+'5A2E_Delhi'!V19+'5A2F_Belle Chasse'!V19+'5A2H_MAX'!V19</f>
        <v>0</v>
      </c>
      <c r="W19" s="57">
        <f>'5A2A_New Vision'!W19+'5A2B_Glencoe'!W19+'5A2C_ISL'!W19+'5A2D_Avoyelles'!W19+'5A2E_Delhi'!W19+'5A2F_Belle Chasse'!W19+'5A2H_MAX'!W19</f>
        <v>0</v>
      </c>
      <c r="X19" s="93">
        <f>'5A2A_New Vision'!X19+'5A2B_Glencoe'!X19+'5A2C_ISL'!X19+'5A2D_Avoyelles'!X19+'5A2E_Delhi'!X19+'5A2F_Belle Chasse'!X19+'5A2H_MAX'!X19</f>
        <v>0</v>
      </c>
      <c r="Y19" s="74">
        <f>'5A2A_New Vision'!Y19+'5A2B_Glencoe'!Y19+'5A2C_ISL'!Y19+'5A2D_Avoyelles'!Y19+'5A2E_Delhi'!Y19+'5A2F_Belle Chasse'!Y19+'5A2H_MAX'!Y19</f>
        <v>0</v>
      </c>
      <c r="Z19" s="93">
        <f>'5A2A_New Vision'!Z19+'5A2B_Glencoe'!Z19+'5A2C_ISL'!Z19+'5A2D_Avoyelles'!Z19+'5A2E_Delhi'!Z19+'5A2F_Belle Chasse'!Z19+'5A2H_MAX'!Z19</f>
        <v>0</v>
      </c>
      <c r="AA19" s="56">
        <f>'5A2A_New Vision'!AA19+'5A2B_Glencoe'!AA19+'5A2C_ISL'!AA19+'5A2D_Avoyelles'!AA19+'5A2E_Delhi'!AA19+'5A2F_Belle Chasse'!AA19+'5A2H_MAX'!AA19</f>
        <v>0</v>
      </c>
      <c r="AB19" s="93">
        <f>'5A2A_New Vision'!AB19+'5A2B_Glencoe'!AB19+'5A2C_ISL'!AB19+'5A2D_Avoyelles'!AB19+'5A2E_Delhi'!AB19+'5A2F_Belle Chasse'!AB19+'5A2H_MAX'!AB19</f>
        <v>0</v>
      </c>
      <c r="AC19" s="56">
        <f>'5A2A_New Vision'!AC19+'5A2B_Glencoe'!AC19+'5A2C_ISL'!AC19+'5A2D_Avoyelles'!AC19+'5A2E_Delhi'!AC19+'5A2F_Belle Chasse'!AC19+'5A2H_MAX'!AC19</f>
        <v>0</v>
      </c>
      <c r="AD19" s="56">
        <f>'5A2A_New Vision'!AD19+'5A2B_Glencoe'!AD19+'5A2C_ISL'!AD19+'5A2D_Avoyelles'!AD19+'5A2E_Delhi'!AD19+'5A2F_Belle Chasse'!AD19+'5A2H_MAX'!AD19</f>
        <v>0</v>
      </c>
      <c r="AE19" s="93">
        <f>'5A2A_New Vision'!AE19+'5A2B_Glencoe'!AE19+'5A2C_ISL'!AE19+'5A2D_Avoyelles'!AE19+'5A2E_Delhi'!AE19+'5A2F_Belle Chasse'!AE19+'5A2H_MAX'!AE19</f>
        <v>0</v>
      </c>
      <c r="AF19" s="97">
        <f>'5A2A_New Vision'!AF19+'5A2B_Glencoe'!AF19+'5A2C_ISL'!AF19+'5A2D_Avoyelles'!AF19+'5A2E_Delhi'!AF19+'5A2F_Belle Chasse'!AF19+'5A2H_MAX'!AF19</f>
        <v>0</v>
      </c>
    </row>
    <row r="20" spans="1:32" ht="16.149999999999999" customHeight="1" x14ac:dyDescent="0.2">
      <c r="A20" s="54">
        <v>14</v>
      </c>
      <c r="B20" s="55" t="s">
        <v>20</v>
      </c>
      <c r="C20" s="319">
        <f>'5A2A_New Vision'!C20+'5A2B_Glencoe'!C20+'5A2C_ISL'!C20+'5A2D_Avoyelles'!C20+'5A2E_Delhi'!C20+'5A2F_Belle Chasse'!C20+'5A2H_MAX'!C20</f>
        <v>0</v>
      </c>
      <c r="D20" s="56">
        <f>'Source Data'!O20</f>
        <v>7543.2512545353484</v>
      </c>
      <c r="E20" s="74">
        <f>'5A2A_New Vision'!E20+'5A2B_Glencoe'!E20+'5A2C_ISL'!E20+'5A2D_Avoyelles'!E20+'5A2E_Delhi'!E20+'5A2F_Belle Chasse'!E20+'5A2H_MAX'!E20</f>
        <v>0</v>
      </c>
      <c r="F20" s="74"/>
      <c r="G20" s="74">
        <f>'5A2A_New Vision'!G20+'5A2B_Glencoe'!G20+'5A2C_ISL'!G20+'5A2D_Avoyelles'!G20+'5A2E_Delhi'!G20+'5A2F_Belle Chasse'!G20+'5A2H_MAX'!G20</f>
        <v>0</v>
      </c>
      <c r="H20" s="337">
        <f>'5A2A_New Vision'!H20+'5A2B_Glencoe'!H20+'5A2C_ISL'!H20+'5A2D_Avoyelles'!H20+'5A2E_Delhi'!H20+'5A2F_Belle Chasse'!H20+'5A2H_MAX'!H20</f>
        <v>0</v>
      </c>
      <c r="I20" s="56">
        <f>'Source Data'!I20</f>
        <v>644.89230424636412</v>
      </c>
      <c r="J20" s="74">
        <f>'5A2A_New Vision'!J20+'5A2B_Glencoe'!J20+'5A2C_ISL'!J20+'5A2D_Avoyelles'!J20+'5A2E_Delhi'!J20+'5A2F_Belle Chasse'!J20+'5A2H_MAX'!J20</f>
        <v>0</v>
      </c>
      <c r="K20" s="337">
        <f>'5A2A_New Vision'!K20+'5A2B_Glencoe'!K20+'5A2C_ISL'!K20+'5A2D_Avoyelles'!K20+'5A2E_Delhi'!K20+'5A2F_Belle Chasse'!K20+'5A2H_MAX'!K20</f>
        <v>0</v>
      </c>
      <c r="L20" s="56">
        <f>'Source Data'!J20</f>
        <v>175.87971933991753</v>
      </c>
      <c r="M20" s="74">
        <f>'5A2A_New Vision'!M20+'5A2B_Glencoe'!M20+'5A2C_ISL'!M20+'5A2D_Avoyelles'!M20+'5A2E_Delhi'!M20+'5A2F_Belle Chasse'!M20+'5A2H_MAX'!M20</f>
        <v>0</v>
      </c>
      <c r="N20" s="337">
        <f>'5A2A_New Vision'!N20+'5A2B_Glencoe'!N20+'5A2C_ISL'!N20+'5A2D_Avoyelles'!N20+'5A2E_Delhi'!N20+'5A2F_Belle Chasse'!N20+'5A2H_MAX'!N20</f>
        <v>0</v>
      </c>
      <c r="O20" s="56">
        <f>'Source Data'!K20</f>
        <v>4396.9929834979375</v>
      </c>
      <c r="P20" s="74">
        <f>'5A2A_New Vision'!P20+'5A2B_Glencoe'!P20+'5A2C_ISL'!P20+'5A2D_Avoyelles'!P20+'5A2E_Delhi'!P20+'5A2F_Belle Chasse'!P20+'5A2H_MAX'!P20</f>
        <v>0</v>
      </c>
      <c r="Q20" s="337">
        <f>'5A2A_New Vision'!Q20+'5A2B_Glencoe'!Q20+'5A2C_ISL'!Q20+'5A2D_Avoyelles'!Q20+'5A2E_Delhi'!Q20+'5A2F_Belle Chasse'!Q20+'5A2H_MAX'!Q20</f>
        <v>0</v>
      </c>
      <c r="R20" s="56">
        <f>'Source Data'!L20</f>
        <v>1758.7971933991751</v>
      </c>
      <c r="S20" s="74">
        <f>'5A2A_New Vision'!S20+'5A2B_Glencoe'!S20+'5A2C_ISL'!S20+'5A2D_Avoyelles'!S20+'5A2E_Delhi'!S20+'5A2F_Belle Chasse'!S20+'5A2H_MAX'!S20</f>
        <v>0</v>
      </c>
      <c r="T20" s="93">
        <f>'5A2A_New Vision'!T20+'5A2B_Glencoe'!T20+'5A2C_ISL'!T20+'5A2D_Avoyelles'!T20+'5A2E_Delhi'!T20+'5A2F_Belle Chasse'!T20+'5A2H_MAX'!T20</f>
        <v>0</v>
      </c>
      <c r="U20" s="56">
        <f>'5A2A_New Vision'!U20+'5A2B_Glencoe'!U20+'5A2C_ISL'!U20+'5A2D_Avoyelles'!U20+'5A2E_Delhi'!U20+'5A2F_Belle Chasse'!U20+'5A2H_MAX'!U20</f>
        <v>0</v>
      </c>
      <c r="V20" s="56">
        <f>'5A2A_New Vision'!V20+'5A2B_Glencoe'!V20+'5A2C_ISL'!V20+'5A2D_Avoyelles'!V20+'5A2E_Delhi'!V20+'5A2F_Belle Chasse'!V20+'5A2H_MAX'!V20</f>
        <v>0</v>
      </c>
      <c r="W20" s="57">
        <f>'5A2A_New Vision'!W20+'5A2B_Glencoe'!W20+'5A2C_ISL'!W20+'5A2D_Avoyelles'!W20+'5A2E_Delhi'!W20+'5A2F_Belle Chasse'!W20+'5A2H_MAX'!W20</f>
        <v>0</v>
      </c>
      <c r="X20" s="93">
        <f>'5A2A_New Vision'!X20+'5A2B_Glencoe'!X20+'5A2C_ISL'!X20+'5A2D_Avoyelles'!X20+'5A2E_Delhi'!X20+'5A2F_Belle Chasse'!X20+'5A2H_MAX'!X20</f>
        <v>0</v>
      </c>
      <c r="Y20" s="74">
        <f>'5A2A_New Vision'!Y20+'5A2B_Glencoe'!Y20+'5A2C_ISL'!Y20+'5A2D_Avoyelles'!Y20+'5A2E_Delhi'!Y20+'5A2F_Belle Chasse'!Y20+'5A2H_MAX'!Y20</f>
        <v>0</v>
      </c>
      <c r="Z20" s="93">
        <f>'5A2A_New Vision'!Z20+'5A2B_Glencoe'!Z20+'5A2C_ISL'!Z20+'5A2D_Avoyelles'!Z20+'5A2E_Delhi'!Z20+'5A2F_Belle Chasse'!Z20+'5A2H_MAX'!Z20</f>
        <v>0</v>
      </c>
      <c r="AA20" s="56">
        <f>'5A2A_New Vision'!AA20+'5A2B_Glencoe'!AA20+'5A2C_ISL'!AA20+'5A2D_Avoyelles'!AA20+'5A2E_Delhi'!AA20+'5A2F_Belle Chasse'!AA20+'5A2H_MAX'!AA20</f>
        <v>0</v>
      </c>
      <c r="AB20" s="93">
        <f>'5A2A_New Vision'!AB20+'5A2B_Glencoe'!AB20+'5A2C_ISL'!AB20+'5A2D_Avoyelles'!AB20+'5A2E_Delhi'!AB20+'5A2F_Belle Chasse'!AB20+'5A2H_MAX'!AB20</f>
        <v>0</v>
      </c>
      <c r="AC20" s="56">
        <f>'5A2A_New Vision'!AC20+'5A2B_Glencoe'!AC20+'5A2C_ISL'!AC20+'5A2D_Avoyelles'!AC20+'5A2E_Delhi'!AC20+'5A2F_Belle Chasse'!AC20+'5A2H_MAX'!AC20</f>
        <v>0</v>
      </c>
      <c r="AD20" s="56">
        <f>'5A2A_New Vision'!AD20+'5A2B_Glencoe'!AD20+'5A2C_ISL'!AD20+'5A2D_Avoyelles'!AD20+'5A2E_Delhi'!AD20+'5A2F_Belle Chasse'!AD20+'5A2H_MAX'!AD20</f>
        <v>0</v>
      </c>
      <c r="AE20" s="93">
        <f>'5A2A_New Vision'!AE20+'5A2B_Glencoe'!AE20+'5A2C_ISL'!AE20+'5A2D_Avoyelles'!AE20+'5A2E_Delhi'!AE20+'5A2F_Belle Chasse'!AE20+'5A2H_MAX'!AE20</f>
        <v>0</v>
      </c>
      <c r="AF20" s="97">
        <f>'5A2A_New Vision'!AF20+'5A2B_Glencoe'!AF20+'5A2C_ISL'!AF20+'5A2D_Avoyelles'!AF20+'5A2E_Delhi'!AF20+'5A2F_Belle Chasse'!AF20+'5A2H_MAX'!AF20</f>
        <v>0</v>
      </c>
    </row>
    <row r="21" spans="1:32" ht="16.149999999999999" customHeight="1" x14ac:dyDescent="0.2">
      <c r="A21" s="49">
        <v>15</v>
      </c>
      <c r="B21" s="50" t="s">
        <v>21</v>
      </c>
      <c r="C21" s="320">
        <f>'5A2A_New Vision'!C21+'5A2B_Glencoe'!C21+'5A2C_ISL'!C21+'5A2D_Avoyelles'!C21+'5A2E_Delhi'!C21+'5A2F_Belle Chasse'!C21+'5A2H_MAX'!C21</f>
        <v>0</v>
      </c>
      <c r="D21" s="51">
        <f>'Source Data'!O21</f>
        <v>7472.4622105753842</v>
      </c>
      <c r="E21" s="80">
        <f>'5A2A_New Vision'!E21+'5A2B_Glencoe'!E21+'5A2C_ISL'!E21+'5A2D_Avoyelles'!E21+'5A2E_Delhi'!E21+'5A2F_Belle Chasse'!E21+'5A2H_MAX'!E21</f>
        <v>0</v>
      </c>
      <c r="F21" s="80"/>
      <c r="G21" s="80">
        <f>'5A2A_New Vision'!G21+'5A2B_Glencoe'!G21+'5A2C_ISL'!G21+'5A2D_Avoyelles'!G21+'5A2E_Delhi'!G21+'5A2F_Belle Chasse'!G21+'5A2H_MAX'!G21</f>
        <v>0</v>
      </c>
      <c r="H21" s="338">
        <f>'5A2A_New Vision'!H21+'5A2B_Glencoe'!H21+'5A2C_ISL'!H21+'5A2D_Avoyelles'!H21+'5A2E_Delhi'!H21+'5A2F_Belle Chasse'!H21+'5A2H_MAX'!H21</f>
        <v>0</v>
      </c>
      <c r="I21" s="51">
        <f>'Source Data'!I21</f>
        <v>701.0216863265847</v>
      </c>
      <c r="J21" s="80">
        <f>'5A2A_New Vision'!J21+'5A2B_Glencoe'!J21+'5A2C_ISL'!J21+'5A2D_Avoyelles'!J21+'5A2E_Delhi'!J21+'5A2F_Belle Chasse'!J21+'5A2H_MAX'!J21</f>
        <v>0</v>
      </c>
      <c r="K21" s="338">
        <f>'5A2A_New Vision'!K21+'5A2B_Glencoe'!K21+'5A2C_ISL'!K21+'5A2D_Avoyelles'!K21+'5A2E_Delhi'!K21+'5A2F_Belle Chasse'!K21+'5A2H_MAX'!K21</f>
        <v>0</v>
      </c>
      <c r="L21" s="51">
        <f>'Source Data'!J21</f>
        <v>191.18773263452312</v>
      </c>
      <c r="M21" s="80">
        <f>'5A2A_New Vision'!M21+'5A2B_Glencoe'!M21+'5A2C_ISL'!M21+'5A2D_Avoyelles'!M21+'5A2E_Delhi'!M21+'5A2F_Belle Chasse'!M21+'5A2H_MAX'!M21</f>
        <v>0</v>
      </c>
      <c r="N21" s="338">
        <f>'5A2A_New Vision'!N21+'5A2B_Glencoe'!N21+'5A2C_ISL'!N21+'5A2D_Avoyelles'!N21+'5A2E_Delhi'!N21+'5A2F_Belle Chasse'!N21+'5A2H_MAX'!N21</f>
        <v>0</v>
      </c>
      <c r="O21" s="51">
        <f>'Source Data'!K21</f>
        <v>4779.6933158630773</v>
      </c>
      <c r="P21" s="80">
        <f>'5A2A_New Vision'!P21+'5A2B_Glencoe'!P21+'5A2C_ISL'!P21+'5A2D_Avoyelles'!P21+'5A2E_Delhi'!P21+'5A2F_Belle Chasse'!P21+'5A2H_MAX'!P21</f>
        <v>0</v>
      </c>
      <c r="Q21" s="338">
        <f>'5A2A_New Vision'!Q21+'5A2B_Glencoe'!Q21+'5A2C_ISL'!Q21+'5A2D_Avoyelles'!Q21+'5A2E_Delhi'!Q21+'5A2F_Belle Chasse'!Q21+'5A2H_MAX'!Q21</f>
        <v>0</v>
      </c>
      <c r="R21" s="51">
        <f>'Source Data'!L21</f>
        <v>1911.8773263452308</v>
      </c>
      <c r="S21" s="80">
        <f>'5A2A_New Vision'!S21+'5A2B_Glencoe'!S21+'5A2C_ISL'!S21+'5A2D_Avoyelles'!S21+'5A2E_Delhi'!S21+'5A2F_Belle Chasse'!S21+'5A2H_MAX'!S21</f>
        <v>0</v>
      </c>
      <c r="T21" s="94">
        <f>'5A2A_New Vision'!T21+'5A2B_Glencoe'!T21+'5A2C_ISL'!T21+'5A2D_Avoyelles'!T21+'5A2E_Delhi'!T21+'5A2F_Belle Chasse'!T21+'5A2H_MAX'!T21</f>
        <v>0</v>
      </c>
      <c r="U21" s="51">
        <f>'5A2A_New Vision'!U21+'5A2B_Glencoe'!U21+'5A2C_ISL'!U21+'5A2D_Avoyelles'!U21+'5A2E_Delhi'!U21+'5A2F_Belle Chasse'!U21+'5A2H_MAX'!U21</f>
        <v>0</v>
      </c>
      <c r="V21" s="51">
        <f>'5A2A_New Vision'!V21+'5A2B_Glencoe'!V21+'5A2C_ISL'!V21+'5A2D_Avoyelles'!V21+'5A2E_Delhi'!V21+'5A2F_Belle Chasse'!V21+'5A2H_MAX'!V21</f>
        <v>0</v>
      </c>
      <c r="W21" s="52">
        <f>'5A2A_New Vision'!W21+'5A2B_Glencoe'!W21+'5A2C_ISL'!W21+'5A2D_Avoyelles'!W21+'5A2E_Delhi'!W21+'5A2F_Belle Chasse'!W21+'5A2H_MAX'!W21</f>
        <v>0</v>
      </c>
      <c r="X21" s="94">
        <f>'5A2A_New Vision'!X21+'5A2B_Glencoe'!X21+'5A2C_ISL'!X21+'5A2D_Avoyelles'!X21+'5A2E_Delhi'!X21+'5A2F_Belle Chasse'!X21+'5A2H_MAX'!X21</f>
        <v>0</v>
      </c>
      <c r="Y21" s="80">
        <f>'5A2A_New Vision'!Y21+'5A2B_Glencoe'!Y21+'5A2C_ISL'!Y21+'5A2D_Avoyelles'!Y21+'5A2E_Delhi'!Y21+'5A2F_Belle Chasse'!Y21+'5A2H_MAX'!Y21</f>
        <v>0</v>
      </c>
      <c r="Z21" s="94">
        <f>'5A2A_New Vision'!Z21+'5A2B_Glencoe'!Z21+'5A2C_ISL'!Z21+'5A2D_Avoyelles'!Z21+'5A2E_Delhi'!Z21+'5A2F_Belle Chasse'!Z21+'5A2H_MAX'!Z21</f>
        <v>0</v>
      </c>
      <c r="AA21" s="51">
        <f>'5A2A_New Vision'!AA21+'5A2B_Glencoe'!AA21+'5A2C_ISL'!AA21+'5A2D_Avoyelles'!AA21+'5A2E_Delhi'!AA21+'5A2F_Belle Chasse'!AA21+'5A2H_MAX'!AA21</f>
        <v>0</v>
      </c>
      <c r="AB21" s="94">
        <f>'5A2A_New Vision'!AB21+'5A2B_Glencoe'!AB21+'5A2C_ISL'!AB21+'5A2D_Avoyelles'!AB21+'5A2E_Delhi'!AB21+'5A2F_Belle Chasse'!AB21+'5A2H_MAX'!AB21</f>
        <v>0</v>
      </c>
      <c r="AC21" s="53">
        <f>'5A2A_New Vision'!AC21+'5A2B_Glencoe'!AC21+'5A2C_ISL'!AC21+'5A2D_Avoyelles'!AC21+'5A2E_Delhi'!AC21+'5A2F_Belle Chasse'!AC21+'5A2H_MAX'!AC21</f>
        <v>0</v>
      </c>
      <c r="AD21" s="51">
        <f>'5A2A_New Vision'!AD21+'5A2B_Glencoe'!AD21+'5A2C_ISL'!AD21+'5A2D_Avoyelles'!AD21+'5A2E_Delhi'!AD21+'5A2F_Belle Chasse'!AD21+'5A2H_MAX'!AD21</f>
        <v>0</v>
      </c>
      <c r="AE21" s="95">
        <f>'5A2A_New Vision'!AE21+'5A2B_Glencoe'!AE21+'5A2C_ISL'!AE21+'5A2D_Avoyelles'!AE21+'5A2E_Delhi'!AE21+'5A2F_Belle Chasse'!AE21+'5A2H_MAX'!AE21</f>
        <v>0</v>
      </c>
      <c r="AF21" s="95">
        <f>'5A2A_New Vision'!AF21+'5A2B_Glencoe'!AF21+'5A2C_ISL'!AF21+'5A2D_Avoyelles'!AF21+'5A2E_Delhi'!AF21+'5A2F_Belle Chasse'!AF21+'5A2H_MAX'!AF21</f>
        <v>0</v>
      </c>
    </row>
    <row r="22" spans="1:32" ht="16.149999999999999" customHeight="1" x14ac:dyDescent="0.2">
      <c r="A22" s="58">
        <v>16</v>
      </c>
      <c r="B22" s="59" t="s">
        <v>22</v>
      </c>
      <c r="C22" s="318">
        <f>'5A2A_New Vision'!C22+'5A2B_Glencoe'!C22+'5A2C_ISL'!C22+'5A2D_Avoyelles'!C22+'5A2E_Delhi'!C22+'5A2F_Belle Chasse'!C22+'5A2H_MAX'!C22</f>
        <v>0</v>
      </c>
      <c r="D22" s="60">
        <f>'Source Data'!O22</f>
        <v>16475.521516716599</v>
      </c>
      <c r="E22" s="65">
        <f>'5A2A_New Vision'!E22+'5A2B_Glencoe'!E22+'5A2C_ISL'!E22+'5A2D_Avoyelles'!E22+'5A2E_Delhi'!E22+'5A2F_Belle Chasse'!E22+'5A2H_MAX'!E22</f>
        <v>0</v>
      </c>
      <c r="F22" s="65"/>
      <c r="G22" s="65">
        <f>'5A2A_New Vision'!G22+'5A2B_Glencoe'!G22+'5A2C_ISL'!G22+'5A2D_Avoyelles'!G22+'5A2E_Delhi'!G22+'5A2F_Belle Chasse'!G22+'5A2H_MAX'!G22</f>
        <v>0</v>
      </c>
      <c r="H22" s="336">
        <f>'5A2A_New Vision'!H22+'5A2B_Glencoe'!H22+'5A2C_ISL'!H22+'5A2D_Avoyelles'!H22+'5A2E_Delhi'!H22+'5A2F_Belle Chasse'!H22+'5A2H_MAX'!H22</f>
        <v>0</v>
      </c>
      <c r="I22" s="60">
        <f>'Source Data'!I22</f>
        <v>332.11179417298291</v>
      </c>
      <c r="J22" s="65">
        <f>'5A2A_New Vision'!J22+'5A2B_Glencoe'!J22+'5A2C_ISL'!J22+'5A2D_Avoyelles'!J22+'5A2E_Delhi'!J22+'5A2F_Belle Chasse'!J22+'5A2H_MAX'!J22</f>
        <v>0</v>
      </c>
      <c r="K22" s="336">
        <f>'5A2A_New Vision'!K22+'5A2B_Glencoe'!K22+'5A2C_ISL'!K22+'5A2D_Avoyelles'!K22+'5A2E_Delhi'!K22+'5A2F_Belle Chasse'!K22+'5A2H_MAX'!K22</f>
        <v>0</v>
      </c>
      <c r="L22" s="60">
        <f>'Source Data'!J22</f>
        <v>90.57594386535898</v>
      </c>
      <c r="M22" s="65">
        <f>'5A2A_New Vision'!M22+'5A2B_Glencoe'!M22+'5A2C_ISL'!M22+'5A2D_Avoyelles'!M22+'5A2E_Delhi'!M22+'5A2F_Belle Chasse'!M22+'5A2H_MAX'!M22</f>
        <v>0</v>
      </c>
      <c r="N22" s="336">
        <f>'5A2A_New Vision'!N22+'5A2B_Glencoe'!N22+'5A2C_ISL'!N22+'5A2D_Avoyelles'!N22+'5A2E_Delhi'!N22+'5A2F_Belle Chasse'!N22+'5A2H_MAX'!N22</f>
        <v>0</v>
      </c>
      <c r="O22" s="60">
        <f>'Source Data'!K22</f>
        <v>2264.3985966339742</v>
      </c>
      <c r="P22" s="65">
        <f>'5A2A_New Vision'!P22+'5A2B_Glencoe'!P22+'5A2C_ISL'!P22+'5A2D_Avoyelles'!P22+'5A2E_Delhi'!P22+'5A2F_Belle Chasse'!P22+'5A2H_MAX'!P22</f>
        <v>0</v>
      </c>
      <c r="Q22" s="336">
        <f>'5A2A_New Vision'!Q22+'5A2B_Glencoe'!Q22+'5A2C_ISL'!Q22+'5A2D_Avoyelles'!Q22+'5A2E_Delhi'!Q22+'5A2F_Belle Chasse'!Q22+'5A2H_MAX'!Q22</f>
        <v>0</v>
      </c>
      <c r="R22" s="60">
        <f>'Source Data'!L22</f>
        <v>905.75943865358965</v>
      </c>
      <c r="S22" s="65">
        <f>'5A2A_New Vision'!S22+'5A2B_Glencoe'!S22+'5A2C_ISL'!S22+'5A2D_Avoyelles'!S22+'5A2E_Delhi'!S22+'5A2F_Belle Chasse'!S22+'5A2H_MAX'!S22</f>
        <v>0</v>
      </c>
      <c r="T22" s="92">
        <f>'5A2A_New Vision'!T22+'5A2B_Glencoe'!T22+'5A2C_ISL'!T22+'5A2D_Avoyelles'!T22+'5A2E_Delhi'!T22+'5A2F_Belle Chasse'!T22+'5A2H_MAX'!T22</f>
        <v>0</v>
      </c>
      <c r="U22" s="60">
        <f>'5A2A_New Vision'!U22+'5A2B_Glencoe'!U22+'5A2C_ISL'!U22+'5A2D_Avoyelles'!U22+'5A2E_Delhi'!U22+'5A2F_Belle Chasse'!U22+'5A2H_MAX'!U22</f>
        <v>0</v>
      </c>
      <c r="V22" s="60">
        <f>'5A2A_New Vision'!V22+'5A2B_Glencoe'!V22+'5A2C_ISL'!V22+'5A2D_Avoyelles'!V22+'5A2E_Delhi'!V22+'5A2F_Belle Chasse'!V22+'5A2H_MAX'!V22</f>
        <v>0</v>
      </c>
      <c r="W22" s="61">
        <f>'5A2A_New Vision'!W22+'5A2B_Glencoe'!W22+'5A2C_ISL'!W22+'5A2D_Avoyelles'!W22+'5A2E_Delhi'!W22+'5A2F_Belle Chasse'!W22+'5A2H_MAX'!W22</f>
        <v>0</v>
      </c>
      <c r="X22" s="92">
        <f>'5A2A_New Vision'!X22+'5A2B_Glencoe'!X22+'5A2C_ISL'!X22+'5A2D_Avoyelles'!X22+'5A2E_Delhi'!X22+'5A2F_Belle Chasse'!X22+'5A2H_MAX'!X22</f>
        <v>0</v>
      </c>
      <c r="Y22" s="65">
        <f>'5A2A_New Vision'!Y22+'5A2B_Glencoe'!Y22+'5A2C_ISL'!Y22+'5A2D_Avoyelles'!Y22+'5A2E_Delhi'!Y22+'5A2F_Belle Chasse'!Y22+'5A2H_MAX'!Y22</f>
        <v>0</v>
      </c>
      <c r="Z22" s="92">
        <f>'5A2A_New Vision'!Z22+'5A2B_Glencoe'!Z22+'5A2C_ISL'!Z22+'5A2D_Avoyelles'!Z22+'5A2E_Delhi'!Z22+'5A2F_Belle Chasse'!Z22+'5A2H_MAX'!Z22</f>
        <v>0</v>
      </c>
      <c r="AA22" s="60">
        <f>'5A2A_New Vision'!AA22+'5A2B_Glencoe'!AA22+'5A2C_ISL'!AA22+'5A2D_Avoyelles'!AA22+'5A2E_Delhi'!AA22+'5A2F_Belle Chasse'!AA22+'5A2H_MAX'!AA22</f>
        <v>0</v>
      </c>
      <c r="AB22" s="92">
        <f>'5A2A_New Vision'!AB22+'5A2B_Glencoe'!AB22+'5A2C_ISL'!AB22+'5A2D_Avoyelles'!AB22+'5A2E_Delhi'!AB22+'5A2F_Belle Chasse'!AB22+'5A2H_MAX'!AB22</f>
        <v>0</v>
      </c>
      <c r="AC22" s="60">
        <f>'5A2A_New Vision'!AC22+'5A2B_Glencoe'!AC22+'5A2C_ISL'!AC22+'5A2D_Avoyelles'!AC22+'5A2E_Delhi'!AC22+'5A2F_Belle Chasse'!AC22+'5A2H_MAX'!AC22</f>
        <v>0</v>
      </c>
      <c r="AD22" s="60">
        <f>'5A2A_New Vision'!AD22+'5A2B_Glencoe'!AD22+'5A2C_ISL'!AD22+'5A2D_Avoyelles'!AD22+'5A2E_Delhi'!AD22+'5A2F_Belle Chasse'!AD22+'5A2H_MAX'!AD22</f>
        <v>0</v>
      </c>
      <c r="AE22" s="92">
        <f>'5A2A_New Vision'!AE22+'5A2B_Glencoe'!AE22+'5A2C_ISL'!AE22+'5A2D_Avoyelles'!AE22+'5A2E_Delhi'!AE22+'5A2F_Belle Chasse'!AE22+'5A2H_MAX'!AE22</f>
        <v>0</v>
      </c>
      <c r="AF22" s="96">
        <f>'5A2A_New Vision'!AF22+'5A2B_Glencoe'!AF22+'5A2C_ISL'!AF22+'5A2D_Avoyelles'!AF22+'5A2E_Delhi'!AF22+'5A2F_Belle Chasse'!AF22+'5A2H_MAX'!AF22</f>
        <v>0</v>
      </c>
    </row>
    <row r="23" spans="1:32" ht="16.149999999999999" customHeight="1" x14ac:dyDescent="0.2">
      <c r="A23" s="54">
        <v>17</v>
      </c>
      <c r="B23" s="55" t="s">
        <v>23</v>
      </c>
      <c r="C23" s="319">
        <f>'5A2A_New Vision'!C23+'5A2B_Glencoe'!C23+'5A2C_ISL'!C23+'5A2D_Avoyelles'!C23+'5A2E_Delhi'!C23+'5A2F_Belle Chasse'!C23+'5A2H_MAX'!C23</f>
        <v>0</v>
      </c>
      <c r="D23" s="56">
        <f>'Source Data'!O23</f>
        <v>9958.3762864796518</v>
      </c>
      <c r="E23" s="74">
        <f>'5A2A_New Vision'!E23+'5A2B_Glencoe'!E23+'5A2C_ISL'!E23+'5A2D_Avoyelles'!E23+'5A2E_Delhi'!E23+'5A2F_Belle Chasse'!E23+'5A2H_MAX'!E23</f>
        <v>0</v>
      </c>
      <c r="F23" s="74"/>
      <c r="G23" s="74">
        <f>'5A2A_New Vision'!G23+'5A2B_Glencoe'!G23+'5A2C_ISL'!G23+'5A2D_Avoyelles'!G23+'5A2E_Delhi'!G23+'5A2F_Belle Chasse'!G23+'5A2H_MAX'!G23</f>
        <v>0</v>
      </c>
      <c r="H23" s="337">
        <f>'5A2A_New Vision'!H23+'5A2B_Glencoe'!H23+'5A2C_ISL'!H23+'5A2D_Avoyelles'!H23+'5A2E_Delhi'!H23+'5A2F_Belle Chasse'!H23+'5A2H_MAX'!H23</f>
        <v>0</v>
      </c>
      <c r="I23" s="56">
        <f>'Source Data'!I23</f>
        <v>404.99760461581491</v>
      </c>
      <c r="J23" s="74">
        <f>'5A2A_New Vision'!J23+'5A2B_Glencoe'!J23+'5A2C_ISL'!J23+'5A2D_Avoyelles'!J23+'5A2E_Delhi'!J23+'5A2F_Belle Chasse'!J23+'5A2H_MAX'!J23</f>
        <v>0</v>
      </c>
      <c r="K23" s="337">
        <f>'5A2A_New Vision'!K23+'5A2B_Glencoe'!K23+'5A2C_ISL'!K23+'5A2D_Avoyelles'!K23+'5A2E_Delhi'!K23+'5A2F_Belle Chasse'!K23+'5A2H_MAX'!K23</f>
        <v>0</v>
      </c>
      <c r="L23" s="56">
        <f>'Source Data'!J23</f>
        <v>110.45389216794953</v>
      </c>
      <c r="M23" s="74">
        <f>'5A2A_New Vision'!M23+'5A2B_Glencoe'!M23+'5A2C_ISL'!M23+'5A2D_Avoyelles'!M23+'5A2E_Delhi'!M23+'5A2F_Belle Chasse'!M23+'5A2H_MAX'!M23</f>
        <v>0</v>
      </c>
      <c r="N23" s="337">
        <f>'5A2A_New Vision'!N23+'5A2B_Glencoe'!N23+'5A2C_ISL'!N23+'5A2D_Avoyelles'!N23+'5A2E_Delhi'!N23+'5A2F_Belle Chasse'!N23+'5A2H_MAX'!N23</f>
        <v>0</v>
      </c>
      <c r="O23" s="56">
        <f>'Source Data'!K23</f>
        <v>2761.3473041987377</v>
      </c>
      <c r="P23" s="74">
        <f>'5A2A_New Vision'!P23+'5A2B_Glencoe'!P23+'5A2C_ISL'!P23+'5A2D_Avoyelles'!P23+'5A2E_Delhi'!P23+'5A2F_Belle Chasse'!P23+'5A2H_MAX'!P23</f>
        <v>0</v>
      </c>
      <c r="Q23" s="337">
        <f>'5A2A_New Vision'!Q23+'5A2B_Glencoe'!Q23+'5A2C_ISL'!Q23+'5A2D_Avoyelles'!Q23+'5A2E_Delhi'!Q23+'5A2F_Belle Chasse'!Q23+'5A2H_MAX'!Q23</f>
        <v>0</v>
      </c>
      <c r="R23" s="56">
        <f>'Source Data'!L23</f>
        <v>1104.5389216794952</v>
      </c>
      <c r="S23" s="74">
        <f>'5A2A_New Vision'!S23+'5A2B_Glencoe'!S23+'5A2C_ISL'!S23+'5A2D_Avoyelles'!S23+'5A2E_Delhi'!S23+'5A2F_Belle Chasse'!S23+'5A2H_MAX'!S23</f>
        <v>0</v>
      </c>
      <c r="T23" s="93">
        <f>'5A2A_New Vision'!T23+'5A2B_Glencoe'!T23+'5A2C_ISL'!T23+'5A2D_Avoyelles'!T23+'5A2E_Delhi'!T23+'5A2F_Belle Chasse'!T23+'5A2H_MAX'!T23</f>
        <v>0</v>
      </c>
      <c r="U23" s="56">
        <f>'5A2A_New Vision'!U23+'5A2B_Glencoe'!U23+'5A2C_ISL'!U23+'5A2D_Avoyelles'!U23+'5A2E_Delhi'!U23+'5A2F_Belle Chasse'!U23+'5A2H_MAX'!U23</f>
        <v>0</v>
      </c>
      <c r="V23" s="56">
        <f>'5A2A_New Vision'!V23+'5A2B_Glencoe'!V23+'5A2C_ISL'!V23+'5A2D_Avoyelles'!V23+'5A2E_Delhi'!V23+'5A2F_Belle Chasse'!V23+'5A2H_MAX'!V23</f>
        <v>0</v>
      </c>
      <c r="W23" s="57">
        <f>'5A2A_New Vision'!W23+'5A2B_Glencoe'!W23+'5A2C_ISL'!W23+'5A2D_Avoyelles'!W23+'5A2E_Delhi'!W23+'5A2F_Belle Chasse'!W23+'5A2H_MAX'!W23</f>
        <v>0</v>
      </c>
      <c r="X23" s="93">
        <f>'5A2A_New Vision'!X23+'5A2B_Glencoe'!X23+'5A2C_ISL'!X23+'5A2D_Avoyelles'!X23+'5A2E_Delhi'!X23+'5A2F_Belle Chasse'!X23+'5A2H_MAX'!X23</f>
        <v>0</v>
      </c>
      <c r="Y23" s="74">
        <f>'5A2A_New Vision'!Y23+'5A2B_Glencoe'!Y23+'5A2C_ISL'!Y23+'5A2D_Avoyelles'!Y23+'5A2E_Delhi'!Y23+'5A2F_Belle Chasse'!Y23+'5A2H_MAX'!Y23</f>
        <v>0</v>
      </c>
      <c r="Z23" s="93">
        <f>'5A2A_New Vision'!Z23+'5A2B_Glencoe'!Z23+'5A2C_ISL'!Z23+'5A2D_Avoyelles'!Z23+'5A2E_Delhi'!Z23+'5A2F_Belle Chasse'!Z23+'5A2H_MAX'!Z23</f>
        <v>0</v>
      </c>
      <c r="AA23" s="56">
        <f>'5A2A_New Vision'!AA23+'5A2B_Glencoe'!AA23+'5A2C_ISL'!AA23+'5A2D_Avoyelles'!AA23+'5A2E_Delhi'!AA23+'5A2F_Belle Chasse'!AA23+'5A2H_MAX'!AA23</f>
        <v>0</v>
      </c>
      <c r="AB23" s="93">
        <f>'5A2A_New Vision'!AB23+'5A2B_Glencoe'!AB23+'5A2C_ISL'!AB23+'5A2D_Avoyelles'!AB23+'5A2E_Delhi'!AB23+'5A2F_Belle Chasse'!AB23+'5A2H_MAX'!AB23</f>
        <v>0</v>
      </c>
      <c r="AC23" s="56">
        <f>'5A2A_New Vision'!AC23+'5A2B_Glencoe'!AC23+'5A2C_ISL'!AC23+'5A2D_Avoyelles'!AC23+'5A2E_Delhi'!AC23+'5A2F_Belle Chasse'!AC23+'5A2H_MAX'!AC23</f>
        <v>0</v>
      </c>
      <c r="AD23" s="56">
        <f>'5A2A_New Vision'!AD23+'5A2B_Glencoe'!AD23+'5A2C_ISL'!AD23+'5A2D_Avoyelles'!AD23+'5A2E_Delhi'!AD23+'5A2F_Belle Chasse'!AD23+'5A2H_MAX'!AD23</f>
        <v>0</v>
      </c>
      <c r="AE23" s="93">
        <f>'5A2A_New Vision'!AE23+'5A2B_Glencoe'!AE23+'5A2C_ISL'!AE23+'5A2D_Avoyelles'!AE23+'5A2E_Delhi'!AE23+'5A2F_Belle Chasse'!AE23+'5A2H_MAX'!AE23</f>
        <v>0</v>
      </c>
      <c r="AF23" s="97">
        <f>'5A2A_New Vision'!AF23+'5A2B_Glencoe'!AF23+'5A2C_ISL'!AF23+'5A2D_Avoyelles'!AF23+'5A2E_Delhi'!AF23+'5A2F_Belle Chasse'!AF23+'5A2H_MAX'!AF23</f>
        <v>0</v>
      </c>
    </row>
    <row r="24" spans="1:32" ht="16.149999999999999" customHeight="1" x14ac:dyDescent="0.2">
      <c r="A24" s="54">
        <v>18</v>
      </c>
      <c r="B24" s="55" t="s">
        <v>24</v>
      </c>
      <c r="C24" s="319">
        <f>'5A2A_New Vision'!C24+'5A2B_Glencoe'!C24+'5A2C_ISL'!C24+'5A2D_Avoyelles'!C24+'5A2E_Delhi'!C24+'5A2F_Belle Chasse'!C24+'5A2H_MAX'!C24</f>
        <v>0</v>
      </c>
      <c r="D24" s="56">
        <f>'Source Data'!O24</f>
        <v>8180.7033122919038</v>
      </c>
      <c r="E24" s="74">
        <f>'5A2A_New Vision'!E24+'5A2B_Glencoe'!E24+'5A2C_ISL'!E24+'5A2D_Avoyelles'!E24+'5A2E_Delhi'!E24+'5A2F_Belle Chasse'!E24+'5A2H_MAX'!E24</f>
        <v>0</v>
      </c>
      <c r="F24" s="74"/>
      <c r="G24" s="74">
        <f>'5A2A_New Vision'!G24+'5A2B_Glencoe'!G24+'5A2C_ISL'!G24+'5A2D_Avoyelles'!G24+'5A2E_Delhi'!G24+'5A2F_Belle Chasse'!G24+'5A2H_MAX'!G24</f>
        <v>0</v>
      </c>
      <c r="H24" s="337">
        <f>'5A2A_New Vision'!H24+'5A2B_Glencoe'!H24+'5A2C_ISL'!H24+'5A2D_Avoyelles'!H24+'5A2E_Delhi'!H24+'5A2F_Belle Chasse'!H24+'5A2H_MAX'!H24</f>
        <v>0</v>
      </c>
      <c r="I24" s="56">
        <f>'Source Data'!I24</f>
        <v>689.43182714981469</v>
      </c>
      <c r="J24" s="74">
        <f>'5A2A_New Vision'!J24+'5A2B_Glencoe'!J24+'5A2C_ISL'!J24+'5A2D_Avoyelles'!J24+'5A2E_Delhi'!J24+'5A2F_Belle Chasse'!J24+'5A2H_MAX'!J24</f>
        <v>0</v>
      </c>
      <c r="K24" s="337">
        <f>'5A2A_New Vision'!K24+'5A2B_Glencoe'!K24+'5A2C_ISL'!K24+'5A2D_Avoyelles'!K24+'5A2E_Delhi'!K24+'5A2F_Belle Chasse'!K24+'5A2H_MAX'!K24</f>
        <v>0</v>
      </c>
      <c r="L24" s="56">
        <f>'Source Data'!J24</f>
        <v>188.02686194994951</v>
      </c>
      <c r="M24" s="74">
        <f>'5A2A_New Vision'!M24+'5A2B_Glencoe'!M24+'5A2C_ISL'!M24+'5A2D_Avoyelles'!M24+'5A2E_Delhi'!M24+'5A2F_Belle Chasse'!M24+'5A2H_MAX'!M24</f>
        <v>0</v>
      </c>
      <c r="N24" s="337">
        <f>'5A2A_New Vision'!N24+'5A2B_Glencoe'!N24+'5A2C_ISL'!N24+'5A2D_Avoyelles'!N24+'5A2E_Delhi'!N24+'5A2F_Belle Chasse'!N24+'5A2H_MAX'!N24</f>
        <v>0</v>
      </c>
      <c r="O24" s="56">
        <f>'Source Data'!K24</f>
        <v>4700.6715487487372</v>
      </c>
      <c r="P24" s="74">
        <f>'5A2A_New Vision'!P24+'5A2B_Glencoe'!P24+'5A2C_ISL'!P24+'5A2D_Avoyelles'!P24+'5A2E_Delhi'!P24+'5A2F_Belle Chasse'!P24+'5A2H_MAX'!P24</f>
        <v>0</v>
      </c>
      <c r="Q24" s="337">
        <f>'5A2A_New Vision'!Q24+'5A2B_Glencoe'!Q24+'5A2C_ISL'!Q24+'5A2D_Avoyelles'!Q24+'5A2E_Delhi'!Q24+'5A2F_Belle Chasse'!Q24+'5A2H_MAX'!Q24</f>
        <v>0</v>
      </c>
      <c r="R24" s="56">
        <f>'Source Data'!L24</f>
        <v>0</v>
      </c>
      <c r="S24" s="74">
        <f>'5A2A_New Vision'!S24+'5A2B_Glencoe'!S24+'5A2C_ISL'!S24+'5A2D_Avoyelles'!S24+'5A2E_Delhi'!S24+'5A2F_Belle Chasse'!S24+'5A2H_MAX'!S24</f>
        <v>0</v>
      </c>
      <c r="T24" s="93">
        <f>'5A2A_New Vision'!T24+'5A2B_Glencoe'!T24+'5A2C_ISL'!T24+'5A2D_Avoyelles'!T24+'5A2E_Delhi'!T24+'5A2F_Belle Chasse'!T24+'5A2H_MAX'!T24</f>
        <v>0</v>
      </c>
      <c r="U24" s="56">
        <f>'5A2A_New Vision'!U24+'5A2B_Glencoe'!U24+'5A2C_ISL'!U24+'5A2D_Avoyelles'!U24+'5A2E_Delhi'!U24+'5A2F_Belle Chasse'!U24+'5A2H_MAX'!U24</f>
        <v>0</v>
      </c>
      <c r="V24" s="56">
        <f>'5A2A_New Vision'!V24+'5A2B_Glencoe'!V24+'5A2C_ISL'!V24+'5A2D_Avoyelles'!V24+'5A2E_Delhi'!V24+'5A2F_Belle Chasse'!V24+'5A2H_MAX'!V24</f>
        <v>0</v>
      </c>
      <c r="W24" s="57">
        <f>'5A2A_New Vision'!W24+'5A2B_Glencoe'!W24+'5A2C_ISL'!W24+'5A2D_Avoyelles'!W24+'5A2E_Delhi'!W24+'5A2F_Belle Chasse'!W24+'5A2H_MAX'!W24</f>
        <v>0</v>
      </c>
      <c r="X24" s="93">
        <f>'5A2A_New Vision'!X24+'5A2B_Glencoe'!X24+'5A2C_ISL'!X24+'5A2D_Avoyelles'!X24+'5A2E_Delhi'!X24+'5A2F_Belle Chasse'!X24+'5A2H_MAX'!X24</f>
        <v>0</v>
      </c>
      <c r="Y24" s="74">
        <f>'5A2A_New Vision'!Y24+'5A2B_Glencoe'!Y24+'5A2C_ISL'!Y24+'5A2D_Avoyelles'!Y24+'5A2E_Delhi'!Y24+'5A2F_Belle Chasse'!Y24+'5A2H_MAX'!Y24</f>
        <v>0</v>
      </c>
      <c r="Z24" s="93">
        <f>'5A2A_New Vision'!Z24+'5A2B_Glencoe'!Z24+'5A2C_ISL'!Z24+'5A2D_Avoyelles'!Z24+'5A2E_Delhi'!Z24+'5A2F_Belle Chasse'!Z24+'5A2H_MAX'!Z24</f>
        <v>0</v>
      </c>
      <c r="AA24" s="56">
        <f>'5A2A_New Vision'!AA24+'5A2B_Glencoe'!AA24+'5A2C_ISL'!AA24+'5A2D_Avoyelles'!AA24+'5A2E_Delhi'!AA24+'5A2F_Belle Chasse'!AA24+'5A2H_MAX'!AA24</f>
        <v>0</v>
      </c>
      <c r="AB24" s="93">
        <f>'5A2A_New Vision'!AB24+'5A2B_Glencoe'!AB24+'5A2C_ISL'!AB24+'5A2D_Avoyelles'!AB24+'5A2E_Delhi'!AB24+'5A2F_Belle Chasse'!AB24+'5A2H_MAX'!AB24</f>
        <v>0</v>
      </c>
      <c r="AC24" s="56">
        <f>'5A2A_New Vision'!AC24+'5A2B_Glencoe'!AC24+'5A2C_ISL'!AC24+'5A2D_Avoyelles'!AC24+'5A2E_Delhi'!AC24+'5A2F_Belle Chasse'!AC24+'5A2H_MAX'!AC24</f>
        <v>0</v>
      </c>
      <c r="AD24" s="56">
        <f>'5A2A_New Vision'!AD24+'5A2B_Glencoe'!AD24+'5A2C_ISL'!AD24+'5A2D_Avoyelles'!AD24+'5A2E_Delhi'!AD24+'5A2F_Belle Chasse'!AD24+'5A2H_MAX'!AD24</f>
        <v>0</v>
      </c>
      <c r="AE24" s="93">
        <f>'5A2A_New Vision'!AE24+'5A2B_Glencoe'!AE24+'5A2C_ISL'!AE24+'5A2D_Avoyelles'!AE24+'5A2E_Delhi'!AE24+'5A2F_Belle Chasse'!AE24+'5A2H_MAX'!AE24</f>
        <v>0</v>
      </c>
      <c r="AF24" s="97">
        <f>'5A2A_New Vision'!AF24+'5A2B_Glencoe'!AF24+'5A2C_ISL'!AF24+'5A2D_Avoyelles'!AF24+'5A2E_Delhi'!AF24+'5A2F_Belle Chasse'!AF24+'5A2H_MAX'!AF24</f>
        <v>0</v>
      </c>
    </row>
    <row r="25" spans="1:32" ht="16.149999999999999" customHeight="1" x14ac:dyDescent="0.2">
      <c r="A25" s="54">
        <v>19</v>
      </c>
      <c r="B25" s="55" t="s">
        <v>25</v>
      </c>
      <c r="C25" s="319">
        <f>'5A2A_New Vision'!C25+'5A2B_Glencoe'!C25+'5A2C_ISL'!C25+'5A2D_Avoyelles'!C25+'5A2E_Delhi'!C25+'5A2F_Belle Chasse'!C25+'5A2H_MAX'!C25</f>
        <v>0</v>
      </c>
      <c r="D25" s="56">
        <f>'Source Data'!O25</f>
        <v>7241.4914087345296</v>
      </c>
      <c r="E25" s="74">
        <f>'5A2A_New Vision'!E25+'5A2B_Glencoe'!E25+'5A2C_ISL'!E25+'5A2D_Avoyelles'!E25+'5A2E_Delhi'!E25+'5A2F_Belle Chasse'!E25+'5A2H_MAX'!E25</f>
        <v>0</v>
      </c>
      <c r="F25" s="74"/>
      <c r="G25" s="74">
        <f>'5A2A_New Vision'!G25+'5A2B_Glencoe'!G25+'5A2C_ISL'!G25+'5A2D_Avoyelles'!G25+'5A2E_Delhi'!G25+'5A2F_Belle Chasse'!G25+'5A2H_MAX'!G25</f>
        <v>0</v>
      </c>
      <c r="H25" s="337">
        <f>'5A2A_New Vision'!H25+'5A2B_Glencoe'!H25+'5A2C_ISL'!H25+'5A2D_Avoyelles'!H25+'5A2E_Delhi'!H25+'5A2F_Belle Chasse'!H25+'5A2H_MAX'!H25</f>
        <v>0</v>
      </c>
      <c r="I25" s="56">
        <f>'Source Data'!I25</f>
        <v>604.6851220204918</v>
      </c>
      <c r="J25" s="74">
        <f>'5A2A_New Vision'!J25+'5A2B_Glencoe'!J25+'5A2C_ISL'!J25+'5A2D_Avoyelles'!J25+'5A2E_Delhi'!J25+'5A2F_Belle Chasse'!J25+'5A2H_MAX'!J25</f>
        <v>0</v>
      </c>
      <c r="K25" s="337">
        <f>'5A2A_New Vision'!K25+'5A2B_Glencoe'!K25+'5A2C_ISL'!K25+'5A2D_Avoyelles'!K25+'5A2E_Delhi'!K25+'5A2F_Belle Chasse'!K25+'5A2H_MAX'!K25</f>
        <v>0</v>
      </c>
      <c r="L25" s="56">
        <f>'Source Data'!J25</f>
        <v>164.91412418740686</v>
      </c>
      <c r="M25" s="74">
        <f>'5A2A_New Vision'!M25+'5A2B_Glencoe'!M25+'5A2C_ISL'!M25+'5A2D_Avoyelles'!M25+'5A2E_Delhi'!M25+'5A2F_Belle Chasse'!M25+'5A2H_MAX'!M25</f>
        <v>0</v>
      </c>
      <c r="N25" s="337">
        <f>'5A2A_New Vision'!N25+'5A2B_Glencoe'!N25+'5A2C_ISL'!N25+'5A2D_Avoyelles'!N25+'5A2E_Delhi'!N25+'5A2F_Belle Chasse'!N25+'5A2H_MAX'!N25</f>
        <v>0</v>
      </c>
      <c r="O25" s="56">
        <f>'Source Data'!K25</f>
        <v>4122.8531046851722</v>
      </c>
      <c r="P25" s="74">
        <f>'5A2A_New Vision'!P25+'5A2B_Glencoe'!P25+'5A2C_ISL'!P25+'5A2D_Avoyelles'!P25+'5A2E_Delhi'!P25+'5A2F_Belle Chasse'!P25+'5A2H_MAX'!P25</f>
        <v>0</v>
      </c>
      <c r="Q25" s="337">
        <f>'5A2A_New Vision'!Q25+'5A2B_Glencoe'!Q25+'5A2C_ISL'!Q25+'5A2D_Avoyelles'!Q25+'5A2E_Delhi'!Q25+'5A2F_Belle Chasse'!Q25+'5A2H_MAX'!Q25</f>
        <v>0</v>
      </c>
      <c r="R25" s="56">
        <f>'Source Data'!L25</f>
        <v>1649.1412418740688</v>
      </c>
      <c r="S25" s="74">
        <f>'5A2A_New Vision'!S25+'5A2B_Glencoe'!S25+'5A2C_ISL'!S25+'5A2D_Avoyelles'!S25+'5A2E_Delhi'!S25+'5A2F_Belle Chasse'!S25+'5A2H_MAX'!S25</f>
        <v>0</v>
      </c>
      <c r="T25" s="93">
        <f>'5A2A_New Vision'!T25+'5A2B_Glencoe'!T25+'5A2C_ISL'!T25+'5A2D_Avoyelles'!T25+'5A2E_Delhi'!T25+'5A2F_Belle Chasse'!T25+'5A2H_MAX'!T25</f>
        <v>0</v>
      </c>
      <c r="U25" s="56">
        <f>'5A2A_New Vision'!U25+'5A2B_Glencoe'!U25+'5A2C_ISL'!U25+'5A2D_Avoyelles'!U25+'5A2E_Delhi'!U25+'5A2F_Belle Chasse'!U25+'5A2H_MAX'!U25</f>
        <v>0</v>
      </c>
      <c r="V25" s="56">
        <f>'5A2A_New Vision'!V25+'5A2B_Glencoe'!V25+'5A2C_ISL'!V25+'5A2D_Avoyelles'!V25+'5A2E_Delhi'!V25+'5A2F_Belle Chasse'!V25+'5A2H_MAX'!V25</f>
        <v>0</v>
      </c>
      <c r="W25" s="57">
        <f>'5A2A_New Vision'!W25+'5A2B_Glencoe'!W25+'5A2C_ISL'!W25+'5A2D_Avoyelles'!W25+'5A2E_Delhi'!W25+'5A2F_Belle Chasse'!W25+'5A2H_MAX'!W25</f>
        <v>0</v>
      </c>
      <c r="X25" s="93">
        <f>'5A2A_New Vision'!X25+'5A2B_Glencoe'!X25+'5A2C_ISL'!X25+'5A2D_Avoyelles'!X25+'5A2E_Delhi'!X25+'5A2F_Belle Chasse'!X25+'5A2H_MAX'!X25</f>
        <v>0</v>
      </c>
      <c r="Y25" s="74">
        <f>'5A2A_New Vision'!Y25+'5A2B_Glencoe'!Y25+'5A2C_ISL'!Y25+'5A2D_Avoyelles'!Y25+'5A2E_Delhi'!Y25+'5A2F_Belle Chasse'!Y25+'5A2H_MAX'!Y25</f>
        <v>0</v>
      </c>
      <c r="Z25" s="93">
        <f>'5A2A_New Vision'!Z25+'5A2B_Glencoe'!Z25+'5A2C_ISL'!Z25+'5A2D_Avoyelles'!Z25+'5A2E_Delhi'!Z25+'5A2F_Belle Chasse'!Z25+'5A2H_MAX'!Z25</f>
        <v>0</v>
      </c>
      <c r="AA25" s="56">
        <f>'5A2A_New Vision'!AA25+'5A2B_Glencoe'!AA25+'5A2C_ISL'!AA25+'5A2D_Avoyelles'!AA25+'5A2E_Delhi'!AA25+'5A2F_Belle Chasse'!AA25+'5A2H_MAX'!AA25</f>
        <v>0</v>
      </c>
      <c r="AB25" s="93">
        <f>'5A2A_New Vision'!AB25+'5A2B_Glencoe'!AB25+'5A2C_ISL'!AB25+'5A2D_Avoyelles'!AB25+'5A2E_Delhi'!AB25+'5A2F_Belle Chasse'!AB25+'5A2H_MAX'!AB25</f>
        <v>0</v>
      </c>
      <c r="AC25" s="56">
        <f>'5A2A_New Vision'!AC25+'5A2B_Glencoe'!AC25+'5A2C_ISL'!AC25+'5A2D_Avoyelles'!AC25+'5A2E_Delhi'!AC25+'5A2F_Belle Chasse'!AC25+'5A2H_MAX'!AC25</f>
        <v>0</v>
      </c>
      <c r="AD25" s="56">
        <f>'5A2A_New Vision'!AD25+'5A2B_Glencoe'!AD25+'5A2C_ISL'!AD25+'5A2D_Avoyelles'!AD25+'5A2E_Delhi'!AD25+'5A2F_Belle Chasse'!AD25+'5A2H_MAX'!AD25</f>
        <v>0</v>
      </c>
      <c r="AE25" s="93">
        <f>'5A2A_New Vision'!AE25+'5A2B_Glencoe'!AE25+'5A2C_ISL'!AE25+'5A2D_Avoyelles'!AE25+'5A2E_Delhi'!AE25+'5A2F_Belle Chasse'!AE25+'5A2H_MAX'!AE25</f>
        <v>0</v>
      </c>
      <c r="AF25" s="97">
        <f>'5A2A_New Vision'!AF25+'5A2B_Glencoe'!AF25+'5A2C_ISL'!AF25+'5A2D_Avoyelles'!AF25+'5A2E_Delhi'!AF25+'5A2F_Belle Chasse'!AF25+'5A2H_MAX'!AF25</f>
        <v>0</v>
      </c>
    </row>
    <row r="26" spans="1:32" ht="16.149999999999999" customHeight="1" x14ac:dyDescent="0.2">
      <c r="A26" s="49">
        <v>20</v>
      </c>
      <c r="B26" s="50" t="s">
        <v>26</v>
      </c>
      <c r="C26" s="320">
        <f>'5A2A_New Vision'!C26+'5A2B_Glencoe'!C26+'5A2C_ISL'!C26+'5A2D_Avoyelles'!C26+'5A2E_Delhi'!C26+'5A2F_Belle Chasse'!C26+'5A2H_MAX'!C26</f>
        <v>0</v>
      </c>
      <c r="D26" s="51">
        <f>'Source Data'!O26</f>
        <v>6856.0840944128086</v>
      </c>
      <c r="E26" s="80">
        <f>'5A2A_New Vision'!E26+'5A2B_Glencoe'!E26+'5A2C_ISL'!E26+'5A2D_Avoyelles'!E26+'5A2E_Delhi'!E26+'5A2F_Belle Chasse'!E26+'5A2H_MAX'!E26</f>
        <v>0</v>
      </c>
      <c r="F26" s="80"/>
      <c r="G26" s="80">
        <f>'5A2A_New Vision'!G26+'5A2B_Glencoe'!G26+'5A2C_ISL'!G26+'5A2D_Avoyelles'!G26+'5A2E_Delhi'!G26+'5A2F_Belle Chasse'!G26+'5A2H_MAX'!G26</f>
        <v>0</v>
      </c>
      <c r="H26" s="338">
        <f>'5A2A_New Vision'!H26+'5A2B_Glencoe'!H26+'5A2C_ISL'!H26+'5A2D_Avoyelles'!H26+'5A2E_Delhi'!H26+'5A2F_Belle Chasse'!H26+'5A2H_MAX'!H26</f>
        <v>0</v>
      </c>
      <c r="I26" s="51">
        <f>'Source Data'!I26</f>
        <v>694.558500770818</v>
      </c>
      <c r="J26" s="80">
        <f>'5A2A_New Vision'!J26+'5A2B_Glencoe'!J26+'5A2C_ISL'!J26+'5A2D_Avoyelles'!J26+'5A2E_Delhi'!J26+'5A2F_Belle Chasse'!J26+'5A2H_MAX'!J26</f>
        <v>0</v>
      </c>
      <c r="K26" s="338">
        <f>'5A2A_New Vision'!K26+'5A2B_Glencoe'!K26+'5A2C_ISL'!K26+'5A2D_Avoyelles'!K26+'5A2E_Delhi'!K26+'5A2F_Belle Chasse'!K26+'5A2H_MAX'!K26</f>
        <v>0</v>
      </c>
      <c r="L26" s="51">
        <f>'Source Data'!J26</f>
        <v>189.42504566476853</v>
      </c>
      <c r="M26" s="80">
        <f>'5A2A_New Vision'!M26+'5A2B_Glencoe'!M26+'5A2C_ISL'!M26+'5A2D_Avoyelles'!M26+'5A2E_Delhi'!M26+'5A2F_Belle Chasse'!M26+'5A2H_MAX'!M26</f>
        <v>0</v>
      </c>
      <c r="N26" s="338">
        <f>'5A2A_New Vision'!N26+'5A2B_Glencoe'!N26+'5A2C_ISL'!N26+'5A2D_Avoyelles'!N26+'5A2E_Delhi'!N26+'5A2F_Belle Chasse'!N26+'5A2H_MAX'!N26</f>
        <v>0</v>
      </c>
      <c r="O26" s="51">
        <f>'Source Data'!K26</f>
        <v>4735.6261416192137</v>
      </c>
      <c r="P26" s="80">
        <f>'5A2A_New Vision'!P26+'5A2B_Glencoe'!P26+'5A2C_ISL'!P26+'5A2D_Avoyelles'!P26+'5A2E_Delhi'!P26+'5A2F_Belle Chasse'!P26+'5A2H_MAX'!P26</f>
        <v>0</v>
      </c>
      <c r="Q26" s="338">
        <f>'5A2A_New Vision'!Q26+'5A2B_Glencoe'!Q26+'5A2C_ISL'!Q26+'5A2D_Avoyelles'!Q26+'5A2E_Delhi'!Q26+'5A2F_Belle Chasse'!Q26+'5A2H_MAX'!Q26</f>
        <v>0</v>
      </c>
      <c r="R26" s="51">
        <f>'Source Data'!L26</f>
        <v>1894.2504566476853</v>
      </c>
      <c r="S26" s="80">
        <f>'5A2A_New Vision'!S26+'5A2B_Glencoe'!S26+'5A2C_ISL'!S26+'5A2D_Avoyelles'!S26+'5A2E_Delhi'!S26+'5A2F_Belle Chasse'!S26+'5A2H_MAX'!S26</f>
        <v>0</v>
      </c>
      <c r="T26" s="94">
        <f>'5A2A_New Vision'!T26+'5A2B_Glencoe'!T26+'5A2C_ISL'!T26+'5A2D_Avoyelles'!T26+'5A2E_Delhi'!T26+'5A2F_Belle Chasse'!T26+'5A2H_MAX'!T26</f>
        <v>0</v>
      </c>
      <c r="U26" s="51">
        <f>'5A2A_New Vision'!U26+'5A2B_Glencoe'!U26+'5A2C_ISL'!U26+'5A2D_Avoyelles'!U26+'5A2E_Delhi'!U26+'5A2F_Belle Chasse'!U26+'5A2H_MAX'!U26</f>
        <v>0</v>
      </c>
      <c r="V26" s="51">
        <f>'5A2A_New Vision'!V26+'5A2B_Glencoe'!V26+'5A2C_ISL'!V26+'5A2D_Avoyelles'!V26+'5A2E_Delhi'!V26+'5A2F_Belle Chasse'!V26+'5A2H_MAX'!V26</f>
        <v>0</v>
      </c>
      <c r="W26" s="52">
        <f>'5A2A_New Vision'!W26+'5A2B_Glencoe'!W26+'5A2C_ISL'!W26+'5A2D_Avoyelles'!W26+'5A2E_Delhi'!W26+'5A2F_Belle Chasse'!W26+'5A2H_MAX'!W26</f>
        <v>0</v>
      </c>
      <c r="X26" s="94">
        <f>'5A2A_New Vision'!X26+'5A2B_Glencoe'!X26+'5A2C_ISL'!X26+'5A2D_Avoyelles'!X26+'5A2E_Delhi'!X26+'5A2F_Belle Chasse'!X26+'5A2H_MAX'!X26</f>
        <v>0</v>
      </c>
      <c r="Y26" s="80">
        <f>'5A2A_New Vision'!Y26+'5A2B_Glencoe'!Y26+'5A2C_ISL'!Y26+'5A2D_Avoyelles'!Y26+'5A2E_Delhi'!Y26+'5A2F_Belle Chasse'!Y26+'5A2H_MAX'!Y26</f>
        <v>0</v>
      </c>
      <c r="Z26" s="94">
        <f>'5A2A_New Vision'!Z26+'5A2B_Glencoe'!Z26+'5A2C_ISL'!Z26+'5A2D_Avoyelles'!Z26+'5A2E_Delhi'!Z26+'5A2F_Belle Chasse'!Z26+'5A2H_MAX'!Z26</f>
        <v>0</v>
      </c>
      <c r="AA26" s="51">
        <f>'5A2A_New Vision'!AA26+'5A2B_Glencoe'!AA26+'5A2C_ISL'!AA26+'5A2D_Avoyelles'!AA26+'5A2E_Delhi'!AA26+'5A2F_Belle Chasse'!AA26+'5A2H_MAX'!AA26</f>
        <v>0</v>
      </c>
      <c r="AB26" s="94">
        <f>'5A2A_New Vision'!AB26+'5A2B_Glencoe'!AB26+'5A2C_ISL'!AB26+'5A2D_Avoyelles'!AB26+'5A2E_Delhi'!AB26+'5A2F_Belle Chasse'!AB26+'5A2H_MAX'!AB26</f>
        <v>0</v>
      </c>
      <c r="AC26" s="53">
        <f>'5A2A_New Vision'!AC26+'5A2B_Glencoe'!AC26+'5A2C_ISL'!AC26+'5A2D_Avoyelles'!AC26+'5A2E_Delhi'!AC26+'5A2F_Belle Chasse'!AC26+'5A2H_MAX'!AC26</f>
        <v>0</v>
      </c>
      <c r="AD26" s="51">
        <f>'5A2A_New Vision'!AD26+'5A2B_Glencoe'!AD26+'5A2C_ISL'!AD26+'5A2D_Avoyelles'!AD26+'5A2E_Delhi'!AD26+'5A2F_Belle Chasse'!AD26+'5A2H_MAX'!AD26</f>
        <v>0</v>
      </c>
      <c r="AE26" s="95">
        <f>'5A2A_New Vision'!AE26+'5A2B_Glencoe'!AE26+'5A2C_ISL'!AE26+'5A2D_Avoyelles'!AE26+'5A2E_Delhi'!AE26+'5A2F_Belle Chasse'!AE26+'5A2H_MAX'!AE26</f>
        <v>0</v>
      </c>
      <c r="AF26" s="95">
        <f>'5A2A_New Vision'!AF26+'5A2B_Glencoe'!AF26+'5A2C_ISL'!AF26+'5A2D_Avoyelles'!AF26+'5A2E_Delhi'!AF26+'5A2F_Belle Chasse'!AF26+'5A2H_MAX'!AF26</f>
        <v>0</v>
      </c>
    </row>
    <row r="27" spans="1:32" ht="16.149999999999999" customHeight="1" x14ac:dyDescent="0.2">
      <c r="A27" s="58">
        <v>21</v>
      </c>
      <c r="B27" s="59" t="s">
        <v>27</v>
      </c>
      <c r="C27" s="318">
        <f>'5A2A_New Vision'!C27+'5A2B_Glencoe'!C27+'5A2C_ISL'!C27+'5A2D_Avoyelles'!C27+'5A2E_Delhi'!C27+'5A2F_Belle Chasse'!C27+'5A2H_MAX'!C27</f>
        <v>0</v>
      </c>
      <c r="D27" s="60">
        <f>'Source Data'!O27</f>
        <v>6927.7268196326959</v>
      </c>
      <c r="E27" s="65">
        <f>'5A2A_New Vision'!E27+'5A2B_Glencoe'!E27+'5A2C_ISL'!E27+'5A2D_Avoyelles'!E27+'5A2E_Delhi'!E27+'5A2F_Belle Chasse'!E27+'5A2H_MAX'!E27</f>
        <v>0</v>
      </c>
      <c r="F27" s="65"/>
      <c r="G27" s="65">
        <f>'5A2A_New Vision'!G27+'5A2B_Glencoe'!G27+'5A2C_ISL'!G27+'5A2D_Avoyelles'!G27+'5A2E_Delhi'!G27+'5A2F_Belle Chasse'!G27+'5A2H_MAX'!G27</f>
        <v>0</v>
      </c>
      <c r="H27" s="336">
        <f>'5A2A_New Vision'!H27+'5A2B_Glencoe'!H27+'5A2C_ISL'!H27+'5A2D_Avoyelles'!H27+'5A2E_Delhi'!H27+'5A2F_Belle Chasse'!H27+'5A2H_MAX'!H27</f>
        <v>0</v>
      </c>
      <c r="I27" s="60">
        <f>'Source Data'!I27</f>
        <v>705.05691404533979</v>
      </c>
      <c r="J27" s="65">
        <f>'5A2A_New Vision'!J27+'5A2B_Glencoe'!J27+'5A2C_ISL'!J27+'5A2D_Avoyelles'!J27+'5A2E_Delhi'!J27+'5A2F_Belle Chasse'!J27+'5A2H_MAX'!J27</f>
        <v>0</v>
      </c>
      <c r="K27" s="336">
        <f>'5A2A_New Vision'!K27+'5A2B_Glencoe'!K27+'5A2C_ISL'!K27+'5A2D_Avoyelles'!K27+'5A2E_Delhi'!K27+'5A2F_Belle Chasse'!K27+'5A2H_MAX'!K27</f>
        <v>0</v>
      </c>
      <c r="L27" s="60">
        <f>'Source Data'!J27</f>
        <v>192.28824928509266</v>
      </c>
      <c r="M27" s="65">
        <f>'5A2A_New Vision'!M27+'5A2B_Glencoe'!M27+'5A2C_ISL'!M27+'5A2D_Avoyelles'!M27+'5A2E_Delhi'!M27+'5A2F_Belle Chasse'!M27+'5A2H_MAX'!M27</f>
        <v>0</v>
      </c>
      <c r="N27" s="336">
        <f>'5A2A_New Vision'!N27+'5A2B_Glencoe'!N27+'5A2C_ISL'!N27+'5A2D_Avoyelles'!N27+'5A2E_Delhi'!N27+'5A2F_Belle Chasse'!N27+'5A2H_MAX'!N27</f>
        <v>0</v>
      </c>
      <c r="O27" s="60">
        <f>'Source Data'!K27</f>
        <v>4807.2062321273152</v>
      </c>
      <c r="P27" s="65">
        <f>'5A2A_New Vision'!P27+'5A2B_Glencoe'!P27+'5A2C_ISL'!P27+'5A2D_Avoyelles'!P27+'5A2E_Delhi'!P27+'5A2F_Belle Chasse'!P27+'5A2H_MAX'!P27</f>
        <v>0</v>
      </c>
      <c r="Q27" s="336">
        <f>'5A2A_New Vision'!Q27+'5A2B_Glencoe'!Q27+'5A2C_ISL'!Q27+'5A2D_Avoyelles'!Q27+'5A2E_Delhi'!Q27+'5A2F_Belle Chasse'!Q27+'5A2H_MAX'!Q27</f>
        <v>0</v>
      </c>
      <c r="R27" s="60">
        <f>'Source Data'!L27</f>
        <v>1922.8824928509262</v>
      </c>
      <c r="S27" s="65">
        <f>'5A2A_New Vision'!S27+'5A2B_Glencoe'!S27+'5A2C_ISL'!S27+'5A2D_Avoyelles'!S27+'5A2E_Delhi'!S27+'5A2F_Belle Chasse'!S27+'5A2H_MAX'!S27</f>
        <v>0</v>
      </c>
      <c r="T27" s="92">
        <f>'5A2A_New Vision'!T27+'5A2B_Glencoe'!T27+'5A2C_ISL'!T27+'5A2D_Avoyelles'!T27+'5A2E_Delhi'!T27+'5A2F_Belle Chasse'!T27+'5A2H_MAX'!T27</f>
        <v>0</v>
      </c>
      <c r="U27" s="60">
        <f>'5A2A_New Vision'!U27+'5A2B_Glencoe'!U27+'5A2C_ISL'!U27+'5A2D_Avoyelles'!U27+'5A2E_Delhi'!U27+'5A2F_Belle Chasse'!U27+'5A2H_MAX'!U27</f>
        <v>0</v>
      </c>
      <c r="V27" s="60">
        <f>'5A2A_New Vision'!V27+'5A2B_Glencoe'!V27+'5A2C_ISL'!V27+'5A2D_Avoyelles'!V27+'5A2E_Delhi'!V27+'5A2F_Belle Chasse'!V27+'5A2H_MAX'!V27</f>
        <v>0</v>
      </c>
      <c r="W27" s="61">
        <f>'5A2A_New Vision'!W27+'5A2B_Glencoe'!W27+'5A2C_ISL'!W27+'5A2D_Avoyelles'!W27+'5A2E_Delhi'!W27+'5A2F_Belle Chasse'!W27+'5A2H_MAX'!W27</f>
        <v>0</v>
      </c>
      <c r="X27" s="92">
        <f>'5A2A_New Vision'!X27+'5A2B_Glencoe'!X27+'5A2C_ISL'!X27+'5A2D_Avoyelles'!X27+'5A2E_Delhi'!X27+'5A2F_Belle Chasse'!X27+'5A2H_MAX'!X27</f>
        <v>0</v>
      </c>
      <c r="Y27" s="65">
        <f>'5A2A_New Vision'!Y27+'5A2B_Glencoe'!Y27+'5A2C_ISL'!Y27+'5A2D_Avoyelles'!Y27+'5A2E_Delhi'!Y27+'5A2F_Belle Chasse'!Y27+'5A2H_MAX'!Y27</f>
        <v>0</v>
      </c>
      <c r="Z27" s="92">
        <f>'5A2A_New Vision'!Z27+'5A2B_Glencoe'!Z27+'5A2C_ISL'!Z27+'5A2D_Avoyelles'!Z27+'5A2E_Delhi'!Z27+'5A2F_Belle Chasse'!Z27+'5A2H_MAX'!Z27</f>
        <v>0</v>
      </c>
      <c r="AA27" s="60">
        <f>'5A2A_New Vision'!AA27+'5A2B_Glencoe'!AA27+'5A2C_ISL'!AA27+'5A2D_Avoyelles'!AA27+'5A2E_Delhi'!AA27+'5A2F_Belle Chasse'!AA27+'5A2H_MAX'!AA27</f>
        <v>0</v>
      </c>
      <c r="AB27" s="92">
        <f>'5A2A_New Vision'!AB27+'5A2B_Glencoe'!AB27+'5A2C_ISL'!AB27+'5A2D_Avoyelles'!AB27+'5A2E_Delhi'!AB27+'5A2F_Belle Chasse'!AB27+'5A2H_MAX'!AB27</f>
        <v>0</v>
      </c>
      <c r="AC27" s="60">
        <f>'5A2A_New Vision'!AC27+'5A2B_Glencoe'!AC27+'5A2C_ISL'!AC27+'5A2D_Avoyelles'!AC27+'5A2E_Delhi'!AC27+'5A2F_Belle Chasse'!AC27+'5A2H_MAX'!AC27</f>
        <v>0</v>
      </c>
      <c r="AD27" s="60">
        <f>'5A2A_New Vision'!AD27+'5A2B_Glencoe'!AD27+'5A2C_ISL'!AD27+'5A2D_Avoyelles'!AD27+'5A2E_Delhi'!AD27+'5A2F_Belle Chasse'!AD27+'5A2H_MAX'!AD27</f>
        <v>0</v>
      </c>
      <c r="AE27" s="92">
        <f>'5A2A_New Vision'!AE27+'5A2B_Glencoe'!AE27+'5A2C_ISL'!AE27+'5A2D_Avoyelles'!AE27+'5A2E_Delhi'!AE27+'5A2F_Belle Chasse'!AE27+'5A2H_MAX'!AE27</f>
        <v>0</v>
      </c>
      <c r="AF27" s="96">
        <f>'5A2A_New Vision'!AF27+'5A2B_Glencoe'!AF27+'5A2C_ISL'!AF27+'5A2D_Avoyelles'!AF27+'5A2E_Delhi'!AF27+'5A2F_Belle Chasse'!AF27+'5A2H_MAX'!AF27</f>
        <v>0</v>
      </c>
    </row>
    <row r="28" spans="1:32" ht="16.149999999999999" customHeight="1" x14ac:dyDescent="0.2">
      <c r="A28" s="54">
        <v>22</v>
      </c>
      <c r="B28" s="55" t="s">
        <v>28</v>
      </c>
      <c r="C28" s="319">
        <f>'5A2A_New Vision'!C28+'5A2B_Glencoe'!C28+'5A2C_ISL'!C28+'5A2D_Avoyelles'!C28+'5A2E_Delhi'!C28+'5A2F_Belle Chasse'!C28+'5A2H_MAX'!C28</f>
        <v>0</v>
      </c>
      <c r="D28" s="56">
        <f>'Source Data'!O28</f>
        <v>6593.4526353513475</v>
      </c>
      <c r="E28" s="74">
        <f>'5A2A_New Vision'!E28+'5A2B_Glencoe'!E28+'5A2C_ISL'!E28+'5A2D_Avoyelles'!E28+'5A2E_Delhi'!E28+'5A2F_Belle Chasse'!E28+'5A2H_MAX'!E28</f>
        <v>0</v>
      </c>
      <c r="F28" s="74"/>
      <c r="G28" s="74">
        <f>'5A2A_New Vision'!G28+'5A2B_Glencoe'!G28+'5A2C_ISL'!G28+'5A2D_Avoyelles'!G28+'5A2E_Delhi'!G28+'5A2F_Belle Chasse'!G28+'5A2H_MAX'!G28</f>
        <v>0</v>
      </c>
      <c r="H28" s="337">
        <f>'5A2A_New Vision'!H28+'5A2B_Glencoe'!H28+'5A2C_ISL'!H28+'5A2D_Avoyelles'!H28+'5A2E_Delhi'!H28+'5A2F_Belle Chasse'!H28+'5A2H_MAX'!H28</f>
        <v>0</v>
      </c>
      <c r="I28" s="56">
        <f>'Source Data'!I28</f>
        <v>774.29658969861021</v>
      </c>
      <c r="J28" s="74">
        <f>'5A2A_New Vision'!J28+'5A2B_Glencoe'!J28+'5A2C_ISL'!J28+'5A2D_Avoyelles'!J28+'5A2E_Delhi'!J28+'5A2F_Belle Chasse'!J28+'5A2H_MAX'!J28</f>
        <v>0</v>
      </c>
      <c r="K28" s="337">
        <f>'5A2A_New Vision'!K28+'5A2B_Glencoe'!K28+'5A2C_ISL'!K28+'5A2D_Avoyelles'!K28+'5A2E_Delhi'!K28+'5A2F_Belle Chasse'!K28+'5A2H_MAX'!K28</f>
        <v>0</v>
      </c>
      <c r="L28" s="56">
        <f>'Source Data'!J28</f>
        <v>211.17179719053001</v>
      </c>
      <c r="M28" s="74">
        <f>'5A2A_New Vision'!M28+'5A2B_Glencoe'!M28+'5A2C_ISL'!M28+'5A2D_Avoyelles'!M28+'5A2E_Delhi'!M28+'5A2F_Belle Chasse'!M28+'5A2H_MAX'!M28</f>
        <v>0</v>
      </c>
      <c r="N28" s="337">
        <f>'5A2A_New Vision'!N28+'5A2B_Glencoe'!N28+'5A2C_ISL'!N28+'5A2D_Avoyelles'!N28+'5A2E_Delhi'!N28+'5A2F_Belle Chasse'!N28+'5A2H_MAX'!N28</f>
        <v>0</v>
      </c>
      <c r="O28" s="56">
        <f>'Source Data'!K28</f>
        <v>5279.2949297632513</v>
      </c>
      <c r="P28" s="74">
        <f>'5A2A_New Vision'!P28+'5A2B_Glencoe'!P28+'5A2C_ISL'!P28+'5A2D_Avoyelles'!P28+'5A2E_Delhi'!P28+'5A2F_Belle Chasse'!P28+'5A2H_MAX'!P28</f>
        <v>0</v>
      </c>
      <c r="Q28" s="337">
        <f>'5A2A_New Vision'!Q28+'5A2B_Glencoe'!Q28+'5A2C_ISL'!Q28+'5A2D_Avoyelles'!Q28+'5A2E_Delhi'!Q28+'5A2F_Belle Chasse'!Q28+'5A2H_MAX'!Q28</f>
        <v>0</v>
      </c>
      <c r="R28" s="56">
        <f>'Source Data'!L28</f>
        <v>2111.7179719053006</v>
      </c>
      <c r="S28" s="74">
        <f>'5A2A_New Vision'!S28+'5A2B_Glencoe'!S28+'5A2C_ISL'!S28+'5A2D_Avoyelles'!S28+'5A2E_Delhi'!S28+'5A2F_Belle Chasse'!S28+'5A2H_MAX'!S28</f>
        <v>0</v>
      </c>
      <c r="T28" s="93">
        <f>'5A2A_New Vision'!T28+'5A2B_Glencoe'!T28+'5A2C_ISL'!T28+'5A2D_Avoyelles'!T28+'5A2E_Delhi'!T28+'5A2F_Belle Chasse'!T28+'5A2H_MAX'!T28</f>
        <v>0</v>
      </c>
      <c r="U28" s="56">
        <f>'5A2A_New Vision'!U28+'5A2B_Glencoe'!U28+'5A2C_ISL'!U28+'5A2D_Avoyelles'!U28+'5A2E_Delhi'!U28+'5A2F_Belle Chasse'!U28+'5A2H_MAX'!U28</f>
        <v>0</v>
      </c>
      <c r="V28" s="56">
        <f>'5A2A_New Vision'!V28+'5A2B_Glencoe'!V28+'5A2C_ISL'!V28+'5A2D_Avoyelles'!V28+'5A2E_Delhi'!V28+'5A2F_Belle Chasse'!V28+'5A2H_MAX'!V28</f>
        <v>0</v>
      </c>
      <c r="W28" s="57">
        <f>'5A2A_New Vision'!W28+'5A2B_Glencoe'!W28+'5A2C_ISL'!W28+'5A2D_Avoyelles'!W28+'5A2E_Delhi'!W28+'5A2F_Belle Chasse'!W28+'5A2H_MAX'!W28</f>
        <v>0</v>
      </c>
      <c r="X28" s="93">
        <f>'5A2A_New Vision'!X28+'5A2B_Glencoe'!X28+'5A2C_ISL'!X28+'5A2D_Avoyelles'!X28+'5A2E_Delhi'!X28+'5A2F_Belle Chasse'!X28+'5A2H_MAX'!X28</f>
        <v>0</v>
      </c>
      <c r="Y28" s="74">
        <f>'5A2A_New Vision'!Y28+'5A2B_Glencoe'!Y28+'5A2C_ISL'!Y28+'5A2D_Avoyelles'!Y28+'5A2E_Delhi'!Y28+'5A2F_Belle Chasse'!Y28+'5A2H_MAX'!Y28</f>
        <v>0</v>
      </c>
      <c r="Z28" s="93">
        <f>'5A2A_New Vision'!Z28+'5A2B_Glencoe'!Z28+'5A2C_ISL'!Z28+'5A2D_Avoyelles'!Z28+'5A2E_Delhi'!Z28+'5A2F_Belle Chasse'!Z28+'5A2H_MAX'!Z28</f>
        <v>0</v>
      </c>
      <c r="AA28" s="56">
        <f>'5A2A_New Vision'!AA28+'5A2B_Glencoe'!AA28+'5A2C_ISL'!AA28+'5A2D_Avoyelles'!AA28+'5A2E_Delhi'!AA28+'5A2F_Belle Chasse'!AA28+'5A2H_MAX'!AA28</f>
        <v>0</v>
      </c>
      <c r="AB28" s="93">
        <f>'5A2A_New Vision'!AB28+'5A2B_Glencoe'!AB28+'5A2C_ISL'!AB28+'5A2D_Avoyelles'!AB28+'5A2E_Delhi'!AB28+'5A2F_Belle Chasse'!AB28+'5A2H_MAX'!AB28</f>
        <v>0</v>
      </c>
      <c r="AC28" s="56">
        <f>'5A2A_New Vision'!AC28+'5A2B_Glencoe'!AC28+'5A2C_ISL'!AC28+'5A2D_Avoyelles'!AC28+'5A2E_Delhi'!AC28+'5A2F_Belle Chasse'!AC28+'5A2H_MAX'!AC28</f>
        <v>0</v>
      </c>
      <c r="AD28" s="56">
        <f>'5A2A_New Vision'!AD28+'5A2B_Glencoe'!AD28+'5A2C_ISL'!AD28+'5A2D_Avoyelles'!AD28+'5A2E_Delhi'!AD28+'5A2F_Belle Chasse'!AD28+'5A2H_MAX'!AD28</f>
        <v>0</v>
      </c>
      <c r="AE28" s="93">
        <f>'5A2A_New Vision'!AE28+'5A2B_Glencoe'!AE28+'5A2C_ISL'!AE28+'5A2D_Avoyelles'!AE28+'5A2E_Delhi'!AE28+'5A2F_Belle Chasse'!AE28+'5A2H_MAX'!AE28</f>
        <v>0</v>
      </c>
      <c r="AF28" s="97">
        <f>'5A2A_New Vision'!AF28+'5A2B_Glencoe'!AF28+'5A2C_ISL'!AF28+'5A2D_Avoyelles'!AF28+'5A2E_Delhi'!AF28+'5A2F_Belle Chasse'!AF28+'5A2H_MAX'!AF28</f>
        <v>0</v>
      </c>
    </row>
    <row r="29" spans="1:32" ht="16.149999999999999" customHeight="1" x14ac:dyDescent="0.2">
      <c r="A29" s="54">
        <v>23</v>
      </c>
      <c r="B29" s="55" t="s">
        <v>29</v>
      </c>
      <c r="C29" s="319">
        <f>'5A2A_New Vision'!C29+'5A2B_Glencoe'!C29+'5A2C_ISL'!C29+'5A2D_Avoyelles'!C29+'5A2E_Delhi'!C29+'5A2F_Belle Chasse'!C29+'5A2H_MAX'!C29</f>
        <v>0</v>
      </c>
      <c r="D29" s="56">
        <f>'Source Data'!O29</f>
        <v>7619.7797582819803</v>
      </c>
      <c r="E29" s="74">
        <f>'5A2A_New Vision'!E29+'5A2B_Glencoe'!E29+'5A2C_ISL'!E29+'5A2D_Avoyelles'!E29+'5A2E_Delhi'!E29+'5A2F_Belle Chasse'!E29+'5A2H_MAX'!E29</f>
        <v>0</v>
      </c>
      <c r="F29" s="74"/>
      <c r="G29" s="74">
        <f>'5A2A_New Vision'!G29+'5A2B_Glencoe'!G29+'5A2C_ISL'!G29+'5A2D_Avoyelles'!G29+'5A2E_Delhi'!G29+'5A2F_Belle Chasse'!G29+'5A2H_MAX'!G29</f>
        <v>0</v>
      </c>
      <c r="H29" s="337">
        <f>'5A2A_New Vision'!H29+'5A2B_Glencoe'!H29+'5A2C_ISL'!H29+'5A2D_Avoyelles'!H29+'5A2E_Delhi'!H29+'5A2F_Belle Chasse'!H29+'5A2H_MAX'!H29</f>
        <v>0</v>
      </c>
      <c r="I29" s="56">
        <f>'Source Data'!I29</f>
        <v>643.90858310125191</v>
      </c>
      <c r="J29" s="74">
        <f>'5A2A_New Vision'!J29+'5A2B_Glencoe'!J29+'5A2C_ISL'!J29+'5A2D_Avoyelles'!J29+'5A2E_Delhi'!J29+'5A2F_Belle Chasse'!J29+'5A2H_MAX'!J29</f>
        <v>0</v>
      </c>
      <c r="K29" s="337">
        <f>'5A2A_New Vision'!K29+'5A2B_Glencoe'!K29+'5A2C_ISL'!K29+'5A2D_Avoyelles'!K29+'5A2E_Delhi'!K29+'5A2F_Belle Chasse'!K29+'5A2H_MAX'!K29</f>
        <v>0</v>
      </c>
      <c r="L29" s="56">
        <f>'Source Data'!J29</f>
        <v>175.61143175488689</v>
      </c>
      <c r="M29" s="74">
        <f>'5A2A_New Vision'!M29+'5A2B_Glencoe'!M29+'5A2C_ISL'!M29+'5A2D_Avoyelles'!M29+'5A2E_Delhi'!M29+'5A2F_Belle Chasse'!M29+'5A2H_MAX'!M29</f>
        <v>0</v>
      </c>
      <c r="N29" s="337">
        <f>'5A2A_New Vision'!N29+'5A2B_Glencoe'!N29+'5A2C_ISL'!N29+'5A2D_Avoyelles'!N29+'5A2E_Delhi'!N29+'5A2F_Belle Chasse'!N29+'5A2H_MAX'!N29</f>
        <v>0</v>
      </c>
      <c r="O29" s="56">
        <f>'Source Data'!K29</f>
        <v>4390.2857938721727</v>
      </c>
      <c r="P29" s="74">
        <f>'5A2A_New Vision'!P29+'5A2B_Glencoe'!P29+'5A2C_ISL'!P29+'5A2D_Avoyelles'!P29+'5A2E_Delhi'!P29+'5A2F_Belle Chasse'!P29+'5A2H_MAX'!P29</f>
        <v>0</v>
      </c>
      <c r="Q29" s="337">
        <f>'5A2A_New Vision'!Q29+'5A2B_Glencoe'!Q29+'5A2C_ISL'!Q29+'5A2D_Avoyelles'!Q29+'5A2E_Delhi'!Q29+'5A2F_Belle Chasse'!Q29+'5A2H_MAX'!Q29</f>
        <v>0</v>
      </c>
      <c r="R29" s="56">
        <f>'Source Data'!L29</f>
        <v>1756.1143175488689</v>
      </c>
      <c r="S29" s="74">
        <f>'5A2A_New Vision'!S29+'5A2B_Glencoe'!S29+'5A2C_ISL'!S29+'5A2D_Avoyelles'!S29+'5A2E_Delhi'!S29+'5A2F_Belle Chasse'!S29+'5A2H_MAX'!S29</f>
        <v>0</v>
      </c>
      <c r="T29" s="93">
        <f>'5A2A_New Vision'!T29+'5A2B_Glencoe'!T29+'5A2C_ISL'!T29+'5A2D_Avoyelles'!T29+'5A2E_Delhi'!T29+'5A2F_Belle Chasse'!T29+'5A2H_MAX'!T29</f>
        <v>0</v>
      </c>
      <c r="U29" s="56">
        <f>'5A2A_New Vision'!U29+'5A2B_Glencoe'!U29+'5A2C_ISL'!U29+'5A2D_Avoyelles'!U29+'5A2E_Delhi'!U29+'5A2F_Belle Chasse'!U29+'5A2H_MAX'!U29</f>
        <v>0</v>
      </c>
      <c r="V29" s="56">
        <f>'5A2A_New Vision'!V29+'5A2B_Glencoe'!V29+'5A2C_ISL'!V29+'5A2D_Avoyelles'!V29+'5A2E_Delhi'!V29+'5A2F_Belle Chasse'!V29+'5A2H_MAX'!V29</f>
        <v>0</v>
      </c>
      <c r="W29" s="57">
        <f>'5A2A_New Vision'!W29+'5A2B_Glencoe'!W29+'5A2C_ISL'!W29+'5A2D_Avoyelles'!W29+'5A2E_Delhi'!W29+'5A2F_Belle Chasse'!W29+'5A2H_MAX'!W29</f>
        <v>0</v>
      </c>
      <c r="X29" s="93">
        <f>'5A2A_New Vision'!X29+'5A2B_Glencoe'!X29+'5A2C_ISL'!X29+'5A2D_Avoyelles'!X29+'5A2E_Delhi'!X29+'5A2F_Belle Chasse'!X29+'5A2H_MAX'!X29</f>
        <v>0</v>
      </c>
      <c r="Y29" s="74">
        <f>'5A2A_New Vision'!Y29+'5A2B_Glencoe'!Y29+'5A2C_ISL'!Y29+'5A2D_Avoyelles'!Y29+'5A2E_Delhi'!Y29+'5A2F_Belle Chasse'!Y29+'5A2H_MAX'!Y29</f>
        <v>0</v>
      </c>
      <c r="Z29" s="93">
        <f>'5A2A_New Vision'!Z29+'5A2B_Glencoe'!Z29+'5A2C_ISL'!Z29+'5A2D_Avoyelles'!Z29+'5A2E_Delhi'!Z29+'5A2F_Belle Chasse'!Z29+'5A2H_MAX'!Z29</f>
        <v>0</v>
      </c>
      <c r="AA29" s="56">
        <f>'5A2A_New Vision'!AA29+'5A2B_Glencoe'!AA29+'5A2C_ISL'!AA29+'5A2D_Avoyelles'!AA29+'5A2E_Delhi'!AA29+'5A2F_Belle Chasse'!AA29+'5A2H_MAX'!AA29</f>
        <v>0</v>
      </c>
      <c r="AB29" s="93">
        <f>'5A2A_New Vision'!AB29+'5A2B_Glencoe'!AB29+'5A2C_ISL'!AB29+'5A2D_Avoyelles'!AB29+'5A2E_Delhi'!AB29+'5A2F_Belle Chasse'!AB29+'5A2H_MAX'!AB29</f>
        <v>0</v>
      </c>
      <c r="AC29" s="56">
        <f>'5A2A_New Vision'!AC29+'5A2B_Glencoe'!AC29+'5A2C_ISL'!AC29+'5A2D_Avoyelles'!AC29+'5A2E_Delhi'!AC29+'5A2F_Belle Chasse'!AC29+'5A2H_MAX'!AC29</f>
        <v>0</v>
      </c>
      <c r="AD29" s="56">
        <f>'5A2A_New Vision'!AD29+'5A2B_Glencoe'!AD29+'5A2C_ISL'!AD29+'5A2D_Avoyelles'!AD29+'5A2E_Delhi'!AD29+'5A2F_Belle Chasse'!AD29+'5A2H_MAX'!AD29</f>
        <v>0</v>
      </c>
      <c r="AE29" s="93">
        <f>'5A2A_New Vision'!AE29+'5A2B_Glencoe'!AE29+'5A2C_ISL'!AE29+'5A2D_Avoyelles'!AE29+'5A2E_Delhi'!AE29+'5A2F_Belle Chasse'!AE29+'5A2H_MAX'!AE29</f>
        <v>0</v>
      </c>
      <c r="AF29" s="97">
        <f>'5A2A_New Vision'!AF29+'5A2B_Glencoe'!AF29+'5A2C_ISL'!AF29+'5A2D_Avoyelles'!AF29+'5A2E_Delhi'!AF29+'5A2F_Belle Chasse'!AF29+'5A2H_MAX'!AF29</f>
        <v>0</v>
      </c>
    </row>
    <row r="30" spans="1:32" ht="16.149999999999999" customHeight="1" x14ac:dyDescent="0.2">
      <c r="A30" s="54">
        <v>24</v>
      </c>
      <c r="B30" s="55" t="s">
        <v>30</v>
      </c>
      <c r="C30" s="319">
        <f>'5A2A_New Vision'!C30+'5A2B_Glencoe'!C30+'5A2C_ISL'!C30+'5A2D_Avoyelles'!C30+'5A2E_Delhi'!C30+'5A2F_Belle Chasse'!C30+'5A2H_MAX'!C30</f>
        <v>0</v>
      </c>
      <c r="D30" s="56">
        <f>'Source Data'!O30</f>
        <v>13680.252676643146</v>
      </c>
      <c r="E30" s="74">
        <f>'5A2A_New Vision'!E30+'5A2B_Glencoe'!E30+'5A2C_ISL'!E30+'5A2D_Avoyelles'!E30+'5A2E_Delhi'!E30+'5A2F_Belle Chasse'!E30+'5A2H_MAX'!E30</f>
        <v>0</v>
      </c>
      <c r="F30" s="74"/>
      <c r="G30" s="74">
        <f>'5A2A_New Vision'!G30+'5A2B_Glencoe'!G30+'5A2C_ISL'!G30+'5A2D_Avoyelles'!G30+'5A2E_Delhi'!G30+'5A2F_Belle Chasse'!G30+'5A2H_MAX'!G30</f>
        <v>0</v>
      </c>
      <c r="H30" s="337">
        <f>'5A2A_New Vision'!H30+'5A2B_Glencoe'!H30+'5A2C_ISL'!H30+'5A2D_Avoyelles'!H30+'5A2E_Delhi'!H30+'5A2F_Belle Chasse'!H30+'5A2H_MAX'!H30</f>
        <v>0</v>
      </c>
      <c r="I30" s="56">
        <f>'Source Data'!I30</f>
        <v>235.68636722840623</v>
      </c>
      <c r="J30" s="74">
        <f>'5A2A_New Vision'!J30+'5A2B_Glencoe'!J30+'5A2C_ISL'!J30+'5A2D_Avoyelles'!J30+'5A2E_Delhi'!J30+'5A2F_Belle Chasse'!J30+'5A2H_MAX'!J30</f>
        <v>0</v>
      </c>
      <c r="K30" s="337">
        <f>'5A2A_New Vision'!K30+'5A2B_Glencoe'!K30+'5A2C_ISL'!K30+'5A2D_Avoyelles'!K30+'5A2E_Delhi'!K30+'5A2F_Belle Chasse'!K30+'5A2H_MAX'!K30</f>
        <v>0</v>
      </c>
      <c r="L30" s="56">
        <f>'Source Data'!J30</f>
        <v>64.278100153201677</v>
      </c>
      <c r="M30" s="74">
        <f>'5A2A_New Vision'!M30+'5A2B_Glencoe'!M30+'5A2C_ISL'!M30+'5A2D_Avoyelles'!M30+'5A2E_Delhi'!M30+'5A2F_Belle Chasse'!M30+'5A2H_MAX'!M30</f>
        <v>0</v>
      </c>
      <c r="N30" s="337">
        <f>'5A2A_New Vision'!N30+'5A2B_Glencoe'!N30+'5A2C_ISL'!N30+'5A2D_Avoyelles'!N30+'5A2E_Delhi'!N30+'5A2F_Belle Chasse'!N30+'5A2H_MAX'!N30</f>
        <v>0</v>
      </c>
      <c r="O30" s="56">
        <f>'Source Data'!K30</f>
        <v>1606.9525038300424</v>
      </c>
      <c r="P30" s="74">
        <f>'5A2A_New Vision'!P30+'5A2B_Glencoe'!P30+'5A2C_ISL'!P30+'5A2D_Avoyelles'!P30+'5A2E_Delhi'!P30+'5A2F_Belle Chasse'!P30+'5A2H_MAX'!P30</f>
        <v>0</v>
      </c>
      <c r="Q30" s="337">
        <f>'5A2A_New Vision'!Q30+'5A2B_Glencoe'!Q30+'5A2C_ISL'!Q30+'5A2D_Avoyelles'!Q30+'5A2E_Delhi'!Q30+'5A2F_Belle Chasse'!Q30+'5A2H_MAX'!Q30</f>
        <v>0</v>
      </c>
      <c r="R30" s="56">
        <f>'Source Data'!L30</f>
        <v>642.78100153201683</v>
      </c>
      <c r="S30" s="74">
        <f>'5A2A_New Vision'!S30+'5A2B_Glencoe'!S30+'5A2C_ISL'!S30+'5A2D_Avoyelles'!S30+'5A2E_Delhi'!S30+'5A2F_Belle Chasse'!S30+'5A2H_MAX'!S30</f>
        <v>0</v>
      </c>
      <c r="T30" s="93">
        <f>'5A2A_New Vision'!T30+'5A2B_Glencoe'!T30+'5A2C_ISL'!T30+'5A2D_Avoyelles'!T30+'5A2E_Delhi'!T30+'5A2F_Belle Chasse'!T30+'5A2H_MAX'!T30</f>
        <v>0</v>
      </c>
      <c r="U30" s="56">
        <f>'5A2A_New Vision'!U30+'5A2B_Glencoe'!U30+'5A2C_ISL'!U30+'5A2D_Avoyelles'!U30+'5A2E_Delhi'!U30+'5A2F_Belle Chasse'!U30+'5A2H_MAX'!U30</f>
        <v>0</v>
      </c>
      <c r="V30" s="56">
        <f>'5A2A_New Vision'!V30+'5A2B_Glencoe'!V30+'5A2C_ISL'!V30+'5A2D_Avoyelles'!V30+'5A2E_Delhi'!V30+'5A2F_Belle Chasse'!V30+'5A2H_MAX'!V30</f>
        <v>0</v>
      </c>
      <c r="W30" s="57">
        <f>'5A2A_New Vision'!W30+'5A2B_Glencoe'!W30+'5A2C_ISL'!W30+'5A2D_Avoyelles'!W30+'5A2E_Delhi'!W30+'5A2F_Belle Chasse'!W30+'5A2H_MAX'!W30</f>
        <v>0</v>
      </c>
      <c r="X30" s="93">
        <f>'5A2A_New Vision'!X30+'5A2B_Glencoe'!X30+'5A2C_ISL'!X30+'5A2D_Avoyelles'!X30+'5A2E_Delhi'!X30+'5A2F_Belle Chasse'!X30+'5A2H_MAX'!X30</f>
        <v>0</v>
      </c>
      <c r="Y30" s="74">
        <f>'5A2A_New Vision'!Y30+'5A2B_Glencoe'!Y30+'5A2C_ISL'!Y30+'5A2D_Avoyelles'!Y30+'5A2E_Delhi'!Y30+'5A2F_Belle Chasse'!Y30+'5A2H_MAX'!Y30</f>
        <v>0</v>
      </c>
      <c r="Z30" s="93">
        <f>'5A2A_New Vision'!Z30+'5A2B_Glencoe'!Z30+'5A2C_ISL'!Z30+'5A2D_Avoyelles'!Z30+'5A2E_Delhi'!Z30+'5A2F_Belle Chasse'!Z30+'5A2H_MAX'!Z30</f>
        <v>0</v>
      </c>
      <c r="AA30" s="56">
        <f>'5A2A_New Vision'!AA30+'5A2B_Glencoe'!AA30+'5A2C_ISL'!AA30+'5A2D_Avoyelles'!AA30+'5A2E_Delhi'!AA30+'5A2F_Belle Chasse'!AA30+'5A2H_MAX'!AA30</f>
        <v>0</v>
      </c>
      <c r="AB30" s="93">
        <f>'5A2A_New Vision'!AB30+'5A2B_Glencoe'!AB30+'5A2C_ISL'!AB30+'5A2D_Avoyelles'!AB30+'5A2E_Delhi'!AB30+'5A2F_Belle Chasse'!AB30+'5A2H_MAX'!AB30</f>
        <v>0</v>
      </c>
      <c r="AC30" s="56">
        <f>'5A2A_New Vision'!AC30+'5A2B_Glencoe'!AC30+'5A2C_ISL'!AC30+'5A2D_Avoyelles'!AC30+'5A2E_Delhi'!AC30+'5A2F_Belle Chasse'!AC30+'5A2H_MAX'!AC30</f>
        <v>0</v>
      </c>
      <c r="AD30" s="56">
        <f>'5A2A_New Vision'!AD30+'5A2B_Glencoe'!AD30+'5A2C_ISL'!AD30+'5A2D_Avoyelles'!AD30+'5A2E_Delhi'!AD30+'5A2F_Belle Chasse'!AD30+'5A2H_MAX'!AD30</f>
        <v>0</v>
      </c>
      <c r="AE30" s="93">
        <f>'5A2A_New Vision'!AE30+'5A2B_Glencoe'!AE30+'5A2C_ISL'!AE30+'5A2D_Avoyelles'!AE30+'5A2E_Delhi'!AE30+'5A2F_Belle Chasse'!AE30+'5A2H_MAX'!AE30</f>
        <v>0</v>
      </c>
      <c r="AF30" s="97">
        <f>'5A2A_New Vision'!AF30+'5A2B_Glencoe'!AF30+'5A2C_ISL'!AF30+'5A2D_Avoyelles'!AF30+'5A2E_Delhi'!AF30+'5A2F_Belle Chasse'!AF30+'5A2H_MAX'!AF30</f>
        <v>0</v>
      </c>
    </row>
    <row r="31" spans="1:32" ht="16.149999999999999" customHeight="1" x14ac:dyDescent="0.2">
      <c r="A31" s="49">
        <v>25</v>
      </c>
      <c r="B31" s="50" t="s">
        <v>31</v>
      </c>
      <c r="C31" s="320">
        <f>'5A2A_New Vision'!C31+'5A2B_Glencoe'!C31+'5A2C_ISL'!C31+'5A2D_Avoyelles'!C31+'5A2E_Delhi'!C31+'5A2F_Belle Chasse'!C31+'5A2H_MAX'!C31</f>
        <v>0</v>
      </c>
      <c r="D31" s="51">
        <f>'Source Data'!O31</f>
        <v>8315.736979885065</v>
      </c>
      <c r="E31" s="80">
        <f>'5A2A_New Vision'!E31+'5A2B_Glencoe'!E31+'5A2C_ISL'!E31+'5A2D_Avoyelles'!E31+'5A2E_Delhi'!E31+'5A2F_Belle Chasse'!E31+'5A2H_MAX'!E31</f>
        <v>0</v>
      </c>
      <c r="F31" s="80"/>
      <c r="G31" s="80">
        <f>'5A2A_New Vision'!G31+'5A2B_Glencoe'!G31+'5A2C_ISL'!G31+'5A2D_Avoyelles'!G31+'5A2E_Delhi'!G31+'5A2F_Belle Chasse'!G31+'5A2H_MAX'!G31</f>
        <v>0</v>
      </c>
      <c r="H31" s="338">
        <f>'5A2A_New Vision'!H31+'5A2B_Glencoe'!H31+'5A2C_ISL'!H31+'5A2D_Avoyelles'!H31+'5A2E_Delhi'!H31+'5A2F_Belle Chasse'!H31+'5A2H_MAX'!H31</f>
        <v>0</v>
      </c>
      <c r="I31" s="51">
        <f>'Source Data'!I31</f>
        <v>547.31914183029971</v>
      </c>
      <c r="J31" s="80">
        <f>'5A2A_New Vision'!J31+'5A2B_Glencoe'!J31+'5A2C_ISL'!J31+'5A2D_Avoyelles'!J31+'5A2E_Delhi'!J31+'5A2F_Belle Chasse'!J31+'5A2H_MAX'!J31</f>
        <v>0</v>
      </c>
      <c r="K31" s="338">
        <f>'5A2A_New Vision'!K31+'5A2B_Glencoe'!K31+'5A2C_ISL'!K31+'5A2D_Avoyelles'!K31+'5A2E_Delhi'!K31+'5A2F_Belle Chasse'!K31+'5A2H_MAX'!K31</f>
        <v>0</v>
      </c>
      <c r="L31" s="51">
        <f>'Source Data'!J31</f>
        <v>149.268856862809</v>
      </c>
      <c r="M31" s="80">
        <f>'5A2A_New Vision'!M31+'5A2B_Glencoe'!M31+'5A2C_ISL'!M31+'5A2D_Avoyelles'!M31+'5A2E_Delhi'!M31+'5A2F_Belle Chasse'!M31+'5A2H_MAX'!M31</f>
        <v>0</v>
      </c>
      <c r="N31" s="338">
        <f>'5A2A_New Vision'!N31+'5A2B_Glencoe'!N31+'5A2C_ISL'!N31+'5A2D_Avoyelles'!N31+'5A2E_Delhi'!N31+'5A2F_Belle Chasse'!N31+'5A2H_MAX'!N31</f>
        <v>0</v>
      </c>
      <c r="O31" s="51">
        <f>'Source Data'!K31</f>
        <v>3731.7214215702247</v>
      </c>
      <c r="P31" s="80">
        <f>'5A2A_New Vision'!P31+'5A2B_Glencoe'!P31+'5A2C_ISL'!P31+'5A2D_Avoyelles'!P31+'5A2E_Delhi'!P31+'5A2F_Belle Chasse'!P31+'5A2H_MAX'!P31</f>
        <v>0</v>
      </c>
      <c r="Q31" s="338">
        <f>'5A2A_New Vision'!Q31+'5A2B_Glencoe'!Q31+'5A2C_ISL'!Q31+'5A2D_Avoyelles'!Q31+'5A2E_Delhi'!Q31+'5A2F_Belle Chasse'!Q31+'5A2H_MAX'!Q31</f>
        <v>0</v>
      </c>
      <c r="R31" s="51">
        <f>'Source Data'!L31</f>
        <v>1492.6885686280898</v>
      </c>
      <c r="S31" s="80">
        <f>'5A2A_New Vision'!S31+'5A2B_Glencoe'!S31+'5A2C_ISL'!S31+'5A2D_Avoyelles'!S31+'5A2E_Delhi'!S31+'5A2F_Belle Chasse'!S31+'5A2H_MAX'!S31</f>
        <v>0</v>
      </c>
      <c r="T31" s="94">
        <f>'5A2A_New Vision'!T31+'5A2B_Glencoe'!T31+'5A2C_ISL'!T31+'5A2D_Avoyelles'!T31+'5A2E_Delhi'!T31+'5A2F_Belle Chasse'!T31+'5A2H_MAX'!T31</f>
        <v>0</v>
      </c>
      <c r="U31" s="51">
        <f>'5A2A_New Vision'!U31+'5A2B_Glencoe'!U31+'5A2C_ISL'!U31+'5A2D_Avoyelles'!U31+'5A2E_Delhi'!U31+'5A2F_Belle Chasse'!U31+'5A2H_MAX'!U31</f>
        <v>0</v>
      </c>
      <c r="V31" s="51">
        <f>'5A2A_New Vision'!V31+'5A2B_Glencoe'!V31+'5A2C_ISL'!V31+'5A2D_Avoyelles'!V31+'5A2E_Delhi'!V31+'5A2F_Belle Chasse'!V31+'5A2H_MAX'!V31</f>
        <v>0</v>
      </c>
      <c r="W31" s="52">
        <f>'5A2A_New Vision'!W31+'5A2B_Glencoe'!W31+'5A2C_ISL'!W31+'5A2D_Avoyelles'!W31+'5A2E_Delhi'!W31+'5A2F_Belle Chasse'!W31+'5A2H_MAX'!W31</f>
        <v>0</v>
      </c>
      <c r="X31" s="94">
        <f>'5A2A_New Vision'!X31+'5A2B_Glencoe'!X31+'5A2C_ISL'!X31+'5A2D_Avoyelles'!X31+'5A2E_Delhi'!X31+'5A2F_Belle Chasse'!X31+'5A2H_MAX'!X31</f>
        <v>0</v>
      </c>
      <c r="Y31" s="80">
        <f>'5A2A_New Vision'!Y31+'5A2B_Glencoe'!Y31+'5A2C_ISL'!Y31+'5A2D_Avoyelles'!Y31+'5A2E_Delhi'!Y31+'5A2F_Belle Chasse'!Y31+'5A2H_MAX'!Y31</f>
        <v>0</v>
      </c>
      <c r="Z31" s="94">
        <f>'5A2A_New Vision'!Z31+'5A2B_Glencoe'!Z31+'5A2C_ISL'!Z31+'5A2D_Avoyelles'!Z31+'5A2E_Delhi'!Z31+'5A2F_Belle Chasse'!Z31+'5A2H_MAX'!Z31</f>
        <v>0</v>
      </c>
      <c r="AA31" s="51">
        <f>'5A2A_New Vision'!AA31+'5A2B_Glencoe'!AA31+'5A2C_ISL'!AA31+'5A2D_Avoyelles'!AA31+'5A2E_Delhi'!AA31+'5A2F_Belle Chasse'!AA31+'5A2H_MAX'!AA31</f>
        <v>0</v>
      </c>
      <c r="AB31" s="94">
        <f>'5A2A_New Vision'!AB31+'5A2B_Glencoe'!AB31+'5A2C_ISL'!AB31+'5A2D_Avoyelles'!AB31+'5A2E_Delhi'!AB31+'5A2F_Belle Chasse'!AB31+'5A2H_MAX'!AB31</f>
        <v>0</v>
      </c>
      <c r="AC31" s="53">
        <f>'5A2A_New Vision'!AC31+'5A2B_Glencoe'!AC31+'5A2C_ISL'!AC31+'5A2D_Avoyelles'!AC31+'5A2E_Delhi'!AC31+'5A2F_Belle Chasse'!AC31+'5A2H_MAX'!AC31</f>
        <v>0</v>
      </c>
      <c r="AD31" s="51">
        <f>'5A2A_New Vision'!AD31+'5A2B_Glencoe'!AD31+'5A2C_ISL'!AD31+'5A2D_Avoyelles'!AD31+'5A2E_Delhi'!AD31+'5A2F_Belle Chasse'!AD31+'5A2H_MAX'!AD31</f>
        <v>0</v>
      </c>
      <c r="AE31" s="95">
        <f>'5A2A_New Vision'!AE31+'5A2B_Glencoe'!AE31+'5A2C_ISL'!AE31+'5A2D_Avoyelles'!AE31+'5A2E_Delhi'!AE31+'5A2F_Belle Chasse'!AE31+'5A2H_MAX'!AE31</f>
        <v>0</v>
      </c>
      <c r="AF31" s="95">
        <f>'5A2A_New Vision'!AF31+'5A2B_Glencoe'!AF31+'5A2C_ISL'!AF31+'5A2D_Avoyelles'!AF31+'5A2E_Delhi'!AF31+'5A2F_Belle Chasse'!AF31+'5A2H_MAX'!AF31</f>
        <v>0</v>
      </c>
    </row>
    <row r="32" spans="1:32" ht="16.149999999999999" customHeight="1" x14ac:dyDescent="0.2">
      <c r="A32" s="58">
        <v>26</v>
      </c>
      <c r="B32" s="59" t="s">
        <v>32</v>
      </c>
      <c r="C32" s="318">
        <f>'5A2A_New Vision'!C32+'5A2B_Glencoe'!C32+'5A2C_ISL'!C32+'5A2D_Avoyelles'!C32+'5A2E_Delhi'!C32+'5A2F_Belle Chasse'!C32+'5A2H_MAX'!C32</f>
        <v>0</v>
      </c>
      <c r="D32" s="60">
        <f>'Source Data'!O32</f>
        <v>8193.0056517369012</v>
      </c>
      <c r="E32" s="65">
        <f>'5A2A_New Vision'!E32+'5A2B_Glencoe'!E32+'5A2C_ISL'!E32+'5A2D_Avoyelles'!E32+'5A2E_Delhi'!E32+'5A2F_Belle Chasse'!E32+'5A2H_MAX'!E32</f>
        <v>0</v>
      </c>
      <c r="F32" s="65"/>
      <c r="G32" s="65">
        <f>'5A2A_New Vision'!G32+'5A2B_Glencoe'!G32+'5A2C_ISL'!G32+'5A2D_Avoyelles'!G32+'5A2E_Delhi'!G32+'5A2F_Belle Chasse'!G32+'5A2H_MAX'!G32</f>
        <v>0</v>
      </c>
      <c r="H32" s="336">
        <f>'5A2A_New Vision'!H32+'5A2B_Glencoe'!H32+'5A2C_ISL'!H32+'5A2D_Avoyelles'!H32+'5A2E_Delhi'!H32+'5A2F_Belle Chasse'!H32+'5A2H_MAX'!H32</f>
        <v>0</v>
      </c>
      <c r="I32" s="60">
        <f>'Source Data'!I32</f>
        <v>468.82114429316323</v>
      </c>
      <c r="J32" s="65">
        <f>'5A2A_New Vision'!J32+'5A2B_Glencoe'!J32+'5A2C_ISL'!J32+'5A2D_Avoyelles'!J32+'5A2E_Delhi'!J32+'5A2F_Belle Chasse'!J32+'5A2H_MAX'!J32</f>
        <v>0</v>
      </c>
      <c r="K32" s="336">
        <f>'5A2A_New Vision'!K32+'5A2B_Glencoe'!K32+'5A2C_ISL'!K32+'5A2D_Avoyelles'!K32+'5A2E_Delhi'!K32+'5A2F_Belle Chasse'!K32+'5A2H_MAX'!K32</f>
        <v>0</v>
      </c>
      <c r="L32" s="60">
        <f>'Source Data'!J32</f>
        <v>127.8603120799536</v>
      </c>
      <c r="M32" s="65">
        <f>'5A2A_New Vision'!M32+'5A2B_Glencoe'!M32+'5A2C_ISL'!M32+'5A2D_Avoyelles'!M32+'5A2E_Delhi'!M32+'5A2F_Belle Chasse'!M32+'5A2H_MAX'!M32</f>
        <v>0</v>
      </c>
      <c r="N32" s="336">
        <f>'5A2A_New Vision'!N32+'5A2B_Glencoe'!N32+'5A2C_ISL'!N32+'5A2D_Avoyelles'!N32+'5A2E_Delhi'!N32+'5A2F_Belle Chasse'!N32+'5A2H_MAX'!N32</f>
        <v>0</v>
      </c>
      <c r="O32" s="60">
        <f>'Source Data'!K32</f>
        <v>3196.5078019988405</v>
      </c>
      <c r="P32" s="65">
        <f>'5A2A_New Vision'!P32+'5A2B_Glencoe'!P32+'5A2C_ISL'!P32+'5A2D_Avoyelles'!P32+'5A2E_Delhi'!P32+'5A2F_Belle Chasse'!P32+'5A2H_MAX'!P32</f>
        <v>0</v>
      </c>
      <c r="Q32" s="336">
        <f>'5A2A_New Vision'!Q32+'5A2B_Glencoe'!Q32+'5A2C_ISL'!Q32+'5A2D_Avoyelles'!Q32+'5A2E_Delhi'!Q32+'5A2F_Belle Chasse'!Q32+'5A2H_MAX'!Q32</f>
        <v>0</v>
      </c>
      <c r="R32" s="60">
        <f>'Source Data'!L32</f>
        <v>1278.6031207995361</v>
      </c>
      <c r="S32" s="65">
        <f>'5A2A_New Vision'!S32+'5A2B_Glencoe'!S32+'5A2C_ISL'!S32+'5A2D_Avoyelles'!S32+'5A2E_Delhi'!S32+'5A2F_Belle Chasse'!S32+'5A2H_MAX'!S32</f>
        <v>0</v>
      </c>
      <c r="T32" s="92">
        <f>'5A2A_New Vision'!T32+'5A2B_Glencoe'!T32+'5A2C_ISL'!T32+'5A2D_Avoyelles'!T32+'5A2E_Delhi'!T32+'5A2F_Belle Chasse'!T32+'5A2H_MAX'!T32</f>
        <v>0</v>
      </c>
      <c r="U32" s="60">
        <f>'5A2A_New Vision'!U32+'5A2B_Glencoe'!U32+'5A2C_ISL'!U32+'5A2D_Avoyelles'!U32+'5A2E_Delhi'!U32+'5A2F_Belle Chasse'!U32+'5A2H_MAX'!U32</f>
        <v>0</v>
      </c>
      <c r="V32" s="60">
        <f>'5A2A_New Vision'!V32+'5A2B_Glencoe'!V32+'5A2C_ISL'!V32+'5A2D_Avoyelles'!V32+'5A2E_Delhi'!V32+'5A2F_Belle Chasse'!V32+'5A2H_MAX'!V32</f>
        <v>0</v>
      </c>
      <c r="W32" s="61">
        <f>'5A2A_New Vision'!W32+'5A2B_Glencoe'!W32+'5A2C_ISL'!W32+'5A2D_Avoyelles'!W32+'5A2E_Delhi'!W32+'5A2F_Belle Chasse'!W32+'5A2H_MAX'!W32</f>
        <v>0</v>
      </c>
      <c r="X32" s="92">
        <f>'5A2A_New Vision'!X32+'5A2B_Glencoe'!X32+'5A2C_ISL'!X32+'5A2D_Avoyelles'!X32+'5A2E_Delhi'!X32+'5A2F_Belle Chasse'!X32+'5A2H_MAX'!X32</f>
        <v>0</v>
      </c>
      <c r="Y32" s="65">
        <f>'5A2A_New Vision'!Y32+'5A2B_Glencoe'!Y32+'5A2C_ISL'!Y32+'5A2D_Avoyelles'!Y32+'5A2E_Delhi'!Y32+'5A2F_Belle Chasse'!Y32+'5A2H_MAX'!Y32</f>
        <v>0</v>
      </c>
      <c r="Z32" s="92">
        <f>'5A2A_New Vision'!Z32+'5A2B_Glencoe'!Z32+'5A2C_ISL'!Z32+'5A2D_Avoyelles'!Z32+'5A2E_Delhi'!Z32+'5A2F_Belle Chasse'!Z32+'5A2H_MAX'!Z32</f>
        <v>0</v>
      </c>
      <c r="AA32" s="60">
        <f>'5A2A_New Vision'!AA32+'5A2B_Glencoe'!AA32+'5A2C_ISL'!AA32+'5A2D_Avoyelles'!AA32+'5A2E_Delhi'!AA32+'5A2F_Belle Chasse'!AA32+'5A2H_MAX'!AA32</f>
        <v>0</v>
      </c>
      <c r="AB32" s="92">
        <f>'5A2A_New Vision'!AB32+'5A2B_Glencoe'!AB32+'5A2C_ISL'!AB32+'5A2D_Avoyelles'!AB32+'5A2E_Delhi'!AB32+'5A2F_Belle Chasse'!AB32+'5A2H_MAX'!AB32</f>
        <v>0</v>
      </c>
      <c r="AC32" s="60">
        <f>'5A2A_New Vision'!AC32+'5A2B_Glencoe'!AC32+'5A2C_ISL'!AC32+'5A2D_Avoyelles'!AC32+'5A2E_Delhi'!AC32+'5A2F_Belle Chasse'!AC32+'5A2H_MAX'!AC32</f>
        <v>0</v>
      </c>
      <c r="AD32" s="60">
        <f>'5A2A_New Vision'!AD32+'5A2B_Glencoe'!AD32+'5A2C_ISL'!AD32+'5A2D_Avoyelles'!AD32+'5A2E_Delhi'!AD32+'5A2F_Belle Chasse'!AD32+'5A2H_MAX'!AD32</f>
        <v>0</v>
      </c>
      <c r="AE32" s="92">
        <f>'5A2A_New Vision'!AE32+'5A2B_Glencoe'!AE32+'5A2C_ISL'!AE32+'5A2D_Avoyelles'!AE32+'5A2E_Delhi'!AE32+'5A2F_Belle Chasse'!AE32+'5A2H_MAX'!AE32</f>
        <v>0</v>
      </c>
      <c r="AF32" s="96">
        <f>'5A2A_New Vision'!AF32+'5A2B_Glencoe'!AF32+'5A2C_ISL'!AF32+'5A2D_Avoyelles'!AF32+'5A2E_Delhi'!AF32+'5A2F_Belle Chasse'!AF32+'5A2H_MAX'!AF32</f>
        <v>0</v>
      </c>
    </row>
    <row r="33" spans="1:32" ht="16.149999999999999" customHeight="1" x14ac:dyDescent="0.2">
      <c r="A33" s="54">
        <v>27</v>
      </c>
      <c r="B33" s="55" t="s">
        <v>33</v>
      </c>
      <c r="C33" s="319">
        <f>'5A2A_New Vision'!C33+'5A2B_Glencoe'!C33+'5A2C_ISL'!C33+'5A2D_Avoyelles'!C33+'5A2E_Delhi'!C33+'5A2F_Belle Chasse'!C33+'5A2H_MAX'!C33</f>
        <v>0</v>
      </c>
      <c r="D33" s="56">
        <f>'Source Data'!O33</f>
        <v>8158.4844628948376</v>
      </c>
      <c r="E33" s="74">
        <f>'5A2A_New Vision'!E33+'5A2B_Glencoe'!E33+'5A2C_ISL'!E33+'5A2D_Avoyelles'!E33+'5A2E_Delhi'!E33+'5A2F_Belle Chasse'!E33+'5A2H_MAX'!E33</f>
        <v>0</v>
      </c>
      <c r="F33" s="74"/>
      <c r="G33" s="74">
        <f>'5A2A_New Vision'!G33+'5A2B_Glencoe'!G33+'5A2C_ISL'!G33+'5A2D_Avoyelles'!G33+'5A2E_Delhi'!G33+'5A2F_Belle Chasse'!G33+'5A2H_MAX'!G33</f>
        <v>0</v>
      </c>
      <c r="H33" s="337">
        <f>'5A2A_New Vision'!H33+'5A2B_Glencoe'!H33+'5A2C_ISL'!H33+'5A2D_Avoyelles'!H33+'5A2E_Delhi'!H33+'5A2F_Belle Chasse'!H33+'5A2H_MAX'!H33</f>
        <v>0</v>
      </c>
      <c r="I33" s="56">
        <f>'Source Data'!I33</f>
        <v>687.4036243637745</v>
      </c>
      <c r="J33" s="74">
        <f>'5A2A_New Vision'!J33+'5A2B_Glencoe'!J33+'5A2C_ISL'!J33+'5A2D_Avoyelles'!J33+'5A2E_Delhi'!J33+'5A2F_Belle Chasse'!J33+'5A2H_MAX'!J33</f>
        <v>0</v>
      </c>
      <c r="K33" s="337">
        <f>'5A2A_New Vision'!K33+'5A2B_Glencoe'!K33+'5A2C_ISL'!K33+'5A2D_Avoyelles'!K33+'5A2E_Delhi'!K33+'5A2F_Belle Chasse'!K33+'5A2H_MAX'!K33</f>
        <v>0</v>
      </c>
      <c r="L33" s="56">
        <f>'Source Data'!J33</f>
        <v>187.4737157355749</v>
      </c>
      <c r="M33" s="74">
        <f>'5A2A_New Vision'!M33+'5A2B_Glencoe'!M33+'5A2C_ISL'!M33+'5A2D_Avoyelles'!M33+'5A2E_Delhi'!M33+'5A2F_Belle Chasse'!M33+'5A2H_MAX'!M33</f>
        <v>0</v>
      </c>
      <c r="N33" s="337">
        <f>'5A2A_New Vision'!N33+'5A2B_Glencoe'!N33+'5A2C_ISL'!N33+'5A2D_Avoyelles'!N33+'5A2E_Delhi'!N33+'5A2F_Belle Chasse'!N33+'5A2H_MAX'!N33</f>
        <v>0</v>
      </c>
      <c r="O33" s="56">
        <f>'Source Data'!K33</f>
        <v>4686.842893389372</v>
      </c>
      <c r="P33" s="74">
        <f>'5A2A_New Vision'!P33+'5A2B_Glencoe'!P33+'5A2C_ISL'!P33+'5A2D_Avoyelles'!P33+'5A2E_Delhi'!P33+'5A2F_Belle Chasse'!P33+'5A2H_MAX'!P33</f>
        <v>0</v>
      </c>
      <c r="Q33" s="337">
        <f>'5A2A_New Vision'!Q33+'5A2B_Glencoe'!Q33+'5A2C_ISL'!Q33+'5A2D_Avoyelles'!Q33+'5A2E_Delhi'!Q33+'5A2F_Belle Chasse'!Q33+'5A2H_MAX'!Q33</f>
        <v>0</v>
      </c>
      <c r="R33" s="56">
        <f>'Source Data'!L33</f>
        <v>1874.7371573557489</v>
      </c>
      <c r="S33" s="74">
        <f>'5A2A_New Vision'!S33+'5A2B_Glencoe'!S33+'5A2C_ISL'!S33+'5A2D_Avoyelles'!S33+'5A2E_Delhi'!S33+'5A2F_Belle Chasse'!S33+'5A2H_MAX'!S33</f>
        <v>0</v>
      </c>
      <c r="T33" s="93">
        <f>'5A2A_New Vision'!T33+'5A2B_Glencoe'!T33+'5A2C_ISL'!T33+'5A2D_Avoyelles'!T33+'5A2E_Delhi'!T33+'5A2F_Belle Chasse'!T33+'5A2H_MAX'!T33</f>
        <v>0</v>
      </c>
      <c r="U33" s="56">
        <f>'5A2A_New Vision'!U33+'5A2B_Glencoe'!U33+'5A2C_ISL'!U33+'5A2D_Avoyelles'!U33+'5A2E_Delhi'!U33+'5A2F_Belle Chasse'!U33+'5A2H_MAX'!U33</f>
        <v>0</v>
      </c>
      <c r="V33" s="56">
        <f>'5A2A_New Vision'!V33+'5A2B_Glencoe'!V33+'5A2C_ISL'!V33+'5A2D_Avoyelles'!V33+'5A2E_Delhi'!V33+'5A2F_Belle Chasse'!V33+'5A2H_MAX'!V33</f>
        <v>0</v>
      </c>
      <c r="W33" s="57">
        <f>'5A2A_New Vision'!W33+'5A2B_Glencoe'!W33+'5A2C_ISL'!W33+'5A2D_Avoyelles'!W33+'5A2E_Delhi'!W33+'5A2F_Belle Chasse'!W33+'5A2H_MAX'!W33</f>
        <v>0</v>
      </c>
      <c r="X33" s="93">
        <f>'5A2A_New Vision'!X33+'5A2B_Glencoe'!X33+'5A2C_ISL'!X33+'5A2D_Avoyelles'!X33+'5A2E_Delhi'!X33+'5A2F_Belle Chasse'!X33+'5A2H_MAX'!X33</f>
        <v>0</v>
      </c>
      <c r="Y33" s="74">
        <f>'5A2A_New Vision'!Y33+'5A2B_Glencoe'!Y33+'5A2C_ISL'!Y33+'5A2D_Avoyelles'!Y33+'5A2E_Delhi'!Y33+'5A2F_Belle Chasse'!Y33+'5A2H_MAX'!Y33</f>
        <v>0</v>
      </c>
      <c r="Z33" s="93">
        <f>'5A2A_New Vision'!Z33+'5A2B_Glencoe'!Z33+'5A2C_ISL'!Z33+'5A2D_Avoyelles'!Z33+'5A2E_Delhi'!Z33+'5A2F_Belle Chasse'!Z33+'5A2H_MAX'!Z33</f>
        <v>0</v>
      </c>
      <c r="AA33" s="56">
        <f>'5A2A_New Vision'!AA33+'5A2B_Glencoe'!AA33+'5A2C_ISL'!AA33+'5A2D_Avoyelles'!AA33+'5A2E_Delhi'!AA33+'5A2F_Belle Chasse'!AA33+'5A2H_MAX'!AA33</f>
        <v>0</v>
      </c>
      <c r="AB33" s="93">
        <f>'5A2A_New Vision'!AB33+'5A2B_Glencoe'!AB33+'5A2C_ISL'!AB33+'5A2D_Avoyelles'!AB33+'5A2E_Delhi'!AB33+'5A2F_Belle Chasse'!AB33+'5A2H_MAX'!AB33</f>
        <v>0</v>
      </c>
      <c r="AC33" s="56">
        <f>'5A2A_New Vision'!AC33+'5A2B_Glencoe'!AC33+'5A2C_ISL'!AC33+'5A2D_Avoyelles'!AC33+'5A2E_Delhi'!AC33+'5A2F_Belle Chasse'!AC33+'5A2H_MAX'!AC33</f>
        <v>0</v>
      </c>
      <c r="AD33" s="56">
        <f>'5A2A_New Vision'!AD33+'5A2B_Glencoe'!AD33+'5A2C_ISL'!AD33+'5A2D_Avoyelles'!AD33+'5A2E_Delhi'!AD33+'5A2F_Belle Chasse'!AD33+'5A2H_MAX'!AD33</f>
        <v>0</v>
      </c>
      <c r="AE33" s="93">
        <f>'5A2A_New Vision'!AE33+'5A2B_Glencoe'!AE33+'5A2C_ISL'!AE33+'5A2D_Avoyelles'!AE33+'5A2E_Delhi'!AE33+'5A2F_Belle Chasse'!AE33+'5A2H_MAX'!AE33</f>
        <v>0</v>
      </c>
      <c r="AF33" s="97">
        <f>'5A2A_New Vision'!AF33+'5A2B_Glencoe'!AF33+'5A2C_ISL'!AF33+'5A2D_Avoyelles'!AF33+'5A2E_Delhi'!AF33+'5A2F_Belle Chasse'!AF33+'5A2H_MAX'!AF33</f>
        <v>0</v>
      </c>
    </row>
    <row r="34" spans="1:32" ht="16.149999999999999" customHeight="1" x14ac:dyDescent="0.2">
      <c r="A34" s="54">
        <v>28</v>
      </c>
      <c r="B34" s="55" t="s">
        <v>34</v>
      </c>
      <c r="C34" s="319">
        <f>'5A2A_New Vision'!C34+'5A2B_Glencoe'!C34+'5A2C_ISL'!C34+'5A2D_Avoyelles'!C34+'5A2E_Delhi'!C34+'5A2F_Belle Chasse'!C34+'5A2H_MAX'!C34</f>
        <v>0</v>
      </c>
      <c r="D34" s="56">
        <f>'Source Data'!O34</f>
        <v>8455.5343597999163</v>
      </c>
      <c r="E34" s="74">
        <f>'5A2A_New Vision'!E34+'5A2B_Glencoe'!E34+'5A2C_ISL'!E34+'5A2D_Avoyelles'!E34+'5A2E_Delhi'!E34+'5A2F_Belle Chasse'!E34+'5A2H_MAX'!E34</f>
        <v>0</v>
      </c>
      <c r="F34" s="74"/>
      <c r="G34" s="74">
        <f>'5A2A_New Vision'!G34+'5A2B_Glencoe'!G34+'5A2C_ISL'!G34+'5A2D_Avoyelles'!G34+'5A2E_Delhi'!G34+'5A2F_Belle Chasse'!G34+'5A2H_MAX'!G34</f>
        <v>0</v>
      </c>
      <c r="H34" s="337">
        <f>'5A2A_New Vision'!H34+'5A2B_Glencoe'!H34+'5A2C_ISL'!H34+'5A2D_Avoyelles'!H34+'5A2E_Delhi'!H34+'5A2F_Belle Chasse'!H34+'5A2H_MAX'!H34</f>
        <v>0</v>
      </c>
      <c r="I34" s="56">
        <f>'Source Data'!I34</f>
        <v>466.65190378503735</v>
      </c>
      <c r="J34" s="74">
        <f>'5A2A_New Vision'!J34+'5A2B_Glencoe'!J34+'5A2C_ISL'!J34+'5A2D_Avoyelles'!J34+'5A2E_Delhi'!J34+'5A2F_Belle Chasse'!J34+'5A2H_MAX'!J34</f>
        <v>0</v>
      </c>
      <c r="K34" s="337">
        <f>'5A2A_New Vision'!K34+'5A2B_Glencoe'!K34+'5A2C_ISL'!K34+'5A2D_Avoyelles'!K34+'5A2E_Delhi'!K34+'5A2F_Belle Chasse'!K34+'5A2H_MAX'!K34</f>
        <v>0</v>
      </c>
      <c r="L34" s="56">
        <f>'Source Data'!J34</f>
        <v>127.26870103228291</v>
      </c>
      <c r="M34" s="74">
        <f>'5A2A_New Vision'!M34+'5A2B_Glencoe'!M34+'5A2C_ISL'!M34+'5A2D_Avoyelles'!M34+'5A2E_Delhi'!M34+'5A2F_Belle Chasse'!M34+'5A2H_MAX'!M34</f>
        <v>0</v>
      </c>
      <c r="N34" s="337">
        <f>'5A2A_New Vision'!N34+'5A2B_Glencoe'!N34+'5A2C_ISL'!N34+'5A2D_Avoyelles'!N34+'5A2E_Delhi'!N34+'5A2F_Belle Chasse'!N34+'5A2H_MAX'!N34</f>
        <v>0</v>
      </c>
      <c r="O34" s="56">
        <f>'Source Data'!K34</f>
        <v>3181.7175258070724</v>
      </c>
      <c r="P34" s="74">
        <f>'5A2A_New Vision'!P34+'5A2B_Glencoe'!P34+'5A2C_ISL'!P34+'5A2D_Avoyelles'!P34+'5A2E_Delhi'!P34+'5A2F_Belle Chasse'!P34+'5A2H_MAX'!P34</f>
        <v>0</v>
      </c>
      <c r="Q34" s="337">
        <f>'5A2A_New Vision'!Q34+'5A2B_Glencoe'!Q34+'5A2C_ISL'!Q34+'5A2D_Avoyelles'!Q34+'5A2E_Delhi'!Q34+'5A2F_Belle Chasse'!Q34+'5A2H_MAX'!Q34</f>
        <v>0</v>
      </c>
      <c r="R34" s="56">
        <f>'Source Data'!L34</f>
        <v>1272.6870103228293</v>
      </c>
      <c r="S34" s="74">
        <f>'5A2A_New Vision'!S34+'5A2B_Glencoe'!S34+'5A2C_ISL'!S34+'5A2D_Avoyelles'!S34+'5A2E_Delhi'!S34+'5A2F_Belle Chasse'!S34+'5A2H_MAX'!S34</f>
        <v>0</v>
      </c>
      <c r="T34" s="93">
        <f>'5A2A_New Vision'!T34+'5A2B_Glencoe'!T34+'5A2C_ISL'!T34+'5A2D_Avoyelles'!T34+'5A2E_Delhi'!T34+'5A2F_Belle Chasse'!T34+'5A2H_MAX'!T34</f>
        <v>0</v>
      </c>
      <c r="U34" s="56">
        <f>'5A2A_New Vision'!U34+'5A2B_Glencoe'!U34+'5A2C_ISL'!U34+'5A2D_Avoyelles'!U34+'5A2E_Delhi'!U34+'5A2F_Belle Chasse'!U34+'5A2H_MAX'!U34</f>
        <v>0</v>
      </c>
      <c r="V34" s="56">
        <f>'5A2A_New Vision'!V34+'5A2B_Glencoe'!V34+'5A2C_ISL'!V34+'5A2D_Avoyelles'!V34+'5A2E_Delhi'!V34+'5A2F_Belle Chasse'!V34+'5A2H_MAX'!V34</f>
        <v>0</v>
      </c>
      <c r="W34" s="57">
        <f>'5A2A_New Vision'!W34+'5A2B_Glencoe'!W34+'5A2C_ISL'!W34+'5A2D_Avoyelles'!W34+'5A2E_Delhi'!W34+'5A2F_Belle Chasse'!W34+'5A2H_MAX'!W34</f>
        <v>0</v>
      </c>
      <c r="X34" s="93">
        <f>'5A2A_New Vision'!X34+'5A2B_Glencoe'!X34+'5A2C_ISL'!X34+'5A2D_Avoyelles'!X34+'5A2E_Delhi'!X34+'5A2F_Belle Chasse'!X34+'5A2H_MAX'!X34</f>
        <v>0</v>
      </c>
      <c r="Y34" s="74">
        <f>'5A2A_New Vision'!Y34+'5A2B_Glencoe'!Y34+'5A2C_ISL'!Y34+'5A2D_Avoyelles'!Y34+'5A2E_Delhi'!Y34+'5A2F_Belle Chasse'!Y34+'5A2H_MAX'!Y34</f>
        <v>0</v>
      </c>
      <c r="Z34" s="93">
        <f>'5A2A_New Vision'!Z34+'5A2B_Glencoe'!Z34+'5A2C_ISL'!Z34+'5A2D_Avoyelles'!Z34+'5A2E_Delhi'!Z34+'5A2F_Belle Chasse'!Z34+'5A2H_MAX'!Z34</f>
        <v>0</v>
      </c>
      <c r="AA34" s="56">
        <f>'5A2A_New Vision'!AA34+'5A2B_Glencoe'!AA34+'5A2C_ISL'!AA34+'5A2D_Avoyelles'!AA34+'5A2E_Delhi'!AA34+'5A2F_Belle Chasse'!AA34+'5A2H_MAX'!AA34</f>
        <v>0</v>
      </c>
      <c r="AB34" s="93">
        <f>'5A2A_New Vision'!AB34+'5A2B_Glencoe'!AB34+'5A2C_ISL'!AB34+'5A2D_Avoyelles'!AB34+'5A2E_Delhi'!AB34+'5A2F_Belle Chasse'!AB34+'5A2H_MAX'!AB34</f>
        <v>0</v>
      </c>
      <c r="AC34" s="56">
        <f>'5A2A_New Vision'!AC34+'5A2B_Glencoe'!AC34+'5A2C_ISL'!AC34+'5A2D_Avoyelles'!AC34+'5A2E_Delhi'!AC34+'5A2F_Belle Chasse'!AC34+'5A2H_MAX'!AC34</f>
        <v>0</v>
      </c>
      <c r="AD34" s="56">
        <f>'5A2A_New Vision'!AD34+'5A2B_Glencoe'!AD34+'5A2C_ISL'!AD34+'5A2D_Avoyelles'!AD34+'5A2E_Delhi'!AD34+'5A2F_Belle Chasse'!AD34+'5A2H_MAX'!AD34</f>
        <v>0</v>
      </c>
      <c r="AE34" s="93">
        <f>'5A2A_New Vision'!AE34+'5A2B_Glencoe'!AE34+'5A2C_ISL'!AE34+'5A2D_Avoyelles'!AE34+'5A2E_Delhi'!AE34+'5A2F_Belle Chasse'!AE34+'5A2H_MAX'!AE34</f>
        <v>0</v>
      </c>
      <c r="AF34" s="97">
        <f>'5A2A_New Vision'!AF34+'5A2B_Glencoe'!AF34+'5A2C_ISL'!AF34+'5A2D_Avoyelles'!AF34+'5A2E_Delhi'!AF34+'5A2F_Belle Chasse'!AF34+'5A2H_MAX'!AF34</f>
        <v>0</v>
      </c>
    </row>
    <row r="35" spans="1:32" ht="16.149999999999999" customHeight="1" x14ac:dyDescent="0.2">
      <c r="A35" s="54">
        <v>29</v>
      </c>
      <c r="B35" s="55" t="s">
        <v>35</v>
      </c>
      <c r="C35" s="319">
        <f>'5A2A_New Vision'!C35+'5A2B_Glencoe'!C35+'5A2C_ISL'!C35+'5A2D_Avoyelles'!C35+'5A2E_Delhi'!C35+'5A2F_Belle Chasse'!C35+'5A2H_MAX'!C35</f>
        <v>0</v>
      </c>
      <c r="D35" s="56">
        <f>'Source Data'!O35</f>
        <v>8434.5252527522953</v>
      </c>
      <c r="E35" s="74">
        <f>'5A2A_New Vision'!E35+'5A2B_Glencoe'!E35+'5A2C_ISL'!E35+'5A2D_Avoyelles'!E35+'5A2E_Delhi'!E35+'5A2F_Belle Chasse'!E35+'5A2H_MAX'!E35</f>
        <v>0</v>
      </c>
      <c r="F35" s="74"/>
      <c r="G35" s="74">
        <f>'5A2A_New Vision'!G35+'5A2B_Glencoe'!G35+'5A2C_ISL'!G35+'5A2D_Avoyelles'!G35+'5A2E_Delhi'!G35+'5A2F_Belle Chasse'!G35+'5A2H_MAX'!G35</f>
        <v>0</v>
      </c>
      <c r="H35" s="337">
        <f>'5A2A_New Vision'!H35+'5A2B_Glencoe'!H35+'5A2C_ISL'!H35+'5A2D_Avoyelles'!H35+'5A2E_Delhi'!H35+'5A2F_Belle Chasse'!H35+'5A2H_MAX'!H35</f>
        <v>0</v>
      </c>
      <c r="I35" s="56">
        <f>'Source Data'!I35</f>
        <v>554.9726016103474</v>
      </c>
      <c r="J35" s="74">
        <f>'5A2A_New Vision'!J35+'5A2B_Glencoe'!J35+'5A2C_ISL'!J35+'5A2D_Avoyelles'!J35+'5A2E_Delhi'!J35+'5A2F_Belle Chasse'!J35+'5A2H_MAX'!J35</f>
        <v>0</v>
      </c>
      <c r="K35" s="337">
        <f>'5A2A_New Vision'!K35+'5A2B_Glencoe'!K35+'5A2C_ISL'!K35+'5A2D_Avoyelles'!K35+'5A2E_Delhi'!K35+'5A2F_Belle Chasse'!K35+'5A2H_MAX'!K35</f>
        <v>0</v>
      </c>
      <c r="L35" s="56">
        <f>'Source Data'!J35</f>
        <v>151.35616407554929</v>
      </c>
      <c r="M35" s="74">
        <f>'5A2A_New Vision'!M35+'5A2B_Glencoe'!M35+'5A2C_ISL'!M35+'5A2D_Avoyelles'!M35+'5A2E_Delhi'!M35+'5A2F_Belle Chasse'!M35+'5A2H_MAX'!M35</f>
        <v>0</v>
      </c>
      <c r="N35" s="337">
        <f>'5A2A_New Vision'!N35+'5A2B_Glencoe'!N35+'5A2C_ISL'!N35+'5A2D_Avoyelles'!N35+'5A2E_Delhi'!N35+'5A2F_Belle Chasse'!N35+'5A2H_MAX'!N35</f>
        <v>0</v>
      </c>
      <c r="O35" s="56">
        <f>'Source Data'!K35</f>
        <v>3783.9041018887328</v>
      </c>
      <c r="P35" s="74">
        <f>'5A2A_New Vision'!P35+'5A2B_Glencoe'!P35+'5A2C_ISL'!P35+'5A2D_Avoyelles'!P35+'5A2E_Delhi'!P35+'5A2F_Belle Chasse'!P35+'5A2H_MAX'!P35</f>
        <v>0</v>
      </c>
      <c r="Q35" s="337">
        <f>'5A2A_New Vision'!Q35+'5A2B_Glencoe'!Q35+'5A2C_ISL'!Q35+'5A2D_Avoyelles'!Q35+'5A2E_Delhi'!Q35+'5A2F_Belle Chasse'!Q35+'5A2H_MAX'!Q35</f>
        <v>0</v>
      </c>
      <c r="R35" s="56">
        <f>'Source Data'!L35</f>
        <v>1513.5616407554928</v>
      </c>
      <c r="S35" s="74">
        <f>'5A2A_New Vision'!S35+'5A2B_Glencoe'!S35+'5A2C_ISL'!S35+'5A2D_Avoyelles'!S35+'5A2E_Delhi'!S35+'5A2F_Belle Chasse'!S35+'5A2H_MAX'!S35</f>
        <v>0</v>
      </c>
      <c r="T35" s="93">
        <f>'5A2A_New Vision'!T35+'5A2B_Glencoe'!T35+'5A2C_ISL'!T35+'5A2D_Avoyelles'!T35+'5A2E_Delhi'!T35+'5A2F_Belle Chasse'!T35+'5A2H_MAX'!T35</f>
        <v>0</v>
      </c>
      <c r="U35" s="56">
        <f>'5A2A_New Vision'!U35+'5A2B_Glencoe'!U35+'5A2C_ISL'!U35+'5A2D_Avoyelles'!U35+'5A2E_Delhi'!U35+'5A2F_Belle Chasse'!U35+'5A2H_MAX'!U35</f>
        <v>0</v>
      </c>
      <c r="V35" s="56">
        <f>'5A2A_New Vision'!V35+'5A2B_Glencoe'!V35+'5A2C_ISL'!V35+'5A2D_Avoyelles'!V35+'5A2E_Delhi'!V35+'5A2F_Belle Chasse'!V35+'5A2H_MAX'!V35</f>
        <v>0</v>
      </c>
      <c r="W35" s="57">
        <f>'5A2A_New Vision'!W35+'5A2B_Glencoe'!W35+'5A2C_ISL'!W35+'5A2D_Avoyelles'!W35+'5A2E_Delhi'!W35+'5A2F_Belle Chasse'!W35+'5A2H_MAX'!W35</f>
        <v>0</v>
      </c>
      <c r="X35" s="93">
        <f>'5A2A_New Vision'!X35+'5A2B_Glencoe'!X35+'5A2C_ISL'!X35+'5A2D_Avoyelles'!X35+'5A2E_Delhi'!X35+'5A2F_Belle Chasse'!X35+'5A2H_MAX'!X35</f>
        <v>0</v>
      </c>
      <c r="Y35" s="74">
        <f>'5A2A_New Vision'!Y35+'5A2B_Glencoe'!Y35+'5A2C_ISL'!Y35+'5A2D_Avoyelles'!Y35+'5A2E_Delhi'!Y35+'5A2F_Belle Chasse'!Y35+'5A2H_MAX'!Y35</f>
        <v>0</v>
      </c>
      <c r="Z35" s="93">
        <f>'5A2A_New Vision'!Z35+'5A2B_Glencoe'!Z35+'5A2C_ISL'!Z35+'5A2D_Avoyelles'!Z35+'5A2E_Delhi'!Z35+'5A2F_Belle Chasse'!Z35+'5A2H_MAX'!Z35</f>
        <v>0</v>
      </c>
      <c r="AA35" s="56">
        <f>'5A2A_New Vision'!AA35+'5A2B_Glencoe'!AA35+'5A2C_ISL'!AA35+'5A2D_Avoyelles'!AA35+'5A2E_Delhi'!AA35+'5A2F_Belle Chasse'!AA35+'5A2H_MAX'!AA35</f>
        <v>0</v>
      </c>
      <c r="AB35" s="93">
        <f>'5A2A_New Vision'!AB35+'5A2B_Glencoe'!AB35+'5A2C_ISL'!AB35+'5A2D_Avoyelles'!AB35+'5A2E_Delhi'!AB35+'5A2F_Belle Chasse'!AB35+'5A2H_MAX'!AB35</f>
        <v>0</v>
      </c>
      <c r="AC35" s="56">
        <f>'5A2A_New Vision'!AC35+'5A2B_Glencoe'!AC35+'5A2C_ISL'!AC35+'5A2D_Avoyelles'!AC35+'5A2E_Delhi'!AC35+'5A2F_Belle Chasse'!AC35+'5A2H_MAX'!AC35</f>
        <v>0</v>
      </c>
      <c r="AD35" s="56">
        <f>'5A2A_New Vision'!AD35+'5A2B_Glencoe'!AD35+'5A2C_ISL'!AD35+'5A2D_Avoyelles'!AD35+'5A2E_Delhi'!AD35+'5A2F_Belle Chasse'!AD35+'5A2H_MAX'!AD35</f>
        <v>0</v>
      </c>
      <c r="AE35" s="93">
        <f>'5A2A_New Vision'!AE35+'5A2B_Glencoe'!AE35+'5A2C_ISL'!AE35+'5A2D_Avoyelles'!AE35+'5A2E_Delhi'!AE35+'5A2F_Belle Chasse'!AE35+'5A2H_MAX'!AE35</f>
        <v>0</v>
      </c>
      <c r="AF35" s="97">
        <f>'5A2A_New Vision'!AF35+'5A2B_Glencoe'!AF35+'5A2C_ISL'!AF35+'5A2D_Avoyelles'!AF35+'5A2E_Delhi'!AF35+'5A2F_Belle Chasse'!AF35+'5A2H_MAX'!AF35</f>
        <v>0</v>
      </c>
    </row>
    <row r="36" spans="1:32" ht="16.149999999999999" customHeight="1" x14ac:dyDescent="0.2">
      <c r="A36" s="49">
        <v>30</v>
      </c>
      <c r="B36" s="50" t="s">
        <v>36</v>
      </c>
      <c r="C36" s="320">
        <f>'5A2A_New Vision'!C36+'5A2B_Glencoe'!C36+'5A2C_ISL'!C36+'5A2D_Avoyelles'!C36+'5A2E_Delhi'!C36+'5A2F_Belle Chasse'!C36+'5A2H_MAX'!C36</f>
        <v>0</v>
      </c>
      <c r="D36" s="51">
        <f>'Source Data'!O36</f>
        <v>8844.7937107951475</v>
      </c>
      <c r="E36" s="80">
        <f>'5A2A_New Vision'!E36+'5A2B_Glencoe'!E36+'5A2C_ISL'!E36+'5A2D_Avoyelles'!E36+'5A2E_Delhi'!E36+'5A2F_Belle Chasse'!E36+'5A2H_MAX'!E36</f>
        <v>0</v>
      </c>
      <c r="F36" s="80"/>
      <c r="G36" s="80">
        <f>'5A2A_New Vision'!G36+'5A2B_Glencoe'!G36+'5A2C_ISL'!G36+'5A2D_Avoyelles'!G36+'5A2E_Delhi'!G36+'5A2F_Belle Chasse'!G36+'5A2H_MAX'!G36</f>
        <v>0</v>
      </c>
      <c r="H36" s="338">
        <f>'5A2A_New Vision'!H36+'5A2B_Glencoe'!H36+'5A2C_ISL'!H36+'5A2D_Avoyelles'!H36+'5A2E_Delhi'!H36+'5A2F_Belle Chasse'!H36+'5A2H_MAX'!H36</f>
        <v>0</v>
      </c>
      <c r="I36" s="51">
        <f>'Source Data'!I36</f>
        <v>702.2116679130869</v>
      </c>
      <c r="J36" s="80">
        <f>'5A2A_New Vision'!J36+'5A2B_Glencoe'!J36+'5A2C_ISL'!J36+'5A2D_Avoyelles'!J36+'5A2E_Delhi'!J36+'5A2F_Belle Chasse'!J36+'5A2H_MAX'!J36</f>
        <v>0</v>
      </c>
      <c r="K36" s="338">
        <f>'5A2A_New Vision'!K36+'5A2B_Glencoe'!K36+'5A2C_ISL'!K36+'5A2D_Avoyelles'!K36+'5A2E_Delhi'!K36+'5A2F_Belle Chasse'!K36+'5A2H_MAX'!K36</f>
        <v>0</v>
      </c>
      <c r="L36" s="51">
        <f>'Source Data'!J36</f>
        <v>191.51227306720551</v>
      </c>
      <c r="M36" s="80">
        <f>'5A2A_New Vision'!M36+'5A2B_Glencoe'!M36+'5A2C_ISL'!M36+'5A2D_Avoyelles'!M36+'5A2E_Delhi'!M36+'5A2F_Belle Chasse'!M36+'5A2H_MAX'!M36</f>
        <v>0</v>
      </c>
      <c r="N36" s="338">
        <f>'5A2A_New Vision'!N36+'5A2B_Glencoe'!N36+'5A2C_ISL'!N36+'5A2D_Avoyelles'!N36+'5A2E_Delhi'!N36+'5A2F_Belle Chasse'!N36+'5A2H_MAX'!N36</f>
        <v>0</v>
      </c>
      <c r="O36" s="51">
        <f>'Source Data'!K36</f>
        <v>4787.8068266801383</v>
      </c>
      <c r="P36" s="80">
        <f>'5A2A_New Vision'!P36+'5A2B_Glencoe'!P36+'5A2C_ISL'!P36+'5A2D_Avoyelles'!P36+'5A2E_Delhi'!P36+'5A2F_Belle Chasse'!P36+'5A2H_MAX'!P36</f>
        <v>0</v>
      </c>
      <c r="Q36" s="338">
        <f>'5A2A_New Vision'!Q36+'5A2B_Glencoe'!Q36+'5A2C_ISL'!Q36+'5A2D_Avoyelles'!Q36+'5A2E_Delhi'!Q36+'5A2F_Belle Chasse'!Q36+'5A2H_MAX'!Q36</f>
        <v>0</v>
      </c>
      <c r="R36" s="51">
        <f>'Source Data'!L36</f>
        <v>1915.1227306720555</v>
      </c>
      <c r="S36" s="80">
        <f>'5A2A_New Vision'!S36+'5A2B_Glencoe'!S36+'5A2C_ISL'!S36+'5A2D_Avoyelles'!S36+'5A2E_Delhi'!S36+'5A2F_Belle Chasse'!S36+'5A2H_MAX'!S36</f>
        <v>0</v>
      </c>
      <c r="T36" s="94">
        <f>'5A2A_New Vision'!T36+'5A2B_Glencoe'!T36+'5A2C_ISL'!T36+'5A2D_Avoyelles'!T36+'5A2E_Delhi'!T36+'5A2F_Belle Chasse'!T36+'5A2H_MAX'!T36</f>
        <v>0</v>
      </c>
      <c r="U36" s="51">
        <f>'5A2A_New Vision'!U36+'5A2B_Glencoe'!U36+'5A2C_ISL'!U36+'5A2D_Avoyelles'!U36+'5A2E_Delhi'!U36+'5A2F_Belle Chasse'!U36+'5A2H_MAX'!U36</f>
        <v>0</v>
      </c>
      <c r="V36" s="51">
        <f>'5A2A_New Vision'!V36+'5A2B_Glencoe'!V36+'5A2C_ISL'!V36+'5A2D_Avoyelles'!V36+'5A2E_Delhi'!V36+'5A2F_Belle Chasse'!V36+'5A2H_MAX'!V36</f>
        <v>0</v>
      </c>
      <c r="W36" s="52">
        <f>'5A2A_New Vision'!W36+'5A2B_Glencoe'!W36+'5A2C_ISL'!W36+'5A2D_Avoyelles'!W36+'5A2E_Delhi'!W36+'5A2F_Belle Chasse'!W36+'5A2H_MAX'!W36</f>
        <v>0</v>
      </c>
      <c r="X36" s="94">
        <f>'5A2A_New Vision'!X36+'5A2B_Glencoe'!X36+'5A2C_ISL'!X36+'5A2D_Avoyelles'!X36+'5A2E_Delhi'!X36+'5A2F_Belle Chasse'!X36+'5A2H_MAX'!X36</f>
        <v>0</v>
      </c>
      <c r="Y36" s="80">
        <f>'5A2A_New Vision'!Y36+'5A2B_Glencoe'!Y36+'5A2C_ISL'!Y36+'5A2D_Avoyelles'!Y36+'5A2E_Delhi'!Y36+'5A2F_Belle Chasse'!Y36+'5A2H_MAX'!Y36</f>
        <v>0</v>
      </c>
      <c r="Z36" s="94">
        <f>'5A2A_New Vision'!Z36+'5A2B_Glencoe'!Z36+'5A2C_ISL'!Z36+'5A2D_Avoyelles'!Z36+'5A2E_Delhi'!Z36+'5A2F_Belle Chasse'!Z36+'5A2H_MAX'!Z36</f>
        <v>0</v>
      </c>
      <c r="AA36" s="51">
        <f>'5A2A_New Vision'!AA36+'5A2B_Glencoe'!AA36+'5A2C_ISL'!AA36+'5A2D_Avoyelles'!AA36+'5A2E_Delhi'!AA36+'5A2F_Belle Chasse'!AA36+'5A2H_MAX'!AA36</f>
        <v>0</v>
      </c>
      <c r="AB36" s="94">
        <f>'5A2A_New Vision'!AB36+'5A2B_Glencoe'!AB36+'5A2C_ISL'!AB36+'5A2D_Avoyelles'!AB36+'5A2E_Delhi'!AB36+'5A2F_Belle Chasse'!AB36+'5A2H_MAX'!AB36</f>
        <v>0</v>
      </c>
      <c r="AC36" s="53">
        <f>'5A2A_New Vision'!AC36+'5A2B_Glencoe'!AC36+'5A2C_ISL'!AC36+'5A2D_Avoyelles'!AC36+'5A2E_Delhi'!AC36+'5A2F_Belle Chasse'!AC36+'5A2H_MAX'!AC36</f>
        <v>0</v>
      </c>
      <c r="AD36" s="51">
        <f>'5A2A_New Vision'!AD36+'5A2B_Glencoe'!AD36+'5A2C_ISL'!AD36+'5A2D_Avoyelles'!AD36+'5A2E_Delhi'!AD36+'5A2F_Belle Chasse'!AD36+'5A2H_MAX'!AD36</f>
        <v>0</v>
      </c>
      <c r="AE36" s="95">
        <f>'5A2A_New Vision'!AE36+'5A2B_Glencoe'!AE36+'5A2C_ISL'!AE36+'5A2D_Avoyelles'!AE36+'5A2E_Delhi'!AE36+'5A2F_Belle Chasse'!AE36+'5A2H_MAX'!AE36</f>
        <v>0</v>
      </c>
      <c r="AF36" s="95">
        <f>'5A2A_New Vision'!AF36+'5A2B_Glencoe'!AF36+'5A2C_ISL'!AF36+'5A2D_Avoyelles'!AF36+'5A2E_Delhi'!AF36+'5A2F_Belle Chasse'!AF36+'5A2H_MAX'!AF36</f>
        <v>0</v>
      </c>
    </row>
    <row r="37" spans="1:32" ht="16.149999999999999" customHeight="1" x14ac:dyDescent="0.2">
      <c r="A37" s="58">
        <v>31</v>
      </c>
      <c r="B37" s="59" t="s">
        <v>37</v>
      </c>
      <c r="C37" s="318">
        <f>'5A2A_New Vision'!C37+'5A2B_Glencoe'!C37+'5A2C_ISL'!C37+'5A2D_Avoyelles'!C37+'5A2E_Delhi'!C37+'5A2F_Belle Chasse'!C37+'5A2H_MAX'!C37</f>
        <v>0</v>
      </c>
      <c r="D37" s="60">
        <f>'Source Data'!O37</f>
        <v>9496.1797351340865</v>
      </c>
      <c r="E37" s="65">
        <f>'5A2A_New Vision'!E37+'5A2B_Glencoe'!E37+'5A2C_ISL'!E37+'5A2D_Avoyelles'!E37+'5A2E_Delhi'!E37+'5A2F_Belle Chasse'!E37+'5A2H_MAX'!E37</f>
        <v>0</v>
      </c>
      <c r="F37" s="65"/>
      <c r="G37" s="65">
        <f>'5A2A_New Vision'!G37+'5A2B_Glencoe'!G37+'5A2C_ISL'!G37+'5A2D_Avoyelles'!G37+'5A2E_Delhi'!G37+'5A2F_Belle Chasse'!G37+'5A2H_MAX'!G37</f>
        <v>0</v>
      </c>
      <c r="H37" s="336">
        <f>'5A2A_New Vision'!H37+'5A2B_Glencoe'!H37+'5A2C_ISL'!H37+'5A2D_Avoyelles'!H37+'5A2E_Delhi'!H37+'5A2F_Belle Chasse'!H37+'5A2H_MAX'!H37</f>
        <v>0</v>
      </c>
      <c r="I37" s="60">
        <f>'Source Data'!I37</f>
        <v>524.75657375911442</v>
      </c>
      <c r="J37" s="65">
        <f>'5A2A_New Vision'!J37+'5A2B_Glencoe'!J37+'5A2C_ISL'!J37+'5A2D_Avoyelles'!J37+'5A2E_Delhi'!J37+'5A2F_Belle Chasse'!J37+'5A2H_MAX'!J37</f>
        <v>0</v>
      </c>
      <c r="K37" s="336">
        <f>'5A2A_New Vision'!K37+'5A2B_Glencoe'!K37+'5A2C_ISL'!K37+'5A2D_Avoyelles'!K37+'5A2E_Delhi'!K37+'5A2F_Belle Chasse'!K37+'5A2H_MAX'!K37</f>
        <v>0</v>
      </c>
      <c r="L37" s="60">
        <f>'Source Data'!J37</f>
        <v>143.11542920703121</v>
      </c>
      <c r="M37" s="65">
        <f>'5A2A_New Vision'!M37+'5A2B_Glencoe'!M37+'5A2C_ISL'!M37+'5A2D_Avoyelles'!M37+'5A2E_Delhi'!M37+'5A2F_Belle Chasse'!M37+'5A2H_MAX'!M37</f>
        <v>0</v>
      </c>
      <c r="N37" s="336">
        <f>'5A2A_New Vision'!N37+'5A2B_Glencoe'!N37+'5A2C_ISL'!N37+'5A2D_Avoyelles'!N37+'5A2E_Delhi'!N37+'5A2F_Belle Chasse'!N37+'5A2H_MAX'!N37</f>
        <v>0</v>
      </c>
      <c r="O37" s="60">
        <f>'Source Data'!K37</f>
        <v>3577.8857301757807</v>
      </c>
      <c r="P37" s="65">
        <f>'5A2A_New Vision'!P37+'5A2B_Glencoe'!P37+'5A2C_ISL'!P37+'5A2D_Avoyelles'!P37+'5A2E_Delhi'!P37+'5A2F_Belle Chasse'!P37+'5A2H_MAX'!P37</f>
        <v>0</v>
      </c>
      <c r="Q37" s="336">
        <f>'5A2A_New Vision'!Q37+'5A2B_Glencoe'!Q37+'5A2C_ISL'!Q37+'5A2D_Avoyelles'!Q37+'5A2E_Delhi'!Q37+'5A2F_Belle Chasse'!Q37+'5A2H_MAX'!Q37</f>
        <v>0</v>
      </c>
      <c r="R37" s="60">
        <f>'Source Data'!L37</f>
        <v>1431.1542920703123</v>
      </c>
      <c r="S37" s="65">
        <f>'5A2A_New Vision'!S37+'5A2B_Glencoe'!S37+'5A2C_ISL'!S37+'5A2D_Avoyelles'!S37+'5A2E_Delhi'!S37+'5A2F_Belle Chasse'!S37+'5A2H_MAX'!S37</f>
        <v>0</v>
      </c>
      <c r="T37" s="92">
        <f>'5A2A_New Vision'!T37+'5A2B_Glencoe'!T37+'5A2C_ISL'!T37+'5A2D_Avoyelles'!T37+'5A2E_Delhi'!T37+'5A2F_Belle Chasse'!T37+'5A2H_MAX'!T37</f>
        <v>0</v>
      </c>
      <c r="U37" s="60">
        <f>'5A2A_New Vision'!U37+'5A2B_Glencoe'!U37+'5A2C_ISL'!U37+'5A2D_Avoyelles'!U37+'5A2E_Delhi'!U37+'5A2F_Belle Chasse'!U37+'5A2H_MAX'!U37</f>
        <v>0</v>
      </c>
      <c r="V37" s="60">
        <f>'5A2A_New Vision'!V37+'5A2B_Glencoe'!V37+'5A2C_ISL'!V37+'5A2D_Avoyelles'!V37+'5A2E_Delhi'!V37+'5A2F_Belle Chasse'!V37+'5A2H_MAX'!V37</f>
        <v>0</v>
      </c>
      <c r="W37" s="61">
        <f>'5A2A_New Vision'!W37+'5A2B_Glencoe'!W37+'5A2C_ISL'!W37+'5A2D_Avoyelles'!W37+'5A2E_Delhi'!W37+'5A2F_Belle Chasse'!W37+'5A2H_MAX'!W37</f>
        <v>0</v>
      </c>
      <c r="X37" s="92">
        <f>'5A2A_New Vision'!X37+'5A2B_Glencoe'!X37+'5A2C_ISL'!X37+'5A2D_Avoyelles'!X37+'5A2E_Delhi'!X37+'5A2F_Belle Chasse'!X37+'5A2H_MAX'!X37</f>
        <v>0</v>
      </c>
      <c r="Y37" s="65">
        <f>'5A2A_New Vision'!Y37+'5A2B_Glencoe'!Y37+'5A2C_ISL'!Y37+'5A2D_Avoyelles'!Y37+'5A2E_Delhi'!Y37+'5A2F_Belle Chasse'!Y37+'5A2H_MAX'!Y37</f>
        <v>0</v>
      </c>
      <c r="Z37" s="92">
        <f>'5A2A_New Vision'!Z37+'5A2B_Glencoe'!Z37+'5A2C_ISL'!Z37+'5A2D_Avoyelles'!Z37+'5A2E_Delhi'!Z37+'5A2F_Belle Chasse'!Z37+'5A2H_MAX'!Z37</f>
        <v>0</v>
      </c>
      <c r="AA37" s="60">
        <f>'5A2A_New Vision'!AA37+'5A2B_Glencoe'!AA37+'5A2C_ISL'!AA37+'5A2D_Avoyelles'!AA37+'5A2E_Delhi'!AA37+'5A2F_Belle Chasse'!AA37+'5A2H_MAX'!AA37</f>
        <v>0</v>
      </c>
      <c r="AB37" s="92">
        <f>'5A2A_New Vision'!AB37+'5A2B_Glencoe'!AB37+'5A2C_ISL'!AB37+'5A2D_Avoyelles'!AB37+'5A2E_Delhi'!AB37+'5A2F_Belle Chasse'!AB37+'5A2H_MAX'!AB37</f>
        <v>0</v>
      </c>
      <c r="AC37" s="60">
        <f>'5A2A_New Vision'!AC37+'5A2B_Glencoe'!AC37+'5A2C_ISL'!AC37+'5A2D_Avoyelles'!AC37+'5A2E_Delhi'!AC37+'5A2F_Belle Chasse'!AC37+'5A2H_MAX'!AC37</f>
        <v>0</v>
      </c>
      <c r="AD37" s="60">
        <f>'5A2A_New Vision'!AD37+'5A2B_Glencoe'!AD37+'5A2C_ISL'!AD37+'5A2D_Avoyelles'!AD37+'5A2E_Delhi'!AD37+'5A2F_Belle Chasse'!AD37+'5A2H_MAX'!AD37</f>
        <v>0</v>
      </c>
      <c r="AE37" s="92">
        <f>'5A2A_New Vision'!AE37+'5A2B_Glencoe'!AE37+'5A2C_ISL'!AE37+'5A2D_Avoyelles'!AE37+'5A2E_Delhi'!AE37+'5A2F_Belle Chasse'!AE37+'5A2H_MAX'!AE37</f>
        <v>0</v>
      </c>
      <c r="AF37" s="96">
        <f>'5A2A_New Vision'!AF37+'5A2B_Glencoe'!AF37+'5A2C_ISL'!AF37+'5A2D_Avoyelles'!AF37+'5A2E_Delhi'!AF37+'5A2F_Belle Chasse'!AF37+'5A2H_MAX'!AF37</f>
        <v>0</v>
      </c>
    </row>
    <row r="38" spans="1:32" ht="16.149999999999999" customHeight="1" x14ac:dyDescent="0.2">
      <c r="A38" s="54">
        <v>32</v>
      </c>
      <c r="B38" s="55" t="s">
        <v>38</v>
      </c>
      <c r="C38" s="319">
        <f>'5A2A_New Vision'!C38+'5A2B_Glencoe'!C38+'5A2C_ISL'!C38+'5A2D_Avoyelles'!C38+'5A2E_Delhi'!C38+'5A2F_Belle Chasse'!C38+'5A2H_MAX'!C38</f>
        <v>0</v>
      </c>
      <c r="D38" s="56">
        <f>'Source Data'!O38</f>
        <v>7322.3151557445535</v>
      </c>
      <c r="E38" s="74">
        <f>'5A2A_New Vision'!E38+'5A2B_Glencoe'!E38+'5A2C_ISL'!E38+'5A2D_Avoyelles'!E38+'5A2E_Delhi'!E38+'5A2F_Belle Chasse'!E38+'5A2H_MAX'!E38</f>
        <v>0</v>
      </c>
      <c r="F38" s="74"/>
      <c r="G38" s="74">
        <f>'5A2A_New Vision'!G38+'5A2B_Glencoe'!G38+'5A2C_ISL'!G38+'5A2D_Avoyelles'!G38+'5A2E_Delhi'!G38+'5A2F_Belle Chasse'!G38+'5A2H_MAX'!G38</f>
        <v>0</v>
      </c>
      <c r="H38" s="337">
        <f>'5A2A_New Vision'!H38+'5A2B_Glencoe'!H38+'5A2C_ISL'!H38+'5A2D_Avoyelles'!H38+'5A2E_Delhi'!H38+'5A2F_Belle Chasse'!H38+'5A2H_MAX'!H38</f>
        <v>0</v>
      </c>
      <c r="I38" s="56">
        <f>'Source Data'!I38</f>
        <v>712.66638210557119</v>
      </c>
      <c r="J38" s="74">
        <f>'5A2A_New Vision'!J38+'5A2B_Glencoe'!J38+'5A2C_ISL'!J38+'5A2D_Avoyelles'!J38+'5A2E_Delhi'!J38+'5A2F_Belle Chasse'!J38+'5A2H_MAX'!J38</f>
        <v>0</v>
      </c>
      <c r="K38" s="337">
        <f>'5A2A_New Vision'!K38+'5A2B_Glencoe'!K38+'5A2C_ISL'!K38+'5A2D_Avoyelles'!K38+'5A2E_Delhi'!K38+'5A2F_Belle Chasse'!K38+'5A2H_MAX'!K38</f>
        <v>0</v>
      </c>
      <c r="L38" s="56">
        <f>'Source Data'!J38</f>
        <v>194.36355875606483</v>
      </c>
      <c r="M38" s="74">
        <f>'5A2A_New Vision'!M38+'5A2B_Glencoe'!M38+'5A2C_ISL'!M38+'5A2D_Avoyelles'!M38+'5A2E_Delhi'!M38+'5A2F_Belle Chasse'!M38+'5A2H_MAX'!M38</f>
        <v>0</v>
      </c>
      <c r="N38" s="337">
        <f>'5A2A_New Vision'!N38+'5A2B_Glencoe'!N38+'5A2C_ISL'!N38+'5A2D_Avoyelles'!N38+'5A2E_Delhi'!N38+'5A2F_Belle Chasse'!N38+'5A2H_MAX'!N38</f>
        <v>0</v>
      </c>
      <c r="O38" s="56">
        <f>'Source Data'!K38</f>
        <v>4859.0889689016212</v>
      </c>
      <c r="P38" s="74">
        <f>'5A2A_New Vision'!P38+'5A2B_Glencoe'!P38+'5A2C_ISL'!P38+'5A2D_Avoyelles'!P38+'5A2E_Delhi'!P38+'5A2F_Belle Chasse'!P38+'5A2H_MAX'!P38</f>
        <v>0</v>
      </c>
      <c r="Q38" s="337">
        <f>'5A2A_New Vision'!Q38+'5A2B_Glencoe'!Q38+'5A2C_ISL'!Q38+'5A2D_Avoyelles'!Q38+'5A2E_Delhi'!Q38+'5A2F_Belle Chasse'!Q38+'5A2H_MAX'!Q38</f>
        <v>0</v>
      </c>
      <c r="R38" s="56">
        <f>'Source Data'!L38</f>
        <v>1943.6355875606487</v>
      </c>
      <c r="S38" s="74">
        <f>'5A2A_New Vision'!S38+'5A2B_Glencoe'!S38+'5A2C_ISL'!S38+'5A2D_Avoyelles'!S38+'5A2E_Delhi'!S38+'5A2F_Belle Chasse'!S38+'5A2H_MAX'!S38</f>
        <v>0</v>
      </c>
      <c r="T38" s="93">
        <f>'5A2A_New Vision'!T38+'5A2B_Glencoe'!T38+'5A2C_ISL'!T38+'5A2D_Avoyelles'!T38+'5A2E_Delhi'!T38+'5A2F_Belle Chasse'!T38+'5A2H_MAX'!T38</f>
        <v>0</v>
      </c>
      <c r="U38" s="56">
        <f>'5A2A_New Vision'!U38+'5A2B_Glencoe'!U38+'5A2C_ISL'!U38+'5A2D_Avoyelles'!U38+'5A2E_Delhi'!U38+'5A2F_Belle Chasse'!U38+'5A2H_MAX'!U38</f>
        <v>0</v>
      </c>
      <c r="V38" s="56">
        <f>'5A2A_New Vision'!V38+'5A2B_Glencoe'!V38+'5A2C_ISL'!V38+'5A2D_Avoyelles'!V38+'5A2E_Delhi'!V38+'5A2F_Belle Chasse'!V38+'5A2H_MAX'!V38</f>
        <v>0</v>
      </c>
      <c r="W38" s="57">
        <f>'5A2A_New Vision'!W38+'5A2B_Glencoe'!W38+'5A2C_ISL'!W38+'5A2D_Avoyelles'!W38+'5A2E_Delhi'!W38+'5A2F_Belle Chasse'!W38+'5A2H_MAX'!W38</f>
        <v>0</v>
      </c>
      <c r="X38" s="93">
        <f>'5A2A_New Vision'!X38+'5A2B_Glencoe'!X38+'5A2C_ISL'!X38+'5A2D_Avoyelles'!X38+'5A2E_Delhi'!X38+'5A2F_Belle Chasse'!X38+'5A2H_MAX'!X38</f>
        <v>0</v>
      </c>
      <c r="Y38" s="74">
        <f>'5A2A_New Vision'!Y38+'5A2B_Glencoe'!Y38+'5A2C_ISL'!Y38+'5A2D_Avoyelles'!Y38+'5A2E_Delhi'!Y38+'5A2F_Belle Chasse'!Y38+'5A2H_MAX'!Y38</f>
        <v>0</v>
      </c>
      <c r="Z38" s="93">
        <f>'5A2A_New Vision'!Z38+'5A2B_Glencoe'!Z38+'5A2C_ISL'!Z38+'5A2D_Avoyelles'!Z38+'5A2E_Delhi'!Z38+'5A2F_Belle Chasse'!Z38+'5A2H_MAX'!Z38</f>
        <v>0</v>
      </c>
      <c r="AA38" s="56">
        <f>'5A2A_New Vision'!AA38+'5A2B_Glencoe'!AA38+'5A2C_ISL'!AA38+'5A2D_Avoyelles'!AA38+'5A2E_Delhi'!AA38+'5A2F_Belle Chasse'!AA38+'5A2H_MAX'!AA38</f>
        <v>0</v>
      </c>
      <c r="AB38" s="93">
        <f>'5A2A_New Vision'!AB38+'5A2B_Glencoe'!AB38+'5A2C_ISL'!AB38+'5A2D_Avoyelles'!AB38+'5A2E_Delhi'!AB38+'5A2F_Belle Chasse'!AB38+'5A2H_MAX'!AB38</f>
        <v>0</v>
      </c>
      <c r="AC38" s="56">
        <f>'5A2A_New Vision'!AC38+'5A2B_Glencoe'!AC38+'5A2C_ISL'!AC38+'5A2D_Avoyelles'!AC38+'5A2E_Delhi'!AC38+'5A2F_Belle Chasse'!AC38+'5A2H_MAX'!AC38</f>
        <v>0</v>
      </c>
      <c r="AD38" s="56">
        <f>'5A2A_New Vision'!AD38+'5A2B_Glencoe'!AD38+'5A2C_ISL'!AD38+'5A2D_Avoyelles'!AD38+'5A2E_Delhi'!AD38+'5A2F_Belle Chasse'!AD38+'5A2H_MAX'!AD38</f>
        <v>0</v>
      </c>
      <c r="AE38" s="93">
        <f>'5A2A_New Vision'!AE38+'5A2B_Glencoe'!AE38+'5A2C_ISL'!AE38+'5A2D_Avoyelles'!AE38+'5A2E_Delhi'!AE38+'5A2F_Belle Chasse'!AE38+'5A2H_MAX'!AE38</f>
        <v>0</v>
      </c>
      <c r="AF38" s="97">
        <f>'5A2A_New Vision'!AF38+'5A2B_Glencoe'!AF38+'5A2C_ISL'!AF38+'5A2D_Avoyelles'!AF38+'5A2E_Delhi'!AF38+'5A2F_Belle Chasse'!AF38+'5A2H_MAX'!AF38</f>
        <v>0</v>
      </c>
    </row>
    <row r="39" spans="1:32" ht="16.149999999999999" customHeight="1" x14ac:dyDescent="0.2">
      <c r="A39" s="54">
        <v>33</v>
      </c>
      <c r="B39" s="55" t="s">
        <v>39</v>
      </c>
      <c r="C39" s="319">
        <f>'5A2A_New Vision'!C39+'5A2B_Glencoe'!C39+'5A2C_ISL'!C39+'5A2D_Avoyelles'!C39+'5A2E_Delhi'!C39+'5A2F_Belle Chasse'!C39+'5A2H_MAX'!C39</f>
        <v>0</v>
      </c>
      <c r="D39" s="56">
        <f>'Source Data'!O39</f>
        <v>7796.1308318694118</v>
      </c>
      <c r="E39" s="74">
        <f>'5A2A_New Vision'!E39+'5A2B_Glencoe'!E39+'5A2C_ISL'!E39+'5A2D_Avoyelles'!E39+'5A2E_Delhi'!E39+'5A2F_Belle Chasse'!E39+'5A2H_MAX'!E39</f>
        <v>0</v>
      </c>
      <c r="F39" s="74"/>
      <c r="G39" s="74">
        <f>'5A2A_New Vision'!G39+'5A2B_Glencoe'!G39+'5A2C_ISL'!G39+'5A2D_Avoyelles'!G39+'5A2E_Delhi'!G39+'5A2F_Belle Chasse'!G39+'5A2H_MAX'!G39</f>
        <v>0</v>
      </c>
      <c r="H39" s="337">
        <f>'5A2A_New Vision'!H39+'5A2B_Glencoe'!H39+'5A2C_ISL'!H39+'5A2D_Avoyelles'!H39+'5A2E_Delhi'!H39+'5A2F_Belle Chasse'!H39+'5A2H_MAX'!H39</f>
        <v>0</v>
      </c>
      <c r="I39" s="56">
        <f>'Source Data'!I39</f>
        <v>624.84576931264041</v>
      </c>
      <c r="J39" s="74">
        <f>'5A2A_New Vision'!J39+'5A2B_Glencoe'!J39+'5A2C_ISL'!J39+'5A2D_Avoyelles'!J39+'5A2E_Delhi'!J39+'5A2F_Belle Chasse'!J39+'5A2H_MAX'!J39</f>
        <v>0</v>
      </c>
      <c r="K39" s="337">
        <f>'5A2A_New Vision'!K39+'5A2B_Glencoe'!K39+'5A2C_ISL'!K39+'5A2D_Avoyelles'!K39+'5A2E_Delhi'!K39+'5A2F_Belle Chasse'!K39+'5A2H_MAX'!K39</f>
        <v>0</v>
      </c>
      <c r="L39" s="56">
        <f>'Source Data'!J39</f>
        <v>170.41248253981104</v>
      </c>
      <c r="M39" s="74">
        <f>'5A2A_New Vision'!M39+'5A2B_Glencoe'!M39+'5A2C_ISL'!M39+'5A2D_Avoyelles'!M39+'5A2E_Delhi'!M39+'5A2F_Belle Chasse'!M39+'5A2H_MAX'!M39</f>
        <v>0</v>
      </c>
      <c r="N39" s="337">
        <f>'5A2A_New Vision'!N39+'5A2B_Glencoe'!N39+'5A2C_ISL'!N39+'5A2D_Avoyelles'!N39+'5A2E_Delhi'!N39+'5A2F_Belle Chasse'!N39+'5A2H_MAX'!N39</f>
        <v>0</v>
      </c>
      <c r="O39" s="56">
        <f>'Source Data'!K39</f>
        <v>4260.3120634952766</v>
      </c>
      <c r="P39" s="74">
        <f>'5A2A_New Vision'!P39+'5A2B_Glencoe'!P39+'5A2C_ISL'!P39+'5A2D_Avoyelles'!P39+'5A2E_Delhi'!P39+'5A2F_Belle Chasse'!P39+'5A2H_MAX'!P39</f>
        <v>0</v>
      </c>
      <c r="Q39" s="337">
        <f>'5A2A_New Vision'!Q39+'5A2B_Glencoe'!Q39+'5A2C_ISL'!Q39+'5A2D_Avoyelles'!Q39+'5A2E_Delhi'!Q39+'5A2F_Belle Chasse'!Q39+'5A2H_MAX'!Q39</f>
        <v>0</v>
      </c>
      <c r="R39" s="56">
        <f>'Source Data'!L39</f>
        <v>1704.1248253981105</v>
      </c>
      <c r="S39" s="74">
        <f>'5A2A_New Vision'!S39+'5A2B_Glencoe'!S39+'5A2C_ISL'!S39+'5A2D_Avoyelles'!S39+'5A2E_Delhi'!S39+'5A2F_Belle Chasse'!S39+'5A2H_MAX'!S39</f>
        <v>0</v>
      </c>
      <c r="T39" s="93">
        <f>'5A2A_New Vision'!T39+'5A2B_Glencoe'!T39+'5A2C_ISL'!T39+'5A2D_Avoyelles'!T39+'5A2E_Delhi'!T39+'5A2F_Belle Chasse'!T39+'5A2H_MAX'!T39</f>
        <v>0</v>
      </c>
      <c r="U39" s="56">
        <f>'5A2A_New Vision'!U39+'5A2B_Glencoe'!U39+'5A2C_ISL'!U39+'5A2D_Avoyelles'!U39+'5A2E_Delhi'!U39+'5A2F_Belle Chasse'!U39+'5A2H_MAX'!U39</f>
        <v>0</v>
      </c>
      <c r="V39" s="56">
        <f>'5A2A_New Vision'!V39+'5A2B_Glencoe'!V39+'5A2C_ISL'!V39+'5A2D_Avoyelles'!V39+'5A2E_Delhi'!V39+'5A2F_Belle Chasse'!V39+'5A2H_MAX'!V39</f>
        <v>0</v>
      </c>
      <c r="W39" s="57">
        <f>'5A2A_New Vision'!W39+'5A2B_Glencoe'!W39+'5A2C_ISL'!W39+'5A2D_Avoyelles'!W39+'5A2E_Delhi'!W39+'5A2F_Belle Chasse'!W39+'5A2H_MAX'!W39</f>
        <v>0</v>
      </c>
      <c r="X39" s="93">
        <f>'5A2A_New Vision'!X39+'5A2B_Glencoe'!X39+'5A2C_ISL'!X39+'5A2D_Avoyelles'!X39+'5A2E_Delhi'!X39+'5A2F_Belle Chasse'!X39+'5A2H_MAX'!X39</f>
        <v>0</v>
      </c>
      <c r="Y39" s="74">
        <f>'5A2A_New Vision'!Y39+'5A2B_Glencoe'!Y39+'5A2C_ISL'!Y39+'5A2D_Avoyelles'!Y39+'5A2E_Delhi'!Y39+'5A2F_Belle Chasse'!Y39+'5A2H_MAX'!Y39</f>
        <v>0</v>
      </c>
      <c r="Z39" s="93">
        <f>'5A2A_New Vision'!Z39+'5A2B_Glencoe'!Z39+'5A2C_ISL'!Z39+'5A2D_Avoyelles'!Z39+'5A2E_Delhi'!Z39+'5A2F_Belle Chasse'!Z39+'5A2H_MAX'!Z39</f>
        <v>0</v>
      </c>
      <c r="AA39" s="56">
        <f>'5A2A_New Vision'!AA39+'5A2B_Glencoe'!AA39+'5A2C_ISL'!AA39+'5A2D_Avoyelles'!AA39+'5A2E_Delhi'!AA39+'5A2F_Belle Chasse'!AA39+'5A2H_MAX'!AA39</f>
        <v>0</v>
      </c>
      <c r="AB39" s="93">
        <f>'5A2A_New Vision'!AB39+'5A2B_Glencoe'!AB39+'5A2C_ISL'!AB39+'5A2D_Avoyelles'!AB39+'5A2E_Delhi'!AB39+'5A2F_Belle Chasse'!AB39+'5A2H_MAX'!AB39</f>
        <v>0</v>
      </c>
      <c r="AC39" s="56">
        <f>'5A2A_New Vision'!AC39+'5A2B_Glencoe'!AC39+'5A2C_ISL'!AC39+'5A2D_Avoyelles'!AC39+'5A2E_Delhi'!AC39+'5A2F_Belle Chasse'!AC39+'5A2H_MAX'!AC39</f>
        <v>0</v>
      </c>
      <c r="AD39" s="56">
        <f>'5A2A_New Vision'!AD39+'5A2B_Glencoe'!AD39+'5A2C_ISL'!AD39+'5A2D_Avoyelles'!AD39+'5A2E_Delhi'!AD39+'5A2F_Belle Chasse'!AD39+'5A2H_MAX'!AD39</f>
        <v>0</v>
      </c>
      <c r="AE39" s="93">
        <f>'5A2A_New Vision'!AE39+'5A2B_Glencoe'!AE39+'5A2C_ISL'!AE39+'5A2D_Avoyelles'!AE39+'5A2E_Delhi'!AE39+'5A2F_Belle Chasse'!AE39+'5A2H_MAX'!AE39</f>
        <v>0</v>
      </c>
      <c r="AF39" s="97">
        <f>'5A2A_New Vision'!AF39+'5A2B_Glencoe'!AF39+'5A2C_ISL'!AF39+'5A2D_Avoyelles'!AF39+'5A2E_Delhi'!AF39+'5A2F_Belle Chasse'!AF39+'5A2H_MAX'!AF39</f>
        <v>0</v>
      </c>
    </row>
    <row r="40" spans="1:32" ht="16.149999999999999" customHeight="1" x14ac:dyDescent="0.2">
      <c r="A40" s="54">
        <v>34</v>
      </c>
      <c r="B40" s="55" t="s">
        <v>40</v>
      </c>
      <c r="C40" s="319">
        <f>'5A2A_New Vision'!C40+'5A2B_Glencoe'!C40+'5A2C_ISL'!C40+'5A2D_Avoyelles'!C40+'5A2E_Delhi'!C40+'5A2F_Belle Chasse'!C40+'5A2H_MAX'!C40</f>
        <v>0</v>
      </c>
      <c r="D40" s="56">
        <f>'Source Data'!O40</f>
        <v>7616.3416530730665</v>
      </c>
      <c r="E40" s="74">
        <f>'5A2A_New Vision'!E40+'5A2B_Glencoe'!E40+'5A2C_ISL'!E40+'5A2D_Avoyelles'!E40+'5A2E_Delhi'!E40+'5A2F_Belle Chasse'!E40+'5A2H_MAX'!E40</f>
        <v>0</v>
      </c>
      <c r="F40" s="74"/>
      <c r="G40" s="74">
        <f>'5A2A_New Vision'!G40+'5A2B_Glencoe'!G40+'5A2C_ISL'!G40+'5A2D_Avoyelles'!G40+'5A2E_Delhi'!G40+'5A2F_Belle Chasse'!G40+'5A2H_MAX'!G40</f>
        <v>0</v>
      </c>
      <c r="H40" s="337">
        <f>'5A2A_New Vision'!H40+'5A2B_Glencoe'!H40+'5A2C_ISL'!H40+'5A2D_Avoyelles'!H40+'5A2E_Delhi'!H40+'5A2F_Belle Chasse'!H40+'5A2H_MAX'!H40</f>
        <v>0</v>
      </c>
      <c r="I40" s="56">
        <f>'Source Data'!I40</f>
        <v>693.972191189574</v>
      </c>
      <c r="J40" s="74">
        <f>'5A2A_New Vision'!J40+'5A2B_Glencoe'!J40+'5A2C_ISL'!J40+'5A2D_Avoyelles'!J40+'5A2E_Delhi'!J40+'5A2F_Belle Chasse'!J40+'5A2H_MAX'!J40</f>
        <v>0</v>
      </c>
      <c r="K40" s="337">
        <f>'5A2A_New Vision'!K40+'5A2B_Glencoe'!K40+'5A2C_ISL'!K40+'5A2D_Avoyelles'!K40+'5A2E_Delhi'!K40+'5A2F_Belle Chasse'!K40+'5A2H_MAX'!K40</f>
        <v>0</v>
      </c>
      <c r="L40" s="56">
        <f>'Source Data'!J40</f>
        <v>189.26514305170204</v>
      </c>
      <c r="M40" s="74">
        <f>'5A2A_New Vision'!M40+'5A2B_Glencoe'!M40+'5A2C_ISL'!M40+'5A2D_Avoyelles'!M40+'5A2E_Delhi'!M40+'5A2F_Belle Chasse'!M40+'5A2H_MAX'!M40</f>
        <v>0</v>
      </c>
      <c r="N40" s="337">
        <f>'5A2A_New Vision'!N40+'5A2B_Glencoe'!N40+'5A2C_ISL'!N40+'5A2D_Avoyelles'!N40+'5A2E_Delhi'!N40+'5A2F_Belle Chasse'!N40+'5A2H_MAX'!N40</f>
        <v>0</v>
      </c>
      <c r="O40" s="56">
        <f>'Source Data'!K40</f>
        <v>4731.62857629255</v>
      </c>
      <c r="P40" s="74">
        <f>'5A2A_New Vision'!P40+'5A2B_Glencoe'!P40+'5A2C_ISL'!P40+'5A2D_Avoyelles'!P40+'5A2E_Delhi'!P40+'5A2F_Belle Chasse'!P40+'5A2H_MAX'!P40</f>
        <v>0</v>
      </c>
      <c r="Q40" s="337">
        <f>'5A2A_New Vision'!Q40+'5A2B_Glencoe'!Q40+'5A2C_ISL'!Q40+'5A2D_Avoyelles'!Q40+'5A2E_Delhi'!Q40+'5A2F_Belle Chasse'!Q40+'5A2H_MAX'!Q40</f>
        <v>0</v>
      </c>
      <c r="R40" s="56">
        <f>'Source Data'!L40</f>
        <v>1892.6514305170203</v>
      </c>
      <c r="S40" s="74">
        <f>'5A2A_New Vision'!S40+'5A2B_Glencoe'!S40+'5A2C_ISL'!S40+'5A2D_Avoyelles'!S40+'5A2E_Delhi'!S40+'5A2F_Belle Chasse'!S40+'5A2H_MAX'!S40</f>
        <v>0</v>
      </c>
      <c r="T40" s="93">
        <f>'5A2A_New Vision'!T40+'5A2B_Glencoe'!T40+'5A2C_ISL'!T40+'5A2D_Avoyelles'!T40+'5A2E_Delhi'!T40+'5A2F_Belle Chasse'!T40+'5A2H_MAX'!T40</f>
        <v>0</v>
      </c>
      <c r="U40" s="56">
        <f>'5A2A_New Vision'!U40+'5A2B_Glencoe'!U40+'5A2C_ISL'!U40+'5A2D_Avoyelles'!U40+'5A2E_Delhi'!U40+'5A2F_Belle Chasse'!U40+'5A2H_MAX'!U40</f>
        <v>0</v>
      </c>
      <c r="V40" s="56">
        <f>'5A2A_New Vision'!V40+'5A2B_Glencoe'!V40+'5A2C_ISL'!V40+'5A2D_Avoyelles'!V40+'5A2E_Delhi'!V40+'5A2F_Belle Chasse'!V40+'5A2H_MAX'!V40</f>
        <v>0</v>
      </c>
      <c r="W40" s="57">
        <f>'5A2A_New Vision'!W40+'5A2B_Glencoe'!W40+'5A2C_ISL'!W40+'5A2D_Avoyelles'!W40+'5A2E_Delhi'!W40+'5A2F_Belle Chasse'!W40+'5A2H_MAX'!W40</f>
        <v>0</v>
      </c>
      <c r="X40" s="93">
        <f>'5A2A_New Vision'!X40+'5A2B_Glencoe'!X40+'5A2C_ISL'!X40+'5A2D_Avoyelles'!X40+'5A2E_Delhi'!X40+'5A2F_Belle Chasse'!X40+'5A2H_MAX'!X40</f>
        <v>0</v>
      </c>
      <c r="Y40" s="74">
        <f>'5A2A_New Vision'!Y40+'5A2B_Glencoe'!Y40+'5A2C_ISL'!Y40+'5A2D_Avoyelles'!Y40+'5A2E_Delhi'!Y40+'5A2F_Belle Chasse'!Y40+'5A2H_MAX'!Y40</f>
        <v>0</v>
      </c>
      <c r="Z40" s="93">
        <f>'5A2A_New Vision'!Z40+'5A2B_Glencoe'!Z40+'5A2C_ISL'!Z40+'5A2D_Avoyelles'!Z40+'5A2E_Delhi'!Z40+'5A2F_Belle Chasse'!Z40+'5A2H_MAX'!Z40</f>
        <v>0</v>
      </c>
      <c r="AA40" s="56">
        <f>'5A2A_New Vision'!AA40+'5A2B_Glencoe'!AA40+'5A2C_ISL'!AA40+'5A2D_Avoyelles'!AA40+'5A2E_Delhi'!AA40+'5A2F_Belle Chasse'!AA40+'5A2H_MAX'!AA40</f>
        <v>0</v>
      </c>
      <c r="AB40" s="93">
        <f>'5A2A_New Vision'!AB40+'5A2B_Glencoe'!AB40+'5A2C_ISL'!AB40+'5A2D_Avoyelles'!AB40+'5A2E_Delhi'!AB40+'5A2F_Belle Chasse'!AB40+'5A2H_MAX'!AB40</f>
        <v>0</v>
      </c>
      <c r="AC40" s="56">
        <f>'5A2A_New Vision'!AC40+'5A2B_Glencoe'!AC40+'5A2C_ISL'!AC40+'5A2D_Avoyelles'!AC40+'5A2E_Delhi'!AC40+'5A2F_Belle Chasse'!AC40+'5A2H_MAX'!AC40</f>
        <v>0</v>
      </c>
      <c r="AD40" s="56">
        <f>'5A2A_New Vision'!AD40+'5A2B_Glencoe'!AD40+'5A2C_ISL'!AD40+'5A2D_Avoyelles'!AD40+'5A2E_Delhi'!AD40+'5A2F_Belle Chasse'!AD40+'5A2H_MAX'!AD40</f>
        <v>0</v>
      </c>
      <c r="AE40" s="93">
        <f>'5A2A_New Vision'!AE40+'5A2B_Glencoe'!AE40+'5A2C_ISL'!AE40+'5A2D_Avoyelles'!AE40+'5A2E_Delhi'!AE40+'5A2F_Belle Chasse'!AE40+'5A2H_MAX'!AE40</f>
        <v>0</v>
      </c>
      <c r="AF40" s="97">
        <f>'5A2A_New Vision'!AF40+'5A2B_Glencoe'!AF40+'5A2C_ISL'!AF40+'5A2D_Avoyelles'!AF40+'5A2E_Delhi'!AF40+'5A2F_Belle Chasse'!AF40+'5A2H_MAX'!AF40</f>
        <v>0</v>
      </c>
    </row>
    <row r="41" spans="1:32" ht="16.149999999999999" customHeight="1" x14ac:dyDescent="0.2">
      <c r="A41" s="49">
        <v>35</v>
      </c>
      <c r="B41" s="50" t="s">
        <v>41</v>
      </c>
      <c r="C41" s="320">
        <f>'5A2A_New Vision'!C41+'5A2B_Glencoe'!C41+'5A2C_ISL'!C41+'5A2D_Avoyelles'!C41+'5A2E_Delhi'!C41+'5A2F_Belle Chasse'!C41+'5A2H_MAX'!C41</f>
        <v>0</v>
      </c>
      <c r="D41" s="51">
        <f>'Source Data'!O41</f>
        <v>7938.271801684532</v>
      </c>
      <c r="E41" s="80">
        <f>'5A2A_New Vision'!E41+'5A2B_Glencoe'!E41+'5A2C_ISL'!E41+'5A2D_Avoyelles'!E41+'5A2E_Delhi'!E41+'5A2F_Belle Chasse'!E41+'5A2H_MAX'!E41</f>
        <v>0</v>
      </c>
      <c r="F41" s="80"/>
      <c r="G41" s="80">
        <f>'5A2A_New Vision'!G41+'5A2B_Glencoe'!G41+'5A2C_ISL'!G41+'5A2D_Avoyelles'!G41+'5A2E_Delhi'!G41+'5A2F_Belle Chasse'!G41+'5A2H_MAX'!G41</f>
        <v>0</v>
      </c>
      <c r="H41" s="338">
        <f>'5A2A_New Vision'!H41+'5A2B_Glencoe'!H41+'5A2C_ISL'!H41+'5A2D_Avoyelles'!H41+'5A2E_Delhi'!H41+'5A2F_Belle Chasse'!H41+'5A2H_MAX'!H41</f>
        <v>0</v>
      </c>
      <c r="I41" s="51">
        <f>'Source Data'!I41</f>
        <v>608.37683053992896</v>
      </c>
      <c r="J41" s="80">
        <f>'5A2A_New Vision'!J41+'5A2B_Glencoe'!J41+'5A2C_ISL'!J41+'5A2D_Avoyelles'!J41+'5A2E_Delhi'!J41+'5A2F_Belle Chasse'!J41+'5A2H_MAX'!J41</f>
        <v>0</v>
      </c>
      <c r="K41" s="338">
        <f>'5A2A_New Vision'!K41+'5A2B_Glencoe'!K41+'5A2C_ISL'!K41+'5A2D_Avoyelles'!K41+'5A2E_Delhi'!K41+'5A2F_Belle Chasse'!K41+'5A2H_MAX'!K41</f>
        <v>0</v>
      </c>
      <c r="L41" s="51">
        <f>'Source Data'!J41</f>
        <v>165.92095378361697</v>
      </c>
      <c r="M41" s="80">
        <f>'5A2A_New Vision'!M41+'5A2B_Glencoe'!M41+'5A2C_ISL'!M41+'5A2D_Avoyelles'!M41+'5A2E_Delhi'!M41+'5A2F_Belle Chasse'!M41+'5A2H_MAX'!M41</f>
        <v>0</v>
      </c>
      <c r="N41" s="338">
        <f>'5A2A_New Vision'!N41+'5A2B_Glencoe'!N41+'5A2C_ISL'!N41+'5A2D_Avoyelles'!N41+'5A2E_Delhi'!N41+'5A2F_Belle Chasse'!N41+'5A2H_MAX'!N41</f>
        <v>0</v>
      </c>
      <c r="O41" s="51">
        <f>'Source Data'!K41</f>
        <v>4148.0238445904242</v>
      </c>
      <c r="P41" s="80">
        <f>'5A2A_New Vision'!P41+'5A2B_Glencoe'!P41+'5A2C_ISL'!P41+'5A2D_Avoyelles'!P41+'5A2E_Delhi'!P41+'5A2F_Belle Chasse'!P41+'5A2H_MAX'!P41</f>
        <v>0</v>
      </c>
      <c r="Q41" s="338">
        <f>'5A2A_New Vision'!Q41+'5A2B_Glencoe'!Q41+'5A2C_ISL'!Q41+'5A2D_Avoyelles'!Q41+'5A2E_Delhi'!Q41+'5A2F_Belle Chasse'!Q41+'5A2H_MAX'!Q41</f>
        <v>0</v>
      </c>
      <c r="R41" s="51">
        <f>'Source Data'!L41</f>
        <v>1659.2095378361696</v>
      </c>
      <c r="S41" s="80">
        <f>'5A2A_New Vision'!S41+'5A2B_Glencoe'!S41+'5A2C_ISL'!S41+'5A2D_Avoyelles'!S41+'5A2E_Delhi'!S41+'5A2F_Belle Chasse'!S41+'5A2H_MAX'!S41</f>
        <v>0</v>
      </c>
      <c r="T41" s="94">
        <f>'5A2A_New Vision'!T41+'5A2B_Glencoe'!T41+'5A2C_ISL'!T41+'5A2D_Avoyelles'!T41+'5A2E_Delhi'!T41+'5A2F_Belle Chasse'!T41+'5A2H_MAX'!T41</f>
        <v>0</v>
      </c>
      <c r="U41" s="51">
        <f>'5A2A_New Vision'!U41+'5A2B_Glencoe'!U41+'5A2C_ISL'!U41+'5A2D_Avoyelles'!U41+'5A2E_Delhi'!U41+'5A2F_Belle Chasse'!U41+'5A2H_MAX'!U41</f>
        <v>0</v>
      </c>
      <c r="V41" s="51">
        <f>'5A2A_New Vision'!V41+'5A2B_Glencoe'!V41+'5A2C_ISL'!V41+'5A2D_Avoyelles'!V41+'5A2E_Delhi'!V41+'5A2F_Belle Chasse'!V41+'5A2H_MAX'!V41</f>
        <v>0</v>
      </c>
      <c r="W41" s="52">
        <f>'5A2A_New Vision'!W41+'5A2B_Glencoe'!W41+'5A2C_ISL'!W41+'5A2D_Avoyelles'!W41+'5A2E_Delhi'!W41+'5A2F_Belle Chasse'!W41+'5A2H_MAX'!W41</f>
        <v>0</v>
      </c>
      <c r="X41" s="94">
        <f>'5A2A_New Vision'!X41+'5A2B_Glencoe'!X41+'5A2C_ISL'!X41+'5A2D_Avoyelles'!X41+'5A2E_Delhi'!X41+'5A2F_Belle Chasse'!X41+'5A2H_MAX'!X41</f>
        <v>0</v>
      </c>
      <c r="Y41" s="80">
        <f>'5A2A_New Vision'!Y41+'5A2B_Glencoe'!Y41+'5A2C_ISL'!Y41+'5A2D_Avoyelles'!Y41+'5A2E_Delhi'!Y41+'5A2F_Belle Chasse'!Y41+'5A2H_MAX'!Y41</f>
        <v>0</v>
      </c>
      <c r="Z41" s="94">
        <f>'5A2A_New Vision'!Z41+'5A2B_Glencoe'!Z41+'5A2C_ISL'!Z41+'5A2D_Avoyelles'!Z41+'5A2E_Delhi'!Z41+'5A2F_Belle Chasse'!Z41+'5A2H_MAX'!Z41</f>
        <v>0</v>
      </c>
      <c r="AA41" s="51">
        <f>'5A2A_New Vision'!AA41+'5A2B_Glencoe'!AA41+'5A2C_ISL'!AA41+'5A2D_Avoyelles'!AA41+'5A2E_Delhi'!AA41+'5A2F_Belle Chasse'!AA41+'5A2H_MAX'!AA41</f>
        <v>0</v>
      </c>
      <c r="AB41" s="94">
        <f>'5A2A_New Vision'!AB41+'5A2B_Glencoe'!AB41+'5A2C_ISL'!AB41+'5A2D_Avoyelles'!AB41+'5A2E_Delhi'!AB41+'5A2F_Belle Chasse'!AB41+'5A2H_MAX'!AB41</f>
        <v>0</v>
      </c>
      <c r="AC41" s="53">
        <f>'5A2A_New Vision'!AC41+'5A2B_Glencoe'!AC41+'5A2C_ISL'!AC41+'5A2D_Avoyelles'!AC41+'5A2E_Delhi'!AC41+'5A2F_Belle Chasse'!AC41+'5A2H_MAX'!AC41</f>
        <v>0</v>
      </c>
      <c r="AD41" s="51">
        <f>'5A2A_New Vision'!AD41+'5A2B_Glencoe'!AD41+'5A2C_ISL'!AD41+'5A2D_Avoyelles'!AD41+'5A2E_Delhi'!AD41+'5A2F_Belle Chasse'!AD41+'5A2H_MAX'!AD41</f>
        <v>0</v>
      </c>
      <c r="AE41" s="95">
        <f>'5A2A_New Vision'!AE41+'5A2B_Glencoe'!AE41+'5A2C_ISL'!AE41+'5A2D_Avoyelles'!AE41+'5A2E_Delhi'!AE41+'5A2F_Belle Chasse'!AE41+'5A2H_MAX'!AE41</f>
        <v>0</v>
      </c>
      <c r="AF41" s="95">
        <f>'5A2A_New Vision'!AF41+'5A2B_Glencoe'!AF41+'5A2C_ISL'!AF41+'5A2D_Avoyelles'!AF41+'5A2E_Delhi'!AF41+'5A2F_Belle Chasse'!AF41+'5A2H_MAX'!AF41</f>
        <v>0</v>
      </c>
    </row>
    <row r="42" spans="1:32" ht="16.149999999999999" customHeight="1" x14ac:dyDescent="0.2">
      <c r="A42" s="58">
        <v>36</v>
      </c>
      <c r="B42" s="59" t="s">
        <v>497</v>
      </c>
      <c r="C42" s="318">
        <f>'5A2A_New Vision'!C42+'5A2B_Glencoe'!C42+'5A2C_ISL'!C42+'5A2D_Avoyelles'!C42+'5A2E_Delhi'!C42+'5A2F_Belle Chasse'!C42+'5A2H_MAX'!C42</f>
        <v>0</v>
      </c>
      <c r="D42" s="60">
        <f>'Source Data'!O42</f>
        <v>9058.1347109485268</v>
      </c>
      <c r="E42" s="445">
        <f>'5A2A_New Vision'!E42+'5A2B_Glencoe'!E42+'5A2C_ISL'!E42+'5A2D_Avoyelles'!E42+'5A2E_Delhi'!E42+'5A2F_Belle Chasse'!E42+'5A2H_MAX'!E42</f>
        <v>0</v>
      </c>
      <c r="F42" s="65"/>
      <c r="G42" s="65">
        <f>'5A2A_New Vision'!G42+'5A2B_Glencoe'!G42+'5A2C_ISL'!G42+'5A2D_Avoyelles'!G42+'5A2E_Delhi'!G42+'5A2F_Belle Chasse'!G42+'5A2H_MAX'!G42</f>
        <v>0</v>
      </c>
      <c r="H42" s="336">
        <f>'5A2A_New Vision'!H42+'5A2B_Glencoe'!H42+'5A2C_ISL'!H42+'5A2D_Avoyelles'!H42+'5A2E_Delhi'!H42+'5A2F_Belle Chasse'!H42+'5A2H_MAX'!H42</f>
        <v>0</v>
      </c>
      <c r="I42" s="60">
        <f>'Source Data'!I42</f>
        <v>463.14668164219148</v>
      </c>
      <c r="J42" s="65">
        <f>'5A2A_New Vision'!J42+'5A2B_Glencoe'!J42+'5A2C_ISL'!J42+'5A2D_Avoyelles'!J42+'5A2E_Delhi'!J42+'5A2F_Belle Chasse'!J42+'5A2H_MAX'!J42</f>
        <v>0</v>
      </c>
      <c r="K42" s="336">
        <f>'5A2A_New Vision'!K42+'5A2B_Glencoe'!K42+'5A2C_ISL'!K42+'5A2D_Avoyelles'!K42+'5A2E_Delhi'!K42+'5A2F_Belle Chasse'!K42+'5A2H_MAX'!K42</f>
        <v>0</v>
      </c>
      <c r="L42" s="60">
        <f>'Source Data'!J42</f>
        <v>126.31273135696131</v>
      </c>
      <c r="M42" s="65">
        <f>'5A2A_New Vision'!M42+'5A2B_Glencoe'!M42+'5A2C_ISL'!M42+'5A2D_Avoyelles'!M42+'5A2E_Delhi'!M42+'5A2F_Belle Chasse'!M42+'5A2H_MAX'!M42</f>
        <v>0</v>
      </c>
      <c r="N42" s="336">
        <f>'5A2A_New Vision'!N42+'5A2B_Glencoe'!N42+'5A2C_ISL'!N42+'5A2D_Avoyelles'!N42+'5A2E_Delhi'!N42+'5A2F_Belle Chasse'!N42+'5A2H_MAX'!N42</f>
        <v>0</v>
      </c>
      <c r="O42" s="60">
        <f>'Source Data'!K42</f>
        <v>3157.818283924033</v>
      </c>
      <c r="P42" s="65">
        <f>'5A2A_New Vision'!P42+'5A2B_Glencoe'!P42+'5A2C_ISL'!P42+'5A2D_Avoyelles'!P42+'5A2E_Delhi'!P42+'5A2F_Belle Chasse'!P42+'5A2H_MAX'!P42</f>
        <v>0</v>
      </c>
      <c r="Q42" s="336">
        <f>'5A2A_New Vision'!Q42+'5A2B_Glencoe'!Q42+'5A2C_ISL'!Q42+'5A2D_Avoyelles'!Q42+'5A2E_Delhi'!Q42+'5A2F_Belle Chasse'!Q42+'5A2H_MAX'!Q42</f>
        <v>0</v>
      </c>
      <c r="R42" s="60">
        <f>'Source Data'!L42</f>
        <v>1263.1273135696131</v>
      </c>
      <c r="S42" s="65">
        <f>'5A2A_New Vision'!S42+'5A2B_Glencoe'!S42+'5A2C_ISL'!S42+'5A2D_Avoyelles'!S42+'5A2E_Delhi'!S42+'5A2F_Belle Chasse'!S42+'5A2H_MAX'!S42</f>
        <v>0</v>
      </c>
      <c r="T42" s="92">
        <f>'5A2A_New Vision'!T42+'5A2B_Glencoe'!T42+'5A2C_ISL'!T42+'5A2D_Avoyelles'!T42+'5A2E_Delhi'!T42+'5A2F_Belle Chasse'!T42+'5A2H_MAX'!T42</f>
        <v>0</v>
      </c>
      <c r="U42" s="60">
        <f>'5A2A_New Vision'!U42+'5A2B_Glencoe'!U42+'5A2C_ISL'!U42+'5A2D_Avoyelles'!U42+'5A2E_Delhi'!U42+'5A2F_Belle Chasse'!U42+'5A2H_MAX'!U42</f>
        <v>0</v>
      </c>
      <c r="V42" s="60">
        <f>'5A2A_New Vision'!V42+'5A2B_Glencoe'!V42+'5A2C_ISL'!V42+'5A2D_Avoyelles'!V42+'5A2E_Delhi'!V42+'5A2F_Belle Chasse'!V42+'5A2H_MAX'!V42</f>
        <v>0</v>
      </c>
      <c r="W42" s="61">
        <f>'5A2A_New Vision'!W42+'5A2B_Glencoe'!W42+'5A2C_ISL'!W42+'5A2D_Avoyelles'!W42+'5A2E_Delhi'!W42+'5A2F_Belle Chasse'!W42+'5A2H_MAX'!W42</f>
        <v>0</v>
      </c>
      <c r="X42" s="92">
        <f>'5A2A_New Vision'!X42+'5A2B_Glencoe'!X42+'5A2C_ISL'!X42+'5A2D_Avoyelles'!X42+'5A2E_Delhi'!X42+'5A2F_Belle Chasse'!X42+'5A2H_MAX'!X42</f>
        <v>0</v>
      </c>
      <c r="Y42" s="65">
        <f>'5A2A_New Vision'!Y42+'5A2B_Glencoe'!Y42+'5A2C_ISL'!Y42+'5A2D_Avoyelles'!Y42+'5A2E_Delhi'!Y42+'5A2F_Belle Chasse'!Y42+'5A2H_MAX'!Y42</f>
        <v>0</v>
      </c>
      <c r="Z42" s="92">
        <f>'5A2A_New Vision'!Z42+'5A2B_Glencoe'!Z42+'5A2C_ISL'!Z42+'5A2D_Avoyelles'!Z42+'5A2E_Delhi'!Z42+'5A2F_Belle Chasse'!Z42+'5A2H_MAX'!Z42</f>
        <v>0</v>
      </c>
      <c r="AA42" s="60">
        <f>'5A2A_New Vision'!AA42+'5A2B_Glencoe'!AA42+'5A2C_ISL'!AA42+'5A2D_Avoyelles'!AA42+'5A2E_Delhi'!AA42+'5A2F_Belle Chasse'!AA42+'5A2H_MAX'!AA42</f>
        <v>0</v>
      </c>
      <c r="AB42" s="92">
        <f>'5A2A_New Vision'!AB42+'5A2B_Glencoe'!AB42+'5A2C_ISL'!AB42+'5A2D_Avoyelles'!AB42+'5A2E_Delhi'!AB42+'5A2F_Belle Chasse'!AB42+'5A2H_MAX'!AB42</f>
        <v>0</v>
      </c>
      <c r="AC42" s="60">
        <f>'5A2A_New Vision'!AC42+'5A2B_Glencoe'!AC42+'5A2C_ISL'!AC42+'5A2D_Avoyelles'!AC42+'5A2E_Delhi'!AC42+'5A2F_Belle Chasse'!AC42+'5A2H_MAX'!AC42</f>
        <v>0</v>
      </c>
      <c r="AD42" s="60">
        <f>'5A2A_New Vision'!AD42+'5A2B_Glencoe'!AD42+'5A2C_ISL'!AD42+'5A2D_Avoyelles'!AD42+'5A2E_Delhi'!AD42+'5A2F_Belle Chasse'!AD42+'5A2H_MAX'!AD42</f>
        <v>0</v>
      </c>
      <c r="AE42" s="92">
        <f>'5A2A_New Vision'!AE42+'5A2B_Glencoe'!AE42+'5A2C_ISL'!AE42+'5A2D_Avoyelles'!AE42+'5A2E_Delhi'!AE42+'5A2F_Belle Chasse'!AE42+'5A2H_MAX'!AE42</f>
        <v>0</v>
      </c>
      <c r="AF42" s="96">
        <f>'5A2A_New Vision'!AF42+'5A2B_Glencoe'!AF42+'5A2C_ISL'!AF42+'5A2D_Avoyelles'!AF42+'5A2E_Delhi'!AF42+'5A2F_Belle Chasse'!AF42+'5A2H_MAX'!AF42</f>
        <v>0</v>
      </c>
    </row>
    <row r="43" spans="1:32" ht="16.149999999999999" customHeight="1" x14ac:dyDescent="0.2">
      <c r="A43" s="54">
        <v>37</v>
      </c>
      <c r="B43" s="55" t="s">
        <v>43</v>
      </c>
      <c r="C43" s="319">
        <f>'5A2A_New Vision'!C43+'5A2B_Glencoe'!C43+'5A2C_ISL'!C43+'5A2D_Avoyelles'!C43+'5A2E_Delhi'!C43+'5A2F_Belle Chasse'!C43+'5A2H_MAX'!C43</f>
        <v>0</v>
      </c>
      <c r="D43" s="56">
        <f>'Source Data'!O43</f>
        <v>8438.6312376905516</v>
      </c>
      <c r="E43" s="74">
        <f>'5A2A_New Vision'!E43+'5A2B_Glencoe'!E43+'5A2C_ISL'!E43+'5A2D_Avoyelles'!E43+'5A2E_Delhi'!E43+'5A2F_Belle Chasse'!E43+'5A2H_MAX'!E43</f>
        <v>0</v>
      </c>
      <c r="F43" s="74"/>
      <c r="G43" s="74">
        <f>'5A2A_New Vision'!G43+'5A2B_Glencoe'!G43+'5A2C_ISL'!G43+'5A2D_Avoyelles'!G43+'5A2E_Delhi'!G43+'5A2F_Belle Chasse'!G43+'5A2H_MAX'!G43</f>
        <v>0</v>
      </c>
      <c r="H43" s="337">
        <f>'5A2A_New Vision'!H43+'5A2B_Glencoe'!H43+'5A2C_ISL'!H43+'5A2D_Avoyelles'!H43+'5A2E_Delhi'!H43+'5A2F_Belle Chasse'!H43+'5A2H_MAX'!H43</f>
        <v>0</v>
      </c>
      <c r="I43" s="56">
        <f>'Source Data'!I43</f>
        <v>683.69591860374021</v>
      </c>
      <c r="J43" s="74">
        <f>'5A2A_New Vision'!J43+'5A2B_Glencoe'!J43+'5A2C_ISL'!J43+'5A2D_Avoyelles'!J43+'5A2E_Delhi'!J43+'5A2F_Belle Chasse'!J43+'5A2H_MAX'!J43</f>
        <v>0</v>
      </c>
      <c r="K43" s="337">
        <f>'5A2A_New Vision'!K43+'5A2B_Glencoe'!K43+'5A2C_ISL'!K43+'5A2D_Avoyelles'!K43+'5A2E_Delhi'!K43+'5A2F_Belle Chasse'!K43+'5A2H_MAX'!K43</f>
        <v>0</v>
      </c>
      <c r="L43" s="56">
        <f>'Source Data'!J43</f>
        <v>186.46252325556549</v>
      </c>
      <c r="M43" s="74">
        <f>'5A2A_New Vision'!M43+'5A2B_Glencoe'!M43+'5A2C_ISL'!M43+'5A2D_Avoyelles'!M43+'5A2E_Delhi'!M43+'5A2F_Belle Chasse'!M43+'5A2H_MAX'!M43</f>
        <v>0</v>
      </c>
      <c r="N43" s="337">
        <f>'5A2A_New Vision'!N43+'5A2B_Glencoe'!N43+'5A2C_ISL'!N43+'5A2D_Avoyelles'!N43+'5A2E_Delhi'!N43+'5A2F_Belle Chasse'!N43+'5A2H_MAX'!N43</f>
        <v>0</v>
      </c>
      <c r="O43" s="56">
        <f>'Source Data'!K43</f>
        <v>4661.5630813891366</v>
      </c>
      <c r="P43" s="74">
        <f>'5A2A_New Vision'!P43+'5A2B_Glencoe'!P43+'5A2C_ISL'!P43+'5A2D_Avoyelles'!P43+'5A2E_Delhi'!P43+'5A2F_Belle Chasse'!P43+'5A2H_MAX'!P43</f>
        <v>0</v>
      </c>
      <c r="Q43" s="337">
        <f>'5A2A_New Vision'!Q43+'5A2B_Glencoe'!Q43+'5A2C_ISL'!Q43+'5A2D_Avoyelles'!Q43+'5A2E_Delhi'!Q43+'5A2F_Belle Chasse'!Q43+'5A2H_MAX'!Q43</f>
        <v>0</v>
      </c>
      <c r="R43" s="56">
        <f>'Source Data'!L43</f>
        <v>1864.6252325556547</v>
      </c>
      <c r="S43" s="74">
        <f>'5A2A_New Vision'!S43+'5A2B_Glencoe'!S43+'5A2C_ISL'!S43+'5A2D_Avoyelles'!S43+'5A2E_Delhi'!S43+'5A2F_Belle Chasse'!S43+'5A2H_MAX'!S43</f>
        <v>0</v>
      </c>
      <c r="T43" s="93">
        <f>'5A2A_New Vision'!T43+'5A2B_Glencoe'!T43+'5A2C_ISL'!T43+'5A2D_Avoyelles'!T43+'5A2E_Delhi'!T43+'5A2F_Belle Chasse'!T43+'5A2H_MAX'!T43</f>
        <v>0</v>
      </c>
      <c r="U43" s="56">
        <f>'5A2A_New Vision'!U43+'5A2B_Glencoe'!U43+'5A2C_ISL'!U43+'5A2D_Avoyelles'!U43+'5A2E_Delhi'!U43+'5A2F_Belle Chasse'!U43+'5A2H_MAX'!U43</f>
        <v>0</v>
      </c>
      <c r="V43" s="56">
        <f>'5A2A_New Vision'!V43+'5A2B_Glencoe'!V43+'5A2C_ISL'!V43+'5A2D_Avoyelles'!V43+'5A2E_Delhi'!V43+'5A2F_Belle Chasse'!V43+'5A2H_MAX'!V43</f>
        <v>0</v>
      </c>
      <c r="W43" s="57">
        <f>'5A2A_New Vision'!W43+'5A2B_Glencoe'!W43+'5A2C_ISL'!W43+'5A2D_Avoyelles'!W43+'5A2E_Delhi'!W43+'5A2F_Belle Chasse'!W43+'5A2H_MAX'!W43</f>
        <v>0</v>
      </c>
      <c r="X43" s="93">
        <f>'5A2A_New Vision'!X43+'5A2B_Glencoe'!X43+'5A2C_ISL'!X43+'5A2D_Avoyelles'!X43+'5A2E_Delhi'!X43+'5A2F_Belle Chasse'!X43+'5A2H_MAX'!X43</f>
        <v>0</v>
      </c>
      <c r="Y43" s="74">
        <f>'5A2A_New Vision'!Y43+'5A2B_Glencoe'!Y43+'5A2C_ISL'!Y43+'5A2D_Avoyelles'!Y43+'5A2E_Delhi'!Y43+'5A2F_Belle Chasse'!Y43+'5A2H_MAX'!Y43</f>
        <v>0</v>
      </c>
      <c r="Z43" s="93">
        <f>'5A2A_New Vision'!Z43+'5A2B_Glencoe'!Z43+'5A2C_ISL'!Z43+'5A2D_Avoyelles'!Z43+'5A2E_Delhi'!Z43+'5A2F_Belle Chasse'!Z43+'5A2H_MAX'!Z43</f>
        <v>0</v>
      </c>
      <c r="AA43" s="56">
        <f>'5A2A_New Vision'!AA43+'5A2B_Glencoe'!AA43+'5A2C_ISL'!AA43+'5A2D_Avoyelles'!AA43+'5A2E_Delhi'!AA43+'5A2F_Belle Chasse'!AA43+'5A2H_MAX'!AA43</f>
        <v>0</v>
      </c>
      <c r="AB43" s="93">
        <f>'5A2A_New Vision'!AB43+'5A2B_Glencoe'!AB43+'5A2C_ISL'!AB43+'5A2D_Avoyelles'!AB43+'5A2E_Delhi'!AB43+'5A2F_Belle Chasse'!AB43+'5A2H_MAX'!AB43</f>
        <v>0</v>
      </c>
      <c r="AC43" s="56">
        <f>'5A2A_New Vision'!AC43+'5A2B_Glencoe'!AC43+'5A2C_ISL'!AC43+'5A2D_Avoyelles'!AC43+'5A2E_Delhi'!AC43+'5A2F_Belle Chasse'!AC43+'5A2H_MAX'!AC43</f>
        <v>0</v>
      </c>
      <c r="AD43" s="56">
        <f>'5A2A_New Vision'!AD43+'5A2B_Glencoe'!AD43+'5A2C_ISL'!AD43+'5A2D_Avoyelles'!AD43+'5A2E_Delhi'!AD43+'5A2F_Belle Chasse'!AD43+'5A2H_MAX'!AD43</f>
        <v>0</v>
      </c>
      <c r="AE43" s="93">
        <f>'5A2A_New Vision'!AE43+'5A2B_Glencoe'!AE43+'5A2C_ISL'!AE43+'5A2D_Avoyelles'!AE43+'5A2E_Delhi'!AE43+'5A2F_Belle Chasse'!AE43+'5A2H_MAX'!AE43</f>
        <v>0</v>
      </c>
      <c r="AF43" s="97">
        <f>'5A2A_New Vision'!AF43+'5A2B_Glencoe'!AF43+'5A2C_ISL'!AF43+'5A2D_Avoyelles'!AF43+'5A2E_Delhi'!AF43+'5A2F_Belle Chasse'!AF43+'5A2H_MAX'!AF43</f>
        <v>0</v>
      </c>
    </row>
    <row r="44" spans="1:32" ht="16.149999999999999" customHeight="1" x14ac:dyDescent="0.2">
      <c r="A44" s="54">
        <v>38</v>
      </c>
      <c r="B44" s="55" t="s">
        <v>44</v>
      </c>
      <c r="C44" s="319">
        <f>'5A2A_New Vision'!C44+'5A2B_Glencoe'!C44+'5A2C_ISL'!C44+'5A2D_Avoyelles'!C44+'5A2E_Delhi'!C44+'5A2F_Belle Chasse'!C44+'5A2H_MAX'!C44</f>
        <v>0</v>
      </c>
      <c r="D44" s="56">
        <f>'Source Data'!O44</f>
        <v>12690.737487908473</v>
      </c>
      <c r="E44" s="74">
        <f>'5A2A_New Vision'!E44+'5A2B_Glencoe'!E44+'5A2C_ISL'!E44+'5A2D_Avoyelles'!E44+'5A2E_Delhi'!E44+'5A2F_Belle Chasse'!E44+'5A2H_MAX'!E44</f>
        <v>0</v>
      </c>
      <c r="F44" s="74"/>
      <c r="G44" s="74">
        <f>'5A2A_New Vision'!G44+'5A2B_Glencoe'!G44+'5A2C_ISL'!G44+'5A2D_Avoyelles'!G44+'5A2E_Delhi'!G44+'5A2F_Belle Chasse'!G44+'5A2H_MAX'!G44</f>
        <v>0</v>
      </c>
      <c r="H44" s="337">
        <f>'5A2A_New Vision'!H44+'5A2B_Glencoe'!H44+'5A2C_ISL'!H44+'5A2D_Avoyelles'!H44+'5A2E_Delhi'!H44+'5A2F_Belle Chasse'!H44+'5A2H_MAX'!H44</f>
        <v>0</v>
      </c>
      <c r="I44" s="56">
        <f>'Source Data'!I44</f>
        <v>217.85498253596765</v>
      </c>
      <c r="J44" s="74">
        <f>'5A2A_New Vision'!J44+'5A2B_Glencoe'!J44+'5A2C_ISL'!J44+'5A2D_Avoyelles'!J44+'5A2E_Delhi'!J44+'5A2F_Belle Chasse'!J44+'5A2H_MAX'!J44</f>
        <v>0</v>
      </c>
      <c r="K44" s="337">
        <f>'5A2A_New Vision'!K44+'5A2B_Glencoe'!K44+'5A2C_ISL'!K44+'5A2D_Avoyelles'!K44+'5A2E_Delhi'!K44+'5A2F_Belle Chasse'!K44+'5A2H_MAX'!K44</f>
        <v>0</v>
      </c>
      <c r="L44" s="56">
        <f>'Source Data'!J44</f>
        <v>59.414995237082067</v>
      </c>
      <c r="M44" s="74">
        <f>'5A2A_New Vision'!M44+'5A2B_Glencoe'!M44+'5A2C_ISL'!M44+'5A2D_Avoyelles'!M44+'5A2E_Delhi'!M44+'5A2F_Belle Chasse'!M44+'5A2H_MAX'!M44</f>
        <v>0</v>
      </c>
      <c r="N44" s="337">
        <f>'5A2A_New Vision'!N44+'5A2B_Glencoe'!N44+'5A2C_ISL'!N44+'5A2D_Avoyelles'!N44+'5A2E_Delhi'!N44+'5A2F_Belle Chasse'!N44+'5A2H_MAX'!N44</f>
        <v>0</v>
      </c>
      <c r="O44" s="56">
        <f>'Source Data'!K44</f>
        <v>1485.3748809270521</v>
      </c>
      <c r="P44" s="74">
        <f>'5A2A_New Vision'!P44+'5A2B_Glencoe'!P44+'5A2C_ISL'!P44+'5A2D_Avoyelles'!P44+'5A2E_Delhi'!P44+'5A2F_Belle Chasse'!P44+'5A2H_MAX'!P44</f>
        <v>0</v>
      </c>
      <c r="Q44" s="337">
        <f>'5A2A_New Vision'!Q44+'5A2B_Glencoe'!Q44+'5A2C_ISL'!Q44+'5A2D_Avoyelles'!Q44+'5A2E_Delhi'!Q44+'5A2F_Belle Chasse'!Q44+'5A2H_MAX'!Q44</f>
        <v>0</v>
      </c>
      <c r="R44" s="56">
        <f>'Source Data'!L44</f>
        <v>594.14995237082076</v>
      </c>
      <c r="S44" s="74">
        <f>'5A2A_New Vision'!S44+'5A2B_Glencoe'!S44+'5A2C_ISL'!S44+'5A2D_Avoyelles'!S44+'5A2E_Delhi'!S44+'5A2F_Belle Chasse'!S44+'5A2H_MAX'!S44</f>
        <v>0</v>
      </c>
      <c r="T44" s="93">
        <f>'5A2A_New Vision'!T44+'5A2B_Glencoe'!T44+'5A2C_ISL'!T44+'5A2D_Avoyelles'!T44+'5A2E_Delhi'!T44+'5A2F_Belle Chasse'!T44+'5A2H_MAX'!T44</f>
        <v>0</v>
      </c>
      <c r="U44" s="56">
        <f>'5A2A_New Vision'!U44+'5A2B_Glencoe'!U44+'5A2C_ISL'!U44+'5A2D_Avoyelles'!U44+'5A2E_Delhi'!U44+'5A2F_Belle Chasse'!U44+'5A2H_MAX'!U44</f>
        <v>0</v>
      </c>
      <c r="V44" s="56">
        <f>'5A2A_New Vision'!V44+'5A2B_Glencoe'!V44+'5A2C_ISL'!V44+'5A2D_Avoyelles'!V44+'5A2E_Delhi'!V44+'5A2F_Belle Chasse'!V44+'5A2H_MAX'!V44</f>
        <v>0</v>
      </c>
      <c r="W44" s="57">
        <f>'5A2A_New Vision'!W44+'5A2B_Glencoe'!W44+'5A2C_ISL'!W44+'5A2D_Avoyelles'!W44+'5A2E_Delhi'!W44+'5A2F_Belle Chasse'!W44+'5A2H_MAX'!W44</f>
        <v>0</v>
      </c>
      <c r="X44" s="93">
        <f>'5A2A_New Vision'!X44+'5A2B_Glencoe'!X44+'5A2C_ISL'!X44+'5A2D_Avoyelles'!X44+'5A2E_Delhi'!X44+'5A2F_Belle Chasse'!X44+'5A2H_MAX'!X44</f>
        <v>0</v>
      </c>
      <c r="Y44" s="74">
        <f>'5A2A_New Vision'!Y44+'5A2B_Glencoe'!Y44+'5A2C_ISL'!Y44+'5A2D_Avoyelles'!Y44+'5A2E_Delhi'!Y44+'5A2F_Belle Chasse'!Y44+'5A2H_MAX'!Y44</f>
        <v>0</v>
      </c>
      <c r="Z44" s="93">
        <f>'5A2A_New Vision'!Z44+'5A2B_Glencoe'!Z44+'5A2C_ISL'!Z44+'5A2D_Avoyelles'!Z44+'5A2E_Delhi'!Z44+'5A2F_Belle Chasse'!Z44+'5A2H_MAX'!Z44</f>
        <v>0</v>
      </c>
      <c r="AA44" s="56">
        <f>'5A2A_New Vision'!AA44+'5A2B_Glencoe'!AA44+'5A2C_ISL'!AA44+'5A2D_Avoyelles'!AA44+'5A2E_Delhi'!AA44+'5A2F_Belle Chasse'!AA44+'5A2H_MAX'!AA44</f>
        <v>0</v>
      </c>
      <c r="AB44" s="93">
        <f>'5A2A_New Vision'!AB44+'5A2B_Glencoe'!AB44+'5A2C_ISL'!AB44+'5A2D_Avoyelles'!AB44+'5A2E_Delhi'!AB44+'5A2F_Belle Chasse'!AB44+'5A2H_MAX'!AB44</f>
        <v>0</v>
      </c>
      <c r="AC44" s="56">
        <f>'5A2A_New Vision'!AC44+'5A2B_Glencoe'!AC44+'5A2C_ISL'!AC44+'5A2D_Avoyelles'!AC44+'5A2E_Delhi'!AC44+'5A2F_Belle Chasse'!AC44+'5A2H_MAX'!AC44</f>
        <v>0</v>
      </c>
      <c r="AD44" s="56">
        <f>'5A2A_New Vision'!AD44+'5A2B_Glencoe'!AD44+'5A2C_ISL'!AD44+'5A2D_Avoyelles'!AD44+'5A2E_Delhi'!AD44+'5A2F_Belle Chasse'!AD44+'5A2H_MAX'!AD44</f>
        <v>0</v>
      </c>
      <c r="AE44" s="93">
        <f>'5A2A_New Vision'!AE44+'5A2B_Glencoe'!AE44+'5A2C_ISL'!AE44+'5A2D_Avoyelles'!AE44+'5A2E_Delhi'!AE44+'5A2F_Belle Chasse'!AE44+'5A2H_MAX'!AE44</f>
        <v>0</v>
      </c>
      <c r="AF44" s="97">
        <f>'5A2A_New Vision'!AF44+'5A2B_Glencoe'!AF44+'5A2C_ISL'!AF44+'5A2D_Avoyelles'!AF44+'5A2E_Delhi'!AF44+'5A2F_Belle Chasse'!AF44+'5A2H_MAX'!AF44</f>
        <v>0</v>
      </c>
    </row>
    <row r="45" spans="1:32" ht="16.149999999999999" customHeight="1" x14ac:dyDescent="0.2">
      <c r="A45" s="54">
        <v>39</v>
      </c>
      <c r="B45" s="55" t="s">
        <v>45</v>
      </c>
      <c r="C45" s="319">
        <f>'5A2A_New Vision'!C45+'5A2B_Glencoe'!C45+'5A2C_ISL'!C45+'5A2D_Avoyelles'!C45+'5A2E_Delhi'!C45+'5A2F_Belle Chasse'!C45+'5A2H_MAX'!C45</f>
        <v>0</v>
      </c>
      <c r="D45" s="56">
        <f>'Source Data'!O45</f>
        <v>7468.6150635068243</v>
      </c>
      <c r="E45" s="74">
        <f>'5A2A_New Vision'!E45+'5A2B_Glencoe'!E45+'5A2C_ISL'!E45+'5A2D_Avoyelles'!E45+'5A2E_Delhi'!E45+'5A2F_Belle Chasse'!E45+'5A2H_MAX'!E45</f>
        <v>0</v>
      </c>
      <c r="F45" s="74"/>
      <c r="G45" s="74">
        <f>'5A2A_New Vision'!G45+'5A2B_Glencoe'!G45+'5A2C_ISL'!G45+'5A2D_Avoyelles'!G45+'5A2E_Delhi'!G45+'5A2F_Belle Chasse'!G45+'5A2H_MAX'!G45</f>
        <v>0</v>
      </c>
      <c r="H45" s="337">
        <f>'5A2A_New Vision'!H45+'5A2B_Glencoe'!H45+'5A2C_ISL'!H45+'5A2D_Avoyelles'!H45+'5A2E_Delhi'!H45+'5A2F_Belle Chasse'!H45+'5A2H_MAX'!H45</f>
        <v>0</v>
      </c>
      <c r="I45" s="56">
        <f>'Source Data'!I45</f>
        <v>360.15144440628399</v>
      </c>
      <c r="J45" s="74">
        <f>'5A2A_New Vision'!J45+'5A2B_Glencoe'!J45+'5A2C_ISL'!J45+'5A2D_Avoyelles'!J45+'5A2E_Delhi'!J45+'5A2F_Belle Chasse'!J45+'5A2H_MAX'!J45</f>
        <v>0</v>
      </c>
      <c r="K45" s="337">
        <f>'5A2A_New Vision'!K45+'5A2B_Glencoe'!K45+'5A2C_ISL'!K45+'5A2D_Avoyelles'!K45+'5A2E_Delhi'!K45+'5A2F_Belle Chasse'!K45+'5A2H_MAX'!K45</f>
        <v>0</v>
      </c>
      <c r="L45" s="56">
        <f>'Source Data'!J45</f>
        <v>98.223121201713838</v>
      </c>
      <c r="M45" s="74">
        <f>'5A2A_New Vision'!M45+'5A2B_Glencoe'!M45+'5A2C_ISL'!M45+'5A2D_Avoyelles'!M45+'5A2E_Delhi'!M45+'5A2F_Belle Chasse'!M45+'5A2H_MAX'!M45</f>
        <v>0</v>
      </c>
      <c r="N45" s="337">
        <f>'5A2A_New Vision'!N45+'5A2B_Glencoe'!N45+'5A2C_ISL'!N45+'5A2D_Avoyelles'!N45+'5A2E_Delhi'!N45+'5A2F_Belle Chasse'!N45+'5A2H_MAX'!N45</f>
        <v>0</v>
      </c>
      <c r="O45" s="56">
        <f>'Source Data'!K45</f>
        <v>2455.578030042846</v>
      </c>
      <c r="P45" s="74">
        <f>'5A2A_New Vision'!P45+'5A2B_Glencoe'!P45+'5A2C_ISL'!P45+'5A2D_Avoyelles'!P45+'5A2E_Delhi'!P45+'5A2F_Belle Chasse'!P45+'5A2H_MAX'!P45</f>
        <v>0</v>
      </c>
      <c r="Q45" s="337">
        <f>'5A2A_New Vision'!Q45+'5A2B_Glencoe'!Q45+'5A2C_ISL'!Q45+'5A2D_Avoyelles'!Q45+'5A2E_Delhi'!Q45+'5A2F_Belle Chasse'!Q45+'5A2H_MAX'!Q45</f>
        <v>0</v>
      </c>
      <c r="R45" s="56">
        <f>'Source Data'!L45</f>
        <v>982.2312120171382</v>
      </c>
      <c r="S45" s="74">
        <f>'5A2A_New Vision'!S45+'5A2B_Glencoe'!S45+'5A2C_ISL'!S45+'5A2D_Avoyelles'!S45+'5A2E_Delhi'!S45+'5A2F_Belle Chasse'!S45+'5A2H_MAX'!S45</f>
        <v>0</v>
      </c>
      <c r="T45" s="93">
        <f>'5A2A_New Vision'!T45+'5A2B_Glencoe'!T45+'5A2C_ISL'!T45+'5A2D_Avoyelles'!T45+'5A2E_Delhi'!T45+'5A2F_Belle Chasse'!T45+'5A2H_MAX'!T45</f>
        <v>0</v>
      </c>
      <c r="U45" s="56">
        <f>'5A2A_New Vision'!U45+'5A2B_Glencoe'!U45+'5A2C_ISL'!U45+'5A2D_Avoyelles'!U45+'5A2E_Delhi'!U45+'5A2F_Belle Chasse'!U45+'5A2H_MAX'!U45</f>
        <v>0</v>
      </c>
      <c r="V45" s="56">
        <f>'5A2A_New Vision'!V45+'5A2B_Glencoe'!V45+'5A2C_ISL'!V45+'5A2D_Avoyelles'!V45+'5A2E_Delhi'!V45+'5A2F_Belle Chasse'!V45+'5A2H_MAX'!V45</f>
        <v>0</v>
      </c>
      <c r="W45" s="57">
        <f>'5A2A_New Vision'!W45+'5A2B_Glencoe'!W45+'5A2C_ISL'!W45+'5A2D_Avoyelles'!W45+'5A2E_Delhi'!W45+'5A2F_Belle Chasse'!W45+'5A2H_MAX'!W45</f>
        <v>0</v>
      </c>
      <c r="X45" s="93">
        <f>'5A2A_New Vision'!X45+'5A2B_Glencoe'!X45+'5A2C_ISL'!X45+'5A2D_Avoyelles'!X45+'5A2E_Delhi'!X45+'5A2F_Belle Chasse'!X45+'5A2H_MAX'!X45</f>
        <v>0</v>
      </c>
      <c r="Y45" s="74">
        <f>'5A2A_New Vision'!Y45+'5A2B_Glencoe'!Y45+'5A2C_ISL'!Y45+'5A2D_Avoyelles'!Y45+'5A2E_Delhi'!Y45+'5A2F_Belle Chasse'!Y45+'5A2H_MAX'!Y45</f>
        <v>0</v>
      </c>
      <c r="Z45" s="93">
        <f>'5A2A_New Vision'!Z45+'5A2B_Glencoe'!Z45+'5A2C_ISL'!Z45+'5A2D_Avoyelles'!Z45+'5A2E_Delhi'!Z45+'5A2F_Belle Chasse'!Z45+'5A2H_MAX'!Z45</f>
        <v>0</v>
      </c>
      <c r="AA45" s="56">
        <f>'5A2A_New Vision'!AA45+'5A2B_Glencoe'!AA45+'5A2C_ISL'!AA45+'5A2D_Avoyelles'!AA45+'5A2E_Delhi'!AA45+'5A2F_Belle Chasse'!AA45+'5A2H_MAX'!AA45</f>
        <v>0</v>
      </c>
      <c r="AB45" s="93">
        <f>'5A2A_New Vision'!AB45+'5A2B_Glencoe'!AB45+'5A2C_ISL'!AB45+'5A2D_Avoyelles'!AB45+'5A2E_Delhi'!AB45+'5A2F_Belle Chasse'!AB45+'5A2H_MAX'!AB45</f>
        <v>0</v>
      </c>
      <c r="AC45" s="56">
        <f>'5A2A_New Vision'!AC45+'5A2B_Glencoe'!AC45+'5A2C_ISL'!AC45+'5A2D_Avoyelles'!AC45+'5A2E_Delhi'!AC45+'5A2F_Belle Chasse'!AC45+'5A2H_MAX'!AC45</f>
        <v>0</v>
      </c>
      <c r="AD45" s="56">
        <f>'5A2A_New Vision'!AD45+'5A2B_Glencoe'!AD45+'5A2C_ISL'!AD45+'5A2D_Avoyelles'!AD45+'5A2E_Delhi'!AD45+'5A2F_Belle Chasse'!AD45+'5A2H_MAX'!AD45</f>
        <v>0</v>
      </c>
      <c r="AE45" s="93">
        <f>'5A2A_New Vision'!AE45+'5A2B_Glencoe'!AE45+'5A2C_ISL'!AE45+'5A2D_Avoyelles'!AE45+'5A2E_Delhi'!AE45+'5A2F_Belle Chasse'!AE45+'5A2H_MAX'!AE45</f>
        <v>0</v>
      </c>
      <c r="AF45" s="97">
        <f>'5A2A_New Vision'!AF45+'5A2B_Glencoe'!AF45+'5A2C_ISL'!AF45+'5A2D_Avoyelles'!AF45+'5A2E_Delhi'!AF45+'5A2F_Belle Chasse'!AF45+'5A2H_MAX'!AF45</f>
        <v>0</v>
      </c>
    </row>
    <row r="46" spans="1:32" ht="16.149999999999999" customHeight="1" x14ac:dyDescent="0.2">
      <c r="A46" s="49">
        <v>40</v>
      </c>
      <c r="B46" s="50" t="s">
        <v>46</v>
      </c>
      <c r="C46" s="320">
        <f>'5A2A_New Vision'!C46+'5A2B_Glencoe'!C46+'5A2C_ISL'!C46+'5A2D_Avoyelles'!C46+'5A2E_Delhi'!C46+'5A2F_Belle Chasse'!C46+'5A2H_MAX'!C46</f>
        <v>0</v>
      </c>
      <c r="D46" s="51">
        <f>'Source Data'!O46</f>
        <v>8196.3852941270816</v>
      </c>
      <c r="E46" s="80">
        <f>'5A2A_New Vision'!E46+'5A2B_Glencoe'!E46+'5A2C_ISL'!E46+'5A2D_Avoyelles'!E46+'5A2E_Delhi'!E46+'5A2F_Belle Chasse'!E46+'5A2H_MAX'!E46</f>
        <v>0</v>
      </c>
      <c r="F46" s="80"/>
      <c r="G46" s="80">
        <f>'5A2A_New Vision'!G46+'5A2B_Glencoe'!G46+'5A2C_ISL'!G46+'5A2D_Avoyelles'!G46+'5A2E_Delhi'!G46+'5A2F_Belle Chasse'!G46+'5A2H_MAX'!G46</f>
        <v>0</v>
      </c>
      <c r="H46" s="338">
        <f>'5A2A_New Vision'!H46+'5A2B_Glencoe'!H46+'5A2C_ISL'!H46+'5A2D_Avoyelles'!H46+'5A2E_Delhi'!H46+'5A2F_Belle Chasse'!H46+'5A2H_MAX'!H46</f>
        <v>0</v>
      </c>
      <c r="I46" s="51">
        <f>'Source Data'!I46</f>
        <v>644.48181238686641</v>
      </c>
      <c r="J46" s="80">
        <f>'5A2A_New Vision'!J46+'5A2B_Glencoe'!J46+'5A2C_ISL'!J46+'5A2D_Avoyelles'!J46+'5A2E_Delhi'!J46+'5A2F_Belle Chasse'!J46+'5A2H_MAX'!J46</f>
        <v>0</v>
      </c>
      <c r="K46" s="338">
        <f>'5A2A_New Vision'!K46+'5A2B_Glencoe'!K46+'5A2C_ISL'!K46+'5A2D_Avoyelles'!K46+'5A2E_Delhi'!K46+'5A2F_Belle Chasse'!K46+'5A2H_MAX'!K46</f>
        <v>0</v>
      </c>
      <c r="L46" s="51">
        <f>'Source Data'!J46</f>
        <v>175.76776701459988</v>
      </c>
      <c r="M46" s="80">
        <f>'5A2A_New Vision'!M46+'5A2B_Glencoe'!M46+'5A2C_ISL'!M46+'5A2D_Avoyelles'!M46+'5A2E_Delhi'!M46+'5A2F_Belle Chasse'!M46+'5A2H_MAX'!M46</f>
        <v>0</v>
      </c>
      <c r="N46" s="338">
        <f>'5A2A_New Vision'!N46+'5A2B_Glencoe'!N46+'5A2C_ISL'!N46+'5A2D_Avoyelles'!N46+'5A2E_Delhi'!N46+'5A2F_Belle Chasse'!N46+'5A2H_MAX'!N46</f>
        <v>0</v>
      </c>
      <c r="O46" s="51">
        <f>'Source Data'!K46</f>
        <v>4394.194175364998</v>
      </c>
      <c r="P46" s="80">
        <f>'5A2A_New Vision'!P46+'5A2B_Glencoe'!P46+'5A2C_ISL'!P46+'5A2D_Avoyelles'!P46+'5A2E_Delhi'!P46+'5A2F_Belle Chasse'!P46+'5A2H_MAX'!P46</f>
        <v>0</v>
      </c>
      <c r="Q46" s="338">
        <f>'5A2A_New Vision'!Q46+'5A2B_Glencoe'!Q46+'5A2C_ISL'!Q46+'5A2D_Avoyelles'!Q46+'5A2E_Delhi'!Q46+'5A2F_Belle Chasse'!Q46+'5A2H_MAX'!Q46</f>
        <v>0</v>
      </c>
      <c r="R46" s="51">
        <f>'Source Data'!L46</f>
        <v>1757.6776701459989</v>
      </c>
      <c r="S46" s="80">
        <f>'5A2A_New Vision'!S46+'5A2B_Glencoe'!S46+'5A2C_ISL'!S46+'5A2D_Avoyelles'!S46+'5A2E_Delhi'!S46+'5A2F_Belle Chasse'!S46+'5A2H_MAX'!S46</f>
        <v>0</v>
      </c>
      <c r="T46" s="94">
        <f>'5A2A_New Vision'!T46+'5A2B_Glencoe'!T46+'5A2C_ISL'!T46+'5A2D_Avoyelles'!T46+'5A2E_Delhi'!T46+'5A2F_Belle Chasse'!T46+'5A2H_MAX'!T46</f>
        <v>0</v>
      </c>
      <c r="U46" s="51">
        <f>'5A2A_New Vision'!U46+'5A2B_Glencoe'!U46+'5A2C_ISL'!U46+'5A2D_Avoyelles'!U46+'5A2E_Delhi'!U46+'5A2F_Belle Chasse'!U46+'5A2H_MAX'!U46</f>
        <v>0</v>
      </c>
      <c r="V46" s="51">
        <f>'5A2A_New Vision'!V46+'5A2B_Glencoe'!V46+'5A2C_ISL'!V46+'5A2D_Avoyelles'!V46+'5A2E_Delhi'!V46+'5A2F_Belle Chasse'!V46+'5A2H_MAX'!V46</f>
        <v>0</v>
      </c>
      <c r="W46" s="52">
        <f>'5A2A_New Vision'!W46+'5A2B_Glencoe'!W46+'5A2C_ISL'!W46+'5A2D_Avoyelles'!W46+'5A2E_Delhi'!W46+'5A2F_Belle Chasse'!W46+'5A2H_MAX'!W46</f>
        <v>0</v>
      </c>
      <c r="X46" s="94">
        <f>'5A2A_New Vision'!X46+'5A2B_Glencoe'!X46+'5A2C_ISL'!X46+'5A2D_Avoyelles'!X46+'5A2E_Delhi'!X46+'5A2F_Belle Chasse'!X46+'5A2H_MAX'!X46</f>
        <v>0</v>
      </c>
      <c r="Y46" s="80">
        <f>'5A2A_New Vision'!Y46+'5A2B_Glencoe'!Y46+'5A2C_ISL'!Y46+'5A2D_Avoyelles'!Y46+'5A2E_Delhi'!Y46+'5A2F_Belle Chasse'!Y46+'5A2H_MAX'!Y46</f>
        <v>0</v>
      </c>
      <c r="Z46" s="94">
        <f>'5A2A_New Vision'!Z46+'5A2B_Glencoe'!Z46+'5A2C_ISL'!Z46+'5A2D_Avoyelles'!Z46+'5A2E_Delhi'!Z46+'5A2F_Belle Chasse'!Z46+'5A2H_MAX'!Z46</f>
        <v>0</v>
      </c>
      <c r="AA46" s="51">
        <f>'5A2A_New Vision'!AA46+'5A2B_Glencoe'!AA46+'5A2C_ISL'!AA46+'5A2D_Avoyelles'!AA46+'5A2E_Delhi'!AA46+'5A2F_Belle Chasse'!AA46+'5A2H_MAX'!AA46</f>
        <v>0</v>
      </c>
      <c r="AB46" s="94">
        <f>'5A2A_New Vision'!AB46+'5A2B_Glencoe'!AB46+'5A2C_ISL'!AB46+'5A2D_Avoyelles'!AB46+'5A2E_Delhi'!AB46+'5A2F_Belle Chasse'!AB46+'5A2H_MAX'!AB46</f>
        <v>0</v>
      </c>
      <c r="AC46" s="53">
        <f>'5A2A_New Vision'!AC46+'5A2B_Glencoe'!AC46+'5A2C_ISL'!AC46+'5A2D_Avoyelles'!AC46+'5A2E_Delhi'!AC46+'5A2F_Belle Chasse'!AC46+'5A2H_MAX'!AC46</f>
        <v>0</v>
      </c>
      <c r="AD46" s="51">
        <f>'5A2A_New Vision'!AD46+'5A2B_Glencoe'!AD46+'5A2C_ISL'!AD46+'5A2D_Avoyelles'!AD46+'5A2E_Delhi'!AD46+'5A2F_Belle Chasse'!AD46+'5A2H_MAX'!AD46</f>
        <v>0</v>
      </c>
      <c r="AE46" s="95">
        <f>'5A2A_New Vision'!AE46+'5A2B_Glencoe'!AE46+'5A2C_ISL'!AE46+'5A2D_Avoyelles'!AE46+'5A2E_Delhi'!AE46+'5A2F_Belle Chasse'!AE46+'5A2H_MAX'!AE46</f>
        <v>0</v>
      </c>
      <c r="AF46" s="95">
        <f>'5A2A_New Vision'!AF46+'5A2B_Glencoe'!AF46+'5A2C_ISL'!AF46+'5A2D_Avoyelles'!AF46+'5A2E_Delhi'!AF46+'5A2F_Belle Chasse'!AF46+'5A2H_MAX'!AF46</f>
        <v>0</v>
      </c>
    </row>
    <row r="47" spans="1:32" ht="16.149999999999999" customHeight="1" x14ac:dyDescent="0.2">
      <c r="A47" s="58">
        <v>41</v>
      </c>
      <c r="B47" s="59" t="s">
        <v>47</v>
      </c>
      <c r="C47" s="318">
        <f>'5A2A_New Vision'!C47+'5A2B_Glencoe'!C47+'5A2C_ISL'!C47+'5A2D_Avoyelles'!C47+'5A2E_Delhi'!C47+'5A2F_Belle Chasse'!C47+'5A2H_MAX'!C47</f>
        <v>0</v>
      </c>
      <c r="D47" s="60">
        <f>'Source Data'!O47</f>
        <v>12898.027173471952</v>
      </c>
      <c r="E47" s="65">
        <f>'5A2A_New Vision'!E47+'5A2B_Glencoe'!E47+'5A2C_ISL'!E47+'5A2D_Avoyelles'!E47+'5A2E_Delhi'!E47+'5A2F_Belle Chasse'!E47+'5A2H_MAX'!E47</f>
        <v>0</v>
      </c>
      <c r="F47" s="65"/>
      <c r="G47" s="65">
        <f>'5A2A_New Vision'!G47+'5A2B_Glencoe'!G47+'5A2C_ISL'!G47+'5A2D_Avoyelles'!G47+'5A2E_Delhi'!G47+'5A2F_Belle Chasse'!G47+'5A2H_MAX'!G47</f>
        <v>0</v>
      </c>
      <c r="H47" s="336">
        <f>'5A2A_New Vision'!H47+'5A2B_Glencoe'!H47+'5A2C_ISL'!H47+'5A2D_Avoyelles'!H47+'5A2E_Delhi'!H47+'5A2F_Belle Chasse'!H47+'5A2H_MAX'!H47</f>
        <v>0</v>
      </c>
      <c r="I47" s="60">
        <f>'Source Data'!I47</f>
        <v>378.64303242739538</v>
      </c>
      <c r="J47" s="65">
        <f>'5A2A_New Vision'!J47+'5A2B_Glencoe'!J47+'5A2C_ISL'!J47+'5A2D_Avoyelles'!J47+'5A2E_Delhi'!J47+'5A2F_Belle Chasse'!J47+'5A2H_MAX'!J47</f>
        <v>0</v>
      </c>
      <c r="K47" s="336">
        <f>'5A2A_New Vision'!K47+'5A2B_Glencoe'!K47+'5A2C_ISL'!K47+'5A2D_Avoyelles'!K47+'5A2E_Delhi'!K47+'5A2F_Belle Chasse'!K47+'5A2H_MAX'!K47</f>
        <v>0</v>
      </c>
      <c r="L47" s="60">
        <f>'Source Data'!J47</f>
        <v>103.26628157110781</v>
      </c>
      <c r="M47" s="65">
        <f>'5A2A_New Vision'!M47+'5A2B_Glencoe'!M47+'5A2C_ISL'!M47+'5A2D_Avoyelles'!M47+'5A2E_Delhi'!M47+'5A2F_Belle Chasse'!M47+'5A2H_MAX'!M47</f>
        <v>0</v>
      </c>
      <c r="N47" s="336">
        <f>'5A2A_New Vision'!N47+'5A2B_Glencoe'!N47+'5A2C_ISL'!N47+'5A2D_Avoyelles'!N47+'5A2E_Delhi'!N47+'5A2F_Belle Chasse'!N47+'5A2H_MAX'!N47</f>
        <v>0</v>
      </c>
      <c r="O47" s="60">
        <f>'Source Data'!K47</f>
        <v>2581.6570392776953</v>
      </c>
      <c r="P47" s="65">
        <f>'5A2A_New Vision'!P47+'5A2B_Glencoe'!P47+'5A2C_ISL'!P47+'5A2D_Avoyelles'!P47+'5A2E_Delhi'!P47+'5A2F_Belle Chasse'!P47+'5A2H_MAX'!P47</f>
        <v>0</v>
      </c>
      <c r="Q47" s="336">
        <f>'5A2A_New Vision'!Q47+'5A2B_Glencoe'!Q47+'5A2C_ISL'!Q47+'5A2D_Avoyelles'!Q47+'5A2E_Delhi'!Q47+'5A2F_Belle Chasse'!Q47+'5A2H_MAX'!Q47</f>
        <v>0</v>
      </c>
      <c r="R47" s="60">
        <f>'Source Data'!L47</f>
        <v>1032.6628157110781</v>
      </c>
      <c r="S47" s="65">
        <f>'5A2A_New Vision'!S47+'5A2B_Glencoe'!S47+'5A2C_ISL'!S47+'5A2D_Avoyelles'!S47+'5A2E_Delhi'!S47+'5A2F_Belle Chasse'!S47+'5A2H_MAX'!S47</f>
        <v>0</v>
      </c>
      <c r="T47" s="92">
        <f>'5A2A_New Vision'!T47+'5A2B_Glencoe'!T47+'5A2C_ISL'!T47+'5A2D_Avoyelles'!T47+'5A2E_Delhi'!T47+'5A2F_Belle Chasse'!T47+'5A2H_MAX'!T47</f>
        <v>0</v>
      </c>
      <c r="U47" s="60">
        <f>'5A2A_New Vision'!U47+'5A2B_Glencoe'!U47+'5A2C_ISL'!U47+'5A2D_Avoyelles'!U47+'5A2E_Delhi'!U47+'5A2F_Belle Chasse'!U47+'5A2H_MAX'!U47</f>
        <v>0</v>
      </c>
      <c r="V47" s="60">
        <f>'5A2A_New Vision'!V47+'5A2B_Glencoe'!V47+'5A2C_ISL'!V47+'5A2D_Avoyelles'!V47+'5A2E_Delhi'!V47+'5A2F_Belle Chasse'!V47+'5A2H_MAX'!V47</f>
        <v>0</v>
      </c>
      <c r="W47" s="61">
        <f>'5A2A_New Vision'!W47+'5A2B_Glencoe'!W47+'5A2C_ISL'!W47+'5A2D_Avoyelles'!W47+'5A2E_Delhi'!W47+'5A2F_Belle Chasse'!W47+'5A2H_MAX'!W47</f>
        <v>0</v>
      </c>
      <c r="X47" s="92">
        <f>'5A2A_New Vision'!X47+'5A2B_Glencoe'!X47+'5A2C_ISL'!X47+'5A2D_Avoyelles'!X47+'5A2E_Delhi'!X47+'5A2F_Belle Chasse'!X47+'5A2H_MAX'!X47</f>
        <v>0</v>
      </c>
      <c r="Y47" s="65">
        <f>'5A2A_New Vision'!Y47+'5A2B_Glencoe'!Y47+'5A2C_ISL'!Y47+'5A2D_Avoyelles'!Y47+'5A2E_Delhi'!Y47+'5A2F_Belle Chasse'!Y47+'5A2H_MAX'!Y47</f>
        <v>0</v>
      </c>
      <c r="Z47" s="92">
        <f>'5A2A_New Vision'!Z47+'5A2B_Glencoe'!Z47+'5A2C_ISL'!Z47+'5A2D_Avoyelles'!Z47+'5A2E_Delhi'!Z47+'5A2F_Belle Chasse'!Z47+'5A2H_MAX'!Z47</f>
        <v>0</v>
      </c>
      <c r="AA47" s="60">
        <f>'5A2A_New Vision'!AA47+'5A2B_Glencoe'!AA47+'5A2C_ISL'!AA47+'5A2D_Avoyelles'!AA47+'5A2E_Delhi'!AA47+'5A2F_Belle Chasse'!AA47+'5A2H_MAX'!AA47</f>
        <v>0</v>
      </c>
      <c r="AB47" s="92">
        <f>'5A2A_New Vision'!AB47+'5A2B_Glencoe'!AB47+'5A2C_ISL'!AB47+'5A2D_Avoyelles'!AB47+'5A2E_Delhi'!AB47+'5A2F_Belle Chasse'!AB47+'5A2H_MAX'!AB47</f>
        <v>0</v>
      </c>
      <c r="AC47" s="60">
        <f>'5A2A_New Vision'!AC47+'5A2B_Glencoe'!AC47+'5A2C_ISL'!AC47+'5A2D_Avoyelles'!AC47+'5A2E_Delhi'!AC47+'5A2F_Belle Chasse'!AC47+'5A2H_MAX'!AC47</f>
        <v>0</v>
      </c>
      <c r="AD47" s="60">
        <f>'5A2A_New Vision'!AD47+'5A2B_Glencoe'!AD47+'5A2C_ISL'!AD47+'5A2D_Avoyelles'!AD47+'5A2E_Delhi'!AD47+'5A2F_Belle Chasse'!AD47+'5A2H_MAX'!AD47</f>
        <v>0</v>
      </c>
      <c r="AE47" s="92">
        <f>'5A2A_New Vision'!AE47+'5A2B_Glencoe'!AE47+'5A2C_ISL'!AE47+'5A2D_Avoyelles'!AE47+'5A2E_Delhi'!AE47+'5A2F_Belle Chasse'!AE47+'5A2H_MAX'!AE47</f>
        <v>0</v>
      </c>
      <c r="AF47" s="96">
        <f>'5A2A_New Vision'!AF47+'5A2B_Glencoe'!AF47+'5A2C_ISL'!AF47+'5A2D_Avoyelles'!AF47+'5A2E_Delhi'!AF47+'5A2F_Belle Chasse'!AF47+'5A2H_MAX'!AF47</f>
        <v>0</v>
      </c>
    </row>
    <row r="48" spans="1:32" ht="16.149999999999999" customHeight="1" x14ac:dyDescent="0.2">
      <c r="A48" s="54">
        <v>42</v>
      </c>
      <c r="B48" s="55" t="s">
        <v>48</v>
      </c>
      <c r="C48" s="319">
        <f>'5A2A_New Vision'!C48+'5A2B_Glencoe'!C48+'5A2C_ISL'!C48+'5A2D_Avoyelles'!C48+'5A2E_Delhi'!C48+'5A2F_Belle Chasse'!C48+'5A2H_MAX'!C48</f>
        <v>0</v>
      </c>
      <c r="D48" s="56">
        <f>'Source Data'!O48</f>
        <v>8184.0126645330765</v>
      </c>
      <c r="E48" s="74">
        <f>'5A2A_New Vision'!E48+'5A2B_Glencoe'!E48+'5A2C_ISL'!E48+'5A2D_Avoyelles'!E48+'5A2E_Delhi'!E48+'5A2F_Belle Chasse'!E48+'5A2H_MAX'!E48</f>
        <v>0</v>
      </c>
      <c r="F48" s="74"/>
      <c r="G48" s="74">
        <f>'5A2A_New Vision'!G48+'5A2B_Glencoe'!G48+'5A2C_ISL'!G48+'5A2D_Avoyelles'!G48+'5A2E_Delhi'!G48+'5A2F_Belle Chasse'!G48+'5A2H_MAX'!G48</f>
        <v>0</v>
      </c>
      <c r="H48" s="337">
        <f>'5A2A_New Vision'!H48+'5A2B_Glencoe'!H48+'5A2C_ISL'!H48+'5A2D_Avoyelles'!H48+'5A2E_Delhi'!H48+'5A2F_Belle Chasse'!H48+'5A2H_MAX'!H48</f>
        <v>0</v>
      </c>
      <c r="I48" s="56">
        <f>'Source Data'!I48</f>
        <v>585.87981046741402</v>
      </c>
      <c r="J48" s="74">
        <f>'5A2A_New Vision'!J48+'5A2B_Glencoe'!J48+'5A2C_ISL'!J48+'5A2D_Avoyelles'!J48+'5A2E_Delhi'!J48+'5A2F_Belle Chasse'!J48+'5A2H_MAX'!J48</f>
        <v>0</v>
      </c>
      <c r="K48" s="337">
        <f>'5A2A_New Vision'!K48+'5A2B_Glencoe'!K48+'5A2C_ISL'!K48+'5A2D_Avoyelles'!K48+'5A2E_Delhi'!K48+'5A2F_Belle Chasse'!K48+'5A2H_MAX'!K48</f>
        <v>0</v>
      </c>
      <c r="L48" s="56">
        <f>'Source Data'!J48</f>
        <v>159.78540285474929</v>
      </c>
      <c r="M48" s="74">
        <f>'5A2A_New Vision'!M48+'5A2B_Glencoe'!M48+'5A2C_ISL'!M48+'5A2D_Avoyelles'!M48+'5A2E_Delhi'!M48+'5A2F_Belle Chasse'!M48+'5A2H_MAX'!M48</f>
        <v>0</v>
      </c>
      <c r="N48" s="337">
        <f>'5A2A_New Vision'!N48+'5A2B_Glencoe'!N48+'5A2C_ISL'!N48+'5A2D_Avoyelles'!N48+'5A2E_Delhi'!N48+'5A2F_Belle Chasse'!N48+'5A2H_MAX'!N48</f>
        <v>0</v>
      </c>
      <c r="O48" s="56">
        <f>'Source Data'!K48</f>
        <v>3994.6350713687325</v>
      </c>
      <c r="P48" s="74">
        <f>'5A2A_New Vision'!P48+'5A2B_Glencoe'!P48+'5A2C_ISL'!P48+'5A2D_Avoyelles'!P48+'5A2E_Delhi'!P48+'5A2F_Belle Chasse'!P48+'5A2H_MAX'!P48</f>
        <v>0</v>
      </c>
      <c r="Q48" s="337">
        <f>'5A2A_New Vision'!Q48+'5A2B_Glencoe'!Q48+'5A2C_ISL'!Q48+'5A2D_Avoyelles'!Q48+'5A2E_Delhi'!Q48+'5A2F_Belle Chasse'!Q48+'5A2H_MAX'!Q48</f>
        <v>0</v>
      </c>
      <c r="R48" s="56">
        <f>'Source Data'!L48</f>
        <v>1597.8540285474928</v>
      </c>
      <c r="S48" s="74">
        <f>'5A2A_New Vision'!S48+'5A2B_Glencoe'!S48+'5A2C_ISL'!S48+'5A2D_Avoyelles'!S48+'5A2E_Delhi'!S48+'5A2F_Belle Chasse'!S48+'5A2H_MAX'!S48</f>
        <v>0</v>
      </c>
      <c r="T48" s="93">
        <f>'5A2A_New Vision'!T48+'5A2B_Glencoe'!T48+'5A2C_ISL'!T48+'5A2D_Avoyelles'!T48+'5A2E_Delhi'!T48+'5A2F_Belle Chasse'!T48+'5A2H_MAX'!T48</f>
        <v>0</v>
      </c>
      <c r="U48" s="56">
        <f>'5A2A_New Vision'!U48+'5A2B_Glencoe'!U48+'5A2C_ISL'!U48+'5A2D_Avoyelles'!U48+'5A2E_Delhi'!U48+'5A2F_Belle Chasse'!U48+'5A2H_MAX'!U48</f>
        <v>0</v>
      </c>
      <c r="V48" s="56">
        <f>'5A2A_New Vision'!V48+'5A2B_Glencoe'!V48+'5A2C_ISL'!V48+'5A2D_Avoyelles'!V48+'5A2E_Delhi'!V48+'5A2F_Belle Chasse'!V48+'5A2H_MAX'!V48</f>
        <v>0</v>
      </c>
      <c r="W48" s="57">
        <f>'5A2A_New Vision'!W48+'5A2B_Glencoe'!W48+'5A2C_ISL'!W48+'5A2D_Avoyelles'!W48+'5A2E_Delhi'!W48+'5A2F_Belle Chasse'!W48+'5A2H_MAX'!W48</f>
        <v>0</v>
      </c>
      <c r="X48" s="93">
        <f>'5A2A_New Vision'!X48+'5A2B_Glencoe'!X48+'5A2C_ISL'!X48+'5A2D_Avoyelles'!X48+'5A2E_Delhi'!X48+'5A2F_Belle Chasse'!X48+'5A2H_MAX'!X48</f>
        <v>0</v>
      </c>
      <c r="Y48" s="74">
        <f>'5A2A_New Vision'!Y48+'5A2B_Glencoe'!Y48+'5A2C_ISL'!Y48+'5A2D_Avoyelles'!Y48+'5A2E_Delhi'!Y48+'5A2F_Belle Chasse'!Y48+'5A2H_MAX'!Y48</f>
        <v>0</v>
      </c>
      <c r="Z48" s="93">
        <f>'5A2A_New Vision'!Z48+'5A2B_Glencoe'!Z48+'5A2C_ISL'!Z48+'5A2D_Avoyelles'!Z48+'5A2E_Delhi'!Z48+'5A2F_Belle Chasse'!Z48+'5A2H_MAX'!Z48</f>
        <v>0</v>
      </c>
      <c r="AA48" s="56">
        <f>'5A2A_New Vision'!AA48+'5A2B_Glencoe'!AA48+'5A2C_ISL'!AA48+'5A2D_Avoyelles'!AA48+'5A2E_Delhi'!AA48+'5A2F_Belle Chasse'!AA48+'5A2H_MAX'!AA48</f>
        <v>0</v>
      </c>
      <c r="AB48" s="93">
        <f>'5A2A_New Vision'!AB48+'5A2B_Glencoe'!AB48+'5A2C_ISL'!AB48+'5A2D_Avoyelles'!AB48+'5A2E_Delhi'!AB48+'5A2F_Belle Chasse'!AB48+'5A2H_MAX'!AB48</f>
        <v>0</v>
      </c>
      <c r="AC48" s="56">
        <f>'5A2A_New Vision'!AC48+'5A2B_Glencoe'!AC48+'5A2C_ISL'!AC48+'5A2D_Avoyelles'!AC48+'5A2E_Delhi'!AC48+'5A2F_Belle Chasse'!AC48+'5A2H_MAX'!AC48</f>
        <v>0</v>
      </c>
      <c r="AD48" s="56">
        <f>'5A2A_New Vision'!AD48+'5A2B_Glencoe'!AD48+'5A2C_ISL'!AD48+'5A2D_Avoyelles'!AD48+'5A2E_Delhi'!AD48+'5A2F_Belle Chasse'!AD48+'5A2H_MAX'!AD48</f>
        <v>0</v>
      </c>
      <c r="AE48" s="93">
        <f>'5A2A_New Vision'!AE48+'5A2B_Glencoe'!AE48+'5A2C_ISL'!AE48+'5A2D_Avoyelles'!AE48+'5A2E_Delhi'!AE48+'5A2F_Belle Chasse'!AE48+'5A2H_MAX'!AE48</f>
        <v>0</v>
      </c>
      <c r="AF48" s="97">
        <f>'5A2A_New Vision'!AF48+'5A2B_Glencoe'!AF48+'5A2C_ISL'!AF48+'5A2D_Avoyelles'!AF48+'5A2E_Delhi'!AF48+'5A2F_Belle Chasse'!AF48+'5A2H_MAX'!AF48</f>
        <v>0</v>
      </c>
    </row>
    <row r="49" spans="1:32" ht="16.149999999999999" customHeight="1" x14ac:dyDescent="0.2">
      <c r="A49" s="54">
        <v>43</v>
      </c>
      <c r="B49" s="55" t="s">
        <v>49</v>
      </c>
      <c r="C49" s="319">
        <f>'5A2A_New Vision'!C49+'5A2B_Glencoe'!C49+'5A2C_ISL'!C49+'5A2D_Avoyelles'!C49+'5A2E_Delhi'!C49+'5A2F_Belle Chasse'!C49+'5A2H_MAX'!C49</f>
        <v>0</v>
      </c>
      <c r="D49" s="56">
        <f>'Source Data'!O49</f>
        <v>8433.9592260226855</v>
      </c>
      <c r="E49" s="74">
        <f>'5A2A_New Vision'!E49+'5A2B_Glencoe'!E49+'5A2C_ISL'!E49+'5A2D_Avoyelles'!E49+'5A2E_Delhi'!E49+'5A2F_Belle Chasse'!E49+'5A2H_MAX'!E49</f>
        <v>0</v>
      </c>
      <c r="F49" s="74"/>
      <c r="G49" s="74">
        <f>'5A2A_New Vision'!G49+'5A2B_Glencoe'!G49+'5A2C_ISL'!G49+'5A2D_Avoyelles'!G49+'5A2E_Delhi'!G49+'5A2F_Belle Chasse'!G49+'5A2H_MAX'!G49</f>
        <v>0</v>
      </c>
      <c r="H49" s="337">
        <f>'5A2A_New Vision'!H49+'5A2B_Glencoe'!H49+'5A2C_ISL'!H49+'5A2D_Avoyelles'!H49+'5A2E_Delhi'!H49+'5A2F_Belle Chasse'!H49+'5A2H_MAX'!H49</f>
        <v>0</v>
      </c>
      <c r="I49" s="56">
        <f>'Source Data'!I49</f>
        <v>687.72808854852053</v>
      </c>
      <c r="J49" s="74">
        <f>'5A2A_New Vision'!J49+'5A2B_Glencoe'!J49+'5A2C_ISL'!J49+'5A2D_Avoyelles'!J49+'5A2E_Delhi'!J49+'5A2F_Belle Chasse'!J49+'5A2H_MAX'!J49</f>
        <v>0</v>
      </c>
      <c r="K49" s="337">
        <f>'5A2A_New Vision'!K49+'5A2B_Glencoe'!K49+'5A2C_ISL'!K49+'5A2D_Avoyelles'!K49+'5A2E_Delhi'!K49+'5A2F_Belle Chasse'!K49+'5A2H_MAX'!K49</f>
        <v>0</v>
      </c>
      <c r="L49" s="56">
        <f>'Source Data'!J49</f>
        <v>187.56220596777831</v>
      </c>
      <c r="M49" s="74">
        <f>'5A2A_New Vision'!M49+'5A2B_Glencoe'!M49+'5A2C_ISL'!M49+'5A2D_Avoyelles'!M49+'5A2E_Delhi'!M49+'5A2F_Belle Chasse'!M49+'5A2H_MAX'!M49</f>
        <v>0</v>
      </c>
      <c r="N49" s="337">
        <f>'5A2A_New Vision'!N49+'5A2B_Glencoe'!N49+'5A2C_ISL'!N49+'5A2D_Avoyelles'!N49+'5A2E_Delhi'!N49+'5A2F_Belle Chasse'!N49+'5A2H_MAX'!N49</f>
        <v>0</v>
      </c>
      <c r="O49" s="56">
        <f>'Source Data'!K49</f>
        <v>4689.0551491944589</v>
      </c>
      <c r="P49" s="74">
        <f>'5A2A_New Vision'!P49+'5A2B_Glencoe'!P49+'5A2C_ISL'!P49+'5A2D_Avoyelles'!P49+'5A2E_Delhi'!P49+'5A2F_Belle Chasse'!P49+'5A2H_MAX'!P49</f>
        <v>0</v>
      </c>
      <c r="Q49" s="337">
        <f>'5A2A_New Vision'!Q49+'5A2B_Glencoe'!Q49+'5A2C_ISL'!Q49+'5A2D_Avoyelles'!Q49+'5A2E_Delhi'!Q49+'5A2F_Belle Chasse'!Q49+'5A2H_MAX'!Q49</f>
        <v>0</v>
      </c>
      <c r="R49" s="56">
        <f>'Source Data'!L49</f>
        <v>1875.6220596777835</v>
      </c>
      <c r="S49" s="74">
        <f>'5A2A_New Vision'!S49+'5A2B_Glencoe'!S49+'5A2C_ISL'!S49+'5A2D_Avoyelles'!S49+'5A2E_Delhi'!S49+'5A2F_Belle Chasse'!S49+'5A2H_MAX'!S49</f>
        <v>0</v>
      </c>
      <c r="T49" s="93">
        <f>'5A2A_New Vision'!T49+'5A2B_Glencoe'!T49+'5A2C_ISL'!T49+'5A2D_Avoyelles'!T49+'5A2E_Delhi'!T49+'5A2F_Belle Chasse'!T49+'5A2H_MAX'!T49</f>
        <v>0</v>
      </c>
      <c r="U49" s="56">
        <f>'5A2A_New Vision'!U49+'5A2B_Glencoe'!U49+'5A2C_ISL'!U49+'5A2D_Avoyelles'!U49+'5A2E_Delhi'!U49+'5A2F_Belle Chasse'!U49+'5A2H_MAX'!U49</f>
        <v>0</v>
      </c>
      <c r="V49" s="56">
        <f>'5A2A_New Vision'!V49+'5A2B_Glencoe'!V49+'5A2C_ISL'!V49+'5A2D_Avoyelles'!V49+'5A2E_Delhi'!V49+'5A2F_Belle Chasse'!V49+'5A2H_MAX'!V49</f>
        <v>0</v>
      </c>
      <c r="W49" s="57">
        <f>'5A2A_New Vision'!W49+'5A2B_Glencoe'!W49+'5A2C_ISL'!W49+'5A2D_Avoyelles'!W49+'5A2E_Delhi'!W49+'5A2F_Belle Chasse'!W49+'5A2H_MAX'!W49</f>
        <v>0</v>
      </c>
      <c r="X49" s="93">
        <f>'5A2A_New Vision'!X49+'5A2B_Glencoe'!X49+'5A2C_ISL'!X49+'5A2D_Avoyelles'!X49+'5A2E_Delhi'!X49+'5A2F_Belle Chasse'!X49+'5A2H_MAX'!X49</f>
        <v>0</v>
      </c>
      <c r="Y49" s="74">
        <f>'5A2A_New Vision'!Y49+'5A2B_Glencoe'!Y49+'5A2C_ISL'!Y49+'5A2D_Avoyelles'!Y49+'5A2E_Delhi'!Y49+'5A2F_Belle Chasse'!Y49+'5A2H_MAX'!Y49</f>
        <v>0</v>
      </c>
      <c r="Z49" s="93">
        <f>'5A2A_New Vision'!Z49+'5A2B_Glencoe'!Z49+'5A2C_ISL'!Z49+'5A2D_Avoyelles'!Z49+'5A2E_Delhi'!Z49+'5A2F_Belle Chasse'!Z49+'5A2H_MAX'!Z49</f>
        <v>0</v>
      </c>
      <c r="AA49" s="56">
        <f>'5A2A_New Vision'!AA49+'5A2B_Glencoe'!AA49+'5A2C_ISL'!AA49+'5A2D_Avoyelles'!AA49+'5A2E_Delhi'!AA49+'5A2F_Belle Chasse'!AA49+'5A2H_MAX'!AA49</f>
        <v>0</v>
      </c>
      <c r="AB49" s="93">
        <f>'5A2A_New Vision'!AB49+'5A2B_Glencoe'!AB49+'5A2C_ISL'!AB49+'5A2D_Avoyelles'!AB49+'5A2E_Delhi'!AB49+'5A2F_Belle Chasse'!AB49+'5A2H_MAX'!AB49</f>
        <v>0</v>
      </c>
      <c r="AC49" s="56">
        <f>'5A2A_New Vision'!AC49+'5A2B_Glencoe'!AC49+'5A2C_ISL'!AC49+'5A2D_Avoyelles'!AC49+'5A2E_Delhi'!AC49+'5A2F_Belle Chasse'!AC49+'5A2H_MAX'!AC49</f>
        <v>0</v>
      </c>
      <c r="AD49" s="56">
        <f>'5A2A_New Vision'!AD49+'5A2B_Glencoe'!AD49+'5A2C_ISL'!AD49+'5A2D_Avoyelles'!AD49+'5A2E_Delhi'!AD49+'5A2F_Belle Chasse'!AD49+'5A2H_MAX'!AD49</f>
        <v>0</v>
      </c>
      <c r="AE49" s="93">
        <f>'5A2A_New Vision'!AE49+'5A2B_Glencoe'!AE49+'5A2C_ISL'!AE49+'5A2D_Avoyelles'!AE49+'5A2E_Delhi'!AE49+'5A2F_Belle Chasse'!AE49+'5A2H_MAX'!AE49</f>
        <v>0</v>
      </c>
      <c r="AF49" s="97">
        <f>'5A2A_New Vision'!AF49+'5A2B_Glencoe'!AF49+'5A2C_ISL'!AF49+'5A2D_Avoyelles'!AF49+'5A2E_Delhi'!AF49+'5A2F_Belle Chasse'!AF49+'5A2H_MAX'!AF49</f>
        <v>0</v>
      </c>
    </row>
    <row r="50" spans="1:32" ht="16.149999999999999" customHeight="1" x14ac:dyDescent="0.2">
      <c r="A50" s="54">
        <v>44</v>
      </c>
      <c r="B50" s="55" t="s">
        <v>50</v>
      </c>
      <c r="C50" s="319">
        <f>'5A2A_New Vision'!C50+'5A2B_Glencoe'!C50+'5A2C_ISL'!C50+'5A2D_Avoyelles'!C50+'5A2E_Delhi'!C50+'5A2F_Belle Chasse'!C50+'5A2H_MAX'!C50</f>
        <v>0</v>
      </c>
      <c r="D50" s="56">
        <f>'Source Data'!O50</f>
        <v>7903.1235459226837</v>
      </c>
      <c r="E50" s="74">
        <f>'5A2A_New Vision'!E50+'5A2B_Glencoe'!E50+'5A2C_ISL'!E50+'5A2D_Avoyelles'!E50+'5A2E_Delhi'!E50+'5A2F_Belle Chasse'!E50+'5A2H_MAX'!E50</f>
        <v>0</v>
      </c>
      <c r="F50" s="74"/>
      <c r="G50" s="74">
        <f>'5A2A_New Vision'!G50+'5A2B_Glencoe'!G50+'5A2C_ISL'!G50+'5A2D_Avoyelles'!G50+'5A2E_Delhi'!G50+'5A2F_Belle Chasse'!G50+'5A2H_MAX'!G50</f>
        <v>0</v>
      </c>
      <c r="H50" s="337">
        <f>'5A2A_New Vision'!H50+'5A2B_Glencoe'!H50+'5A2C_ISL'!H50+'5A2D_Avoyelles'!H50+'5A2E_Delhi'!H50+'5A2F_Belle Chasse'!H50+'5A2H_MAX'!H50</f>
        <v>0</v>
      </c>
      <c r="I50" s="56">
        <f>'Source Data'!I50</f>
        <v>640.0242289674087</v>
      </c>
      <c r="J50" s="74">
        <f>'5A2A_New Vision'!J50+'5A2B_Glencoe'!J50+'5A2C_ISL'!J50+'5A2D_Avoyelles'!J50+'5A2E_Delhi'!J50+'5A2F_Belle Chasse'!J50+'5A2H_MAX'!J50</f>
        <v>0</v>
      </c>
      <c r="K50" s="337">
        <f>'5A2A_New Vision'!K50+'5A2B_Glencoe'!K50+'5A2C_ISL'!K50+'5A2D_Avoyelles'!K50+'5A2E_Delhi'!K50+'5A2F_Belle Chasse'!K50+'5A2H_MAX'!K50</f>
        <v>0</v>
      </c>
      <c r="L50" s="56">
        <f>'Source Data'!J50</f>
        <v>174.5520624456569</v>
      </c>
      <c r="M50" s="74">
        <f>'5A2A_New Vision'!M50+'5A2B_Glencoe'!M50+'5A2C_ISL'!M50+'5A2D_Avoyelles'!M50+'5A2E_Delhi'!M50+'5A2F_Belle Chasse'!M50+'5A2H_MAX'!M50</f>
        <v>0</v>
      </c>
      <c r="N50" s="337">
        <f>'5A2A_New Vision'!N50+'5A2B_Glencoe'!N50+'5A2C_ISL'!N50+'5A2D_Avoyelles'!N50+'5A2E_Delhi'!N50+'5A2F_Belle Chasse'!N50+'5A2H_MAX'!N50</f>
        <v>0</v>
      </c>
      <c r="O50" s="56">
        <f>'Source Data'!K50</f>
        <v>4363.8015611414239</v>
      </c>
      <c r="P50" s="74">
        <f>'5A2A_New Vision'!P50+'5A2B_Glencoe'!P50+'5A2C_ISL'!P50+'5A2D_Avoyelles'!P50+'5A2E_Delhi'!P50+'5A2F_Belle Chasse'!P50+'5A2H_MAX'!P50</f>
        <v>0</v>
      </c>
      <c r="Q50" s="337">
        <f>'5A2A_New Vision'!Q50+'5A2B_Glencoe'!Q50+'5A2C_ISL'!Q50+'5A2D_Avoyelles'!Q50+'5A2E_Delhi'!Q50+'5A2F_Belle Chasse'!Q50+'5A2H_MAX'!Q50</f>
        <v>0</v>
      </c>
      <c r="R50" s="56">
        <f>'Source Data'!L50</f>
        <v>1745.5206244565691</v>
      </c>
      <c r="S50" s="74">
        <f>'5A2A_New Vision'!S50+'5A2B_Glencoe'!S50+'5A2C_ISL'!S50+'5A2D_Avoyelles'!S50+'5A2E_Delhi'!S50+'5A2F_Belle Chasse'!S50+'5A2H_MAX'!S50</f>
        <v>0</v>
      </c>
      <c r="T50" s="93">
        <f>'5A2A_New Vision'!T50+'5A2B_Glencoe'!T50+'5A2C_ISL'!T50+'5A2D_Avoyelles'!T50+'5A2E_Delhi'!T50+'5A2F_Belle Chasse'!T50+'5A2H_MAX'!T50</f>
        <v>0</v>
      </c>
      <c r="U50" s="56">
        <f>'5A2A_New Vision'!U50+'5A2B_Glencoe'!U50+'5A2C_ISL'!U50+'5A2D_Avoyelles'!U50+'5A2E_Delhi'!U50+'5A2F_Belle Chasse'!U50+'5A2H_MAX'!U50</f>
        <v>0</v>
      </c>
      <c r="V50" s="56">
        <f>'5A2A_New Vision'!V50+'5A2B_Glencoe'!V50+'5A2C_ISL'!V50+'5A2D_Avoyelles'!V50+'5A2E_Delhi'!V50+'5A2F_Belle Chasse'!V50+'5A2H_MAX'!V50</f>
        <v>0</v>
      </c>
      <c r="W50" s="57">
        <f>'5A2A_New Vision'!W50+'5A2B_Glencoe'!W50+'5A2C_ISL'!W50+'5A2D_Avoyelles'!W50+'5A2E_Delhi'!W50+'5A2F_Belle Chasse'!W50+'5A2H_MAX'!W50</f>
        <v>0</v>
      </c>
      <c r="X50" s="93">
        <f>'5A2A_New Vision'!X50+'5A2B_Glencoe'!X50+'5A2C_ISL'!X50+'5A2D_Avoyelles'!X50+'5A2E_Delhi'!X50+'5A2F_Belle Chasse'!X50+'5A2H_MAX'!X50</f>
        <v>0</v>
      </c>
      <c r="Y50" s="74">
        <f>'5A2A_New Vision'!Y50+'5A2B_Glencoe'!Y50+'5A2C_ISL'!Y50+'5A2D_Avoyelles'!Y50+'5A2E_Delhi'!Y50+'5A2F_Belle Chasse'!Y50+'5A2H_MAX'!Y50</f>
        <v>0</v>
      </c>
      <c r="Z50" s="93">
        <f>'5A2A_New Vision'!Z50+'5A2B_Glencoe'!Z50+'5A2C_ISL'!Z50+'5A2D_Avoyelles'!Z50+'5A2E_Delhi'!Z50+'5A2F_Belle Chasse'!Z50+'5A2H_MAX'!Z50</f>
        <v>0</v>
      </c>
      <c r="AA50" s="56">
        <f>'5A2A_New Vision'!AA50+'5A2B_Glencoe'!AA50+'5A2C_ISL'!AA50+'5A2D_Avoyelles'!AA50+'5A2E_Delhi'!AA50+'5A2F_Belle Chasse'!AA50+'5A2H_MAX'!AA50</f>
        <v>0</v>
      </c>
      <c r="AB50" s="93">
        <f>'5A2A_New Vision'!AB50+'5A2B_Glencoe'!AB50+'5A2C_ISL'!AB50+'5A2D_Avoyelles'!AB50+'5A2E_Delhi'!AB50+'5A2F_Belle Chasse'!AB50+'5A2H_MAX'!AB50</f>
        <v>0</v>
      </c>
      <c r="AC50" s="56">
        <f>'5A2A_New Vision'!AC50+'5A2B_Glencoe'!AC50+'5A2C_ISL'!AC50+'5A2D_Avoyelles'!AC50+'5A2E_Delhi'!AC50+'5A2F_Belle Chasse'!AC50+'5A2H_MAX'!AC50</f>
        <v>0</v>
      </c>
      <c r="AD50" s="56">
        <f>'5A2A_New Vision'!AD50+'5A2B_Glencoe'!AD50+'5A2C_ISL'!AD50+'5A2D_Avoyelles'!AD50+'5A2E_Delhi'!AD50+'5A2F_Belle Chasse'!AD50+'5A2H_MAX'!AD50</f>
        <v>0</v>
      </c>
      <c r="AE50" s="93">
        <f>'5A2A_New Vision'!AE50+'5A2B_Glencoe'!AE50+'5A2C_ISL'!AE50+'5A2D_Avoyelles'!AE50+'5A2E_Delhi'!AE50+'5A2F_Belle Chasse'!AE50+'5A2H_MAX'!AE50</f>
        <v>0</v>
      </c>
      <c r="AF50" s="97">
        <f>'5A2A_New Vision'!AF50+'5A2B_Glencoe'!AF50+'5A2C_ISL'!AF50+'5A2D_Avoyelles'!AF50+'5A2E_Delhi'!AF50+'5A2F_Belle Chasse'!AF50+'5A2H_MAX'!AF50</f>
        <v>0</v>
      </c>
    </row>
    <row r="51" spans="1:32" ht="16.149999999999999" customHeight="1" x14ac:dyDescent="0.2">
      <c r="A51" s="49">
        <v>45</v>
      </c>
      <c r="B51" s="50" t="s">
        <v>51</v>
      </c>
      <c r="C51" s="320">
        <f>'5A2A_New Vision'!C51+'5A2B_Glencoe'!C51+'5A2C_ISL'!C51+'5A2D_Avoyelles'!C51+'5A2E_Delhi'!C51+'5A2F_Belle Chasse'!C51+'5A2H_MAX'!C51</f>
        <v>0</v>
      </c>
      <c r="D51" s="51">
        <f>'Source Data'!O51</f>
        <v>15180.693755907814</v>
      </c>
      <c r="E51" s="80">
        <f>'5A2A_New Vision'!E51+'5A2B_Glencoe'!E51+'5A2C_ISL'!E51+'5A2D_Avoyelles'!E51+'5A2E_Delhi'!E51+'5A2F_Belle Chasse'!E51+'5A2H_MAX'!E51</f>
        <v>0</v>
      </c>
      <c r="F51" s="80"/>
      <c r="G51" s="80">
        <f>'5A2A_New Vision'!G51+'5A2B_Glencoe'!G51+'5A2C_ISL'!G51+'5A2D_Avoyelles'!G51+'5A2E_Delhi'!G51+'5A2F_Belle Chasse'!G51+'5A2H_MAX'!G51</f>
        <v>0</v>
      </c>
      <c r="H51" s="338">
        <f>'5A2A_New Vision'!H51+'5A2B_Glencoe'!H51+'5A2C_ISL'!H51+'5A2D_Avoyelles'!H51+'5A2E_Delhi'!H51+'5A2F_Belle Chasse'!H51+'5A2H_MAX'!H51</f>
        <v>0</v>
      </c>
      <c r="I51" s="51">
        <f>'Source Data'!I51</f>
        <v>332.43156845204078</v>
      </c>
      <c r="J51" s="80">
        <f>'5A2A_New Vision'!J51+'5A2B_Glencoe'!J51+'5A2C_ISL'!J51+'5A2D_Avoyelles'!J51+'5A2E_Delhi'!J51+'5A2F_Belle Chasse'!J51+'5A2H_MAX'!J51</f>
        <v>0</v>
      </c>
      <c r="K51" s="338">
        <f>'5A2A_New Vision'!K51+'5A2B_Glencoe'!K51+'5A2C_ISL'!K51+'5A2D_Avoyelles'!K51+'5A2E_Delhi'!K51+'5A2F_Belle Chasse'!K51+'5A2H_MAX'!K51</f>
        <v>0</v>
      </c>
      <c r="L51" s="51">
        <f>'Source Data'!J51</f>
        <v>90.66315503237476</v>
      </c>
      <c r="M51" s="80">
        <f>'5A2A_New Vision'!M51+'5A2B_Glencoe'!M51+'5A2C_ISL'!M51+'5A2D_Avoyelles'!M51+'5A2E_Delhi'!M51+'5A2F_Belle Chasse'!M51+'5A2H_MAX'!M51</f>
        <v>0</v>
      </c>
      <c r="N51" s="338">
        <f>'5A2A_New Vision'!N51+'5A2B_Glencoe'!N51+'5A2C_ISL'!N51+'5A2D_Avoyelles'!N51+'5A2E_Delhi'!N51+'5A2F_Belle Chasse'!N51+'5A2H_MAX'!N51</f>
        <v>0</v>
      </c>
      <c r="O51" s="51">
        <f>'Source Data'!K51</f>
        <v>2266.578875809369</v>
      </c>
      <c r="P51" s="80">
        <f>'5A2A_New Vision'!P51+'5A2B_Glencoe'!P51+'5A2C_ISL'!P51+'5A2D_Avoyelles'!P51+'5A2E_Delhi'!P51+'5A2F_Belle Chasse'!P51+'5A2H_MAX'!P51</f>
        <v>0</v>
      </c>
      <c r="Q51" s="338">
        <f>'5A2A_New Vision'!Q51+'5A2B_Glencoe'!Q51+'5A2C_ISL'!Q51+'5A2D_Avoyelles'!Q51+'5A2E_Delhi'!Q51+'5A2F_Belle Chasse'!Q51+'5A2H_MAX'!Q51</f>
        <v>0</v>
      </c>
      <c r="R51" s="51">
        <f>'Source Data'!L51</f>
        <v>906.63155032374766</v>
      </c>
      <c r="S51" s="80">
        <f>'5A2A_New Vision'!S51+'5A2B_Glencoe'!S51+'5A2C_ISL'!S51+'5A2D_Avoyelles'!S51+'5A2E_Delhi'!S51+'5A2F_Belle Chasse'!S51+'5A2H_MAX'!S51</f>
        <v>0</v>
      </c>
      <c r="T51" s="94">
        <f>'5A2A_New Vision'!T51+'5A2B_Glencoe'!T51+'5A2C_ISL'!T51+'5A2D_Avoyelles'!T51+'5A2E_Delhi'!T51+'5A2F_Belle Chasse'!T51+'5A2H_MAX'!T51</f>
        <v>0</v>
      </c>
      <c r="U51" s="51">
        <f>'5A2A_New Vision'!U51+'5A2B_Glencoe'!U51+'5A2C_ISL'!U51+'5A2D_Avoyelles'!U51+'5A2E_Delhi'!U51+'5A2F_Belle Chasse'!U51+'5A2H_MAX'!U51</f>
        <v>0</v>
      </c>
      <c r="V51" s="51">
        <f>'5A2A_New Vision'!V51+'5A2B_Glencoe'!V51+'5A2C_ISL'!V51+'5A2D_Avoyelles'!V51+'5A2E_Delhi'!V51+'5A2F_Belle Chasse'!V51+'5A2H_MAX'!V51</f>
        <v>0</v>
      </c>
      <c r="W51" s="52">
        <f>'5A2A_New Vision'!W51+'5A2B_Glencoe'!W51+'5A2C_ISL'!W51+'5A2D_Avoyelles'!W51+'5A2E_Delhi'!W51+'5A2F_Belle Chasse'!W51+'5A2H_MAX'!W51</f>
        <v>0</v>
      </c>
      <c r="X51" s="94">
        <f>'5A2A_New Vision'!X51+'5A2B_Glencoe'!X51+'5A2C_ISL'!X51+'5A2D_Avoyelles'!X51+'5A2E_Delhi'!X51+'5A2F_Belle Chasse'!X51+'5A2H_MAX'!X51</f>
        <v>0</v>
      </c>
      <c r="Y51" s="80">
        <f>'5A2A_New Vision'!Y51+'5A2B_Glencoe'!Y51+'5A2C_ISL'!Y51+'5A2D_Avoyelles'!Y51+'5A2E_Delhi'!Y51+'5A2F_Belle Chasse'!Y51+'5A2H_MAX'!Y51</f>
        <v>0</v>
      </c>
      <c r="Z51" s="94">
        <f>'5A2A_New Vision'!Z51+'5A2B_Glencoe'!Z51+'5A2C_ISL'!Z51+'5A2D_Avoyelles'!Z51+'5A2E_Delhi'!Z51+'5A2F_Belle Chasse'!Z51+'5A2H_MAX'!Z51</f>
        <v>0</v>
      </c>
      <c r="AA51" s="51">
        <f>'5A2A_New Vision'!AA51+'5A2B_Glencoe'!AA51+'5A2C_ISL'!AA51+'5A2D_Avoyelles'!AA51+'5A2E_Delhi'!AA51+'5A2F_Belle Chasse'!AA51+'5A2H_MAX'!AA51</f>
        <v>0</v>
      </c>
      <c r="AB51" s="94">
        <f>'5A2A_New Vision'!AB51+'5A2B_Glencoe'!AB51+'5A2C_ISL'!AB51+'5A2D_Avoyelles'!AB51+'5A2E_Delhi'!AB51+'5A2F_Belle Chasse'!AB51+'5A2H_MAX'!AB51</f>
        <v>0</v>
      </c>
      <c r="AC51" s="53">
        <f>'5A2A_New Vision'!AC51+'5A2B_Glencoe'!AC51+'5A2C_ISL'!AC51+'5A2D_Avoyelles'!AC51+'5A2E_Delhi'!AC51+'5A2F_Belle Chasse'!AC51+'5A2H_MAX'!AC51</f>
        <v>0</v>
      </c>
      <c r="AD51" s="51">
        <f>'5A2A_New Vision'!AD51+'5A2B_Glencoe'!AD51+'5A2C_ISL'!AD51+'5A2D_Avoyelles'!AD51+'5A2E_Delhi'!AD51+'5A2F_Belle Chasse'!AD51+'5A2H_MAX'!AD51</f>
        <v>0</v>
      </c>
      <c r="AE51" s="95">
        <f>'5A2A_New Vision'!AE51+'5A2B_Glencoe'!AE51+'5A2C_ISL'!AE51+'5A2D_Avoyelles'!AE51+'5A2E_Delhi'!AE51+'5A2F_Belle Chasse'!AE51+'5A2H_MAX'!AE51</f>
        <v>0</v>
      </c>
      <c r="AF51" s="95">
        <f>'5A2A_New Vision'!AF51+'5A2B_Glencoe'!AF51+'5A2C_ISL'!AF51+'5A2D_Avoyelles'!AF51+'5A2E_Delhi'!AF51+'5A2F_Belle Chasse'!AF51+'5A2H_MAX'!AF51</f>
        <v>0</v>
      </c>
    </row>
    <row r="52" spans="1:32" ht="16.149999999999999" customHeight="1" x14ac:dyDescent="0.2">
      <c r="A52" s="58">
        <v>46</v>
      </c>
      <c r="B52" s="59" t="s">
        <v>52</v>
      </c>
      <c r="C52" s="318">
        <f>'5A2A_New Vision'!C52+'5A2B_Glencoe'!C52+'5A2C_ISL'!C52+'5A2D_Avoyelles'!C52+'5A2E_Delhi'!C52+'5A2F_Belle Chasse'!C52+'5A2H_MAX'!C52</f>
        <v>0</v>
      </c>
      <c r="D52" s="60">
        <f>'Source Data'!O52</f>
        <v>7709.3752847367332</v>
      </c>
      <c r="E52" s="65">
        <f>'5A2A_New Vision'!E52+'5A2B_Glencoe'!E52+'5A2C_ISL'!E52+'5A2D_Avoyelles'!E52+'5A2E_Delhi'!E52+'5A2F_Belle Chasse'!E52+'5A2H_MAX'!E52</f>
        <v>0</v>
      </c>
      <c r="F52" s="65"/>
      <c r="G52" s="65">
        <f>'5A2A_New Vision'!G52+'5A2B_Glencoe'!G52+'5A2C_ISL'!G52+'5A2D_Avoyelles'!G52+'5A2E_Delhi'!G52+'5A2F_Belle Chasse'!G52+'5A2H_MAX'!G52</f>
        <v>0</v>
      </c>
      <c r="H52" s="336">
        <f>'5A2A_New Vision'!H52+'5A2B_Glencoe'!H52+'5A2C_ISL'!H52+'5A2D_Avoyelles'!H52+'5A2E_Delhi'!H52+'5A2F_Belle Chasse'!H52+'5A2H_MAX'!H52</f>
        <v>0</v>
      </c>
      <c r="I52" s="60">
        <f>'Source Data'!I52</f>
        <v>708.93963160759859</v>
      </c>
      <c r="J52" s="65">
        <f>'5A2A_New Vision'!J52+'5A2B_Glencoe'!J52+'5A2C_ISL'!J52+'5A2D_Avoyelles'!J52+'5A2E_Delhi'!J52+'5A2F_Belle Chasse'!J52+'5A2H_MAX'!J52</f>
        <v>0</v>
      </c>
      <c r="K52" s="336">
        <f>'5A2A_New Vision'!K52+'5A2B_Glencoe'!K52+'5A2C_ISL'!K52+'5A2D_Avoyelles'!K52+'5A2E_Delhi'!K52+'5A2F_Belle Chasse'!K52+'5A2H_MAX'!K52</f>
        <v>0</v>
      </c>
      <c r="L52" s="60">
        <f>'Source Data'!J52</f>
        <v>193.3471722566178</v>
      </c>
      <c r="M52" s="65">
        <f>'5A2A_New Vision'!M52+'5A2B_Glencoe'!M52+'5A2C_ISL'!M52+'5A2D_Avoyelles'!M52+'5A2E_Delhi'!M52+'5A2F_Belle Chasse'!M52+'5A2H_MAX'!M52</f>
        <v>0</v>
      </c>
      <c r="N52" s="336">
        <f>'5A2A_New Vision'!N52+'5A2B_Glencoe'!N52+'5A2C_ISL'!N52+'5A2D_Avoyelles'!N52+'5A2E_Delhi'!N52+'5A2F_Belle Chasse'!N52+'5A2H_MAX'!N52</f>
        <v>0</v>
      </c>
      <c r="O52" s="60">
        <f>'Source Data'!K52</f>
        <v>4833.6793064154454</v>
      </c>
      <c r="P52" s="65">
        <f>'5A2A_New Vision'!P52+'5A2B_Glencoe'!P52+'5A2C_ISL'!P52+'5A2D_Avoyelles'!P52+'5A2E_Delhi'!P52+'5A2F_Belle Chasse'!P52+'5A2H_MAX'!P52</f>
        <v>0</v>
      </c>
      <c r="Q52" s="336">
        <f>'5A2A_New Vision'!Q52+'5A2B_Glencoe'!Q52+'5A2C_ISL'!Q52+'5A2D_Avoyelles'!Q52+'5A2E_Delhi'!Q52+'5A2F_Belle Chasse'!Q52+'5A2H_MAX'!Q52</f>
        <v>0</v>
      </c>
      <c r="R52" s="60">
        <f>'Source Data'!L52</f>
        <v>1933.4717225661777</v>
      </c>
      <c r="S52" s="65">
        <f>'5A2A_New Vision'!S52+'5A2B_Glencoe'!S52+'5A2C_ISL'!S52+'5A2D_Avoyelles'!S52+'5A2E_Delhi'!S52+'5A2F_Belle Chasse'!S52+'5A2H_MAX'!S52</f>
        <v>0</v>
      </c>
      <c r="T52" s="92">
        <f>'5A2A_New Vision'!T52+'5A2B_Glencoe'!T52+'5A2C_ISL'!T52+'5A2D_Avoyelles'!T52+'5A2E_Delhi'!T52+'5A2F_Belle Chasse'!T52+'5A2H_MAX'!T52</f>
        <v>0</v>
      </c>
      <c r="U52" s="60">
        <f>'5A2A_New Vision'!U52+'5A2B_Glencoe'!U52+'5A2C_ISL'!U52+'5A2D_Avoyelles'!U52+'5A2E_Delhi'!U52+'5A2F_Belle Chasse'!U52+'5A2H_MAX'!U52</f>
        <v>0</v>
      </c>
      <c r="V52" s="60">
        <f>'5A2A_New Vision'!V52+'5A2B_Glencoe'!V52+'5A2C_ISL'!V52+'5A2D_Avoyelles'!V52+'5A2E_Delhi'!V52+'5A2F_Belle Chasse'!V52+'5A2H_MAX'!V52</f>
        <v>0</v>
      </c>
      <c r="W52" s="61">
        <f>'5A2A_New Vision'!W52+'5A2B_Glencoe'!W52+'5A2C_ISL'!W52+'5A2D_Avoyelles'!W52+'5A2E_Delhi'!W52+'5A2F_Belle Chasse'!W52+'5A2H_MAX'!W52</f>
        <v>0</v>
      </c>
      <c r="X52" s="92">
        <f>'5A2A_New Vision'!X52+'5A2B_Glencoe'!X52+'5A2C_ISL'!X52+'5A2D_Avoyelles'!X52+'5A2E_Delhi'!X52+'5A2F_Belle Chasse'!X52+'5A2H_MAX'!X52</f>
        <v>0</v>
      </c>
      <c r="Y52" s="65">
        <f>'5A2A_New Vision'!Y52+'5A2B_Glencoe'!Y52+'5A2C_ISL'!Y52+'5A2D_Avoyelles'!Y52+'5A2E_Delhi'!Y52+'5A2F_Belle Chasse'!Y52+'5A2H_MAX'!Y52</f>
        <v>0</v>
      </c>
      <c r="Z52" s="92">
        <f>'5A2A_New Vision'!Z52+'5A2B_Glencoe'!Z52+'5A2C_ISL'!Z52+'5A2D_Avoyelles'!Z52+'5A2E_Delhi'!Z52+'5A2F_Belle Chasse'!Z52+'5A2H_MAX'!Z52</f>
        <v>0</v>
      </c>
      <c r="AA52" s="60">
        <f>'5A2A_New Vision'!AA52+'5A2B_Glencoe'!AA52+'5A2C_ISL'!AA52+'5A2D_Avoyelles'!AA52+'5A2E_Delhi'!AA52+'5A2F_Belle Chasse'!AA52+'5A2H_MAX'!AA52</f>
        <v>0</v>
      </c>
      <c r="AB52" s="92">
        <f>'5A2A_New Vision'!AB52+'5A2B_Glencoe'!AB52+'5A2C_ISL'!AB52+'5A2D_Avoyelles'!AB52+'5A2E_Delhi'!AB52+'5A2F_Belle Chasse'!AB52+'5A2H_MAX'!AB52</f>
        <v>0</v>
      </c>
      <c r="AC52" s="60">
        <f>'5A2A_New Vision'!AC52+'5A2B_Glencoe'!AC52+'5A2C_ISL'!AC52+'5A2D_Avoyelles'!AC52+'5A2E_Delhi'!AC52+'5A2F_Belle Chasse'!AC52+'5A2H_MAX'!AC52</f>
        <v>0</v>
      </c>
      <c r="AD52" s="60">
        <f>'5A2A_New Vision'!AD52+'5A2B_Glencoe'!AD52+'5A2C_ISL'!AD52+'5A2D_Avoyelles'!AD52+'5A2E_Delhi'!AD52+'5A2F_Belle Chasse'!AD52+'5A2H_MAX'!AD52</f>
        <v>0</v>
      </c>
      <c r="AE52" s="92">
        <f>'5A2A_New Vision'!AE52+'5A2B_Glencoe'!AE52+'5A2C_ISL'!AE52+'5A2D_Avoyelles'!AE52+'5A2E_Delhi'!AE52+'5A2F_Belle Chasse'!AE52+'5A2H_MAX'!AE52</f>
        <v>0</v>
      </c>
      <c r="AF52" s="96">
        <f>'5A2A_New Vision'!AF52+'5A2B_Glencoe'!AF52+'5A2C_ISL'!AF52+'5A2D_Avoyelles'!AF52+'5A2E_Delhi'!AF52+'5A2F_Belle Chasse'!AF52+'5A2H_MAX'!AF52</f>
        <v>0</v>
      </c>
    </row>
    <row r="53" spans="1:32" ht="16.149999999999999" customHeight="1" x14ac:dyDescent="0.2">
      <c r="A53" s="54">
        <v>47</v>
      </c>
      <c r="B53" s="55" t="s">
        <v>53</v>
      </c>
      <c r="C53" s="319">
        <f>'5A2A_New Vision'!C53+'5A2B_Glencoe'!C53+'5A2C_ISL'!C53+'5A2D_Avoyelles'!C53+'5A2E_Delhi'!C53+'5A2F_Belle Chasse'!C53+'5A2H_MAX'!C53</f>
        <v>0</v>
      </c>
      <c r="D53" s="56">
        <f>'Source Data'!O53</f>
        <v>14635.304211175284</v>
      </c>
      <c r="E53" s="74">
        <f>'5A2A_New Vision'!E53+'5A2B_Glencoe'!E53+'5A2C_ISL'!E53+'5A2D_Avoyelles'!E53+'5A2E_Delhi'!E53+'5A2F_Belle Chasse'!E53+'5A2H_MAX'!E53</f>
        <v>0</v>
      </c>
      <c r="F53" s="74"/>
      <c r="G53" s="74">
        <f>'5A2A_New Vision'!G53+'5A2B_Glencoe'!G53+'5A2C_ISL'!G53+'5A2D_Avoyelles'!G53+'5A2E_Delhi'!G53+'5A2F_Belle Chasse'!G53+'5A2H_MAX'!G53</f>
        <v>0</v>
      </c>
      <c r="H53" s="337">
        <f>'5A2A_New Vision'!H53+'5A2B_Glencoe'!H53+'5A2C_ISL'!H53+'5A2D_Avoyelles'!H53+'5A2E_Delhi'!H53+'5A2F_Belle Chasse'!H53+'5A2H_MAX'!H53</f>
        <v>0</v>
      </c>
      <c r="I53" s="56">
        <f>'Source Data'!I53</f>
        <v>340.85181534745152</v>
      </c>
      <c r="J53" s="74">
        <f>'5A2A_New Vision'!J53+'5A2B_Glencoe'!J53+'5A2C_ISL'!J53+'5A2D_Avoyelles'!J53+'5A2E_Delhi'!J53+'5A2F_Belle Chasse'!J53+'5A2H_MAX'!J53</f>
        <v>0</v>
      </c>
      <c r="K53" s="337">
        <f>'5A2A_New Vision'!K53+'5A2B_Glencoe'!K53+'5A2C_ISL'!K53+'5A2D_Avoyelles'!K53+'5A2E_Delhi'!K53+'5A2F_Belle Chasse'!K53+'5A2H_MAX'!K53</f>
        <v>0</v>
      </c>
      <c r="L53" s="56">
        <f>'Source Data'!J53</f>
        <v>92.959586003850404</v>
      </c>
      <c r="M53" s="74">
        <f>'5A2A_New Vision'!M53+'5A2B_Glencoe'!M53+'5A2C_ISL'!M53+'5A2D_Avoyelles'!M53+'5A2E_Delhi'!M53+'5A2F_Belle Chasse'!M53+'5A2H_MAX'!M53</f>
        <v>0</v>
      </c>
      <c r="N53" s="337">
        <f>'5A2A_New Vision'!N53+'5A2B_Glencoe'!N53+'5A2C_ISL'!N53+'5A2D_Avoyelles'!N53+'5A2E_Delhi'!N53+'5A2F_Belle Chasse'!N53+'5A2H_MAX'!N53</f>
        <v>0</v>
      </c>
      <c r="O53" s="56">
        <f>'Source Data'!K53</f>
        <v>2323.9896500962604</v>
      </c>
      <c r="P53" s="74">
        <f>'5A2A_New Vision'!P53+'5A2B_Glencoe'!P53+'5A2C_ISL'!P53+'5A2D_Avoyelles'!P53+'5A2E_Delhi'!P53+'5A2F_Belle Chasse'!P53+'5A2H_MAX'!P53</f>
        <v>0</v>
      </c>
      <c r="Q53" s="337">
        <f>'5A2A_New Vision'!Q53+'5A2B_Glencoe'!Q53+'5A2C_ISL'!Q53+'5A2D_Avoyelles'!Q53+'5A2E_Delhi'!Q53+'5A2F_Belle Chasse'!Q53+'5A2H_MAX'!Q53</f>
        <v>0</v>
      </c>
      <c r="R53" s="56">
        <f>'Source Data'!L53</f>
        <v>929.59586003850404</v>
      </c>
      <c r="S53" s="74">
        <f>'5A2A_New Vision'!S53+'5A2B_Glencoe'!S53+'5A2C_ISL'!S53+'5A2D_Avoyelles'!S53+'5A2E_Delhi'!S53+'5A2F_Belle Chasse'!S53+'5A2H_MAX'!S53</f>
        <v>0</v>
      </c>
      <c r="T53" s="93">
        <f>'5A2A_New Vision'!T53+'5A2B_Glencoe'!T53+'5A2C_ISL'!T53+'5A2D_Avoyelles'!T53+'5A2E_Delhi'!T53+'5A2F_Belle Chasse'!T53+'5A2H_MAX'!T53</f>
        <v>0</v>
      </c>
      <c r="U53" s="56">
        <f>'5A2A_New Vision'!U53+'5A2B_Glencoe'!U53+'5A2C_ISL'!U53+'5A2D_Avoyelles'!U53+'5A2E_Delhi'!U53+'5A2F_Belle Chasse'!U53+'5A2H_MAX'!U53</f>
        <v>0</v>
      </c>
      <c r="V53" s="56">
        <f>'5A2A_New Vision'!V53+'5A2B_Glencoe'!V53+'5A2C_ISL'!V53+'5A2D_Avoyelles'!V53+'5A2E_Delhi'!V53+'5A2F_Belle Chasse'!V53+'5A2H_MAX'!V53</f>
        <v>0</v>
      </c>
      <c r="W53" s="57">
        <f>'5A2A_New Vision'!W53+'5A2B_Glencoe'!W53+'5A2C_ISL'!W53+'5A2D_Avoyelles'!W53+'5A2E_Delhi'!W53+'5A2F_Belle Chasse'!W53+'5A2H_MAX'!W53</f>
        <v>0</v>
      </c>
      <c r="X53" s="93">
        <f>'5A2A_New Vision'!X53+'5A2B_Glencoe'!X53+'5A2C_ISL'!X53+'5A2D_Avoyelles'!X53+'5A2E_Delhi'!X53+'5A2F_Belle Chasse'!X53+'5A2H_MAX'!X53</f>
        <v>0</v>
      </c>
      <c r="Y53" s="74">
        <f>'5A2A_New Vision'!Y53+'5A2B_Glencoe'!Y53+'5A2C_ISL'!Y53+'5A2D_Avoyelles'!Y53+'5A2E_Delhi'!Y53+'5A2F_Belle Chasse'!Y53+'5A2H_MAX'!Y53</f>
        <v>0</v>
      </c>
      <c r="Z53" s="93">
        <f>'5A2A_New Vision'!Z53+'5A2B_Glencoe'!Z53+'5A2C_ISL'!Z53+'5A2D_Avoyelles'!Z53+'5A2E_Delhi'!Z53+'5A2F_Belle Chasse'!Z53+'5A2H_MAX'!Z53</f>
        <v>0</v>
      </c>
      <c r="AA53" s="56">
        <f>'5A2A_New Vision'!AA53+'5A2B_Glencoe'!AA53+'5A2C_ISL'!AA53+'5A2D_Avoyelles'!AA53+'5A2E_Delhi'!AA53+'5A2F_Belle Chasse'!AA53+'5A2H_MAX'!AA53</f>
        <v>0</v>
      </c>
      <c r="AB53" s="93">
        <f>'5A2A_New Vision'!AB53+'5A2B_Glencoe'!AB53+'5A2C_ISL'!AB53+'5A2D_Avoyelles'!AB53+'5A2E_Delhi'!AB53+'5A2F_Belle Chasse'!AB53+'5A2H_MAX'!AB53</f>
        <v>0</v>
      </c>
      <c r="AC53" s="56">
        <f>'5A2A_New Vision'!AC53+'5A2B_Glencoe'!AC53+'5A2C_ISL'!AC53+'5A2D_Avoyelles'!AC53+'5A2E_Delhi'!AC53+'5A2F_Belle Chasse'!AC53+'5A2H_MAX'!AC53</f>
        <v>0</v>
      </c>
      <c r="AD53" s="56">
        <f>'5A2A_New Vision'!AD53+'5A2B_Glencoe'!AD53+'5A2C_ISL'!AD53+'5A2D_Avoyelles'!AD53+'5A2E_Delhi'!AD53+'5A2F_Belle Chasse'!AD53+'5A2H_MAX'!AD53</f>
        <v>0</v>
      </c>
      <c r="AE53" s="93">
        <f>'5A2A_New Vision'!AE53+'5A2B_Glencoe'!AE53+'5A2C_ISL'!AE53+'5A2D_Avoyelles'!AE53+'5A2E_Delhi'!AE53+'5A2F_Belle Chasse'!AE53+'5A2H_MAX'!AE53</f>
        <v>0</v>
      </c>
      <c r="AF53" s="97">
        <f>'5A2A_New Vision'!AF53+'5A2B_Glencoe'!AF53+'5A2C_ISL'!AF53+'5A2D_Avoyelles'!AF53+'5A2E_Delhi'!AF53+'5A2F_Belle Chasse'!AF53+'5A2H_MAX'!AF53</f>
        <v>0</v>
      </c>
    </row>
    <row r="54" spans="1:32" ht="16.149999999999999" customHeight="1" x14ac:dyDescent="0.2">
      <c r="A54" s="54">
        <v>48</v>
      </c>
      <c r="B54" s="55" t="s">
        <v>91</v>
      </c>
      <c r="C54" s="319">
        <f>'5A2A_New Vision'!C54+'5A2B_Glencoe'!C54+'5A2C_ISL'!C54+'5A2D_Avoyelles'!C54+'5A2E_Delhi'!C54+'5A2F_Belle Chasse'!C54+'5A2H_MAX'!C54</f>
        <v>0</v>
      </c>
      <c r="D54" s="56">
        <f>'Source Data'!O54</f>
        <v>10015.211386435021</v>
      </c>
      <c r="E54" s="74">
        <f>'5A2A_New Vision'!E54+'5A2B_Glencoe'!E54+'5A2C_ISL'!E54+'5A2D_Avoyelles'!E54+'5A2E_Delhi'!E54+'5A2F_Belle Chasse'!E54+'5A2H_MAX'!E54</f>
        <v>0</v>
      </c>
      <c r="F54" s="74"/>
      <c r="G54" s="74">
        <f>'5A2A_New Vision'!G54+'5A2B_Glencoe'!G54+'5A2C_ISL'!G54+'5A2D_Avoyelles'!G54+'5A2E_Delhi'!G54+'5A2F_Belle Chasse'!G54+'5A2H_MAX'!G54</f>
        <v>0</v>
      </c>
      <c r="H54" s="337">
        <f>'5A2A_New Vision'!H54+'5A2B_Glencoe'!H54+'5A2C_ISL'!H54+'5A2D_Avoyelles'!H54+'5A2E_Delhi'!H54+'5A2F_Belle Chasse'!H54+'5A2H_MAX'!H54</f>
        <v>0</v>
      </c>
      <c r="I54" s="56">
        <f>'Source Data'!I54</f>
        <v>516.40353727376908</v>
      </c>
      <c r="J54" s="74">
        <f>'5A2A_New Vision'!J54+'5A2B_Glencoe'!J54+'5A2C_ISL'!J54+'5A2D_Avoyelles'!J54+'5A2E_Delhi'!J54+'5A2F_Belle Chasse'!J54+'5A2H_MAX'!J54</f>
        <v>0</v>
      </c>
      <c r="K54" s="337">
        <f>'5A2A_New Vision'!K54+'5A2B_Glencoe'!K54+'5A2C_ISL'!K54+'5A2D_Avoyelles'!K54+'5A2E_Delhi'!K54+'5A2F_Belle Chasse'!K54+'5A2H_MAX'!K54</f>
        <v>0</v>
      </c>
      <c r="L54" s="56">
        <f>'Source Data'!J54</f>
        <v>140.83732834739155</v>
      </c>
      <c r="M54" s="74">
        <f>'5A2A_New Vision'!M54+'5A2B_Glencoe'!M54+'5A2C_ISL'!M54+'5A2D_Avoyelles'!M54+'5A2E_Delhi'!M54+'5A2F_Belle Chasse'!M54+'5A2H_MAX'!M54</f>
        <v>0</v>
      </c>
      <c r="N54" s="337">
        <f>'5A2A_New Vision'!N54+'5A2B_Glencoe'!N54+'5A2C_ISL'!N54+'5A2D_Avoyelles'!N54+'5A2E_Delhi'!N54+'5A2F_Belle Chasse'!N54+'5A2H_MAX'!N54</f>
        <v>0</v>
      </c>
      <c r="O54" s="56">
        <f>'Source Data'!K54</f>
        <v>3520.9332086847894</v>
      </c>
      <c r="P54" s="74">
        <f>'5A2A_New Vision'!P54+'5A2B_Glencoe'!P54+'5A2C_ISL'!P54+'5A2D_Avoyelles'!P54+'5A2E_Delhi'!P54+'5A2F_Belle Chasse'!P54+'5A2H_MAX'!P54</f>
        <v>0</v>
      </c>
      <c r="Q54" s="337">
        <f>'5A2A_New Vision'!Q54+'5A2B_Glencoe'!Q54+'5A2C_ISL'!Q54+'5A2D_Avoyelles'!Q54+'5A2E_Delhi'!Q54+'5A2F_Belle Chasse'!Q54+'5A2H_MAX'!Q54</f>
        <v>0</v>
      </c>
      <c r="R54" s="56">
        <f>'Source Data'!L54</f>
        <v>1408.3732834739153</v>
      </c>
      <c r="S54" s="74">
        <f>'5A2A_New Vision'!S54+'5A2B_Glencoe'!S54+'5A2C_ISL'!S54+'5A2D_Avoyelles'!S54+'5A2E_Delhi'!S54+'5A2F_Belle Chasse'!S54+'5A2H_MAX'!S54</f>
        <v>0</v>
      </c>
      <c r="T54" s="93">
        <f>'5A2A_New Vision'!T54+'5A2B_Glencoe'!T54+'5A2C_ISL'!T54+'5A2D_Avoyelles'!T54+'5A2E_Delhi'!T54+'5A2F_Belle Chasse'!T54+'5A2H_MAX'!T54</f>
        <v>0</v>
      </c>
      <c r="U54" s="56">
        <f>'5A2A_New Vision'!U54+'5A2B_Glencoe'!U54+'5A2C_ISL'!U54+'5A2D_Avoyelles'!U54+'5A2E_Delhi'!U54+'5A2F_Belle Chasse'!U54+'5A2H_MAX'!U54</f>
        <v>0</v>
      </c>
      <c r="V54" s="56">
        <f>'5A2A_New Vision'!V54+'5A2B_Glencoe'!V54+'5A2C_ISL'!V54+'5A2D_Avoyelles'!V54+'5A2E_Delhi'!V54+'5A2F_Belle Chasse'!V54+'5A2H_MAX'!V54</f>
        <v>0</v>
      </c>
      <c r="W54" s="57">
        <f>'5A2A_New Vision'!W54+'5A2B_Glencoe'!W54+'5A2C_ISL'!W54+'5A2D_Avoyelles'!W54+'5A2E_Delhi'!W54+'5A2F_Belle Chasse'!W54+'5A2H_MAX'!W54</f>
        <v>0</v>
      </c>
      <c r="X54" s="93">
        <f>'5A2A_New Vision'!X54+'5A2B_Glencoe'!X54+'5A2C_ISL'!X54+'5A2D_Avoyelles'!X54+'5A2E_Delhi'!X54+'5A2F_Belle Chasse'!X54+'5A2H_MAX'!X54</f>
        <v>0</v>
      </c>
      <c r="Y54" s="74">
        <f>'5A2A_New Vision'!Y54+'5A2B_Glencoe'!Y54+'5A2C_ISL'!Y54+'5A2D_Avoyelles'!Y54+'5A2E_Delhi'!Y54+'5A2F_Belle Chasse'!Y54+'5A2H_MAX'!Y54</f>
        <v>0</v>
      </c>
      <c r="Z54" s="93">
        <f>'5A2A_New Vision'!Z54+'5A2B_Glencoe'!Z54+'5A2C_ISL'!Z54+'5A2D_Avoyelles'!Z54+'5A2E_Delhi'!Z54+'5A2F_Belle Chasse'!Z54+'5A2H_MAX'!Z54</f>
        <v>0</v>
      </c>
      <c r="AA54" s="56">
        <f>'5A2A_New Vision'!AA54+'5A2B_Glencoe'!AA54+'5A2C_ISL'!AA54+'5A2D_Avoyelles'!AA54+'5A2E_Delhi'!AA54+'5A2F_Belle Chasse'!AA54+'5A2H_MAX'!AA54</f>
        <v>0</v>
      </c>
      <c r="AB54" s="93">
        <f>'5A2A_New Vision'!AB54+'5A2B_Glencoe'!AB54+'5A2C_ISL'!AB54+'5A2D_Avoyelles'!AB54+'5A2E_Delhi'!AB54+'5A2F_Belle Chasse'!AB54+'5A2H_MAX'!AB54</f>
        <v>0</v>
      </c>
      <c r="AC54" s="56">
        <f>'5A2A_New Vision'!AC54+'5A2B_Glencoe'!AC54+'5A2C_ISL'!AC54+'5A2D_Avoyelles'!AC54+'5A2E_Delhi'!AC54+'5A2F_Belle Chasse'!AC54+'5A2H_MAX'!AC54</f>
        <v>0</v>
      </c>
      <c r="AD54" s="56">
        <f>'5A2A_New Vision'!AD54+'5A2B_Glencoe'!AD54+'5A2C_ISL'!AD54+'5A2D_Avoyelles'!AD54+'5A2E_Delhi'!AD54+'5A2F_Belle Chasse'!AD54+'5A2H_MAX'!AD54</f>
        <v>0</v>
      </c>
      <c r="AE54" s="93">
        <f>'5A2A_New Vision'!AE54+'5A2B_Glencoe'!AE54+'5A2C_ISL'!AE54+'5A2D_Avoyelles'!AE54+'5A2E_Delhi'!AE54+'5A2F_Belle Chasse'!AE54+'5A2H_MAX'!AE54</f>
        <v>0</v>
      </c>
      <c r="AF54" s="97">
        <f>'5A2A_New Vision'!AF54+'5A2B_Glencoe'!AF54+'5A2C_ISL'!AF54+'5A2D_Avoyelles'!AF54+'5A2E_Delhi'!AF54+'5A2F_Belle Chasse'!AF54+'5A2H_MAX'!AF54</f>
        <v>0</v>
      </c>
    </row>
    <row r="55" spans="1:32" ht="16.149999999999999" customHeight="1" x14ac:dyDescent="0.2">
      <c r="A55" s="54">
        <v>49</v>
      </c>
      <c r="B55" s="55" t="s">
        <v>54</v>
      </c>
      <c r="C55" s="319">
        <f>'5A2A_New Vision'!C55+'5A2B_Glencoe'!C55+'5A2C_ISL'!C55+'5A2D_Avoyelles'!C55+'5A2E_Delhi'!C55+'5A2F_Belle Chasse'!C55+'5A2H_MAX'!C55</f>
        <v>0</v>
      </c>
      <c r="D55" s="56">
        <f>'Source Data'!O55</f>
        <v>6652.5200632140222</v>
      </c>
      <c r="E55" s="74">
        <f>'5A2A_New Vision'!E55+'5A2B_Glencoe'!E55+'5A2C_ISL'!E55+'5A2D_Avoyelles'!E55+'5A2E_Delhi'!E55+'5A2F_Belle Chasse'!E55+'5A2H_MAX'!E55</f>
        <v>0</v>
      </c>
      <c r="F55" s="74"/>
      <c r="G55" s="74">
        <f>'5A2A_New Vision'!G55+'5A2B_Glencoe'!G55+'5A2C_ISL'!G55+'5A2D_Avoyelles'!G55+'5A2E_Delhi'!G55+'5A2F_Belle Chasse'!G55+'5A2H_MAX'!G55</f>
        <v>0</v>
      </c>
      <c r="H55" s="337">
        <f>'5A2A_New Vision'!H55+'5A2B_Glencoe'!H55+'5A2C_ISL'!H55+'5A2D_Avoyelles'!H55+'5A2E_Delhi'!H55+'5A2F_Belle Chasse'!H55+'5A2H_MAX'!H55</f>
        <v>0</v>
      </c>
      <c r="I55" s="56">
        <f>'Source Data'!I55</f>
        <v>660.79145627436594</v>
      </c>
      <c r="J55" s="74">
        <f>'5A2A_New Vision'!J55+'5A2B_Glencoe'!J55+'5A2C_ISL'!J55+'5A2D_Avoyelles'!J55+'5A2E_Delhi'!J55+'5A2F_Belle Chasse'!J55+'5A2H_MAX'!J55</f>
        <v>0</v>
      </c>
      <c r="K55" s="337">
        <f>'5A2A_New Vision'!K55+'5A2B_Glencoe'!K55+'5A2C_ISL'!K55+'5A2D_Avoyelles'!K55+'5A2E_Delhi'!K55+'5A2F_Belle Chasse'!K55+'5A2H_MAX'!K55</f>
        <v>0</v>
      </c>
      <c r="L55" s="56">
        <f>'Source Data'!J55</f>
        <v>180.21585171119071</v>
      </c>
      <c r="M55" s="74">
        <f>'5A2A_New Vision'!M55+'5A2B_Glencoe'!M55+'5A2C_ISL'!M55+'5A2D_Avoyelles'!M55+'5A2E_Delhi'!M55+'5A2F_Belle Chasse'!M55+'5A2H_MAX'!M55</f>
        <v>0</v>
      </c>
      <c r="N55" s="337">
        <f>'5A2A_New Vision'!N55+'5A2B_Glencoe'!N55+'5A2C_ISL'!N55+'5A2D_Avoyelles'!N55+'5A2E_Delhi'!N55+'5A2F_Belle Chasse'!N55+'5A2H_MAX'!N55</f>
        <v>0</v>
      </c>
      <c r="O55" s="56">
        <f>'Source Data'!K55</f>
        <v>4505.3962927797675</v>
      </c>
      <c r="P55" s="74">
        <f>'5A2A_New Vision'!P55+'5A2B_Glencoe'!P55+'5A2C_ISL'!P55+'5A2D_Avoyelles'!P55+'5A2E_Delhi'!P55+'5A2F_Belle Chasse'!P55+'5A2H_MAX'!P55</f>
        <v>0</v>
      </c>
      <c r="Q55" s="337">
        <f>'5A2A_New Vision'!Q55+'5A2B_Glencoe'!Q55+'5A2C_ISL'!Q55+'5A2D_Avoyelles'!Q55+'5A2E_Delhi'!Q55+'5A2F_Belle Chasse'!Q55+'5A2H_MAX'!Q55</f>
        <v>0</v>
      </c>
      <c r="R55" s="56">
        <f>'Source Data'!L55</f>
        <v>1802.158517111907</v>
      </c>
      <c r="S55" s="74">
        <f>'5A2A_New Vision'!S55+'5A2B_Glencoe'!S55+'5A2C_ISL'!S55+'5A2D_Avoyelles'!S55+'5A2E_Delhi'!S55+'5A2F_Belle Chasse'!S55+'5A2H_MAX'!S55</f>
        <v>0</v>
      </c>
      <c r="T55" s="93">
        <f>'5A2A_New Vision'!T55+'5A2B_Glencoe'!T55+'5A2C_ISL'!T55+'5A2D_Avoyelles'!T55+'5A2E_Delhi'!T55+'5A2F_Belle Chasse'!T55+'5A2H_MAX'!T55</f>
        <v>0</v>
      </c>
      <c r="U55" s="56">
        <f>'5A2A_New Vision'!U55+'5A2B_Glencoe'!U55+'5A2C_ISL'!U55+'5A2D_Avoyelles'!U55+'5A2E_Delhi'!U55+'5A2F_Belle Chasse'!U55+'5A2H_MAX'!U55</f>
        <v>0</v>
      </c>
      <c r="V55" s="56">
        <f>'5A2A_New Vision'!V55+'5A2B_Glencoe'!V55+'5A2C_ISL'!V55+'5A2D_Avoyelles'!V55+'5A2E_Delhi'!V55+'5A2F_Belle Chasse'!V55+'5A2H_MAX'!V55</f>
        <v>0</v>
      </c>
      <c r="W55" s="57">
        <f>'5A2A_New Vision'!W55+'5A2B_Glencoe'!W55+'5A2C_ISL'!W55+'5A2D_Avoyelles'!W55+'5A2E_Delhi'!W55+'5A2F_Belle Chasse'!W55+'5A2H_MAX'!W55</f>
        <v>0</v>
      </c>
      <c r="X55" s="93">
        <f>'5A2A_New Vision'!X55+'5A2B_Glencoe'!X55+'5A2C_ISL'!X55+'5A2D_Avoyelles'!X55+'5A2E_Delhi'!X55+'5A2F_Belle Chasse'!X55+'5A2H_MAX'!X55</f>
        <v>0</v>
      </c>
      <c r="Y55" s="74">
        <f>'5A2A_New Vision'!Y55+'5A2B_Glencoe'!Y55+'5A2C_ISL'!Y55+'5A2D_Avoyelles'!Y55+'5A2E_Delhi'!Y55+'5A2F_Belle Chasse'!Y55+'5A2H_MAX'!Y55</f>
        <v>0</v>
      </c>
      <c r="Z55" s="93">
        <f>'5A2A_New Vision'!Z55+'5A2B_Glencoe'!Z55+'5A2C_ISL'!Z55+'5A2D_Avoyelles'!Z55+'5A2E_Delhi'!Z55+'5A2F_Belle Chasse'!Z55+'5A2H_MAX'!Z55</f>
        <v>0</v>
      </c>
      <c r="AA55" s="56">
        <f>'5A2A_New Vision'!AA55+'5A2B_Glencoe'!AA55+'5A2C_ISL'!AA55+'5A2D_Avoyelles'!AA55+'5A2E_Delhi'!AA55+'5A2F_Belle Chasse'!AA55+'5A2H_MAX'!AA55</f>
        <v>0</v>
      </c>
      <c r="AB55" s="93">
        <f>'5A2A_New Vision'!AB55+'5A2B_Glencoe'!AB55+'5A2C_ISL'!AB55+'5A2D_Avoyelles'!AB55+'5A2E_Delhi'!AB55+'5A2F_Belle Chasse'!AB55+'5A2H_MAX'!AB55</f>
        <v>0</v>
      </c>
      <c r="AC55" s="56">
        <f>'5A2A_New Vision'!AC55+'5A2B_Glencoe'!AC55+'5A2C_ISL'!AC55+'5A2D_Avoyelles'!AC55+'5A2E_Delhi'!AC55+'5A2F_Belle Chasse'!AC55+'5A2H_MAX'!AC55</f>
        <v>0</v>
      </c>
      <c r="AD55" s="56">
        <f>'5A2A_New Vision'!AD55+'5A2B_Glencoe'!AD55+'5A2C_ISL'!AD55+'5A2D_Avoyelles'!AD55+'5A2E_Delhi'!AD55+'5A2F_Belle Chasse'!AD55+'5A2H_MAX'!AD55</f>
        <v>0</v>
      </c>
      <c r="AE55" s="93">
        <f>'5A2A_New Vision'!AE55+'5A2B_Glencoe'!AE55+'5A2C_ISL'!AE55+'5A2D_Avoyelles'!AE55+'5A2E_Delhi'!AE55+'5A2F_Belle Chasse'!AE55+'5A2H_MAX'!AE55</f>
        <v>0</v>
      </c>
      <c r="AF55" s="97">
        <f>'5A2A_New Vision'!AF55+'5A2B_Glencoe'!AF55+'5A2C_ISL'!AF55+'5A2D_Avoyelles'!AF55+'5A2E_Delhi'!AF55+'5A2F_Belle Chasse'!AF55+'5A2H_MAX'!AF55</f>
        <v>0</v>
      </c>
    </row>
    <row r="56" spans="1:32" ht="16.149999999999999" customHeight="1" x14ac:dyDescent="0.2">
      <c r="A56" s="49">
        <v>50</v>
      </c>
      <c r="B56" s="50" t="s">
        <v>55</v>
      </c>
      <c r="C56" s="320">
        <f>'5A2A_New Vision'!C56+'5A2B_Glencoe'!C56+'5A2C_ISL'!C56+'5A2D_Avoyelles'!C56+'5A2E_Delhi'!C56+'5A2F_Belle Chasse'!C56+'5A2H_MAX'!C56</f>
        <v>0</v>
      </c>
      <c r="D56" s="51">
        <f>'Source Data'!O56</f>
        <v>7770.2487437121554</v>
      </c>
      <c r="E56" s="80">
        <f>'5A2A_New Vision'!E56+'5A2B_Glencoe'!E56+'5A2C_ISL'!E56+'5A2D_Avoyelles'!E56+'5A2E_Delhi'!E56+'5A2F_Belle Chasse'!E56+'5A2H_MAX'!E56</f>
        <v>0</v>
      </c>
      <c r="F56" s="80"/>
      <c r="G56" s="80">
        <f>'5A2A_New Vision'!G56+'5A2B_Glencoe'!G56+'5A2C_ISL'!G56+'5A2D_Avoyelles'!G56+'5A2E_Delhi'!G56+'5A2F_Belle Chasse'!G56+'5A2H_MAX'!G56</f>
        <v>0</v>
      </c>
      <c r="H56" s="338">
        <f>'5A2A_New Vision'!H56+'5A2B_Glencoe'!H56+'5A2C_ISL'!H56+'5A2D_Avoyelles'!H56+'5A2E_Delhi'!H56+'5A2F_Belle Chasse'!H56+'5A2H_MAX'!H56</f>
        <v>0</v>
      </c>
      <c r="I56" s="51">
        <f>'Source Data'!I56</f>
        <v>638.95176727517901</v>
      </c>
      <c r="J56" s="80">
        <f>'5A2A_New Vision'!J56+'5A2B_Glencoe'!J56+'5A2C_ISL'!J56+'5A2D_Avoyelles'!J56+'5A2E_Delhi'!J56+'5A2F_Belle Chasse'!J56+'5A2H_MAX'!J56</f>
        <v>0</v>
      </c>
      <c r="K56" s="338">
        <f>'5A2A_New Vision'!K56+'5A2B_Glencoe'!K56+'5A2C_ISL'!K56+'5A2D_Avoyelles'!K56+'5A2E_Delhi'!K56+'5A2F_Belle Chasse'!K56+'5A2H_MAX'!K56</f>
        <v>0</v>
      </c>
      <c r="L56" s="51">
        <f>'Source Data'!J56</f>
        <v>174.25957289323065</v>
      </c>
      <c r="M56" s="80">
        <f>'5A2A_New Vision'!M56+'5A2B_Glencoe'!M56+'5A2C_ISL'!M56+'5A2D_Avoyelles'!M56+'5A2E_Delhi'!M56+'5A2F_Belle Chasse'!M56+'5A2H_MAX'!M56</f>
        <v>0</v>
      </c>
      <c r="N56" s="338">
        <f>'5A2A_New Vision'!N56+'5A2B_Glencoe'!N56+'5A2C_ISL'!N56+'5A2D_Avoyelles'!N56+'5A2E_Delhi'!N56+'5A2F_Belle Chasse'!N56+'5A2H_MAX'!N56</f>
        <v>0</v>
      </c>
      <c r="O56" s="51">
        <f>'Source Data'!K56</f>
        <v>4356.4893223307663</v>
      </c>
      <c r="P56" s="80">
        <f>'5A2A_New Vision'!P56+'5A2B_Glencoe'!P56+'5A2C_ISL'!P56+'5A2D_Avoyelles'!P56+'5A2E_Delhi'!P56+'5A2F_Belle Chasse'!P56+'5A2H_MAX'!P56</f>
        <v>0</v>
      </c>
      <c r="Q56" s="338">
        <f>'5A2A_New Vision'!Q56+'5A2B_Glencoe'!Q56+'5A2C_ISL'!Q56+'5A2D_Avoyelles'!Q56+'5A2E_Delhi'!Q56+'5A2F_Belle Chasse'!Q56+'5A2H_MAX'!Q56</f>
        <v>0</v>
      </c>
      <c r="R56" s="51">
        <f>'Source Data'!L56</f>
        <v>1742.5957289323062</v>
      </c>
      <c r="S56" s="80">
        <f>'5A2A_New Vision'!S56+'5A2B_Glencoe'!S56+'5A2C_ISL'!S56+'5A2D_Avoyelles'!S56+'5A2E_Delhi'!S56+'5A2F_Belle Chasse'!S56+'5A2H_MAX'!S56</f>
        <v>0</v>
      </c>
      <c r="T56" s="94">
        <f>'5A2A_New Vision'!T56+'5A2B_Glencoe'!T56+'5A2C_ISL'!T56+'5A2D_Avoyelles'!T56+'5A2E_Delhi'!T56+'5A2F_Belle Chasse'!T56+'5A2H_MAX'!T56</f>
        <v>0</v>
      </c>
      <c r="U56" s="51">
        <f>'5A2A_New Vision'!U56+'5A2B_Glencoe'!U56+'5A2C_ISL'!U56+'5A2D_Avoyelles'!U56+'5A2E_Delhi'!U56+'5A2F_Belle Chasse'!U56+'5A2H_MAX'!U56</f>
        <v>0</v>
      </c>
      <c r="V56" s="51">
        <f>'5A2A_New Vision'!V56+'5A2B_Glencoe'!V56+'5A2C_ISL'!V56+'5A2D_Avoyelles'!V56+'5A2E_Delhi'!V56+'5A2F_Belle Chasse'!V56+'5A2H_MAX'!V56</f>
        <v>0</v>
      </c>
      <c r="W56" s="52">
        <f>'5A2A_New Vision'!W56+'5A2B_Glencoe'!W56+'5A2C_ISL'!W56+'5A2D_Avoyelles'!W56+'5A2E_Delhi'!W56+'5A2F_Belle Chasse'!W56+'5A2H_MAX'!W56</f>
        <v>0</v>
      </c>
      <c r="X56" s="94">
        <f>'5A2A_New Vision'!X56+'5A2B_Glencoe'!X56+'5A2C_ISL'!X56+'5A2D_Avoyelles'!X56+'5A2E_Delhi'!X56+'5A2F_Belle Chasse'!X56+'5A2H_MAX'!X56</f>
        <v>0</v>
      </c>
      <c r="Y56" s="80">
        <f>'5A2A_New Vision'!Y56+'5A2B_Glencoe'!Y56+'5A2C_ISL'!Y56+'5A2D_Avoyelles'!Y56+'5A2E_Delhi'!Y56+'5A2F_Belle Chasse'!Y56+'5A2H_MAX'!Y56</f>
        <v>0</v>
      </c>
      <c r="Z56" s="94">
        <f>'5A2A_New Vision'!Z56+'5A2B_Glencoe'!Z56+'5A2C_ISL'!Z56+'5A2D_Avoyelles'!Z56+'5A2E_Delhi'!Z56+'5A2F_Belle Chasse'!Z56+'5A2H_MAX'!Z56</f>
        <v>0</v>
      </c>
      <c r="AA56" s="51">
        <f>'5A2A_New Vision'!AA56+'5A2B_Glencoe'!AA56+'5A2C_ISL'!AA56+'5A2D_Avoyelles'!AA56+'5A2E_Delhi'!AA56+'5A2F_Belle Chasse'!AA56+'5A2H_MAX'!AA56</f>
        <v>0</v>
      </c>
      <c r="AB56" s="94">
        <f>'5A2A_New Vision'!AB56+'5A2B_Glencoe'!AB56+'5A2C_ISL'!AB56+'5A2D_Avoyelles'!AB56+'5A2E_Delhi'!AB56+'5A2F_Belle Chasse'!AB56+'5A2H_MAX'!AB56</f>
        <v>0</v>
      </c>
      <c r="AC56" s="53">
        <f>'5A2A_New Vision'!AC56+'5A2B_Glencoe'!AC56+'5A2C_ISL'!AC56+'5A2D_Avoyelles'!AC56+'5A2E_Delhi'!AC56+'5A2F_Belle Chasse'!AC56+'5A2H_MAX'!AC56</f>
        <v>0</v>
      </c>
      <c r="AD56" s="51">
        <f>'5A2A_New Vision'!AD56+'5A2B_Glencoe'!AD56+'5A2C_ISL'!AD56+'5A2D_Avoyelles'!AD56+'5A2E_Delhi'!AD56+'5A2F_Belle Chasse'!AD56+'5A2H_MAX'!AD56</f>
        <v>0</v>
      </c>
      <c r="AE56" s="95">
        <f>'5A2A_New Vision'!AE56+'5A2B_Glencoe'!AE56+'5A2C_ISL'!AE56+'5A2D_Avoyelles'!AE56+'5A2E_Delhi'!AE56+'5A2F_Belle Chasse'!AE56+'5A2H_MAX'!AE56</f>
        <v>0</v>
      </c>
      <c r="AF56" s="95">
        <f>'5A2A_New Vision'!AF56+'5A2B_Glencoe'!AF56+'5A2C_ISL'!AF56+'5A2D_Avoyelles'!AF56+'5A2E_Delhi'!AF56+'5A2F_Belle Chasse'!AF56+'5A2H_MAX'!AF56</f>
        <v>0</v>
      </c>
    </row>
    <row r="57" spans="1:32" ht="16.149999999999999" customHeight="1" x14ac:dyDescent="0.2">
      <c r="A57" s="58">
        <v>51</v>
      </c>
      <c r="B57" s="59" t="s">
        <v>56</v>
      </c>
      <c r="C57" s="318">
        <f>'5A2A_New Vision'!C57+'5A2B_Glencoe'!C57+'5A2C_ISL'!C57+'5A2D_Avoyelles'!C57+'5A2E_Delhi'!C57+'5A2F_Belle Chasse'!C57+'5A2H_MAX'!C57</f>
        <v>0</v>
      </c>
      <c r="D57" s="60">
        <f>'Source Data'!O57</f>
        <v>7810.0769154997215</v>
      </c>
      <c r="E57" s="65">
        <f>'5A2A_New Vision'!E57+'5A2B_Glencoe'!E57+'5A2C_ISL'!E57+'5A2D_Avoyelles'!E57+'5A2E_Delhi'!E57+'5A2F_Belle Chasse'!E57+'5A2H_MAX'!E57</f>
        <v>0</v>
      </c>
      <c r="F57" s="65"/>
      <c r="G57" s="65">
        <f>'5A2A_New Vision'!G57+'5A2B_Glencoe'!G57+'5A2C_ISL'!G57+'5A2D_Avoyelles'!G57+'5A2E_Delhi'!G57+'5A2F_Belle Chasse'!G57+'5A2H_MAX'!G57</f>
        <v>0</v>
      </c>
      <c r="H57" s="336">
        <f>'5A2A_New Vision'!H57+'5A2B_Glencoe'!H57+'5A2C_ISL'!H57+'5A2D_Avoyelles'!H57+'5A2E_Delhi'!H57+'5A2F_Belle Chasse'!H57+'5A2H_MAX'!H57</f>
        <v>0</v>
      </c>
      <c r="I57" s="60">
        <f>'Source Data'!I57</f>
        <v>570.93395934473472</v>
      </c>
      <c r="J57" s="65">
        <f>'5A2A_New Vision'!J57+'5A2B_Glencoe'!J57+'5A2C_ISL'!J57+'5A2D_Avoyelles'!J57+'5A2E_Delhi'!J57+'5A2F_Belle Chasse'!J57+'5A2H_MAX'!J57</f>
        <v>0</v>
      </c>
      <c r="K57" s="336">
        <f>'5A2A_New Vision'!K57+'5A2B_Glencoe'!K57+'5A2C_ISL'!K57+'5A2D_Avoyelles'!K57+'5A2E_Delhi'!K57+'5A2F_Belle Chasse'!K57+'5A2H_MAX'!K57</f>
        <v>0</v>
      </c>
      <c r="L57" s="60">
        <f>'Source Data'!J57</f>
        <v>155.70926163947308</v>
      </c>
      <c r="M57" s="65">
        <f>'5A2A_New Vision'!M57+'5A2B_Glencoe'!M57+'5A2C_ISL'!M57+'5A2D_Avoyelles'!M57+'5A2E_Delhi'!M57+'5A2F_Belle Chasse'!M57+'5A2H_MAX'!M57</f>
        <v>0</v>
      </c>
      <c r="N57" s="336">
        <f>'5A2A_New Vision'!N57+'5A2B_Glencoe'!N57+'5A2C_ISL'!N57+'5A2D_Avoyelles'!N57+'5A2E_Delhi'!N57+'5A2F_Belle Chasse'!N57+'5A2H_MAX'!N57</f>
        <v>0</v>
      </c>
      <c r="O57" s="60">
        <f>'Source Data'!K57</f>
        <v>3892.7315409868274</v>
      </c>
      <c r="P57" s="65">
        <f>'5A2A_New Vision'!P57+'5A2B_Glencoe'!P57+'5A2C_ISL'!P57+'5A2D_Avoyelles'!P57+'5A2E_Delhi'!P57+'5A2F_Belle Chasse'!P57+'5A2H_MAX'!P57</f>
        <v>0</v>
      </c>
      <c r="Q57" s="336">
        <f>'5A2A_New Vision'!Q57+'5A2B_Glencoe'!Q57+'5A2C_ISL'!Q57+'5A2D_Avoyelles'!Q57+'5A2E_Delhi'!Q57+'5A2F_Belle Chasse'!Q57+'5A2H_MAX'!Q57</f>
        <v>0</v>
      </c>
      <c r="R57" s="60">
        <f>'Source Data'!L57</f>
        <v>1557.0926163947308</v>
      </c>
      <c r="S57" s="65">
        <f>'5A2A_New Vision'!S57+'5A2B_Glencoe'!S57+'5A2C_ISL'!S57+'5A2D_Avoyelles'!S57+'5A2E_Delhi'!S57+'5A2F_Belle Chasse'!S57+'5A2H_MAX'!S57</f>
        <v>0</v>
      </c>
      <c r="T57" s="92">
        <f>'5A2A_New Vision'!T57+'5A2B_Glencoe'!T57+'5A2C_ISL'!T57+'5A2D_Avoyelles'!T57+'5A2E_Delhi'!T57+'5A2F_Belle Chasse'!T57+'5A2H_MAX'!T57</f>
        <v>0</v>
      </c>
      <c r="U57" s="60">
        <f>'5A2A_New Vision'!U57+'5A2B_Glencoe'!U57+'5A2C_ISL'!U57+'5A2D_Avoyelles'!U57+'5A2E_Delhi'!U57+'5A2F_Belle Chasse'!U57+'5A2H_MAX'!U57</f>
        <v>0</v>
      </c>
      <c r="V57" s="60">
        <f>'5A2A_New Vision'!V57+'5A2B_Glencoe'!V57+'5A2C_ISL'!V57+'5A2D_Avoyelles'!V57+'5A2E_Delhi'!V57+'5A2F_Belle Chasse'!V57+'5A2H_MAX'!V57</f>
        <v>0</v>
      </c>
      <c r="W57" s="61">
        <f>'5A2A_New Vision'!W57+'5A2B_Glencoe'!W57+'5A2C_ISL'!W57+'5A2D_Avoyelles'!W57+'5A2E_Delhi'!W57+'5A2F_Belle Chasse'!W57+'5A2H_MAX'!W57</f>
        <v>0</v>
      </c>
      <c r="X57" s="92">
        <f>'5A2A_New Vision'!X57+'5A2B_Glencoe'!X57+'5A2C_ISL'!X57+'5A2D_Avoyelles'!X57+'5A2E_Delhi'!X57+'5A2F_Belle Chasse'!X57+'5A2H_MAX'!X57</f>
        <v>0</v>
      </c>
      <c r="Y57" s="65">
        <f>'5A2A_New Vision'!Y57+'5A2B_Glencoe'!Y57+'5A2C_ISL'!Y57+'5A2D_Avoyelles'!Y57+'5A2E_Delhi'!Y57+'5A2F_Belle Chasse'!Y57+'5A2H_MAX'!Y57</f>
        <v>0</v>
      </c>
      <c r="Z57" s="92">
        <f>'5A2A_New Vision'!Z57+'5A2B_Glencoe'!Z57+'5A2C_ISL'!Z57+'5A2D_Avoyelles'!Z57+'5A2E_Delhi'!Z57+'5A2F_Belle Chasse'!Z57+'5A2H_MAX'!Z57</f>
        <v>0</v>
      </c>
      <c r="AA57" s="60">
        <f>'5A2A_New Vision'!AA57+'5A2B_Glencoe'!AA57+'5A2C_ISL'!AA57+'5A2D_Avoyelles'!AA57+'5A2E_Delhi'!AA57+'5A2F_Belle Chasse'!AA57+'5A2H_MAX'!AA57</f>
        <v>0</v>
      </c>
      <c r="AB57" s="92">
        <f>'5A2A_New Vision'!AB57+'5A2B_Glencoe'!AB57+'5A2C_ISL'!AB57+'5A2D_Avoyelles'!AB57+'5A2E_Delhi'!AB57+'5A2F_Belle Chasse'!AB57+'5A2H_MAX'!AB57</f>
        <v>0</v>
      </c>
      <c r="AC57" s="60">
        <f>'5A2A_New Vision'!AC57+'5A2B_Glencoe'!AC57+'5A2C_ISL'!AC57+'5A2D_Avoyelles'!AC57+'5A2E_Delhi'!AC57+'5A2F_Belle Chasse'!AC57+'5A2H_MAX'!AC57</f>
        <v>0</v>
      </c>
      <c r="AD57" s="60">
        <f>'5A2A_New Vision'!AD57+'5A2B_Glencoe'!AD57+'5A2C_ISL'!AD57+'5A2D_Avoyelles'!AD57+'5A2E_Delhi'!AD57+'5A2F_Belle Chasse'!AD57+'5A2H_MAX'!AD57</f>
        <v>0</v>
      </c>
      <c r="AE57" s="92">
        <f>'5A2A_New Vision'!AE57+'5A2B_Glencoe'!AE57+'5A2C_ISL'!AE57+'5A2D_Avoyelles'!AE57+'5A2E_Delhi'!AE57+'5A2F_Belle Chasse'!AE57+'5A2H_MAX'!AE57</f>
        <v>0</v>
      </c>
      <c r="AF57" s="96">
        <f>'5A2A_New Vision'!AF57+'5A2B_Glencoe'!AF57+'5A2C_ISL'!AF57+'5A2D_Avoyelles'!AF57+'5A2E_Delhi'!AF57+'5A2F_Belle Chasse'!AF57+'5A2H_MAX'!AF57</f>
        <v>0</v>
      </c>
    </row>
    <row r="58" spans="1:32" ht="16.149999999999999" customHeight="1" x14ac:dyDescent="0.2">
      <c r="A58" s="54">
        <v>52</v>
      </c>
      <c r="B58" s="55" t="s">
        <v>57</v>
      </c>
      <c r="C58" s="319">
        <f>'5A2A_New Vision'!C58+'5A2B_Glencoe'!C58+'5A2C_ISL'!C58+'5A2D_Avoyelles'!C58+'5A2E_Delhi'!C58+'5A2F_Belle Chasse'!C58+'5A2H_MAX'!C58</f>
        <v>0</v>
      </c>
      <c r="D58" s="56">
        <f>'Source Data'!O58</f>
        <v>9782.5154354861861</v>
      </c>
      <c r="E58" s="74">
        <f>'5A2A_New Vision'!E58+'5A2B_Glencoe'!E58+'5A2C_ISL'!E58+'5A2D_Avoyelles'!E58+'5A2E_Delhi'!E58+'5A2F_Belle Chasse'!E58+'5A2H_MAX'!E58</f>
        <v>0</v>
      </c>
      <c r="F58" s="74"/>
      <c r="G58" s="74">
        <f>'5A2A_New Vision'!G58+'5A2B_Glencoe'!G58+'5A2C_ISL'!G58+'5A2D_Avoyelles'!G58+'5A2E_Delhi'!G58+'5A2F_Belle Chasse'!G58+'5A2H_MAX'!G58</f>
        <v>0</v>
      </c>
      <c r="H58" s="337">
        <f>'5A2A_New Vision'!H58+'5A2B_Glencoe'!H58+'5A2C_ISL'!H58+'5A2D_Avoyelles'!H58+'5A2E_Delhi'!H58+'5A2F_Belle Chasse'!H58+'5A2H_MAX'!H58</f>
        <v>0</v>
      </c>
      <c r="I58" s="56">
        <f>'Source Data'!I58</f>
        <v>601.39043740535396</v>
      </c>
      <c r="J58" s="74">
        <f>'5A2A_New Vision'!J58+'5A2B_Glencoe'!J58+'5A2C_ISL'!J58+'5A2D_Avoyelles'!J58+'5A2E_Delhi'!J58+'5A2F_Belle Chasse'!J58+'5A2H_MAX'!J58</f>
        <v>0</v>
      </c>
      <c r="K58" s="337">
        <f>'5A2A_New Vision'!K58+'5A2B_Glencoe'!K58+'5A2C_ISL'!K58+'5A2D_Avoyelles'!K58+'5A2E_Delhi'!K58+'5A2F_Belle Chasse'!K58+'5A2H_MAX'!K58</f>
        <v>0</v>
      </c>
      <c r="L58" s="56">
        <f>'Source Data'!J58</f>
        <v>164.01557383782384</v>
      </c>
      <c r="M58" s="74">
        <f>'5A2A_New Vision'!M58+'5A2B_Glencoe'!M58+'5A2C_ISL'!M58+'5A2D_Avoyelles'!M58+'5A2E_Delhi'!M58+'5A2F_Belle Chasse'!M58+'5A2H_MAX'!M58</f>
        <v>0</v>
      </c>
      <c r="N58" s="337">
        <f>'5A2A_New Vision'!N58+'5A2B_Glencoe'!N58+'5A2C_ISL'!N58+'5A2D_Avoyelles'!N58+'5A2E_Delhi'!N58+'5A2F_Belle Chasse'!N58+'5A2H_MAX'!N58</f>
        <v>0</v>
      </c>
      <c r="O58" s="56">
        <f>'Source Data'!K58</f>
        <v>4100.3893459455958</v>
      </c>
      <c r="P58" s="74">
        <f>'5A2A_New Vision'!P58+'5A2B_Glencoe'!P58+'5A2C_ISL'!P58+'5A2D_Avoyelles'!P58+'5A2E_Delhi'!P58+'5A2F_Belle Chasse'!P58+'5A2H_MAX'!P58</f>
        <v>0</v>
      </c>
      <c r="Q58" s="337">
        <f>'5A2A_New Vision'!Q58+'5A2B_Glencoe'!Q58+'5A2C_ISL'!Q58+'5A2D_Avoyelles'!Q58+'5A2E_Delhi'!Q58+'5A2F_Belle Chasse'!Q58+'5A2H_MAX'!Q58</f>
        <v>0</v>
      </c>
      <c r="R58" s="56">
        <f>'Source Data'!L58</f>
        <v>1640.1557383782383</v>
      </c>
      <c r="S58" s="74">
        <f>'5A2A_New Vision'!S58+'5A2B_Glencoe'!S58+'5A2C_ISL'!S58+'5A2D_Avoyelles'!S58+'5A2E_Delhi'!S58+'5A2F_Belle Chasse'!S58+'5A2H_MAX'!S58</f>
        <v>0</v>
      </c>
      <c r="T58" s="93">
        <f>'5A2A_New Vision'!T58+'5A2B_Glencoe'!T58+'5A2C_ISL'!T58+'5A2D_Avoyelles'!T58+'5A2E_Delhi'!T58+'5A2F_Belle Chasse'!T58+'5A2H_MAX'!T58</f>
        <v>0</v>
      </c>
      <c r="U58" s="56">
        <f>'5A2A_New Vision'!U58+'5A2B_Glencoe'!U58+'5A2C_ISL'!U58+'5A2D_Avoyelles'!U58+'5A2E_Delhi'!U58+'5A2F_Belle Chasse'!U58+'5A2H_MAX'!U58</f>
        <v>0</v>
      </c>
      <c r="V58" s="56">
        <f>'5A2A_New Vision'!V58+'5A2B_Glencoe'!V58+'5A2C_ISL'!V58+'5A2D_Avoyelles'!V58+'5A2E_Delhi'!V58+'5A2F_Belle Chasse'!V58+'5A2H_MAX'!V58</f>
        <v>0</v>
      </c>
      <c r="W58" s="57">
        <f>'5A2A_New Vision'!W58+'5A2B_Glencoe'!W58+'5A2C_ISL'!W58+'5A2D_Avoyelles'!W58+'5A2E_Delhi'!W58+'5A2F_Belle Chasse'!W58+'5A2H_MAX'!W58</f>
        <v>0</v>
      </c>
      <c r="X58" s="93">
        <f>'5A2A_New Vision'!X58+'5A2B_Glencoe'!X58+'5A2C_ISL'!X58+'5A2D_Avoyelles'!X58+'5A2E_Delhi'!X58+'5A2F_Belle Chasse'!X58+'5A2H_MAX'!X58</f>
        <v>0</v>
      </c>
      <c r="Y58" s="74">
        <f>'5A2A_New Vision'!Y58+'5A2B_Glencoe'!Y58+'5A2C_ISL'!Y58+'5A2D_Avoyelles'!Y58+'5A2E_Delhi'!Y58+'5A2F_Belle Chasse'!Y58+'5A2H_MAX'!Y58</f>
        <v>0</v>
      </c>
      <c r="Z58" s="93">
        <f>'5A2A_New Vision'!Z58+'5A2B_Glencoe'!Z58+'5A2C_ISL'!Z58+'5A2D_Avoyelles'!Z58+'5A2E_Delhi'!Z58+'5A2F_Belle Chasse'!Z58+'5A2H_MAX'!Z58</f>
        <v>0</v>
      </c>
      <c r="AA58" s="56">
        <f>'5A2A_New Vision'!AA58+'5A2B_Glencoe'!AA58+'5A2C_ISL'!AA58+'5A2D_Avoyelles'!AA58+'5A2E_Delhi'!AA58+'5A2F_Belle Chasse'!AA58+'5A2H_MAX'!AA58</f>
        <v>0</v>
      </c>
      <c r="AB58" s="93">
        <f>'5A2A_New Vision'!AB58+'5A2B_Glencoe'!AB58+'5A2C_ISL'!AB58+'5A2D_Avoyelles'!AB58+'5A2E_Delhi'!AB58+'5A2F_Belle Chasse'!AB58+'5A2H_MAX'!AB58</f>
        <v>0</v>
      </c>
      <c r="AC58" s="56">
        <f>'5A2A_New Vision'!AC58+'5A2B_Glencoe'!AC58+'5A2C_ISL'!AC58+'5A2D_Avoyelles'!AC58+'5A2E_Delhi'!AC58+'5A2F_Belle Chasse'!AC58+'5A2H_MAX'!AC58</f>
        <v>0</v>
      </c>
      <c r="AD58" s="56">
        <f>'5A2A_New Vision'!AD58+'5A2B_Glencoe'!AD58+'5A2C_ISL'!AD58+'5A2D_Avoyelles'!AD58+'5A2E_Delhi'!AD58+'5A2F_Belle Chasse'!AD58+'5A2H_MAX'!AD58</f>
        <v>0</v>
      </c>
      <c r="AE58" s="93">
        <f>'5A2A_New Vision'!AE58+'5A2B_Glencoe'!AE58+'5A2C_ISL'!AE58+'5A2D_Avoyelles'!AE58+'5A2E_Delhi'!AE58+'5A2F_Belle Chasse'!AE58+'5A2H_MAX'!AE58</f>
        <v>0</v>
      </c>
      <c r="AF58" s="97">
        <f>'5A2A_New Vision'!AF58+'5A2B_Glencoe'!AF58+'5A2C_ISL'!AF58+'5A2D_Avoyelles'!AF58+'5A2E_Delhi'!AF58+'5A2F_Belle Chasse'!AF58+'5A2H_MAX'!AF58</f>
        <v>0</v>
      </c>
    </row>
    <row r="59" spans="1:32" ht="16.149999999999999" customHeight="1" x14ac:dyDescent="0.2">
      <c r="A59" s="54">
        <v>53</v>
      </c>
      <c r="B59" s="55" t="s">
        <v>58</v>
      </c>
      <c r="C59" s="319">
        <f>'5A2A_New Vision'!C59+'5A2B_Glencoe'!C59+'5A2C_ISL'!C59+'5A2D_Avoyelles'!C59+'5A2E_Delhi'!C59+'5A2F_Belle Chasse'!C59+'5A2H_MAX'!C59</f>
        <v>0</v>
      </c>
      <c r="D59" s="56">
        <f>'Source Data'!O59</f>
        <v>6675.0358891865671</v>
      </c>
      <c r="E59" s="74">
        <f>'5A2A_New Vision'!E59+'5A2B_Glencoe'!E59+'5A2C_ISL'!E59+'5A2D_Avoyelles'!E59+'5A2E_Delhi'!E59+'5A2F_Belle Chasse'!E59+'5A2H_MAX'!E59</f>
        <v>0</v>
      </c>
      <c r="F59" s="74"/>
      <c r="G59" s="74">
        <f>'5A2A_New Vision'!G59+'5A2B_Glencoe'!G59+'5A2C_ISL'!G59+'5A2D_Avoyelles'!G59+'5A2E_Delhi'!G59+'5A2F_Belle Chasse'!G59+'5A2H_MAX'!G59</f>
        <v>0</v>
      </c>
      <c r="H59" s="337">
        <f>'5A2A_New Vision'!H59+'5A2B_Glencoe'!H59+'5A2C_ISL'!H59+'5A2D_Avoyelles'!H59+'5A2E_Delhi'!H59+'5A2F_Belle Chasse'!H59+'5A2H_MAX'!H59</f>
        <v>0</v>
      </c>
      <c r="I59" s="56">
        <f>'Source Data'!I59</f>
        <v>663.32493479155164</v>
      </c>
      <c r="J59" s="74">
        <f>'5A2A_New Vision'!J59+'5A2B_Glencoe'!J59+'5A2C_ISL'!J59+'5A2D_Avoyelles'!J59+'5A2E_Delhi'!J59+'5A2F_Belle Chasse'!J59+'5A2H_MAX'!J59</f>
        <v>0</v>
      </c>
      <c r="K59" s="337">
        <f>'5A2A_New Vision'!K59+'5A2B_Glencoe'!K59+'5A2C_ISL'!K59+'5A2D_Avoyelles'!K59+'5A2E_Delhi'!K59+'5A2F_Belle Chasse'!K59+'5A2H_MAX'!K59</f>
        <v>0</v>
      </c>
      <c r="L59" s="56">
        <f>'Source Data'!J59</f>
        <v>180.90680039769586</v>
      </c>
      <c r="M59" s="74">
        <f>'5A2A_New Vision'!M59+'5A2B_Glencoe'!M59+'5A2C_ISL'!M59+'5A2D_Avoyelles'!M59+'5A2E_Delhi'!M59+'5A2F_Belle Chasse'!M59+'5A2H_MAX'!M59</f>
        <v>0</v>
      </c>
      <c r="N59" s="337">
        <f>'5A2A_New Vision'!N59+'5A2B_Glencoe'!N59+'5A2C_ISL'!N59+'5A2D_Avoyelles'!N59+'5A2E_Delhi'!N59+'5A2F_Belle Chasse'!N59+'5A2H_MAX'!N59</f>
        <v>0</v>
      </c>
      <c r="O59" s="56">
        <f>'Source Data'!K59</f>
        <v>4522.670009942397</v>
      </c>
      <c r="P59" s="74">
        <f>'5A2A_New Vision'!P59+'5A2B_Glencoe'!P59+'5A2C_ISL'!P59+'5A2D_Avoyelles'!P59+'5A2E_Delhi'!P59+'5A2F_Belle Chasse'!P59+'5A2H_MAX'!P59</f>
        <v>0</v>
      </c>
      <c r="Q59" s="337">
        <f>'5A2A_New Vision'!Q59+'5A2B_Glencoe'!Q59+'5A2C_ISL'!Q59+'5A2D_Avoyelles'!Q59+'5A2E_Delhi'!Q59+'5A2F_Belle Chasse'!Q59+'5A2H_MAX'!Q59</f>
        <v>0</v>
      </c>
      <c r="R59" s="56">
        <f>'Source Data'!L59</f>
        <v>1809.0680039769588</v>
      </c>
      <c r="S59" s="74">
        <f>'5A2A_New Vision'!S59+'5A2B_Glencoe'!S59+'5A2C_ISL'!S59+'5A2D_Avoyelles'!S59+'5A2E_Delhi'!S59+'5A2F_Belle Chasse'!S59+'5A2H_MAX'!S59</f>
        <v>0</v>
      </c>
      <c r="T59" s="93">
        <f>'5A2A_New Vision'!T59+'5A2B_Glencoe'!T59+'5A2C_ISL'!T59+'5A2D_Avoyelles'!T59+'5A2E_Delhi'!T59+'5A2F_Belle Chasse'!T59+'5A2H_MAX'!T59</f>
        <v>0</v>
      </c>
      <c r="U59" s="56">
        <f>'5A2A_New Vision'!U59+'5A2B_Glencoe'!U59+'5A2C_ISL'!U59+'5A2D_Avoyelles'!U59+'5A2E_Delhi'!U59+'5A2F_Belle Chasse'!U59+'5A2H_MAX'!U59</f>
        <v>0</v>
      </c>
      <c r="V59" s="56">
        <f>'5A2A_New Vision'!V59+'5A2B_Glencoe'!V59+'5A2C_ISL'!V59+'5A2D_Avoyelles'!V59+'5A2E_Delhi'!V59+'5A2F_Belle Chasse'!V59+'5A2H_MAX'!V59</f>
        <v>0</v>
      </c>
      <c r="W59" s="57">
        <f>'5A2A_New Vision'!W59+'5A2B_Glencoe'!W59+'5A2C_ISL'!W59+'5A2D_Avoyelles'!W59+'5A2E_Delhi'!W59+'5A2F_Belle Chasse'!W59+'5A2H_MAX'!W59</f>
        <v>0</v>
      </c>
      <c r="X59" s="93">
        <f>'5A2A_New Vision'!X59+'5A2B_Glencoe'!X59+'5A2C_ISL'!X59+'5A2D_Avoyelles'!X59+'5A2E_Delhi'!X59+'5A2F_Belle Chasse'!X59+'5A2H_MAX'!X59</f>
        <v>0</v>
      </c>
      <c r="Y59" s="74">
        <f>'5A2A_New Vision'!Y59+'5A2B_Glencoe'!Y59+'5A2C_ISL'!Y59+'5A2D_Avoyelles'!Y59+'5A2E_Delhi'!Y59+'5A2F_Belle Chasse'!Y59+'5A2H_MAX'!Y59</f>
        <v>0</v>
      </c>
      <c r="Z59" s="93">
        <f>'5A2A_New Vision'!Z59+'5A2B_Glencoe'!Z59+'5A2C_ISL'!Z59+'5A2D_Avoyelles'!Z59+'5A2E_Delhi'!Z59+'5A2F_Belle Chasse'!Z59+'5A2H_MAX'!Z59</f>
        <v>0</v>
      </c>
      <c r="AA59" s="56">
        <f>'5A2A_New Vision'!AA59+'5A2B_Glencoe'!AA59+'5A2C_ISL'!AA59+'5A2D_Avoyelles'!AA59+'5A2E_Delhi'!AA59+'5A2F_Belle Chasse'!AA59+'5A2H_MAX'!AA59</f>
        <v>0</v>
      </c>
      <c r="AB59" s="93">
        <f>'5A2A_New Vision'!AB59+'5A2B_Glencoe'!AB59+'5A2C_ISL'!AB59+'5A2D_Avoyelles'!AB59+'5A2E_Delhi'!AB59+'5A2F_Belle Chasse'!AB59+'5A2H_MAX'!AB59</f>
        <v>0</v>
      </c>
      <c r="AC59" s="56">
        <f>'5A2A_New Vision'!AC59+'5A2B_Glencoe'!AC59+'5A2C_ISL'!AC59+'5A2D_Avoyelles'!AC59+'5A2E_Delhi'!AC59+'5A2F_Belle Chasse'!AC59+'5A2H_MAX'!AC59</f>
        <v>0</v>
      </c>
      <c r="AD59" s="56">
        <f>'5A2A_New Vision'!AD59+'5A2B_Glencoe'!AD59+'5A2C_ISL'!AD59+'5A2D_Avoyelles'!AD59+'5A2E_Delhi'!AD59+'5A2F_Belle Chasse'!AD59+'5A2H_MAX'!AD59</f>
        <v>0</v>
      </c>
      <c r="AE59" s="93">
        <f>'5A2A_New Vision'!AE59+'5A2B_Glencoe'!AE59+'5A2C_ISL'!AE59+'5A2D_Avoyelles'!AE59+'5A2E_Delhi'!AE59+'5A2F_Belle Chasse'!AE59+'5A2H_MAX'!AE59</f>
        <v>0</v>
      </c>
      <c r="AF59" s="97">
        <f>'5A2A_New Vision'!AF59+'5A2B_Glencoe'!AF59+'5A2C_ISL'!AF59+'5A2D_Avoyelles'!AF59+'5A2E_Delhi'!AF59+'5A2F_Belle Chasse'!AF59+'5A2H_MAX'!AF59</f>
        <v>0</v>
      </c>
    </row>
    <row r="60" spans="1:32" ht="16.149999999999999" customHeight="1" x14ac:dyDescent="0.2">
      <c r="A60" s="54">
        <v>54</v>
      </c>
      <c r="B60" s="55" t="s">
        <v>59</v>
      </c>
      <c r="C60" s="319">
        <f>'5A2A_New Vision'!C60+'5A2B_Glencoe'!C60+'5A2C_ISL'!C60+'5A2D_Avoyelles'!C60+'5A2E_Delhi'!C60+'5A2F_Belle Chasse'!C60+'5A2H_MAX'!C60</f>
        <v>0</v>
      </c>
      <c r="D60" s="56">
        <f>'Source Data'!O60</f>
        <v>9635.1350415334582</v>
      </c>
      <c r="E60" s="74">
        <f>'5A2A_New Vision'!E60+'5A2B_Glencoe'!E60+'5A2C_ISL'!E60+'5A2D_Avoyelles'!E60+'5A2E_Delhi'!E60+'5A2F_Belle Chasse'!E60+'5A2H_MAX'!E60</f>
        <v>0</v>
      </c>
      <c r="F60" s="74"/>
      <c r="G60" s="74">
        <f>'5A2A_New Vision'!G60+'5A2B_Glencoe'!G60+'5A2C_ISL'!G60+'5A2D_Avoyelles'!G60+'5A2E_Delhi'!G60+'5A2F_Belle Chasse'!G60+'5A2H_MAX'!G60</f>
        <v>0</v>
      </c>
      <c r="H60" s="337">
        <f>'5A2A_New Vision'!H60+'5A2B_Glencoe'!H60+'5A2C_ISL'!H60+'5A2D_Avoyelles'!H60+'5A2E_Delhi'!H60+'5A2F_Belle Chasse'!H60+'5A2H_MAX'!H60</f>
        <v>0</v>
      </c>
      <c r="I60" s="56">
        <f>'Source Data'!I60</f>
        <v>583.70660052312871</v>
      </c>
      <c r="J60" s="74">
        <f>'5A2A_New Vision'!J60+'5A2B_Glencoe'!J60+'5A2C_ISL'!J60+'5A2D_Avoyelles'!J60+'5A2E_Delhi'!J60+'5A2F_Belle Chasse'!J60+'5A2H_MAX'!J60</f>
        <v>0</v>
      </c>
      <c r="K60" s="337">
        <f>'5A2A_New Vision'!K60+'5A2B_Glencoe'!K60+'5A2C_ISL'!K60+'5A2D_Avoyelles'!K60+'5A2E_Delhi'!K60+'5A2F_Belle Chasse'!K60+'5A2H_MAX'!K60</f>
        <v>0</v>
      </c>
      <c r="L60" s="56">
        <f>'Source Data'!J60</f>
        <v>159.19270923358056</v>
      </c>
      <c r="M60" s="74">
        <f>'5A2A_New Vision'!M60+'5A2B_Glencoe'!M60+'5A2C_ISL'!M60+'5A2D_Avoyelles'!M60+'5A2E_Delhi'!M60+'5A2F_Belle Chasse'!M60+'5A2H_MAX'!M60</f>
        <v>0</v>
      </c>
      <c r="N60" s="337">
        <f>'5A2A_New Vision'!N60+'5A2B_Glencoe'!N60+'5A2C_ISL'!N60+'5A2D_Avoyelles'!N60+'5A2E_Delhi'!N60+'5A2F_Belle Chasse'!N60+'5A2H_MAX'!N60</f>
        <v>0</v>
      </c>
      <c r="O60" s="56">
        <f>'Source Data'!K60</f>
        <v>3979.8177308395143</v>
      </c>
      <c r="P60" s="74">
        <f>'5A2A_New Vision'!P60+'5A2B_Glencoe'!P60+'5A2C_ISL'!P60+'5A2D_Avoyelles'!P60+'5A2E_Delhi'!P60+'5A2F_Belle Chasse'!P60+'5A2H_MAX'!P60</f>
        <v>0</v>
      </c>
      <c r="Q60" s="337">
        <f>'5A2A_New Vision'!Q60+'5A2B_Glencoe'!Q60+'5A2C_ISL'!Q60+'5A2D_Avoyelles'!Q60+'5A2E_Delhi'!Q60+'5A2F_Belle Chasse'!Q60+'5A2H_MAX'!Q60</f>
        <v>0</v>
      </c>
      <c r="R60" s="56">
        <f>'Source Data'!L60</f>
        <v>1591.9270923358056</v>
      </c>
      <c r="S60" s="74">
        <f>'5A2A_New Vision'!S60+'5A2B_Glencoe'!S60+'5A2C_ISL'!S60+'5A2D_Avoyelles'!S60+'5A2E_Delhi'!S60+'5A2F_Belle Chasse'!S60+'5A2H_MAX'!S60</f>
        <v>0</v>
      </c>
      <c r="T60" s="93">
        <f>'5A2A_New Vision'!T60+'5A2B_Glencoe'!T60+'5A2C_ISL'!T60+'5A2D_Avoyelles'!T60+'5A2E_Delhi'!T60+'5A2F_Belle Chasse'!T60+'5A2H_MAX'!T60</f>
        <v>0</v>
      </c>
      <c r="U60" s="56">
        <f>'5A2A_New Vision'!U60+'5A2B_Glencoe'!U60+'5A2C_ISL'!U60+'5A2D_Avoyelles'!U60+'5A2E_Delhi'!U60+'5A2F_Belle Chasse'!U60+'5A2H_MAX'!U60</f>
        <v>0</v>
      </c>
      <c r="V60" s="56">
        <f>'5A2A_New Vision'!V60+'5A2B_Glencoe'!V60+'5A2C_ISL'!V60+'5A2D_Avoyelles'!V60+'5A2E_Delhi'!V60+'5A2F_Belle Chasse'!V60+'5A2H_MAX'!V60</f>
        <v>0</v>
      </c>
      <c r="W60" s="57">
        <f>'5A2A_New Vision'!W60+'5A2B_Glencoe'!W60+'5A2C_ISL'!W60+'5A2D_Avoyelles'!W60+'5A2E_Delhi'!W60+'5A2F_Belle Chasse'!W60+'5A2H_MAX'!W60</f>
        <v>0</v>
      </c>
      <c r="X60" s="93">
        <f>'5A2A_New Vision'!X60+'5A2B_Glencoe'!X60+'5A2C_ISL'!X60+'5A2D_Avoyelles'!X60+'5A2E_Delhi'!X60+'5A2F_Belle Chasse'!X60+'5A2H_MAX'!X60</f>
        <v>0</v>
      </c>
      <c r="Y60" s="74">
        <f>'5A2A_New Vision'!Y60+'5A2B_Glencoe'!Y60+'5A2C_ISL'!Y60+'5A2D_Avoyelles'!Y60+'5A2E_Delhi'!Y60+'5A2F_Belle Chasse'!Y60+'5A2H_MAX'!Y60</f>
        <v>0</v>
      </c>
      <c r="Z60" s="93">
        <f>'5A2A_New Vision'!Z60+'5A2B_Glencoe'!Z60+'5A2C_ISL'!Z60+'5A2D_Avoyelles'!Z60+'5A2E_Delhi'!Z60+'5A2F_Belle Chasse'!Z60+'5A2H_MAX'!Z60</f>
        <v>0</v>
      </c>
      <c r="AA60" s="56">
        <f>'5A2A_New Vision'!AA60+'5A2B_Glencoe'!AA60+'5A2C_ISL'!AA60+'5A2D_Avoyelles'!AA60+'5A2E_Delhi'!AA60+'5A2F_Belle Chasse'!AA60+'5A2H_MAX'!AA60</f>
        <v>0</v>
      </c>
      <c r="AB60" s="93">
        <f>'5A2A_New Vision'!AB60+'5A2B_Glencoe'!AB60+'5A2C_ISL'!AB60+'5A2D_Avoyelles'!AB60+'5A2E_Delhi'!AB60+'5A2F_Belle Chasse'!AB60+'5A2H_MAX'!AB60</f>
        <v>0</v>
      </c>
      <c r="AC60" s="56">
        <f>'5A2A_New Vision'!AC60+'5A2B_Glencoe'!AC60+'5A2C_ISL'!AC60+'5A2D_Avoyelles'!AC60+'5A2E_Delhi'!AC60+'5A2F_Belle Chasse'!AC60+'5A2H_MAX'!AC60</f>
        <v>0</v>
      </c>
      <c r="AD60" s="56">
        <f>'5A2A_New Vision'!AD60+'5A2B_Glencoe'!AD60+'5A2C_ISL'!AD60+'5A2D_Avoyelles'!AD60+'5A2E_Delhi'!AD60+'5A2F_Belle Chasse'!AD60+'5A2H_MAX'!AD60</f>
        <v>0</v>
      </c>
      <c r="AE60" s="93">
        <f>'5A2A_New Vision'!AE60+'5A2B_Glencoe'!AE60+'5A2C_ISL'!AE60+'5A2D_Avoyelles'!AE60+'5A2E_Delhi'!AE60+'5A2F_Belle Chasse'!AE60+'5A2H_MAX'!AE60</f>
        <v>0</v>
      </c>
      <c r="AF60" s="97">
        <f>'5A2A_New Vision'!AF60+'5A2B_Glencoe'!AF60+'5A2C_ISL'!AF60+'5A2D_Avoyelles'!AF60+'5A2E_Delhi'!AF60+'5A2F_Belle Chasse'!AF60+'5A2H_MAX'!AF60</f>
        <v>0</v>
      </c>
    </row>
    <row r="61" spans="1:32" ht="16.149999999999999" customHeight="1" x14ac:dyDescent="0.2">
      <c r="A61" s="49">
        <v>55</v>
      </c>
      <c r="B61" s="50" t="s">
        <v>60</v>
      </c>
      <c r="C61" s="320">
        <f>'5A2A_New Vision'!C61+'5A2B_Glencoe'!C61+'5A2C_ISL'!C61+'5A2D_Avoyelles'!C61+'5A2E_Delhi'!C61+'5A2F_Belle Chasse'!C61+'5A2H_MAX'!C61</f>
        <v>0</v>
      </c>
      <c r="D61" s="51">
        <f>'Source Data'!O61</f>
        <v>7562.5836472239644</v>
      </c>
      <c r="E61" s="80">
        <f>'5A2A_New Vision'!E61+'5A2B_Glencoe'!E61+'5A2C_ISL'!E61+'5A2D_Avoyelles'!E61+'5A2E_Delhi'!E61+'5A2F_Belle Chasse'!E61+'5A2H_MAX'!E61</f>
        <v>0</v>
      </c>
      <c r="F61" s="80"/>
      <c r="G61" s="80">
        <f>'5A2A_New Vision'!G61+'5A2B_Glencoe'!G61+'5A2C_ISL'!G61+'5A2D_Avoyelles'!G61+'5A2E_Delhi'!G61+'5A2F_Belle Chasse'!G61+'5A2H_MAX'!G61</f>
        <v>0</v>
      </c>
      <c r="H61" s="338">
        <f>'5A2A_New Vision'!H61+'5A2B_Glencoe'!H61+'5A2C_ISL'!H61+'5A2D_Avoyelles'!H61+'5A2E_Delhi'!H61+'5A2F_Belle Chasse'!H61+'5A2H_MAX'!H61</f>
        <v>0</v>
      </c>
      <c r="I61" s="51">
        <f>'Source Data'!I61</f>
        <v>593.48544210889816</v>
      </c>
      <c r="J61" s="80">
        <f>'5A2A_New Vision'!J61+'5A2B_Glencoe'!J61+'5A2C_ISL'!J61+'5A2D_Avoyelles'!J61+'5A2E_Delhi'!J61+'5A2F_Belle Chasse'!J61+'5A2H_MAX'!J61</f>
        <v>0</v>
      </c>
      <c r="K61" s="338">
        <f>'5A2A_New Vision'!K61+'5A2B_Glencoe'!K61+'5A2C_ISL'!K61+'5A2D_Avoyelles'!K61+'5A2E_Delhi'!K61+'5A2F_Belle Chasse'!K61+'5A2H_MAX'!K61</f>
        <v>0</v>
      </c>
      <c r="L61" s="51">
        <f>'Source Data'!J61</f>
        <v>161.8596660296995</v>
      </c>
      <c r="M61" s="80">
        <f>'5A2A_New Vision'!M61+'5A2B_Glencoe'!M61+'5A2C_ISL'!M61+'5A2D_Avoyelles'!M61+'5A2E_Delhi'!M61+'5A2F_Belle Chasse'!M61+'5A2H_MAX'!M61</f>
        <v>0</v>
      </c>
      <c r="N61" s="338">
        <f>'5A2A_New Vision'!N61+'5A2B_Glencoe'!N61+'5A2C_ISL'!N61+'5A2D_Avoyelles'!N61+'5A2E_Delhi'!N61+'5A2F_Belle Chasse'!N61+'5A2H_MAX'!N61</f>
        <v>0</v>
      </c>
      <c r="O61" s="51">
        <f>'Source Data'!K61</f>
        <v>4046.4916507424882</v>
      </c>
      <c r="P61" s="80">
        <f>'5A2A_New Vision'!P61+'5A2B_Glencoe'!P61+'5A2C_ISL'!P61+'5A2D_Avoyelles'!P61+'5A2E_Delhi'!P61+'5A2F_Belle Chasse'!P61+'5A2H_MAX'!P61</f>
        <v>0</v>
      </c>
      <c r="Q61" s="338">
        <f>'5A2A_New Vision'!Q61+'5A2B_Glencoe'!Q61+'5A2C_ISL'!Q61+'5A2D_Avoyelles'!Q61+'5A2E_Delhi'!Q61+'5A2F_Belle Chasse'!Q61+'5A2H_MAX'!Q61</f>
        <v>0</v>
      </c>
      <c r="R61" s="51">
        <f>'Source Data'!L61</f>
        <v>1618.596660296995</v>
      </c>
      <c r="S61" s="80">
        <f>'5A2A_New Vision'!S61+'5A2B_Glencoe'!S61+'5A2C_ISL'!S61+'5A2D_Avoyelles'!S61+'5A2E_Delhi'!S61+'5A2F_Belle Chasse'!S61+'5A2H_MAX'!S61</f>
        <v>0</v>
      </c>
      <c r="T61" s="94">
        <f>'5A2A_New Vision'!T61+'5A2B_Glencoe'!T61+'5A2C_ISL'!T61+'5A2D_Avoyelles'!T61+'5A2E_Delhi'!T61+'5A2F_Belle Chasse'!T61+'5A2H_MAX'!T61</f>
        <v>0</v>
      </c>
      <c r="U61" s="51">
        <f>'5A2A_New Vision'!U61+'5A2B_Glencoe'!U61+'5A2C_ISL'!U61+'5A2D_Avoyelles'!U61+'5A2E_Delhi'!U61+'5A2F_Belle Chasse'!U61+'5A2H_MAX'!U61</f>
        <v>0</v>
      </c>
      <c r="V61" s="51">
        <f>'5A2A_New Vision'!V61+'5A2B_Glencoe'!V61+'5A2C_ISL'!V61+'5A2D_Avoyelles'!V61+'5A2E_Delhi'!V61+'5A2F_Belle Chasse'!V61+'5A2H_MAX'!V61</f>
        <v>0</v>
      </c>
      <c r="W61" s="52">
        <f>'5A2A_New Vision'!W61+'5A2B_Glencoe'!W61+'5A2C_ISL'!W61+'5A2D_Avoyelles'!W61+'5A2E_Delhi'!W61+'5A2F_Belle Chasse'!W61+'5A2H_MAX'!W61</f>
        <v>0</v>
      </c>
      <c r="X61" s="94">
        <f>'5A2A_New Vision'!X61+'5A2B_Glencoe'!X61+'5A2C_ISL'!X61+'5A2D_Avoyelles'!X61+'5A2E_Delhi'!X61+'5A2F_Belle Chasse'!X61+'5A2H_MAX'!X61</f>
        <v>0</v>
      </c>
      <c r="Y61" s="80">
        <f>'5A2A_New Vision'!Y61+'5A2B_Glencoe'!Y61+'5A2C_ISL'!Y61+'5A2D_Avoyelles'!Y61+'5A2E_Delhi'!Y61+'5A2F_Belle Chasse'!Y61+'5A2H_MAX'!Y61</f>
        <v>0</v>
      </c>
      <c r="Z61" s="94">
        <f>'5A2A_New Vision'!Z61+'5A2B_Glencoe'!Z61+'5A2C_ISL'!Z61+'5A2D_Avoyelles'!Z61+'5A2E_Delhi'!Z61+'5A2F_Belle Chasse'!Z61+'5A2H_MAX'!Z61</f>
        <v>0</v>
      </c>
      <c r="AA61" s="51">
        <f>'5A2A_New Vision'!AA61+'5A2B_Glencoe'!AA61+'5A2C_ISL'!AA61+'5A2D_Avoyelles'!AA61+'5A2E_Delhi'!AA61+'5A2F_Belle Chasse'!AA61+'5A2H_MAX'!AA61</f>
        <v>0</v>
      </c>
      <c r="AB61" s="94">
        <f>'5A2A_New Vision'!AB61+'5A2B_Glencoe'!AB61+'5A2C_ISL'!AB61+'5A2D_Avoyelles'!AB61+'5A2E_Delhi'!AB61+'5A2F_Belle Chasse'!AB61+'5A2H_MAX'!AB61</f>
        <v>0</v>
      </c>
      <c r="AC61" s="53">
        <f>'5A2A_New Vision'!AC61+'5A2B_Glencoe'!AC61+'5A2C_ISL'!AC61+'5A2D_Avoyelles'!AC61+'5A2E_Delhi'!AC61+'5A2F_Belle Chasse'!AC61+'5A2H_MAX'!AC61</f>
        <v>0</v>
      </c>
      <c r="AD61" s="51">
        <f>'5A2A_New Vision'!AD61+'5A2B_Glencoe'!AD61+'5A2C_ISL'!AD61+'5A2D_Avoyelles'!AD61+'5A2E_Delhi'!AD61+'5A2F_Belle Chasse'!AD61+'5A2H_MAX'!AD61</f>
        <v>0</v>
      </c>
      <c r="AE61" s="95">
        <f>'5A2A_New Vision'!AE61+'5A2B_Glencoe'!AE61+'5A2C_ISL'!AE61+'5A2D_Avoyelles'!AE61+'5A2E_Delhi'!AE61+'5A2F_Belle Chasse'!AE61+'5A2H_MAX'!AE61</f>
        <v>0</v>
      </c>
      <c r="AF61" s="95">
        <f>'5A2A_New Vision'!AF61+'5A2B_Glencoe'!AF61+'5A2C_ISL'!AF61+'5A2D_Avoyelles'!AF61+'5A2E_Delhi'!AF61+'5A2F_Belle Chasse'!AF61+'5A2H_MAX'!AF61</f>
        <v>0</v>
      </c>
    </row>
    <row r="62" spans="1:32" ht="16.149999999999999" customHeight="1" x14ac:dyDescent="0.2">
      <c r="A62" s="58">
        <v>56</v>
      </c>
      <c r="B62" s="59" t="s">
        <v>61</v>
      </c>
      <c r="C62" s="318">
        <f>'5A2A_New Vision'!C62+'5A2B_Glencoe'!C62+'5A2C_ISL'!C62+'5A2D_Avoyelles'!C62+'5A2E_Delhi'!C62+'5A2F_Belle Chasse'!C62+'5A2H_MAX'!C62</f>
        <v>0</v>
      </c>
      <c r="D62" s="60">
        <f>'Source Data'!O62</f>
        <v>7940.5057022009514</v>
      </c>
      <c r="E62" s="65">
        <f>'5A2A_New Vision'!E62+'5A2B_Glencoe'!E62+'5A2C_ISL'!E62+'5A2D_Avoyelles'!E62+'5A2E_Delhi'!E62+'5A2F_Belle Chasse'!E62+'5A2H_MAX'!E62</f>
        <v>0</v>
      </c>
      <c r="F62" s="65"/>
      <c r="G62" s="65">
        <f>'5A2A_New Vision'!G62+'5A2B_Glencoe'!G62+'5A2C_ISL'!G62+'5A2D_Avoyelles'!G62+'5A2E_Delhi'!G62+'5A2F_Belle Chasse'!G62+'5A2H_MAX'!G62</f>
        <v>0</v>
      </c>
      <c r="H62" s="336">
        <f>'5A2A_New Vision'!H62+'5A2B_Glencoe'!H62+'5A2C_ISL'!H62+'5A2D_Avoyelles'!H62+'5A2E_Delhi'!H62+'5A2F_Belle Chasse'!H62+'5A2H_MAX'!H62</f>
        <v>0</v>
      </c>
      <c r="I62" s="60">
        <f>'Source Data'!I62</f>
        <v>665.40831600253398</v>
      </c>
      <c r="J62" s="65">
        <f>'5A2A_New Vision'!J62+'5A2B_Glencoe'!J62+'5A2C_ISL'!J62+'5A2D_Avoyelles'!J62+'5A2E_Delhi'!J62+'5A2F_Belle Chasse'!J62+'5A2H_MAX'!J62</f>
        <v>0</v>
      </c>
      <c r="K62" s="336">
        <f>'5A2A_New Vision'!K62+'5A2B_Glencoe'!K62+'5A2C_ISL'!K62+'5A2D_Avoyelles'!K62+'5A2E_Delhi'!K62+'5A2F_Belle Chasse'!K62+'5A2H_MAX'!K62</f>
        <v>0</v>
      </c>
      <c r="L62" s="60">
        <f>'Source Data'!J62</f>
        <v>181.4749952734183</v>
      </c>
      <c r="M62" s="65">
        <f>'5A2A_New Vision'!M62+'5A2B_Glencoe'!M62+'5A2C_ISL'!M62+'5A2D_Avoyelles'!M62+'5A2E_Delhi'!M62+'5A2F_Belle Chasse'!M62+'5A2H_MAX'!M62</f>
        <v>0</v>
      </c>
      <c r="N62" s="336">
        <f>'5A2A_New Vision'!N62+'5A2B_Glencoe'!N62+'5A2C_ISL'!N62+'5A2D_Avoyelles'!N62+'5A2E_Delhi'!N62+'5A2F_Belle Chasse'!N62+'5A2H_MAX'!N62</f>
        <v>0</v>
      </c>
      <c r="O62" s="60">
        <f>'Source Data'!K62</f>
        <v>4536.8748818354579</v>
      </c>
      <c r="P62" s="65">
        <f>'5A2A_New Vision'!P62+'5A2B_Glencoe'!P62+'5A2C_ISL'!P62+'5A2D_Avoyelles'!P62+'5A2E_Delhi'!P62+'5A2F_Belle Chasse'!P62+'5A2H_MAX'!P62</f>
        <v>0</v>
      </c>
      <c r="Q62" s="336">
        <f>'5A2A_New Vision'!Q62+'5A2B_Glencoe'!Q62+'5A2C_ISL'!Q62+'5A2D_Avoyelles'!Q62+'5A2E_Delhi'!Q62+'5A2F_Belle Chasse'!Q62+'5A2H_MAX'!Q62</f>
        <v>0</v>
      </c>
      <c r="R62" s="60">
        <f>'Source Data'!L62</f>
        <v>1814.7499527341834</v>
      </c>
      <c r="S62" s="65">
        <f>'5A2A_New Vision'!S62+'5A2B_Glencoe'!S62+'5A2C_ISL'!S62+'5A2D_Avoyelles'!S62+'5A2E_Delhi'!S62+'5A2F_Belle Chasse'!S62+'5A2H_MAX'!S62</f>
        <v>0</v>
      </c>
      <c r="T62" s="92">
        <f>'5A2A_New Vision'!T62+'5A2B_Glencoe'!T62+'5A2C_ISL'!T62+'5A2D_Avoyelles'!T62+'5A2E_Delhi'!T62+'5A2F_Belle Chasse'!T62+'5A2H_MAX'!T62</f>
        <v>0</v>
      </c>
      <c r="U62" s="60">
        <f>'5A2A_New Vision'!U62+'5A2B_Glencoe'!U62+'5A2C_ISL'!U62+'5A2D_Avoyelles'!U62+'5A2E_Delhi'!U62+'5A2F_Belle Chasse'!U62+'5A2H_MAX'!U62</f>
        <v>0</v>
      </c>
      <c r="V62" s="60">
        <f>'5A2A_New Vision'!V62+'5A2B_Glencoe'!V62+'5A2C_ISL'!V62+'5A2D_Avoyelles'!V62+'5A2E_Delhi'!V62+'5A2F_Belle Chasse'!V62+'5A2H_MAX'!V62</f>
        <v>0</v>
      </c>
      <c r="W62" s="61">
        <f>'5A2A_New Vision'!W62+'5A2B_Glencoe'!W62+'5A2C_ISL'!W62+'5A2D_Avoyelles'!W62+'5A2E_Delhi'!W62+'5A2F_Belle Chasse'!W62+'5A2H_MAX'!W62</f>
        <v>0</v>
      </c>
      <c r="X62" s="92">
        <f>'5A2A_New Vision'!X62+'5A2B_Glencoe'!X62+'5A2C_ISL'!X62+'5A2D_Avoyelles'!X62+'5A2E_Delhi'!X62+'5A2F_Belle Chasse'!X62+'5A2H_MAX'!X62</f>
        <v>0</v>
      </c>
      <c r="Y62" s="65">
        <f>'5A2A_New Vision'!Y62+'5A2B_Glencoe'!Y62+'5A2C_ISL'!Y62+'5A2D_Avoyelles'!Y62+'5A2E_Delhi'!Y62+'5A2F_Belle Chasse'!Y62+'5A2H_MAX'!Y62</f>
        <v>0</v>
      </c>
      <c r="Z62" s="92">
        <f>'5A2A_New Vision'!Z62+'5A2B_Glencoe'!Z62+'5A2C_ISL'!Z62+'5A2D_Avoyelles'!Z62+'5A2E_Delhi'!Z62+'5A2F_Belle Chasse'!Z62+'5A2H_MAX'!Z62</f>
        <v>0</v>
      </c>
      <c r="AA62" s="60">
        <f>'5A2A_New Vision'!AA62+'5A2B_Glencoe'!AA62+'5A2C_ISL'!AA62+'5A2D_Avoyelles'!AA62+'5A2E_Delhi'!AA62+'5A2F_Belle Chasse'!AA62+'5A2H_MAX'!AA62</f>
        <v>0</v>
      </c>
      <c r="AB62" s="92">
        <f>'5A2A_New Vision'!AB62+'5A2B_Glencoe'!AB62+'5A2C_ISL'!AB62+'5A2D_Avoyelles'!AB62+'5A2E_Delhi'!AB62+'5A2F_Belle Chasse'!AB62+'5A2H_MAX'!AB62</f>
        <v>0</v>
      </c>
      <c r="AC62" s="60">
        <f>'5A2A_New Vision'!AC62+'5A2B_Glencoe'!AC62+'5A2C_ISL'!AC62+'5A2D_Avoyelles'!AC62+'5A2E_Delhi'!AC62+'5A2F_Belle Chasse'!AC62+'5A2H_MAX'!AC62</f>
        <v>0</v>
      </c>
      <c r="AD62" s="60">
        <f>'5A2A_New Vision'!AD62+'5A2B_Glencoe'!AD62+'5A2C_ISL'!AD62+'5A2D_Avoyelles'!AD62+'5A2E_Delhi'!AD62+'5A2F_Belle Chasse'!AD62+'5A2H_MAX'!AD62</f>
        <v>0</v>
      </c>
      <c r="AE62" s="92">
        <f>'5A2A_New Vision'!AE62+'5A2B_Glencoe'!AE62+'5A2C_ISL'!AE62+'5A2D_Avoyelles'!AE62+'5A2E_Delhi'!AE62+'5A2F_Belle Chasse'!AE62+'5A2H_MAX'!AE62</f>
        <v>0</v>
      </c>
      <c r="AF62" s="96">
        <f>'5A2A_New Vision'!AF62+'5A2B_Glencoe'!AF62+'5A2C_ISL'!AF62+'5A2D_Avoyelles'!AF62+'5A2E_Delhi'!AF62+'5A2F_Belle Chasse'!AF62+'5A2H_MAX'!AF62</f>
        <v>0</v>
      </c>
    </row>
    <row r="63" spans="1:32" ht="16.149999999999999" customHeight="1" x14ac:dyDescent="0.2">
      <c r="A63" s="54">
        <v>57</v>
      </c>
      <c r="B63" s="55" t="s">
        <v>62</v>
      </c>
      <c r="C63" s="319">
        <f>'5A2A_New Vision'!C63+'5A2B_Glencoe'!C63+'5A2C_ISL'!C63+'5A2D_Avoyelles'!C63+'5A2E_Delhi'!C63+'5A2F_Belle Chasse'!C63+'5A2H_MAX'!C63</f>
        <v>0</v>
      </c>
      <c r="D63" s="56">
        <f>'Source Data'!O63</f>
        <v>6749.900802271065</v>
      </c>
      <c r="E63" s="74">
        <f>'5A2A_New Vision'!E63+'5A2B_Glencoe'!E63+'5A2C_ISL'!E63+'5A2D_Avoyelles'!E63+'5A2E_Delhi'!E63+'5A2F_Belle Chasse'!E63+'5A2H_MAX'!E63</f>
        <v>0</v>
      </c>
      <c r="F63" s="74"/>
      <c r="G63" s="74">
        <f>'5A2A_New Vision'!G63+'5A2B_Glencoe'!G63+'5A2C_ISL'!G63+'5A2D_Avoyelles'!G63+'5A2E_Delhi'!G63+'5A2F_Belle Chasse'!G63+'5A2H_MAX'!G63</f>
        <v>0</v>
      </c>
      <c r="H63" s="337">
        <f>'5A2A_New Vision'!H63+'5A2B_Glencoe'!H63+'5A2C_ISL'!H63+'5A2D_Avoyelles'!H63+'5A2E_Delhi'!H63+'5A2F_Belle Chasse'!H63+'5A2H_MAX'!H63</f>
        <v>0</v>
      </c>
      <c r="I63" s="56">
        <f>'Source Data'!I63</f>
        <v>666.15521612667408</v>
      </c>
      <c r="J63" s="74">
        <f>'5A2A_New Vision'!J63+'5A2B_Glencoe'!J63+'5A2C_ISL'!J63+'5A2D_Avoyelles'!J63+'5A2E_Delhi'!J63+'5A2F_Belle Chasse'!J63+'5A2H_MAX'!J63</f>
        <v>0</v>
      </c>
      <c r="K63" s="337">
        <f>'5A2A_New Vision'!K63+'5A2B_Glencoe'!K63+'5A2C_ISL'!K63+'5A2D_Avoyelles'!K63+'5A2E_Delhi'!K63+'5A2F_Belle Chasse'!K63+'5A2H_MAX'!K63</f>
        <v>0</v>
      </c>
      <c r="L63" s="56">
        <f>'Source Data'!J63</f>
        <v>181.67869530727472</v>
      </c>
      <c r="M63" s="74">
        <f>'5A2A_New Vision'!M63+'5A2B_Glencoe'!M63+'5A2C_ISL'!M63+'5A2D_Avoyelles'!M63+'5A2E_Delhi'!M63+'5A2F_Belle Chasse'!M63+'5A2H_MAX'!M63</f>
        <v>0</v>
      </c>
      <c r="N63" s="337">
        <f>'5A2A_New Vision'!N63+'5A2B_Glencoe'!N63+'5A2C_ISL'!N63+'5A2D_Avoyelles'!N63+'5A2E_Delhi'!N63+'5A2F_Belle Chasse'!N63+'5A2H_MAX'!N63</f>
        <v>0</v>
      </c>
      <c r="O63" s="56">
        <f>'Source Data'!K63</f>
        <v>4541.967382681868</v>
      </c>
      <c r="P63" s="74">
        <f>'5A2A_New Vision'!P63+'5A2B_Glencoe'!P63+'5A2C_ISL'!P63+'5A2D_Avoyelles'!P63+'5A2E_Delhi'!P63+'5A2F_Belle Chasse'!P63+'5A2H_MAX'!P63</f>
        <v>0</v>
      </c>
      <c r="Q63" s="337">
        <f>'5A2A_New Vision'!Q63+'5A2B_Glencoe'!Q63+'5A2C_ISL'!Q63+'5A2D_Avoyelles'!Q63+'5A2E_Delhi'!Q63+'5A2F_Belle Chasse'!Q63+'5A2H_MAX'!Q63</f>
        <v>0</v>
      </c>
      <c r="R63" s="56">
        <f>'Source Data'!L63</f>
        <v>1816.7869530727471</v>
      </c>
      <c r="S63" s="74">
        <f>'5A2A_New Vision'!S63+'5A2B_Glencoe'!S63+'5A2C_ISL'!S63+'5A2D_Avoyelles'!S63+'5A2E_Delhi'!S63+'5A2F_Belle Chasse'!S63+'5A2H_MAX'!S63</f>
        <v>0</v>
      </c>
      <c r="T63" s="93">
        <f>'5A2A_New Vision'!T63+'5A2B_Glencoe'!T63+'5A2C_ISL'!T63+'5A2D_Avoyelles'!T63+'5A2E_Delhi'!T63+'5A2F_Belle Chasse'!T63+'5A2H_MAX'!T63</f>
        <v>0</v>
      </c>
      <c r="U63" s="56">
        <f>'5A2A_New Vision'!U63+'5A2B_Glencoe'!U63+'5A2C_ISL'!U63+'5A2D_Avoyelles'!U63+'5A2E_Delhi'!U63+'5A2F_Belle Chasse'!U63+'5A2H_MAX'!U63</f>
        <v>0</v>
      </c>
      <c r="V63" s="56">
        <f>'5A2A_New Vision'!V63+'5A2B_Glencoe'!V63+'5A2C_ISL'!V63+'5A2D_Avoyelles'!V63+'5A2E_Delhi'!V63+'5A2F_Belle Chasse'!V63+'5A2H_MAX'!V63</f>
        <v>0</v>
      </c>
      <c r="W63" s="57">
        <f>'5A2A_New Vision'!W63+'5A2B_Glencoe'!W63+'5A2C_ISL'!W63+'5A2D_Avoyelles'!W63+'5A2E_Delhi'!W63+'5A2F_Belle Chasse'!W63+'5A2H_MAX'!W63</f>
        <v>0</v>
      </c>
      <c r="X63" s="93">
        <f>'5A2A_New Vision'!X63+'5A2B_Glencoe'!X63+'5A2C_ISL'!X63+'5A2D_Avoyelles'!X63+'5A2E_Delhi'!X63+'5A2F_Belle Chasse'!X63+'5A2H_MAX'!X63</f>
        <v>0</v>
      </c>
      <c r="Y63" s="74">
        <f>'5A2A_New Vision'!Y63+'5A2B_Glencoe'!Y63+'5A2C_ISL'!Y63+'5A2D_Avoyelles'!Y63+'5A2E_Delhi'!Y63+'5A2F_Belle Chasse'!Y63+'5A2H_MAX'!Y63</f>
        <v>0</v>
      </c>
      <c r="Z63" s="93">
        <f>'5A2A_New Vision'!Z63+'5A2B_Glencoe'!Z63+'5A2C_ISL'!Z63+'5A2D_Avoyelles'!Z63+'5A2E_Delhi'!Z63+'5A2F_Belle Chasse'!Z63+'5A2H_MAX'!Z63</f>
        <v>0</v>
      </c>
      <c r="AA63" s="56">
        <f>'5A2A_New Vision'!AA63+'5A2B_Glencoe'!AA63+'5A2C_ISL'!AA63+'5A2D_Avoyelles'!AA63+'5A2E_Delhi'!AA63+'5A2F_Belle Chasse'!AA63+'5A2H_MAX'!AA63</f>
        <v>0</v>
      </c>
      <c r="AB63" s="93">
        <f>'5A2A_New Vision'!AB63+'5A2B_Glencoe'!AB63+'5A2C_ISL'!AB63+'5A2D_Avoyelles'!AB63+'5A2E_Delhi'!AB63+'5A2F_Belle Chasse'!AB63+'5A2H_MAX'!AB63</f>
        <v>0</v>
      </c>
      <c r="AC63" s="56">
        <f>'5A2A_New Vision'!AC63+'5A2B_Glencoe'!AC63+'5A2C_ISL'!AC63+'5A2D_Avoyelles'!AC63+'5A2E_Delhi'!AC63+'5A2F_Belle Chasse'!AC63+'5A2H_MAX'!AC63</f>
        <v>0</v>
      </c>
      <c r="AD63" s="56">
        <f>'5A2A_New Vision'!AD63+'5A2B_Glencoe'!AD63+'5A2C_ISL'!AD63+'5A2D_Avoyelles'!AD63+'5A2E_Delhi'!AD63+'5A2F_Belle Chasse'!AD63+'5A2H_MAX'!AD63</f>
        <v>0</v>
      </c>
      <c r="AE63" s="93">
        <f>'5A2A_New Vision'!AE63+'5A2B_Glencoe'!AE63+'5A2C_ISL'!AE63+'5A2D_Avoyelles'!AE63+'5A2E_Delhi'!AE63+'5A2F_Belle Chasse'!AE63+'5A2H_MAX'!AE63</f>
        <v>0</v>
      </c>
      <c r="AF63" s="97">
        <f>'5A2A_New Vision'!AF63+'5A2B_Glencoe'!AF63+'5A2C_ISL'!AF63+'5A2D_Avoyelles'!AF63+'5A2E_Delhi'!AF63+'5A2F_Belle Chasse'!AF63+'5A2H_MAX'!AF63</f>
        <v>0</v>
      </c>
    </row>
    <row r="64" spans="1:32" ht="16.149999999999999" customHeight="1" x14ac:dyDescent="0.2">
      <c r="A64" s="54">
        <v>58</v>
      </c>
      <c r="B64" s="55" t="s">
        <v>63</v>
      </c>
      <c r="C64" s="319">
        <f>'5A2A_New Vision'!C64+'5A2B_Glencoe'!C64+'5A2C_ISL'!C64+'5A2D_Avoyelles'!C64+'5A2E_Delhi'!C64+'5A2F_Belle Chasse'!C64+'5A2H_MAX'!C64</f>
        <v>0</v>
      </c>
      <c r="D64" s="56">
        <f>'Source Data'!O64</f>
        <v>6946.2452334446507</v>
      </c>
      <c r="E64" s="74">
        <f>'5A2A_New Vision'!E64+'5A2B_Glencoe'!E64+'5A2C_ISL'!E64+'5A2D_Avoyelles'!E64+'5A2E_Delhi'!E64+'5A2F_Belle Chasse'!E64+'5A2H_MAX'!E64</f>
        <v>0</v>
      </c>
      <c r="F64" s="74"/>
      <c r="G64" s="74">
        <f>'5A2A_New Vision'!G64+'5A2B_Glencoe'!G64+'5A2C_ISL'!G64+'5A2D_Avoyelles'!G64+'5A2E_Delhi'!G64+'5A2F_Belle Chasse'!G64+'5A2H_MAX'!G64</f>
        <v>0</v>
      </c>
      <c r="H64" s="337">
        <f>'5A2A_New Vision'!H64+'5A2B_Glencoe'!H64+'5A2C_ISL'!H64+'5A2D_Avoyelles'!H64+'5A2E_Delhi'!H64+'5A2F_Belle Chasse'!H64+'5A2H_MAX'!H64</f>
        <v>0</v>
      </c>
      <c r="I64" s="56">
        <f>'Source Data'!I64</f>
        <v>740.81098599764084</v>
      </c>
      <c r="J64" s="74">
        <f>'5A2A_New Vision'!J64+'5A2B_Glencoe'!J64+'5A2C_ISL'!J64+'5A2D_Avoyelles'!J64+'5A2E_Delhi'!J64+'5A2F_Belle Chasse'!J64+'5A2H_MAX'!J64</f>
        <v>0</v>
      </c>
      <c r="K64" s="337">
        <f>'5A2A_New Vision'!K64+'5A2B_Glencoe'!K64+'5A2C_ISL'!K64+'5A2D_Avoyelles'!K64+'5A2E_Delhi'!K64+'5A2F_Belle Chasse'!K64+'5A2H_MAX'!K64</f>
        <v>0</v>
      </c>
      <c r="L64" s="56">
        <f>'Source Data'!J64</f>
        <v>202.03935981753844</v>
      </c>
      <c r="M64" s="74">
        <f>'5A2A_New Vision'!M64+'5A2B_Glencoe'!M64+'5A2C_ISL'!M64+'5A2D_Avoyelles'!M64+'5A2E_Delhi'!M64+'5A2F_Belle Chasse'!M64+'5A2H_MAX'!M64</f>
        <v>0</v>
      </c>
      <c r="N64" s="337">
        <f>'5A2A_New Vision'!N64+'5A2B_Glencoe'!N64+'5A2C_ISL'!N64+'5A2D_Avoyelles'!N64+'5A2E_Delhi'!N64+'5A2F_Belle Chasse'!N64+'5A2H_MAX'!N64</f>
        <v>0</v>
      </c>
      <c r="O64" s="56">
        <f>'Source Data'!K64</f>
        <v>5050.9839954384606</v>
      </c>
      <c r="P64" s="74">
        <f>'5A2A_New Vision'!P64+'5A2B_Glencoe'!P64+'5A2C_ISL'!P64+'5A2D_Avoyelles'!P64+'5A2E_Delhi'!P64+'5A2F_Belle Chasse'!P64+'5A2H_MAX'!P64</f>
        <v>0</v>
      </c>
      <c r="Q64" s="337">
        <f>'5A2A_New Vision'!Q64+'5A2B_Glencoe'!Q64+'5A2C_ISL'!Q64+'5A2D_Avoyelles'!Q64+'5A2E_Delhi'!Q64+'5A2F_Belle Chasse'!Q64+'5A2H_MAX'!Q64</f>
        <v>0</v>
      </c>
      <c r="R64" s="56">
        <f>'Source Data'!L64</f>
        <v>2020.3935981753841</v>
      </c>
      <c r="S64" s="74">
        <f>'5A2A_New Vision'!S64+'5A2B_Glencoe'!S64+'5A2C_ISL'!S64+'5A2D_Avoyelles'!S64+'5A2E_Delhi'!S64+'5A2F_Belle Chasse'!S64+'5A2H_MAX'!S64</f>
        <v>0</v>
      </c>
      <c r="T64" s="93">
        <f>'5A2A_New Vision'!T64+'5A2B_Glencoe'!T64+'5A2C_ISL'!T64+'5A2D_Avoyelles'!T64+'5A2E_Delhi'!T64+'5A2F_Belle Chasse'!T64+'5A2H_MAX'!T64</f>
        <v>0</v>
      </c>
      <c r="U64" s="56">
        <f>'5A2A_New Vision'!U64+'5A2B_Glencoe'!U64+'5A2C_ISL'!U64+'5A2D_Avoyelles'!U64+'5A2E_Delhi'!U64+'5A2F_Belle Chasse'!U64+'5A2H_MAX'!U64</f>
        <v>0</v>
      </c>
      <c r="V64" s="56">
        <f>'5A2A_New Vision'!V64+'5A2B_Glencoe'!V64+'5A2C_ISL'!V64+'5A2D_Avoyelles'!V64+'5A2E_Delhi'!V64+'5A2F_Belle Chasse'!V64+'5A2H_MAX'!V64</f>
        <v>0</v>
      </c>
      <c r="W64" s="57">
        <f>'5A2A_New Vision'!W64+'5A2B_Glencoe'!W64+'5A2C_ISL'!W64+'5A2D_Avoyelles'!W64+'5A2E_Delhi'!W64+'5A2F_Belle Chasse'!W64+'5A2H_MAX'!W64</f>
        <v>0</v>
      </c>
      <c r="X64" s="93">
        <f>'5A2A_New Vision'!X64+'5A2B_Glencoe'!X64+'5A2C_ISL'!X64+'5A2D_Avoyelles'!X64+'5A2E_Delhi'!X64+'5A2F_Belle Chasse'!X64+'5A2H_MAX'!X64</f>
        <v>0</v>
      </c>
      <c r="Y64" s="74">
        <f>'5A2A_New Vision'!Y64+'5A2B_Glencoe'!Y64+'5A2C_ISL'!Y64+'5A2D_Avoyelles'!Y64+'5A2E_Delhi'!Y64+'5A2F_Belle Chasse'!Y64+'5A2H_MAX'!Y64</f>
        <v>0</v>
      </c>
      <c r="Z64" s="93">
        <f>'5A2A_New Vision'!Z64+'5A2B_Glencoe'!Z64+'5A2C_ISL'!Z64+'5A2D_Avoyelles'!Z64+'5A2E_Delhi'!Z64+'5A2F_Belle Chasse'!Z64+'5A2H_MAX'!Z64</f>
        <v>0</v>
      </c>
      <c r="AA64" s="56">
        <f>'5A2A_New Vision'!AA64+'5A2B_Glencoe'!AA64+'5A2C_ISL'!AA64+'5A2D_Avoyelles'!AA64+'5A2E_Delhi'!AA64+'5A2F_Belle Chasse'!AA64+'5A2H_MAX'!AA64</f>
        <v>0</v>
      </c>
      <c r="AB64" s="93">
        <f>'5A2A_New Vision'!AB64+'5A2B_Glencoe'!AB64+'5A2C_ISL'!AB64+'5A2D_Avoyelles'!AB64+'5A2E_Delhi'!AB64+'5A2F_Belle Chasse'!AB64+'5A2H_MAX'!AB64</f>
        <v>0</v>
      </c>
      <c r="AC64" s="56">
        <f>'5A2A_New Vision'!AC64+'5A2B_Glencoe'!AC64+'5A2C_ISL'!AC64+'5A2D_Avoyelles'!AC64+'5A2E_Delhi'!AC64+'5A2F_Belle Chasse'!AC64+'5A2H_MAX'!AC64</f>
        <v>0</v>
      </c>
      <c r="AD64" s="56">
        <f>'5A2A_New Vision'!AD64+'5A2B_Glencoe'!AD64+'5A2C_ISL'!AD64+'5A2D_Avoyelles'!AD64+'5A2E_Delhi'!AD64+'5A2F_Belle Chasse'!AD64+'5A2H_MAX'!AD64</f>
        <v>0</v>
      </c>
      <c r="AE64" s="93">
        <f>'5A2A_New Vision'!AE64+'5A2B_Glencoe'!AE64+'5A2C_ISL'!AE64+'5A2D_Avoyelles'!AE64+'5A2E_Delhi'!AE64+'5A2F_Belle Chasse'!AE64+'5A2H_MAX'!AE64</f>
        <v>0</v>
      </c>
      <c r="AF64" s="97">
        <f>'5A2A_New Vision'!AF64+'5A2B_Glencoe'!AF64+'5A2C_ISL'!AF64+'5A2D_Avoyelles'!AF64+'5A2E_Delhi'!AF64+'5A2F_Belle Chasse'!AF64+'5A2H_MAX'!AF64</f>
        <v>0</v>
      </c>
    </row>
    <row r="65" spans="1:32" ht="16.149999999999999" customHeight="1" x14ac:dyDescent="0.2">
      <c r="A65" s="54">
        <v>59</v>
      </c>
      <c r="B65" s="55" t="s">
        <v>64</v>
      </c>
      <c r="C65" s="319">
        <f>'5A2A_New Vision'!C65+'5A2B_Glencoe'!C65+'5A2C_ISL'!C65+'5A2D_Avoyelles'!C65+'5A2E_Delhi'!C65+'5A2F_Belle Chasse'!C65+'5A2H_MAX'!C65</f>
        <v>0</v>
      </c>
      <c r="D65" s="56">
        <f>'Source Data'!O65</f>
        <v>5985.9469727805899</v>
      </c>
      <c r="E65" s="74">
        <f>'5A2A_New Vision'!E65+'5A2B_Glencoe'!E65+'5A2C_ISL'!E65+'5A2D_Avoyelles'!E65+'5A2E_Delhi'!E65+'5A2F_Belle Chasse'!E65+'5A2H_MAX'!E65</f>
        <v>0</v>
      </c>
      <c r="F65" s="74"/>
      <c r="G65" s="74">
        <f>'5A2A_New Vision'!G65+'5A2B_Glencoe'!G65+'5A2C_ISL'!G65+'5A2D_Avoyelles'!G65+'5A2E_Delhi'!G65+'5A2F_Belle Chasse'!G65+'5A2H_MAX'!G65</f>
        <v>0</v>
      </c>
      <c r="H65" s="337">
        <f>'5A2A_New Vision'!H65+'5A2B_Glencoe'!H65+'5A2C_ISL'!H65+'5A2D_Avoyelles'!H65+'5A2E_Delhi'!H65+'5A2F_Belle Chasse'!H65+'5A2H_MAX'!H65</f>
        <v>0</v>
      </c>
      <c r="I65" s="56">
        <f>'Source Data'!I65</f>
        <v>778.80539593788717</v>
      </c>
      <c r="J65" s="74">
        <f>'5A2A_New Vision'!J65+'5A2B_Glencoe'!J65+'5A2C_ISL'!J65+'5A2D_Avoyelles'!J65+'5A2E_Delhi'!J65+'5A2F_Belle Chasse'!J65+'5A2H_MAX'!J65</f>
        <v>0</v>
      </c>
      <c r="K65" s="337">
        <f>'5A2A_New Vision'!K65+'5A2B_Glencoe'!K65+'5A2C_ISL'!K65+'5A2D_Avoyelles'!K65+'5A2E_Delhi'!K65+'5A2F_Belle Chasse'!K65+'5A2H_MAX'!K65</f>
        <v>0</v>
      </c>
      <c r="L65" s="56">
        <f>'Source Data'!J65</f>
        <v>212.40147161942375</v>
      </c>
      <c r="M65" s="74">
        <f>'5A2A_New Vision'!M65+'5A2B_Glencoe'!M65+'5A2C_ISL'!M65+'5A2D_Avoyelles'!M65+'5A2E_Delhi'!M65+'5A2F_Belle Chasse'!M65+'5A2H_MAX'!M65</f>
        <v>0</v>
      </c>
      <c r="N65" s="337">
        <f>'5A2A_New Vision'!N65+'5A2B_Glencoe'!N65+'5A2C_ISL'!N65+'5A2D_Avoyelles'!N65+'5A2E_Delhi'!N65+'5A2F_Belle Chasse'!N65+'5A2H_MAX'!N65</f>
        <v>0</v>
      </c>
      <c r="O65" s="56">
        <f>'Source Data'!K65</f>
        <v>5310.0367904855939</v>
      </c>
      <c r="P65" s="74">
        <f>'5A2A_New Vision'!P65+'5A2B_Glencoe'!P65+'5A2C_ISL'!P65+'5A2D_Avoyelles'!P65+'5A2E_Delhi'!P65+'5A2F_Belle Chasse'!P65+'5A2H_MAX'!P65</f>
        <v>0</v>
      </c>
      <c r="Q65" s="337">
        <f>'5A2A_New Vision'!Q65+'5A2B_Glencoe'!Q65+'5A2C_ISL'!Q65+'5A2D_Avoyelles'!Q65+'5A2E_Delhi'!Q65+'5A2F_Belle Chasse'!Q65+'5A2H_MAX'!Q65</f>
        <v>0</v>
      </c>
      <c r="R65" s="56">
        <f>'Source Data'!L65</f>
        <v>2124.0147161942373</v>
      </c>
      <c r="S65" s="74">
        <f>'5A2A_New Vision'!S65+'5A2B_Glencoe'!S65+'5A2C_ISL'!S65+'5A2D_Avoyelles'!S65+'5A2E_Delhi'!S65+'5A2F_Belle Chasse'!S65+'5A2H_MAX'!S65</f>
        <v>0</v>
      </c>
      <c r="T65" s="93">
        <f>'5A2A_New Vision'!T65+'5A2B_Glencoe'!T65+'5A2C_ISL'!T65+'5A2D_Avoyelles'!T65+'5A2E_Delhi'!T65+'5A2F_Belle Chasse'!T65+'5A2H_MAX'!T65</f>
        <v>0</v>
      </c>
      <c r="U65" s="56">
        <f>'5A2A_New Vision'!U65+'5A2B_Glencoe'!U65+'5A2C_ISL'!U65+'5A2D_Avoyelles'!U65+'5A2E_Delhi'!U65+'5A2F_Belle Chasse'!U65+'5A2H_MAX'!U65</f>
        <v>0</v>
      </c>
      <c r="V65" s="56">
        <f>'5A2A_New Vision'!V65+'5A2B_Glencoe'!V65+'5A2C_ISL'!V65+'5A2D_Avoyelles'!V65+'5A2E_Delhi'!V65+'5A2F_Belle Chasse'!V65+'5A2H_MAX'!V65</f>
        <v>0</v>
      </c>
      <c r="W65" s="57">
        <f>'5A2A_New Vision'!W65+'5A2B_Glencoe'!W65+'5A2C_ISL'!W65+'5A2D_Avoyelles'!W65+'5A2E_Delhi'!W65+'5A2F_Belle Chasse'!W65+'5A2H_MAX'!W65</f>
        <v>0</v>
      </c>
      <c r="X65" s="93">
        <f>'5A2A_New Vision'!X65+'5A2B_Glencoe'!X65+'5A2C_ISL'!X65+'5A2D_Avoyelles'!X65+'5A2E_Delhi'!X65+'5A2F_Belle Chasse'!X65+'5A2H_MAX'!X65</f>
        <v>0</v>
      </c>
      <c r="Y65" s="74">
        <f>'5A2A_New Vision'!Y65+'5A2B_Glencoe'!Y65+'5A2C_ISL'!Y65+'5A2D_Avoyelles'!Y65+'5A2E_Delhi'!Y65+'5A2F_Belle Chasse'!Y65+'5A2H_MAX'!Y65</f>
        <v>0</v>
      </c>
      <c r="Z65" s="93">
        <f>'5A2A_New Vision'!Z65+'5A2B_Glencoe'!Z65+'5A2C_ISL'!Z65+'5A2D_Avoyelles'!Z65+'5A2E_Delhi'!Z65+'5A2F_Belle Chasse'!Z65+'5A2H_MAX'!Z65</f>
        <v>0</v>
      </c>
      <c r="AA65" s="56">
        <f>'5A2A_New Vision'!AA65+'5A2B_Glencoe'!AA65+'5A2C_ISL'!AA65+'5A2D_Avoyelles'!AA65+'5A2E_Delhi'!AA65+'5A2F_Belle Chasse'!AA65+'5A2H_MAX'!AA65</f>
        <v>0</v>
      </c>
      <c r="AB65" s="93">
        <f>'5A2A_New Vision'!AB65+'5A2B_Glencoe'!AB65+'5A2C_ISL'!AB65+'5A2D_Avoyelles'!AB65+'5A2E_Delhi'!AB65+'5A2F_Belle Chasse'!AB65+'5A2H_MAX'!AB65</f>
        <v>0</v>
      </c>
      <c r="AC65" s="56">
        <f>'5A2A_New Vision'!AC65+'5A2B_Glencoe'!AC65+'5A2C_ISL'!AC65+'5A2D_Avoyelles'!AC65+'5A2E_Delhi'!AC65+'5A2F_Belle Chasse'!AC65+'5A2H_MAX'!AC65</f>
        <v>0</v>
      </c>
      <c r="AD65" s="56">
        <f>'5A2A_New Vision'!AD65+'5A2B_Glencoe'!AD65+'5A2C_ISL'!AD65+'5A2D_Avoyelles'!AD65+'5A2E_Delhi'!AD65+'5A2F_Belle Chasse'!AD65+'5A2H_MAX'!AD65</f>
        <v>0</v>
      </c>
      <c r="AE65" s="93">
        <f>'5A2A_New Vision'!AE65+'5A2B_Glencoe'!AE65+'5A2C_ISL'!AE65+'5A2D_Avoyelles'!AE65+'5A2E_Delhi'!AE65+'5A2F_Belle Chasse'!AE65+'5A2H_MAX'!AE65</f>
        <v>0</v>
      </c>
      <c r="AF65" s="97">
        <f>'5A2A_New Vision'!AF65+'5A2B_Glencoe'!AF65+'5A2C_ISL'!AF65+'5A2D_Avoyelles'!AF65+'5A2E_Delhi'!AF65+'5A2F_Belle Chasse'!AF65+'5A2H_MAX'!AF65</f>
        <v>0</v>
      </c>
    </row>
    <row r="66" spans="1:32" ht="16.149999999999999" customHeight="1" x14ac:dyDescent="0.2">
      <c r="A66" s="49">
        <v>60</v>
      </c>
      <c r="B66" s="50" t="s">
        <v>65</v>
      </c>
      <c r="C66" s="320">
        <f>'5A2A_New Vision'!C66+'5A2B_Glencoe'!C66+'5A2C_ISL'!C66+'5A2D_Avoyelles'!C66+'5A2E_Delhi'!C66+'5A2F_Belle Chasse'!C66+'5A2H_MAX'!C66</f>
        <v>0</v>
      </c>
      <c r="D66" s="51">
        <f>'Source Data'!O66</f>
        <v>8510.4548474230687</v>
      </c>
      <c r="E66" s="80">
        <f>'5A2A_New Vision'!E66+'5A2B_Glencoe'!E66+'5A2C_ISL'!E66+'5A2D_Avoyelles'!E66+'5A2E_Delhi'!E66+'5A2F_Belle Chasse'!E66+'5A2H_MAX'!E66</f>
        <v>0</v>
      </c>
      <c r="F66" s="80"/>
      <c r="G66" s="80">
        <f>'5A2A_New Vision'!G66+'5A2B_Glencoe'!G66+'5A2C_ISL'!G66+'5A2D_Avoyelles'!G66+'5A2E_Delhi'!G66+'5A2F_Belle Chasse'!G66+'5A2H_MAX'!G66</f>
        <v>0</v>
      </c>
      <c r="H66" s="338">
        <f>'5A2A_New Vision'!H66+'5A2B_Glencoe'!H66+'5A2C_ISL'!H66+'5A2D_Avoyelles'!H66+'5A2E_Delhi'!H66+'5A2F_Belle Chasse'!H66+'5A2H_MAX'!H66</f>
        <v>0</v>
      </c>
      <c r="I66" s="51">
        <f>'Source Data'!I66</f>
        <v>654.17710868659628</v>
      </c>
      <c r="J66" s="80">
        <f>'5A2A_New Vision'!J66+'5A2B_Glencoe'!J66+'5A2C_ISL'!J66+'5A2D_Avoyelles'!J66+'5A2E_Delhi'!J66+'5A2F_Belle Chasse'!J66+'5A2H_MAX'!J66</f>
        <v>0</v>
      </c>
      <c r="K66" s="338">
        <f>'5A2A_New Vision'!K66+'5A2B_Glencoe'!K66+'5A2C_ISL'!K66+'5A2D_Avoyelles'!K66+'5A2E_Delhi'!K66+'5A2F_Belle Chasse'!K66+'5A2H_MAX'!K66</f>
        <v>0</v>
      </c>
      <c r="L66" s="51">
        <f>'Source Data'!J66</f>
        <v>178.41193873270808</v>
      </c>
      <c r="M66" s="80">
        <f>'5A2A_New Vision'!M66+'5A2B_Glencoe'!M66+'5A2C_ISL'!M66+'5A2D_Avoyelles'!M66+'5A2E_Delhi'!M66+'5A2F_Belle Chasse'!M66+'5A2H_MAX'!M66</f>
        <v>0</v>
      </c>
      <c r="N66" s="338">
        <f>'5A2A_New Vision'!N66+'5A2B_Glencoe'!N66+'5A2C_ISL'!N66+'5A2D_Avoyelles'!N66+'5A2E_Delhi'!N66+'5A2F_Belle Chasse'!N66+'5A2H_MAX'!N66</f>
        <v>0</v>
      </c>
      <c r="O66" s="51">
        <f>'Source Data'!K66</f>
        <v>4460.2984683177028</v>
      </c>
      <c r="P66" s="80">
        <f>'5A2A_New Vision'!P66+'5A2B_Glencoe'!P66+'5A2C_ISL'!P66+'5A2D_Avoyelles'!P66+'5A2E_Delhi'!P66+'5A2F_Belle Chasse'!P66+'5A2H_MAX'!P66</f>
        <v>0</v>
      </c>
      <c r="Q66" s="338">
        <f>'5A2A_New Vision'!Q66+'5A2B_Glencoe'!Q66+'5A2C_ISL'!Q66+'5A2D_Avoyelles'!Q66+'5A2E_Delhi'!Q66+'5A2F_Belle Chasse'!Q66+'5A2H_MAX'!Q66</f>
        <v>0</v>
      </c>
      <c r="R66" s="51">
        <f>'Source Data'!L66</f>
        <v>1784.1193873270811</v>
      </c>
      <c r="S66" s="80">
        <f>'5A2A_New Vision'!S66+'5A2B_Glencoe'!S66+'5A2C_ISL'!S66+'5A2D_Avoyelles'!S66+'5A2E_Delhi'!S66+'5A2F_Belle Chasse'!S66+'5A2H_MAX'!S66</f>
        <v>0</v>
      </c>
      <c r="T66" s="94">
        <f>'5A2A_New Vision'!T66+'5A2B_Glencoe'!T66+'5A2C_ISL'!T66+'5A2D_Avoyelles'!T66+'5A2E_Delhi'!T66+'5A2F_Belle Chasse'!T66+'5A2H_MAX'!T66</f>
        <v>0</v>
      </c>
      <c r="U66" s="51">
        <f>'5A2A_New Vision'!U66+'5A2B_Glencoe'!U66+'5A2C_ISL'!U66+'5A2D_Avoyelles'!U66+'5A2E_Delhi'!U66+'5A2F_Belle Chasse'!U66+'5A2H_MAX'!U66</f>
        <v>0</v>
      </c>
      <c r="V66" s="51">
        <f>'5A2A_New Vision'!V66+'5A2B_Glencoe'!V66+'5A2C_ISL'!V66+'5A2D_Avoyelles'!V66+'5A2E_Delhi'!V66+'5A2F_Belle Chasse'!V66+'5A2H_MAX'!V66</f>
        <v>0</v>
      </c>
      <c r="W66" s="52">
        <f>'5A2A_New Vision'!W66+'5A2B_Glencoe'!W66+'5A2C_ISL'!W66+'5A2D_Avoyelles'!W66+'5A2E_Delhi'!W66+'5A2F_Belle Chasse'!W66+'5A2H_MAX'!W66</f>
        <v>0</v>
      </c>
      <c r="X66" s="94">
        <f>'5A2A_New Vision'!X66+'5A2B_Glencoe'!X66+'5A2C_ISL'!X66+'5A2D_Avoyelles'!X66+'5A2E_Delhi'!X66+'5A2F_Belle Chasse'!X66+'5A2H_MAX'!X66</f>
        <v>0</v>
      </c>
      <c r="Y66" s="80">
        <f>'5A2A_New Vision'!Y66+'5A2B_Glencoe'!Y66+'5A2C_ISL'!Y66+'5A2D_Avoyelles'!Y66+'5A2E_Delhi'!Y66+'5A2F_Belle Chasse'!Y66+'5A2H_MAX'!Y66</f>
        <v>0</v>
      </c>
      <c r="Z66" s="94">
        <f>'5A2A_New Vision'!Z66+'5A2B_Glencoe'!Z66+'5A2C_ISL'!Z66+'5A2D_Avoyelles'!Z66+'5A2E_Delhi'!Z66+'5A2F_Belle Chasse'!Z66+'5A2H_MAX'!Z66</f>
        <v>0</v>
      </c>
      <c r="AA66" s="51">
        <f>'5A2A_New Vision'!AA66+'5A2B_Glencoe'!AA66+'5A2C_ISL'!AA66+'5A2D_Avoyelles'!AA66+'5A2E_Delhi'!AA66+'5A2F_Belle Chasse'!AA66+'5A2H_MAX'!AA66</f>
        <v>0</v>
      </c>
      <c r="AB66" s="94">
        <f>'5A2A_New Vision'!AB66+'5A2B_Glencoe'!AB66+'5A2C_ISL'!AB66+'5A2D_Avoyelles'!AB66+'5A2E_Delhi'!AB66+'5A2F_Belle Chasse'!AB66+'5A2H_MAX'!AB66</f>
        <v>0</v>
      </c>
      <c r="AC66" s="53">
        <f>'5A2A_New Vision'!AC66+'5A2B_Glencoe'!AC66+'5A2C_ISL'!AC66+'5A2D_Avoyelles'!AC66+'5A2E_Delhi'!AC66+'5A2F_Belle Chasse'!AC66+'5A2H_MAX'!AC66</f>
        <v>0</v>
      </c>
      <c r="AD66" s="51">
        <f>'5A2A_New Vision'!AD66+'5A2B_Glencoe'!AD66+'5A2C_ISL'!AD66+'5A2D_Avoyelles'!AD66+'5A2E_Delhi'!AD66+'5A2F_Belle Chasse'!AD66+'5A2H_MAX'!AD66</f>
        <v>0</v>
      </c>
      <c r="AE66" s="95">
        <f>'5A2A_New Vision'!AE66+'5A2B_Glencoe'!AE66+'5A2C_ISL'!AE66+'5A2D_Avoyelles'!AE66+'5A2E_Delhi'!AE66+'5A2F_Belle Chasse'!AE66+'5A2H_MAX'!AE66</f>
        <v>0</v>
      </c>
      <c r="AF66" s="95">
        <f>'5A2A_New Vision'!AF66+'5A2B_Glencoe'!AF66+'5A2C_ISL'!AF66+'5A2D_Avoyelles'!AF66+'5A2E_Delhi'!AF66+'5A2F_Belle Chasse'!AF66+'5A2H_MAX'!AF66</f>
        <v>0</v>
      </c>
    </row>
    <row r="67" spans="1:32" ht="16.149999999999999" customHeight="1" x14ac:dyDescent="0.2">
      <c r="A67" s="58">
        <v>61</v>
      </c>
      <c r="B67" s="59" t="s">
        <v>66</v>
      </c>
      <c r="C67" s="318">
        <f>'5A2A_New Vision'!C67+'5A2B_Glencoe'!C67+'5A2C_ISL'!C67+'5A2D_Avoyelles'!C67+'5A2E_Delhi'!C67+'5A2F_Belle Chasse'!C67+'5A2H_MAX'!C67</f>
        <v>0</v>
      </c>
      <c r="D67" s="60">
        <f>'Source Data'!O67</f>
        <v>11996.564897969161</v>
      </c>
      <c r="E67" s="65">
        <f>'5A2A_New Vision'!E67+'5A2B_Glencoe'!E67+'5A2C_ISL'!E67+'5A2D_Avoyelles'!E67+'5A2E_Delhi'!E67+'5A2F_Belle Chasse'!E67+'5A2H_MAX'!E67</f>
        <v>0</v>
      </c>
      <c r="F67" s="65"/>
      <c r="G67" s="65">
        <f>'5A2A_New Vision'!G67+'5A2B_Glencoe'!G67+'5A2C_ISL'!G67+'5A2D_Avoyelles'!G67+'5A2E_Delhi'!G67+'5A2F_Belle Chasse'!G67+'5A2H_MAX'!G67</f>
        <v>0</v>
      </c>
      <c r="H67" s="336">
        <f>'5A2A_New Vision'!H67+'5A2B_Glencoe'!H67+'5A2C_ISL'!H67+'5A2D_Avoyelles'!H67+'5A2E_Delhi'!H67+'5A2F_Belle Chasse'!H67+'5A2H_MAX'!H67</f>
        <v>0</v>
      </c>
      <c r="I67" s="60">
        <f>'Source Data'!I67</f>
        <v>381.62134806778147</v>
      </c>
      <c r="J67" s="65">
        <f>'5A2A_New Vision'!J67+'5A2B_Glencoe'!J67+'5A2C_ISL'!J67+'5A2D_Avoyelles'!J67+'5A2E_Delhi'!J67+'5A2F_Belle Chasse'!J67+'5A2H_MAX'!J67</f>
        <v>0</v>
      </c>
      <c r="K67" s="336">
        <f>'5A2A_New Vision'!K67+'5A2B_Glencoe'!K67+'5A2C_ISL'!K67+'5A2D_Avoyelles'!K67+'5A2E_Delhi'!K67+'5A2F_Belle Chasse'!K67+'5A2H_MAX'!K67</f>
        <v>0</v>
      </c>
      <c r="L67" s="60">
        <f>'Source Data'!J67</f>
        <v>104.0785494730313</v>
      </c>
      <c r="M67" s="65">
        <f>'5A2A_New Vision'!M67+'5A2B_Glencoe'!M67+'5A2C_ISL'!M67+'5A2D_Avoyelles'!M67+'5A2E_Delhi'!M67+'5A2F_Belle Chasse'!M67+'5A2H_MAX'!M67</f>
        <v>0</v>
      </c>
      <c r="N67" s="336">
        <f>'5A2A_New Vision'!N67+'5A2B_Glencoe'!N67+'5A2C_ISL'!N67+'5A2D_Avoyelles'!N67+'5A2E_Delhi'!N67+'5A2F_Belle Chasse'!N67+'5A2H_MAX'!N67</f>
        <v>0</v>
      </c>
      <c r="O67" s="60">
        <f>'Source Data'!K67</f>
        <v>2601.9637368257822</v>
      </c>
      <c r="P67" s="65">
        <f>'5A2A_New Vision'!P67+'5A2B_Glencoe'!P67+'5A2C_ISL'!P67+'5A2D_Avoyelles'!P67+'5A2E_Delhi'!P67+'5A2F_Belle Chasse'!P67+'5A2H_MAX'!P67</f>
        <v>0</v>
      </c>
      <c r="Q67" s="336">
        <f>'5A2A_New Vision'!Q67+'5A2B_Glencoe'!Q67+'5A2C_ISL'!Q67+'5A2D_Avoyelles'!Q67+'5A2E_Delhi'!Q67+'5A2F_Belle Chasse'!Q67+'5A2H_MAX'!Q67</f>
        <v>0</v>
      </c>
      <c r="R67" s="60">
        <f>'Source Data'!L67</f>
        <v>1040.7854947303128</v>
      </c>
      <c r="S67" s="65">
        <f>'5A2A_New Vision'!S67+'5A2B_Glencoe'!S67+'5A2C_ISL'!S67+'5A2D_Avoyelles'!S67+'5A2E_Delhi'!S67+'5A2F_Belle Chasse'!S67+'5A2H_MAX'!S67</f>
        <v>0</v>
      </c>
      <c r="T67" s="92">
        <f>'5A2A_New Vision'!T67+'5A2B_Glencoe'!T67+'5A2C_ISL'!T67+'5A2D_Avoyelles'!T67+'5A2E_Delhi'!T67+'5A2F_Belle Chasse'!T67+'5A2H_MAX'!T67</f>
        <v>0</v>
      </c>
      <c r="U67" s="60">
        <f>'5A2A_New Vision'!U67+'5A2B_Glencoe'!U67+'5A2C_ISL'!U67+'5A2D_Avoyelles'!U67+'5A2E_Delhi'!U67+'5A2F_Belle Chasse'!U67+'5A2H_MAX'!U67</f>
        <v>0</v>
      </c>
      <c r="V67" s="60">
        <f>'5A2A_New Vision'!V67+'5A2B_Glencoe'!V67+'5A2C_ISL'!V67+'5A2D_Avoyelles'!V67+'5A2E_Delhi'!V67+'5A2F_Belle Chasse'!V67+'5A2H_MAX'!V67</f>
        <v>0</v>
      </c>
      <c r="W67" s="61">
        <f>'5A2A_New Vision'!W67+'5A2B_Glencoe'!W67+'5A2C_ISL'!W67+'5A2D_Avoyelles'!W67+'5A2E_Delhi'!W67+'5A2F_Belle Chasse'!W67+'5A2H_MAX'!W67</f>
        <v>0</v>
      </c>
      <c r="X67" s="92">
        <f>'5A2A_New Vision'!X67+'5A2B_Glencoe'!X67+'5A2C_ISL'!X67+'5A2D_Avoyelles'!X67+'5A2E_Delhi'!X67+'5A2F_Belle Chasse'!X67+'5A2H_MAX'!X67</f>
        <v>0</v>
      </c>
      <c r="Y67" s="65">
        <f>'5A2A_New Vision'!Y67+'5A2B_Glencoe'!Y67+'5A2C_ISL'!Y67+'5A2D_Avoyelles'!Y67+'5A2E_Delhi'!Y67+'5A2F_Belle Chasse'!Y67+'5A2H_MAX'!Y67</f>
        <v>0</v>
      </c>
      <c r="Z67" s="92">
        <f>'5A2A_New Vision'!Z67+'5A2B_Glencoe'!Z67+'5A2C_ISL'!Z67+'5A2D_Avoyelles'!Z67+'5A2E_Delhi'!Z67+'5A2F_Belle Chasse'!Z67+'5A2H_MAX'!Z67</f>
        <v>0</v>
      </c>
      <c r="AA67" s="60">
        <f>'5A2A_New Vision'!AA67+'5A2B_Glencoe'!AA67+'5A2C_ISL'!AA67+'5A2D_Avoyelles'!AA67+'5A2E_Delhi'!AA67+'5A2F_Belle Chasse'!AA67+'5A2H_MAX'!AA67</f>
        <v>0</v>
      </c>
      <c r="AB67" s="92">
        <f>'5A2A_New Vision'!AB67+'5A2B_Glencoe'!AB67+'5A2C_ISL'!AB67+'5A2D_Avoyelles'!AB67+'5A2E_Delhi'!AB67+'5A2F_Belle Chasse'!AB67+'5A2H_MAX'!AB67</f>
        <v>0</v>
      </c>
      <c r="AC67" s="60">
        <f>'5A2A_New Vision'!AC67+'5A2B_Glencoe'!AC67+'5A2C_ISL'!AC67+'5A2D_Avoyelles'!AC67+'5A2E_Delhi'!AC67+'5A2F_Belle Chasse'!AC67+'5A2H_MAX'!AC67</f>
        <v>0</v>
      </c>
      <c r="AD67" s="60">
        <f>'5A2A_New Vision'!AD67+'5A2B_Glencoe'!AD67+'5A2C_ISL'!AD67+'5A2D_Avoyelles'!AD67+'5A2E_Delhi'!AD67+'5A2F_Belle Chasse'!AD67+'5A2H_MAX'!AD67</f>
        <v>0</v>
      </c>
      <c r="AE67" s="92">
        <f>'5A2A_New Vision'!AE67+'5A2B_Glencoe'!AE67+'5A2C_ISL'!AE67+'5A2D_Avoyelles'!AE67+'5A2E_Delhi'!AE67+'5A2F_Belle Chasse'!AE67+'5A2H_MAX'!AE67</f>
        <v>0</v>
      </c>
      <c r="AF67" s="96">
        <f>'5A2A_New Vision'!AF67+'5A2B_Glencoe'!AF67+'5A2C_ISL'!AF67+'5A2D_Avoyelles'!AF67+'5A2E_Delhi'!AF67+'5A2F_Belle Chasse'!AF67+'5A2H_MAX'!AF67</f>
        <v>0</v>
      </c>
    </row>
    <row r="68" spans="1:32" ht="16.149999999999999" customHeight="1" x14ac:dyDescent="0.2">
      <c r="A68" s="54">
        <v>62</v>
      </c>
      <c r="B68" s="55" t="s">
        <v>67</v>
      </c>
      <c r="C68" s="319">
        <f>'5A2A_New Vision'!C68+'5A2B_Glencoe'!C68+'5A2C_ISL'!C68+'5A2D_Avoyelles'!C68+'5A2E_Delhi'!C68+'5A2F_Belle Chasse'!C68+'5A2H_MAX'!C68</f>
        <v>0</v>
      </c>
      <c r="D68" s="56">
        <f>'Source Data'!O68</f>
        <v>6580.6799729981076</v>
      </c>
      <c r="E68" s="74">
        <f>'5A2A_New Vision'!E68+'5A2B_Glencoe'!E68+'5A2C_ISL'!E68+'5A2D_Avoyelles'!E68+'5A2E_Delhi'!E68+'5A2F_Belle Chasse'!E68+'5A2H_MAX'!E68</f>
        <v>0</v>
      </c>
      <c r="F68" s="74"/>
      <c r="G68" s="74">
        <f>'5A2A_New Vision'!G68+'5A2B_Glencoe'!G68+'5A2C_ISL'!G68+'5A2D_Avoyelles'!G68+'5A2E_Delhi'!G68+'5A2F_Belle Chasse'!G68+'5A2H_MAX'!G68</f>
        <v>0</v>
      </c>
      <c r="H68" s="337">
        <f>'5A2A_New Vision'!H68+'5A2B_Glencoe'!H68+'5A2C_ISL'!H68+'5A2D_Avoyelles'!H68+'5A2E_Delhi'!H68+'5A2F_Belle Chasse'!H68+'5A2H_MAX'!H68</f>
        <v>0</v>
      </c>
      <c r="I68" s="56">
        <f>'Source Data'!I68</f>
        <v>736.06666112665073</v>
      </c>
      <c r="J68" s="74">
        <f>'5A2A_New Vision'!J68+'5A2B_Glencoe'!J68+'5A2C_ISL'!J68+'5A2D_Avoyelles'!J68+'5A2E_Delhi'!J68+'5A2F_Belle Chasse'!J68+'5A2H_MAX'!J68</f>
        <v>0</v>
      </c>
      <c r="K68" s="337">
        <f>'5A2A_New Vision'!K68+'5A2B_Glencoe'!K68+'5A2C_ISL'!K68+'5A2D_Avoyelles'!K68+'5A2E_Delhi'!K68+'5A2F_Belle Chasse'!K68+'5A2H_MAX'!K68</f>
        <v>0</v>
      </c>
      <c r="L68" s="56">
        <f>'Source Data'!J68</f>
        <v>200.74545303454113</v>
      </c>
      <c r="M68" s="74">
        <f>'5A2A_New Vision'!M68+'5A2B_Glencoe'!M68+'5A2C_ISL'!M68+'5A2D_Avoyelles'!M68+'5A2E_Delhi'!M68+'5A2F_Belle Chasse'!M68+'5A2H_MAX'!M68</f>
        <v>0</v>
      </c>
      <c r="N68" s="337">
        <f>'5A2A_New Vision'!N68+'5A2B_Glencoe'!N68+'5A2C_ISL'!N68+'5A2D_Avoyelles'!N68+'5A2E_Delhi'!N68+'5A2F_Belle Chasse'!N68+'5A2H_MAX'!N68</f>
        <v>0</v>
      </c>
      <c r="O68" s="56">
        <f>'Source Data'!K68</f>
        <v>5018.6363258635274</v>
      </c>
      <c r="P68" s="74">
        <f>'5A2A_New Vision'!P68+'5A2B_Glencoe'!P68+'5A2C_ISL'!P68+'5A2D_Avoyelles'!P68+'5A2E_Delhi'!P68+'5A2F_Belle Chasse'!P68+'5A2H_MAX'!P68</f>
        <v>0</v>
      </c>
      <c r="Q68" s="337">
        <f>'5A2A_New Vision'!Q68+'5A2B_Glencoe'!Q68+'5A2C_ISL'!Q68+'5A2D_Avoyelles'!Q68+'5A2E_Delhi'!Q68+'5A2F_Belle Chasse'!Q68+'5A2H_MAX'!Q68</f>
        <v>0</v>
      </c>
      <c r="R68" s="56">
        <f>'Source Data'!L68</f>
        <v>2007.4545303454111</v>
      </c>
      <c r="S68" s="74">
        <f>'5A2A_New Vision'!S68+'5A2B_Glencoe'!S68+'5A2C_ISL'!S68+'5A2D_Avoyelles'!S68+'5A2E_Delhi'!S68+'5A2F_Belle Chasse'!S68+'5A2H_MAX'!S68</f>
        <v>0</v>
      </c>
      <c r="T68" s="93">
        <f>'5A2A_New Vision'!T68+'5A2B_Glencoe'!T68+'5A2C_ISL'!T68+'5A2D_Avoyelles'!T68+'5A2E_Delhi'!T68+'5A2F_Belle Chasse'!T68+'5A2H_MAX'!T68</f>
        <v>0</v>
      </c>
      <c r="U68" s="56">
        <f>'5A2A_New Vision'!U68+'5A2B_Glencoe'!U68+'5A2C_ISL'!U68+'5A2D_Avoyelles'!U68+'5A2E_Delhi'!U68+'5A2F_Belle Chasse'!U68+'5A2H_MAX'!U68</f>
        <v>0</v>
      </c>
      <c r="V68" s="56">
        <f>'5A2A_New Vision'!V68+'5A2B_Glencoe'!V68+'5A2C_ISL'!V68+'5A2D_Avoyelles'!V68+'5A2E_Delhi'!V68+'5A2F_Belle Chasse'!V68+'5A2H_MAX'!V68</f>
        <v>0</v>
      </c>
      <c r="W68" s="57">
        <f>'5A2A_New Vision'!W68+'5A2B_Glencoe'!W68+'5A2C_ISL'!W68+'5A2D_Avoyelles'!W68+'5A2E_Delhi'!W68+'5A2F_Belle Chasse'!W68+'5A2H_MAX'!W68</f>
        <v>0</v>
      </c>
      <c r="X68" s="93">
        <f>'5A2A_New Vision'!X68+'5A2B_Glencoe'!X68+'5A2C_ISL'!X68+'5A2D_Avoyelles'!X68+'5A2E_Delhi'!X68+'5A2F_Belle Chasse'!X68+'5A2H_MAX'!X68</f>
        <v>0</v>
      </c>
      <c r="Y68" s="74">
        <f>'5A2A_New Vision'!Y68+'5A2B_Glencoe'!Y68+'5A2C_ISL'!Y68+'5A2D_Avoyelles'!Y68+'5A2E_Delhi'!Y68+'5A2F_Belle Chasse'!Y68+'5A2H_MAX'!Y68</f>
        <v>0</v>
      </c>
      <c r="Z68" s="93">
        <f>'5A2A_New Vision'!Z68+'5A2B_Glencoe'!Z68+'5A2C_ISL'!Z68+'5A2D_Avoyelles'!Z68+'5A2E_Delhi'!Z68+'5A2F_Belle Chasse'!Z68+'5A2H_MAX'!Z68</f>
        <v>0</v>
      </c>
      <c r="AA68" s="56">
        <f>'5A2A_New Vision'!AA68+'5A2B_Glencoe'!AA68+'5A2C_ISL'!AA68+'5A2D_Avoyelles'!AA68+'5A2E_Delhi'!AA68+'5A2F_Belle Chasse'!AA68+'5A2H_MAX'!AA68</f>
        <v>0</v>
      </c>
      <c r="AB68" s="93">
        <f>'5A2A_New Vision'!AB68+'5A2B_Glencoe'!AB68+'5A2C_ISL'!AB68+'5A2D_Avoyelles'!AB68+'5A2E_Delhi'!AB68+'5A2F_Belle Chasse'!AB68+'5A2H_MAX'!AB68</f>
        <v>0</v>
      </c>
      <c r="AC68" s="56">
        <f>'5A2A_New Vision'!AC68+'5A2B_Glencoe'!AC68+'5A2C_ISL'!AC68+'5A2D_Avoyelles'!AC68+'5A2E_Delhi'!AC68+'5A2F_Belle Chasse'!AC68+'5A2H_MAX'!AC68</f>
        <v>0</v>
      </c>
      <c r="AD68" s="56">
        <f>'5A2A_New Vision'!AD68+'5A2B_Glencoe'!AD68+'5A2C_ISL'!AD68+'5A2D_Avoyelles'!AD68+'5A2E_Delhi'!AD68+'5A2F_Belle Chasse'!AD68+'5A2H_MAX'!AD68</f>
        <v>0</v>
      </c>
      <c r="AE68" s="93">
        <f>'5A2A_New Vision'!AE68+'5A2B_Glencoe'!AE68+'5A2C_ISL'!AE68+'5A2D_Avoyelles'!AE68+'5A2E_Delhi'!AE68+'5A2F_Belle Chasse'!AE68+'5A2H_MAX'!AE68</f>
        <v>0</v>
      </c>
      <c r="AF68" s="97">
        <f>'5A2A_New Vision'!AF68+'5A2B_Glencoe'!AF68+'5A2C_ISL'!AF68+'5A2D_Avoyelles'!AF68+'5A2E_Delhi'!AF68+'5A2F_Belle Chasse'!AF68+'5A2H_MAX'!AF68</f>
        <v>0</v>
      </c>
    </row>
    <row r="69" spans="1:32" ht="16.149999999999999" customHeight="1" x14ac:dyDescent="0.2">
      <c r="A69" s="54">
        <v>63</v>
      </c>
      <c r="B69" s="55" t="s">
        <v>68</v>
      </c>
      <c r="C69" s="319">
        <f>'5A2A_New Vision'!C69+'5A2B_Glencoe'!C69+'5A2C_ISL'!C69+'5A2D_Avoyelles'!C69+'5A2E_Delhi'!C69+'5A2F_Belle Chasse'!C69+'5A2H_MAX'!C69</f>
        <v>0</v>
      </c>
      <c r="D69" s="56">
        <f>'Source Data'!O69</f>
        <v>11095.176957072748</v>
      </c>
      <c r="E69" s="74">
        <f>'5A2A_New Vision'!E69+'5A2B_Glencoe'!E69+'5A2C_ISL'!E69+'5A2D_Avoyelles'!E69+'5A2E_Delhi'!E69+'5A2F_Belle Chasse'!E69+'5A2H_MAX'!E69</f>
        <v>0</v>
      </c>
      <c r="F69" s="74"/>
      <c r="G69" s="74">
        <f>'5A2A_New Vision'!G69+'5A2B_Glencoe'!G69+'5A2C_ISL'!G69+'5A2D_Avoyelles'!G69+'5A2E_Delhi'!G69+'5A2F_Belle Chasse'!G69+'5A2H_MAX'!G69</f>
        <v>0</v>
      </c>
      <c r="H69" s="337">
        <f>'5A2A_New Vision'!H69+'5A2B_Glencoe'!H69+'5A2C_ISL'!H69+'5A2D_Avoyelles'!H69+'5A2E_Delhi'!H69+'5A2F_Belle Chasse'!H69+'5A2H_MAX'!H69</f>
        <v>0</v>
      </c>
      <c r="I69" s="56">
        <f>'Source Data'!I69</f>
        <v>455.19374290754848</v>
      </c>
      <c r="J69" s="74">
        <f>'5A2A_New Vision'!J69+'5A2B_Glencoe'!J69+'5A2C_ISL'!J69+'5A2D_Avoyelles'!J69+'5A2E_Delhi'!J69+'5A2F_Belle Chasse'!J69+'5A2H_MAX'!J69</f>
        <v>0</v>
      </c>
      <c r="K69" s="337">
        <f>'5A2A_New Vision'!K69+'5A2B_Glencoe'!K69+'5A2C_ISL'!K69+'5A2D_Avoyelles'!K69+'5A2E_Delhi'!K69+'5A2F_Belle Chasse'!K69+'5A2H_MAX'!K69</f>
        <v>0</v>
      </c>
      <c r="L69" s="56">
        <f>'Source Data'!J69</f>
        <v>124.14374806569505</v>
      </c>
      <c r="M69" s="74">
        <f>'5A2A_New Vision'!M69+'5A2B_Glencoe'!M69+'5A2C_ISL'!M69+'5A2D_Avoyelles'!M69+'5A2E_Delhi'!M69+'5A2F_Belle Chasse'!M69+'5A2H_MAX'!M69</f>
        <v>0</v>
      </c>
      <c r="N69" s="337">
        <f>'5A2A_New Vision'!N69+'5A2B_Glencoe'!N69+'5A2C_ISL'!N69+'5A2D_Avoyelles'!N69+'5A2E_Delhi'!N69+'5A2F_Belle Chasse'!N69+'5A2H_MAX'!N69</f>
        <v>0</v>
      </c>
      <c r="O69" s="56">
        <f>'Source Data'!K69</f>
        <v>3103.5937016423763</v>
      </c>
      <c r="P69" s="74">
        <f>'5A2A_New Vision'!P69+'5A2B_Glencoe'!P69+'5A2C_ISL'!P69+'5A2D_Avoyelles'!P69+'5A2E_Delhi'!P69+'5A2F_Belle Chasse'!P69+'5A2H_MAX'!P69</f>
        <v>0</v>
      </c>
      <c r="Q69" s="337">
        <f>'5A2A_New Vision'!Q69+'5A2B_Glencoe'!Q69+'5A2C_ISL'!Q69+'5A2D_Avoyelles'!Q69+'5A2E_Delhi'!Q69+'5A2F_Belle Chasse'!Q69+'5A2H_MAX'!Q69</f>
        <v>0</v>
      </c>
      <c r="R69" s="56">
        <f>'Source Data'!L69</f>
        <v>1241.4374806569506</v>
      </c>
      <c r="S69" s="74">
        <f>'5A2A_New Vision'!S69+'5A2B_Glencoe'!S69+'5A2C_ISL'!S69+'5A2D_Avoyelles'!S69+'5A2E_Delhi'!S69+'5A2F_Belle Chasse'!S69+'5A2H_MAX'!S69</f>
        <v>0</v>
      </c>
      <c r="T69" s="93">
        <f>'5A2A_New Vision'!T69+'5A2B_Glencoe'!T69+'5A2C_ISL'!T69+'5A2D_Avoyelles'!T69+'5A2E_Delhi'!T69+'5A2F_Belle Chasse'!T69+'5A2H_MAX'!T69</f>
        <v>0</v>
      </c>
      <c r="U69" s="56">
        <f>'5A2A_New Vision'!U69+'5A2B_Glencoe'!U69+'5A2C_ISL'!U69+'5A2D_Avoyelles'!U69+'5A2E_Delhi'!U69+'5A2F_Belle Chasse'!U69+'5A2H_MAX'!U69</f>
        <v>0</v>
      </c>
      <c r="V69" s="56">
        <f>'5A2A_New Vision'!V69+'5A2B_Glencoe'!V69+'5A2C_ISL'!V69+'5A2D_Avoyelles'!V69+'5A2E_Delhi'!V69+'5A2F_Belle Chasse'!V69+'5A2H_MAX'!V69</f>
        <v>0</v>
      </c>
      <c r="W69" s="57">
        <f>'5A2A_New Vision'!W69+'5A2B_Glencoe'!W69+'5A2C_ISL'!W69+'5A2D_Avoyelles'!W69+'5A2E_Delhi'!W69+'5A2F_Belle Chasse'!W69+'5A2H_MAX'!W69</f>
        <v>0</v>
      </c>
      <c r="X69" s="93">
        <f>'5A2A_New Vision'!X69+'5A2B_Glencoe'!X69+'5A2C_ISL'!X69+'5A2D_Avoyelles'!X69+'5A2E_Delhi'!X69+'5A2F_Belle Chasse'!X69+'5A2H_MAX'!X69</f>
        <v>0</v>
      </c>
      <c r="Y69" s="74">
        <f>'5A2A_New Vision'!Y69+'5A2B_Glencoe'!Y69+'5A2C_ISL'!Y69+'5A2D_Avoyelles'!Y69+'5A2E_Delhi'!Y69+'5A2F_Belle Chasse'!Y69+'5A2H_MAX'!Y69</f>
        <v>0</v>
      </c>
      <c r="Z69" s="93">
        <f>'5A2A_New Vision'!Z69+'5A2B_Glencoe'!Z69+'5A2C_ISL'!Z69+'5A2D_Avoyelles'!Z69+'5A2E_Delhi'!Z69+'5A2F_Belle Chasse'!Z69+'5A2H_MAX'!Z69</f>
        <v>0</v>
      </c>
      <c r="AA69" s="56">
        <f>'5A2A_New Vision'!AA69+'5A2B_Glencoe'!AA69+'5A2C_ISL'!AA69+'5A2D_Avoyelles'!AA69+'5A2E_Delhi'!AA69+'5A2F_Belle Chasse'!AA69+'5A2H_MAX'!AA69</f>
        <v>0</v>
      </c>
      <c r="AB69" s="93">
        <f>'5A2A_New Vision'!AB69+'5A2B_Glencoe'!AB69+'5A2C_ISL'!AB69+'5A2D_Avoyelles'!AB69+'5A2E_Delhi'!AB69+'5A2F_Belle Chasse'!AB69+'5A2H_MAX'!AB69</f>
        <v>0</v>
      </c>
      <c r="AC69" s="56">
        <f>'5A2A_New Vision'!AC69+'5A2B_Glencoe'!AC69+'5A2C_ISL'!AC69+'5A2D_Avoyelles'!AC69+'5A2E_Delhi'!AC69+'5A2F_Belle Chasse'!AC69+'5A2H_MAX'!AC69</f>
        <v>0</v>
      </c>
      <c r="AD69" s="56">
        <f>'5A2A_New Vision'!AD69+'5A2B_Glencoe'!AD69+'5A2C_ISL'!AD69+'5A2D_Avoyelles'!AD69+'5A2E_Delhi'!AD69+'5A2F_Belle Chasse'!AD69+'5A2H_MAX'!AD69</f>
        <v>0</v>
      </c>
      <c r="AE69" s="93">
        <f>'5A2A_New Vision'!AE69+'5A2B_Glencoe'!AE69+'5A2C_ISL'!AE69+'5A2D_Avoyelles'!AE69+'5A2E_Delhi'!AE69+'5A2F_Belle Chasse'!AE69+'5A2H_MAX'!AE69</f>
        <v>0</v>
      </c>
      <c r="AF69" s="97">
        <f>'5A2A_New Vision'!AF69+'5A2B_Glencoe'!AF69+'5A2C_ISL'!AF69+'5A2D_Avoyelles'!AF69+'5A2E_Delhi'!AF69+'5A2F_Belle Chasse'!AF69+'5A2H_MAX'!AF69</f>
        <v>0</v>
      </c>
    </row>
    <row r="70" spans="1:32" ht="16.149999999999999" customHeight="1" x14ac:dyDescent="0.2">
      <c r="A70" s="54">
        <v>64</v>
      </c>
      <c r="B70" s="55" t="s">
        <v>69</v>
      </c>
      <c r="C70" s="319">
        <f>'5A2A_New Vision'!C70+'5A2B_Glencoe'!C70+'5A2C_ISL'!C70+'5A2D_Avoyelles'!C70+'5A2E_Delhi'!C70+'5A2F_Belle Chasse'!C70+'5A2H_MAX'!C70</f>
        <v>0</v>
      </c>
      <c r="D70" s="56">
        <f>'Source Data'!O70</f>
        <v>7711.9814951359776</v>
      </c>
      <c r="E70" s="74">
        <f>'5A2A_New Vision'!E70+'5A2B_Glencoe'!E70+'5A2C_ISL'!E70+'5A2D_Avoyelles'!E70+'5A2E_Delhi'!E70+'5A2F_Belle Chasse'!E70+'5A2H_MAX'!E70</f>
        <v>0</v>
      </c>
      <c r="F70" s="74"/>
      <c r="G70" s="74">
        <f>'5A2A_New Vision'!G70+'5A2B_Glencoe'!G70+'5A2C_ISL'!G70+'5A2D_Avoyelles'!G70+'5A2E_Delhi'!G70+'5A2F_Belle Chasse'!G70+'5A2H_MAX'!G70</f>
        <v>0</v>
      </c>
      <c r="H70" s="337">
        <f>'5A2A_New Vision'!H70+'5A2B_Glencoe'!H70+'5A2C_ISL'!H70+'5A2D_Avoyelles'!H70+'5A2E_Delhi'!H70+'5A2F_Belle Chasse'!H70+'5A2H_MAX'!H70</f>
        <v>0</v>
      </c>
      <c r="I70" s="56">
        <f>'Source Data'!I70</f>
        <v>700.71301031438645</v>
      </c>
      <c r="J70" s="74">
        <f>'5A2A_New Vision'!J70+'5A2B_Glencoe'!J70+'5A2C_ISL'!J70+'5A2D_Avoyelles'!J70+'5A2E_Delhi'!J70+'5A2F_Belle Chasse'!J70+'5A2H_MAX'!J70</f>
        <v>0</v>
      </c>
      <c r="K70" s="337">
        <f>'5A2A_New Vision'!K70+'5A2B_Glencoe'!K70+'5A2C_ISL'!K70+'5A2D_Avoyelles'!K70+'5A2E_Delhi'!K70+'5A2F_Belle Chasse'!K70+'5A2H_MAX'!K70</f>
        <v>0</v>
      </c>
      <c r="L70" s="56">
        <f>'Source Data'!J70</f>
        <v>191.10354826755992</v>
      </c>
      <c r="M70" s="74">
        <f>'5A2A_New Vision'!M70+'5A2B_Glencoe'!M70+'5A2C_ISL'!M70+'5A2D_Avoyelles'!M70+'5A2E_Delhi'!M70+'5A2F_Belle Chasse'!M70+'5A2H_MAX'!M70</f>
        <v>0</v>
      </c>
      <c r="N70" s="337">
        <f>'5A2A_New Vision'!N70+'5A2B_Glencoe'!N70+'5A2C_ISL'!N70+'5A2D_Avoyelles'!N70+'5A2E_Delhi'!N70+'5A2F_Belle Chasse'!N70+'5A2H_MAX'!N70</f>
        <v>0</v>
      </c>
      <c r="O70" s="56">
        <f>'Source Data'!K70</f>
        <v>4777.5887066889991</v>
      </c>
      <c r="P70" s="74">
        <f>'5A2A_New Vision'!P70+'5A2B_Glencoe'!P70+'5A2C_ISL'!P70+'5A2D_Avoyelles'!P70+'5A2E_Delhi'!P70+'5A2F_Belle Chasse'!P70+'5A2H_MAX'!P70</f>
        <v>0</v>
      </c>
      <c r="Q70" s="337">
        <f>'5A2A_New Vision'!Q70+'5A2B_Glencoe'!Q70+'5A2C_ISL'!Q70+'5A2D_Avoyelles'!Q70+'5A2E_Delhi'!Q70+'5A2F_Belle Chasse'!Q70+'5A2H_MAX'!Q70</f>
        <v>0</v>
      </c>
      <c r="R70" s="56">
        <f>'Source Data'!L70</f>
        <v>1911.0354826755995</v>
      </c>
      <c r="S70" s="74">
        <f>'5A2A_New Vision'!S70+'5A2B_Glencoe'!S70+'5A2C_ISL'!S70+'5A2D_Avoyelles'!S70+'5A2E_Delhi'!S70+'5A2F_Belle Chasse'!S70+'5A2H_MAX'!S70</f>
        <v>0</v>
      </c>
      <c r="T70" s="93">
        <f>'5A2A_New Vision'!T70+'5A2B_Glencoe'!T70+'5A2C_ISL'!T70+'5A2D_Avoyelles'!T70+'5A2E_Delhi'!T70+'5A2F_Belle Chasse'!T70+'5A2H_MAX'!T70</f>
        <v>0</v>
      </c>
      <c r="U70" s="56">
        <f>'5A2A_New Vision'!U70+'5A2B_Glencoe'!U70+'5A2C_ISL'!U70+'5A2D_Avoyelles'!U70+'5A2E_Delhi'!U70+'5A2F_Belle Chasse'!U70+'5A2H_MAX'!U70</f>
        <v>0</v>
      </c>
      <c r="V70" s="56">
        <f>'5A2A_New Vision'!V70+'5A2B_Glencoe'!V70+'5A2C_ISL'!V70+'5A2D_Avoyelles'!V70+'5A2E_Delhi'!V70+'5A2F_Belle Chasse'!V70+'5A2H_MAX'!V70</f>
        <v>0</v>
      </c>
      <c r="W70" s="57">
        <f>'5A2A_New Vision'!W70+'5A2B_Glencoe'!W70+'5A2C_ISL'!W70+'5A2D_Avoyelles'!W70+'5A2E_Delhi'!W70+'5A2F_Belle Chasse'!W70+'5A2H_MAX'!W70</f>
        <v>0</v>
      </c>
      <c r="X70" s="93">
        <f>'5A2A_New Vision'!X70+'5A2B_Glencoe'!X70+'5A2C_ISL'!X70+'5A2D_Avoyelles'!X70+'5A2E_Delhi'!X70+'5A2F_Belle Chasse'!X70+'5A2H_MAX'!X70</f>
        <v>0</v>
      </c>
      <c r="Y70" s="74">
        <f>'5A2A_New Vision'!Y70+'5A2B_Glencoe'!Y70+'5A2C_ISL'!Y70+'5A2D_Avoyelles'!Y70+'5A2E_Delhi'!Y70+'5A2F_Belle Chasse'!Y70+'5A2H_MAX'!Y70</f>
        <v>0</v>
      </c>
      <c r="Z70" s="93">
        <f>'5A2A_New Vision'!Z70+'5A2B_Glencoe'!Z70+'5A2C_ISL'!Z70+'5A2D_Avoyelles'!Z70+'5A2E_Delhi'!Z70+'5A2F_Belle Chasse'!Z70+'5A2H_MAX'!Z70</f>
        <v>0</v>
      </c>
      <c r="AA70" s="56">
        <f>'5A2A_New Vision'!AA70+'5A2B_Glencoe'!AA70+'5A2C_ISL'!AA70+'5A2D_Avoyelles'!AA70+'5A2E_Delhi'!AA70+'5A2F_Belle Chasse'!AA70+'5A2H_MAX'!AA70</f>
        <v>0</v>
      </c>
      <c r="AB70" s="93">
        <f>'5A2A_New Vision'!AB70+'5A2B_Glencoe'!AB70+'5A2C_ISL'!AB70+'5A2D_Avoyelles'!AB70+'5A2E_Delhi'!AB70+'5A2F_Belle Chasse'!AB70+'5A2H_MAX'!AB70</f>
        <v>0</v>
      </c>
      <c r="AC70" s="56">
        <f>'5A2A_New Vision'!AC70+'5A2B_Glencoe'!AC70+'5A2C_ISL'!AC70+'5A2D_Avoyelles'!AC70+'5A2E_Delhi'!AC70+'5A2F_Belle Chasse'!AC70+'5A2H_MAX'!AC70</f>
        <v>0</v>
      </c>
      <c r="AD70" s="56">
        <f>'5A2A_New Vision'!AD70+'5A2B_Glencoe'!AD70+'5A2C_ISL'!AD70+'5A2D_Avoyelles'!AD70+'5A2E_Delhi'!AD70+'5A2F_Belle Chasse'!AD70+'5A2H_MAX'!AD70</f>
        <v>0</v>
      </c>
      <c r="AE70" s="93">
        <f>'5A2A_New Vision'!AE70+'5A2B_Glencoe'!AE70+'5A2C_ISL'!AE70+'5A2D_Avoyelles'!AE70+'5A2E_Delhi'!AE70+'5A2F_Belle Chasse'!AE70+'5A2H_MAX'!AE70</f>
        <v>0</v>
      </c>
      <c r="AF70" s="97">
        <f>'5A2A_New Vision'!AF70+'5A2B_Glencoe'!AF70+'5A2C_ISL'!AF70+'5A2D_Avoyelles'!AF70+'5A2E_Delhi'!AF70+'5A2F_Belle Chasse'!AF70+'5A2H_MAX'!AF70</f>
        <v>0</v>
      </c>
    </row>
    <row r="71" spans="1:32" ht="16.149999999999999" customHeight="1" x14ac:dyDescent="0.2">
      <c r="A71" s="49">
        <v>65</v>
      </c>
      <c r="B71" s="50" t="s">
        <v>70</v>
      </c>
      <c r="C71" s="320">
        <f>'5A2A_New Vision'!C71+'5A2B_Glencoe'!C71+'5A2C_ISL'!C71+'5A2D_Avoyelles'!C71+'5A2E_Delhi'!C71+'5A2F_Belle Chasse'!C71+'5A2H_MAX'!C71</f>
        <v>0</v>
      </c>
      <c r="D71" s="51">
        <f>'Source Data'!O71</f>
        <v>9133.9861727809566</v>
      </c>
      <c r="E71" s="80">
        <f>'5A2A_New Vision'!E71+'5A2B_Glencoe'!E71+'5A2C_ISL'!E71+'5A2D_Avoyelles'!E71+'5A2E_Delhi'!E71+'5A2F_Belle Chasse'!E71+'5A2H_MAX'!E71</f>
        <v>0</v>
      </c>
      <c r="F71" s="80"/>
      <c r="G71" s="80">
        <f>'5A2A_New Vision'!G71+'5A2B_Glencoe'!G71+'5A2C_ISL'!G71+'5A2D_Avoyelles'!G71+'5A2E_Delhi'!G71+'5A2F_Belle Chasse'!G71+'5A2H_MAX'!G71</f>
        <v>0</v>
      </c>
      <c r="H71" s="338">
        <f>'5A2A_New Vision'!H71+'5A2B_Glencoe'!H71+'5A2C_ISL'!H71+'5A2D_Avoyelles'!H71+'5A2E_Delhi'!H71+'5A2F_Belle Chasse'!H71+'5A2H_MAX'!H71</f>
        <v>0</v>
      </c>
      <c r="I71" s="51">
        <f>'Source Data'!I71</f>
        <v>566.73400507501663</v>
      </c>
      <c r="J71" s="80">
        <f>'5A2A_New Vision'!J71+'5A2B_Glencoe'!J71+'5A2C_ISL'!J71+'5A2D_Avoyelles'!J71+'5A2E_Delhi'!J71+'5A2F_Belle Chasse'!J71+'5A2H_MAX'!J71</f>
        <v>0</v>
      </c>
      <c r="K71" s="338">
        <f>'5A2A_New Vision'!K71+'5A2B_Glencoe'!K71+'5A2C_ISL'!K71+'5A2D_Avoyelles'!K71+'5A2E_Delhi'!K71+'5A2F_Belle Chasse'!K71+'5A2H_MAX'!K71</f>
        <v>0</v>
      </c>
      <c r="L71" s="51">
        <f>'Source Data'!J71</f>
        <v>154.56381956591363</v>
      </c>
      <c r="M71" s="80">
        <f>'5A2A_New Vision'!M71+'5A2B_Glencoe'!M71+'5A2C_ISL'!M71+'5A2D_Avoyelles'!M71+'5A2E_Delhi'!M71+'5A2F_Belle Chasse'!M71+'5A2H_MAX'!M71</f>
        <v>0</v>
      </c>
      <c r="N71" s="338">
        <f>'5A2A_New Vision'!N71+'5A2B_Glencoe'!N71+'5A2C_ISL'!N71+'5A2D_Avoyelles'!N71+'5A2E_Delhi'!N71+'5A2F_Belle Chasse'!N71+'5A2H_MAX'!N71</f>
        <v>0</v>
      </c>
      <c r="O71" s="51">
        <f>'Source Data'!K71</f>
        <v>3864.0954891478409</v>
      </c>
      <c r="P71" s="80">
        <f>'5A2A_New Vision'!P71+'5A2B_Glencoe'!P71+'5A2C_ISL'!P71+'5A2D_Avoyelles'!P71+'5A2E_Delhi'!P71+'5A2F_Belle Chasse'!P71+'5A2H_MAX'!P71</f>
        <v>0</v>
      </c>
      <c r="Q71" s="338">
        <f>'5A2A_New Vision'!Q71+'5A2B_Glencoe'!Q71+'5A2C_ISL'!Q71+'5A2D_Avoyelles'!Q71+'5A2E_Delhi'!Q71+'5A2F_Belle Chasse'!Q71+'5A2H_MAX'!Q71</f>
        <v>0</v>
      </c>
      <c r="R71" s="51">
        <f>'Source Data'!L71</f>
        <v>1545.6381956591365</v>
      </c>
      <c r="S71" s="80">
        <f>'5A2A_New Vision'!S71+'5A2B_Glencoe'!S71+'5A2C_ISL'!S71+'5A2D_Avoyelles'!S71+'5A2E_Delhi'!S71+'5A2F_Belle Chasse'!S71+'5A2H_MAX'!S71</f>
        <v>0</v>
      </c>
      <c r="T71" s="94">
        <f>'5A2A_New Vision'!T71+'5A2B_Glencoe'!T71+'5A2C_ISL'!T71+'5A2D_Avoyelles'!T71+'5A2E_Delhi'!T71+'5A2F_Belle Chasse'!T71+'5A2H_MAX'!T71</f>
        <v>0</v>
      </c>
      <c r="U71" s="51">
        <f>'5A2A_New Vision'!U71+'5A2B_Glencoe'!U71+'5A2C_ISL'!U71+'5A2D_Avoyelles'!U71+'5A2E_Delhi'!U71+'5A2F_Belle Chasse'!U71+'5A2H_MAX'!U71</f>
        <v>0</v>
      </c>
      <c r="V71" s="51">
        <f>'5A2A_New Vision'!V71+'5A2B_Glencoe'!V71+'5A2C_ISL'!V71+'5A2D_Avoyelles'!V71+'5A2E_Delhi'!V71+'5A2F_Belle Chasse'!V71+'5A2H_MAX'!V71</f>
        <v>0</v>
      </c>
      <c r="W71" s="52">
        <f>'5A2A_New Vision'!W71+'5A2B_Glencoe'!W71+'5A2C_ISL'!W71+'5A2D_Avoyelles'!W71+'5A2E_Delhi'!W71+'5A2F_Belle Chasse'!W71+'5A2H_MAX'!W71</f>
        <v>0</v>
      </c>
      <c r="X71" s="94">
        <f>'5A2A_New Vision'!X71+'5A2B_Glencoe'!X71+'5A2C_ISL'!X71+'5A2D_Avoyelles'!X71+'5A2E_Delhi'!X71+'5A2F_Belle Chasse'!X71+'5A2H_MAX'!X71</f>
        <v>0</v>
      </c>
      <c r="Y71" s="80">
        <f>'5A2A_New Vision'!Y71+'5A2B_Glencoe'!Y71+'5A2C_ISL'!Y71+'5A2D_Avoyelles'!Y71+'5A2E_Delhi'!Y71+'5A2F_Belle Chasse'!Y71+'5A2H_MAX'!Y71</f>
        <v>0</v>
      </c>
      <c r="Z71" s="94">
        <f>'5A2A_New Vision'!Z71+'5A2B_Glencoe'!Z71+'5A2C_ISL'!Z71+'5A2D_Avoyelles'!Z71+'5A2E_Delhi'!Z71+'5A2F_Belle Chasse'!Z71+'5A2H_MAX'!Z71</f>
        <v>0</v>
      </c>
      <c r="AA71" s="51">
        <f>'5A2A_New Vision'!AA71+'5A2B_Glencoe'!AA71+'5A2C_ISL'!AA71+'5A2D_Avoyelles'!AA71+'5A2E_Delhi'!AA71+'5A2F_Belle Chasse'!AA71+'5A2H_MAX'!AA71</f>
        <v>0</v>
      </c>
      <c r="AB71" s="94">
        <f>'5A2A_New Vision'!AB71+'5A2B_Glencoe'!AB71+'5A2C_ISL'!AB71+'5A2D_Avoyelles'!AB71+'5A2E_Delhi'!AB71+'5A2F_Belle Chasse'!AB71+'5A2H_MAX'!AB71</f>
        <v>0</v>
      </c>
      <c r="AC71" s="53">
        <f>'5A2A_New Vision'!AC71+'5A2B_Glencoe'!AC71+'5A2C_ISL'!AC71+'5A2D_Avoyelles'!AC71+'5A2E_Delhi'!AC71+'5A2F_Belle Chasse'!AC71+'5A2H_MAX'!AC71</f>
        <v>0</v>
      </c>
      <c r="AD71" s="51">
        <f>'5A2A_New Vision'!AD71+'5A2B_Glencoe'!AD71+'5A2C_ISL'!AD71+'5A2D_Avoyelles'!AD71+'5A2E_Delhi'!AD71+'5A2F_Belle Chasse'!AD71+'5A2H_MAX'!AD71</f>
        <v>0</v>
      </c>
      <c r="AE71" s="95">
        <f>'5A2A_New Vision'!AE71+'5A2B_Glencoe'!AE71+'5A2C_ISL'!AE71+'5A2D_Avoyelles'!AE71+'5A2E_Delhi'!AE71+'5A2F_Belle Chasse'!AE71+'5A2H_MAX'!AE71</f>
        <v>0</v>
      </c>
      <c r="AF71" s="95">
        <f>'5A2A_New Vision'!AF71+'5A2B_Glencoe'!AF71+'5A2C_ISL'!AF71+'5A2D_Avoyelles'!AF71+'5A2E_Delhi'!AF71+'5A2F_Belle Chasse'!AF71+'5A2H_MAX'!AF71</f>
        <v>0</v>
      </c>
    </row>
    <row r="72" spans="1:32" ht="16.149999999999999" customHeight="1" x14ac:dyDescent="0.2">
      <c r="A72" s="58">
        <v>66</v>
      </c>
      <c r="B72" s="59" t="s">
        <v>71</v>
      </c>
      <c r="C72" s="318">
        <f>'5A2A_New Vision'!C72+'5A2B_Glencoe'!C72+'5A2C_ISL'!C72+'5A2D_Avoyelles'!C72+'5A2E_Delhi'!C72+'5A2F_Belle Chasse'!C72+'5A2H_MAX'!C72</f>
        <v>0</v>
      </c>
      <c r="D72" s="60">
        <f>'Source Data'!O72</f>
        <v>8630.0652297845954</v>
      </c>
      <c r="E72" s="65">
        <f>'5A2A_New Vision'!E72+'5A2B_Glencoe'!E72+'5A2C_ISL'!E72+'5A2D_Avoyelles'!E72+'5A2E_Delhi'!E72+'5A2F_Belle Chasse'!E72+'5A2H_MAX'!E72</f>
        <v>0</v>
      </c>
      <c r="F72" s="65"/>
      <c r="G72" s="65">
        <f>'5A2A_New Vision'!G72+'5A2B_Glencoe'!G72+'5A2C_ISL'!G72+'5A2D_Avoyelles'!G72+'5A2E_Delhi'!G72+'5A2F_Belle Chasse'!G72+'5A2H_MAX'!G72</f>
        <v>0</v>
      </c>
      <c r="H72" s="336">
        <f>'5A2A_New Vision'!H72+'5A2B_Glencoe'!H72+'5A2C_ISL'!H72+'5A2D_Avoyelles'!H72+'5A2E_Delhi'!H72+'5A2F_Belle Chasse'!H72+'5A2H_MAX'!H72</f>
        <v>0</v>
      </c>
      <c r="I72" s="60">
        <f>'Source Data'!I72</f>
        <v>655.4113591428079</v>
      </c>
      <c r="J72" s="65">
        <f>'5A2A_New Vision'!J72+'5A2B_Glencoe'!J72+'5A2C_ISL'!J72+'5A2D_Avoyelles'!J72+'5A2E_Delhi'!J72+'5A2F_Belle Chasse'!J72+'5A2H_MAX'!J72</f>
        <v>0</v>
      </c>
      <c r="K72" s="336">
        <f>'5A2A_New Vision'!K72+'5A2B_Glencoe'!K72+'5A2C_ISL'!K72+'5A2D_Avoyelles'!K72+'5A2E_Delhi'!K72+'5A2F_Belle Chasse'!K72+'5A2H_MAX'!K72</f>
        <v>0</v>
      </c>
      <c r="L72" s="60">
        <f>'Source Data'!J72</f>
        <v>178.74855249349307</v>
      </c>
      <c r="M72" s="65">
        <f>'5A2A_New Vision'!M72+'5A2B_Glencoe'!M72+'5A2C_ISL'!M72+'5A2D_Avoyelles'!M72+'5A2E_Delhi'!M72+'5A2F_Belle Chasse'!M72+'5A2H_MAX'!M72</f>
        <v>0</v>
      </c>
      <c r="N72" s="336">
        <f>'5A2A_New Vision'!N72+'5A2B_Glencoe'!N72+'5A2C_ISL'!N72+'5A2D_Avoyelles'!N72+'5A2E_Delhi'!N72+'5A2F_Belle Chasse'!N72+'5A2H_MAX'!N72</f>
        <v>0</v>
      </c>
      <c r="O72" s="60">
        <f>'Source Data'!K72</f>
        <v>4468.713812337327</v>
      </c>
      <c r="P72" s="65">
        <f>'5A2A_New Vision'!P72+'5A2B_Glencoe'!P72+'5A2C_ISL'!P72+'5A2D_Avoyelles'!P72+'5A2E_Delhi'!P72+'5A2F_Belle Chasse'!P72+'5A2H_MAX'!P72</f>
        <v>0</v>
      </c>
      <c r="Q72" s="336">
        <f>'5A2A_New Vision'!Q72+'5A2B_Glencoe'!Q72+'5A2C_ISL'!Q72+'5A2D_Avoyelles'!Q72+'5A2E_Delhi'!Q72+'5A2F_Belle Chasse'!Q72+'5A2H_MAX'!Q72</f>
        <v>0</v>
      </c>
      <c r="R72" s="60">
        <f>'Source Data'!L72</f>
        <v>1787.4855249349307</v>
      </c>
      <c r="S72" s="65">
        <f>'5A2A_New Vision'!S72+'5A2B_Glencoe'!S72+'5A2C_ISL'!S72+'5A2D_Avoyelles'!S72+'5A2E_Delhi'!S72+'5A2F_Belle Chasse'!S72+'5A2H_MAX'!S72</f>
        <v>0</v>
      </c>
      <c r="T72" s="92">
        <f>'5A2A_New Vision'!T72+'5A2B_Glencoe'!T72+'5A2C_ISL'!T72+'5A2D_Avoyelles'!T72+'5A2E_Delhi'!T72+'5A2F_Belle Chasse'!T72+'5A2H_MAX'!T72</f>
        <v>0</v>
      </c>
      <c r="U72" s="60">
        <f>'5A2A_New Vision'!U72+'5A2B_Glencoe'!U72+'5A2C_ISL'!U72+'5A2D_Avoyelles'!U72+'5A2E_Delhi'!U72+'5A2F_Belle Chasse'!U72+'5A2H_MAX'!U72</f>
        <v>0</v>
      </c>
      <c r="V72" s="60">
        <f>'5A2A_New Vision'!V72+'5A2B_Glencoe'!V72+'5A2C_ISL'!V72+'5A2D_Avoyelles'!V72+'5A2E_Delhi'!V72+'5A2F_Belle Chasse'!V72+'5A2H_MAX'!V72</f>
        <v>0</v>
      </c>
      <c r="W72" s="61">
        <f>'5A2A_New Vision'!W72+'5A2B_Glencoe'!W72+'5A2C_ISL'!W72+'5A2D_Avoyelles'!W72+'5A2E_Delhi'!W72+'5A2F_Belle Chasse'!W72+'5A2H_MAX'!W72</f>
        <v>0</v>
      </c>
      <c r="X72" s="92">
        <f>'5A2A_New Vision'!X72+'5A2B_Glencoe'!X72+'5A2C_ISL'!X72+'5A2D_Avoyelles'!X72+'5A2E_Delhi'!X72+'5A2F_Belle Chasse'!X72+'5A2H_MAX'!X72</f>
        <v>0</v>
      </c>
      <c r="Y72" s="65">
        <f>'5A2A_New Vision'!Y72+'5A2B_Glencoe'!Y72+'5A2C_ISL'!Y72+'5A2D_Avoyelles'!Y72+'5A2E_Delhi'!Y72+'5A2F_Belle Chasse'!Y72+'5A2H_MAX'!Y72</f>
        <v>0</v>
      </c>
      <c r="Z72" s="92">
        <f>'5A2A_New Vision'!Z72+'5A2B_Glencoe'!Z72+'5A2C_ISL'!Z72+'5A2D_Avoyelles'!Z72+'5A2E_Delhi'!Z72+'5A2F_Belle Chasse'!Z72+'5A2H_MAX'!Z72</f>
        <v>0</v>
      </c>
      <c r="AA72" s="60">
        <f>'5A2A_New Vision'!AA72+'5A2B_Glencoe'!AA72+'5A2C_ISL'!AA72+'5A2D_Avoyelles'!AA72+'5A2E_Delhi'!AA72+'5A2F_Belle Chasse'!AA72+'5A2H_MAX'!AA72</f>
        <v>0</v>
      </c>
      <c r="AB72" s="92">
        <f>'5A2A_New Vision'!AB72+'5A2B_Glencoe'!AB72+'5A2C_ISL'!AB72+'5A2D_Avoyelles'!AB72+'5A2E_Delhi'!AB72+'5A2F_Belle Chasse'!AB72+'5A2H_MAX'!AB72</f>
        <v>0</v>
      </c>
      <c r="AC72" s="60">
        <f>'5A2A_New Vision'!AC72+'5A2B_Glencoe'!AC72+'5A2C_ISL'!AC72+'5A2D_Avoyelles'!AC72+'5A2E_Delhi'!AC72+'5A2F_Belle Chasse'!AC72+'5A2H_MAX'!AC72</f>
        <v>0</v>
      </c>
      <c r="AD72" s="60">
        <f>'5A2A_New Vision'!AD72+'5A2B_Glencoe'!AD72+'5A2C_ISL'!AD72+'5A2D_Avoyelles'!AD72+'5A2E_Delhi'!AD72+'5A2F_Belle Chasse'!AD72+'5A2H_MAX'!AD72</f>
        <v>0</v>
      </c>
      <c r="AE72" s="92">
        <f>'5A2A_New Vision'!AE72+'5A2B_Glencoe'!AE72+'5A2C_ISL'!AE72+'5A2D_Avoyelles'!AE72+'5A2E_Delhi'!AE72+'5A2F_Belle Chasse'!AE72+'5A2H_MAX'!AE72</f>
        <v>0</v>
      </c>
      <c r="AF72" s="96">
        <f>'5A2A_New Vision'!AF72+'5A2B_Glencoe'!AF72+'5A2C_ISL'!AF72+'5A2D_Avoyelles'!AF72+'5A2E_Delhi'!AF72+'5A2F_Belle Chasse'!AF72+'5A2H_MAX'!AF72</f>
        <v>0</v>
      </c>
    </row>
    <row r="73" spans="1:32" ht="16.149999999999999" customHeight="1" x14ac:dyDescent="0.2">
      <c r="A73" s="54">
        <v>67</v>
      </c>
      <c r="B73" s="55" t="s">
        <v>4</v>
      </c>
      <c r="C73" s="319">
        <f>'5A2A_New Vision'!C73+'5A2B_Glencoe'!C73+'5A2C_ISL'!C73+'5A2D_Avoyelles'!C73+'5A2E_Delhi'!C73+'5A2F_Belle Chasse'!C73+'5A2H_MAX'!C73</f>
        <v>0</v>
      </c>
      <c r="D73" s="56">
        <f>'Source Data'!O73</f>
        <v>9848.8242965526533</v>
      </c>
      <c r="E73" s="74">
        <f>'5A2A_New Vision'!E73+'5A2B_Glencoe'!E73+'5A2C_ISL'!E73+'5A2D_Avoyelles'!E73+'5A2E_Delhi'!E73+'5A2F_Belle Chasse'!E73+'5A2H_MAX'!E73</f>
        <v>0</v>
      </c>
      <c r="F73" s="74"/>
      <c r="G73" s="74">
        <f>'5A2A_New Vision'!G73+'5A2B_Glencoe'!G73+'5A2C_ISL'!G73+'5A2D_Avoyelles'!G73+'5A2E_Delhi'!G73+'5A2F_Belle Chasse'!G73+'5A2H_MAX'!G73</f>
        <v>0</v>
      </c>
      <c r="H73" s="337">
        <f>'5A2A_New Vision'!H73+'5A2B_Glencoe'!H73+'5A2C_ISL'!H73+'5A2D_Avoyelles'!H73+'5A2E_Delhi'!H73+'5A2F_Belle Chasse'!H73+'5A2H_MAX'!H73</f>
        <v>0</v>
      </c>
      <c r="I73" s="56">
        <f>'Source Data'!I73</f>
        <v>636.87839950514967</v>
      </c>
      <c r="J73" s="74">
        <f>'5A2A_New Vision'!J73+'5A2B_Glencoe'!J73+'5A2C_ISL'!J73+'5A2D_Avoyelles'!J73+'5A2E_Delhi'!J73+'5A2F_Belle Chasse'!J73+'5A2H_MAX'!J73</f>
        <v>0</v>
      </c>
      <c r="K73" s="337">
        <f>'5A2A_New Vision'!K73+'5A2B_Glencoe'!K73+'5A2C_ISL'!K73+'5A2D_Avoyelles'!K73+'5A2E_Delhi'!K73+'5A2F_Belle Chasse'!K73+'5A2H_MAX'!K73</f>
        <v>0</v>
      </c>
      <c r="L73" s="56">
        <f>'Source Data'!J73</f>
        <v>173.6941089559499</v>
      </c>
      <c r="M73" s="74">
        <f>'5A2A_New Vision'!M73+'5A2B_Glencoe'!M73+'5A2C_ISL'!M73+'5A2D_Avoyelles'!M73+'5A2E_Delhi'!M73+'5A2F_Belle Chasse'!M73+'5A2H_MAX'!M73</f>
        <v>0</v>
      </c>
      <c r="N73" s="337">
        <f>'5A2A_New Vision'!N73+'5A2B_Glencoe'!N73+'5A2C_ISL'!N73+'5A2D_Avoyelles'!N73+'5A2E_Delhi'!N73+'5A2F_Belle Chasse'!N73+'5A2H_MAX'!N73</f>
        <v>0</v>
      </c>
      <c r="O73" s="56">
        <f>'Source Data'!K73</f>
        <v>4342.3527238987472</v>
      </c>
      <c r="P73" s="74">
        <f>'5A2A_New Vision'!P73+'5A2B_Glencoe'!P73+'5A2C_ISL'!P73+'5A2D_Avoyelles'!P73+'5A2E_Delhi'!P73+'5A2F_Belle Chasse'!P73+'5A2H_MAX'!P73</f>
        <v>0</v>
      </c>
      <c r="Q73" s="337">
        <f>'5A2A_New Vision'!Q73+'5A2B_Glencoe'!Q73+'5A2C_ISL'!Q73+'5A2D_Avoyelles'!Q73+'5A2E_Delhi'!Q73+'5A2F_Belle Chasse'!Q73+'5A2H_MAX'!Q73</f>
        <v>0</v>
      </c>
      <c r="R73" s="56">
        <f>'Source Data'!L73</f>
        <v>1736.9410895594988</v>
      </c>
      <c r="S73" s="74">
        <f>'5A2A_New Vision'!S73+'5A2B_Glencoe'!S73+'5A2C_ISL'!S73+'5A2D_Avoyelles'!S73+'5A2E_Delhi'!S73+'5A2F_Belle Chasse'!S73+'5A2H_MAX'!S73</f>
        <v>0</v>
      </c>
      <c r="T73" s="93">
        <f>'5A2A_New Vision'!T73+'5A2B_Glencoe'!T73+'5A2C_ISL'!T73+'5A2D_Avoyelles'!T73+'5A2E_Delhi'!T73+'5A2F_Belle Chasse'!T73+'5A2H_MAX'!T73</f>
        <v>0</v>
      </c>
      <c r="U73" s="56">
        <f>'5A2A_New Vision'!U73+'5A2B_Glencoe'!U73+'5A2C_ISL'!U73+'5A2D_Avoyelles'!U73+'5A2E_Delhi'!U73+'5A2F_Belle Chasse'!U73+'5A2H_MAX'!U73</f>
        <v>0</v>
      </c>
      <c r="V73" s="56">
        <f>'5A2A_New Vision'!V73+'5A2B_Glencoe'!V73+'5A2C_ISL'!V73+'5A2D_Avoyelles'!V73+'5A2E_Delhi'!V73+'5A2F_Belle Chasse'!V73+'5A2H_MAX'!V73</f>
        <v>0</v>
      </c>
      <c r="W73" s="57">
        <f>'5A2A_New Vision'!W73+'5A2B_Glencoe'!W73+'5A2C_ISL'!W73+'5A2D_Avoyelles'!W73+'5A2E_Delhi'!W73+'5A2F_Belle Chasse'!W73+'5A2H_MAX'!W73</f>
        <v>0</v>
      </c>
      <c r="X73" s="93">
        <f>'5A2A_New Vision'!X73+'5A2B_Glencoe'!X73+'5A2C_ISL'!X73+'5A2D_Avoyelles'!X73+'5A2E_Delhi'!X73+'5A2F_Belle Chasse'!X73+'5A2H_MAX'!X73</f>
        <v>0</v>
      </c>
      <c r="Y73" s="74">
        <f>'5A2A_New Vision'!Y73+'5A2B_Glencoe'!Y73+'5A2C_ISL'!Y73+'5A2D_Avoyelles'!Y73+'5A2E_Delhi'!Y73+'5A2F_Belle Chasse'!Y73+'5A2H_MAX'!Y73</f>
        <v>0</v>
      </c>
      <c r="Z73" s="93">
        <f>'5A2A_New Vision'!Z73+'5A2B_Glencoe'!Z73+'5A2C_ISL'!Z73+'5A2D_Avoyelles'!Z73+'5A2E_Delhi'!Z73+'5A2F_Belle Chasse'!Z73+'5A2H_MAX'!Z73</f>
        <v>0</v>
      </c>
      <c r="AA73" s="56">
        <f>'5A2A_New Vision'!AA73+'5A2B_Glencoe'!AA73+'5A2C_ISL'!AA73+'5A2D_Avoyelles'!AA73+'5A2E_Delhi'!AA73+'5A2F_Belle Chasse'!AA73+'5A2H_MAX'!AA73</f>
        <v>0</v>
      </c>
      <c r="AB73" s="93">
        <f>'5A2A_New Vision'!AB73+'5A2B_Glencoe'!AB73+'5A2C_ISL'!AB73+'5A2D_Avoyelles'!AB73+'5A2E_Delhi'!AB73+'5A2F_Belle Chasse'!AB73+'5A2H_MAX'!AB73</f>
        <v>0</v>
      </c>
      <c r="AC73" s="56">
        <f>'5A2A_New Vision'!AC73+'5A2B_Glencoe'!AC73+'5A2C_ISL'!AC73+'5A2D_Avoyelles'!AC73+'5A2E_Delhi'!AC73+'5A2F_Belle Chasse'!AC73+'5A2H_MAX'!AC73</f>
        <v>0</v>
      </c>
      <c r="AD73" s="56">
        <f>'5A2A_New Vision'!AD73+'5A2B_Glencoe'!AD73+'5A2C_ISL'!AD73+'5A2D_Avoyelles'!AD73+'5A2E_Delhi'!AD73+'5A2F_Belle Chasse'!AD73+'5A2H_MAX'!AD73</f>
        <v>0</v>
      </c>
      <c r="AE73" s="93">
        <f>'5A2A_New Vision'!AE73+'5A2B_Glencoe'!AE73+'5A2C_ISL'!AE73+'5A2D_Avoyelles'!AE73+'5A2E_Delhi'!AE73+'5A2F_Belle Chasse'!AE73+'5A2H_MAX'!AE73</f>
        <v>0</v>
      </c>
      <c r="AF73" s="97">
        <f>'5A2A_New Vision'!AF73+'5A2B_Glencoe'!AF73+'5A2C_ISL'!AF73+'5A2D_Avoyelles'!AF73+'5A2E_Delhi'!AF73+'5A2F_Belle Chasse'!AF73+'5A2H_MAX'!AF73</f>
        <v>0</v>
      </c>
    </row>
    <row r="74" spans="1:32" ht="16.149999999999999" customHeight="1" x14ac:dyDescent="0.2">
      <c r="A74" s="54">
        <v>68</v>
      </c>
      <c r="B74" s="55" t="s">
        <v>3</v>
      </c>
      <c r="C74" s="319">
        <f>'5A2A_New Vision'!C74+'5A2B_Glencoe'!C74+'5A2C_ISL'!C74+'5A2D_Avoyelles'!C74+'5A2E_Delhi'!C74+'5A2F_Belle Chasse'!C74+'5A2H_MAX'!C74</f>
        <v>0</v>
      </c>
      <c r="D74" s="56">
        <f>'Source Data'!O74</f>
        <v>7637.7620018962161</v>
      </c>
      <c r="E74" s="74">
        <f>'5A2A_New Vision'!E74+'5A2B_Glencoe'!E74+'5A2C_ISL'!E74+'5A2D_Avoyelles'!E74+'5A2E_Delhi'!E74+'5A2F_Belle Chasse'!E74+'5A2H_MAX'!E74</f>
        <v>0</v>
      </c>
      <c r="F74" s="74"/>
      <c r="G74" s="74">
        <f>'5A2A_New Vision'!G74+'5A2B_Glencoe'!G74+'5A2C_ISL'!G74+'5A2D_Avoyelles'!G74+'5A2E_Delhi'!G74+'5A2F_Belle Chasse'!G74+'5A2H_MAX'!G74</f>
        <v>0</v>
      </c>
      <c r="H74" s="337">
        <f>'5A2A_New Vision'!H74+'5A2B_Glencoe'!H74+'5A2C_ISL'!H74+'5A2D_Avoyelles'!H74+'5A2E_Delhi'!H74+'5A2F_Belle Chasse'!H74+'5A2H_MAX'!H74</f>
        <v>0</v>
      </c>
      <c r="I74" s="56">
        <f>'Source Data'!I74</f>
        <v>713.42471435529035</v>
      </c>
      <c r="J74" s="74">
        <f>'5A2A_New Vision'!J74+'5A2B_Glencoe'!J74+'5A2C_ISL'!J74+'5A2D_Avoyelles'!J74+'5A2E_Delhi'!J74+'5A2F_Belle Chasse'!J74+'5A2H_MAX'!J74</f>
        <v>0</v>
      </c>
      <c r="K74" s="337">
        <f>'5A2A_New Vision'!K74+'5A2B_Glencoe'!K74+'5A2C_ISL'!K74+'5A2D_Avoyelles'!K74+'5A2E_Delhi'!K74+'5A2F_Belle Chasse'!K74+'5A2H_MAX'!K74</f>
        <v>0</v>
      </c>
      <c r="L74" s="56">
        <f>'Source Data'!J74</f>
        <v>194.5703766423519</v>
      </c>
      <c r="M74" s="74">
        <f>'5A2A_New Vision'!M74+'5A2B_Glencoe'!M74+'5A2C_ISL'!M74+'5A2D_Avoyelles'!M74+'5A2E_Delhi'!M74+'5A2F_Belle Chasse'!M74+'5A2H_MAX'!M74</f>
        <v>0</v>
      </c>
      <c r="N74" s="337">
        <f>'5A2A_New Vision'!N74+'5A2B_Glencoe'!N74+'5A2C_ISL'!N74+'5A2D_Avoyelles'!N74+'5A2E_Delhi'!N74+'5A2F_Belle Chasse'!N74+'5A2H_MAX'!N74</f>
        <v>0</v>
      </c>
      <c r="O74" s="56">
        <f>'Source Data'!K74</f>
        <v>4864.2594160587978</v>
      </c>
      <c r="P74" s="74">
        <f>'5A2A_New Vision'!P74+'5A2B_Glencoe'!P74+'5A2C_ISL'!P74+'5A2D_Avoyelles'!P74+'5A2E_Delhi'!P74+'5A2F_Belle Chasse'!P74+'5A2H_MAX'!P74</f>
        <v>0</v>
      </c>
      <c r="Q74" s="337">
        <f>'5A2A_New Vision'!Q74+'5A2B_Glencoe'!Q74+'5A2C_ISL'!Q74+'5A2D_Avoyelles'!Q74+'5A2E_Delhi'!Q74+'5A2F_Belle Chasse'!Q74+'5A2H_MAX'!Q74</f>
        <v>0</v>
      </c>
      <c r="R74" s="56">
        <f>'Source Data'!L74</f>
        <v>1945.703766423519</v>
      </c>
      <c r="S74" s="74">
        <f>'5A2A_New Vision'!S74+'5A2B_Glencoe'!S74+'5A2C_ISL'!S74+'5A2D_Avoyelles'!S74+'5A2E_Delhi'!S74+'5A2F_Belle Chasse'!S74+'5A2H_MAX'!S74</f>
        <v>0</v>
      </c>
      <c r="T74" s="93">
        <f>'5A2A_New Vision'!T74+'5A2B_Glencoe'!T74+'5A2C_ISL'!T74+'5A2D_Avoyelles'!T74+'5A2E_Delhi'!T74+'5A2F_Belle Chasse'!T74+'5A2H_MAX'!T74</f>
        <v>0</v>
      </c>
      <c r="U74" s="56">
        <f>'5A2A_New Vision'!U74+'5A2B_Glencoe'!U74+'5A2C_ISL'!U74+'5A2D_Avoyelles'!U74+'5A2E_Delhi'!U74+'5A2F_Belle Chasse'!U74+'5A2H_MAX'!U74</f>
        <v>0</v>
      </c>
      <c r="V74" s="56">
        <f>'5A2A_New Vision'!V74+'5A2B_Glencoe'!V74+'5A2C_ISL'!V74+'5A2D_Avoyelles'!V74+'5A2E_Delhi'!V74+'5A2F_Belle Chasse'!V74+'5A2H_MAX'!V74</f>
        <v>0</v>
      </c>
      <c r="W74" s="57">
        <f>'5A2A_New Vision'!W74+'5A2B_Glencoe'!W74+'5A2C_ISL'!W74+'5A2D_Avoyelles'!W74+'5A2E_Delhi'!W74+'5A2F_Belle Chasse'!W74+'5A2H_MAX'!W74</f>
        <v>0</v>
      </c>
      <c r="X74" s="93">
        <f>'5A2A_New Vision'!X74+'5A2B_Glencoe'!X74+'5A2C_ISL'!X74+'5A2D_Avoyelles'!X74+'5A2E_Delhi'!X74+'5A2F_Belle Chasse'!X74+'5A2H_MAX'!X74</f>
        <v>0</v>
      </c>
      <c r="Y74" s="74">
        <f>'5A2A_New Vision'!Y74+'5A2B_Glencoe'!Y74+'5A2C_ISL'!Y74+'5A2D_Avoyelles'!Y74+'5A2E_Delhi'!Y74+'5A2F_Belle Chasse'!Y74+'5A2H_MAX'!Y74</f>
        <v>0</v>
      </c>
      <c r="Z74" s="93">
        <f>'5A2A_New Vision'!Z74+'5A2B_Glencoe'!Z74+'5A2C_ISL'!Z74+'5A2D_Avoyelles'!Z74+'5A2E_Delhi'!Z74+'5A2F_Belle Chasse'!Z74+'5A2H_MAX'!Z74</f>
        <v>0</v>
      </c>
      <c r="AA74" s="56">
        <f>'5A2A_New Vision'!AA74+'5A2B_Glencoe'!AA74+'5A2C_ISL'!AA74+'5A2D_Avoyelles'!AA74+'5A2E_Delhi'!AA74+'5A2F_Belle Chasse'!AA74+'5A2H_MAX'!AA74</f>
        <v>0</v>
      </c>
      <c r="AB74" s="93">
        <f>'5A2A_New Vision'!AB74+'5A2B_Glencoe'!AB74+'5A2C_ISL'!AB74+'5A2D_Avoyelles'!AB74+'5A2E_Delhi'!AB74+'5A2F_Belle Chasse'!AB74+'5A2H_MAX'!AB74</f>
        <v>0</v>
      </c>
      <c r="AC74" s="56">
        <f>'5A2A_New Vision'!AC74+'5A2B_Glencoe'!AC74+'5A2C_ISL'!AC74+'5A2D_Avoyelles'!AC74+'5A2E_Delhi'!AC74+'5A2F_Belle Chasse'!AC74+'5A2H_MAX'!AC74</f>
        <v>0</v>
      </c>
      <c r="AD74" s="56">
        <f>'5A2A_New Vision'!AD74+'5A2B_Glencoe'!AD74+'5A2C_ISL'!AD74+'5A2D_Avoyelles'!AD74+'5A2E_Delhi'!AD74+'5A2F_Belle Chasse'!AD74+'5A2H_MAX'!AD74</f>
        <v>0</v>
      </c>
      <c r="AE74" s="93">
        <f>'5A2A_New Vision'!AE74+'5A2B_Glencoe'!AE74+'5A2C_ISL'!AE74+'5A2D_Avoyelles'!AE74+'5A2E_Delhi'!AE74+'5A2F_Belle Chasse'!AE74+'5A2H_MAX'!AE74</f>
        <v>0</v>
      </c>
      <c r="AF74" s="97">
        <f>'5A2A_New Vision'!AF74+'5A2B_Glencoe'!AF74+'5A2C_ISL'!AF74+'5A2D_Avoyelles'!AF74+'5A2E_Delhi'!AF74+'5A2F_Belle Chasse'!AF74+'5A2H_MAX'!AF74</f>
        <v>0</v>
      </c>
    </row>
    <row r="75" spans="1:32" ht="16.149999999999999" customHeight="1" x14ac:dyDescent="0.2">
      <c r="A75" s="54">
        <v>69</v>
      </c>
      <c r="B75" s="55" t="s">
        <v>93</v>
      </c>
      <c r="C75" s="319">
        <f>'5A2A_New Vision'!C75+'5A2B_Glencoe'!C75+'5A2C_ISL'!C75+'5A2D_Avoyelles'!C75+'5A2E_Delhi'!C75+'5A2F_Belle Chasse'!C75+'5A2H_MAX'!C75</f>
        <v>0</v>
      </c>
      <c r="D75" s="56">
        <f>'Source Data'!O75</f>
        <v>8374.4560189471158</v>
      </c>
      <c r="E75" s="74">
        <f>'5A2A_New Vision'!E75+'5A2B_Glencoe'!E75+'5A2C_ISL'!E75+'5A2D_Avoyelles'!E75+'5A2E_Delhi'!E75+'5A2F_Belle Chasse'!E75+'5A2H_MAX'!E75</f>
        <v>0</v>
      </c>
      <c r="F75" s="74"/>
      <c r="G75" s="74">
        <f>'5A2A_New Vision'!G75+'5A2B_Glencoe'!G75+'5A2C_ISL'!G75+'5A2D_Avoyelles'!G75+'5A2E_Delhi'!G75+'5A2F_Belle Chasse'!G75+'5A2H_MAX'!G75</f>
        <v>0</v>
      </c>
      <c r="H75" s="337">
        <f>'5A2A_New Vision'!H75+'5A2B_Glencoe'!H75+'5A2C_ISL'!H75+'5A2D_Avoyelles'!H75+'5A2E_Delhi'!H75+'5A2F_Belle Chasse'!H75+'5A2H_MAX'!H75</f>
        <v>0</v>
      </c>
      <c r="I75" s="56">
        <f>'Source Data'!I75</f>
        <v>701.91738105393551</v>
      </c>
      <c r="J75" s="74">
        <f>'5A2A_New Vision'!J75+'5A2B_Glencoe'!J75+'5A2C_ISL'!J75+'5A2D_Avoyelles'!J75+'5A2E_Delhi'!J75+'5A2F_Belle Chasse'!J75+'5A2H_MAX'!J75</f>
        <v>0</v>
      </c>
      <c r="K75" s="337">
        <f>'5A2A_New Vision'!K75+'5A2B_Glencoe'!K75+'5A2C_ISL'!K75+'5A2D_Avoyelles'!K75+'5A2E_Delhi'!K75+'5A2F_Belle Chasse'!K75+'5A2H_MAX'!K75</f>
        <v>0</v>
      </c>
      <c r="L75" s="56">
        <f>'Source Data'!J75</f>
        <v>191.43201301470964</v>
      </c>
      <c r="M75" s="74">
        <f>'5A2A_New Vision'!M75+'5A2B_Glencoe'!M75+'5A2C_ISL'!M75+'5A2D_Avoyelles'!M75+'5A2E_Delhi'!M75+'5A2F_Belle Chasse'!M75+'5A2H_MAX'!M75</f>
        <v>0</v>
      </c>
      <c r="N75" s="337">
        <f>'5A2A_New Vision'!N75+'5A2B_Glencoe'!N75+'5A2C_ISL'!N75+'5A2D_Avoyelles'!N75+'5A2E_Delhi'!N75+'5A2F_Belle Chasse'!N75+'5A2H_MAX'!N75</f>
        <v>0</v>
      </c>
      <c r="O75" s="56">
        <f>'Source Data'!K75</f>
        <v>4785.8003253677416</v>
      </c>
      <c r="P75" s="74">
        <f>'5A2A_New Vision'!P75+'5A2B_Glencoe'!P75+'5A2C_ISL'!P75+'5A2D_Avoyelles'!P75+'5A2E_Delhi'!P75+'5A2F_Belle Chasse'!P75+'5A2H_MAX'!P75</f>
        <v>0</v>
      </c>
      <c r="Q75" s="337">
        <f>'5A2A_New Vision'!Q75+'5A2B_Glencoe'!Q75+'5A2C_ISL'!Q75+'5A2D_Avoyelles'!Q75+'5A2E_Delhi'!Q75+'5A2F_Belle Chasse'!Q75+'5A2H_MAX'!Q75</f>
        <v>0</v>
      </c>
      <c r="R75" s="56">
        <f>'Source Data'!L75</f>
        <v>1914.3201301470965</v>
      </c>
      <c r="S75" s="74">
        <f>'5A2A_New Vision'!S75+'5A2B_Glencoe'!S75+'5A2C_ISL'!S75+'5A2D_Avoyelles'!S75+'5A2E_Delhi'!S75+'5A2F_Belle Chasse'!S75+'5A2H_MAX'!S75</f>
        <v>0</v>
      </c>
      <c r="T75" s="93">
        <f>'5A2A_New Vision'!T75+'5A2B_Glencoe'!T75+'5A2C_ISL'!T75+'5A2D_Avoyelles'!T75+'5A2E_Delhi'!T75+'5A2F_Belle Chasse'!T75+'5A2H_MAX'!T75</f>
        <v>0</v>
      </c>
      <c r="U75" s="56">
        <f>'5A2A_New Vision'!U75+'5A2B_Glencoe'!U75+'5A2C_ISL'!U75+'5A2D_Avoyelles'!U75+'5A2E_Delhi'!U75+'5A2F_Belle Chasse'!U75+'5A2H_MAX'!U75</f>
        <v>0</v>
      </c>
      <c r="V75" s="56">
        <f>'5A2A_New Vision'!V75+'5A2B_Glencoe'!V75+'5A2C_ISL'!V75+'5A2D_Avoyelles'!V75+'5A2E_Delhi'!V75+'5A2F_Belle Chasse'!V75+'5A2H_MAX'!V75</f>
        <v>0</v>
      </c>
      <c r="W75" s="57">
        <f>'5A2A_New Vision'!W75+'5A2B_Glencoe'!W75+'5A2C_ISL'!W75+'5A2D_Avoyelles'!W75+'5A2E_Delhi'!W75+'5A2F_Belle Chasse'!W75+'5A2H_MAX'!W75</f>
        <v>0</v>
      </c>
      <c r="X75" s="93">
        <f>'5A2A_New Vision'!X75+'5A2B_Glencoe'!X75+'5A2C_ISL'!X75+'5A2D_Avoyelles'!X75+'5A2E_Delhi'!X75+'5A2F_Belle Chasse'!X75+'5A2H_MAX'!X75</f>
        <v>0</v>
      </c>
      <c r="Y75" s="74">
        <f>'5A2A_New Vision'!Y75+'5A2B_Glencoe'!Y75+'5A2C_ISL'!Y75+'5A2D_Avoyelles'!Y75+'5A2E_Delhi'!Y75+'5A2F_Belle Chasse'!Y75+'5A2H_MAX'!Y75</f>
        <v>0</v>
      </c>
      <c r="Z75" s="93">
        <f>'5A2A_New Vision'!Z75+'5A2B_Glencoe'!Z75+'5A2C_ISL'!Z75+'5A2D_Avoyelles'!Z75+'5A2E_Delhi'!Z75+'5A2F_Belle Chasse'!Z75+'5A2H_MAX'!Z75</f>
        <v>0</v>
      </c>
      <c r="AA75" s="56">
        <f>'5A2A_New Vision'!AA75+'5A2B_Glencoe'!AA75+'5A2C_ISL'!AA75+'5A2D_Avoyelles'!AA75+'5A2E_Delhi'!AA75+'5A2F_Belle Chasse'!AA75+'5A2H_MAX'!AA75</f>
        <v>0</v>
      </c>
      <c r="AB75" s="93">
        <f>'5A2A_New Vision'!AB75+'5A2B_Glencoe'!AB75+'5A2C_ISL'!AB75+'5A2D_Avoyelles'!AB75+'5A2E_Delhi'!AB75+'5A2F_Belle Chasse'!AB75+'5A2H_MAX'!AB75</f>
        <v>0</v>
      </c>
      <c r="AC75" s="56">
        <f>'5A2A_New Vision'!AC75+'5A2B_Glencoe'!AC75+'5A2C_ISL'!AC75+'5A2D_Avoyelles'!AC75+'5A2E_Delhi'!AC75+'5A2F_Belle Chasse'!AC75+'5A2H_MAX'!AC75</f>
        <v>0</v>
      </c>
      <c r="AD75" s="56">
        <f>'5A2A_New Vision'!AD75+'5A2B_Glencoe'!AD75+'5A2C_ISL'!AD75+'5A2D_Avoyelles'!AD75+'5A2E_Delhi'!AD75+'5A2F_Belle Chasse'!AD75+'5A2H_MAX'!AD75</f>
        <v>0</v>
      </c>
      <c r="AE75" s="93">
        <f>'5A2A_New Vision'!AE75+'5A2B_Glencoe'!AE75+'5A2C_ISL'!AE75+'5A2D_Avoyelles'!AE75+'5A2E_Delhi'!AE75+'5A2F_Belle Chasse'!AE75+'5A2H_MAX'!AE75</f>
        <v>0</v>
      </c>
      <c r="AF75" s="97">
        <f>'5A2A_New Vision'!AF75+'5A2B_Glencoe'!AF75+'5A2C_ISL'!AF75+'5A2D_Avoyelles'!AF75+'5A2E_Delhi'!AF75+'5A2F_Belle Chasse'!AF75+'5A2H_MAX'!AF75</f>
        <v>0</v>
      </c>
    </row>
    <row r="76" spans="1:32" s="195" customFormat="1" ht="16.149999999999999" customHeight="1" thickBot="1" x14ac:dyDescent="0.25">
      <c r="A76" s="1574" t="s">
        <v>494</v>
      </c>
      <c r="B76" s="1576"/>
      <c r="C76" s="339">
        <f>SUM(C7:C75)</f>
        <v>0</v>
      </c>
      <c r="D76" s="308"/>
      <c r="E76" s="329">
        <f>SUM(E7:E75)</f>
        <v>0</v>
      </c>
      <c r="F76" s="329"/>
      <c r="G76" s="329">
        <f>SUM(G7:G75)</f>
        <v>0</v>
      </c>
      <c r="H76" s="339">
        <f>SUM(H7:H75)</f>
        <v>0</v>
      </c>
      <c r="I76" s="308"/>
      <c r="J76" s="329">
        <f>SUM(J7:J75)</f>
        <v>0</v>
      </c>
      <c r="K76" s="339">
        <f>SUM(K7:K75)</f>
        <v>0</v>
      </c>
      <c r="L76" s="308"/>
      <c r="M76" s="329">
        <f>SUM(M7:M75)</f>
        <v>0</v>
      </c>
      <c r="N76" s="339">
        <f>SUM(N7:N75)</f>
        <v>0</v>
      </c>
      <c r="O76" s="308"/>
      <c r="P76" s="329">
        <f>SUM(P7:P75)</f>
        <v>0</v>
      </c>
      <c r="Q76" s="339">
        <f>SUM(Q7:Q75)</f>
        <v>0</v>
      </c>
      <c r="R76" s="308"/>
      <c r="S76" s="329">
        <f>SUM(S7:S75)</f>
        <v>0</v>
      </c>
      <c r="T76" s="340">
        <f t="shared" ref="T76:AF76" si="1">SUM(T7:T75)</f>
        <v>0</v>
      </c>
      <c r="U76" s="308">
        <f t="shared" si="1"/>
        <v>0</v>
      </c>
      <c r="V76" s="308">
        <f t="shared" si="1"/>
        <v>0</v>
      </c>
      <c r="W76" s="341">
        <f t="shared" si="1"/>
        <v>0</v>
      </c>
      <c r="X76" s="340">
        <f t="shared" si="1"/>
        <v>0</v>
      </c>
      <c r="Y76" s="329">
        <f t="shared" si="1"/>
        <v>0</v>
      </c>
      <c r="Z76" s="340">
        <f t="shared" si="1"/>
        <v>0</v>
      </c>
      <c r="AA76" s="329">
        <f t="shared" si="1"/>
        <v>0</v>
      </c>
      <c r="AB76" s="340">
        <f t="shared" si="1"/>
        <v>0</v>
      </c>
      <c r="AC76" s="308">
        <f t="shared" si="1"/>
        <v>0</v>
      </c>
      <c r="AD76" s="308">
        <f t="shared" si="1"/>
        <v>0</v>
      </c>
      <c r="AE76" s="340">
        <f t="shared" si="1"/>
        <v>0</v>
      </c>
      <c r="AF76" s="305">
        <f t="shared" si="1"/>
        <v>0</v>
      </c>
    </row>
    <row r="77" spans="1:32" s="195" customFormat="1" ht="12.75" customHeight="1" thickTop="1" x14ac:dyDescent="0.2">
      <c r="A77" s="1577" t="s">
        <v>447</v>
      </c>
      <c r="B77" s="1578"/>
      <c r="C77" s="348"/>
      <c r="D77" s="326"/>
      <c r="E77" s="326"/>
      <c r="F77" s="326"/>
      <c r="G77" s="326"/>
      <c r="H77" s="348"/>
      <c r="I77" s="326"/>
      <c r="J77" s="326"/>
      <c r="K77" s="348"/>
      <c r="L77" s="326"/>
      <c r="M77" s="326"/>
      <c r="N77" s="348"/>
      <c r="O77" s="326"/>
      <c r="P77" s="326"/>
      <c r="Q77" s="348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s="195" customFormat="1" ht="14.45" customHeight="1" x14ac:dyDescent="0.2">
      <c r="A78" s="1579" t="s">
        <v>448</v>
      </c>
      <c r="B78" s="1580"/>
      <c r="C78" s="238"/>
      <c r="D78" s="236"/>
      <c r="E78" s="236"/>
      <c r="F78" s="236"/>
      <c r="G78" s="236"/>
      <c r="H78" s="238"/>
      <c r="I78" s="236"/>
      <c r="J78" s="236"/>
      <c r="K78" s="238"/>
      <c r="L78" s="236"/>
      <c r="M78" s="236"/>
      <c r="N78" s="238"/>
      <c r="O78" s="236"/>
      <c r="P78" s="236"/>
      <c r="Q78" s="238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97">
        <f>'5A2A_New Vision'!AB78+'5A2B_Glencoe'!AB78+'5A2C_ISL'!AB78+'5A2D_Avoyelles'!AB78+'5A2E_Delhi'!AB78+'5A2F_Belle Chasse'!AB78+'5A2H_MAX'!AB78</f>
        <v>441000</v>
      </c>
      <c r="AC78" s="241">
        <f>'5A2A_New Vision'!AC78+'5A2B_Glencoe'!AC78+'5A2C_ISL'!AC78+'5A2D_Avoyelles'!AC78+'5A2E_Delhi'!AC78+'5A2F_Belle Chasse'!AC78+'5A2H_MAX'!AC78</f>
        <v>294000</v>
      </c>
      <c r="AD78" s="236">
        <f>'5A2A_New Vision'!AD78+'5A2B_Glencoe'!AD78+'5A2C_ISL'!AD78+'5A2D_Avoyelles'!AD78+'5A2E_Delhi'!AD78+'5A2F_Belle Chasse'!AD78+'5A2H_MAX'!AD78</f>
        <v>147000</v>
      </c>
      <c r="AE78" s="97">
        <f>'5A2A_New Vision'!AE78+'5A2B_Glencoe'!AE78+'5A2C_ISL'!AE78+'5A2D_Avoyelles'!AE78+'5A2E_Delhi'!AE78+'5A2F_Belle Chasse'!AE78+'5A2H_MAX'!AE78</f>
        <v>36750</v>
      </c>
      <c r="AF78" s="97">
        <f>'5A2A_New Vision'!AF78+'5A2B_Glencoe'!AF78+'5A2C_ISL'!AF78+'5A2D_Avoyelles'!AF78+'5A2E_Delhi'!AF78+'5A2F_Belle Chasse'!AF78+'5A2H_MAX'!AF78</f>
        <v>441000</v>
      </c>
    </row>
    <row r="79" spans="1:32" s="195" customFormat="1" ht="14.45" customHeight="1" x14ac:dyDescent="0.2">
      <c r="A79" s="1581" t="s">
        <v>466</v>
      </c>
      <c r="B79" s="1582"/>
      <c r="C79" s="238"/>
      <c r="D79" s="236"/>
      <c r="E79" s="236"/>
      <c r="F79" s="236"/>
      <c r="G79" s="236"/>
      <c r="H79" s="238"/>
      <c r="I79" s="236"/>
      <c r="J79" s="236"/>
      <c r="K79" s="238"/>
      <c r="L79" s="236"/>
      <c r="M79" s="236"/>
      <c r="N79" s="238"/>
      <c r="O79" s="236"/>
      <c r="P79" s="236"/>
      <c r="Q79" s="238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40"/>
      <c r="AC79" s="241"/>
      <c r="AD79" s="236"/>
      <c r="AE79" s="240"/>
      <c r="AF79" s="97">
        <f>VLOOKUP($B$90,'4_Level 4'!$A$78:$R$146,10,FALSE)</f>
        <v>36000</v>
      </c>
    </row>
    <row r="80" spans="1:32" ht="14.45" customHeight="1" x14ac:dyDescent="0.2">
      <c r="A80" s="1583" t="s">
        <v>1478</v>
      </c>
      <c r="B80" s="1584"/>
      <c r="C80" s="238"/>
      <c r="D80" s="236"/>
      <c r="E80" s="236"/>
      <c r="F80" s="236"/>
      <c r="G80" s="236"/>
      <c r="H80" s="238"/>
      <c r="I80" s="236"/>
      <c r="J80" s="236"/>
      <c r="K80" s="238"/>
      <c r="L80" s="236"/>
      <c r="M80" s="236"/>
      <c r="N80" s="238"/>
      <c r="O80" s="236"/>
      <c r="P80" s="236"/>
      <c r="Q80" s="238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41"/>
      <c r="AC80" s="241">
        <f>'5A2A_New Vision'!AC80+'5A2B_Glencoe'!AC80+'5A2C_ISL'!AC80+'5A2D_Avoyelles'!AC80+'5A2E_Delhi'!AC80+'5A2F_Belle Chasse'!AC80+'5A2H_MAX'!AC80</f>
        <v>1592</v>
      </c>
      <c r="AD80" s="236">
        <f>'5A2A_New Vision'!AD80+'5A2B_Glencoe'!AD80+'5A2C_ISL'!AD80+'5A2D_Avoyelles'!AD80+'5A2E_Delhi'!AD80+'5A2F_Belle Chasse'!AD80+'5A2H_MAX'!AD80</f>
        <v>-1592</v>
      </c>
      <c r="AE80" s="97">
        <f>'5A2A_New Vision'!AE80+'5A2B_Glencoe'!AE80+'5A2C_ISL'!AE80+'5A2D_Avoyelles'!AE80+'5A2E_Delhi'!AE80+'5A2F_Belle Chasse'!AE80+'5A2H_MAX'!AE80</f>
        <v>-398</v>
      </c>
      <c r="AF80" s="97">
        <f>'5A2A_New Vision'!AF80+'5A2B_Glencoe'!AF80+'5A2C_ISL'!AF80+'5A2D_Avoyelles'!AF80+'5A2E_Delhi'!AF80+'5A2F_Belle Chasse'!AF80+'5A2H_MAX'!AF80</f>
        <v>29992</v>
      </c>
    </row>
    <row r="81" spans="1:32" s="195" customFormat="1" ht="14.45" customHeight="1" x14ac:dyDescent="0.2">
      <c r="A81" s="1583" t="s">
        <v>465</v>
      </c>
      <c r="B81" s="1584"/>
      <c r="C81" s="238"/>
      <c r="D81" s="236"/>
      <c r="E81" s="236"/>
      <c r="F81" s="236"/>
      <c r="G81" s="236"/>
      <c r="H81" s="238"/>
      <c r="I81" s="236"/>
      <c r="J81" s="236"/>
      <c r="K81" s="238"/>
      <c r="L81" s="236"/>
      <c r="M81" s="236"/>
      <c r="N81" s="238"/>
      <c r="O81" s="236"/>
      <c r="P81" s="236"/>
      <c r="Q81" s="238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40"/>
      <c r="AC81" s="241"/>
      <c r="AD81" s="236"/>
      <c r="AE81" s="240"/>
      <c r="AF81" s="97">
        <f>VLOOKUP($B$90,'4_Level 4'!$A$78:$R$146,13,FALSE)</f>
        <v>0</v>
      </c>
    </row>
    <row r="82" spans="1:32" s="195" customFormat="1" ht="14.45" customHeight="1" x14ac:dyDescent="0.2">
      <c r="A82" s="1572" t="s">
        <v>280</v>
      </c>
      <c r="B82" s="1573"/>
      <c r="C82" s="239"/>
      <c r="D82" s="237"/>
      <c r="E82" s="237"/>
      <c r="F82" s="237"/>
      <c r="G82" s="237"/>
      <c r="H82" s="239"/>
      <c r="I82" s="237"/>
      <c r="J82" s="237"/>
      <c r="K82" s="239"/>
      <c r="L82" s="237"/>
      <c r="M82" s="237"/>
      <c r="N82" s="239"/>
      <c r="O82" s="237"/>
      <c r="P82" s="237"/>
      <c r="Q82" s="239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95">
        <f>'5A2A_New Vision'!AB82+'5A2B_Glencoe'!AB82+'5A2C_ISL'!AB82+'5A2D_Avoyelles'!AB82+'5A2E_Delhi'!AB82+'5A2F_Belle Chasse'!AB82+'5A2H_MAX'!AB82</f>
        <v>68558</v>
      </c>
      <c r="AC82" s="53">
        <f>'5A2A_New Vision'!AC82+'5A2B_Glencoe'!AC82+'5A2C_ISL'!AC82+'5A2D_Avoyelles'!AC82+'5A2E_Delhi'!AC82+'5A2F_Belle Chasse'!AC82+'5A2H_MAX'!AC82</f>
        <v>45706</v>
      </c>
      <c r="AD82" s="237">
        <f>'5A2A_New Vision'!AD82+'5A2B_Glencoe'!AD82+'5A2C_ISL'!AD82+'5A2D_Avoyelles'!AD82+'5A2E_Delhi'!AD82+'5A2F_Belle Chasse'!AD82+'5A2H_MAX'!AD82</f>
        <v>22852</v>
      </c>
      <c r="AE82" s="95">
        <f>'5A2A_New Vision'!AE82+'5A2B_Glencoe'!AE82+'5A2C_ISL'!AE82+'5A2D_Avoyelles'!AE82+'5A2E_Delhi'!AE82+'5A2F_Belle Chasse'!AE82+'5A2H_MAX'!AE82</f>
        <v>5714</v>
      </c>
      <c r="AF82" s="95">
        <f>'5A2A_New Vision'!AF82+'5A2B_Glencoe'!AF82+'5A2C_ISL'!AF82+'5A2D_Avoyelles'!AF82+'5A2E_Delhi'!AF82+'5A2F_Belle Chasse'!AF82+'5A2H_MAX'!AF82</f>
        <v>68558</v>
      </c>
    </row>
    <row r="83" spans="1:32" s="195" customFormat="1" ht="14.45" customHeight="1" thickBot="1" x14ac:dyDescent="0.25">
      <c r="A83" s="1574" t="s">
        <v>495</v>
      </c>
      <c r="B83" s="1575"/>
      <c r="C83" s="304">
        <f>SUM(C76:C82)</f>
        <v>0</v>
      </c>
      <c r="D83" s="303"/>
      <c r="E83" s="321">
        <f>SUM(E76:E82)</f>
        <v>0</v>
      </c>
      <c r="F83" s="321"/>
      <c r="G83" s="321">
        <f>SUM(G76:G82)</f>
        <v>0</v>
      </c>
      <c r="H83" s="304">
        <f>SUM(H76:H82)</f>
        <v>0</v>
      </c>
      <c r="I83" s="303"/>
      <c r="J83" s="321">
        <f>SUM(J76:J82)</f>
        <v>0</v>
      </c>
      <c r="K83" s="304">
        <f>SUM(K76:K82)</f>
        <v>0</v>
      </c>
      <c r="L83" s="303"/>
      <c r="M83" s="321">
        <f>SUM(M76:M82)</f>
        <v>0</v>
      </c>
      <c r="N83" s="304">
        <f>SUM(N76:N82)</f>
        <v>0</v>
      </c>
      <c r="O83" s="303"/>
      <c r="P83" s="321">
        <f>SUM(P76:P82)</f>
        <v>0</v>
      </c>
      <c r="Q83" s="304">
        <f>SUM(Q76:Q82)</f>
        <v>0</v>
      </c>
      <c r="R83" s="303"/>
      <c r="S83" s="321">
        <f>SUM(S76:S82)</f>
        <v>0</v>
      </c>
      <c r="T83" s="303">
        <f t="shared" ref="T83:AF83" si="2">SUM(T76:T82)</f>
        <v>0</v>
      </c>
      <c r="U83" s="303">
        <f t="shared" si="2"/>
        <v>0</v>
      </c>
      <c r="V83" s="303">
        <f t="shared" si="2"/>
        <v>0</v>
      </c>
      <c r="W83" s="303">
        <f t="shared" si="2"/>
        <v>0</v>
      </c>
      <c r="X83" s="303">
        <f t="shared" si="2"/>
        <v>0</v>
      </c>
      <c r="Y83" s="303">
        <f t="shared" si="2"/>
        <v>0</v>
      </c>
      <c r="Z83" s="303">
        <f t="shared" si="2"/>
        <v>0</v>
      </c>
      <c r="AA83" s="321">
        <f t="shared" si="2"/>
        <v>0</v>
      </c>
      <c r="AB83" s="305">
        <f t="shared" si="2"/>
        <v>509558</v>
      </c>
      <c r="AC83" s="303">
        <f t="shared" si="2"/>
        <v>341298</v>
      </c>
      <c r="AD83" s="303">
        <f t="shared" si="2"/>
        <v>168260</v>
      </c>
      <c r="AE83" s="305">
        <f t="shared" si="2"/>
        <v>42066</v>
      </c>
      <c r="AF83" s="305">
        <f t="shared" si="2"/>
        <v>575550</v>
      </c>
    </row>
    <row r="84" spans="1:32" customFormat="1" ht="8.4499999999999993" customHeight="1" thickTop="1" x14ac:dyDescent="0.2"/>
    <row r="85" spans="1:32" customFormat="1" ht="13.9" customHeight="1" x14ac:dyDescent="0.2">
      <c r="B85" s="350" t="s">
        <v>498</v>
      </c>
      <c r="C85" s="351">
        <f>'5A2A_New Vision'!C85+'5A2B_Glencoe'!C85+'5A2C_ISL'!C85+'5A2D_Avoyelles'!C85+'5A2E_Delhi'!C85+'5A2F_Belle Chasse'!C85+'5A2H_MAX'!C85</f>
        <v>506</v>
      </c>
      <c r="D85" s="446">
        <f>'Source Data'!F42+'Source Data'!M42</f>
        <v>8200.1347109485268</v>
      </c>
      <c r="E85" s="446">
        <f>'5A2A_New Vision'!E85+'5A2B_Glencoe'!E85+'5A2C_ISL'!E85+'5A2D_Avoyelles'!E85+'5A2E_Delhi'!E85+'5A2F_Belle Chasse'!E85+'5A2H_MAX'!E85</f>
        <v>4149268.1637399546</v>
      </c>
    </row>
    <row r="86" spans="1:32" customFormat="1" ht="13.9" customHeight="1" x14ac:dyDescent="0.2">
      <c r="B86" s="1333" t="s">
        <v>499</v>
      </c>
      <c r="C86" s="1334">
        <f>'5A2A_New Vision'!C86+'5A2B_Glencoe'!C86+'5A2C_ISL'!C86+'5A2D_Avoyelles'!C86+'5A2E_Delhi'!C86+'5A2F_Belle Chasse'!C86+'5A2H_MAX'!C86</f>
        <v>179</v>
      </c>
      <c r="D86" s="1099">
        <f>D42</f>
        <v>9058.1347109485268</v>
      </c>
      <c r="E86" s="1099">
        <f>'5A2A_New Vision'!E86+'5A2B_Glencoe'!E86+'5A2C_ISL'!E86+'5A2D_Avoyelles'!E86+'5A2E_Delhi'!E86+'5A2F_Belle Chasse'!E86+'5A2H_MAX'!E86</f>
        <v>1621406.1132597863</v>
      </c>
    </row>
    <row r="87" spans="1:32" ht="16.149999999999999" customHeight="1" x14ac:dyDescent="0.2">
      <c r="A87" s="112"/>
      <c r="B87" s="112" t="s">
        <v>585</v>
      </c>
      <c r="C87" s="1335"/>
      <c r="D87" s="888"/>
      <c r="E87" s="888"/>
      <c r="F87" s="888"/>
      <c r="G87" s="888"/>
      <c r="H87" s="888"/>
      <c r="I87" s="888"/>
      <c r="J87" s="888"/>
      <c r="K87" s="888"/>
      <c r="L87" s="1336"/>
      <c r="M87" s="1336"/>
      <c r="N87" s="1336"/>
      <c r="O87" s="1336"/>
      <c r="P87" s="1336"/>
      <c r="Q87" s="1336"/>
      <c r="R87" s="1336"/>
      <c r="S87" s="1336"/>
      <c r="T87" s="888"/>
      <c r="U87" s="888"/>
      <c r="V87" s="888"/>
      <c r="W87" s="888"/>
      <c r="X87" s="888"/>
      <c r="Y87" s="888"/>
      <c r="Z87" s="1337"/>
      <c r="AA87" s="888"/>
      <c r="AB87" s="888"/>
      <c r="AC87" s="888"/>
      <c r="AD87" s="888"/>
      <c r="AE87" s="112"/>
      <c r="AF87" s="888"/>
    </row>
    <row r="88" spans="1:32" ht="16.149999999999999" customHeight="1" x14ac:dyDescent="0.2">
      <c r="A88" s="1338" t="s">
        <v>1637</v>
      </c>
      <c r="B88" s="1338" t="s">
        <v>1637</v>
      </c>
      <c r="C88" s="1335"/>
      <c r="D88" s="888"/>
      <c r="E88" s="888"/>
      <c r="F88" s="888"/>
      <c r="G88" s="888"/>
      <c r="H88" s="888"/>
      <c r="I88" s="888"/>
      <c r="J88" s="888"/>
      <c r="K88" s="888"/>
      <c r="L88" s="888"/>
      <c r="M88" s="888"/>
      <c r="N88" s="888"/>
      <c r="O88" s="888"/>
      <c r="P88" s="888"/>
      <c r="Q88" s="888"/>
      <c r="R88" s="888"/>
      <c r="S88" s="888"/>
      <c r="T88" s="888"/>
      <c r="U88" s="888"/>
      <c r="V88" s="888"/>
      <c r="W88" s="888"/>
      <c r="X88" s="888"/>
      <c r="Y88" s="888"/>
      <c r="Z88" s="1337"/>
      <c r="AA88" s="888"/>
      <c r="AB88" s="888"/>
      <c r="AC88" s="888"/>
      <c r="AD88" s="888"/>
      <c r="AE88" s="888"/>
      <c r="AF88" s="888"/>
    </row>
    <row r="89" spans="1:32" ht="16.149999999999999" customHeight="1" x14ac:dyDescent="0.2">
      <c r="A89" s="112"/>
      <c r="B89" s="112"/>
      <c r="C89" s="1335"/>
      <c r="D89" s="112"/>
      <c r="E89" s="112"/>
      <c r="F89" s="1336"/>
      <c r="G89" s="1336"/>
      <c r="H89" s="1336"/>
      <c r="I89" s="1336"/>
      <c r="J89" s="1336"/>
      <c r="K89" s="1336"/>
      <c r="L89" s="1336"/>
      <c r="M89" s="1336"/>
      <c r="N89" s="1336"/>
      <c r="O89" s="1336"/>
      <c r="P89" s="1336"/>
      <c r="Q89" s="1336"/>
      <c r="R89" s="1336"/>
      <c r="S89" s="1336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</row>
    <row r="90" spans="1:32" x14ac:dyDescent="0.2">
      <c r="A90" s="112"/>
      <c r="B90" s="1339">
        <v>331001</v>
      </c>
      <c r="C90" s="112"/>
      <c r="D90" s="112"/>
      <c r="E90" s="112"/>
      <c r="F90" s="1336"/>
      <c r="G90" s="1336"/>
      <c r="H90" s="1336"/>
      <c r="I90" s="1336"/>
      <c r="J90" s="1336"/>
      <c r="K90" s="1336"/>
      <c r="L90" s="1336"/>
      <c r="M90" s="1336"/>
      <c r="N90" s="1336"/>
      <c r="O90" s="1336"/>
      <c r="P90" s="1336"/>
      <c r="Q90" s="1336"/>
      <c r="R90" s="1336"/>
      <c r="S90" s="1336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>
        <v>4</v>
      </c>
      <c r="AF90" s="112"/>
    </row>
    <row r="91" spans="1:32" x14ac:dyDescent="0.2">
      <c r="A91" s="112"/>
      <c r="B91" s="1340" t="str">
        <f ca="1">LEFT(MID(CELL("filename",A1),FIND("[",CELL("filename",A1))+1,FIND("]", CELL("filename",A1))-FIND("[",CELL("filename",A1))-1),FIND(".",MID(CELL("filename",A1),FIND("[",CELL("filename",A1))+1,FIND("]", CELL("filename",A1))-FIND("[",CELL("filename",A1))-1))-1)</f>
        <v>2018-2019 Circular No</v>
      </c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2" x14ac:dyDescent="0.2">
      <c r="A92" s="112"/>
      <c r="B92" s="1340" t="s">
        <v>1602</v>
      </c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</row>
    <row r="93" spans="1:32" x14ac:dyDescent="0.2">
      <c r="A93" s="112"/>
      <c r="B93" s="1340" t="str">
        <f ca="1">CONCATENATE("Z:\users\",B90,B92,"\Budget Letter\",B90,"_",B91)</f>
        <v>Z:\users\331001_isl\Budget Letter\331001_2018-2019 Circular No</v>
      </c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  <row r="94" spans="1:32" x14ac:dyDescent="0.2">
      <c r="A94"/>
      <c r="B94"/>
    </row>
    <row r="95" spans="1:32" x14ac:dyDescent="0.2">
      <c r="A95"/>
      <c r="B95"/>
    </row>
  </sheetData>
  <mergeCells count="30">
    <mergeCell ref="AE2:AE3"/>
    <mergeCell ref="Z2:Z3"/>
    <mergeCell ref="AA2:AA3"/>
    <mergeCell ref="AB2:AB3"/>
    <mergeCell ref="AC2:AC3"/>
    <mergeCell ref="AD2:AD3"/>
    <mergeCell ref="A82:B82"/>
    <mergeCell ref="A83:B83"/>
    <mergeCell ref="A76:B76"/>
    <mergeCell ref="A77:B77"/>
    <mergeCell ref="A78:B78"/>
    <mergeCell ref="A79:B79"/>
    <mergeCell ref="A80:B80"/>
    <mergeCell ref="A81:B81"/>
    <mergeCell ref="A1:B3"/>
    <mergeCell ref="C1:J1"/>
    <mergeCell ref="K1:T1"/>
    <mergeCell ref="U1:AA1"/>
    <mergeCell ref="AB1:AF1"/>
    <mergeCell ref="C2:C3"/>
    <mergeCell ref="D2:G2"/>
    <mergeCell ref="H2:J2"/>
    <mergeCell ref="K2:M2"/>
    <mergeCell ref="N2:P2"/>
    <mergeCell ref="AF2:AF3"/>
    <mergeCell ref="Q2:S2"/>
    <mergeCell ref="T2:T3"/>
    <mergeCell ref="U2:W2"/>
    <mergeCell ref="X2:X3"/>
    <mergeCell ref="Y2:Y3"/>
  </mergeCells>
  <printOptions horizontalCentered="1"/>
  <pageMargins left="0.3" right="0.3" top="0.55000000000000004" bottom="0.45" header="0.25" footer="0.25"/>
  <pageSetup paperSize="5" scale="65" firstPageNumber="50" fitToWidth="0" fitToHeight="0" orientation="portrait" r:id="rId1"/>
  <headerFooter alignWithMargins="0">
    <oddHeader>&amp;L&amp;"Arial,Bold"&amp;18&amp;K000000FY2018-19 Budget Letter
September 2018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3"/>
  <sheetViews>
    <sheetView view="pageBreakPreview" zoomScaleNormal="100" zoomScaleSheetLayoutView="100" workbookViewId="0">
      <pane xSplit="2" ySplit="6" topLeftCell="C7" activePane="bottomRight" state="frozen"/>
      <selection activeCell="A89" sqref="A89:XFD93"/>
      <selection pane="topRight" activeCell="A89" sqref="A89:XFD93"/>
      <selection pane="bottomLeft" activeCell="A89" sqref="A89:XFD93"/>
      <selection pane="bottomRight" activeCell="A89" sqref="A89:XFD93"/>
    </sheetView>
  </sheetViews>
  <sheetFormatPr defaultColWidth="8.85546875" defaultRowHeight="12.75" x14ac:dyDescent="0.2"/>
  <cols>
    <col min="1" max="1" width="5" style="108" customWidth="1"/>
    <col min="2" max="2" width="27.42578125" style="108" customWidth="1"/>
    <col min="3" max="3" width="12.140625" style="108" bestFit="1" customWidth="1"/>
    <col min="4" max="4" width="10" style="108" customWidth="1"/>
    <col min="5" max="5" width="14.140625" style="108" customWidth="1"/>
    <col min="6" max="6" width="10" style="108" customWidth="1"/>
    <col min="7" max="7" width="14.140625" style="108" customWidth="1"/>
    <col min="8" max="8" width="11.5703125" style="108" customWidth="1"/>
    <col min="9" max="9" width="10" style="108" customWidth="1"/>
    <col min="10" max="10" width="11.28515625" style="108" customWidth="1"/>
    <col min="11" max="11" width="11.5703125" style="108" customWidth="1"/>
    <col min="12" max="12" width="10" style="108" customWidth="1"/>
    <col min="13" max="13" width="11.28515625" style="108" customWidth="1"/>
    <col min="14" max="14" width="11.5703125" style="108" customWidth="1"/>
    <col min="15" max="15" width="10" style="108" customWidth="1"/>
    <col min="16" max="16" width="11.28515625" style="108" customWidth="1"/>
    <col min="17" max="17" width="11.5703125" style="108" customWidth="1"/>
    <col min="18" max="18" width="10" style="108" customWidth="1"/>
    <col min="19" max="19" width="11.28515625" style="108" customWidth="1"/>
    <col min="20" max="20" width="13.140625" style="108" customWidth="1"/>
    <col min="21" max="24" width="14.85546875" style="108" customWidth="1"/>
    <col min="25" max="25" width="12.7109375" style="108" customWidth="1"/>
    <col min="26" max="26" width="14.85546875" style="108" customWidth="1"/>
    <col min="27" max="27" width="16.28515625" style="108" customWidth="1"/>
    <col min="28" max="28" width="17.28515625" style="108" bestFit="1" customWidth="1"/>
    <col min="29" max="31" width="15.28515625" style="108" customWidth="1"/>
    <col min="32" max="32" width="18.85546875" style="108" customWidth="1"/>
    <col min="33" max="16384" width="8.85546875" style="108"/>
  </cols>
  <sheetData>
    <row r="1" spans="1:32" ht="19.899999999999999" customHeight="1" x14ac:dyDescent="0.2">
      <c r="A1" s="1709" t="s">
        <v>529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8"/>
      <c r="K1" s="1559" t="s">
        <v>378</v>
      </c>
      <c r="L1" s="1560"/>
      <c r="M1" s="1560"/>
      <c r="N1" s="1560"/>
      <c r="O1" s="1560"/>
      <c r="P1" s="1560"/>
      <c r="Q1" s="1560"/>
      <c r="R1" s="1560"/>
      <c r="S1" s="1560"/>
      <c r="T1" s="1561"/>
      <c r="U1" s="1556" t="s">
        <v>378</v>
      </c>
      <c r="V1" s="1557"/>
      <c r="W1" s="1557"/>
      <c r="X1" s="1557"/>
      <c r="Y1" s="1557"/>
      <c r="Z1" s="1557"/>
      <c r="AA1" s="1558"/>
      <c r="AB1" s="1556" t="s">
        <v>378</v>
      </c>
      <c r="AC1" s="1557"/>
      <c r="AD1" s="1557"/>
      <c r="AE1" s="1557"/>
      <c r="AF1" s="1558"/>
    </row>
    <row r="2" spans="1:32" ht="30" customHeight="1" x14ac:dyDescent="0.2">
      <c r="A2" s="1705"/>
      <c r="B2" s="1706"/>
      <c r="C2" s="1562" t="s">
        <v>1238</v>
      </c>
      <c r="D2" s="1564" t="s">
        <v>1646</v>
      </c>
      <c r="E2" s="1565"/>
      <c r="F2" s="1565"/>
      <c r="G2" s="1566"/>
      <c r="H2" s="1564" t="s">
        <v>1317</v>
      </c>
      <c r="I2" s="1567"/>
      <c r="J2" s="1568"/>
      <c r="K2" s="1564" t="s">
        <v>1314</v>
      </c>
      <c r="L2" s="1567"/>
      <c r="M2" s="1568"/>
      <c r="N2" s="1564" t="s">
        <v>1315</v>
      </c>
      <c r="O2" s="1567"/>
      <c r="P2" s="1568"/>
      <c r="Q2" s="1564" t="s">
        <v>1316</v>
      </c>
      <c r="R2" s="1567"/>
      <c r="S2" s="1568"/>
      <c r="T2" s="1562" t="s">
        <v>539</v>
      </c>
      <c r="U2" s="1569" t="s">
        <v>251</v>
      </c>
      <c r="V2" s="1569"/>
      <c r="W2" s="1569"/>
      <c r="X2" s="1562" t="s">
        <v>540</v>
      </c>
      <c r="Y2" s="1570" t="s">
        <v>487</v>
      </c>
      <c r="Z2" s="1570" t="s">
        <v>541</v>
      </c>
      <c r="AA2" s="1585" t="s">
        <v>1532</v>
      </c>
      <c r="AB2" s="1562" t="s">
        <v>1323</v>
      </c>
      <c r="AC2" s="1562" t="s">
        <v>296</v>
      </c>
      <c r="AD2" s="1562" t="s">
        <v>297</v>
      </c>
      <c r="AE2" s="1562" t="s">
        <v>254</v>
      </c>
      <c r="AF2" s="1562" t="s">
        <v>1324</v>
      </c>
    </row>
    <row r="3" spans="1:32" ht="94.5" customHeight="1" x14ac:dyDescent="0.2">
      <c r="A3" s="1707"/>
      <c r="B3" s="1708"/>
      <c r="C3" s="1563"/>
      <c r="D3" s="789" t="s">
        <v>489</v>
      </c>
      <c r="E3" s="789" t="s">
        <v>711</v>
      </c>
      <c r="F3" s="789" t="s">
        <v>489</v>
      </c>
      <c r="G3" s="789" t="s">
        <v>710</v>
      </c>
      <c r="H3" s="1065" t="s">
        <v>1237</v>
      </c>
      <c r="I3" s="789" t="s">
        <v>489</v>
      </c>
      <c r="J3" s="789" t="s">
        <v>397</v>
      </c>
      <c r="K3" s="1065" t="s">
        <v>1236</v>
      </c>
      <c r="L3" s="789" t="s">
        <v>489</v>
      </c>
      <c r="M3" s="789" t="s">
        <v>397</v>
      </c>
      <c r="N3" s="1065" t="s">
        <v>1235</v>
      </c>
      <c r="O3" s="789" t="s">
        <v>489</v>
      </c>
      <c r="P3" s="789" t="s">
        <v>397</v>
      </c>
      <c r="Q3" s="1065" t="s">
        <v>1235</v>
      </c>
      <c r="R3" s="789" t="s">
        <v>489</v>
      </c>
      <c r="S3" s="789" t="s">
        <v>397</v>
      </c>
      <c r="T3" s="1562"/>
      <c r="U3" s="790" t="s">
        <v>1233</v>
      </c>
      <c r="V3" s="790" t="s">
        <v>1234</v>
      </c>
      <c r="W3" s="790" t="s">
        <v>253</v>
      </c>
      <c r="X3" s="1562"/>
      <c r="Y3" s="1571"/>
      <c r="Z3" s="1571"/>
      <c r="AA3" s="1585"/>
      <c r="AB3" s="1562"/>
      <c r="AC3" s="1562"/>
      <c r="AD3" s="1562"/>
      <c r="AE3" s="1562"/>
      <c r="AF3" s="1562"/>
    </row>
    <row r="4" spans="1:32" ht="14.25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</row>
    <row r="5" spans="1:32" s="1181" customFormat="1" ht="36" customHeight="1" x14ac:dyDescent="0.2">
      <c r="A5" s="1178"/>
      <c r="B5" s="1179"/>
      <c r="C5" s="984" t="s">
        <v>1050</v>
      </c>
      <c r="D5" s="984" t="s">
        <v>1062</v>
      </c>
      <c r="E5" s="984" t="s">
        <v>1052</v>
      </c>
      <c r="F5" s="984" t="s">
        <v>954</v>
      </c>
      <c r="G5" s="984" t="s">
        <v>929</v>
      </c>
      <c r="H5" s="984" t="s">
        <v>1313</v>
      </c>
      <c r="I5" s="984" t="s">
        <v>1063</v>
      </c>
      <c r="J5" s="984" t="s">
        <v>1064</v>
      </c>
      <c r="K5" s="984" t="s">
        <v>1312</v>
      </c>
      <c r="L5" s="984" t="s">
        <v>1065</v>
      </c>
      <c r="M5" s="984" t="s">
        <v>1066</v>
      </c>
      <c r="N5" s="984" t="s">
        <v>1310</v>
      </c>
      <c r="O5" s="984" t="s">
        <v>1067</v>
      </c>
      <c r="P5" s="984" t="s">
        <v>1068</v>
      </c>
      <c r="Q5" s="984" t="s">
        <v>1311</v>
      </c>
      <c r="R5" s="984" t="s">
        <v>1069</v>
      </c>
      <c r="S5" s="984" t="s">
        <v>1070</v>
      </c>
      <c r="T5" s="984" t="s">
        <v>1071</v>
      </c>
      <c r="U5" s="984" t="s">
        <v>1304</v>
      </c>
      <c r="V5" s="984" t="s">
        <v>1305</v>
      </c>
      <c r="W5" s="984" t="s">
        <v>1074</v>
      </c>
      <c r="X5" s="984" t="s">
        <v>1075</v>
      </c>
      <c r="Y5" s="984" t="s">
        <v>1076</v>
      </c>
      <c r="Z5" s="984" t="s">
        <v>1077</v>
      </c>
      <c r="AA5" s="984" t="s">
        <v>1058</v>
      </c>
      <c r="AB5" s="984" t="s">
        <v>1494</v>
      </c>
      <c r="AC5" s="984" t="s">
        <v>1309</v>
      </c>
      <c r="AD5" s="984" t="s">
        <v>1078</v>
      </c>
      <c r="AE5" s="984" t="s">
        <v>1322</v>
      </c>
      <c r="AF5" s="984" t="s">
        <v>1495</v>
      </c>
    </row>
    <row r="6" spans="1:32" s="1181" customFormat="1" ht="36" hidden="1" customHeight="1" x14ac:dyDescent="0.2">
      <c r="A6" s="1182"/>
      <c r="B6" s="1183"/>
      <c r="C6" s="987" t="s">
        <v>805</v>
      </c>
      <c r="D6" s="987" t="s">
        <v>805</v>
      </c>
      <c r="E6" s="987" t="s">
        <v>806</v>
      </c>
      <c r="F6" s="987" t="s">
        <v>961</v>
      </c>
      <c r="G6" s="987" t="s">
        <v>806</v>
      </c>
      <c r="H6" s="987" t="s">
        <v>913</v>
      </c>
      <c r="I6" s="987" t="s">
        <v>805</v>
      </c>
      <c r="J6" s="987" t="s">
        <v>806</v>
      </c>
      <c r="K6" s="987" t="s">
        <v>913</v>
      </c>
      <c r="L6" s="987" t="s">
        <v>805</v>
      </c>
      <c r="M6" s="987" t="s">
        <v>806</v>
      </c>
      <c r="N6" s="987" t="s">
        <v>913</v>
      </c>
      <c r="O6" s="987" t="s">
        <v>805</v>
      </c>
      <c r="P6" s="987" t="s">
        <v>806</v>
      </c>
      <c r="Q6" s="987" t="s">
        <v>913</v>
      </c>
      <c r="R6" s="987" t="s">
        <v>805</v>
      </c>
      <c r="S6" s="987" t="s">
        <v>806</v>
      </c>
      <c r="T6" s="987" t="s">
        <v>806</v>
      </c>
      <c r="U6" s="987" t="s">
        <v>1057</v>
      </c>
      <c r="V6" s="987" t="s">
        <v>1057</v>
      </c>
      <c r="W6" s="987" t="s">
        <v>806</v>
      </c>
      <c r="X6" s="987" t="s">
        <v>806</v>
      </c>
      <c r="Y6" s="987" t="s">
        <v>806</v>
      </c>
      <c r="Z6" s="987" t="s">
        <v>806</v>
      </c>
      <c r="AA6" s="987" t="s">
        <v>1058</v>
      </c>
      <c r="AB6" s="987" t="s">
        <v>1079</v>
      </c>
      <c r="AC6" s="987" t="s">
        <v>1059</v>
      </c>
      <c r="AD6" s="987" t="s">
        <v>806</v>
      </c>
      <c r="AE6" s="987" t="s">
        <v>806</v>
      </c>
      <c r="AF6" s="987" t="s">
        <v>1080</v>
      </c>
    </row>
    <row r="7" spans="1:32" ht="16.149999999999999" customHeight="1" x14ac:dyDescent="0.2">
      <c r="A7" s="58">
        <v>1</v>
      </c>
      <c r="B7" s="59" t="s">
        <v>7</v>
      </c>
      <c r="C7" s="318"/>
      <c r="D7" s="60"/>
      <c r="E7" s="65"/>
      <c r="F7" s="65"/>
      <c r="G7" s="65"/>
      <c r="H7" s="336"/>
      <c r="I7" s="60"/>
      <c r="J7" s="65"/>
      <c r="K7" s="336"/>
      <c r="L7" s="60"/>
      <c r="M7" s="65"/>
      <c r="N7" s="336"/>
      <c r="O7" s="60"/>
      <c r="P7" s="65"/>
      <c r="Q7" s="336"/>
      <c r="R7" s="60"/>
      <c r="S7" s="65"/>
      <c r="T7" s="92"/>
      <c r="U7" s="60"/>
      <c r="V7" s="60"/>
      <c r="W7" s="61"/>
      <c r="X7" s="92"/>
      <c r="Y7" s="65"/>
      <c r="Z7" s="92"/>
      <c r="AA7" s="60"/>
      <c r="AB7" s="92"/>
      <c r="AC7" s="60"/>
      <c r="AD7" s="60"/>
      <c r="AE7" s="92"/>
      <c r="AF7" s="96"/>
    </row>
    <row r="8" spans="1:32" ht="16.149999999999999" customHeight="1" x14ac:dyDescent="0.2">
      <c r="A8" s="54">
        <v>2</v>
      </c>
      <c r="B8" s="55" t="s">
        <v>8</v>
      </c>
      <c r="C8" s="319"/>
      <c r="D8" s="56"/>
      <c r="E8" s="74"/>
      <c r="F8" s="74"/>
      <c r="G8" s="74"/>
      <c r="H8" s="337"/>
      <c r="I8" s="56"/>
      <c r="J8" s="74"/>
      <c r="K8" s="337"/>
      <c r="L8" s="56"/>
      <c r="M8" s="74"/>
      <c r="N8" s="337"/>
      <c r="O8" s="56"/>
      <c r="P8" s="74"/>
      <c r="Q8" s="337"/>
      <c r="R8" s="56"/>
      <c r="S8" s="74"/>
      <c r="T8" s="93"/>
      <c r="U8" s="56"/>
      <c r="V8" s="56"/>
      <c r="W8" s="57"/>
      <c r="X8" s="93"/>
      <c r="Y8" s="74"/>
      <c r="Z8" s="93"/>
      <c r="AA8" s="56"/>
      <c r="AB8" s="93"/>
      <c r="AC8" s="56"/>
      <c r="AD8" s="56"/>
      <c r="AE8" s="93"/>
      <c r="AF8" s="97"/>
    </row>
    <row r="9" spans="1:32" ht="16.149999999999999" customHeight="1" x14ac:dyDescent="0.2">
      <c r="A9" s="54">
        <v>3</v>
      </c>
      <c r="B9" s="55" t="s">
        <v>9</v>
      </c>
      <c r="C9" s="319"/>
      <c r="D9" s="56"/>
      <c r="E9" s="74"/>
      <c r="F9" s="74"/>
      <c r="G9" s="74"/>
      <c r="H9" s="337"/>
      <c r="I9" s="56"/>
      <c r="J9" s="74"/>
      <c r="K9" s="337"/>
      <c r="L9" s="56"/>
      <c r="M9" s="74"/>
      <c r="N9" s="337"/>
      <c r="O9" s="56"/>
      <c r="P9" s="74"/>
      <c r="Q9" s="337"/>
      <c r="R9" s="56"/>
      <c r="S9" s="74"/>
      <c r="T9" s="93"/>
      <c r="U9" s="56"/>
      <c r="V9" s="56"/>
      <c r="W9" s="57"/>
      <c r="X9" s="93"/>
      <c r="Y9" s="74"/>
      <c r="Z9" s="93"/>
      <c r="AA9" s="56"/>
      <c r="AB9" s="93"/>
      <c r="AC9" s="56"/>
      <c r="AD9" s="56"/>
      <c r="AE9" s="93"/>
      <c r="AF9" s="97"/>
    </row>
    <row r="10" spans="1:32" ht="16.149999999999999" customHeight="1" x14ac:dyDescent="0.2">
      <c r="A10" s="54">
        <v>4</v>
      </c>
      <c r="B10" s="55" t="s">
        <v>10</v>
      </c>
      <c r="C10" s="319"/>
      <c r="D10" s="56"/>
      <c r="E10" s="74"/>
      <c r="F10" s="74"/>
      <c r="G10" s="74"/>
      <c r="H10" s="337"/>
      <c r="I10" s="56"/>
      <c r="J10" s="74"/>
      <c r="K10" s="337"/>
      <c r="L10" s="56"/>
      <c r="M10" s="74"/>
      <c r="N10" s="337"/>
      <c r="O10" s="56"/>
      <c r="P10" s="74"/>
      <c r="Q10" s="337"/>
      <c r="R10" s="56"/>
      <c r="S10" s="74"/>
      <c r="T10" s="93"/>
      <c r="U10" s="56"/>
      <c r="V10" s="56"/>
      <c r="W10" s="57"/>
      <c r="X10" s="93"/>
      <c r="Y10" s="74"/>
      <c r="Z10" s="93"/>
      <c r="AA10" s="56"/>
      <c r="AB10" s="93"/>
      <c r="AC10" s="56"/>
      <c r="AD10" s="56"/>
      <c r="AE10" s="93"/>
      <c r="AF10" s="97"/>
    </row>
    <row r="11" spans="1:32" ht="16.149999999999999" customHeight="1" x14ac:dyDescent="0.2">
      <c r="A11" s="49">
        <v>5</v>
      </c>
      <c r="B11" s="50" t="s">
        <v>11</v>
      </c>
      <c r="C11" s="320"/>
      <c r="D11" s="51"/>
      <c r="E11" s="80"/>
      <c r="F11" s="80"/>
      <c r="G11" s="80"/>
      <c r="H11" s="338"/>
      <c r="I11" s="51"/>
      <c r="J11" s="80"/>
      <c r="K11" s="338"/>
      <c r="L11" s="51"/>
      <c r="M11" s="80"/>
      <c r="N11" s="338"/>
      <c r="O11" s="51"/>
      <c r="P11" s="80"/>
      <c r="Q11" s="338"/>
      <c r="R11" s="51"/>
      <c r="S11" s="80"/>
      <c r="T11" s="94"/>
      <c r="U11" s="51"/>
      <c r="V11" s="51"/>
      <c r="W11" s="52"/>
      <c r="X11" s="94"/>
      <c r="Y11" s="80"/>
      <c r="Z11" s="94"/>
      <c r="AA11" s="51"/>
      <c r="AB11" s="94"/>
      <c r="AC11" s="53"/>
      <c r="AD11" s="51"/>
      <c r="AE11" s="95"/>
      <c r="AF11" s="95"/>
    </row>
    <row r="12" spans="1:32" ht="16.149999999999999" customHeight="1" x14ac:dyDescent="0.2">
      <c r="A12" s="58">
        <v>6</v>
      </c>
      <c r="B12" s="59" t="s">
        <v>12</v>
      </c>
      <c r="C12" s="318"/>
      <c r="D12" s="60"/>
      <c r="E12" s="65"/>
      <c r="F12" s="65"/>
      <c r="G12" s="65"/>
      <c r="H12" s="336"/>
      <c r="I12" s="60"/>
      <c r="J12" s="65"/>
      <c r="K12" s="336"/>
      <c r="L12" s="60"/>
      <c r="M12" s="65"/>
      <c r="N12" s="336"/>
      <c r="O12" s="60"/>
      <c r="P12" s="65"/>
      <c r="Q12" s="336"/>
      <c r="R12" s="60"/>
      <c r="S12" s="65"/>
      <c r="T12" s="92"/>
      <c r="U12" s="60"/>
      <c r="V12" s="60"/>
      <c r="W12" s="61"/>
      <c r="X12" s="92"/>
      <c r="Y12" s="65"/>
      <c r="Z12" s="92"/>
      <c r="AA12" s="60"/>
      <c r="AB12" s="92"/>
      <c r="AC12" s="60"/>
      <c r="AD12" s="60"/>
      <c r="AE12" s="92"/>
      <c r="AF12" s="96"/>
    </row>
    <row r="13" spans="1:32" ht="16.149999999999999" customHeight="1" x14ac:dyDescent="0.2">
      <c r="A13" s="54">
        <v>7</v>
      </c>
      <c r="B13" s="55" t="s">
        <v>13</v>
      </c>
      <c r="C13" s="319"/>
      <c r="D13" s="56"/>
      <c r="E13" s="74"/>
      <c r="F13" s="74"/>
      <c r="G13" s="74"/>
      <c r="H13" s="337"/>
      <c r="I13" s="56"/>
      <c r="J13" s="74"/>
      <c r="K13" s="337"/>
      <c r="L13" s="56"/>
      <c r="M13" s="74"/>
      <c r="N13" s="337"/>
      <c r="O13" s="56"/>
      <c r="P13" s="74"/>
      <c r="Q13" s="337"/>
      <c r="R13" s="56"/>
      <c r="S13" s="74"/>
      <c r="T13" s="93"/>
      <c r="U13" s="56"/>
      <c r="V13" s="56"/>
      <c r="W13" s="57"/>
      <c r="X13" s="93"/>
      <c r="Y13" s="74"/>
      <c r="Z13" s="93"/>
      <c r="AA13" s="56"/>
      <c r="AB13" s="93"/>
      <c r="AC13" s="56"/>
      <c r="AD13" s="56"/>
      <c r="AE13" s="93"/>
      <c r="AF13" s="97"/>
    </row>
    <row r="14" spans="1:32" ht="16.149999999999999" customHeight="1" x14ac:dyDescent="0.2">
      <c r="A14" s="54">
        <v>8</v>
      </c>
      <c r="B14" s="55" t="s">
        <v>14</v>
      </c>
      <c r="C14" s="319"/>
      <c r="D14" s="56"/>
      <c r="E14" s="74"/>
      <c r="F14" s="74"/>
      <c r="G14" s="74"/>
      <c r="H14" s="337"/>
      <c r="I14" s="56"/>
      <c r="J14" s="74"/>
      <c r="K14" s="337"/>
      <c r="L14" s="56"/>
      <c r="M14" s="74"/>
      <c r="N14" s="337"/>
      <c r="O14" s="56"/>
      <c r="P14" s="74"/>
      <c r="Q14" s="337"/>
      <c r="R14" s="56"/>
      <c r="S14" s="74"/>
      <c r="T14" s="93"/>
      <c r="U14" s="56"/>
      <c r="V14" s="56"/>
      <c r="W14" s="57"/>
      <c r="X14" s="93"/>
      <c r="Y14" s="74"/>
      <c r="Z14" s="93"/>
      <c r="AA14" s="56"/>
      <c r="AB14" s="93"/>
      <c r="AC14" s="56"/>
      <c r="AD14" s="56"/>
      <c r="AE14" s="93"/>
      <c r="AF14" s="97"/>
    </row>
    <row r="15" spans="1:32" ht="16.149999999999999" customHeight="1" x14ac:dyDescent="0.2">
      <c r="A15" s="54">
        <v>9</v>
      </c>
      <c r="B15" s="55" t="s">
        <v>15</v>
      </c>
      <c r="C15" s="319"/>
      <c r="D15" s="56"/>
      <c r="E15" s="74"/>
      <c r="F15" s="74"/>
      <c r="G15" s="74"/>
      <c r="H15" s="337"/>
      <c r="I15" s="56"/>
      <c r="J15" s="74"/>
      <c r="K15" s="337"/>
      <c r="L15" s="56"/>
      <c r="M15" s="74"/>
      <c r="N15" s="337"/>
      <c r="O15" s="56"/>
      <c r="P15" s="74"/>
      <c r="Q15" s="337"/>
      <c r="R15" s="56"/>
      <c r="S15" s="74"/>
      <c r="T15" s="93"/>
      <c r="U15" s="56"/>
      <c r="V15" s="56"/>
      <c r="W15" s="57"/>
      <c r="X15" s="93"/>
      <c r="Y15" s="74"/>
      <c r="Z15" s="93"/>
      <c r="AA15" s="56"/>
      <c r="AB15" s="93"/>
      <c r="AC15" s="56"/>
      <c r="AD15" s="56"/>
      <c r="AE15" s="93"/>
      <c r="AF15" s="97"/>
    </row>
    <row r="16" spans="1:32" ht="16.149999999999999" customHeight="1" x14ac:dyDescent="0.2">
      <c r="A16" s="49">
        <v>10</v>
      </c>
      <c r="B16" s="50" t="s">
        <v>16</v>
      </c>
      <c r="C16" s="320"/>
      <c r="D16" s="51"/>
      <c r="E16" s="80"/>
      <c r="F16" s="80"/>
      <c r="G16" s="80"/>
      <c r="H16" s="338"/>
      <c r="I16" s="51"/>
      <c r="J16" s="80"/>
      <c r="K16" s="338"/>
      <c r="L16" s="51"/>
      <c r="M16" s="80"/>
      <c r="N16" s="338"/>
      <c r="O16" s="51"/>
      <c r="P16" s="80"/>
      <c r="Q16" s="338"/>
      <c r="R16" s="51"/>
      <c r="S16" s="80"/>
      <c r="T16" s="94"/>
      <c r="U16" s="51"/>
      <c r="V16" s="51"/>
      <c r="W16" s="52"/>
      <c r="X16" s="94"/>
      <c r="Y16" s="80"/>
      <c r="Z16" s="94"/>
      <c r="AA16" s="51"/>
      <c r="AB16" s="94"/>
      <c r="AC16" s="53"/>
      <c r="AD16" s="51"/>
      <c r="AE16" s="95"/>
      <c r="AF16" s="95"/>
    </row>
    <row r="17" spans="1:32" ht="16.149999999999999" customHeight="1" x14ac:dyDescent="0.2">
      <c r="A17" s="58">
        <v>11</v>
      </c>
      <c r="B17" s="59" t="s">
        <v>17</v>
      </c>
      <c r="C17" s="318"/>
      <c r="D17" s="60"/>
      <c r="E17" s="65"/>
      <c r="F17" s="65"/>
      <c r="G17" s="65"/>
      <c r="H17" s="336"/>
      <c r="I17" s="60"/>
      <c r="J17" s="65"/>
      <c r="K17" s="336"/>
      <c r="L17" s="60"/>
      <c r="M17" s="65"/>
      <c r="N17" s="336"/>
      <c r="O17" s="60"/>
      <c r="P17" s="65"/>
      <c r="Q17" s="336"/>
      <c r="R17" s="60"/>
      <c r="S17" s="65"/>
      <c r="T17" s="92"/>
      <c r="U17" s="60"/>
      <c r="V17" s="60"/>
      <c r="W17" s="61"/>
      <c r="X17" s="92"/>
      <c r="Y17" s="65"/>
      <c r="Z17" s="92"/>
      <c r="AA17" s="60"/>
      <c r="AB17" s="92"/>
      <c r="AC17" s="60"/>
      <c r="AD17" s="60"/>
      <c r="AE17" s="92"/>
      <c r="AF17" s="96"/>
    </row>
    <row r="18" spans="1:32" ht="16.149999999999999" customHeight="1" x14ac:dyDescent="0.2">
      <c r="A18" s="54">
        <v>12</v>
      </c>
      <c r="B18" s="55" t="s">
        <v>18</v>
      </c>
      <c r="C18" s="319"/>
      <c r="D18" s="56"/>
      <c r="E18" s="74"/>
      <c r="F18" s="74"/>
      <c r="G18" s="74"/>
      <c r="H18" s="337"/>
      <c r="I18" s="56"/>
      <c r="J18" s="74"/>
      <c r="K18" s="337"/>
      <c r="L18" s="56"/>
      <c r="M18" s="74"/>
      <c r="N18" s="337"/>
      <c r="O18" s="56"/>
      <c r="P18" s="74"/>
      <c r="Q18" s="337"/>
      <c r="R18" s="56"/>
      <c r="S18" s="74"/>
      <c r="T18" s="93"/>
      <c r="U18" s="56"/>
      <c r="V18" s="56"/>
      <c r="W18" s="57"/>
      <c r="X18" s="93"/>
      <c r="Y18" s="74"/>
      <c r="Z18" s="93"/>
      <c r="AA18" s="56"/>
      <c r="AB18" s="93"/>
      <c r="AC18" s="56"/>
      <c r="AD18" s="56"/>
      <c r="AE18" s="93"/>
      <c r="AF18" s="97"/>
    </row>
    <row r="19" spans="1:32" ht="16.149999999999999" customHeight="1" x14ac:dyDescent="0.2">
      <c r="A19" s="54">
        <v>13</v>
      </c>
      <c r="B19" s="55" t="s">
        <v>19</v>
      </c>
      <c r="C19" s="319"/>
      <c r="D19" s="56"/>
      <c r="E19" s="74"/>
      <c r="F19" s="74"/>
      <c r="G19" s="74"/>
      <c r="H19" s="337"/>
      <c r="I19" s="56"/>
      <c r="J19" s="74"/>
      <c r="K19" s="337"/>
      <c r="L19" s="56"/>
      <c r="M19" s="74"/>
      <c r="N19" s="337"/>
      <c r="O19" s="56"/>
      <c r="P19" s="74"/>
      <c r="Q19" s="337"/>
      <c r="R19" s="56"/>
      <c r="S19" s="74"/>
      <c r="T19" s="93"/>
      <c r="U19" s="56"/>
      <c r="V19" s="56"/>
      <c r="W19" s="57"/>
      <c r="X19" s="93"/>
      <c r="Y19" s="74"/>
      <c r="Z19" s="93"/>
      <c r="AA19" s="56"/>
      <c r="AB19" s="93"/>
      <c r="AC19" s="56"/>
      <c r="AD19" s="56"/>
      <c r="AE19" s="93"/>
      <c r="AF19" s="97"/>
    </row>
    <row r="20" spans="1:32" ht="16.149999999999999" customHeight="1" x14ac:dyDescent="0.2">
      <c r="A20" s="54">
        <v>14</v>
      </c>
      <c r="B20" s="55" t="s">
        <v>20</v>
      </c>
      <c r="C20" s="319"/>
      <c r="D20" s="56"/>
      <c r="E20" s="74"/>
      <c r="F20" s="74"/>
      <c r="G20" s="74"/>
      <c r="H20" s="337"/>
      <c r="I20" s="56"/>
      <c r="J20" s="74"/>
      <c r="K20" s="337"/>
      <c r="L20" s="56"/>
      <c r="M20" s="74"/>
      <c r="N20" s="337"/>
      <c r="O20" s="56"/>
      <c r="P20" s="74"/>
      <c r="Q20" s="337"/>
      <c r="R20" s="56"/>
      <c r="S20" s="74"/>
      <c r="T20" s="93"/>
      <c r="U20" s="56"/>
      <c r="V20" s="56"/>
      <c r="W20" s="57"/>
      <c r="X20" s="93"/>
      <c r="Y20" s="74"/>
      <c r="Z20" s="93"/>
      <c r="AA20" s="56"/>
      <c r="AB20" s="93"/>
      <c r="AC20" s="56"/>
      <c r="AD20" s="56"/>
      <c r="AE20" s="93"/>
      <c r="AF20" s="97"/>
    </row>
    <row r="21" spans="1:32" ht="16.149999999999999" customHeight="1" x14ac:dyDescent="0.2">
      <c r="A21" s="49">
        <v>15</v>
      </c>
      <c r="B21" s="50" t="s">
        <v>21</v>
      </c>
      <c r="C21" s="320"/>
      <c r="D21" s="51"/>
      <c r="E21" s="80"/>
      <c r="F21" s="80"/>
      <c r="G21" s="80"/>
      <c r="H21" s="338"/>
      <c r="I21" s="51"/>
      <c r="J21" s="80"/>
      <c r="K21" s="338"/>
      <c r="L21" s="51"/>
      <c r="M21" s="80"/>
      <c r="N21" s="338"/>
      <c r="O21" s="51"/>
      <c r="P21" s="80"/>
      <c r="Q21" s="338"/>
      <c r="R21" s="51"/>
      <c r="S21" s="80"/>
      <c r="T21" s="94"/>
      <c r="U21" s="51"/>
      <c r="V21" s="51"/>
      <c r="W21" s="52"/>
      <c r="X21" s="94"/>
      <c r="Y21" s="80"/>
      <c r="Z21" s="94"/>
      <c r="AA21" s="51"/>
      <c r="AB21" s="94"/>
      <c r="AC21" s="53"/>
      <c r="AD21" s="51"/>
      <c r="AE21" s="95"/>
      <c r="AF21" s="95"/>
    </row>
    <row r="22" spans="1:32" ht="16.149999999999999" customHeight="1" x14ac:dyDescent="0.2">
      <c r="A22" s="58">
        <v>16</v>
      </c>
      <c r="B22" s="59" t="s">
        <v>22</v>
      </c>
      <c r="C22" s="318"/>
      <c r="D22" s="60"/>
      <c r="E22" s="65"/>
      <c r="F22" s="65"/>
      <c r="G22" s="65"/>
      <c r="H22" s="336"/>
      <c r="I22" s="60"/>
      <c r="J22" s="65"/>
      <c r="K22" s="336"/>
      <c r="L22" s="60"/>
      <c r="M22" s="65"/>
      <c r="N22" s="336"/>
      <c r="O22" s="60"/>
      <c r="P22" s="65"/>
      <c r="Q22" s="336"/>
      <c r="R22" s="60"/>
      <c r="S22" s="65"/>
      <c r="T22" s="92"/>
      <c r="U22" s="60"/>
      <c r="V22" s="60"/>
      <c r="W22" s="61"/>
      <c r="X22" s="92"/>
      <c r="Y22" s="65"/>
      <c r="Z22" s="92"/>
      <c r="AA22" s="60"/>
      <c r="AB22" s="92"/>
      <c r="AC22" s="60"/>
      <c r="AD22" s="60"/>
      <c r="AE22" s="92"/>
      <c r="AF22" s="96"/>
    </row>
    <row r="23" spans="1:32" ht="16.149999999999999" customHeight="1" x14ac:dyDescent="0.2">
      <c r="A23" s="54">
        <v>17</v>
      </c>
      <c r="B23" s="55" t="s">
        <v>23</v>
      </c>
      <c r="C23" s="319"/>
      <c r="D23" s="56"/>
      <c r="E23" s="74"/>
      <c r="F23" s="74"/>
      <c r="G23" s="74"/>
      <c r="H23" s="337"/>
      <c r="I23" s="56"/>
      <c r="J23" s="74"/>
      <c r="K23" s="337"/>
      <c r="L23" s="56"/>
      <c r="M23" s="74"/>
      <c r="N23" s="337"/>
      <c r="O23" s="56"/>
      <c r="P23" s="74"/>
      <c r="Q23" s="337"/>
      <c r="R23" s="56"/>
      <c r="S23" s="74"/>
      <c r="T23" s="93"/>
      <c r="U23" s="56"/>
      <c r="V23" s="56"/>
      <c r="W23" s="57"/>
      <c r="X23" s="93"/>
      <c r="Y23" s="74"/>
      <c r="Z23" s="93"/>
      <c r="AA23" s="56"/>
      <c r="AB23" s="93"/>
      <c r="AC23" s="56"/>
      <c r="AD23" s="56"/>
      <c r="AE23" s="93"/>
      <c r="AF23" s="97"/>
    </row>
    <row r="24" spans="1:32" ht="16.149999999999999" customHeight="1" x14ac:dyDescent="0.2">
      <c r="A24" s="54">
        <v>18</v>
      </c>
      <c r="B24" s="55" t="s">
        <v>24</v>
      </c>
      <c r="C24" s="319"/>
      <c r="D24" s="56"/>
      <c r="E24" s="74"/>
      <c r="F24" s="74"/>
      <c r="G24" s="74"/>
      <c r="H24" s="337"/>
      <c r="I24" s="56"/>
      <c r="J24" s="74"/>
      <c r="K24" s="337"/>
      <c r="L24" s="56"/>
      <c r="M24" s="74"/>
      <c r="N24" s="337"/>
      <c r="O24" s="56"/>
      <c r="P24" s="74"/>
      <c r="Q24" s="337"/>
      <c r="R24" s="56"/>
      <c r="S24" s="74"/>
      <c r="T24" s="93"/>
      <c r="U24" s="56"/>
      <c r="V24" s="56"/>
      <c r="W24" s="57"/>
      <c r="X24" s="93"/>
      <c r="Y24" s="74"/>
      <c r="Z24" s="93"/>
      <c r="AA24" s="56"/>
      <c r="AB24" s="93"/>
      <c r="AC24" s="56"/>
      <c r="AD24" s="56"/>
      <c r="AE24" s="93"/>
      <c r="AF24" s="97"/>
    </row>
    <row r="25" spans="1:32" ht="16.149999999999999" customHeight="1" x14ac:dyDescent="0.2">
      <c r="A25" s="54">
        <v>19</v>
      </c>
      <c r="B25" s="55" t="s">
        <v>25</v>
      </c>
      <c r="C25" s="319"/>
      <c r="D25" s="56"/>
      <c r="E25" s="74"/>
      <c r="F25" s="74"/>
      <c r="G25" s="74"/>
      <c r="H25" s="337"/>
      <c r="I25" s="56"/>
      <c r="J25" s="74"/>
      <c r="K25" s="337"/>
      <c r="L25" s="56"/>
      <c r="M25" s="74"/>
      <c r="N25" s="337"/>
      <c r="O25" s="56"/>
      <c r="P25" s="74"/>
      <c r="Q25" s="337"/>
      <c r="R25" s="56"/>
      <c r="S25" s="74"/>
      <c r="T25" s="93"/>
      <c r="U25" s="56"/>
      <c r="V25" s="56"/>
      <c r="W25" s="57"/>
      <c r="X25" s="93"/>
      <c r="Y25" s="74"/>
      <c r="Z25" s="93"/>
      <c r="AA25" s="56"/>
      <c r="AB25" s="93"/>
      <c r="AC25" s="56"/>
      <c r="AD25" s="56"/>
      <c r="AE25" s="93"/>
      <c r="AF25" s="97"/>
    </row>
    <row r="26" spans="1:32" ht="16.149999999999999" customHeight="1" x14ac:dyDescent="0.2">
      <c r="A26" s="49">
        <v>20</v>
      </c>
      <c r="B26" s="50" t="s">
        <v>26</v>
      </c>
      <c r="C26" s="320"/>
      <c r="D26" s="51"/>
      <c r="E26" s="80"/>
      <c r="F26" s="80"/>
      <c r="G26" s="80"/>
      <c r="H26" s="338"/>
      <c r="I26" s="51"/>
      <c r="J26" s="80"/>
      <c r="K26" s="338"/>
      <c r="L26" s="51"/>
      <c r="M26" s="80"/>
      <c r="N26" s="338"/>
      <c r="O26" s="51"/>
      <c r="P26" s="80"/>
      <c r="Q26" s="338"/>
      <c r="R26" s="51"/>
      <c r="S26" s="80"/>
      <c r="T26" s="94"/>
      <c r="U26" s="51"/>
      <c r="V26" s="51"/>
      <c r="W26" s="52"/>
      <c r="X26" s="94"/>
      <c r="Y26" s="80"/>
      <c r="Z26" s="94"/>
      <c r="AA26" s="51"/>
      <c r="AB26" s="94"/>
      <c r="AC26" s="53"/>
      <c r="AD26" s="51"/>
      <c r="AE26" s="95"/>
      <c r="AF26" s="95"/>
    </row>
    <row r="27" spans="1:32" ht="16.149999999999999" customHeight="1" x14ac:dyDescent="0.2">
      <c r="A27" s="58">
        <v>21</v>
      </c>
      <c r="B27" s="59" t="s">
        <v>27</v>
      </c>
      <c r="C27" s="318"/>
      <c r="D27" s="60"/>
      <c r="E27" s="65"/>
      <c r="F27" s="65"/>
      <c r="G27" s="65"/>
      <c r="H27" s="336"/>
      <c r="I27" s="60"/>
      <c r="J27" s="65"/>
      <c r="K27" s="336"/>
      <c r="L27" s="60"/>
      <c r="M27" s="65"/>
      <c r="N27" s="336"/>
      <c r="O27" s="60"/>
      <c r="P27" s="65"/>
      <c r="Q27" s="336"/>
      <c r="R27" s="60"/>
      <c r="S27" s="65"/>
      <c r="T27" s="92"/>
      <c r="U27" s="60"/>
      <c r="V27" s="60"/>
      <c r="W27" s="61"/>
      <c r="X27" s="92"/>
      <c r="Y27" s="65"/>
      <c r="Z27" s="92"/>
      <c r="AA27" s="60"/>
      <c r="AB27" s="92"/>
      <c r="AC27" s="60"/>
      <c r="AD27" s="60"/>
      <c r="AE27" s="92"/>
      <c r="AF27" s="96"/>
    </row>
    <row r="28" spans="1:32" ht="16.149999999999999" customHeight="1" x14ac:dyDescent="0.2">
      <c r="A28" s="54">
        <v>22</v>
      </c>
      <c r="B28" s="55" t="s">
        <v>28</v>
      </c>
      <c r="C28" s="319"/>
      <c r="D28" s="56"/>
      <c r="E28" s="74"/>
      <c r="F28" s="74"/>
      <c r="G28" s="74"/>
      <c r="H28" s="337"/>
      <c r="I28" s="56"/>
      <c r="J28" s="74"/>
      <c r="K28" s="337"/>
      <c r="L28" s="56"/>
      <c r="M28" s="74"/>
      <c r="N28" s="337"/>
      <c r="O28" s="56"/>
      <c r="P28" s="74"/>
      <c r="Q28" s="337"/>
      <c r="R28" s="56"/>
      <c r="S28" s="74"/>
      <c r="T28" s="93"/>
      <c r="U28" s="56"/>
      <c r="V28" s="56"/>
      <c r="W28" s="57"/>
      <c r="X28" s="93"/>
      <c r="Y28" s="74"/>
      <c r="Z28" s="93"/>
      <c r="AA28" s="56"/>
      <c r="AB28" s="93"/>
      <c r="AC28" s="56"/>
      <c r="AD28" s="56"/>
      <c r="AE28" s="93"/>
      <c r="AF28" s="97"/>
    </row>
    <row r="29" spans="1:32" ht="16.149999999999999" customHeight="1" x14ac:dyDescent="0.2">
      <c r="A29" s="54">
        <v>23</v>
      </c>
      <c r="B29" s="55" t="s">
        <v>29</v>
      </c>
      <c r="C29" s="319"/>
      <c r="D29" s="56"/>
      <c r="E29" s="74"/>
      <c r="F29" s="74"/>
      <c r="G29" s="74"/>
      <c r="H29" s="337"/>
      <c r="I29" s="56"/>
      <c r="J29" s="74"/>
      <c r="K29" s="337"/>
      <c r="L29" s="56"/>
      <c r="M29" s="74"/>
      <c r="N29" s="337"/>
      <c r="O29" s="56"/>
      <c r="P29" s="74"/>
      <c r="Q29" s="337"/>
      <c r="R29" s="56"/>
      <c r="S29" s="74"/>
      <c r="T29" s="93"/>
      <c r="U29" s="56"/>
      <c r="V29" s="56"/>
      <c r="W29" s="57"/>
      <c r="X29" s="93"/>
      <c r="Y29" s="74"/>
      <c r="Z29" s="93"/>
      <c r="AA29" s="56"/>
      <c r="AB29" s="93"/>
      <c r="AC29" s="56"/>
      <c r="AD29" s="56"/>
      <c r="AE29" s="93"/>
      <c r="AF29" s="97"/>
    </row>
    <row r="30" spans="1:32" ht="16.149999999999999" customHeight="1" x14ac:dyDescent="0.2">
      <c r="A30" s="54">
        <v>24</v>
      </c>
      <c r="B30" s="55" t="s">
        <v>30</v>
      </c>
      <c r="C30" s="319"/>
      <c r="D30" s="56"/>
      <c r="E30" s="74"/>
      <c r="F30" s="74"/>
      <c r="G30" s="74"/>
      <c r="H30" s="337"/>
      <c r="I30" s="56"/>
      <c r="J30" s="74"/>
      <c r="K30" s="337"/>
      <c r="L30" s="56"/>
      <c r="M30" s="74"/>
      <c r="N30" s="337"/>
      <c r="O30" s="56"/>
      <c r="P30" s="74"/>
      <c r="Q30" s="337"/>
      <c r="R30" s="56"/>
      <c r="S30" s="74"/>
      <c r="T30" s="93"/>
      <c r="U30" s="56"/>
      <c r="V30" s="56"/>
      <c r="W30" s="57"/>
      <c r="X30" s="93"/>
      <c r="Y30" s="74"/>
      <c r="Z30" s="93"/>
      <c r="AA30" s="56"/>
      <c r="AB30" s="93"/>
      <c r="AC30" s="56"/>
      <c r="AD30" s="56"/>
      <c r="AE30" s="93"/>
      <c r="AF30" s="97"/>
    </row>
    <row r="31" spans="1:32" ht="16.149999999999999" customHeight="1" x14ac:dyDescent="0.2">
      <c r="A31" s="49">
        <v>25</v>
      </c>
      <c r="B31" s="50" t="s">
        <v>31</v>
      </c>
      <c r="C31" s="320"/>
      <c r="D31" s="51"/>
      <c r="E31" s="80"/>
      <c r="F31" s="80"/>
      <c r="G31" s="80"/>
      <c r="H31" s="338"/>
      <c r="I31" s="51"/>
      <c r="J31" s="80"/>
      <c r="K31" s="338"/>
      <c r="L31" s="51"/>
      <c r="M31" s="80"/>
      <c r="N31" s="338"/>
      <c r="O31" s="51"/>
      <c r="P31" s="80"/>
      <c r="Q31" s="338"/>
      <c r="R31" s="51"/>
      <c r="S31" s="80"/>
      <c r="T31" s="94"/>
      <c r="U31" s="51"/>
      <c r="V31" s="51"/>
      <c r="W31" s="52"/>
      <c r="X31" s="94"/>
      <c r="Y31" s="80"/>
      <c r="Z31" s="94"/>
      <c r="AA31" s="51"/>
      <c r="AB31" s="94"/>
      <c r="AC31" s="53"/>
      <c r="AD31" s="51"/>
      <c r="AE31" s="95"/>
      <c r="AF31" s="95"/>
    </row>
    <row r="32" spans="1:32" ht="16.149999999999999" customHeight="1" x14ac:dyDescent="0.2">
      <c r="A32" s="58">
        <v>26</v>
      </c>
      <c r="B32" s="59" t="s">
        <v>32</v>
      </c>
      <c r="C32" s="318"/>
      <c r="D32" s="60"/>
      <c r="E32" s="65"/>
      <c r="F32" s="65"/>
      <c r="G32" s="65"/>
      <c r="H32" s="336"/>
      <c r="I32" s="60"/>
      <c r="J32" s="65"/>
      <c r="K32" s="336"/>
      <c r="L32" s="60"/>
      <c r="M32" s="65"/>
      <c r="N32" s="336"/>
      <c r="O32" s="60"/>
      <c r="P32" s="65"/>
      <c r="Q32" s="336"/>
      <c r="R32" s="60"/>
      <c r="S32" s="65"/>
      <c r="T32" s="92"/>
      <c r="U32" s="60"/>
      <c r="V32" s="60"/>
      <c r="W32" s="61"/>
      <c r="X32" s="92"/>
      <c r="Y32" s="65"/>
      <c r="Z32" s="92"/>
      <c r="AA32" s="60"/>
      <c r="AB32" s="92"/>
      <c r="AC32" s="60"/>
      <c r="AD32" s="60"/>
      <c r="AE32" s="92"/>
      <c r="AF32" s="96"/>
    </row>
    <row r="33" spans="1:32" ht="16.149999999999999" customHeight="1" x14ac:dyDescent="0.2">
      <c r="A33" s="54">
        <v>27</v>
      </c>
      <c r="B33" s="55" t="s">
        <v>33</v>
      </c>
      <c r="C33" s="319"/>
      <c r="D33" s="56"/>
      <c r="E33" s="74"/>
      <c r="F33" s="74"/>
      <c r="G33" s="74"/>
      <c r="H33" s="337"/>
      <c r="I33" s="56"/>
      <c r="J33" s="74"/>
      <c r="K33" s="337"/>
      <c r="L33" s="56"/>
      <c r="M33" s="74"/>
      <c r="N33" s="337"/>
      <c r="O33" s="56"/>
      <c r="P33" s="74"/>
      <c r="Q33" s="337"/>
      <c r="R33" s="56"/>
      <c r="S33" s="74"/>
      <c r="T33" s="93"/>
      <c r="U33" s="56"/>
      <c r="V33" s="56"/>
      <c r="W33" s="57"/>
      <c r="X33" s="93"/>
      <c r="Y33" s="74"/>
      <c r="Z33" s="93"/>
      <c r="AA33" s="56"/>
      <c r="AB33" s="93"/>
      <c r="AC33" s="56"/>
      <c r="AD33" s="56"/>
      <c r="AE33" s="93"/>
      <c r="AF33" s="97"/>
    </row>
    <row r="34" spans="1:32" ht="16.149999999999999" customHeight="1" x14ac:dyDescent="0.2">
      <c r="A34" s="54">
        <v>28</v>
      </c>
      <c r="B34" s="55" t="s">
        <v>34</v>
      </c>
      <c r="C34" s="319"/>
      <c r="D34" s="56"/>
      <c r="E34" s="74"/>
      <c r="F34" s="74"/>
      <c r="G34" s="74"/>
      <c r="H34" s="337"/>
      <c r="I34" s="56"/>
      <c r="J34" s="74"/>
      <c r="K34" s="337"/>
      <c r="L34" s="56"/>
      <c r="M34" s="74"/>
      <c r="N34" s="337"/>
      <c r="O34" s="56"/>
      <c r="P34" s="74"/>
      <c r="Q34" s="337"/>
      <c r="R34" s="56"/>
      <c r="S34" s="74"/>
      <c r="T34" s="93"/>
      <c r="U34" s="56"/>
      <c r="V34" s="56"/>
      <c r="W34" s="57"/>
      <c r="X34" s="93"/>
      <c r="Y34" s="74"/>
      <c r="Z34" s="93"/>
      <c r="AA34" s="56"/>
      <c r="AB34" s="93"/>
      <c r="AC34" s="56"/>
      <c r="AD34" s="56"/>
      <c r="AE34" s="93"/>
      <c r="AF34" s="97"/>
    </row>
    <row r="35" spans="1:32" ht="16.149999999999999" customHeight="1" x14ac:dyDescent="0.2">
      <c r="A35" s="54">
        <v>29</v>
      </c>
      <c r="B35" s="55" t="s">
        <v>35</v>
      </c>
      <c r="C35" s="319"/>
      <c r="D35" s="56"/>
      <c r="E35" s="74"/>
      <c r="F35" s="74"/>
      <c r="G35" s="74"/>
      <c r="H35" s="337"/>
      <c r="I35" s="56"/>
      <c r="J35" s="74"/>
      <c r="K35" s="337"/>
      <c r="L35" s="56"/>
      <c r="M35" s="74"/>
      <c r="N35" s="337"/>
      <c r="O35" s="56"/>
      <c r="P35" s="74"/>
      <c r="Q35" s="337"/>
      <c r="R35" s="56"/>
      <c r="S35" s="74"/>
      <c r="T35" s="93"/>
      <c r="U35" s="56"/>
      <c r="V35" s="56"/>
      <c r="W35" s="57"/>
      <c r="X35" s="93"/>
      <c r="Y35" s="74"/>
      <c r="Z35" s="93"/>
      <c r="AA35" s="56"/>
      <c r="AB35" s="93"/>
      <c r="AC35" s="56"/>
      <c r="AD35" s="56"/>
      <c r="AE35" s="93"/>
      <c r="AF35" s="97"/>
    </row>
    <row r="36" spans="1:32" ht="16.149999999999999" customHeight="1" x14ac:dyDescent="0.2">
      <c r="A36" s="49">
        <v>30</v>
      </c>
      <c r="B36" s="50" t="s">
        <v>36</v>
      </c>
      <c r="C36" s="320"/>
      <c r="D36" s="51"/>
      <c r="E36" s="80"/>
      <c r="F36" s="80"/>
      <c r="G36" s="80"/>
      <c r="H36" s="338"/>
      <c r="I36" s="51"/>
      <c r="J36" s="80"/>
      <c r="K36" s="338"/>
      <c r="L36" s="51"/>
      <c r="M36" s="80"/>
      <c r="N36" s="338"/>
      <c r="O36" s="51"/>
      <c r="P36" s="80"/>
      <c r="Q36" s="338"/>
      <c r="R36" s="51"/>
      <c r="S36" s="80"/>
      <c r="T36" s="94"/>
      <c r="U36" s="51"/>
      <c r="V36" s="51"/>
      <c r="W36" s="52"/>
      <c r="X36" s="94"/>
      <c r="Y36" s="80"/>
      <c r="Z36" s="94"/>
      <c r="AA36" s="51"/>
      <c r="AB36" s="94"/>
      <c r="AC36" s="53"/>
      <c r="AD36" s="51"/>
      <c r="AE36" s="95"/>
      <c r="AF36" s="95"/>
    </row>
    <row r="37" spans="1:32" ht="16.149999999999999" customHeight="1" x14ac:dyDescent="0.2">
      <c r="A37" s="58">
        <v>31</v>
      </c>
      <c r="B37" s="59" t="s">
        <v>37</v>
      </c>
      <c r="C37" s="318"/>
      <c r="D37" s="60"/>
      <c r="E37" s="65"/>
      <c r="F37" s="65"/>
      <c r="G37" s="65"/>
      <c r="H37" s="336"/>
      <c r="I37" s="60"/>
      <c r="J37" s="65"/>
      <c r="K37" s="336"/>
      <c r="L37" s="60"/>
      <c r="M37" s="65"/>
      <c r="N37" s="336"/>
      <c r="O37" s="60"/>
      <c r="P37" s="65"/>
      <c r="Q37" s="336"/>
      <c r="R37" s="60"/>
      <c r="S37" s="65"/>
      <c r="T37" s="92"/>
      <c r="U37" s="60"/>
      <c r="V37" s="60"/>
      <c r="W37" s="61"/>
      <c r="X37" s="92"/>
      <c r="Y37" s="65"/>
      <c r="Z37" s="92"/>
      <c r="AA37" s="60"/>
      <c r="AB37" s="92"/>
      <c r="AC37" s="60"/>
      <c r="AD37" s="60"/>
      <c r="AE37" s="92"/>
      <c r="AF37" s="96"/>
    </row>
    <row r="38" spans="1:32" ht="16.149999999999999" customHeight="1" x14ac:dyDescent="0.2">
      <c r="A38" s="54">
        <v>32</v>
      </c>
      <c r="B38" s="55" t="s">
        <v>38</v>
      </c>
      <c r="C38" s="319"/>
      <c r="D38" s="56"/>
      <c r="E38" s="74"/>
      <c r="F38" s="74"/>
      <c r="G38" s="74"/>
      <c r="H38" s="337"/>
      <c r="I38" s="56"/>
      <c r="J38" s="74"/>
      <c r="K38" s="337"/>
      <c r="L38" s="56"/>
      <c r="M38" s="74"/>
      <c r="N38" s="337"/>
      <c r="O38" s="56"/>
      <c r="P38" s="74"/>
      <c r="Q38" s="337"/>
      <c r="R38" s="56"/>
      <c r="S38" s="74"/>
      <c r="T38" s="93"/>
      <c r="U38" s="56"/>
      <c r="V38" s="56"/>
      <c r="W38" s="57"/>
      <c r="X38" s="93"/>
      <c r="Y38" s="74"/>
      <c r="Z38" s="93"/>
      <c r="AA38" s="56"/>
      <c r="AB38" s="93"/>
      <c r="AC38" s="56"/>
      <c r="AD38" s="56"/>
      <c r="AE38" s="93"/>
      <c r="AF38" s="97"/>
    </row>
    <row r="39" spans="1:32" ht="16.149999999999999" customHeight="1" x14ac:dyDescent="0.2">
      <c r="A39" s="54">
        <v>33</v>
      </c>
      <c r="B39" s="55" t="s">
        <v>39</v>
      </c>
      <c r="C39" s="319"/>
      <c r="D39" s="56"/>
      <c r="E39" s="74"/>
      <c r="F39" s="74"/>
      <c r="G39" s="74"/>
      <c r="H39" s="337"/>
      <c r="I39" s="56"/>
      <c r="J39" s="74"/>
      <c r="K39" s="337"/>
      <c r="L39" s="56"/>
      <c r="M39" s="74"/>
      <c r="N39" s="337"/>
      <c r="O39" s="56"/>
      <c r="P39" s="74"/>
      <c r="Q39" s="337"/>
      <c r="R39" s="56"/>
      <c r="S39" s="74"/>
      <c r="T39" s="93"/>
      <c r="U39" s="56"/>
      <c r="V39" s="56"/>
      <c r="W39" s="57"/>
      <c r="X39" s="93"/>
      <c r="Y39" s="74"/>
      <c r="Z39" s="93"/>
      <c r="AA39" s="56"/>
      <c r="AB39" s="93"/>
      <c r="AC39" s="56"/>
      <c r="AD39" s="56"/>
      <c r="AE39" s="93"/>
      <c r="AF39" s="97"/>
    </row>
    <row r="40" spans="1:32" ht="16.149999999999999" customHeight="1" x14ac:dyDescent="0.2">
      <c r="A40" s="54">
        <v>34</v>
      </c>
      <c r="B40" s="55" t="s">
        <v>40</v>
      </c>
      <c r="C40" s="319"/>
      <c r="D40" s="56"/>
      <c r="E40" s="74"/>
      <c r="F40" s="74"/>
      <c r="G40" s="74"/>
      <c r="H40" s="337"/>
      <c r="I40" s="56"/>
      <c r="J40" s="74"/>
      <c r="K40" s="337"/>
      <c r="L40" s="56"/>
      <c r="M40" s="74"/>
      <c r="N40" s="337"/>
      <c r="O40" s="56"/>
      <c r="P40" s="74"/>
      <c r="Q40" s="337"/>
      <c r="R40" s="56"/>
      <c r="S40" s="74"/>
      <c r="T40" s="93"/>
      <c r="U40" s="56"/>
      <c r="V40" s="56"/>
      <c r="W40" s="57"/>
      <c r="X40" s="93"/>
      <c r="Y40" s="74"/>
      <c r="Z40" s="93"/>
      <c r="AA40" s="56"/>
      <c r="AB40" s="93"/>
      <c r="AC40" s="56"/>
      <c r="AD40" s="56"/>
      <c r="AE40" s="93"/>
      <c r="AF40" s="97"/>
    </row>
    <row r="41" spans="1:32" ht="16.149999999999999" customHeight="1" x14ac:dyDescent="0.2">
      <c r="A41" s="49">
        <v>35</v>
      </c>
      <c r="B41" s="50" t="s">
        <v>41</v>
      </c>
      <c r="C41" s="320"/>
      <c r="D41" s="51"/>
      <c r="E41" s="80"/>
      <c r="F41" s="80"/>
      <c r="G41" s="80"/>
      <c r="H41" s="338"/>
      <c r="I41" s="51"/>
      <c r="J41" s="80"/>
      <c r="K41" s="338"/>
      <c r="L41" s="51"/>
      <c r="M41" s="80"/>
      <c r="N41" s="338"/>
      <c r="O41" s="51"/>
      <c r="P41" s="80"/>
      <c r="Q41" s="338"/>
      <c r="R41" s="51"/>
      <c r="S41" s="80"/>
      <c r="T41" s="94"/>
      <c r="U41" s="51"/>
      <c r="V41" s="51"/>
      <c r="W41" s="52"/>
      <c r="X41" s="94"/>
      <c r="Y41" s="80"/>
      <c r="Z41" s="94"/>
      <c r="AA41" s="51"/>
      <c r="AB41" s="94"/>
      <c r="AC41" s="53"/>
      <c r="AD41" s="51"/>
      <c r="AE41" s="95"/>
      <c r="AF41" s="95"/>
    </row>
    <row r="42" spans="1:32" ht="16.149999999999999" customHeight="1" x14ac:dyDescent="0.2">
      <c r="A42" s="58">
        <v>36</v>
      </c>
      <c r="B42" s="59" t="s">
        <v>42</v>
      </c>
      <c r="C42" s="318"/>
      <c r="D42" s="60"/>
      <c r="E42" s="65"/>
      <c r="F42" s="65"/>
      <c r="G42" s="65"/>
      <c r="H42" s="336"/>
      <c r="I42" s="60"/>
      <c r="J42" s="65"/>
      <c r="K42" s="336"/>
      <c r="L42" s="60"/>
      <c r="M42" s="65"/>
      <c r="N42" s="336"/>
      <c r="O42" s="60"/>
      <c r="P42" s="65"/>
      <c r="Q42" s="336"/>
      <c r="R42" s="60"/>
      <c r="S42" s="65"/>
      <c r="T42" s="92"/>
      <c r="U42" s="60"/>
      <c r="V42" s="60"/>
      <c r="W42" s="61"/>
      <c r="X42" s="92"/>
      <c r="Y42" s="65"/>
      <c r="Z42" s="92"/>
      <c r="AA42" s="60"/>
      <c r="AB42" s="92"/>
      <c r="AC42" s="60"/>
      <c r="AD42" s="60"/>
      <c r="AE42" s="92"/>
      <c r="AF42" s="96"/>
    </row>
    <row r="43" spans="1:32" ht="16.149999999999999" customHeight="1" x14ac:dyDescent="0.2">
      <c r="A43" s="54">
        <v>37</v>
      </c>
      <c r="B43" s="55" t="s">
        <v>43</v>
      </c>
      <c r="C43" s="319"/>
      <c r="D43" s="56"/>
      <c r="E43" s="74"/>
      <c r="F43" s="74"/>
      <c r="G43" s="74"/>
      <c r="H43" s="337"/>
      <c r="I43" s="56"/>
      <c r="J43" s="74"/>
      <c r="K43" s="337"/>
      <c r="L43" s="56"/>
      <c r="M43" s="74"/>
      <c r="N43" s="337"/>
      <c r="O43" s="56"/>
      <c r="P43" s="74"/>
      <c r="Q43" s="337"/>
      <c r="R43" s="56"/>
      <c r="S43" s="74"/>
      <c r="T43" s="93"/>
      <c r="U43" s="56"/>
      <c r="V43" s="56"/>
      <c r="W43" s="57"/>
      <c r="X43" s="93"/>
      <c r="Y43" s="74"/>
      <c r="Z43" s="93"/>
      <c r="AA43" s="56"/>
      <c r="AB43" s="93"/>
      <c r="AC43" s="56"/>
      <c r="AD43" s="56"/>
      <c r="AE43" s="93"/>
      <c r="AF43" s="97"/>
    </row>
    <row r="44" spans="1:32" ht="16.149999999999999" customHeight="1" x14ac:dyDescent="0.2">
      <c r="A44" s="54">
        <v>38</v>
      </c>
      <c r="B44" s="55" t="s">
        <v>44</v>
      </c>
      <c r="C44" s="319"/>
      <c r="D44" s="56"/>
      <c r="E44" s="74"/>
      <c r="F44" s="74"/>
      <c r="G44" s="74"/>
      <c r="H44" s="337"/>
      <c r="I44" s="56"/>
      <c r="J44" s="74"/>
      <c r="K44" s="337"/>
      <c r="L44" s="56"/>
      <c r="M44" s="74"/>
      <c r="N44" s="337"/>
      <c r="O44" s="56"/>
      <c r="P44" s="74"/>
      <c r="Q44" s="337"/>
      <c r="R44" s="56"/>
      <c r="S44" s="74"/>
      <c r="T44" s="93"/>
      <c r="U44" s="56"/>
      <c r="V44" s="56"/>
      <c r="W44" s="57"/>
      <c r="X44" s="93"/>
      <c r="Y44" s="74"/>
      <c r="Z44" s="93"/>
      <c r="AA44" s="56"/>
      <c r="AB44" s="93"/>
      <c r="AC44" s="56"/>
      <c r="AD44" s="56"/>
      <c r="AE44" s="93"/>
      <c r="AF44" s="97"/>
    </row>
    <row r="45" spans="1:32" ht="16.149999999999999" customHeight="1" x14ac:dyDescent="0.2">
      <c r="A45" s="54">
        <v>39</v>
      </c>
      <c r="B45" s="55" t="s">
        <v>45</v>
      </c>
      <c r="C45" s="319"/>
      <c r="D45" s="56"/>
      <c r="E45" s="74"/>
      <c r="F45" s="74"/>
      <c r="G45" s="74"/>
      <c r="H45" s="337"/>
      <c r="I45" s="56"/>
      <c r="J45" s="74"/>
      <c r="K45" s="337"/>
      <c r="L45" s="56"/>
      <c r="M45" s="74"/>
      <c r="N45" s="337"/>
      <c r="O45" s="56"/>
      <c r="P45" s="74"/>
      <c r="Q45" s="337"/>
      <c r="R45" s="56"/>
      <c r="S45" s="74"/>
      <c r="T45" s="93"/>
      <c r="U45" s="56"/>
      <c r="V45" s="56"/>
      <c r="W45" s="57"/>
      <c r="X45" s="93"/>
      <c r="Y45" s="74"/>
      <c r="Z45" s="93"/>
      <c r="AA45" s="56"/>
      <c r="AB45" s="93"/>
      <c r="AC45" s="56"/>
      <c r="AD45" s="56"/>
      <c r="AE45" s="93"/>
      <c r="AF45" s="97"/>
    </row>
    <row r="46" spans="1:32" ht="16.149999999999999" customHeight="1" x14ac:dyDescent="0.2">
      <c r="A46" s="49">
        <v>40</v>
      </c>
      <c r="B46" s="50" t="s">
        <v>46</v>
      </c>
      <c r="C46" s="320"/>
      <c r="D46" s="51"/>
      <c r="E46" s="80"/>
      <c r="F46" s="80"/>
      <c r="G46" s="80"/>
      <c r="H46" s="338"/>
      <c r="I46" s="51"/>
      <c r="J46" s="80"/>
      <c r="K46" s="338"/>
      <c r="L46" s="51"/>
      <c r="M46" s="80"/>
      <c r="N46" s="338"/>
      <c r="O46" s="51"/>
      <c r="P46" s="80"/>
      <c r="Q46" s="338"/>
      <c r="R46" s="51"/>
      <c r="S46" s="80"/>
      <c r="T46" s="94"/>
      <c r="U46" s="51"/>
      <c r="V46" s="51"/>
      <c r="W46" s="52"/>
      <c r="X46" s="94"/>
      <c r="Y46" s="80"/>
      <c r="Z46" s="94"/>
      <c r="AA46" s="51"/>
      <c r="AB46" s="94"/>
      <c r="AC46" s="53"/>
      <c r="AD46" s="51"/>
      <c r="AE46" s="95"/>
      <c r="AF46" s="95"/>
    </row>
    <row r="47" spans="1:32" ht="16.149999999999999" customHeight="1" x14ac:dyDescent="0.2">
      <c r="A47" s="58">
        <v>41</v>
      </c>
      <c r="B47" s="59" t="s">
        <v>47</v>
      </c>
      <c r="C47" s="318"/>
      <c r="D47" s="60"/>
      <c r="E47" s="65"/>
      <c r="F47" s="65"/>
      <c r="G47" s="65"/>
      <c r="H47" s="336"/>
      <c r="I47" s="60"/>
      <c r="J47" s="65"/>
      <c r="K47" s="336"/>
      <c r="L47" s="60"/>
      <c r="M47" s="65"/>
      <c r="N47" s="336"/>
      <c r="O47" s="60"/>
      <c r="P47" s="65"/>
      <c r="Q47" s="336"/>
      <c r="R47" s="60"/>
      <c r="S47" s="65"/>
      <c r="T47" s="92"/>
      <c r="U47" s="60"/>
      <c r="V47" s="60"/>
      <c r="W47" s="61"/>
      <c r="X47" s="92"/>
      <c r="Y47" s="65"/>
      <c r="Z47" s="92"/>
      <c r="AA47" s="60"/>
      <c r="AB47" s="92"/>
      <c r="AC47" s="60"/>
      <c r="AD47" s="60"/>
      <c r="AE47" s="92"/>
      <c r="AF47" s="96"/>
    </row>
    <row r="48" spans="1:32" ht="16.149999999999999" customHeight="1" x14ac:dyDescent="0.2">
      <c r="A48" s="54">
        <v>42</v>
      </c>
      <c r="B48" s="55" t="s">
        <v>48</v>
      </c>
      <c r="C48" s="319"/>
      <c r="D48" s="56"/>
      <c r="E48" s="74"/>
      <c r="F48" s="74"/>
      <c r="G48" s="74"/>
      <c r="H48" s="337"/>
      <c r="I48" s="56"/>
      <c r="J48" s="74"/>
      <c r="K48" s="337"/>
      <c r="L48" s="56"/>
      <c r="M48" s="74"/>
      <c r="N48" s="337"/>
      <c r="O48" s="56"/>
      <c r="P48" s="74"/>
      <c r="Q48" s="337"/>
      <c r="R48" s="56"/>
      <c r="S48" s="74"/>
      <c r="T48" s="93"/>
      <c r="U48" s="56"/>
      <c r="V48" s="56"/>
      <c r="W48" s="57"/>
      <c r="X48" s="93"/>
      <c r="Y48" s="74"/>
      <c r="Z48" s="93"/>
      <c r="AA48" s="56"/>
      <c r="AB48" s="93"/>
      <c r="AC48" s="56"/>
      <c r="AD48" s="56"/>
      <c r="AE48" s="93"/>
      <c r="AF48" s="97"/>
    </row>
    <row r="49" spans="1:32" ht="16.149999999999999" customHeight="1" x14ac:dyDescent="0.2">
      <c r="A49" s="54">
        <v>43</v>
      </c>
      <c r="B49" s="55" t="s">
        <v>49</v>
      </c>
      <c r="C49" s="319"/>
      <c r="D49" s="56"/>
      <c r="E49" s="74"/>
      <c r="F49" s="74"/>
      <c r="G49" s="74"/>
      <c r="H49" s="337"/>
      <c r="I49" s="56"/>
      <c r="J49" s="74"/>
      <c r="K49" s="337"/>
      <c r="L49" s="56"/>
      <c r="M49" s="74"/>
      <c r="N49" s="337"/>
      <c r="O49" s="56"/>
      <c r="P49" s="74"/>
      <c r="Q49" s="337"/>
      <c r="R49" s="56"/>
      <c r="S49" s="74"/>
      <c r="T49" s="93"/>
      <c r="U49" s="56"/>
      <c r="V49" s="56"/>
      <c r="W49" s="57"/>
      <c r="X49" s="93"/>
      <c r="Y49" s="74"/>
      <c r="Z49" s="93"/>
      <c r="AA49" s="56"/>
      <c r="AB49" s="93"/>
      <c r="AC49" s="56"/>
      <c r="AD49" s="56"/>
      <c r="AE49" s="93"/>
      <c r="AF49" s="97"/>
    </row>
    <row r="50" spans="1:32" ht="16.149999999999999" customHeight="1" x14ac:dyDescent="0.2">
      <c r="A50" s="54">
        <v>44</v>
      </c>
      <c r="B50" s="55" t="s">
        <v>50</v>
      </c>
      <c r="C50" s="319"/>
      <c r="D50" s="56"/>
      <c r="E50" s="74"/>
      <c r="F50" s="74"/>
      <c r="G50" s="74"/>
      <c r="H50" s="337"/>
      <c r="I50" s="56"/>
      <c r="J50" s="74"/>
      <c r="K50" s="337"/>
      <c r="L50" s="56"/>
      <c r="M50" s="74"/>
      <c r="N50" s="337"/>
      <c r="O50" s="56"/>
      <c r="P50" s="74"/>
      <c r="Q50" s="337"/>
      <c r="R50" s="56"/>
      <c r="S50" s="74"/>
      <c r="T50" s="93"/>
      <c r="U50" s="56"/>
      <c r="V50" s="56"/>
      <c r="W50" s="57"/>
      <c r="X50" s="93"/>
      <c r="Y50" s="74"/>
      <c r="Z50" s="93"/>
      <c r="AA50" s="56"/>
      <c r="AB50" s="93"/>
      <c r="AC50" s="56"/>
      <c r="AD50" s="56"/>
      <c r="AE50" s="93"/>
      <c r="AF50" s="97"/>
    </row>
    <row r="51" spans="1:32" ht="16.149999999999999" customHeight="1" x14ac:dyDescent="0.2">
      <c r="A51" s="49">
        <v>45</v>
      </c>
      <c r="B51" s="50" t="s">
        <v>51</v>
      </c>
      <c r="C51" s="320"/>
      <c r="D51" s="51"/>
      <c r="E51" s="80"/>
      <c r="F51" s="80"/>
      <c r="G51" s="80"/>
      <c r="H51" s="338"/>
      <c r="I51" s="51"/>
      <c r="J51" s="80"/>
      <c r="K51" s="338"/>
      <c r="L51" s="51"/>
      <c r="M51" s="80"/>
      <c r="N51" s="338"/>
      <c r="O51" s="51"/>
      <c r="P51" s="80"/>
      <c r="Q51" s="338"/>
      <c r="R51" s="51"/>
      <c r="S51" s="80"/>
      <c r="T51" s="94"/>
      <c r="U51" s="51"/>
      <c r="V51" s="51"/>
      <c r="W51" s="52"/>
      <c r="X51" s="94"/>
      <c r="Y51" s="80"/>
      <c r="Z51" s="94"/>
      <c r="AA51" s="51"/>
      <c r="AB51" s="94"/>
      <c r="AC51" s="53"/>
      <c r="AD51" s="51"/>
      <c r="AE51" s="95"/>
      <c r="AF51" s="95"/>
    </row>
    <row r="52" spans="1:32" ht="16.149999999999999" customHeight="1" x14ac:dyDescent="0.2">
      <c r="A52" s="58">
        <v>46</v>
      </c>
      <c r="B52" s="59" t="s">
        <v>52</v>
      </c>
      <c r="C52" s="318"/>
      <c r="D52" s="60"/>
      <c r="E52" s="65"/>
      <c r="F52" s="65"/>
      <c r="G52" s="65"/>
      <c r="H52" s="336"/>
      <c r="I52" s="60"/>
      <c r="J52" s="65"/>
      <c r="K52" s="336"/>
      <c r="L52" s="60"/>
      <c r="M52" s="65"/>
      <c r="N52" s="336"/>
      <c r="O52" s="60"/>
      <c r="P52" s="65"/>
      <c r="Q52" s="336"/>
      <c r="R52" s="60"/>
      <c r="S52" s="65"/>
      <c r="T52" s="92"/>
      <c r="U52" s="60"/>
      <c r="V52" s="60"/>
      <c r="W52" s="61"/>
      <c r="X52" s="92"/>
      <c r="Y52" s="65"/>
      <c r="Z52" s="92"/>
      <c r="AA52" s="60"/>
      <c r="AB52" s="92"/>
      <c r="AC52" s="60"/>
      <c r="AD52" s="60"/>
      <c r="AE52" s="92"/>
      <c r="AF52" s="96"/>
    </row>
    <row r="53" spans="1:32" ht="16.149999999999999" customHeight="1" x14ac:dyDescent="0.2">
      <c r="A53" s="54">
        <v>47</v>
      </c>
      <c r="B53" s="55" t="s">
        <v>53</v>
      </c>
      <c r="C53" s="319"/>
      <c r="D53" s="56"/>
      <c r="E53" s="74"/>
      <c r="F53" s="74"/>
      <c r="G53" s="74"/>
      <c r="H53" s="337"/>
      <c r="I53" s="56"/>
      <c r="J53" s="74"/>
      <c r="K53" s="337"/>
      <c r="L53" s="56"/>
      <c r="M53" s="74"/>
      <c r="N53" s="337"/>
      <c r="O53" s="56"/>
      <c r="P53" s="74"/>
      <c r="Q53" s="337"/>
      <c r="R53" s="56"/>
      <c r="S53" s="74"/>
      <c r="T53" s="93"/>
      <c r="U53" s="56"/>
      <c r="V53" s="56"/>
      <c r="W53" s="57"/>
      <c r="X53" s="93"/>
      <c r="Y53" s="74"/>
      <c r="Z53" s="93"/>
      <c r="AA53" s="56"/>
      <c r="AB53" s="93"/>
      <c r="AC53" s="56"/>
      <c r="AD53" s="56"/>
      <c r="AE53" s="93"/>
      <c r="AF53" s="97"/>
    </row>
    <row r="54" spans="1:32" ht="16.149999999999999" customHeight="1" x14ac:dyDescent="0.2">
      <c r="A54" s="54">
        <v>48</v>
      </c>
      <c r="B54" s="55" t="s">
        <v>91</v>
      </c>
      <c r="C54" s="319"/>
      <c r="D54" s="56"/>
      <c r="E54" s="74"/>
      <c r="F54" s="74"/>
      <c r="G54" s="74"/>
      <c r="H54" s="337"/>
      <c r="I54" s="56"/>
      <c r="J54" s="74"/>
      <c r="K54" s="337"/>
      <c r="L54" s="56"/>
      <c r="M54" s="74"/>
      <c r="N54" s="337"/>
      <c r="O54" s="56"/>
      <c r="P54" s="74"/>
      <c r="Q54" s="337"/>
      <c r="R54" s="56"/>
      <c r="S54" s="74"/>
      <c r="T54" s="93"/>
      <c r="U54" s="56"/>
      <c r="V54" s="56"/>
      <c r="W54" s="57"/>
      <c r="X54" s="93"/>
      <c r="Y54" s="74"/>
      <c r="Z54" s="93"/>
      <c r="AA54" s="56"/>
      <c r="AB54" s="93"/>
      <c r="AC54" s="56"/>
      <c r="AD54" s="56"/>
      <c r="AE54" s="93"/>
      <c r="AF54" s="97"/>
    </row>
    <row r="55" spans="1:32" ht="16.149999999999999" customHeight="1" x14ac:dyDescent="0.2">
      <c r="A55" s="54">
        <v>49</v>
      </c>
      <c r="B55" s="55" t="s">
        <v>54</v>
      </c>
      <c r="C55" s="319"/>
      <c r="D55" s="56"/>
      <c r="E55" s="74"/>
      <c r="F55" s="74"/>
      <c r="G55" s="74"/>
      <c r="H55" s="337"/>
      <c r="I55" s="56"/>
      <c r="J55" s="74"/>
      <c r="K55" s="337"/>
      <c r="L55" s="56"/>
      <c r="M55" s="74"/>
      <c r="N55" s="337"/>
      <c r="O55" s="56"/>
      <c r="P55" s="74"/>
      <c r="Q55" s="337"/>
      <c r="R55" s="56"/>
      <c r="S55" s="74"/>
      <c r="T55" s="93"/>
      <c r="U55" s="56"/>
      <c r="V55" s="56"/>
      <c r="W55" s="57"/>
      <c r="X55" s="93"/>
      <c r="Y55" s="74"/>
      <c r="Z55" s="93"/>
      <c r="AA55" s="56"/>
      <c r="AB55" s="93"/>
      <c r="AC55" s="56"/>
      <c r="AD55" s="56"/>
      <c r="AE55" s="93"/>
      <c r="AF55" s="97"/>
    </row>
    <row r="56" spans="1:32" ht="16.149999999999999" customHeight="1" x14ac:dyDescent="0.2">
      <c r="A56" s="49">
        <v>50</v>
      </c>
      <c r="B56" s="50" t="s">
        <v>55</v>
      </c>
      <c r="C56" s="320"/>
      <c r="D56" s="51"/>
      <c r="E56" s="80"/>
      <c r="F56" s="80"/>
      <c r="G56" s="80"/>
      <c r="H56" s="338"/>
      <c r="I56" s="51"/>
      <c r="J56" s="80"/>
      <c r="K56" s="338"/>
      <c r="L56" s="51"/>
      <c r="M56" s="80"/>
      <c r="N56" s="338"/>
      <c r="O56" s="51"/>
      <c r="P56" s="80"/>
      <c r="Q56" s="338"/>
      <c r="R56" s="51"/>
      <c r="S56" s="80"/>
      <c r="T56" s="94"/>
      <c r="U56" s="51"/>
      <c r="V56" s="51"/>
      <c r="W56" s="52"/>
      <c r="X56" s="94"/>
      <c r="Y56" s="80"/>
      <c r="Z56" s="94"/>
      <c r="AA56" s="51"/>
      <c r="AB56" s="94"/>
      <c r="AC56" s="53"/>
      <c r="AD56" s="51"/>
      <c r="AE56" s="95"/>
      <c r="AF56" s="95"/>
    </row>
    <row r="57" spans="1:32" ht="16.149999999999999" customHeight="1" x14ac:dyDescent="0.2">
      <c r="A57" s="58">
        <v>51</v>
      </c>
      <c r="B57" s="59" t="s">
        <v>56</v>
      </c>
      <c r="C57" s="318"/>
      <c r="D57" s="60"/>
      <c r="E57" s="65"/>
      <c r="F57" s="65"/>
      <c r="G57" s="65"/>
      <c r="H57" s="336"/>
      <c r="I57" s="60"/>
      <c r="J57" s="65"/>
      <c r="K57" s="336"/>
      <c r="L57" s="60"/>
      <c r="M57" s="65"/>
      <c r="N57" s="336"/>
      <c r="O57" s="60"/>
      <c r="P57" s="65"/>
      <c r="Q57" s="336"/>
      <c r="R57" s="60"/>
      <c r="S57" s="65"/>
      <c r="T57" s="92"/>
      <c r="U57" s="60"/>
      <c r="V57" s="60"/>
      <c r="W57" s="61"/>
      <c r="X57" s="92"/>
      <c r="Y57" s="65"/>
      <c r="Z57" s="92"/>
      <c r="AA57" s="60"/>
      <c r="AB57" s="92"/>
      <c r="AC57" s="60"/>
      <c r="AD57" s="60"/>
      <c r="AE57" s="92"/>
      <c r="AF57" s="96"/>
    </row>
    <row r="58" spans="1:32" ht="16.149999999999999" customHeight="1" x14ac:dyDescent="0.2">
      <c r="A58" s="54">
        <v>52</v>
      </c>
      <c r="B58" s="55" t="s">
        <v>57</v>
      </c>
      <c r="C58" s="319"/>
      <c r="D58" s="56"/>
      <c r="E58" s="74"/>
      <c r="F58" s="74"/>
      <c r="G58" s="74"/>
      <c r="H58" s="337"/>
      <c r="I58" s="56"/>
      <c r="J58" s="74"/>
      <c r="K58" s="337"/>
      <c r="L58" s="56"/>
      <c r="M58" s="74"/>
      <c r="N58" s="337"/>
      <c r="O58" s="56"/>
      <c r="P58" s="74"/>
      <c r="Q58" s="337"/>
      <c r="R58" s="56"/>
      <c r="S58" s="74"/>
      <c r="T58" s="93"/>
      <c r="U58" s="56"/>
      <c r="V58" s="56"/>
      <c r="W58" s="57"/>
      <c r="X58" s="93"/>
      <c r="Y58" s="74"/>
      <c r="Z58" s="93"/>
      <c r="AA58" s="56"/>
      <c r="AB58" s="93"/>
      <c r="AC58" s="56"/>
      <c r="AD58" s="56"/>
      <c r="AE58" s="93"/>
      <c r="AF58" s="97"/>
    </row>
    <row r="59" spans="1:32" ht="16.149999999999999" customHeight="1" x14ac:dyDescent="0.2">
      <c r="A59" s="54">
        <v>53</v>
      </c>
      <c r="B59" s="55" t="s">
        <v>58</v>
      </c>
      <c r="C59" s="319"/>
      <c r="D59" s="56"/>
      <c r="E59" s="74"/>
      <c r="F59" s="74"/>
      <c r="G59" s="74"/>
      <c r="H59" s="337"/>
      <c r="I59" s="56"/>
      <c r="J59" s="74"/>
      <c r="K59" s="337"/>
      <c r="L59" s="56"/>
      <c r="M59" s="74"/>
      <c r="N59" s="337"/>
      <c r="O59" s="56"/>
      <c r="P59" s="74"/>
      <c r="Q59" s="337"/>
      <c r="R59" s="56"/>
      <c r="S59" s="74"/>
      <c r="T59" s="93"/>
      <c r="U59" s="56"/>
      <c r="V59" s="56"/>
      <c r="W59" s="57"/>
      <c r="X59" s="93"/>
      <c r="Y59" s="74"/>
      <c r="Z59" s="93"/>
      <c r="AA59" s="56"/>
      <c r="AB59" s="93"/>
      <c r="AC59" s="56"/>
      <c r="AD59" s="56"/>
      <c r="AE59" s="93"/>
      <c r="AF59" s="97"/>
    </row>
    <row r="60" spans="1:32" ht="16.149999999999999" customHeight="1" x14ac:dyDescent="0.2">
      <c r="A60" s="54">
        <v>54</v>
      </c>
      <c r="B60" s="55" t="s">
        <v>59</v>
      </c>
      <c r="C60" s="319"/>
      <c r="D60" s="56"/>
      <c r="E60" s="74"/>
      <c r="F60" s="74"/>
      <c r="G60" s="74"/>
      <c r="H60" s="337"/>
      <c r="I60" s="56"/>
      <c r="J60" s="74"/>
      <c r="K60" s="337"/>
      <c r="L60" s="56"/>
      <c r="M60" s="74"/>
      <c r="N60" s="337"/>
      <c r="O60" s="56"/>
      <c r="P60" s="74"/>
      <c r="Q60" s="337"/>
      <c r="R60" s="56"/>
      <c r="S60" s="74"/>
      <c r="T60" s="93"/>
      <c r="U60" s="56"/>
      <c r="V60" s="56"/>
      <c r="W60" s="57"/>
      <c r="X60" s="93"/>
      <c r="Y60" s="74"/>
      <c r="Z60" s="93"/>
      <c r="AA60" s="56"/>
      <c r="AB60" s="93"/>
      <c r="AC60" s="56"/>
      <c r="AD60" s="56"/>
      <c r="AE60" s="93"/>
      <c r="AF60" s="97"/>
    </row>
    <row r="61" spans="1:32" ht="16.149999999999999" customHeight="1" x14ac:dyDescent="0.2">
      <c r="A61" s="49">
        <v>55</v>
      </c>
      <c r="B61" s="50" t="s">
        <v>60</v>
      </c>
      <c r="C61" s="320"/>
      <c r="D61" s="51"/>
      <c r="E61" s="80"/>
      <c r="F61" s="80"/>
      <c r="G61" s="80"/>
      <c r="H61" s="338"/>
      <c r="I61" s="51"/>
      <c r="J61" s="80"/>
      <c r="K61" s="338"/>
      <c r="L61" s="51"/>
      <c r="M61" s="80"/>
      <c r="N61" s="338"/>
      <c r="O61" s="51"/>
      <c r="P61" s="80"/>
      <c r="Q61" s="338"/>
      <c r="R61" s="51"/>
      <c r="S61" s="80"/>
      <c r="T61" s="94"/>
      <c r="U61" s="51"/>
      <c r="V61" s="51"/>
      <c r="W61" s="52"/>
      <c r="X61" s="94"/>
      <c r="Y61" s="80"/>
      <c r="Z61" s="94"/>
      <c r="AA61" s="51"/>
      <c r="AB61" s="94"/>
      <c r="AC61" s="53"/>
      <c r="AD61" s="51"/>
      <c r="AE61" s="95"/>
      <c r="AF61" s="95"/>
    </row>
    <row r="62" spans="1:32" ht="16.149999999999999" customHeight="1" x14ac:dyDescent="0.2">
      <c r="A62" s="58">
        <v>56</v>
      </c>
      <c r="B62" s="59" t="s">
        <v>61</v>
      </c>
      <c r="C62" s="318"/>
      <c r="D62" s="60"/>
      <c r="E62" s="65"/>
      <c r="F62" s="65"/>
      <c r="G62" s="65"/>
      <c r="H62" s="336"/>
      <c r="I62" s="60"/>
      <c r="J62" s="65"/>
      <c r="K62" s="336"/>
      <c r="L62" s="60"/>
      <c r="M62" s="65"/>
      <c r="N62" s="336"/>
      <c r="O62" s="60"/>
      <c r="P62" s="65"/>
      <c r="Q62" s="336"/>
      <c r="R62" s="60"/>
      <c r="S62" s="65"/>
      <c r="T62" s="92"/>
      <c r="U62" s="60"/>
      <c r="V62" s="60"/>
      <c r="W62" s="61"/>
      <c r="X62" s="92"/>
      <c r="Y62" s="65"/>
      <c r="Z62" s="92"/>
      <c r="AA62" s="60"/>
      <c r="AB62" s="92"/>
      <c r="AC62" s="60"/>
      <c r="AD62" s="60"/>
      <c r="AE62" s="92"/>
      <c r="AF62" s="96"/>
    </row>
    <row r="63" spans="1:32" ht="16.149999999999999" customHeight="1" x14ac:dyDescent="0.2">
      <c r="A63" s="54">
        <v>57</v>
      </c>
      <c r="B63" s="55" t="s">
        <v>62</v>
      </c>
      <c r="C63" s="319"/>
      <c r="D63" s="56"/>
      <c r="E63" s="74"/>
      <c r="F63" s="74"/>
      <c r="G63" s="74"/>
      <c r="H63" s="337"/>
      <c r="I63" s="56"/>
      <c r="J63" s="74"/>
      <c r="K63" s="337"/>
      <c r="L63" s="56"/>
      <c r="M63" s="74"/>
      <c r="N63" s="337"/>
      <c r="O63" s="56"/>
      <c r="P63" s="74"/>
      <c r="Q63" s="337"/>
      <c r="R63" s="56"/>
      <c r="S63" s="74"/>
      <c r="T63" s="93"/>
      <c r="U63" s="56"/>
      <c r="V63" s="56"/>
      <c r="W63" s="57"/>
      <c r="X63" s="93"/>
      <c r="Y63" s="74"/>
      <c r="Z63" s="93"/>
      <c r="AA63" s="56"/>
      <c r="AB63" s="93"/>
      <c r="AC63" s="56"/>
      <c r="AD63" s="56"/>
      <c r="AE63" s="93"/>
      <c r="AF63" s="97"/>
    </row>
    <row r="64" spans="1:32" ht="16.149999999999999" customHeight="1" x14ac:dyDescent="0.2">
      <c r="A64" s="54">
        <v>58</v>
      </c>
      <c r="B64" s="55" t="s">
        <v>63</v>
      </c>
      <c r="C64" s="319"/>
      <c r="D64" s="56"/>
      <c r="E64" s="74"/>
      <c r="F64" s="74"/>
      <c r="G64" s="74"/>
      <c r="H64" s="337"/>
      <c r="I64" s="56"/>
      <c r="J64" s="74"/>
      <c r="K64" s="337"/>
      <c r="L64" s="56"/>
      <c r="M64" s="74"/>
      <c r="N64" s="337"/>
      <c r="O64" s="56"/>
      <c r="P64" s="74"/>
      <c r="Q64" s="337"/>
      <c r="R64" s="56"/>
      <c r="S64" s="74"/>
      <c r="T64" s="93"/>
      <c r="U64" s="56"/>
      <c r="V64" s="56"/>
      <c r="W64" s="57"/>
      <c r="X64" s="93"/>
      <c r="Y64" s="74"/>
      <c r="Z64" s="93"/>
      <c r="AA64" s="56"/>
      <c r="AB64" s="93"/>
      <c r="AC64" s="56"/>
      <c r="AD64" s="56"/>
      <c r="AE64" s="93"/>
      <c r="AF64" s="97"/>
    </row>
    <row r="65" spans="1:32" ht="16.149999999999999" customHeight="1" x14ac:dyDescent="0.2">
      <c r="A65" s="54">
        <v>59</v>
      </c>
      <c r="B65" s="55" t="s">
        <v>64</v>
      </c>
      <c r="C65" s="319"/>
      <c r="D65" s="56"/>
      <c r="E65" s="74"/>
      <c r="F65" s="74"/>
      <c r="G65" s="74"/>
      <c r="H65" s="337"/>
      <c r="I65" s="56"/>
      <c r="J65" s="74"/>
      <c r="K65" s="337"/>
      <c r="L65" s="56"/>
      <c r="M65" s="74"/>
      <c r="N65" s="337"/>
      <c r="O65" s="56"/>
      <c r="P65" s="74"/>
      <c r="Q65" s="337"/>
      <c r="R65" s="56"/>
      <c r="S65" s="74"/>
      <c r="T65" s="93"/>
      <c r="U65" s="56"/>
      <c r="V65" s="56"/>
      <c r="W65" s="57"/>
      <c r="X65" s="93"/>
      <c r="Y65" s="74"/>
      <c r="Z65" s="93"/>
      <c r="AA65" s="56"/>
      <c r="AB65" s="93"/>
      <c r="AC65" s="56"/>
      <c r="AD65" s="56"/>
      <c r="AE65" s="93"/>
      <c r="AF65" s="97"/>
    </row>
    <row r="66" spans="1:32" ht="16.149999999999999" customHeight="1" x14ac:dyDescent="0.2">
      <c r="A66" s="49">
        <v>60</v>
      </c>
      <c r="B66" s="50" t="s">
        <v>65</v>
      </c>
      <c r="C66" s="320"/>
      <c r="D66" s="51"/>
      <c r="E66" s="80"/>
      <c r="F66" s="80"/>
      <c r="G66" s="80"/>
      <c r="H66" s="338"/>
      <c r="I66" s="51"/>
      <c r="J66" s="80"/>
      <c r="K66" s="338"/>
      <c r="L66" s="51"/>
      <c r="M66" s="80"/>
      <c r="N66" s="338"/>
      <c r="O66" s="51"/>
      <c r="P66" s="80"/>
      <c r="Q66" s="338"/>
      <c r="R66" s="51"/>
      <c r="S66" s="80"/>
      <c r="T66" s="94"/>
      <c r="U66" s="51"/>
      <c r="V66" s="51"/>
      <c r="W66" s="52"/>
      <c r="X66" s="94"/>
      <c r="Y66" s="80"/>
      <c r="Z66" s="94"/>
      <c r="AA66" s="51"/>
      <c r="AB66" s="94"/>
      <c r="AC66" s="53"/>
      <c r="AD66" s="51"/>
      <c r="AE66" s="95"/>
      <c r="AF66" s="95"/>
    </row>
    <row r="67" spans="1:32" ht="16.149999999999999" customHeight="1" x14ac:dyDescent="0.2">
      <c r="A67" s="58">
        <v>61</v>
      </c>
      <c r="B67" s="59" t="s">
        <v>66</v>
      </c>
      <c r="C67" s="318"/>
      <c r="D67" s="60"/>
      <c r="E67" s="65"/>
      <c r="F67" s="65"/>
      <c r="G67" s="65"/>
      <c r="H67" s="336"/>
      <c r="I67" s="60"/>
      <c r="J67" s="65"/>
      <c r="K67" s="336"/>
      <c r="L67" s="60"/>
      <c r="M67" s="65"/>
      <c r="N67" s="336"/>
      <c r="O67" s="60"/>
      <c r="P67" s="65"/>
      <c r="Q67" s="336"/>
      <c r="R67" s="60"/>
      <c r="S67" s="65"/>
      <c r="T67" s="92"/>
      <c r="U67" s="60"/>
      <c r="V67" s="60"/>
      <c r="W67" s="61"/>
      <c r="X67" s="92"/>
      <c r="Y67" s="65"/>
      <c r="Z67" s="92"/>
      <c r="AA67" s="60"/>
      <c r="AB67" s="92"/>
      <c r="AC67" s="60"/>
      <c r="AD67" s="60"/>
      <c r="AE67" s="92"/>
      <c r="AF67" s="96"/>
    </row>
    <row r="68" spans="1:32" ht="16.149999999999999" customHeight="1" x14ac:dyDescent="0.2">
      <c r="A68" s="54">
        <v>62</v>
      </c>
      <c r="B68" s="55" t="s">
        <v>67</v>
      </c>
      <c r="C68" s="319"/>
      <c r="D68" s="56"/>
      <c r="E68" s="74"/>
      <c r="F68" s="74"/>
      <c r="G68" s="74"/>
      <c r="H68" s="337"/>
      <c r="I68" s="56"/>
      <c r="J68" s="74"/>
      <c r="K68" s="337"/>
      <c r="L68" s="56"/>
      <c r="M68" s="74"/>
      <c r="N68" s="337"/>
      <c r="O68" s="56"/>
      <c r="P68" s="74"/>
      <c r="Q68" s="337"/>
      <c r="R68" s="56"/>
      <c r="S68" s="74"/>
      <c r="T68" s="93"/>
      <c r="U68" s="56"/>
      <c r="V68" s="56"/>
      <c r="W68" s="57"/>
      <c r="X68" s="93"/>
      <c r="Y68" s="74"/>
      <c r="Z68" s="93"/>
      <c r="AA68" s="56"/>
      <c r="AB68" s="93"/>
      <c r="AC68" s="56"/>
      <c r="AD68" s="56"/>
      <c r="AE68" s="93"/>
      <c r="AF68" s="97"/>
    </row>
    <row r="69" spans="1:32" ht="16.149999999999999" customHeight="1" x14ac:dyDescent="0.2">
      <c r="A69" s="54">
        <v>63</v>
      </c>
      <c r="B69" s="55" t="s">
        <v>68</v>
      </c>
      <c r="C69" s="319"/>
      <c r="D69" s="56"/>
      <c r="E69" s="74"/>
      <c r="F69" s="74"/>
      <c r="G69" s="74"/>
      <c r="H69" s="337"/>
      <c r="I69" s="56"/>
      <c r="J69" s="74"/>
      <c r="K69" s="337"/>
      <c r="L69" s="56"/>
      <c r="M69" s="74"/>
      <c r="N69" s="337"/>
      <c r="O69" s="56"/>
      <c r="P69" s="74"/>
      <c r="Q69" s="337"/>
      <c r="R69" s="56"/>
      <c r="S69" s="74"/>
      <c r="T69" s="93"/>
      <c r="U69" s="56"/>
      <c r="V69" s="56"/>
      <c r="W69" s="57"/>
      <c r="X69" s="93"/>
      <c r="Y69" s="74"/>
      <c r="Z69" s="93"/>
      <c r="AA69" s="56"/>
      <c r="AB69" s="93"/>
      <c r="AC69" s="56"/>
      <c r="AD69" s="56"/>
      <c r="AE69" s="93"/>
      <c r="AF69" s="97"/>
    </row>
    <row r="70" spans="1:32" ht="16.149999999999999" customHeight="1" x14ac:dyDescent="0.2">
      <c r="A70" s="54">
        <v>64</v>
      </c>
      <c r="B70" s="55" t="s">
        <v>69</v>
      </c>
      <c r="C70" s="319"/>
      <c r="D70" s="56"/>
      <c r="E70" s="74"/>
      <c r="F70" s="74"/>
      <c r="G70" s="74"/>
      <c r="H70" s="337"/>
      <c r="I70" s="56"/>
      <c r="J70" s="74"/>
      <c r="K70" s="337"/>
      <c r="L70" s="56"/>
      <c r="M70" s="74"/>
      <c r="N70" s="337"/>
      <c r="O70" s="56"/>
      <c r="P70" s="74"/>
      <c r="Q70" s="337"/>
      <c r="R70" s="56"/>
      <c r="S70" s="74"/>
      <c r="T70" s="93"/>
      <c r="U70" s="56"/>
      <c r="V70" s="56"/>
      <c r="W70" s="57"/>
      <c r="X70" s="93"/>
      <c r="Y70" s="74"/>
      <c r="Z70" s="93"/>
      <c r="AA70" s="56"/>
      <c r="AB70" s="93"/>
      <c r="AC70" s="56"/>
      <c r="AD70" s="56"/>
      <c r="AE70" s="93"/>
      <c r="AF70" s="97"/>
    </row>
    <row r="71" spans="1:32" ht="16.149999999999999" customHeight="1" x14ac:dyDescent="0.2">
      <c r="A71" s="49">
        <v>65</v>
      </c>
      <c r="B71" s="50" t="s">
        <v>70</v>
      </c>
      <c r="C71" s="320"/>
      <c r="D71" s="51"/>
      <c r="E71" s="80"/>
      <c r="F71" s="80"/>
      <c r="G71" s="80"/>
      <c r="H71" s="338"/>
      <c r="I71" s="51"/>
      <c r="J71" s="80"/>
      <c r="K71" s="338"/>
      <c r="L71" s="51"/>
      <c r="M71" s="80"/>
      <c r="N71" s="338"/>
      <c r="O71" s="51"/>
      <c r="P71" s="80"/>
      <c r="Q71" s="338"/>
      <c r="R71" s="51"/>
      <c r="S71" s="80"/>
      <c r="T71" s="94"/>
      <c r="U71" s="51"/>
      <c r="V71" s="51"/>
      <c r="W71" s="52"/>
      <c r="X71" s="94"/>
      <c r="Y71" s="80"/>
      <c r="Z71" s="94"/>
      <c r="AA71" s="51"/>
      <c r="AB71" s="94"/>
      <c r="AC71" s="53"/>
      <c r="AD71" s="51"/>
      <c r="AE71" s="95"/>
      <c r="AF71" s="95"/>
    </row>
    <row r="72" spans="1:32" ht="16.149999999999999" customHeight="1" x14ac:dyDescent="0.2">
      <c r="A72" s="58">
        <v>66</v>
      </c>
      <c r="B72" s="59" t="s">
        <v>71</v>
      </c>
      <c r="C72" s="318"/>
      <c r="D72" s="60"/>
      <c r="E72" s="65"/>
      <c r="F72" s="65"/>
      <c r="G72" s="65"/>
      <c r="H72" s="336"/>
      <c r="I72" s="60"/>
      <c r="J72" s="65"/>
      <c r="K72" s="336"/>
      <c r="L72" s="60"/>
      <c r="M72" s="65"/>
      <c r="N72" s="336"/>
      <c r="O72" s="60"/>
      <c r="P72" s="65"/>
      <c r="Q72" s="336"/>
      <c r="R72" s="60"/>
      <c r="S72" s="65"/>
      <c r="T72" s="92"/>
      <c r="U72" s="60"/>
      <c r="V72" s="60"/>
      <c r="W72" s="61"/>
      <c r="X72" s="92"/>
      <c r="Y72" s="65"/>
      <c r="Z72" s="92"/>
      <c r="AA72" s="60"/>
      <c r="AB72" s="92"/>
      <c r="AC72" s="60"/>
      <c r="AD72" s="60"/>
      <c r="AE72" s="92"/>
      <c r="AF72" s="96"/>
    </row>
    <row r="73" spans="1:32" ht="16.149999999999999" customHeight="1" x14ac:dyDescent="0.2">
      <c r="A73" s="54">
        <v>67</v>
      </c>
      <c r="B73" s="55" t="s">
        <v>4</v>
      </c>
      <c r="C73" s="319"/>
      <c r="D73" s="56"/>
      <c r="E73" s="74"/>
      <c r="F73" s="74"/>
      <c r="G73" s="74"/>
      <c r="H73" s="337"/>
      <c r="I73" s="56"/>
      <c r="J73" s="74"/>
      <c r="K73" s="337"/>
      <c r="L73" s="56"/>
      <c r="M73" s="74"/>
      <c r="N73" s="337"/>
      <c r="O73" s="56"/>
      <c r="P73" s="74"/>
      <c r="Q73" s="337"/>
      <c r="R73" s="56"/>
      <c r="S73" s="74"/>
      <c r="T73" s="93"/>
      <c r="U73" s="56"/>
      <c r="V73" s="56"/>
      <c r="W73" s="57"/>
      <c r="X73" s="93"/>
      <c r="Y73" s="74"/>
      <c r="Z73" s="93"/>
      <c r="AA73" s="56"/>
      <c r="AB73" s="93"/>
      <c r="AC73" s="56"/>
      <c r="AD73" s="56"/>
      <c r="AE73" s="93"/>
      <c r="AF73" s="97"/>
    </row>
    <row r="74" spans="1:32" ht="16.149999999999999" customHeight="1" x14ac:dyDescent="0.2">
      <c r="A74" s="54">
        <v>68</v>
      </c>
      <c r="B74" s="55" t="s">
        <v>3</v>
      </c>
      <c r="C74" s="319"/>
      <c r="D74" s="56"/>
      <c r="E74" s="74"/>
      <c r="F74" s="74"/>
      <c r="G74" s="74"/>
      <c r="H74" s="337"/>
      <c r="I74" s="56"/>
      <c r="J74" s="74"/>
      <c r="K74" s="337"/>
      <c r="L74" s="56"/>
      <c r="M74" s="74"/>
      <c r="N74" s="337"/>
      <c r="O74" s="56"/>
      <c r="P74" s="74"/>
      <c r="Q74" s="337"/>
      <c r="R74" s="56"/>
      <c r="S74" s="74"/>
      <c r="T74" s="93"/>
      <c r="U74" s="56"/>
      <c r="V74" s="56"/>
      <c r="W74" s="57"/>
      <c r="X74" s="93"/>
      <c r="Y74" s="74"/>
      <c r="Z74" s="93"/>
      <c r="AA74" s="56"/>
      <c r="AB74" s="93"/>
      <c r="AC74" s="56"/>
      <c r="AD74" s="56"/>
      <c r="AE74" s="93"/>
      <c r="AF74" s="97"/>
    </row>
    <row r="75" spans="1:32" ht="16.149999999999999" customHeight="1" x14ac:dyDescent="0.2">
      <c r="A75" s="54">
        <v>69</v>
      </c>
      <c r="B75" s="55" t="s">
        <v>93</v>
      </c>
      <c r="C75" s="319"/>
      <c r="D75" s="56"/>
      <c r="E75" s="74"/>
      <c r="F75" s="74"/>
      <c r="G75" s="74"/>
      <c r="H75" s="337"/>
      <c r="I75" s="56"/>
      <c r="J75" s="74"/>
      <c r="K75" s="337"/>
      <c r="L75" s="56"/>
      <c r="M75" s="74"/>
      <c r="N75" s="337"/>
      <c r="O75" s="56"/>
      <c r="P75" s="74"/>
      <c r="Q75" s="337"/>
      <c r="R75" s="56"/>
      <c r="S75" s="74"/>
      <c r="T75" s="93"/>
      <c r="U75" s="56"/>
      <c r="V75" s="56"/>
      <c r="W75" s="57"/>
      <c r="X75" s="93"/>
      <c r="Y75" s="74"/>
      <c r="Z75" s="93"/>
      <c r="AA75" s="56"/>
      <c r="AB75" s="93"/>
      <c r="AC75" s="56"/>
      <c r="AD75" s="56"/>
      <c r="AE75" s="93"/>
      <c r="AF75" s="97"/>
    </row>
    <row r="76" spans="1:32" s="195" customFormat="1" ht="16.149999999999999" customHeight="1" thickBot="1" x14ac:dyDescent="0.25">
      <c r="A76" s="1574" t="s">
        <v>494</v>
      </c>
      <c r="B76" s="1576"/>
      <c r="C76" s="339">
        <v>120</v>
      </c>
      <c r="D76" s="308"/>
      <c r="E76" s="329">
        <v>1013468.2045106998</v>
      </c>
      <c r="F76" s="329">
        <v>659.21180998497243</v>
      </c>
      <c r="G76" s="329">
        <v>79105.417198196708</v>
      </c>
      <c r="H76" s="339">
        <v>63</v>
      </c>
      <c r="I76" s="308"/>
      <c r="J76" s="329">
        <v>36190.174269271127</v>
      </c>
      <c r="K76" s="339">
        <v>0</v>
      </c>
      <c r="L76" s="308"/>
      <c r="M76" s="329">
        <v>0</v>
      </c>
      <c r="N76" s="339">
        <v>26</v>
      </c>
      <c r="O76" s="308"/>
      <c r="P76" s="329">
        <v>102010.99199582088</v>
      </c>
      <c r="Q76" s="339">
        <v>0</v>
      </c>
      <c r="R76" s="308"/>
      <c r="S76" s="329">
        <v>0</v>
      </c>
      <c r="T76" s="340">
        <v>1230774</v>
      </c>
      <c r="U76" s="308">
        <v>-24041</v>
      </c>
      <c r="V76" s="308">
        <v>809</v>
      </c>
      <c r="W76" s="341">
        <v>-23232</v>
      </c>
      <c r="X76" s="340">
        <v>1207542</v>
      </c>
      <c r="Y76" s="329">
        <v>-3018</v>
      </c>
      <c r="Z76" s="340">
        <v>1204524</v>
      </c>
      <c r="AA76" s="329">
        <v>-4153</v>
      </c>
      <c r="AB76" s="340">
        <v>1200371</v>
      </c>
      <c r="AC76" s="308">
        <v>799936</v>
      </c>
      <c r="AD76" s="308">
        <v>400435</v>
      </c>
      <c r="AE76" s="340">
        <v>100109</v>
      </c>
      <c r="AF76" s="305">
        <v>1200371</v>
      </c>
    </row>
    <row r="77" spans="1:32" s="195" customFormat="1" ht="12.75" customHeight="1" thickTop="1" x14ac:dyDescent="0.2">
      <c r="A77" s="1577" t="s">
        <v>447</v>
      </c>
      <c r="B77" s="1578"/>
      <c r="C77" s="348"/>
      <c r="D77" s="326"/>
      <c r="E77" s="326"/>
      <c r="F77" s="326"/>
      <c r="G77" s="326"/>
      <c r="H77" s="348"/>
      <c r="I77" s="326"/>
      <c r="J77" s="326"/>
      <c r="K77" s="348"/>
      <c r="L77" s="326"/>
      <c r="M77" s="326"/>
      <c r="N77" s="348"/>
      <c r="O77" s="326"/>
      <c r="P77" s="326"/>
      <c r="Q77" s="348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</row>
    <row r="78" spans="1:32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6"/>
      <c r="G78" s="236"/>
      <c r="H78" s="238"/>
      <c r="I78" s="236"/>
      <c r="J78" s="236"/>
      <c r="K78" s="238"/>
      <c r="L78" s="236"/>
      <c r="M78" s="236"/>
      <c r="N78" s="238"/>
      <c r="O78" s="236"/>
      <c r="P78" s="236"/>
      <c r="Q78" s="238"/>
      <c r="R78" s="236"/>
      <c r="S78" s="236"/>
      <c r="T78" s="236"/>
      <c r="U78" s="236"/>
      <c r="V78" s="236"/>
      <c r="W78" s="236"/>
      <c r="X78" s="236"/>
      <c r="Y78" s="236"/>
      <c r="Z78" s="236"/>
      <c r="AA78" s="236"/>
      <c r="AB78" s="97">
        <v>0</v>
      </c>
      <c r="AC78" s="241">
        <v>0</v>
      </c>
      <c r="AD78" s="236">
        <v>0</v>
      </c>
      <c r="AE78" s="97">
        <v>0</v>
      </c>
      <c r="AF78" s="97">
        <v>0</v>
      </c>
    </row>
    <row r="79" spans="1:32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6"/>
      <c r="G79" s="236"/>
      <c r="H79" s="238"/>
      <c r="I79" s="236"/>
      <c r="J79" s="236"/>
      <c r="K79" s="238"/>
      <c r="L79" s="236"/>
      <c r="M79" s="236"/>
      <c r="N79" s="238"/>
      <c r="O79" s="236"/>
      <c r="P79" s="236"/>
      <c r="Q79" s="238"/>
      <c r="R79" s="236"/>
      <c r="S79" s="236"/>
      <c r="T79" s="236"/>
      <c r="U79" s="236"/>
      <c r="V79" s="236"/>
      <c r="W79" s="236"/>
      <c r="X79" s="236"/>
      <c r="Y79" s="236"/>
      <c r="Z79" s="236"/>
      <c r="AA79" s="236"/>
      <c r="AB79" s="240"/>
      <c r="AC79" s="241"/>
      <c r="AD79" s="236"/>
      <c r="AE79" s="240"/>
      <c r="AF79" s="97">
        <v>0</v>
      </c>
    </row>
    <row r="80" spans="1:32" ht="16.149999999999999" customHeight="1" x14ac:dyDescent="0.2">
      <c r="A80" s="1583" t="s">
        <v>547</v>
      </c>
      <c r="B80" s="1584"/>
      <c r="C80" s="238"/>
      <c r="D80" s="236"/>
      <c r="E80" s="236"/>
      <c r="F80" s="236"/>
      <c r="G80" s="236"/>
      <c r="H80" s="238"/>
      <c r="I80" s="236"/>
      <c r="J80" s="236"/>
      <c r="K80" s="238"/>
      <c r="L80" s="236"/>
      <c r="M80" s="236"/>
      <c r="N80" s="238"/>
      <c r="O80" s="236"/>
      <c r="P80" s="236"/>
      <c r="Q80" s="238"/>
      <c r="R80" s="236"/>
      <c r="S80" s="236"/>
      <c r="T80" s="236"/>
      <c r="U80" s="236"/>
      <c r="V80" s="236"/>
      <c r="W80" s="236"/>
      <c r="X80" s="236"/>
      <c r="Y80" s="236"/>
      <c r="Z80" s="236"/>
      <c r="AA80" s="236"/>
      <c r="AB80" s="241"/>
      <c r="AC80" s="241">
        <v>0</v>
      </c>
      <c r="AD80" s="236">
        <v>0</v>
      </c>
      <c r="AE80" s="97">
        <v>0</v>
      </c>
      <c r="AF80" s="97">
        <v>0</v>
      </c>
    </row>
    <row r="81" spans="1:32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6"/>
      <c r="G81" s="236"/>
      <c r="H81" s="238"/>
      <c r="I81" s="236"/>
      <c r="J81" s="236"/>
      <c r="K81" s="238"/>
      <c r="L81" s="236"/>
      <c r="M81" s="236"/>
      <c r="N81" s="238"/>
      <c r="O81" s="236"/>
      <c r="P81" s="236"/>
      <c r="Q81" s="238"/>
      <c r="R81" s="236"/>
      <c r="S81" s="236"/>
      <c r="T81" s="236"/>
      <c r="U81" s="236"/>
      <c r="V81" s="236"/>
      <c r="W81" s="236"/>
      <c r="X81" s="236"/>
      <c r="Y81" s="236"/>
      <c r="Z81" s="236"/>
      <c r="AA81" s="236"/>
      <c r="AB81" s="240"/>
      <c r="AC81" s="241"/>
      <c r="AD81" s="236"/>
      <c r="AE81" s="240"/>
      <c r="AF81" s="97">
        <v>0</v>
      </c>
    </row>
    <row r="82" spans="1:32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7"/>
      <c r="G82" s="237"/>
      <c r="H82" s="239"/>
      <c r="I82" s="237"/>
      <c r="J82" s="237"/>
      <c r="K82" s="239"/>
      <c r="L82" s="237"/>
      <c r="M82" s="237"/>
      <c r="N82" s="239"/>
      <c r="O82" s="237"/>
      <c r="P82" s="237"/>
      <c r="Q82" s="239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95">
        <v>2124</v>
      </c>
      <c r="AC82" s="53">
        <v>1416</v>
      </c>
      <c r="AD82" s="237">
        <v>708</v>
      </c>
      <c r="AE82" s="95">
        <v>177</v>
      </c>
      <c r="AF82" s="95">
        <v>2124</v>
      </c>
    </row>
    <row r="83" spans="1:32" s="195" customFormat="1" ht="16.149999999999999" customHeight="1" thickBot="1" x14ac:dyDescent="0.25">
      <c r="A83" s="1574" t="s">
        <v>495</v>
      </c>
      <c r="B83" s="1575"/>
      <c r="C83" s="304">
        <v>120</v>
      </c>
      <c r="D83" s="303"/>
      <c r="E83" s="321">
        <v>1013468.2045106998</v>
      </c>
      <c r="F83" s="321">
        <v>659.21180998497243</v>
      </c>
      <c r="G83" s="321">
        <v>79105.417198196708</v>
      </c>
      <c r="H83" s="304">
        <v>63</v>
      </c>
      <c r="I83" s="303"/>
      <c r="J83" s="321">
        <v>36190.174269271127</v>
      </c>
      <c r="K83" s="304">
        <v>0</v>
      </c>
      <c r="L83" s="303"/>
      <c r="M83" s="321">
        <v>0</v>
      </c>
      <c r="N83" s="304">
        <v>26</v>
      </c>
      <c r="O83" s="303"/>
      <c r="P83" s="321">
        <v>102010.99199582088</v>
      </c>
      <c r="Q83" s="304">
        <v>0</v>
      </c>
      <c r="R83" s="303"/>
      <c r="S83" s="321">
        <v>0</v>
      </c>
      <c r="T83" s="303">
        <v>1230774</v>
      </c>
      <c r="U83" s="303">
        <v>-24041</v>
      </c>
      <c r="V83" s="303">
        <v>809</v>
      </c>
      <c r="W83" s="303">
        <v>-23232</v>
      </c>
      <c r="X83" s="303">
        <v>1207542</v>
      </c>
      <c r="Y83" s="303">
        <v>-3018</v>
      </c>
      <c r="Z83" s="303">
        <v>1204524</v>
      </c>
      <c r="AA83" s="321">
        <v>-4153</v>
      </c>
      <c r="AB83" s="305">
        <v>1202495</v>
      </c>
      <c r="AC83" s="303">
        <v>801352</v>
      </c>
      <c r="AD83" s="303">
        <v>401143</v>
      </c>
      <c r="AE83" s="305">
        <v>100286</v>
      </c>
      <c r="AF83" s="305">
        <v>1202495</v>
      </c>
    </row>
    <row r="84" spans="1:32" ht="8.4499999999999993" customHeight="1" thickTop="1" x14ac:dyDescent="0.2"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AA84" s="189"/>
      <c r="AB84" s="189"/>
      <c r="AC84" s="189"/>
      <c r="AD84" s="189"/>
      <c r="AE84" s="189"/>
      <c r="AF84" s="189"/>
    </row>
    <row r="85" spans="1:32" ht="8.4499999999999993" customHeight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AA85" s="189"/>
      <c r="AB85" s="189"/>
      <c r="AC85" s="189"/>
      <c r="AD85" s="189"/>
      <c r="AE85" s="189"/>
      <c r="AF85" s="189"/>
    </row>
    <row r="86" spans="1:32" ht="13.9" customHeight="1" x14ac:dyDescent="0.2"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AA86" s="189"/>
      <c r="AB86" s="189"/>
      <c r="AC86" s="189"/>
      <c r="AD86" s="189"/>
      <c r="AE86" s="189"/>
      <c r="AF86" s="189"/>
    </row>
    <row r="87" spans="1:32" ht="13.9" customHeight="1" x14ac:dyDescent="0.2">
      <c r="A87" s="112"/>
      <c r="B87" s="112"/>
      <c r="C87" s="112"/>
      <c r="D87" s="112"/>
      <c r="E87" s="112"/>
      <c r="F87" s="1596"/>
      <c r="G87" s="1596"/>
      <c r="H87" s="112"/>
      <c r="I87" s="112"/>
      <c r="J87" s="112"/>
      <c r="K87" s="112"/>
      <c r="L87" s="1336"/>
      <c r="M87" s="1336"/>
      <c r="N87" s="1336"/>
      <c r="O87" s="1336"/>
      <c r="P87" s="1336"/>
      <c r="Q87" s="1336"/>
      <c r="R87" s="1336"/>
      <c r="S87" s="1336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</row>
    <row r="88" spans="1:32" x14ac:dyDescent="0.2">
      <c r="A88" s="112" t="s">
        <v>1637</v>
      </c>
      <c r="B88" s="112" t="s">
        <v>1637</v>
      </c>
      <c r="C88" s="112" t="s">
        <v>1637</v>
      </c>
      <c r="D88" s="112" t="s">
        <v>1637</v>
      </c>
      <c r="E88" s="112" t="s">
        <v>1637</v>
      </c>
      <c r="F88" s="1596"/>
      <c r="G88" s="1596"/>
      <c r="H88" s="112"/>
      <c r="I88" s="112"/>
      <c r="J88" s="112"/>
      <c r="K88" s="112"/>
      <c r="L88" s="1336"/>
      <c r="M88" s="1336"/>
      <c r="N88" s="1336"/>
      <c r="O88" s="1336"/>
      <c r="P88" s="1336"/>
      <c r="Q88" s="1336"/>
      <c r="R88" s="1336"/>
      <c r="S88" s="1336"/>
      <c r="T88" s="112"/>
      <c r="U88" s="112"/>
      <c r="V88" s="112"/>
      <c r="W88" s="112"/>
      <c r="X88" s="112"/>
      <c r="Y88" s="888"/>
      <c r="Z88" s="1337"/>
      <c r="AA88" s="112"/>
      <c r="AB88" s="112"/>
      <c r="AC88" s="112"/>
      <c r="AD88" s="112"/>
      <c r="AE88" s="112"/>
      <c r="AF88" s="112"/>
    </row>
    <row r="89" spans="1:32" x14ac:dyDescent="0.2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888"/>
      <c r="Z89" s="1337"/>
      <c r="AA89" s="112"/>
      <c r="AB89" s="112"/>
      <c r="AC89" s="112"/>
      <c r="AD89" s="112"/>
      <c r="AE89" s="112"/>
      <c r="AF89" s="112"/>
    </row>
    <row r="90" spans="1:32" x14ac:dyDescent="0.2">
      <c r="A90" s="112"/>
      <c r="B90" s="1339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</row>
    <row r="91" spans="1:32" x14ac:dyDescent="0.2">
      <c r="A91" s="112"/>
      <c r="B91" s="1339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</row>
    <row r="92" spans="1:32" x14ac:dyDescent="0.2">
      <c r="A92" s="112"/>
      <c r="B92" s="1339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</row>
    <row r="93" spans="1:32" x14ac:dyDescent="0.2">
      <c r="A93" s="112"/>
      <c r="B93" s="1339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</row>
  </sheetData>
  <mergeCells count="32">
    <mergeCell ref="A78:B78"/>
    <mergeCell ref="X2:X3"/>
    <mergeCell ref="Y2:Y3"/>
    <mergeCell ref="A1:B3"/>
    <mergeCell ref="N2:P2"/>
    <mergeCell ref="K1:T1"/>
    <mergeCell ref="U1:AA1"/>
    <mergeCell ref="A76:B76"/>
    <mergeCell ref="A77:B77"/>
    <mergeCell ref="T2:T3"/>
    <mergeCell ref="U2:W2"/>
    <mergeCell ref="D2:G2"/>
    <mergeCell ref="H2:J2"/>
    <mergeCell ref="K2:M2"/>
    <mergeCell ref="A79:B79"/>
    <mergeCell ref="A80:B80"/>
    <mergeCell ref="A81:B81"/>
    <mergeCell ref="A82:B82"/>
    <mergeCell ref="A83:B83"/>
    <mergeCell ref="AB1:AF1"/>
    <mergeCell ref="F87:F88"/>
    <mergeCell ref="G87:G88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</mergeCells>
  <printOptions horizontalCentered="1"/>
  <pageMargins left="0.3" right="0.3" top="0.55000000000000004" bottom="0.45" header="0.25" footer="0.25"/>
  <pageSetup paperSize="5" scale="65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7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12.5703125" defaultRowHeight="12.75" x14ac:dyDescent="0.2"/>
  <cols>
    <col min="1" max="1" width="3.85546875" customWidth="1"/>
    <col min="2" max="2" width="27" customWidth="1"/>
    <col min="3" max="3" width="12.140625" customWidth="1"/>
    <col min="4" max="4" width="12" customWidth="1"/>
    <col min="5" max="5" width="11.7109375" bestFit="1" customWidth="1"/>
    <col min="6" max="6" width="12.85546875" bestFit="1" customWidth="1"/>
    <col min="7" max="7" width="13.42578125" customWidth="1"/>
    <col min="8" max="9" width="11.42578125" customWidth="1"/>
    <col min="10" max="10" width="11.28515625" customWidth="1"/>
    <col min="11" max="11" width="12.7109375" customWidth="1"/>
    <col min="12" max="12" width="15.7109375" customWidth="1"/>
    <col min="13" max="14" width="12.7109375" customWidth="1"/>
    <col min="15" max="16" width="15.7109375" customWidth="1"/>
    <col min="17" max="18" width="14" customWidth="1"/>
    <col min="19" max="19" width="15.7109375" customWidth="1"/>
  </cols>
  <sheetData>
    <row r="1" spans="1:19" ht="30" customHeight="1" x14ac:dyDescent="0.2">
      <c r="A1" s="1703" t="s">
        <v>640</v>
      </c>
      <c r="B1" s="1704"/>
      <c r="C1" s="1725" t="s">
        <v>1625</v>
      </c>
      <c r="D1" s="1725"/>
      <c r="E1" s="1725"/>
      <c r="F1" s="1725"/>
      <c r="G1" s="1725"/>
      <c r="H1" s="1725"/>
      <c r="I1" s="1725"/>
      <c r="J1" s="1725"/>
      <c r="K1" s="1725"/>
      <c r="L1" s="1719" t="s">
        <v>394</v>
      </c>
      <c r="M1" s="1719"/>
      <c r="N1" s="1719"/>
      <c r="O1" s="1719"/>
      <c r="P1" s="1719"/>
      <c r="Q1" s="1719"/>
      <c r="R1" s="1719"/>
      <c r="S1" s="1719"/>
    </row>
    <row r="2" spans="1:19" ht="104.25" customHeight="1" x14ac:dyDescent="0.2">
      <c r="A2" s="1705"/>
      <c r="B2" s="1706"/>
      <c r="C2" s="1718" t="s">
        <v>1623</v>
      </c>
      <c r="D2" s="1718" t="s">
        <v>1624</v>
      </c>
      <c r="E2" s="1507" t="s">
        <v>672</v>
      </c>
      <c r="F2" s="1507" t="s">
        <v>671</v>
      </c>
      <c r="G2" s="1718" t="s">
        <v>1330</v>
      </c>
      <c r="H2" s="1718" t="s">
        <v>296</v>
      </c>
      <c r="I2" s="1718" t="s">
        <v>297</v>
      </c>
      <c r="J2" s="1718" t="s">
        <v>453</v>
      </c>
      <c r="K2" s="1718" t="s">
        <v>670</v>
      </c>
      <c r="L2" s="1716" t="s">
        <v>1376</v>
      </c>
      <c r="M2" s="1716" t="s">
        <v>1239</v>
      </c>
      <c r="N2" s="1716" t="s">
        <v>1240</v>
      </c>
      <c r="O2" s="1716" t="s">
        <v>395</v>
      </c>
      <c r="P2" s="1716" t="s">
        <v>673</v>
      </c>
      <c r="Q2" s="1716" t="s">
        <v>356</v>
      </c>
      <c r="R2" s="1716" t="s">
        <v>297</v>
      </c>
      <c r="S2" s="1716" t="s">
        <v>396</v>
      </c>
    </row>
    <row r="3" spans="1:19" ht="13.15" customHeight="1" x14ac:dyDescent="0.2">
      <c r="A3" s="1707"/>
      <c r="B3" s="1708"/>
      <c r="C3" s="1718"/>
      <c r="D3" s="1718"/>
      <c r="E3" s="207">
        <v>0.31638418079096048</v>
      </c>
      <c r="F3" s="208">
        <v>1470.3473918621949</v>
      </c>
      <c r="G3" s="1718"/>
      <c r="H3" s="1718"/>
      <c r="I3" s="1718"/>
      <c r="J3" s="1718"/>
      <c r="K3" s="1718"/>
      <c r="L3" s="1716"/>
      <c r="M3" s="1716"/>
      <c r="N3" s="1716"/>
      <c r="O3" s="1716"/>
      <c r="P3" s="1716"/>
      <c r="Q3" s="1716"/>
      <c r="R3" s="1716"/>
      <c r="S3" s="1716"/>
    </row>
    <row r="4" spans="1:19" ht="14.25" customHeight="1" x14ac:dyDescent="0.2">
      <c r="A4" s="22"/>
      <c r="B4" s="23"/>
      <c r="C4" s="24">
        <v>1</v>
      </c>
      <c r="D4" s="24">
        <f t="shared" ref="D4:S4" si="0">C4+1</f>
        <v>2</v>
      </c>
      <c r="E4" s="24">
        <f t="shared" si="0"/>
        <v>3</v>
      </c>
      <c r="F4" s="24">
        <f t="shared" si="0"/>
        <v>4</v>
      </c>
      <c r="G4" s="24">
        <f t="shared" si="0"/>
        <v>5</v>
      </c>
      <c r="H4" s="24">
        <f t="shared" si="0"/>
        <v>6</v>
      </c>
      <c r="I4" s="24">
        <f t="shared" si="0"/>
        <v>7</v>
      </c>
      <c r="J4" s="24">
        <f t="shared" si="0"/>
        <v>8</v>
      </c>
      <c r="K4" s="24">
        <f t="shared" si="0"/>
        <v>9</v>
      </c>
      <c r="L4" s="24">
        <f t="shared" si="0"/>
        <v>10</v>
      </c>
      <c r="M4" s="24">
        <f t="shared" si="0"/>
        <v>11</v>
      </c>
      <c r="N4" s="24">
        <f t="shared" si="0"/>
        <v>12</v>
      </c>
      <c r="O4" s="24">
        <f t="shared" si="0"/>
        <v>13</v>
      </c>
      <c r="P4" s="24">
        <f t="shared" si="0"/>
        <v>14</v>
      </c>
      <c r="Q4" s="24">
        <f t="shared" si="0"/>
        <v>15</v>
      </c>
      <c r="R4" s="24">
        <f t="shared" si="0"/>
        <v>16</v>
      </c>
      <c r="S4" s="24">
        <f t="shared" si="0"/>
        <v>17</v>
      </c>
    </row>
    <row r="5" spans="1:19" ht="33.75" x14ac:dyDescent="0.2">
      <c r="A5" s="1184"/>
      <c r="B5" s="1184"/>
      <c r="C5" s="984" t="s">
        <v>1326</v>
      </c>
      <c r="D5" s="984" t="s">
        <v>505</v>
      </c>
      <c r="E5" s="984" t="s">
        <v>1327</v>
      </c>
      <c r="F5" s="984" t="s">
        <v>1328</v>
      </c>
      <c r="G5" s="984" t="s">
        <v>1496</v>
      </c>
      <c r="H5" s="984" t="s">
        <v>1329</v>
      </c>
      <c r="I5" s="984" t="s">
        <v>1081</v>
      </c>
      <c r="J5" s="984" t="s">
        <v>1333</v>
      </c>
      <c r="K5" s="984" t="s">
        <v>1497</v>
      </c>
      <c r="L5" s="984" t="s">
        <v>1082</v>
      </c>
      <c r="M5" s="984" t="s">
        <v>259</v>
      </c>
      <c r="N5" s="984" t="s">
        <v>1083</v>
      </c>
      <c r="O5" s="984" t="s">
        <v>1325</v>
      </c>
      <c r="P5" s="984" t="s">
        <v>936</v>
      </c>
      <c r="Q5" s="984" t="s">
        <v>1331</v>
      </c>
      <c r="R5" s="984" t="s">
        <v>1084</v>
      </c>
      <c r="S5" s="984" t="s">
        <v>1332</v>
      </c>
    </row>
    <row r="6" spans="1:19" ht="22.5" hidden="1" x14ac:dyDescent="0.2">
      <c r="A6" s="1184"/>
      <c r="B6" s="1184"/>
      <c r="C6" s="984" t="s">
        <v>1085</v>
      </c>
      <c r="D6" s="984" t="s">
        <v>805</v>
      </c>
      <c r="E6" s="984" t="s">
        <v>806</v>
      </c>
      <c r="F6" s="984" t="s">
        <v>806</v>
      </c>
      <c r="G6" s="1153" t="s">
        <v>1079</v>
      </c>
      <c r="H6" s="984" t="s">
        <v>1059</v>
      </c>
      <c r="I6" s="984" t="s">
        <v>806</v>
      </c>
      <c r="J6" s="984" t="s">
        <v>806</v>
      </c>
      <c r="K6" s="1153" t="s">
        <v>1080</v>
      </c>
      <c r="L6" s="984" t="s">
        <v>805</v>
      </c>
      <c r="M6" s="984" t="s">
        <v>805</v>
      </c>
      <c r="N6" s="984" t="s">
        <v>806</v>
      </c>
      <c r="O6" s="984" t="s">
        <v>806</v>
      </c>
      <c r="P6" s="984" t="s">
        <v>806</v>
      </c>
      <c r="Q6" s="984" t="s">
        <v>1059</v>
      </c>
      <c r="R6" s="984" t="s">
        <v>806</v>
      </c>
      <c r="S6" s="984" t="s">
        <v>806</v>
      </c>
    </row>
    <row r="7" spans="1:19" ht="16.149999999999999" customHeight="1" x14ac:dyDescent="0.2">
      <c r="A7" s="45">
        <v>1</v>
      </c>
      <c r="B7" s="32" t="s">
        <v>7</v>
      </c>
      <c r="C7" s="33">
        <f>IFERROR(VLOOKUP($A7,'[12]OJJ_Final ADM'!$A$5:$C$60,3,FALSE),0)</f>
        <v>1.9298250000000001</v>
      </c>
      <c r="D7" s="34">
        <f>'3_Levels 1&amp;2'!AQ7</f>
        <v>5650.5299127326252</v>
      </c>
      <c r="E7" s="34">
        <f>D7*(1+$E$3)</f>
        <v>7438.2681902073537</v>
      </c>
      <c r="F7" s="34">
        <f>E7+$F$3</f>
        <v>8908.6155820695494</v>
      </c>
      <c r="G7" s="101">
        <f t="shared" ref="G7:G38" si="1">ROUND(C7*F7,0)</f>
        <v>17192</v>
      </c>
      <c r="H7" s="35">
        <f>('[3]5A3_OJJ'!J7*2)+('[5]5A3_OJJ'!J7*6)</f>
        <v>11464</v>
      </c>
      <c r="I7" s="35">
        <f t="shared" ref="I7:I70" si="2">G7-H7</f>
        <v>5728</v>
      </c>
      <c r="J7" s="98">
        <f t="shared" ref="J7:J70" si="3">ROUND(I7/$J$85,0)</f>
        <v>1432</v>
      </c>
      <c r="K7" s="101">
        <f>G7</f>
        <v>17192</v>
      </c>
      <c r="L7" s="36">
        <f>'3_Levels 1&amp;2'!AT7</f>
        <v>23940247</v>
      </c>
      <c r="M7" s="37">
        <f>'3_Levels 1&amp;2'!C7</f>
        <v>9511</v>
      </c>
      <c r="N7" s="37">
        <f t="shared" ref="N7:N38" si="4">C7+M7</f>
        <v>9512.9298249999993</v>
      </c>
      <c r="O7" s="38">
        <f>L7/N7</f>
        <v>2516.6008201894838</v>
      </c>
      <c r="P7" s="102">
        <f>ROUND(C7*O7,0)</f>
        <v>4857</v>
      </c>
      <c r="Q7" s="38">
        <f>('[3]5A3_OJJ'!S7*2)+('[5]5A3_OJJ'!S7*6)</f>
        <v>3240</v>
      </c>
      <c r="R7" s="38">
        <f>P7-Q7</f>
        <v>1617</v>
      </c>
      <c r="S7" s="102">
        <f t="shared" ref="S7:S70" si="5">ROUND(R7/$S$85,0)</f>
        <v>404</v>
      </c>
    </row>
    <row r="8" spans="1:19" ht="16.149999999999999" customHeight="1" x14ac:dyDescent="0.2">
      <c r="A8" s="46">
        <v>2</v>
      </c>
      <c r="B8" s="39" t="s">
        <v>8</v>
      </c>
      <c r="C8" s="40">
        <f>IFERROR(VLOOKUP($A8,'[12]OJJ_Final ADM'!$A$5:$C$60,3,FALSE),0)</f>
        <v>0</v>
      </c>
      <c r="D8" s="41">
        <f>'3_Levels 1&amp;2'!AQ8</f>
        <v>7371.2974901574808</v>
      </c>
      <c r="E8" s="41">
        <f t="shared" ref="E8:E71" si="6">D8*(1+$E$3)</f>
        <v>9703.4594079474173</v>
      </c>
      <c r="F8" s="41">
        <f t="shared" ref="F8:F71" si="7">E8+$F$3</f>
        <v>11173.806799809612</v>
      </c>
      <c r="G8" s="99">
        <f t="shared" si="1"/>
        <v>0</v>
      </c>
      <c r="H8" s="41">
        <f>('[3]5A3_OJJ'!J8*2)+('[5]5A3_OJJ'!J8*6)</f>
        <v>0</v>
      </c>
      <c r="I8" s="41">
        <f t="shared" si="2"/>
        <v>0</v>
      </c>
      <c r="J8" s="99">
        <f t="shared" si="3"/>
        <v>0</v>
      </c>
      <c r="K8" s="99">
        <f t="shared" ref="K8:K71" si="8">G8</f>
        <v>0</v>
      </c>
      <c r="L8" s="42">
        <f>'3_Levels 1&amp;2'!AT8</f>
        <v>11323109.1</v>
      </c>
      <c r="M8" s="43">
        <f>'3_Levels 1&amp;2'!C8</f>
        <v>4064</v>
      </c>
      <c r="N8" s="43">
        <f t="shared" si="4"/>
        <v>4064</v>
      </c>
      <c r="O8" s="44">
        <f t="shared" ref="O8:O71" si="9">L8/N8</f>
        <v>2786.1981053149607</v>
      </c>
      <c r="P8" s="103">
        <f t="shared" ref="P8:P71" si="10">ROUND(C8*O8,0)</f>
        <v>0</v>
      </c>
      <c r="Q8" s="44">
        <f>('[3]5A3_OJJ'!S8*2)+('[5]5A3_OJJ'!S8*6)</f>
        <v>0</v>
      </c>
      <c r="R8" s="44">
        <f t="shared" ref="R8:R71" si="11">P8-Q8</f>
        <v>0</v>
      </c>
      <c r="S8" s="103">
        <f t="shared" si="5"/>
        <v>0</v>
      </c>
    </row>
    <row r="9" spans="1:19" ht="16.149999999999999" customHeight="1" x14ac:dyDescent="0.2">
      <c r="A9" s="46">
        <v>3</v>
      </c>
      <c r="B9" s="39" t="s">
        <v>9</v>
      </c>
      <c r="C9" s="40">
        <f>IFERROR(VLOOKUP($A9,'[12]OJJ_Final ADM'!$A$5:$C$60,3,FALSE),0)</f>
        <v>2.078948</v>
      </c>
      <c r="D9" s="41">
        <f>'3_Levels 1&amp;2'!AQ9</f>
        <v>4470.1203888787932</v>
      </c>
      <c r="E9" s="41">
        <f t="shared" si="6"/>
        <v>5884.3957661511795</v>
      </c>
      <c r="F9" s="41">
        <f t="shared" si="7"/>
        <v>7354.7431580133743</v>
      </c>
      <c r="G9" s="99">
        <f t="shared" si="1"/>
        <v>15290</v>
      </c>
      <c r="H9" s="41">
        <f>('[3]5A3_OJJ'!J9*2)+('[5]5A3_OJJ'!J9*6)</f>
        <v>10192</v>
      </c>
      <c r="I9" s="41">
        <f t="shared" si="2"/>
        <v>5098</v>
      </c>
      <c r="J9" s="99">
        <f t="shared" si="3"/>
        <v>1275</v>
      </c>
      <c r="K9" s="99">
        <f t="shared" si="8"/>
        <v>15290</v>
      </c>
      <c r="L9" s="42">
        <f>'3_Levels 1&amp;2'!AT9</f>
        <v>83171651.620000005</v>
      </c>
      <c r="M9" s="43">
        <f>'3_Levels 1&amp;2'!C9</f>
        <v>22012</v>
      </c>
      <c r="N9" s="43">
        <f t="shared" si="4"/>
        <v>22014.078947999998</v>
      </c>
      <c r="O9" s="44">
        <f t="shared" si="9"/>
        <v>3778.1118081961013</v>
      </c>
      <c r="P9" s="103">
        <f t="shared" si="10"/>
        <v>7854</v>
      </c>
      <c r="Q9" s="44">
        <f>('[3]5A3_OJJ'!S9*2)+('[5]5A3_OJJ'!S9*6)</f>
        <v>5234</v>
      </c>
      <c r="R9" s="44">
        <f t="shared" si="11"/>
        <v>2620</v>
      </c>
      <c r="S9" s="103">
        <f t="shared" si="5"/>
        <v>655</v>
      </c>
    </row>
    <row r="10" spans="1:19" ht="16.149999999999999" customHeight="1" x14ac:dyDescent="0.2">
      <c r="A10" s="46">
        <v>4</v>
      </c>
      <c r="B10" s="39" t="s">
        <v>10</v>
      </c>
      <c r="C10" s="40">
        <f>IFERROR(VLOOKUP($A10,'[12]OJJ_Final ADM'!$A$5:$C$60,3,FALSE),0)</f>
        <v>0</v>
      </c>
      <c r="D10" s="41">
        <f>'3_Levels 1&amp;2'!AQ10</f>
        <v>6892.3835147744949</v>
      </c>
      <c r="E10" s="41">
        <f t="shared" si="6"/>
        <v>9073.0246267935436</v>
      </c>
      <c r="F10" s="41">
        <f t="shared" si="7"/>
        <v>10543.372018655738</v>
      </c>
      <c r="G10" s="99">
        <f t="shared" si="1"/>
        <v>0</v>
      </c>
      <c r="H10" s="41">
        <f>('[3]5A3_OJJ'!J10*2)+('[5]5A3_OJJ'!J10*6)</f>
        <v>0</v>
      </c>
      <c r="I10" s="41">
        <f t="shared" si="2"/>
        <v>0</v>
      </c>
      <c r="J10" s="99">
        <f t="shared" si="3"/>
        <v>0</v>
      </c>
      <c r="K10" s="99">
        <f t="shared" si="8"/>
        <v>0</v>
      </c>
      <c r="L10" s="42">
        <f>'3_Levels 1&amp;2'!AT10</f>
        <v>10807490.560000001</v>
      </c>
      <c r="M10" s="43">
        <f>'3_Levels 1&amp;2'!C10</f>
        <v>3215</v>
      </c>
      <c r="N10" s="43">
        <f t="shared" si="4"/>
        <v>3215</v>
      </c>
      <c r="O10" s="44">
        <f t="shared" si="9"/>
        <v>3361.5833779160189</v>
      </c>
      <c r="P10" s="103">
        <f t="shared" si="10"/>
        <v>0</v>
      </c>
      <c r="Q10" s="44">
        <f>('[3]5A3_OJJ'!S10*2)+('[5]5A3_OJJ'!S10*6)</f>
        <v>0</v>
      </c>
      <c r="R10" s="44">
        <f t="shared" si="11"/>
        <v>0</v>
      </c>
      <c r="S10" s="103">
        <f t="shared" si="5"/>
        <v>0</v>
      </c>
    </row>
    <row r="11" spans="1:19" ht="16.149999999999999" customHeight="1" x14ac:dyDescent="0.2">
      <c r="A11" s="25">
        <v>5</v>
      </c>
      <c r="B11" s="26" t="s">
        <v>11</v>
      </c>
      <c r="C11" s="27">
        <f>IFERROR(VLOOKUP($A11,'[12]OJJ_Final ADM'!$A$5:$C$60,3,FALSE),0)</f>
        <v>0.68420999999999998</v>
      </c>
      <c r="D11" s="28">
        <f>'3_Levels 1&amp;2'!AQ11</f>
        <v>6036.0305460099271</v>
      </c>
      <c r="E11" s="28">
        <f t="shared" si="6"/>
        <v>7945.735125538491</v>
      </c>
      <c r="F11" s="28">
        <f t="shared" si="7"/>
        <v>9416.0825174006859</v>
      </c>
      <c r="G11" s="100">
        <f t="shared" si="1"/>
        <v>6443</v>
      </c>
      <c r="H11" s="28">
        <f>('[3]5A3_OJJ'!J11*2)+('[5]5A3_OJJ'!J11*6)</f>
        <v>4296</v>
      </c>
      <c r="I11" s="28">
        <f t="shared" si="2"/>
        <v>2147</v>
      </c>
      <c r="J11" s="100">
        <f t="shared" si="3"/>
        <v>537</v>
      </c>
      <c r="K11" s="100">
        <f t="shared" si="8"/>
        <v>6443</v>
      </c>
      <c r="L11" s="29">
        <f>'3_Levels 1&amp;2'!AT11</f>
        <v>11570038</v>
      </c>
      <c r="M11" s="30">
        <f>'3_Levels 1&amp;2'!C11</f>
        <v>5238</v>
      </c>
      <c r="N11" s="30">
        <f t="shared" si="4"/>
        <v>5238.6842100000003</v>
      </c>
      <c r="O11" s="31">
        <f t="shared" si="9"/>
        <v>2208.5771037533104</v>
      </c>
      <c r="P11" s="104">
        <f t="shared" si="10"/>
        <v>1511</v>
      </c>
      <c r="Q11" s="31">
        <f>('[3]5A3_OJJ'!S11*2)+('[5]5A3_OJJ'!S11*6)</f>
        <v>1008</v>
      </c>
      <c r="R11" s="31">
        <f t="shared" si="11"/>
        <v>503</v>
      </c>
      <c r="S11" s="104">
        <f t="shared" si="5"/>
        <v>126</v>
      </c>
    </row>
    <row r="12" spans="1:19" ht="16.149999999999999" customHeight="1" x14ac:dyDescent="0.2">
      <c r="A12" s="45">
        <v>6</v>
      </c>
      <c r="B12" s="32" t="s">
        <v>12</v>
      </c>
      <c r="C12" s="33">
        <f>IFERROR(VLOOKUP($A12,'[12]OJJ_Final ADM'!$A$5:$C$60,3,FALSE),0)</f>
        <v>0.93859700000000001</v>
      </c>
      <c r="D12" s="34">
        <f>'3_Levels 1&amp;2'!AQ12</f>
        <v>6247.8737236215111</v>
      </c>
      <c r="E12" s="34">
        <f t="shared" si="6"/>
        <v>8224.6021333548706</v>
      </c>
      <c r="F12" s="34">
        <f t="shared" si="7"/>
        <v>9694.9495252170655</v>
      </c>
      <c r="G12" s="101">
        <f t="shared" si="1"/>
        <v>9100</v>
      </c>
      <c r="H12" s="35">
        <f>('[3]5A3_OJJ'!J12*2)+('[5]5A3_OJJ'!J12*6)</f>
        <v>7032</v>
      </c>
      <c r="I12" s="35">
        <f t="shared" si="2"/>
        <v>2068</v>
      </c>
      <c r="J12" s="98">
        <f t="shared" si="3"/>
        <v>517</v>
      </c>
      <c r="K12" s="101">
        <f t="shared" si="8"/>
        <v>9100</v>
      </c>
      <c r="L12" s="36">
        <f>'3_Levels 1&amp;2'!AT12</f>
        <v>18958972.84</v>
      </c>
      <c r="M12" s="37">
        <f>'3_Levels 1&amp;2'!C12</f>
        <v>5876</v>
      </c>
      <c r="N12" s="37">
        <f t="shared" si="4"/>
        <v>5876.9385970000003</v>
      </c>
      <c r="O12" s="38">
        <f t="shared" si="9"/>
        <v>3225.9947125665026</v>
      </c>
      <c r="P12" s="102">
        <f t="shared" si="10"/>
        <v>3028</v>
      </c>
      <c r="Q12" s="38">
        <f>('[3]5A3_OJJ'!S12*2)+('[5]5A3_OJJ'!S12*6)</f>
        <v>2342</v>
      </c>
      <c r="R12" s="38">
        <f t="shared" si="11"/>
        <v>686</v>
      </c>
      <c r="S12" s="102">
        <f t="shared" si="5"/>
        <v>172</v>
      </c>
    </row>
    <row r="13" spans="1:19" ht="16.149999999999999" customHeight="1" x14ac:dyDescent="0.2">
      <c r="A13" s="46">
        <v>7</v>
      </c>
      <c r="B13" s="39" t="s">
        <v>13</v>
      </c>
      <c r="C13" s="40">
        <f>IFERROR(VLOOKUP($A13,'[12]OJJ_Final ADM'!$A$5:$C$60,3,FALSE),0)</f>
        <v>1</v>
      </c>
      <c r="D13" s="41">
        <f>'3_Levels 1&amp;2'!AQ13</f>
        <v>4112.5645534474779</v>
      </c>
      <c r="E13" s="41">
        <f t="shared" si="6"/>
        <v>5413.7149206398999</v>
      </c>
      <c r="F13" s="41">
        <f t="shared" si="7"/>
        <v>6884.0623125020948</v>
      </c>
      <c r="G13" s="99">
        <f t="shared" si="1"/>
        <v>6884</v>
      </c>
      <c r="H13" s="41">
        <f>('[3]5A3_OJJ'!J13*2)+('[5]5A3_OJJ'!J13*6)</f>
        <v>4592</v>
      </c>
      <c r="I13" s="41">
        <f t="shared" si="2"/>
        <v>2292</v>
      </c>
      <c r="J13" s="99">
        <f t="shared" si="3"/>
        <v>573</v>
      </c>
      <c r="K13" s="99">
        <f t="shared" si="8"/>
        <v>6884</v>
      </c>
      <c r="L13" s="42">
        <f>'3_Levels 1&amp;2'!AT13</f>
        <v>11263859.4</v>
      </c>
      <c r="M13" s="43">
        <f>'3_Levels 1&amp;2'!C13</f>
        <v>2161</v>
      </c>
      <c r="N13" s="43">
        <f t="shared" si="4"/>
        <v>2162</v>
      </c>
      <c r="O13" s="44">
        <f t="shared" si="9"/>
        <v>5209.9257169287703</v>
      </c>
      <c r="P13" s="103">
        <f t="shared" si="10"/>
        <v>5210</v>
      </c>
      <c r="Q13" s="44">
        <f>('[3]5A3_OJJ'!S13*2)+('[5]5A3_OJJ'!S13*6)</f>
        <v>3472</v>
      </c>
      <c r="R13" s="44">
        <f t="shared" si="11"/>
        <v>1738</v>
      </c>
      <c r="S13" s="103">
        <f t="shared" si="5"/>
        <v>435</v>
      </c>
    </row>
    <row r="14" spans="1:19" ht="16.149999999999999" customHeight="1" x14ac:dyDescent="0.2">
      <c r="A14" s="46">
        <v>8</v>
      </c>
      <c r="B14" s="39" t="s">
        <v>14</v>
      </c>
      <c r="C14" s="40">
        <f>IFERROR(VLOOKUP($A14,'[12]OJJ_Final ADM'!$A$5:$C$60,3,FALSE),0)</f>
        <v>2.3026309999999999</v>
      </c>
      <c r="D14" s="41">
        <f>'3_Levels 1&amp;2'!AQ14</f>
        <v>5811.8198929527207</v>
      </c>
      <c r="E14" s="41">
        <f t="shared" si="6"/>
        <v>7650.5877686891745</v>
      </c>
      <c r="F14" s="41">
        <f t="shared" si="7"/>
        <v>9120.9351605513693</v>
      </c>
      <c r="G14" s="99">
        <f t="shared" si="1"/>
        <v>21002</v>
      </c>
      <c r="H14" s="41">
        <f>('[3]5A3_OJJ'!J14*2)+('[5]5A3_OJJ'!J14*6)</f>
        <v>14000</v>
      </c>
      <c r="I14" s="41">
        <f t="shared" si="2"/>
        <v>7002</v>
      </c>
      <c r="J14" s="99">
        <f t="shared" si="3"/>
        <v>1751</v>
      </c>
      <c r="K14" s="99">
        <f t="shared" si="8"/>
        <v>21002</v>
      </c>
      <c r="L14" s="42">
        <f>'3_Levels 1&amp;2'!AT14</f>
        <v>75076404.280000001</v>
      </c>
      <c r="M14" s="43">
        <f>'3_Levels 1&amp;2'!C14</f>
        <v>22420</v>
      </c>
      <c r="N14" s="43">
        <f t="shared" si="4"/>
        <v>22422.302630999999</v>
      </c>
      <c r="O14" s="44">
        <f t="shared" si="9"/>
        <v>3348.2914540722936</v>
      </c>
      <c r="P14" s="103">
        <f t="shared" si="10"/>
        <v>7710</v>
      </c>
      <c r="Q14" s="44">
        <f>('[3]5A3_OJJ'!S14*2)+('[5]5A3_OJJ'!S14*6)</f>
        <v>5138</v>
      </c>
      <c r="R14" s="44">
        <f t="shared" si="11"/>
        <v>2572</v>
      </c>
      <c r="S14" s="103">
        <f t="shared" si="5"/>
        <v>643</v>
      </c>
    </row>
    <row r="15" spans="1:19" ht="16.149999999999999" customHeight="1" x14ac:dyDescent="0.2">
      <c r="A15" s="46">
        <v>9</v>
      </c>
      <c r="B15" s="39" t="s">
        <v>15</v>
      </c>
      <c r="C15" s="40">
        <f>IFERROR(VLOOKUP($A15,'[12]OJJ_Final ADM'!$A$5:$C$60,3,FALSE),0)</f>
        <v>30.320178999999992</v>
      </c>
      <c r="D15" s="41">
        <f>'3_Levels 1&amp;2'!AQ15</f>
        <v>5557.0900651837574</v>
      </c>
      <c r="E15" s="41">
        <f t="shared" si="6"/>
        <v>7315.2654530385053</v>
      </c>
      <c r="F15" s="41">
        <f t="shared" si="7"/>
        <v>8785.612844900701</v>
      </c>
      <c r="G15" s="99">
        <f t="shared" si="1"/>
        <v>266381</v>
      </c>
      <c r="H15" s="41">
        <f>('[3]5A3_OJJ'!J15*2)+('[5]5A3_OJJ'!J15*6)</f>
        <v>180080</v>
      </c>
      <c r="I15" s="41">
        <f t="shared" si="2"/>
        <v>86301</v>
      </c>
      <c r="J15" s="99">
        <f t="shared" si="3"/>
        <v>21575</v>
      </c>
      <c r="K15" s="99">
        <f t="shared" si="8"/>
        <v>266381</v>
      </c>
      <c r="L15" s="42">
        <f>'3_Levels 1&amp;2'!AT15</f>
        <v>137350020.97999999</v>
      </c>
      <c r="M15" s="43">
        <f>'3_Levels 1&amp;2'!C15</f>
        <v>39427</v>
      </c>
      <c r="N15" s="43">
        <f t="shared" si="4"/>
        <v>39457.320179000002</v>
      </c>
      <c r="O15" s="44">
        <f t="shared" si="9"/>
        <v>3480.9769228347263</v>
      </c>
      <c r="P15" s="103">
        <f t="shared" si="10"/>
        <v>105544</v>
      </c>
      <c r="Q15" s="44">
        <f>('[3]5A3_OJJ'!S15*2)+('[5]5A3_OJJ'!S15*6)</f>
        <v>71352</v>
      </c>
      <c r="R15" s="44">
        <f t="shared" si="11"/>
        <v>34192</v>
      </c>
      <c r="S15" s="103">
        <f t="shared" si="5"/>
        <v>8548</v>
      </c>
    </row>
    <row r="16" spans="1:19" ht="16.149999999999999" customHeight="1" x14ac:dyDescent="0.2">
      <c r="A16" s="25">
        <v>10</v>
      </c>
      <c r="B16" s="26" t="s">
        <v>16</v>
      </c>
      <c r="C16" s="27">
        <f>IFERROR(VLOOKUP($A16,'[12]OJJ_Final ADM'!$A$5:$C$60,3,FALSE),0)</f>
        <v>11.421053000000001</v>
      </c>
      <c r="D16" s="28">
        <f>'3_Levels 1&amp;2'!AQ16</f>
        <v>4373.3392690910187</v>
      </c>
      <c r="E16" s="28">
        <f t="shared" si="6"/>
        <v>5756.9946310633186</v>
      </c>
      <c r="F16" s="28">
        <f t="shared" si="7"/>
        <v>7227.3420229255134</v>
      </c>
      <c r="G16" s="100">
        <f t="shared" si="1"/>
        <v>82544</v>
      </c>
      <c r="H16" s="28">
        <f>('[3]5A3_OJJ'!J16*2)+('[5]5A3_OJJ'!J16*6)</f>
        <v>56808</v>
      </c>
      <c r="I16" s="28">
        <f t="shared" si="2"/>
        <v>25736</v>
      </c>
      <c r="J16" s="100">
        <f t="shared" si="3"/>
        <v>6434</v>
      </c>
      <c r="K16" s="100">
        <f t="shared" si="8"/>
        <v>82544</v>
      </c>
      <c r="L16" s="29">
        <f>'3_Levels 1&amp;2'!AT16</f>
        <v>146003389.41999999</v>
      </c>
      <c r="M16" s="30">
        <f>'3_Levels 1&amp;2'!C16</f>
        <v>33301</v>
      </c>
      <c r="N16" s="30">
        <f t="shared" si="4"/>
        <v>33312.421052999998</v>
      </c>
      <c r="O16" s="31">
        <f t="shared" si="9"/>
        <v>4382.851345079629</v>
      </c>
      <c r="P16" s="104">
        <f t="shared" si="10"/>
        <v>50057</v>
      </c>
      <c r="Q16" s="31">
        <f>('[3]5A3_OJJ'!S16*2)+('[5]5A3_OJJ'!S16*6)</f>
        <v>34448</v>
      </c>
      <c r="R16" s="31">
        <f t="shared" si="11"/>
        <v>15609</v>
      </c>
      <c r="S16" s="104">
        <f t="shared" si="5"/>
        <v>3902</v>
      </c>
    </row>
    <row r="17" spans="1:19" ht="16.149999999999999" customHeight="1" x14ac:dyDescent="0.2">
      <c r="A17" s="45">
        <v>11</v>
      </c>
      <c r="B17" s="32" t="s">
        <v>17</v>
      </c>
      <c r="C17" s="33">
        <f>IFERROR(VLOOKUP($A17,'[12]OJJ_Final ADM'!$A$5:$C$60,3,FALSE),0)</f>
        <v>0</v>
      </c>
      <c r="D17" s="34">
        <f>'3_Levels 1&amp;2'!AQ17</f>
        <v>7828.0499683744465</v>
      </c>
      <c r="E17" s="34">
        <f t="shared" si="6"/>
        <v>10304.7211448093</v>
      </c>
      <c r="F17" s="34">
        <f t="shared" si="7"/>
        <v>11775.068536671495</v>
      </c>
      <c r="G17" s="101">
        <f t="shared" si="1"/>
        <v>0</v>
      </c>
      <c r="H17" s="35">
        <f>('[3]5A3_OJJ'!J17*2)+('[5]5A3_OJJ'!J17*6)</f>
        <v>0</v>
      </c>
      <c r="I17" s="35">
        <f t="shared" si="2"/>
        <v>0</v>
      </c>
      <c r="J17" s="98">
        <f t="shared" si="3"/>
        <v>0</v>
      </c>
      <c r="K17" s="101">
        <f t="shared" si="8"/>
        <v>0</v>
      </c>
      <c r="L17" s="36">
        <f>'3_Levels 1&amp;2'!AT17</f>
        <v>5286520</v>
      </c>
      <c r="M17" s="37">
        <f>'3_Levels 1&amp;2'!C17</f>
        <v>1581</v>
      </c>
      <c r="N17" s="37">
        <f t="shared" si="4"/>
        <v>1581</v>
      </c>
      <c r="O17" s="38">
        <f t="shared" si="9"/>
        <v>3343.7824161922836</v>
      </c>
      <c r="P17" s="102">
        <f t="shared" si="10"/>
        <v>0</v>
      </c>
      <c r="Q17" s="38">
        <f>('[3]5A3_OJJ'!S17*2)+('[5]5A3_OJJ'!S17*6)</f>
        <v>0</v>
      </c>
      <c r="R17" s="38">
        <f t="shared" si="11"/>
        <v>0</v>
      </c>
      <c r="S17" s="102">
        <f t="shared" si="5"/>
        <v>0</v>
      </c>
    </row>
    <row r="18" spans="1:19" ht="16.149999999999999" customHeight="1" x14ac:dyDescent="0.2">
      <c r="A18" s="46">
        <v>12</v>
      </c>
      <c r="B18" s="39" t="s">
        <v>18</v>
      </c>
      <c r="C18" s="40">
        <f>IFERROR(VLOOKUP($A18,'[12]OJJ_Final ADM'!$A$5:$C$60,3,FALSE),0)</f>
        <v>0</v>
      </c>
      <c r="D18" s="41">
        <f>'3_Levels 1&amp;2'!AQ18</f>
        <v>3861.1115326251897</v>
      </c>
      <c r="E18" s="41">
        <f t="shared" si="6"/>
        <v>5082.7061418173398</v>
      </c>
      <c r="F18" s="41">
        <f t="shared" si="7"/>
        <v>6553.0535336795347</v>
      </c>
      <c r="G18" s="99">
        <f t="shared" si="1"/>
        <v>0</v>
      </c>
      <c r="H18" s="41">
        <f>('[3]5A3_OJJ'!J18*2)+('[5]5A3_OJJ'!J18*6)</f>
        <v>0</v>
      </c>
      <c r="I18" s="41">
        <f t="shared" si="2"/>
        <v>0</v>
      </c>
      <c r="J18" s="99">
        <f t="shared" si="3"/>
        <v>0</v>
      </c>
      <c r="K18" s="99">
        <f t="shared" si="8"/>
        <v>0</v>
      </c>
      <c r="L18" s="42">
        <f>'3_Levels 1&amp;2'!AT18</f>
        <v>7245772.8399999999</v>
      </c>
      <c r="M18" s="43">
        <f>'3_Levels 1&amp;2'!C18</f>
        <v>1318</v>
      </c>
      <c r="N18" s="43">
        <f t="shared" si="4"/>
        <v>1318</v>
      </c>
      <c r="O18" s="44">
        <f t="shared" si="9"/>
        <v>5497.5514719271623</v>
      </c>
      <c r="P18" s="103">
        <f t="shared" si="10"/>
        <v>0</v>
      </c>
      <c r="Q18" s="44">
        <f>('[3]5A3_OJJ'!S18*2)+('[5]5A3_OJJ'!S18*6)</f>
        <v>0</v>
      </c>
      <c r="R18" s="44">
        <f t="shared" si="11"/>
        <v>0</v>
      </c>
      <c r="S18" s="103">
        <f t="shared" si="5"/>
        <v>0</v>
      </c>
    </row>
    <row r="19" spans="1:19" ht="16.149999999999999" customHeight="1" x14ac:dyDescent="0.2">
      <c r="A19" s="46">
        <v>13</v>
      </c>
      <c r="B19" s="39" t="s">
        <v>19</v>
      </c>
      <c r="C19" s="40">
        <f>IFERROR(VLOOKUP($A19,'[12]OJJ_Final ADM'!$A$5:$C$60,3,FALSE),0)</f>
        <v>0</v>
      </c>
      <c r="D19" s="41">
        <f>'3_Levels 1&amp;2'!AQ19</f>
        <v>7400.6115702479337</v>
      </c>
      <c r="E19" s="41">
        <f t="shared" si="6"/>
        <v>9742.047999252929</v>
      </c>
      <c r="F19" s="41">
        <f t="shared" si="7"/>
        <v>11212.395391115124</v>
      </c>
      <c r="G19" s="99">
        <f t="shared" si="1"/>
        <v>0</v>
      </c>
      <c r="H19" s="41">
        <f>('[3]5A3_OJJ'!J19*2)+('[5]5A3_OJJ'!J19*6)</f>
        <v>0</v>
      </c>
      <c r="I19" s="41">
        <f t="shared" si="2"/>
        <v>0</v>
      </c>
      <c r="J19" s="99">
        <f t="shared" si="3"/>
        <v>0</v>
      </c>
      <c r="K19" s="99">
        <f t="shared" si="8"/>
        <v>0</v>
      </c>
      <c r="L19" s="42">
        <f>'3_Levels 1&amp;2'!AT19</f>
        <v>3788914</v>
      </c>
      <c r="M19" s="43">
        <f>'3_Levels 1&amp;2'!C19</f>
        <v>1331</v>
      </c>
      <c r="N19" s="43">
        <f t="shared" si="4"/>
        <v>1331</v>
      </c>
      <c r="O19" s="44">
        <f t="shared" si="9"/>
        <v>2846.6671675432008</v>
      </c>
      <c r="P19" s="103">
        <f t="shared" si="10"/>
        <v>0</v>
      </c>
      <c r="Q19" s="44">
        <f>('[3]5A3_OJJ'!S19*2)+('[5]5A3_OJJ'!S19*6)</f>
        <v>0</v>
      </c>
      <c r="R19" s="44">
        <f t="shared" si="11"/>
        <v>0</v>
      </c>
      <c r="S19" s="103">
        <f t="shared" si="5"/>
        <v>0</v>
      </c>
    </row>
    <row r="20" spans="1:19" ht="16.149999999999999" customHeight="1" x14ac:dyDescent="0.2">
      <c r="A20" s="46">
        <v>14</v>
      </c>
      <c r="B20" s="39" t="s">
        <v>20</v>
      </c>
      <c r="C20" s="40">
        <f>IFERROR(VLOOKUP($A20,'[12]OJJ_Final ADM'!$A$5:$C$60,3,FALSE),0)</f>
        <v>1.982456</v>
      </c>
      <c r="D20" s="41">
        <f>'3_Levels 1&amp;2'!AQ20</f>
        <v>7166.7954802259883</v>
      </c>
      <c r="E20" s="41">
        <f t="shared" si="6"/>
        <v>9434.2561971336454</v>
      </c>
      <c r="F20" s="41">
        <f t="shared" si="7"/>
        <v>10904.60358899584</v>
      </c>
      <c r="G20" s="99">
        <f t="shared" si="1"/>
        <v>21618</v>
      </c>
      <c r="H20" s="41">
        <f>('[3]5A3_OJJ'!J20*2)+('[5]5A3_OJJ'!J20*6)</f>
        <v>14410</v>
      </c>
      <c r="I20" s="41">
        <f t="shared" si="2"/>
        <v>7208</v>
      </c>
      <c r="J20" s="99">
        <f t="shared" si="3"/>
        <v>1802</v>
      </c>
      <c r="K20" s="99">
        <f t="shared" si="8"/>
        <v>21618</v>
      </c>
      <c r="L20" s="42">
        <f>'3_Levels 1&amp;2'!AT20</f>
        <v>6687817</v>
      </c>
      <c r="M20" s="43">
        <f>'3_Levels 1&amp;2'!C20</f>
        <v>1770</v>
      </c>
      <c r="N20" s="43">
        <f t="shared" si="4"/>
        <v>1771.982456</v>
      </c>
      <c r="O20" s="44">
        <f t="shared" si="9"/>
        <v>3774.2004596912329</v>
      </c>
      <c r="P20" s="103">
        <f t="shared" si="10"/>
        <v>7482</v>
      </c>
      <c r="Q20" s="44">
        <f>('[3]5A3_OJJ'!S20*2)+('[5]5A3_OJJ'!S20*6)</f>
        <v>4986</v>
      </c>
      <c r="R20" s="44">
        <f t="shared" si="11"/>
        <v>2496</v>
      </c>
      <c r="S20" s="103">
        <f t="shared" si="5"/>
        <v>624</v>
      </c>
    </row>
    <row r="21" spans="1:19" ht="16.149999999999999" customHeight="1" x14ac:dyDescent="0.2">
      <c r="A21" s="25">
        <v>15</v>
      </c>
      <c r="B21" s="26" t="s">
        <v>21</v>
      </c>
      <c r="C21" s="27">
        <f>IFERROR(VLOOKUP($A21,'[12]OJJ_Final ADM'!$A$5:$C$60,3,FALSE),0)</f>
        <v>0.31578899999999999</v>
      </c>
      <c r="D21" s="28">
        <f>'3_Levels 1&amp;2'!AQ21</f>
        <v>6655.8875379939209</v>
      </c>
      <c r="E21" s="28">
        <f t="shared" si="6"/>
        <v>8761.7050641388905</v>
      </c>
      <c r="F21" s="28">
        <f t="shared" si="7"/>
        <v>10232.052456001085</v>
      </c>
      <c r="G21" s="100">
        <f t="shared" si="1"/>
        <v>3231</v>
      </c>
      <c r="H21" s="28">
        <f>('[3]5A3_OJJ'!J21*2)+('[5]5A3_OJJ'!J21*6)</f>
        <v>2152</v>
      </c>
      <c r="I21" s="28">
        <f t="shared" si="2"/>
        <v>1079</v>
      </c>
      <c r="J21" s="100">
        <f t="shared" si="3"/>
        <v>270</v>
      </c>
      <c r="K21" s="100">
        <f t="shared" si="8"/>
        <v>3231</v>
      </c>
      <c r="L21" s="29">
        <f>'3_Levels 1&amp;2'!AT21</f>
        <v>10884742</v>
      </c>
      <c r="M21" s="30">
        <f>'3_Levels 1&amp;2'!C21</f>
        <v>3619</v>
      </c>
      <c r="N21" s="30">
        <f t="shared" si="4"/>
        <v>3619.3157890000002</v>
      </c>
      <c r="O21" s="31">
        <f t="shared" si="9"/>
        <v>3007.403231594611</v>
      </c>
      <c r="P21" s="104">
        <f t="shared" si="10"/>
        <v>950</v>
      </c>
      <c r="Q21" s="31">
        <f>('[3]5A3_OJJ'!S21*2)+('[5]5A3_OJJ'!S21*6)</f>
        <v>632</v>
      </c>
      <c r="R21" s="31">
        <f t="shared" si="11"/>
        <v>318</v>
      </c>
      <c r="S21" s="104">
        <f t="shared" si="5"/>
        <v>80</v>
      </c>
    </row>
    <row r="22" spans="1:19" ht="16.149999999999999" customHeight="1" x14ac:dyDescent="0.2">
      <c r="A22" s="45">
        <v>16</v>
      </c>
      <c r="B22" s="32" t="s">
        <v>22</v>
      </c>
      <c r="C22" s="33">
        <f>IFERROR(VLOOKUP($A22,'[12]OJJ_Final ADM'!$A$5:$C$60,3,FALSE),0)</f>
        <v>1.1578949999999999</v>
      </c>
      <c r="D22" s="34">
        <f>'3_Levels 1&amp;2'!AQ22</f>
        <v>2977.6169305724725</v>
      </c>
      <c r="E22" s="34">
        <f t="shared" si="6"/>
        <v>3919.6878238609384</v>
      </c>
      <c r="F22" s="34">
        <f t="shared" si="7"/>
        <v>5390.0352157231337</v>
      </c>
      <c r="G22" s="101">
        <f t="shared" si="1"/>
        <v>6241</v>
      </c>
      <c r="H22" s="35">
        <f>('[3]5A3_OJJ'!J22*2)+('[5]5A3_OJJ'!J22*6)</f>
        <v>4664</v>
      </c>
      <c r="I22" s="35">
        <f t="shared" si="2"/>
        <v>1577</v>
      </c>
      <c r="J22" s="98">
        <f t="shared" si="3"/>
        <v>394</v>
      </c>
      <c r="K22" s="101">
        <f t="shared" si="8"/>
        <v>6241</v>
      </c>
      <c r="L22" s="36">
        <f>'3_Levels 1&amp;2'!AT22</f>
        <v>26299165.920000002</v>
      </c>
      <c r="M22" s="37">
        <f>'3_Levels 1&amp;2'!C22</f>
        <v>4926</v>
      </c>
      <c r="N22" s="37">
        <f t="shared" si="4"/>
        <v>4927.1578950000003</v>
      </c>
      <c r="O22" s="38">
        <f t="shared" si="9"/>
        <v>5337.5934931348493</v>
      </c>
      <c r="P22" s="102">
        <f t="shared" si="10"/>
        <v>6180</v>
      </c>
      <c r="Q22" s="38">
        <f>('[3]5A3_OJJ'!S22*2)+('[5]5A3_OJJ'!S22*6)</f>
        <v>4622</v>
      </c>
      <c r="R22" s="38">
        <f t="shared" si="11"/>
        <v>1558</v>
      </c>
      <c r="S22" s="102">
        <f t="shared" si="5"/>
        <v>390</v>
      </c>
    </row>
    <row r="23" spans="1:19" ht="16.149999999999999" customHeight="1" x14ac:dyDescent="0.2">
      <c r="A23" s="46">
        <v>17</v>
      </c>
      <c r="B23" s="39" t="s">
        <v>23</v>
      </c>
      <c r="C23" s="40">
        <f>IFERROR(VLOOKUP($A23,'[12]OJJ_Final ADM'!$A$5:$C$60,3,FALSE),0)</f>
        <v>30.013160999999997</v>
      </c>
      <c r="D23" s="41">
        <f>'3_Levels 1&amp;2'!AQ23</f>
        <v>3904.1904999094368</v>
      </c>
      <c r="E23" s="41">
        <f t="shared" si="6"/>
        <v>5139.4146128751345</v>
      </c>
      <c r="F23" s="41">
        <f t="shared" si="7"/>
        <v>6609.7620047373293</v>
      </c>
      <c r="G23" s="99">
        <f t="shared" si="1"/>
        <v>198380</v>
      </c>
      <c r="H23" s="41">
        <f>('[3]5A3_OJJ'!J23*2)+('[5]5A3_OJJ'!J23*6)</f>
        <v>133546</v>
      </c>
      <c r="I23" s="41">
        <f t="shared" si="2"/>
        <v>64834</v>
      </c>
      <c r="J23" s="99">
        <f t="shared" si="3"/>
        <v>16209</v>
      </c>
      <c r="K23" s="99">
        <f t="shared" si="8"/>
        <v>198380</v>
      </c>
      <c r="L23" s="42">
        <f>'3_Levels 1&amp;2'!AT23</f>
        <v>211870386.06</v>
      </c>
      <c r="M23" s="43">
        <f>'3_Levels 1&amp;2'!C23</f>
        <v>44168</v>
      </c>
      <c r="N23" s="43">
        <f t="shared" si="4"/>
        <v>44198.013161000003</v>
      </c>
      <c r="O23" s="44">
        <f t="shared" si="9"/>
        <v>4793.6631288881745</v>
      </c>
      <c r="P23" s="103">
        <f t="shared" si="10"/>
        <v>143873</v>
      </c>
      <c r="Q23" s="44">
        <f>('[3]5A3_OJJ'!S23*2)+('[5]5A3_OJJ'!S23*6)</f>
        <v>96856</v>
      </c>
      <c r="R23" s="44">
        <f t="shared" si="11"/>
        <v>47017</v>
      </c>
      <c r="S23" s="103">
        <f t="shared" si="5"/>
        <v>11754</v>
      </c>
    </row>
    <row r="24" spans="1:19" ht="16.149999999999999" customHeight="1" x14ac:dyDescent="0.2">
      <c r="A24" s="46">
        <v>18</v>
      </c>
      <c r="B24" s="39" t="s">
        <v>24</v>
      </c>
      <c r="C24" s="40">
        <f>IFERROR(VLOOKUP($A24,'[12]OJJ_Final ADM'!$A$5:$C$60,3,FALSE),0)</f>
        <v>0.34210499999999999</v>
      </c>
      <c r="D24" s="41">
        <f>'3_Levels 1&amp;2'!AQ24</f>
        <v>6977.8497409326428</v>
      </c>
      <c r="E24" s="41">
        <f t="shared" si="6"/>
        <v>9185.5310149000325</v>
      </c>
      <c r="F24" s="41">
        <f t="shared" si="7"/>
        <v>10655.878406762227</v>
      </c>
      <c r="G24" s="99">
        <f t="shared" si="1"/>
        <v>3645</v>
      </c>
      <c r="H24" s="41">
        <f>('[3]5A3_OJJ'!J24*2)+('[5]5A3_OJJ'!J24*6)</f>
        <v>2432</v>
      </c>
      <c r="I24" s="41">
        <f t="shared" si="2"/>
        <v>1213</v>
      </c>
      <c r="J24" s="99">
        <f t="shared" si="3"/>
        <v>303</v>
      </c>
      <c r="K24" s="99">
        <f t="shared" si="8"/>
        <v>3645</v>
      </c>
      <c r="L24" s="42">
        <f>'3_Levels 1&amp;2'!AT24</f>
        <v>2742136</v>
      </c>
      <c r="M24" s="43">
        <f>'3_Levels 1&amp;2'!C24</f>
        <v>965</v>
      </c>
      <c r="N24" s="43">
        <f t="shared" si="4"/>
        <v>965.34210499999995</v>
      </c>
      <c r="O24" s="44">
        <f t="shared" si="9"/>
        <v>2840.5846857783131</v>
      </c>
      <c r="P24" s="103">
        <f t="shared" si="10"/>
        <v>972</v>
      </c>
      <c r="Q24" s="44">
        <f>('[3]5A3_OJJ'!S24*2)+('[5]5A3_OJJ'!S24*6)</f>
        <v>648</v>
      </c>
      <c r="R24" s="44">
        <f t="shared" si="11"/>
        <v>324</v>
      </c>
      <c r="S24" s="103">
        <f t="shared" si="5"/>
        <v>81</v>
      </c>
    </row>
    <row r="25" spans="1:19" ht="16.149999999999999" customHeight="1" x14ac:dyDescent="0.2">
      <c r="A25" s="46">
        <v>19</v>
      </c>
      <c r="B25" s="39" t="s">
        <v>25</v>
      </c>
      <c r="C25" s="40">
        <f>IFERROR(VLOOKUP($A25,'[12]OJJ_Final ADM'!$A$5:$C$60,3,FALSE),0)</f>
        <v>0</v>
      </c>
      <c r="D25" s="41">
        <f>'3_Levels 1&amp;2'!AQ25</f>
        <v>6011.9868490268282</v>
      </c>
      <c r="E25" s="41">
        <f t="shared" si="6"/>
        <v>7914.0843831822085</v>
      </c>
      <c r="F25" s="41">
        <f t="shared" si="7"/>
        <v>9384.4317750444025</v>
      </c>
      <c r="G25" s="99">
        <f t="shared" si="1"/>
        <v>0</v>
      </c>
      <c r="H25" s="41">
        <f>('[3]5A3_OJJ'!J25*2)+('[5]5A3_OJJ'!J25*6)</f>
        <v>0</v>
      </c>
      <c r="I25" s="41">
        <f t="shared" si="2"/>
        <v>0</v>
      </c>
      <c r="J25" s="99">
        <f t="shared" si="3"/>
        <v>0</v>
      </c>
      <c r="K25" s="99">
        <f t="shared" si="8"/>
        <v>0</v>
      </c>
      <c r="L25" s="42">
        <f>'3_Levels 1&amp;2'!AT25</f>
        <v>6351025</v>
      </c>
      <c r="M25" s="43">
        <f>'3_Levels 1&amp;2'!C25</f>
        <v>1901</v>
      </c>
      <c r="N25" s="43">
        <f t="shared" si="4"/>
        <v>1901</v>
      </c>
      <c r="O25" s="44">
        <f t="shared" si="9"/>
        <v>3340.8863755917937</v>
      </c>
      <c r="P25" s="103">
        <f t="shared" si="10"/>
        <v>0</v>
      </c>
      <c r="Q25" s="44">
        <f>('[3]5A3_OJJ'!S25*2)+('[5]5A3_OJJ'!S25*6)</f>
        <v>0</v>
      </c>
      <c r="R25" s="44">
        <f t="shared" si="11"/>
        <v>0</v>
      </c>
      <c r="S25" s="103">
        <f t="shared" si="5"/>
        <v>0</v>
      </c>
    </row>
    <row r="26" spans="1:19" ht="16.149999999999999" customHeight="1" x14ac:dyDescent="0.2">
      <c r="A26" s="25">
        <v>20</v>
      </c>
      <c r="B26" s="26" t="s">
        <v>26</v>
      </c>
      <c r="C26" s="27">
        <f>IFERROR(VLOOKUP($A26,'[12]OJJ_Final ADM'!$A$5:$C$60,3,FALSE),0)</f>
        <v>2.2982450000000001</v>
      </c>
      <c r="D26" s="28">
        <f>'3_Levels 1&amp;2'!AQ26</f>
        <v>6259.039315044557</v>
      </c>
      <c r="E26" s="28">
        <f t="shared" si="6"/>
        <v>8239.3003412733433</v>
      </c>
      <c r="F26" s="28">
        <f t="shared" si="7"/>
        <v>9709.6477331355381</v>
      </c>
      <c r="G26" s="100">
        <f t="shared" si="1"/>
        <v>22315</v>
      </c>
      <c r="H26" s="28">
        <f>('[3]5A3_OJJ'!J26*2)+('[5]5A3_OJJ'!J26*6)</f>
        <v>13344</v>
      </c>
      <c r="I26" s="28">
        <f t="shared" si="2"/>
        <v>8971</v>
      </c>
      <c r="J26" s="100">
        <f t="shared" si="3"/>
        <v>2243</v>
      </c>
      <c r="K26" s="100">
        <f t="shared" si="8"/>
        <v>22315</v>
      </c>
      <c r="L26" s="29">
        <f>'3_Levels 1&amp;2'!AT26</f>
        <v>15291441</v>
      </c>
      <c r="M26" s="30">
        <f>'3_Levels 1&amp;2'!C26</f>
        <v>5723</v>
      </c>
      <c r="N26" s="30">
        <f t="shared" si="4"/>
        <v>5725.298245</v>
      </c>
      <c r="O26" s="31">
        <f t="shared" si="9"/>
        <v>2670.854922423347</v>
      </c>
      <c r="P26" s="104">
        <f t="shared" si="10"/>
        <v>6138</v>
      </c>
      <c r="Q26" s="31">
        <f>('[3]5A3_OJJ'!S26*2)+('[5]5A3_OJJ'!S26*6)</f>
        <v>3672</v>
      </c>
      <c r="R26" s="31">
        <f t="shared" si="11"/>
        <v>2466</v>
      </c>
      <c r="S26" s="104">
        <f t="shared" si="5"/>
        <v>617</v>
      </c>
    </row>
    <row r="27" spans="1:19" ht="16.149999999999999" customHeight="1" x14ac:dyDescent="0.2">
      <c r="A27" s="45">
        <v>21</v>
      </c>
      <c r="B27" s="32" t="s">
        <v>27</v>
      </c>
      <c r="C27" s="33">
        <f>IFERROR(VLOOKUP($A27,'[12]OJJ_Final ADM'!$A$5:$C$60,3,FALSE),0)</f>
        <v>5.0307010000000005</v>
      </c>
      <c r="D27" s="34">
        <f>'3_Levels 1&amp;2'!AQ27</f>
        <v>6840.9109474389015</v>
      </c>
      <c r="E27" s="34">
        <f t="shared" si="6"/>
        <v>9005.2669534082706</v>
      </c>
      <c r="F27" s="34">
        <f t="shared" si="7"/>
        <v>10475.614345270465</v>
      </c>
      <c r="G27" s="101">
        <f t="shared" si="1"/>
        <v>52700</v>
      </c>
      <c r="H27" s="35">
        <f>('[3]5A3_OJJ'!J27*2)+('[5]5A3_OJJ'!J27*6)</f>
        <v>35136</v>
      </c>
      <c r="I27" s="35">
        <f t="shared" si="2"/>
        <v>17564</v>
      </c>
      <c r="J27" s="98">
        <f t="shared" si="3"/>
        <v>4391</v>
      </c>
      <c r="K27" s="101">
        <f t="shared" si="8"/>
        <v>52700</v>
      </c>
      <c r="L27" s="36">
        <f>'3_Levels 1&amp;2'!AT27</f>
        <v>7940079</v>
      </c>
      <c r="M27" s="37">
        <f>'3_Levels 1&amp;2'!C27</f>
        <v>2987</v>
      </c>
      <c r="N27" s="37">
        <f t="shared" si="4"/>
        <v>2992.0307010000001</v>
      </c>
      <c r="O27" s="38">
        <f t="shared" si="9"/>
        <v>2653.7424891216046</v>
      </c>
      <c r="P27" s="102">
        <f t="shared" si="10"/>
        <v>13350</v>
      </c>
      <c r="Q27" s="38">
        <f>('[3]5A3_OJJ'!S27*2)+('[5]5A3_OJJ'!S27*6)</f>
        <v>8898</v>
      </c>
      <c r="R27" s="38">
        <f t="shared" si="11"/>
        <v>4452</v>
      </c>
      <c r="S27" s="102">
        <f t="shared" si="5"/>
        <v>1113</v>
      </c>
    </row>
    <row r="28" spans="1:19" ht="16.149999999999999" customHeight="1" x14ac:dyDescent="0.2">
      <c r="A28" s="46">
        <v>22</v>
      </c>
      <c r="B28" s="39" t="s">
        <v>28</v>
      </c>
      <c r="C28" s="40">
        <f>IFERROR(VLOOKUP($A28,'[12]OJJ_Final ADM'!$A$5:$C$60,3,FALSE),0)</f>
        <v>0</v>
      </c>
      <c r="D28" s="41">
        <f>'3_Levels 1&amp;2'!AQ28</f>
        <v>7442.5111187136499</v>
      </c>
      <c r="E28" s="41">
        <f t="shared" si="6"/>
        <v>9797.2039020354823</v>
      </c>
      <c r="F28" s="41">
        <f t="shared" si="7"/>
        <v>11267.551293897677</v>
      </c>
      <c r="G28" s="99">
        <f t="shared" si="1"/>
        <v>0</v>
      </c>
      <c r="H28" s="41">
        <f>('[3]5A3_OJJ'!J28*2)+('[5]5A3_OJJ'!J28*6)</f>
        <v>0</v>
      </c>
      <c r="I28" s="41">
        <f t="shared" si="2"/>
        <v>0</v>
      </c>
      <c r="J28" s="99">
        <f t="shared" si="3"/>
        <v>0</v>
      </c>
      <c r="K28" s="99">
        <f t="shared" si="8"/>
        <v>0</v>
      </c>
      <c r="L28" s="42">
        <f>'3_Levels 1&amp;2'!AT28</f>
        <v>6108866</v>
      </c>
      <c r="M28" s="43">
        <f>'3_Levels 1&amp;2'!C28</f>
        <v>2923</v>
      </c>
      <c r="N28" s="43">
        <f t="shared" si="4"/>
        <v>2923</v>
      </c>
      <c r="O28" s="44">
        <f t="shared" si="9"/>
        <v>2089.9302086897023</v>
      </c>
      <c r="P28" s="103">
        <f t="shared" si="10"/>
        <v>0</v>
      </c>
      <c r="Q28" s="44">
        <f>('[3]5A3_OJJ'!S28*2)+('[5]5A3_OJJ'!S28*6)</f>
        <v>0</v>
      </c>
      <c r="R28" s="44">
        <f t="shared" si="11"/>
        <v>0</v>
      </c>
      <c r="S28" s="103">
        <f t="shared" si="5"/>
        <v>0</v>
      </c>
    </row>
    <row r="29" spans="1:19" ht="16.149999999999999" customHeight="1" x14ac:dyDescent="0.2">
      <c r="A29" s="46">
        <v>23</v>
      </c>
      <c r="B29" s="39" t="s">
        <v>29</v>
      </c>
      <c r="C29" s="40">
        <f>IFERROR(VLOOKUP($A29,'[12]OJJ_Final ADM'!$A$5:$C$60,3,FALSE),0)</f>
        <v>2.0219290000000001</v>
      </c>
      <c r="D29" s="41">
        <f>'3_Levels 1&amp;2'!AQ29</f>
        <v>6112.5932163374518</v>
      </c>
      <c r="E29" s="41">
        <f t="shared" si="6"/>
        <v>8046.5210135967582</v>
      </c>
      <c r="F29" s="41">
        <f t="shared" si="7"/>
        <v>9516.8684054589539</v>
      </c>
      <c r="G29" s="99">
        <f t="shared" si="1"/>
        <v>19242</v>
      </c>
      <c r="H29" s="41">
        <f>('[3]5A3_OJJ'!J29*2)+('[5]5A3_OJJ'!J29*6)</f>
        <v>12826</v>
      </c>
      <c r="I29" s="41">
        <f t="shared" si="2"/>
        <v>6416</v>
      </c>
      <c r="J29" s="99">
        <f t="shared" si="3"/>
        <v>1604</v>
      </c>
      <c r="K29" s="99">
        <f t="shared" si="8"/>
        <v>19242</v>
      </c>
      <c r="L29" s="42">
        <f>'3_Levels 1&amp;2'!AT29</f>
        <v>43334995.479999997</v>
      </c>
      <c r="M29" s="43">
        <f>'3_Levels 1&amp;2'!C29</f>
        <v>12707</v>
      </c>
      <c r="N29" s="43">
        <f t="shared" si="4"/>
        <v>12709.021929</v>
      </c>
      <c r="O29" s="44">
        <f t="shared" si="9"/>
        <v>3409.7820998417128</v>
      </c>
      <c r="P29" s="103">
        <f t="shared" si="10"/>
        <v>6894</v>
      </c>
      <c r="Q29" s="44">
        <f>('[3]5A3_OJJ'!S29*2)+('[5]5A3_OJJ'!S29*6)</f>
        <v>4594</v>
      </c>
      <c r="R29" s="44">
        <f t="shared" si="11"/>
        <v>2300</v>
      </c>
      <c r="S29" s="103">
        <f t="shared" si="5"/>
        <v>575</v>
      </c>
    </row>
    <row r="30" spans="1:19" ht="16.149999999999999" customHeight="1" x14ac:dyDescent="0.2">
      <c r="A30" s="46">
        <v>24</v>
      </c>
      <c r="B30" s="39" t="s">
        <v>30</v>
      </c>
      <c r="C30" s="40">
        <f>IFERROR(VLOOKUP($A30,'[12]OJJ_Final ADM'!$A$5:$C$60,3,FALSE),0)</f>
        <v>3.0526309999999999</v>
      </c>
      <c r="D30" s="41">
        <f>'3_Levels 1&amp;2'!AQ30</f>
        <v>2856.20572640509</v>
      </c>
      <c r="E30" s="41">
        <f t="shared" si="6"/>
        <v>3759.8640353242145</v>
      </c>
      <c r="F30" s="41">
        <f t="shared" si="7"/>
        <v>5230.2114271864093</v>
      </c>
      <c r="G30" s="99">
        <f t="shared" si="1"/>
        <v>15966</v>
      </c>
      <c r="H30" s="41">
        <f>('[3]5A3_OJJ'!J30*2)+('[5]5A3_OJJ'!J30*6)</f>
        <v>10642</v>
      </c>
      <c r="I30" s="41">
        <f t="shared" si="2"/>
        <v>5324</v>
      </c>
      <c r="J30" s="99">
        <f t="shared" si="3"/>
        <v>1331</v>
      </c>
      <c r="K30" s="99">
        <f t="shared" si="8"/>
        <v>15966</v>
      </c>
      <c r="L30" s="42">
        <f>'3_Levels 1&amp;2'!AT30</f>
        <v>28919042.52</v>
      </c>
      <c r="M30" s="43">
        <f>'3_Levels 1&amp;2'!C30</f>
        <v>4715</v>
      </c>
      <c r="N30" s="43">
        <f t="shared" si="4"/>
        <v>4718.0526309999996</v>
      </c>
      <c r="O30" s="44">
        <f t="shared" si="9"/>
        <v>6129.4446632466997</v>
      </c>
      <c r="P30" s="103">
        <f t="shared" si="10"/>
        <v>18711</v>
      </c>
      <c r="Q30" s="44">
        <f>('[3]5A3_OJJ'!S30*2)+('[5]5A3_OJJ'!S30*6)</f>
        <v>12472</v>
      </c>
      <c r="R30" s="44">
        <f t="shared" si="11"/>
        <v>6239</v>
      </c>
      <c r="S30" s="103">
        <f t="shared" si="5"/>
        <v>1560</v>
      </c>
    </row>
    <row r="31" spans="1:19" ht="16.149999999999999" customHeight="1" x14ac:dyDescent="0.2">
      <c r="A31" s="25">
        <v>25</v>
      </c>
      <c r="B31" s="26" t="s">
        <v>31</v>
      </c>
      <c r="C31" s="27">
        <f>IFERROR(VLOOKUP($A31,'[12]OJJ_Final ADM'!$A$5:$C$60,3,FALSE),0)</f>
        <v>0.52193000000000001</v>
      </c>
      <c r="D31" s="28">
        <f>'3_Levels 1&amp;2'!AQ31</f>
        <v>5277.0451295799821</v>
      </c>
      <c r="E31" s="28">
        <f t="shared" si="6"/>
        <v>6946.6187298990726</v>
      </c>
      <c r="F31" s="28">
        <f t="shared" si="7"/>
        <v>8416.9661217612665</v>
      </c>
      <c r="G31" s="100">
        <f t="shared" si="1"/>
        <v>4393</v>
      </c>
      <c r="H31" s="28">
        <f>('[3]5A3_OJJ'!J31*2)+('[5]5A3_OJJ'!J31*6)</f>
        <v>2928</v>
      </c>
      <c r="I31" s="28">
        <f t="shared" si="2"/>
        <v>1465</v>
      </c>
      <c r="J31" s="100">
        <f t="shared" si="3"/>
        <v>366</v>
      </c>
      <c r="K31" s="100">
        <f t="shared" si="8"/>
        <v>4393</v>
      </c>
      <c r="L31" s="29">
        <f>'3_Levels 1&amp;2'!AT31</f>
        <v>9455368.6999999993</v>
      </c>
      <c r="M31" s="30">
        <f>'3_Levels 1&amp;2'!C31</f>
        <v>2238</v>
      </c>
      <c r="N31" s="30">
        <f t="shared" si="4"/>
        <v>2238.5219299999999</v>
      </c>
      <c r="O31" s="31">
        <f t="shared" si="9"/>
        <v>4223.9339151794684</v>
      </c>
      <c r="P31" s="104">
        <f t="shared" si="10"/>
        <v>2205</v>
      </c>
      <c r="Q31" s="31">
        <f>('[3]5A3_OJJ'!S31*2)+('[5]5A3_OJJ'!S31*6)</f>
        <v>1472</v>
      </c>
      <c r="R31" s="31">
        <f t="shared" si="11"/>
        <v>733</v>
      </c>
      <c r="S31" s="104">
        <f t="shared" si="5"/>
        <v>183</v>
      </c>
    </row>
    <row r="32" spans="1:19" ht="16.149999999999999" customHeight="1" x14ac:dyDescent="0.2">
      <c r="A32" s="45">
        <v>26</v>
      </c>
      <c r="B32" s="32" t="s">
        <v>32</v>
      </c>
      <c r="C32" s="33">
        <f>IFERROR(VLOOKUP($A32,'[12]OJJ_Final ADM'!$A$5:$C$60,3,FALSE),0)</f>
        <v>14.526316000000001</v>
      </c>
      <c r="D32" s="34">
        <f>'3_Levels 1&amp;2'!AQ32</f>
        <v>4670.1164704678067</v>
      </c>
      <c r="E32" s="34">
        <f t="shared" si="6"/>
        <v>6147.6674441751356</v>
      </c>
      <c r="F32" s="34">
        <f t="shared" si="7"/>
        <v>7618.0148360373305</v>
      </c>
      <c r="G32" s="101">
        <f t="shared" si="1"/>
        <v>110662</v>
      </c>
      <c r="H32" s="35">
        <f>('[3]5A3_OJJ'!J32*2)+('[5]5A3_OJJ'!J32*6)</f>
        <v>78832</v>
      </c>
      <c r="I32" s="35">
        <f t="shared" si="2"/>
        <v>31830</v>
      </c>
      <c r="J32" s="98">
        <f t="shared" si="3"/>
        <v>7958</v>
      </c>
      <c r="K32" s="101">
        <f t="shared" si="8"/>
        <v>110662</v>
      </c>
      <c r="L32" s="36">
        <f>'3_Levels 1&amp;2'!AT32</f>
        <v>220952483.59999999</v>
      </c>
      <c r="M32" s="37">
        <f>'3_Levels 1&amp;2'!C32</f>
        <v>48845</v>
      </c>
      <c r="N32" s="37">
        <f t="shared" si="4"/>
        <v>48859.526316000003</v>
      </c>
      <c r="O32" s="38">
        <f t="shared" si="9"/>
        <v>4522.1986429214485</v>
      </c>
      <c r="P32" s="102">
        <f t="shared" si="10"/>
        <v>65691</v>
      </c>
      <c r="Q32" s="38">
        <f>('[3]5A3_OJJ'!S32*2)+('[5]5A3_OJJ'!S32*6)</f>
        <v>46792</v>
      </c>
      <c r="R32" s="38">
        <f t="shared" si="11"/>
        <v>18899</v>
      </c>
      <c r="S32" s="102">
        <f t="shared" si="5"/>
        <v>4725</v>
      </c>
    </row>
    <row r="33" spans="1:19" ht="16.149999999999999" customHeight="1" x14ac:dyDescent="0.2">
      <c r="A33" s="46">
        <v>27</v>
      </c>
      <c r="B33" s="39" t="s">
        <v>33</v>
      </c>
      <c r="C33" s="40">
        <f>IFERROR(VLOOKUP($A33,'[12]OJJ_Final ADM'!$A$5:$C$60,3,FALSE),0)</f>
        <v>1.1271930000000001</v>
      </c>
      <c r="D33" s="41">
        <f>'3_Levels 1&amp;2'!AQ33</f>
        <v>6629.6691371095822</v>
      </c>
      <c r="E33" s="41">
        <f t="shared" si="6"/>
        <v>8727.191575969111</v>
      </c>
      <c r="F33" s="41">
        <f t="shared" si="7"/>
        <v>10197.538967831306</v>
      </c>
      <c r="G33" s="99">
        <f t="shared" si="1"/>
        <v>11495</v>
      </c>
      <c r="H33" s="41">
        <f>('[3]5A3_OJJ'!J33*2)+('[5]5A3_OJJ'!J33*6)</f>
        <v>7664</v>
      </c>
      <c r="I33" s="41">
        <f t="shared" si="2"/>
        <v>3831</v>
      </c>
      <c r="J33" s="99">
        <f t="shared" si="3"/>
        <v>958</v>
      </c>
      <c r="K33" s="99">
        <f t="shared" si="8"/>
        <v>11495</v>
      </c>
      <c r="L33" s="42">
        <f>'3_Levels 1&amp;2'!AT33</f>
        <v>17919837.359999999</v>
      </c>
      <c r="M33" s="43">
        <f>'3_Levels 1&amp;2'!C33</f>
        <v>5667</v>
      </c>
      <c r="N33" s="43">
        <f t="shared" si="4"/>
        <v>5668.1271930000003</v>
      </c>
      <c r="O33" s="44">
        <f t="shared" si="9"/>
        <v>3161.509392755082</v>
      </c>
      <c r="P33" s="103">
        <f t="shared" si="10"/>
        <v>3564</v>
      </c>
      <c r="Q33" s="44">
        <f>('[3]5A3_OJJ'!S33*2)+('[5]5A3_OJJ'!S33*6)</f>
        <v>2376</v>
      </c>
      <c r="R33" s="44">
        <f t="shared" si="11"/>
        <v>1188</v>
      </c>
      <c r="S33" s="103">
        <f t="shared" si="5"/>
        <v>297</v>
      </c>
    </row>
    <row r="34" spans="1:19" ht="16.149999999999999" customHeight="1" x14ac:dyDescent="0.2">
      <c r="A34" s="46">
        <v>28</v>
      </c>
      <c r="B34" s="39" t="s">
        <v>34</v>
      </c>
      <c r="C34" s="40">
        <f>IFERROR(VLOOKUP($A34,'[12]OJJ_Final ADM'!$A$5:$C$60,3,FALSE),0)</f>
        <v>5.0657879999999995</v>
      </c>
      <c r="D34" s="41">
        <f>'3_Levels 1&amp;2'!AQ34</f>
        <v>4114.4629368878877</v>
      </c>
      <c r="E34" s="41">
        <f t="shared" si="6"/>
        <v>5416.2139225699311</v>
      </c>
      <c r="F34" s="41">
        <f t="shared" si="7"/>
        <v>6886.561314432126</v>
      </c>
      <c r="G34" s="99">
        <f t="shared" si="1"/>
        <v>34886</v>
      </c>
      <c r="H34" s="41">
        <f>('[3]5A3_OJJ'!J34*2)+('[5]5A3_OJJ'!J34*6)</f>
        <v>21448</v>
      </c>
      <c r="I34" s="41">
        <f t="shared" si="2"/>
        <v>13438</v>
      </c>
      <c r="J34" s="99">
        <f t="shared" si="3"/>
        <v>3360</v>
      </c>
      <c r="K34" s="99">
        <f t="shared" si="8"/>
        <v>34886</v>
      </c>
      <c r="L34" s="42">
        <f>'3_Levels 1&amp;2'!AT34</f>
        <v>135763605.13999999</v>
      </c>
      <c r="M34" s="43">
        <f>'3_Levels 1&amp;2'!C34</f>
        <v>31959</v>
      </c>
      <c r="N34" s="43">
        <f t="shared" si="4"/>
        <v>31964.065788</v>
      </c>
      <c r="O34" s="44">
        <f t="shared" si="9"/>
        <v>4247.3822335507948</v>
      </c>
      <c r="P34" s="103">
        <f t="shared" si="10"/>
        <v>21516</v>
      </c>
      <c r="Q34" s="44">
        <f>('[3]5A3_OJJ'!S34*2)+('[5]5A3_OJJ'!S34*6)</f>
        <v>13224</v>
      </c>
      <c r="R34" s="44">
        <f t="shared" si="11"/>
        <v>8292</v>
      </c>
      <c r="S34" s="103">
        <f t="shared" si="5"/>
        <v>2073</v>
      </c>
    </row>
    <row r="35" spans="1:19" ht="16.149999999999999" customHeight="1" x14ac:dyDescent="0.2">
      <c r="A35" s="46">
        <v>29</v>
      </c>
      <c r="B35" s="39" t="s">
        <v>35</v>
      </c>
      <c r="C35" s="40">
        <f>IFERROR(VLOOKUP($A35,'[12]OJJ_Final ADM'!$A$5:$C$60,3,FALSE),0)</f>
        <v>5.5745620000000011</v>
      </c>
      <c r="D35" s="41">
        <f>'3_Levels 1&amp;2'!AQ35</f>
        <v>4952.1793191853012</v>
      </c>
      <c r="E35" s="41">
        <f t="shared" si="6"/>
        <v>6518.9705162156788</v>
      </c>
      <c r="F35" s="41">
        <f t="shared" si="7"/>
        <v>7989.3179080778737</v>
      </c>
      <c r="G35" s="99">
        <f t="shared" si="1"/>
        <v>44537</v>
      </c>
      <c r="H35" s="41">
        <f>('[3]5A3_OJJ'!J35*2)+('[5]5A3_OJJ'!J35*6)</f>
        <v>30440</v>
      </c>
      <c r="I35" s="41">
        <f t="shared" si="2"/>
        <v>14097</v>
      </c>
      <c r="J35" s="99">
        <f t="shared" si="3"/>
        <v>3524</v>
      </c>
      <c r="K35" s="99">
        <f t="shared" si="8"/>
        <v>44537</v>
      </c>
      <c r="L35" s="42">
        <f>'3_Levels 1&amp;2'!AT35</f>
        <v>52024135.740000002</v>
      </c>
      <c r="M35" s="43">
        <f>'3_Levels 1&amp;2'!C35</f>
        <v>14042</v>
      </c>
      <c r="N35" s="43">
        <f t="shared" si="4"/>
        <v>14047.574562</v>
      </c>
      <c r="O35" s="44">
        <f t="shared" si="9"/>
        <v>3703.4247805831296</v>
      </c>
      <c r="P35" s="103">
        <f t="shared" si="10"/>
        <v>20645</v>
      </c>
      <c r="Q35" s="44">
        <f>('[3]5A3_OJJ'!S35*2)+('[5]5A3_OJJ'!S35*6)</f>
        <v>14112</v>
      </c>
      <c r="R35" s="44">
        <f t="shared" si="11"/>
        <v>6533</v>
      </c>
      <c r="S35" s="103">
        <f t="shared" si="5"/>
        <v>1633</v>
      </c>
    </row>
    <row r="36" spans="1:19" ht="16.149999999999999" customHeight="1" x14ac:dyDescent="0.2">
      <c r="A36" s="25">
        <v>30</v>
      </c>
      <c r="B36" s="26" t="s">
        <v>36</v>
      </c>
      <c r="C36" s="27">
        <f>IFERROR(VLOOKUP($A36,'[12]OJJ_Final ADM'!$A$5:$C$60,3,FALSE),0)</f>
        <v>0.635965</v>
      </c>
      <c r="D36" s="28">
        <f>'3_Levels 1&amp;2'!AQ36</f>
        <v>6939.5541350379544</v>
      </c>
      <c r="E36" s="28">
        <f t="shared" si="6"/>
        <v>9135.1192851064588</v>
      </c>
      <c r="F36" s="28">
        <f t="shared" si="7"/>
        <v>10605.466676968654</v>
      </c>
      <c r="G36" s="100">
        <f t="shared" si="1"/>
        <v>6745</v>
      </c>
      <c r="H36" s="28">
        <f>('[3]5A3_OJJ'!J36*2)+('[5]5A3_OJJ'!J36*6)</f>
        <v>4496</v>
      </c>
      <c r="I36" s="28">
        <f t="shared" si="2"/>
        <v>2249</v>
      </c>
      <c r="J36" s="100">
        <f t="shared" si="3"/>
        <v>562</v>
      </c>
      <c r="K36" s="100">
        <f t="shared" si="8"/>
        <v>6745</v>
      </c>
      <c r="L36" s="29">
        <f>'3_Levels 1&amp;2'!AT36</f>
        <v>7827857.2999999998</v>
      </c>
      <c r="M36" s="30">
        <f>'3_Levels 1&amp;2'!C36</f>
        <v>2503</v>
      </c>
      <c r="N36" s="30">
        <f t="shared" si="4"/>
        <v>2503.6359649999999</v>
      </c>
      <c r="O36" s="31">
        <f t="shared" si="9"/>
        <v>3126.5956430690594</v>
      </c>
      <c r="P36" s="104">
        <f t="shared" si="10"/>
        <v>1988</v>
      </c>
      <c r="Q36" s="31">
        <f>('[3]5A3_OJJ'!S36*2)+('[5]5A3_OJJ'!S36*6)</f>
        <v>1328</v>
      </c>
      <c r="R36" s="31">
        <f t="shared" si="11"/>
        <v>660</v>
      </c>
      <c r="S36" s="104">
        <f t="shared" si="5"/>
        <v>165</v>
      </c>
    </row>
    <row r="37" spans="1:19" ht="16.149999999999999" customHeight="1" x14ac:dyDescent="0.2">
      <c r="A37" s="45">
        <v>31</v>
      </c>
      <c r="B37" s="32" t="s">
        <v>37</v>
      </c>
      <c r="C37" s="33">
        <f>IFERROR(VLOOKUP($A37,'[12]OJJ_Final ADM'!$A$5:$C$60,3,FALSE),0)</f>
        <v>2.276316</v>
      </c>
      <c r="D37" s="34">
        <f>'3_Levels 1&amp;2'!AQ37</f>
        <v>4892.3165942378882</v>
      </c>
      <c r="E37" s="34">
        <f t="shared" si="6"/>
        <v>6440.1681720758643</v>
      </c>
      <c r="F37" s="34">
        <f t="shared" si="7"/>
        <v>7910.5155639380591</v>
      </c>
      <c r="G37" s="101">
        <f t="shared" si="1"/>
        <v>18007</v>
      </c>
      <c r="H37" s="35">
        <f>('[3]5A3_OJJ'!J37*2)+('[5]5A3_OJJ'!J37*6)</f>
        <v>12008</v>
      </c>
      <c r="I37" s="35">
        <f t="shared" si="2"/>
        <v>5999</v>
      </c>
      <c r="J37" s="98">
        <f t="shared" si="3"/>
        <v>1500</v>
      </c>
      <c r="K37" s="101">
        <f t="shared" si="8"/>
        <v>18007</v>
      </c>
      <c r="L37" s="36">
        <f>'3_Levels 1&amp;2'!AT37</f>
        <v>26504494.219999999</v>
      </c>
      <c r="M37" s="37">
        <f>'3_Levels 1&amp;2'!C37</f>
        <v>6213</v>
      </c>
      <c r="N37" s="37">
        <f t="shared" si="4"/>
        <v>6215.2763160000004</v>
      </c>
      <c r="O37" s="38">
        <f t="shared" si="9"/>
        <v>4264.4112461692839</v>
      </c>
      <c r="P37" s="102">
        <f t="shared" si="10"/>
        <v>9707</v>
      </c>
      <c r="Q37" s="38">
        <f>('[3]5A3_OJJ'!S37*2)+('[5]5A3_OJJ'!S37*6)</f>
        <v>6472</v>
      </c>
      <c r="R37" s="38">
        <f t="shared" si="11"/>
        <v>3235</v>
      </c>
      <c r="S37" s="102">
        <f t="shared" si="5"/>
        <v>809</v>
      </c>
    </row>
    <row r="38" spans="1:19" ht="16.149999999999999" customHeight="1" x14ac:dyDescent="0.2">
      <c r="A38" s="46">
        <v>32</v>
      </c>
      <c r="B38" s="39" t="s">
        <v>38</v>
      </c>
      <c r="C38" s="40">
        <f>IFERROR(VLOOKUP($A38,'[12]OJJ_Final ADM'!$A$5:$C$60,3,FALSE),0)</f>
        <v>1.0657890000000001</v>
      </c>
      <c r="D38" s="41">
        <f>'3_Levels 1&amp;2'!AQ38</f>
        <v>6323.9669031669901</v>
      </c>
      <c r="E38" s="41">
        <f t="shared" si="6"/>
        <v>8324.7699911746258</v>
      </c>
      <c r="F38" s="41">
        <f t="shared" si="7"/>
        <v>9795.1173830368207</v>
      </c>
      <c r="G38" s="99">
        <f t="shared" si="1"/>
        <v>10440</v>
      </c>
      <c r="H38" s="41">
        <f>('[3]5A3_OJJ'!J38*2)+('[5]5A3_OJJ'!J38*6)</f>
        <v>6960</v>
      </c>
      <c r="I38" s="41">
        <f t="shared" si="2"/>
        <v>3480</v>
      </c>
      <c r="J38" s="99">
        <f t="shared" si="3"/>
        <v>870</v>
      </c>
      <c r="K38" s="99">
        <f t="shared" si="8"/>
        <v>10440</v>
      </c>
      <c r="L38" s="42">
        <f>'3_Levels 1&amp;2'!AT38</f>
        <v>70117306.560000002</v>
      </c>
      <c r="M38" s="43">
        <f>'3_Levels 1&amp;2'!C38</f>
        <v>25229</v>
      </c>
      <c r="N38" s="43">
        <f t="shared" si="4"/>
        <v>25230.065789</v>
      </c>
      <c r="O38" s="44">
        <f t="shared" si="9"/>
        <v>2779.1170719249685</v>
      </c>
      <c r="P38" s="103">
        <f t="shared" si="10"/>
        <v>2962</v>
      </c>
      <c r="Q38" s="44">
        <f>('[3]5A3_OJJ'!S38*2)+('[5]5A3_OJJ'!S38*6)</f>
        <v>1976</v>
      </c>
      <c r="R38" s="44">
        <f t="shared" si="11"/>
        <v>986</v>
      </c>
      <c r="S38" s="103">
        <f t="shared" si="5"/>
        <v>247</v>
      </c>
    </row>
    <row r="39" spans="1:19" ht="16.149999999999999" customHeight="1" x14ac:dyDescent="0.2">
      <c r="A39" s="46">
        <v>33</v>
      </c>
      <c r="B39" s="39" t="s">
        <v>39</v>
      </c>
      <c r="C39" s="40">
        <f>IFERROR(VLOOKUP($A39,'[12]OJJ_Final ADM'!$A$5:$C$60,3,FALSE),0)</f>
        <v>2.6096490000000001</v>
      </c>
      <c r="D39" s="41">
        <f>'3_Levels 1&amp;2'!AQ39</f>
        <v>6288.3785803237861</v>
      </c>
      <c r="E39" s="41">
        <f t="shared" si="6"/>
        <v>8277.9220859629495</v>
      </c>
      <c r="F39" s="41">
        <f t="shared" si="7"/>
        <v>9748.2694778251443</v>
      </c>
      <c r="G39" s="99">
        <f t="shared" ref="G39:G70" si="12">ROUND(C39*F39,0)</f>
        <v>25440</v>
      </c>
      <c r="H39" s="41">
        <f>('[3]5A3_OJJ'!J39*2)+('[5]5A3_OJJ'!J39*6)</f>
        <v>16960</v>
      </c>
      <c r="I39" s="41">
        <f t="shared" si="2"/>
        <v>8480</v>
      </c>
      <c r="J39" s="99">
        <f t="shared" si="3"/>
        <v>2120</v>
      </c>
      <c r="K39" s="99">
        <f t="shared" si="8"/>
        <v>25440</v>
      </c>
      <c r="L39" s="42">
        <f>'3_Levels 1&amp;2'!AT39</f>
        <v>6047598</v>
      </c>
      <c r="M39" s="43">
        <f>'3_Levels 1&amp;2'!C39</f>
        <v>1606</v>
      </c>
      <c r="N39" s="43">
        <f t="shared" ref="N39:N70" si="13">C39+M39</f>
        <v>1608.609649</v>
      </c>
      <c r="O39" s="44">
        <f t="shared" si="9"/>
        <v>3759.5186649287593</v>
      </c>
      <c r="P39" s="103">
        <f t="shared" si="10"/>
        <v>9811</v>
      </c>
      <c r="Q39" s="44">
        <f>('[3]5A3_OJJ'!S39*2)+('[5]5A3_OJJ'!S39*6)</f>
        <v>6544</v>
      </c>
      <c r="R39" s="44">
        <f t="shared" si="11"/>
        <v>3267</v>
      </c>
      <c r="S39" s="103">
        <f t="shared" si="5"/>
        <v>817</v>
      </c>
    </row>
    <row r="40" spans="1:19" ht="16.149999999999999" customHeight="1" x14ac:dyDescent="0.2">
      <c r="A40" s="46">
        <v>34</v>
      </c>
      <c r="B40" s="39" t="s">
        <v>40</v>
      </c>
      <c r="C40" s="40">
        <f>IFERROR(VLOOKUP($A40,'[12]OJJ_Final ADM'!$A$5:$C$60,3,FALSE),0)</f>
        <v>5.8815789999999994</v>
      </c>
      <c r="D40" s="41">
        <f>'3_Levels 1&amp;2'!AQ40</f>
        <v>7058.0712265363845</v>
      </c>
      <c r="E40" s="41">
        <f t="shared" si="6"/>
        <v>9291.1333095083482</v>
      </c>
      <c r="F40" s="41">
        <f t="shared" si="7"/>
        <v>10761.480701370543</v>
      </c>
      <c r="G40" s="99">
        <f t="shared" si="12"/>
        <v>63294</v>
      </c>
      <c r="H40" s="41">
        <f>('[3]5A3_OJJ'!J40*2)+('[5]5A3_OJJ'!J40*6)</f>
        <v>42194</v>
      </c>
      <c r="I40" s="41">
        <f t="shared" si="2"/>
        <v>21100</v>
      </c>
      <c r="J40" s="99">
        <f t="shared" si="3"/>
        <v>5275</v>
      </c>
      <c r="K40" s="99">
        <f t="shared" si="8"/>
        <v>63294</v>
      </c>
      <c r="L40" s="42">
        <f>'3_Levels 1&amp;2'!AT40</f>
        <v>12377952</v>
      </c>
      <c r="M40" s="43">
        <f>'3_Levels 1&amp;2'!C40</f>
        <v>3889</v>
      </c>
      <c r="N40" s="43">
        <f t="shared" si="13"/>
        <v>3894.8815789999999</v>
      </c>
      <c r="O40" s="44">
        <f t="shared" si="9"/>
        <v>3178.004709241508</v>
      </c>
      <c r="P40" s="103">
        <f t="shared" si="10"/>
        <v>18692</v>
      </c>
      <c r="Q40" s="44">
        <f>('[3]5A3_OJJ'!S40*2)+('[5]5A3_OJJ'!S40*6)</f>
        <v>12464</v>
      </c>
      <c r="R40" s="44">
        <f t="shared" si="11"/>
        <v>6228</v>
      </c>
      <c r="S40" s="103">
        <f t="shared" si="5"/>
        <v>1557</v>
      </c>
    </row>
    <row r="41" spans="1:19" ht="16.149999999999999" customHeight="1" x14ac:dyDescent="0.2">
      <c r="A41" s="25">
        <v>35</v>
      </c>
      <c r="B41" s="26" t="s">
        <v>41</v>
      </c>
      <c r="C41" s="27">
        <f>IFERROR(VLOOKUP($A41,'[12]OJJ_Final ADM'!$A$5:$C$60,3,FALSE),0)</f>
        <v>0.872807</v>
      </c>
      <c r="D41" s="28">
        <f>'3_Levels 1&amp;2'!AQ41</f>
        <v>5581.074903214947</v>
      </c>
      <c r="E41" s="28">
        <f t="shared" si="6"/>
        <v>7346.8387144015969</v>
      </c>
      <c r="F41" s="28">
        <f t="shared" si="7"/>
        <v>8817.1861062637909</v>
      </c>
      <c r="G41" s="100">
        <f t="shared" si="12"/>
        <v>7696</v>
      </c>
      <c r="H41" s="28">
        <f>('[3]5A3_OJJ'!J41*2)+('[5]5A3_OJJ'!J41*6)</f>
        <v>5128</v>
      </c>
      <c r="I41" s="28">
        <f t="shared" si="2"/>
        <v>2568</v>
      </c>
      <c r="J41" s="100">
        <f t="shared" si="3"/>
        <v>642</v>
      </c>
      <c r="K41" s="100">
        <f t="shared" si="8"/>
        <v>7696</v>
      </c>
      <c r="L41" s="29">
        <f>'3_Levels 1&amp;2'!AT41</f>
        <v>21188937</v>
      </c>
      <c r="M41" s="30">
        <f>'3_Levels 1&amp;2'!C41</f>
        <v>5941</v>
      </c>
      <c r="N41" s="30">
        <f t="shared" si="13"/>
        <v>5941.8728069999997</v>
      </c>
      <c r="O41" s="31">
        <f t="shared" si="9"/>
        <v>3566.0367847386001</v>
      </c>
      <c r="P41" s="104">
        <f t="shared" si="10"/>
        <v>3112</v>
      </c>
      <c r="Q41" s="31">
        <f>('[3]5A3_OJJ'!S41*2)+('[5]5A3_OJJ'!S41*6)</f>
        <v>2072</v>
      </c>
      <c r="R41" s="31">
        <f t="shared" si="11"/>
        <v>1040</v>
      </c>
      <c r="S41" s="104">
        <f t="shared" si="5"/>
        <v>260</v>
      </c>
    </row>
    <row r="42" spans="1:19" ht="16.149999999999999" customHeight="1" x14ac:dyDescent="0.2">
      <c r="A42" s="45">
        <v>36</v>
      </c>
      <c r="B42" s="32" t="s">
        <v>42</v>
      </c>
      <c r="C42" s="33">
        <f>IFERROR(VLOOKUP($A42,'[12]OJJ_Final ADM'!$A$5:$C$60,3,FALSE),0)</f>
        <v>26.517542000000002</v>
      </c>
      <c r="D42" s="34">
        <f>'3_Levels 1&amp;2'!AQ42</f>
        <v>4318.2965788506845</v>
      </c>
      <c r="E42" s="34">
        <f t="shared" si="6"/>
        <v>5684.5373043627651</v>
      </c>
      <c r="F42" s="34">
        <f t="shared" si="7"/>
        <v>7154.88469622496</v>
      </c>
      <c r="G42" s="101">
        <f t="shared" si="12"/>
        <v>189730</v>
      </c>
      <c r="H42" s="35">
        <f>('[3]5A3_OJJ'!J42*2)+('[5]5A3_OJJ'!J42*6)</f>
        <v>131216</v>
      </c>
      <c r="I42" s="35">
        <f t="shared" si="2"/>
        <v>58514</v>
      </c>
      <c r="J42" s="98">
        <f t="shared" si="3"/>
        <v>14629</v>
      </c>
      <c r="K42" s="101">
        <f t="shared" si="8"/>
        <v>189730</v>
      </c>
      <c r="L42" s="36">
        <f>'3_Levels 1&amp;2'!AT42</f>
        <v>213907816.84</v>
      </c>
      <c r="M42" s="37">
        <f>'3_Levels 1&amp;2'!C42</f>
        <v>46271</v>
      </c>
      <c r="N42" s="37">
        <f t="shared" si="13"/>
        <v>46297.517542000001</v>
      </c>
      <c r="O42" s="38">
        <f t="shared" si="9"/>
        <v>4620.2869656228968</v>
      </c>
      <c r="P42" s="102">
        <f t="shared" si="10"/>
        <v>122519</v>
      </c>
      <c r="Q42" s="38">
        <f>('[3]5A3_OJJ'!S42*2)+('[5]5A3_OJJ'!S42*6)</f>
        <v>84728</v>
      </c>
      <c r="R42" s="38">
        <f t="shared" si="11"/>
        <v>37791</v>
      </c>
      <c r="S42" s="102">
        <f t="shared" si="5"/>
        <v>9448</v>
      </c>
    </row>
    <row r="43" spans="1:19" ht="16.149999999999999" customHeight="1" x14ac:dyDescent="0.2">
      <c r="A43" s="46">
        <v>37</v>
      </c>
      <c r="B43" s="39" t="s">
        <v>43</v>
      </c>
      <c r="C43" s="40">
        <f>IFERROR(VLOOKUP($A43,'[12]OJJ_Final ADM'!$A$5:$C$60,3,FALSE),0)</f>
        <v>5.1140359999999996</v>
      </c>
      <c r="D43" s="41">
        <f>'3_Levels 1&amp;2'!AQ43</f>
        <v>6350.5333193629504</v>
      </c>
      <c r="E43" s="41">
        <f t="shared" si="6"/>
        <v>8359.7416011952955</v>
      </c>
      <c r="F43" s="41">
        <f t="shared" si="7"/>
        <v>9830.0889930574904</v>
      </c>
      <c r="G43" s="99">
        <f t="shared" si="12"/>
        <v>50271</v>
      </c>
      <c r="H43" s="41">
        <f>('[3]5A3_OJJ'!J43*2)+('[5]5A3_OJJ'!J43*6)</f>
        <v>33570</v>
      </c>
      <c r="I43" s="41">
        <f t="shared" si="2"/>
        <v>16701</v>
      </c>
      <c r="J43" s="99">
        <f t="shared" si="3"/>
        <v>4175</v>
      </c>
      <c r="K43" s="99">
        <f t="shared" si="8"/>
        <v>50271</v>
      </c>
      <c r="L43" s="42">
        <f>'3_Levels 1&amp;2'!AT43</f>
        <v>58688936.399999999</v>
      </c>
      <c r="M43" s="43">
        <f>'3_Levels 1&amp;2'!C43</f>
        <v>19088</v>
      </c>
      <c r="N43" s="43">
        <f t="shared" si="13"/>
        <v>19093.114035999999</v>
      </c>
      <c r="O43" s="44">
        <f t="shared" si="9"/>
        <v>3073.8273646374405</v>
      </c>
      <c r="P43" s="103">
        <f t="shared" si="10"/>
        <v>15720</v>
      </c>
      <c r="Q43" s="44">
        <f>('[3]5A3_OJJ'!S43*2)+('[5]5A3_OJJ'!S43*6)</f>
        <v>10496</v>
      </c>
      <c r="R43" s="44">
        <f t="shared" si="11"/>
        <v>5224</v>
      </c>
      <c r="S43" s="103">
        <f t="shared" si="5"/>
        <v>1306</v>
      </c>
    </row>
    <row r="44" spans="1:19" ht="16.149999999999999" customHeight="1" x14ac:dyDescent="0.2">
      <c r="A44" s="46">
        <v>38</v>
      </c>
      <c r="B44" s="39" t="s">
        <v>44</v>
      </c>
      <c r="C44" s="40">
        <f>IFERROR(VLOOKUP($A44,'[12]OJJ_Final ADM'!$A$5:$C$60,3,FALSE),0)</f>
        <v>0.15789500000000001</v>
      </c>
      <c r="D44" s="41">
        <f>'3_Levels 1&amp;2'!AQ44</f>
        <v>2763.4891053576007</v>
      </c>
      <c r="E44" s="41">
        <f t="shared" si="6"/>
        <v>3637.8133420809095</v>
      </c>
      <c r="F44" s="41">
        <f t="shared" si="7"/>
        <v>5108.1607339431048</v>
      </c>
      <c r="G44" s="99">
        <f t="shared" si="12"/>
        <v>807</v>
      </c>
      <c r="H44" s="41">
        <f>('[3]5A3_OJJ'!J44*2)+('[5]5A3_OJJ'!J44*6)</f>
        <v>536</v>
      </c>
      <c r="I44" s="41">
        <f t="shared" si="2"/>
        <v>271</v>
      </c>
      <c r="J44" s="99">
        <f t="shared" si="3"/>
        <v>68</v>
      </c>
      <c r="K44" s="99">
        <f t="shared" si="8"/>
        <v>807</v>
      </c>
      <c r="L44" s="42">
        <f>'3_Levels 1&amp;2'!AT44</f>
        <v>25701021.120000001</v>
      </c>
      <c r="M44" s="43">
        <f>'3_Levels 1&amp;2'!C44</f>
        <v>3901</v>
      </c>
      <c r="N44" s="43">
        <f t="shared" si="13"/>
        <v>3901.1578949999998</v>
      </c>
      <c r="O44" s="44">
        <f t="shared" si="9"/>
        <v>6588.0494488419063</v>
      </c>
      <c r="P44" s="103">
        <f t="shared" si="10"/>
        <v>1040</v>
      </c>
      <c r="Q44" s="44">
        <f>('[3]5A3_OJJ'!S44*2)+('[5]5A3_OJJ'!S44*6)</f>
        <v>696</v>
      </c>
      <c r="R44" s="44">
        <f t="shared" si="11"/>
        <v>344</v>
      </c>
      <c r="S44" s="103">
        <f t="shared" si="5"/>
        <v>86</v>
      </c>
    </row>
    <row r="45" spans="1:19" ht="16.149999999999999" customHeight="1" x14ac:dyDescent="0.2">
      <c r="A45" s="46">
        <v>39</v>
      </c>
      <c r="B45" s="39" t="s">
        <v>45</v>
      </c>
      <c r="C45" s="40">
        <f>IFERROR(VLOOKUP($A45,'[12]OJJ_Final ADM'!$A$5:$C$60,3,FALSE),0)</f>
        <v>0.59210499999999999</v>
      </c>
      <c r="D45" s="41">
        <f>'3_Levels 1&amp;2'!AQ45</f>
        <v>3660.2115942028986</v>
      </c>
      <c r="E45" s="41">
        <f t="shared" si="6"/>
        <v>4818.2446409563581</v>
      </c>
      <c r="F45" s="41">
        <f t="shared" si="7"/>
        <v>6288.592032818553</v>
      </c>
      <c r="G45" s="99">
        <f t="shared" si="12"/>
        <v>3724</v>
      </c>
      <c r="H45" s="41">
        <f>('[3]5A3_OJJ'!J45*2)+('[5]5A3_OJJ'!J45*6)</f>
        <v>2480</v>
      </c>
      <c r="I45" s="41">
        <f t="shared" si="2"/>
        <v>1244</v>
      </c>
      <c r="J45" s="99">
        <f t="shared" si="3"/>
        <v>311</v>
      </c>
      <c r="K45" s="99">
        <f t="shared" si="8"/>
        <v>3724</v>
      </c>
      <c r="L45" s="42">
        <f>'3_Levels 1&amp;2'!AT45</f>
        <v>15215831</v>
      </c>
      <c r="M45" s="43">
        <f>'3_Levels 1&amp;2'!C45</f>
        <v>2760</v>
      </c>
      <c r="N45" s="43">
        <f t="shared" si="13"/>
        <v>2760.5921050000002</v>
      </c>
      <c r="O45" s="44">
        <f t="shared" si="9"/>
        <v>5511.7997955732035</v>
      </c>
      <c r="P45" s="103">
        <f t="shared" si="10"/>
        <v>3264</v>
      </c>
      <c r="Q45" s="44">
        <f>('[3]5A3_OJJ'!S45*2)+('[5]5A3_OJJ'!S45*6)</f>
        <v>2176</v>
      </c>
      <c r="R45" s="44">
        <f t="shared" si="11"/>
        <v>1088</v>
      </c>
      <c r="S45" s="103">
        <f t="shared" si="5"/>
        <v>272</v>
      </c>
    </row>
    <row r="46" spans="1:19" ht="16.149999999999999" customHeight="1" x14ac:dyDescent="0.2">
      <c r="A46" s="25">
        <v>40</v>
      </c>
      <c r="B46" s="26" t="s">
        <v>46</v>
      </c>
      <c r="C46" s="27">
        <f>IFERROR(VLOOKUP($A46,'[12]OJJ_Final ADM'!$A$5:$C$60,3,FALSE),0)</f>
        <v>2.3640340000000002</v>
      </c>
      <c r="D46" s="28">
        <f>'3_Levels 1&amp;2'!AQ46</f>
        <v>6032.6713208224837</v>
      </c>
      <c r="E46" s="28">
        <f t="shared" si="6"/>
        <v>7941.313094642026</v>
      </c>
      <c r="F46" s="28">
        <f t="shared" si="7"/>
        <v>9411.6604865042209</v>
      </c>
      <c r="G46" s="100">
        <f t="shared" si="12"/>
        <v>22249</v>
      </c>
      <c r="H46" s="28">
        <f>('[3]5A3_OJJ'!J46*2)+('[5]5A3_OJJ'!J46*6)</f>
        <v>15936</v>
      </c>
      <c r="I46" s="28">
        <f t="shared" si="2"/>
        <v>6313</v>
      </c>
      <c r="J46" s="100">
        <f t="shared" si="3"/>
        <v>1578</v>
      </c>
      <c r="K46" s="100">
        <f t="shared" si="8"/>
        <v>22249</v>
      </c>
      <c r="L46" s="29">
        <f>'3_Levels 1&amp;2'!AT46</f>
        <v>74469853.280000001</v>
      </c>
      <c r="M46" s="30">
        <f>'3_Levels 1&amp;2'!C46</f>
        <v>22274</v>
      </c>
      <c r="N46" s="30">
        <f t="shared" si="13"/>
        <v>22276.364033999998</v>
      </c>
      <c r="O46" s="31">
        <f t="shared" si="9"/>
        <v>3342.9985776106932</v>
      </c>
      <c r="P46" s="104">
        <f t="shared" si="10"/>
        <v>7903</v>
      </c>
      <c r="Q46" s="31">
        <f>('[3]5A3_OJJ'!S46*2)+('[5]5A3_OJJ'!S46*6)</f>
        <v>5662</v>
      </c>
      <c r="R46" s="31">
        <f t="shared" si="11"/>
        <v>2241</v>
      </c>
      <c r="S46" s="104">
        <f t="shared" si="5"/>
        <v>560</v>
      </c>
    </row>
    <row r="47" spans="1:19" ht="16.149999999999999" customHeight="1" x14ac:dyDescent="0.2">
      <c r="A47" s="45">
        <v>41</v>
      </c>
      <c r="B47" s="32" t="s">
        <v>47</v>
      </c>
      <c r="C47" s="33">
        <f>IFERROR(VLOOKUP($A47,'[12]OJJ_Final ADM'!$A$5:$C$60,3,FALSE),0)</f>
        <v>0</v>
      </c>
      <c r="D47" s="34">
        <f>'3_Levels 1&amp;2'!AQ47</f>
        <v>3838.2565186751235</v>
      </c>
      <c r="E47" s="34">
        <f t="shared" si="6"/>
        <v>5052.6201630017158</v>
      </c>
      <c r="F47" s="34">
        <f t="shared" si="7"/>
        <v>6522.9675548639107</v>
      </c>
      <c r="G47" s="101">
        <f t="shared" si="12"/>
        <v>0</v>
      </c>
      <c r="H47" s="35">
        <f>('[3]5A3_OJJ'!J47*2)+('[5]5A3_OJJ'!J47*6)</f>
        <v>0</v>
      </c>
      <c r="I47" s="35">
        <f t="shared" si="2"/>
        <v>0</v>
      </c>
      <c r="J47" s="98">
        <f t="shared" si="3"/>
        <v>0</v>
      </c>
      <c r="K47" s="101">
        <f t="shared" si="8"/>
        <v>0</v>
      </c>
      <c r="L47" s="36">
        <f>'3_Levels 1&amp;2'!AT47</f>
        <v>8057501.5</v>
      </c>
      <c r="M47" s="37">
        <f>'3_Levels 1&amp;2'!C47</f>
        <v>1419</v>
      </c>
      <c r="N47" s="37">
        <f t="shared" si="13"/>
        <v>1419</v>
      </c>
      <c r="O47" s="38">
        <f t="shared" si="9"/>
        <v>5678.2956307258637</v>
      </c>
      <c r="P47" s="102">
        <f t="shared" si="10"/>
        <v>0</v>
      </c>
      <c r="Q47" s="38">
        <f>('[3]5A3_OJJ'!S47*2)+('[5]5A3_OJJ'!S47*6)</f>
        <v>0</v>
      </c>
      <c r="R47" s="38">
        <f t="shared" si="11"/>
        <v>0</v>
      </c>
      <c r="S47" s="102">
        <f t="shared" si="5"/>
        <v>0</v>
      </c>
    </row>
    <row r="48" spans="1:19" ht="16.149999999999999" customHeight="1" x14ac:dyDescent="0.2">
      <c r="A48" s="46">
        <v>42</v>
      </c>
      <c r="B48" s="39" t="s">
        <v>48</v>
      </c>
      <c r="C48" s="40">
        <f>IFERROR(VLOOKUP($A48,'[12]OJJ_Final ADM'!$A$5:$C$60,3,FALSE),0)</f>
        <v>6.254385000000001</v>
      </c>
      <c r="D48" s="41">
        <f>'3_Levels 1&amp;2'!AQ48</f>
        <v>5689.713330988393</v>
      </c>
      <c r="E48" s="41">
        <f t="shared" si="6"/>
        <v>7489.8486221485628</v>
      </c>
      <c r="F48" s="41">
        <f t="shared" si="7"/>
        <v>8960.1960140107585</v>
      </c>
      <c r="G48" s="99">
        <f t="shared" si="12"/>
        <v>56041</v>
      </c>
      <c r="H48" s="41">
        <f>('[3]5A3_OJJ'!J48*2)+('[5]5A3_OJJ'!J48*6)</f>
        <v>37360</v>
      </c>
      <c r="I48" s="41">
        <f t="shared" si="2"/>
        <v>18681</v>
      </c>
      <c r="J48" s="99">
        <f t="shared" si="3"/>
        <v>4670</v>
      </c>
      <c r="K48" s="99">
        <f t="shared" si="8"/>
        <v>56041</v>
      </c>
      <c r="L48" s="42">
        <f>'3_Levels 1&amp;2'!AT48</f>
        <v>11533429.92</v>
      </c>
      <c r="M48" s="43">
        <f>'3_Levels 1&amp;2'!C48</f>
        <v>2843</v>
      </c>
      <c r="N48" s="43">
        <f t="shared" si="13"/>
        <v>2849.2543850000002</v>
      </c>
      <c r="O48" s="44">
        <f t="shared" si="9"/>
        <v>4047.8765184036029</v>
      </c>
      <c r="P48" s="103">
        <f t="shared" si="10"/>
        <v>25317</v>
      </c>
      <c r="Q48" s="44">
        <f>('[3]5A3_OJJ'!S48*2)+('[5]5A3_OJJ'!S48*6)</f>
        <v>16880</v>
      </c>
      <c r="R48" s="44">
        <f t="shared" si="11"/>
        <v>8437</v>
      </c>
      <c r="S48" s="103">
        <f t="shared" si="5"/>
        <v>2109</v>
      </c>
    </row>
    <row r="49" spans="1:19" ht="16.149999999999999" customHeight="1" x14ac:dyDescent="0.2">
      <c r="A49" s="46">
        <v>43</v>
      </c>
      <c r="B49" s="39" t="s">
        <v>49</v>
      </c>
      <c r="C49" s="40">
        <f>IFERROR(VLOOKUP($A49,'[12]OJJ_Final ADM'!$A$5:$C$60,3,FALSE),0)</f>
        <v>1.0657890000000001</v>
      </c>
      <c r="D49" s="41">
        <f>'3_Levels 1&amp;2'!AQ49</f>
        <v>6788.4990277102579</v>
      </c>
      <c r="E49" s="41">
        <f t="shared" si="6"/>
        <v>8936.2727313925989</v>
      </c>
      <c r="F49" s="41">
        <f t="shared" si="7"/>
        <v>10406.620123254794</v>
      </c>
      <c r="G49" s="99">
        <f t="shared" si="12"/>
        <v>11091</v>
      </c>
      <c r="H49" s="41">
        <f>('[3]5A3_OJJ'!J49*2)+('[5]5A3_OJJ'!J49*6)</f>
        <v>7392</v>
      </c>
      <c r="I49" s="41">
        <f t="shared" si="2"/>
        <v>3699</v>
      </c>
      <c r="J49" s="99">
        <f t="shared" si="3"/>
        <v>925</v>
      </c>
      <c r="K49" s="99">
        <f t="shared" si="8"/>
        <v>11091</v>
      </c>
      <c r="L49" s="42">
        <f>'3_Levels 1&amp;2'!AT49</f>
        <v>13617019.9</v>
      </c>
      <c r="M49" s="43">
        <f>'3_Levels 1&amp;2'!C49</f>
        <v>4114</v>
      </c>
      <c r="N49" s="43">
        <f t="shared" si="13"/>
        <v>4115.0657890000002</v>
      </c>
      <c r="O49" s="44">
        <f t="shared" si="9"/>
        <v>3309.0649331536119</v>
      </c>
      <c r="P49" s="103">
        <f t="shared" si="10"/>
        <v>3527</v>
      </c>
      <c r="Q49" s="44">
        <f>('[3]5A3_OJJ'!S49*2)+('[5]5A3_OJJ'!S49*6)</f>
        <v>2352</v>
      </c>
      <c r="R49" s="44">
        <f t="shared" si="11"/>
        <v>1175</v>
      </c>
      <c r="S49" s="103">
        <f t="shared" si="5"/>
        <v>294</v>
      </c>
    </row>
    <row r="50" spans="1:19" ht="16.149999999999999" customHeight="1" x14ac:dyDescent="0.2">
      <c r="A50" s="46">
        <v>44</v>
      </c>
      <c r="B50" s="39" t="s">
        <v>50</v>
      </c>
      <c r="C50" s="40">
        <f>IFERROR(VLOOKUP($A50,'[12]OJJ_Final ADM'!$A$5:$C$60,3,FALSE),0)</f>
        <v>0.87280599999999997</v>
      </c>
      <c r="D50" s="41">
        <f>'3_Levels 1&amp;2'!AQ50</f>
        <v>5916.4725395732967</v>
      </c>
      <c r="E50" s="41">
        <f t="shared" si="6"/>
        <v>7788.3508571784078</v>
      </c>
      <c r="F50" s="41">
        <f t="shared" si="7"/>
        <v>9258.6982490406026</v>
      </c>
      <c r="G50" s="99">
        <f t="shared" si="12"/>
        <v>8081</v>
      </c>
      <c r="H50" s="41">
        <f>('[3]5A3_OJJ'!J50*2)+('[5]5A3_OJJ'!J50*6)</f>
        <v>5390</v>
      </c>
      <c r="I50" s="41">
        <f t="shared" si="2"/>
        <v>2691</v>
      </c>
      <c r="J50" s="99">
        <f t="shared" si="3"/>
        <v>673</v>
      </c>
      <c r="K50" s="99">
        <f t="shared" si="8"/>
        <v>8081</v>
      </c>
      <c r="L50" s="42">
        <f>'3_Levels 1&amp;2'!AT50</f>
        <v>24333685.219999999</v>
      </c>
      <c r="M50" s="43">
        <f>'3_Levels 1&amp;2'!C50</f>
        <v>7265</v>
      </c>
      <c r="N50" s="43">
        <f t="shared" si="13"/>
        <v>7265.8728060000003</v>
      </c>
      <c r="O50" s="44">
        <f t="shared" si="9"/>
        <v>3349.0381499529926</v>
      </c>
      <c r="P50" s="103">
        <f t="shared" si="10"/>
        <v>2923</v>
      </c>
      <c r="Q50" s="44">
        <f>('[3]5A3_OJJ'!S50*2)+('[5]5A3_OJJ'!S50*6)</f>
        <v>1952</v>
      </c>
      <c r="R50" s="44">
        <f t="shared" si="11"/>
        <v>971</v>
      </c>
      <c r="S50" s="103">
        <f t="shared" si="5"/>
        <v>243</v>
      </c>
    </row>
    <row r="51" spans="1:19" ht="16.149999999999999" customHeight="1" x14ac:dyDescent="0.2">
      <c r="A51" s="25">
        <v>45</v>
      </c>
      <c r="B51" s="26" t="s">
        <v>51</v>
      </c>
      <c r="C51" s="27">
        <f>IFERROR(VLOOKUP($A51,'[12]OJJ_Final ADM'!$A$5:$C$60,3,FALSE),0)</f>
        <v>2.2894740000000002</v>
      </c>
      <c r="D51" s="28">
        <f>'3_Levels 1&amp;2'!AQ51</f>
        <v>3229.8013573198318</v>
      </c>
      <c r="E51" s="28">
        <f t="shared" si="6"/>
        <v>4251.6594138729988</v>
      </c>
      <c r="F51" s="28">
        <f t="shared" si="7"/>
        <v>5722.0068057351937</v>
      </c>
      <c r="G51" s="100">
        <f t="shared" si="12"/>
        <v>13100</v>
      </c>
      <c r="H51" s="28">
        <f>('[3]5A3_OJJ'!J51*2)+('[5]5A3_OJJ'!J51*6)</f>
        <v>8736</v>
      </c>
      <c r="I51" s="28">
        <f t="shared" si="2"/>
        <v>4364</v>
      </c>
      <c r="J51" s="100">
        <f t="shared" si="3"/>
        <v>1091</v>
      </c>
      <c r="K51" s="100">
        <f t="shared" si="8"/>
        <v>13100</v>
      </c>
      <c r="L51" s="29">
        <f>'3_Levels 1&amp;2'!AT51</f>
        <v>48169901.619999997</v>
      </c>
      <c r="M51" s="30">
        <f>'3_Levels 1&amp;2'!C51</f>
        <v>9283</v>
      </c>
      <c r="N51" s="30">
        <f t="shared" si="13"/>
        <v>9285.2894739999992</v>
      </c>
      <c r="O51" s="31">
        <f t="shared" si="9"/>
        <v>5187.7652016000038</v>
      </c>
      <c r="P51" s="104">
        <f t="shared" si="10"/>
        <v>11877</v>
      </c>
      <c r="Q51" s="31">
        <f>('[3]5A3_OJJ'!S51*2)+('[5]5A3_OJJ'!S51*6)</f>
        <v>7920</v>
      </c>
      <c r="R51" s="31">
        <f t="shared" si="11"/>
        <v>3957</v>
      </c>
      <c r="S51" s="104">
        <f t="shared" si="5"/>
        <v>989</v>
      </c>
    </row>
    <row r="52" spans="1:19" ht="16.149999999999999" customHeight="1" x14ac:dyDescent="0.2">
      <c r="A52" s="45">
        <v>46</v>
      </c>
      <c r="B52" s="32" t="s">
        <v>52</v>
      </c>
      <c r="C52" s="33">
        <f>IFERROR(VLOOKUP($A52,'[12]OJJ_Final ADM'!$A$5:$C$60,3,FALSE),0)</f>
        <v>0</v>
      </c>
      <c r="D52" s="34">
        <f>'3_Levels 1&amp;2'!AQ52</f>
        <v>7597.4224137931033</v>
      </c>
      <c r="E52" s="34">
        <f t="shared" si="6"/>
        <v>10001.126680303916</v>
      </c>
      <c r="F52" s="34">
        <f t="shared" si="7"/>
        <v>11471.474072166111</v>
      </c>
      <c r="G52" s="101">
        <f t="shared" si="12"/>
        <v>0</v>
      </c>
      <c r="H52" s="35">
        <f>('[3]5A3_OJJ'!J52*2)+('[5]5A3_OJJ'!J52*6)</f>
        <v>0</v>
      </c>
      <c r="I52" s="35">
        <f t="shared" si="2"/>
        <v>0</v>
      </c>
      <c r="J52" s="98">
        <f t="shared" si="3"/>
        <v>0</v>
      </c>
      <c r="K52" s="101">
        <f t="shared" si="8"/>
        <v>0</v>
      </c>
      <c r="L52" s="36">
        <f>'3_Levels 1&amp;2'!AT52</f>
        <v>3743302</v>
      </c>
      <c r="M52" s="37">
        <f>'3_Levels 1&amp;2'!C52</f>
        <v>1160</v>
      </c>
      <c r="N52" s="37">
        <f t="shared" si="13"/>
        <v>1160</v>
      </c>
      <c r="O52" s="38">
        <f t="shared" si="9"/>
        <v>3226.9844827586207</v>
      </c>
      <c r="P52" s="102">
        <f t="shared" si="10"/>
        <v>0</v>
      </c>
      <c r="Q52" s="38">
        <f>('[3]5A3_OJJ'!S52*2)+('[5]5A3_OJJ'!S52*6)</f>
        <v>0</v>
      </c>
      <c r="R52" s="38">
        <f t="shared" si="11"/>
        <v>0</v>
      </c>
      <c r="S52" s="102">
        <f t="shared" si="5"/>
        <v>0</v>
      </c>
    </row>
    <row r="53" spans="1:19" ht="16.149999999999999" customHeight="1" x14ac:dyDescent="0.2">
      <c r="A53" s="46">
        <v>47</v>
      </c>
      <c r="B53" s="39" t="s">
        <v>53</v>
      </c>
      <c r="C53" s="40">
        <f>IFERROR(VLOOKUP($A53,'[12]OJJ_Final ADM'!$A$5:$C$60,3,FALSE),0)</f>
        <v>0</v>
      </c>
      <c r="D53" s="41">
        <f>'3_Levels 1&amp;2'!AQ53</f>
        <v>3646.9146776406037</v>
      </c>
      <c r="E53" s="41">
        <f t="shared" si="6"/>
        <v>4800.7407903404555</v>
      </c>
      <c r="F53" s="41">
        <f t="shared" si="7"/>
        <v>6271.0881822026504</v>
      </c>
      <c r="G53" s="99">
        <f t="shared" si="12"/>
        <v>0</v>
      </c>
      <c r="H53" s="41">
        <f>('[3]5A3_OJJ'!J53*2)+('[5]5A3_OJJ'!J53*6)</f>
        <v>0</v>
      </c>
      <c r="I53" s="41">
        <f t="shared" si="2"/>
        <v>0</v>
      </c>
      <c r="J53" s="99">
        <f t="shared" si="3"/>
        <v>0</v>
      </c>
      <c r="K53" s="99">
        <f t="shared" si="8"/>
        <v>0</v>
      </c>
      <c r="L53" s="42">
        <f>'3_Levels 1&amp;2'!AT53</f>
        <v>20736468.719999999</v>
      </c>
      <c r="M53" s="43">
        <f>'3_Levels 1&amp;2'!C53</f>
        <v>3645</v>
      </c>
      <c r="N53" s="43">
        <f t="shared" si="13"/>
        <v>3645</v>
      </c>
      <c r="O53" s="44">
        <f t="shared" si="9"/>
        <v>5689.0174814814809</v>
      </c>
      <c r="P53" s="103">
        <f t="shared" si="10"/>
        <v>0</v>
      </c>
      <c r="Q53" s="44">
        <f>('[3]5A3_OJJ'!S53*2)+('[5]5A3_OJJ'!S53*6)</f>
        <v>0</v>
      </c>
      <c r="R53" s="44">
        <f t="shared" si="11"/>
        <v>0</v>
      </c>
      <c r="S53" s="103">
        <f t="shared" si="5"/>
        <v>0</v>
      </c>
    </row>
    <row r="54" spans="1:19" ht="16.149999999999999" customHeight="1" x14ac:dyDescent="0.2">
      <c r="A54" s="46">
        <v>48</v>
      </c>
      <c r="B54" s="39" t="s">
        <v>91</v>
      </c>
      <c r="C54" s="40">
        <f>IFERROR(VLOOKUP($A54,'[12]OJJ_Final ADM'!$A$5:$C$60,3,FALSE),0)</f>
        <v>0</v>
      </c>
      <c r="D54" s="41">
        <f>'3_Levels 1&amp;2'!AQ54</f>
        <v>5187.6531409168083</v>
      </c>
      <c r="E54" s="41">
        <f t="shared" si="6"/>
        <v>6828.9445301334254</v>
      </c>
      <c r="F54" s="41">
        <f t="shared" si="7"/>
        <v>8299.2919219956202</v>
      </c>
      <c r="G54" s="99">
        <f t="shared" si="12"/>
        <v>0</v>
      </c>
      <c r="H54" s="41">
        <f>('[3]5A3_OJJ'!J54*2)+('[5]5A3_OJJ'!J54*6)</f>
        <v>0</v>
      </c>
      <c r="I54" s="41">
        <f t="shared" si="2"/>
        <v>0</v>
      </c>
      <c r="J54" s="99">
        <f t="shared" si="3"/>
        <v>0</v>
      </c>
      <c r="K54" s="99">
        <f t="shared" si="8"/>
        <v>0</v>
      </c>
      <c r="L54" s="42">
        <f>'3_Levels 1&amp;2'!AT54</f>
        <v>26296112.699999999</v>
      </c>
      <c r="M54" s="43">
        <f>'3_Levels 1&amp;2'!C54</f>
        <v>5890</v>
      </c>
      <c r="N54" s="43">
        <f t="shared" si="13"/>
        <v>5890</v>
      </c>
      <c r="O54" s="44">
        <f t="shared" si="9"/>
        <v>4464.5352631578944</v>
      </c>
      <c r="P54" s="103">
        <f t="shared" si="10"/>
        <v>0</v>
      </c>
      <c r="Q54" s="44">
        <f>('[3]5A3_OJJ'!S54*2)+('[5]5A3_OJJ'!S54*6)</f>
        <v>0</v>
      </c>
      <c r="R54" s="44">
        <f t="shared" si="11"/>
        <v>0</v>
      </c>
      <c r="S54" s="103">
        <f t="shared" si="5"/>
        <v>0</v>
      </c>
    </row>
    <row r="55" spans="1:19" ht="16.149999999999999" customHeight="1" x14ac:dyDescent="0.2">
      <c r="A55" s="46">
        <v>49</v>
      </c>
      <c r="B55" s="39" t="s">
        <v>54</v>
      </c>
      <c r="C55" s="40">
        <f>IFERROR(VLOOKUP($A55,'[12]OJJ_Final ADM'!$A$5:$C$60,3,FALSE),0)</f>
        <v>0.131578</v>
      </c>
      <c r="D55" s="41">
        <f>'3_Levels 1&amp;2'!AQ55</f>
        <v>5800.0572729275273</v>
      </c>
      <c r="E55" s="41">
        <f t="shared" si="6"/>
        <v>7635.103641763355</v>
      </c>
      <c r="F55" s="41">
        <f t="shared" si="7"/>
        <v>9105.4510336255498</v>
      </c>
      <c r="G55" s="99">
        <f t="shared" si="12"/>
        <v>1198</v>
      </c>
      <c r="H55" s="41">
        <f>('[3]5A3_OJJ'!J55*2)+('[5]5A3_OJJ'!J55*6)</f>
        <v>800</v>
      </c>
      <c r="I55" s="41">
        <f t="shared" si="2"/>
        <v>398</v>
      </c>
      <c r="J55" s="99">
        <f t="shared" si="3"/>
        <v>100</v>
      </c>
      <c r="K55" s="99">
        <f t="shared" si="8"/>
        <v>1198</v>
      </c>
      <c r="L55" s="42">
        <f>'3_Levels 1&amp;2'!AT55</f>
        <v>36444929</v>
      </c>
      <c r="M55" s="43">
        <f>'3_Levels 1&amp;2'!C55</f>
        <v>13619</v>
      </c>
      <c r="N55" s="43">
        <f t="shared" si="13"/>
        <v>13619.131578</v>
      </c>
      <c r="O55" s="44">
        <f t="shared" si="9"/>
        <v>2676.0097581311434</v>
      </c>
      <c r="P55" s="103">
        <f t="shared" si="10"/>
        <v>352</v>
      </c>
      <c r="Q55" s="44">
        <f>('[3]5A3_OJJ'!S55*2)+('[5]5A3_OJJ'!S55*6)</f>
        <v>232</v>
      </c>
      <c r="R55" s="44">
        <f t="shared" si="11"/>
        <v>120</v>
      </c>
      <c r="S55" s="103">
        <f t="shared" si="5"/>
        <v>30</v>
      </c>
    </row>
    <row r="56" spans="1:19" ht="16.149999999999999" customHeight="1" x14ac:dyDescent="0.2">
      <c r="A56" s="25">
        <v>50</v>
      </c>
      <c r="B56" s="26" t="s">
        <v>55</v>
      </c>
      <c r="C56" s="27">
        <f>IFERROR(VLOOKUP($A56,'[12]OJJ_Final ADM'!$A$5:$C$60,3,FALSE),0)</f>
        <v>0.44298300000000002</v>
      </c>
      <c r="D56" s="28">
        <f>'3_Levels 1&amp;2'!AQ56</f>
        <v>5941.2597486721079</v>
      </c>
      <c r="E56" s="28">
        <f t="shared" si="6"/>
        <v>7820.9803471220403</v>
      </c>
      <c r="F56" s="28">
        <f t="shared" si="7"/>
        <v>9291.3277389842351</v>
      </c>
      <c r="G56" s="100">
        <f t="shared" si="12"/>
        <v>4116</v>
      </c>
      <c r="H56" s="28">
        <f>('[3]5A3_OJJ'!J56*2)+('[5]5A3_OJJ'!J56*6)</f>
        <v>2744</v>
      </c>
      <c r="I56" s="28">
        <f t="shared" si="2"/>
        <v>1372</v>
      </c>
      <c r="J56" s="100">
        <f t="shared" si="3"/>
        <v>343</v>
      </c>
      <c r="K56" s="100">
        <f t="shared" si="8"/>
        <v>4116</v>
      </c>
      <c r="L56" s="29">
        <f>'3_Levels 1&amp;2'!AT56</f>
        <v>26236242.18</v>
      </c>
      <c r="M56" s="30">
        <f>'3_Levels 1&amp;2'!C56</f>
        <v>7719</v>
      </c>
      <c r="N56" s="30">
        <f t="shared" si="13"/>
        <v>7719.4429829999999</v>
      </c>
      <c r="O56" s="31">
        <f t="shared" si="9"/>
        <v>3398.7221924921628</v>
      </c>
      <c r="P56" s="104">
        <f t="shared" si="10"/>
        <v>1506</v>
      </c>
      <c r="Q56" s="31">
        <f>('[3]5A3_OJJ'!S56*2)+('[5]5A3_OJJ'!S56*6)</f>
        <v>1002</v>
      </c>
      <c r="R56" s="31">
        <f t="shared" si="11"/>
        <v>504</v>
      </c>
      <c r="S56" s="104">
        <f t="shared" si="5"/>
        <v>126</v>
      </c>
    </row>
    <row r="57" spans="1:19" ht="16.149999999999999" customHeight="1" x14ac:dyDescent="0.2">
      <c r="A57" s="45">
        <v>51</v>
      </c>
      <c r="B57" s="32" t="s">
        <v>56</v>
      </c>
      <c r="C57" s="33">
        <f>IFERROR(VLOOKUP($A57,'[12]OJJ_Final ADM'!$A$5:$C$60,3,FALSE),0)</f>
        <v>0.859649</v>
      </c>
      <c r="D57" s="34">
        <f>'3_Levels 1&amp;2'!AQ57</f>
        <v>5528.8246273179011</v>
      </c>
      <c r="E57" s="34">
        <f t="shared" si="6"/>
        <v>7278.0572777687621</v>
      </c>
      <c r="F57" s="34">
        <f t="shared" si="7"/>
        <v>8748.4046696309561</v>
      </c>
      <c r="G57" s="101">
        <f t="shared" si="12"/>
        <v>7521</v>
      </c>
      <c r="H57" s="35">
        <f>('[3]5A3_OJJ'!J57*2)+('[5]5A3_OJJ'!J57*6)</f>
        <v>5832</v>
      </c>
      <c r="I57" s="35">
        <f t="shared" si="2"/>
        <v>1689</v>
      </c>
      <c r="J57" s="98">
        <f t="shared" si="3"/>
        <v>422</v>
      </c>
      <c r="K57" s="101">
        <f t="shared" si="8"/>
        <v>7521</v>
      </c>
      <c r="L57" s="36">
        <f>'3_Levels 1&amp;2'!AT57</f>
        <v>33133962.460000001</v>
      </c>
      <c r="M57" s="37">
        <f>'3_Levels 1&amp;2'!C57</f>
        <v>8251</v>
      </c>
      <c r="N57" s="37">
        <f t="shared" si="13"/>
        <v>8251.859649</v>
      </c>
      <c r="O57" s="38">
        <f t="shared" si="9"/>
        <v>4015.3327697490995</v>
      </c>
      <c r="P57" s="102">
        <f t="shared" si="10"/>
        <v>3452</v>
      </c>
      <c r="Q57" s="38">
        <f>('[3]5A3_OJJ'!S57*2)+('[5]5A3_OJJ'!S57*6)</f>
        <v>2680</v>
      </c>
      <c r="R57" s="38">
        <f t="shared" si="11"/>
        <v>772</v>
      </c>
      <c r="S57" s="102">
        <f t="shared" si="5"/>
        <v>193</v>
      </c>
    </row>
    <row r="58" spans="1:19" ht="16.149999999999999" customHeight="1" x14ac:dyDescent="0.2">
      <c r="A58" s="46">
        <v>52</v>
      </c>
      <c r="B58" s="39" t="s">
        <v>57</v>
      </c>
      <c r="C58" s="40">
        <f>IFERROR(VLOOKUP($A58,'[12]OJJ_Final ADM'!$A$5:$C$60,3,FALSE),0)</f>
        <v>3.6403500000000002</v>
      </c>
      <c r="D58" s="41">
        <f>'3_Levels 1&amp;2'!AQ58</f>
        <v>5727.8841112109521</v>
      </c>
      <c r="E58" s="41">
        <f t="shared" si="6"/>
        <v>7540.0960334019874</v>
      </c>
      <c r="F58" s="41">
        <f t="shared" si="7"/>
        <v>9010.4434252641822</v>
      </c>
      <c r="G58" s="99">
        <f t="shared" si="12"/>
        <v>32801</v>
      </c>
      <c r="H58" s="41">
        <f>('[3]5A3_OJJ'!J58*2)+('[5]5A3_OJJ'!J58*6)</f>
        <v>22318</v>
      </c>
      <c r="I58" s="41">
        <f t="shared" si="2"/>
        <v>10483</v>
      </c>
      <c r="J58" s="99">
        <f t="shared" si="3"/>
        <v>2621</v>
      </c>
      <c r="K58" s="99">
        <f t="shared" si="8"/>
        <v>32801</v>
      </c>
      <c r="L58" s="42">
        <f>'3_Levels 1&amp;2'!AT58</f>
        <v>141954765.41999999</v>
      </c>
      <c r="M58" s="43">
        <f>'3_Levels 1&amp;2'!C58</f>
        <v>37838</v>
      </c>
      <c r="N58" s="43">
        <f t="shared" si="13"/>
        <v>37841.640350000001</v>
      </c>
      <c r="O58" s="44">
        <f>L58/N58</f>
        <v>3751.2846723094017</v>
      </c>
      <c r="P58" s="103">
        <f t="shared" si="10"/>
        <v>13656</v>
      </c>
      <c r="Q58" s="44">
        <f>('[3]5A3_OJJ'!S58*2)+('[5]5A3_OJJ'!S58*6)</f>
        <v>9288</v>
      </c>
      <c r="R58" s="44">
        <f t="shared" si="11"/>
        <v>4368</v>
      </c>
      <c r="S58" s="103">
        <f t="shared" si="5"/>
        <v>1092</v>
      </c>
    </row>
    <row r="59" spans="1:19" ht="16.149999999999999" customHeight="1" x14ac:dyDescent="0.2">
      <c r="A59" s="46">
        <v>53</v>
      </c>
      <c r="B59" s="39" t="s">
        <v>58</v>
      </c>
      <c r="C59" s="40">
        <f>IFERROR(VLOOKUP($A59,'[12]OJJ_Final ADM'!$A$5:$C$60,3,FALSE),0)</f>
        <v>2.1271930000000001</v>
      </c>
      <c r="D59" s="41">
        <f>'3_Levels 1&amp;2'!AQ59</f>
        <v>5885.9688416422287</v>
      </c>
      <c r="E59" s="41">
        <f t="shared" si="6"/>
        <v>7748.1962717663237</v>
      </c>
      <c r="F59" s="41">
        <f t="shared" si="7"/>
        <v>9218.5436636285194</v>
      </c>
      <c r="G59" s="99">
        <f t="shared" si="12"/>
        <v>19610</v>
      </c>
      <c r="H59" s="41">
        <f>('[3]5A3_OJJ'!J59*2)+('[5]5A3_OJJ'!J59*6)</f>
        <v>14072</v>
      </c>
      <c r="I59" s="41">
        <f t="shared" si="2"/>
        <v>5538</v>
      </c>
      <c r="J59" s="99">
        <f t="shared" si="3"/>
        <v>1385</v>
      </c>
      <c r="K59" s="99">
        <f t="shared" si="8"/>
        <v>19610</v>
      </c>
      <c r="L59" s="42">
        <f>'3_Levels 1&amp;2'!AT59</f>
        <v>51287990</v>
      </c>
      <c r="M59" s="43">
        <f>'3_Levels 1&amp;2'!C59</f>
        <v>19096</v>
      </c>
      <c r="N59" s="43">
        <f t="shared" si="13"/>
        <v>19098.127193</v>
      </c>
      <c r="O59" s="44">
        <f t="shared" si="9"/>
        <v>2685.4983989633542</v>
      </c>
      <c r="P59" s="103">
        <f t="shared" si="10"/>
        <v>5713</v>
      </c>
      <c r="Q59" s="44">
        <f>('[3]5A3_OJJ'!S59*2)+('[5]5A3_OJJ'!S59*6)</f>
        <v>4096</v>
      </c>
      <c r="R59" s="44">
        <f t="shared" si="11"/>
        <v>1617</v>
      </c>
      <c r="S59" s="103">
        <f t="shared" si="5"/>
        <v>404</v>
      </c>
    </row>
    <row r="60" spans="1:19" ht="16.149999999999999" customHeight="1" x14ac:dyDescent="0.2">
      <c r="A60" s="46">
        <v>54</v>
      </c>
      <c r="B60" s="39" t="s">
        <v>59</v>
      </c>
      <c r="C60" s="40">
        <f>IFERROR(VLOOKUP($A60,'[12]OJJ_Final ADM'!$A$5:$C$60,3,FALSE),0)</f>
        <v>0.22368399999999999</v>
      </c>
      <c r="D60" s="41">
        <f>'3_Levels 1&amp;2'!AQ60</f>
        <v>6742.2958801498125</v>
      </c>
      <c r="E60" s="41">
        <f t="shared" si="6"/>
        <v>8875.4516388412776</v>
      </c>
      <c r="F60" s="41">
        <f t="shared" si="7"/>
        <v>10345.799030703472</v>
      </c>
      <c r="G60" s="99">
        <f t="shared" si="12"/>
        <v>2314</v>
      </c>
      <c r="H60" s="41">
        <f>('[3]5A3_OJJ'!J60*2)+('[5]5A3_OJJ'!J60*6)</f>
        <v>1544</v>
      </c>
      <c r="I60" s="41">
        <f t="shared" si="2"/>
        <v>770</v>
      </c>
      <c r="J60" s="99">
        <f t="shared" si="3"/>
        <v>193</v>
      </c>
      <c r="K60" s="99">
        <f t="shared" si="8"/>
        <v>2314</v>
      </c>
      <c r="L60" s="42">
        <f>'3_Levels 1&amp;2'!AT60</f>
        <v>2463364.6800000002</v>
      </c>
      <c r="M60" s="43">
        <f>'3_Levels 1&amp;2'!C60</f>
        <v>534</v>
      </c>
      <c r="N60" s="43">
        <f t="shared" si="13"/>
        <v>534.22368400000005</v>
      </c>
      <c r="O60" s="44">
        <f t="shared" si="9"/>
        <v>4611.110951793743</v>
      </c>
      <c r="P60" s="103">
        <f t="shared" si="10"/>
        <v>1031</v>
      </c>
      <c r="Q60" s="44">
        <f>('[3]5A3_OJJ'!S60*2)+('[5]5A3_OJJ'!S60*6)</f>
        <v>688</v>
      </c>
      <c r="R60" s="44">
        <f t="shared" si="11"/>
        <v>343</v>
      </c>
      <c r="S60" s="103">
        <f t="shared" si="5"/>
        <v>86</v>
      </c>
    </row>
    <row r="61" spans="1:19" ht="16.149999999999999" customHeight="1" x14ac:dyDescent="0.2">
      <c r="A61" s="25">
        <v>55</v>
      </c>
      <c r="B61" s="26" t="s">
        <v>60</v>
      </c>
      <c r="C61" s="27">
        <f>IFERROR(VLOOKUP($A61,'[12]OJJ_Final ADM'!$A$5:$C$60,3,FALSE),0)</f>
        <v>7.8070170000000001</v>
      </c>
      <c r="D61" s="28">
        <f>'3_Levels 1&amp;2'!AQ61</f>
        <v>5532.3805490654204</v>
      </c>
      <c r="E61" s="28">
        <f t="shared" si="6"/>
        <v>7282.7382369053275</v>
      </c>
      <c r="F61" s="28">
        <f t="shared" si="7"/>
        <v>8753.0856287675233</v>
      </c>
      <c r="G61" s="100">
        <f t="shared" si="12"/>
        <v>68335</v>
      </c>
      <c r="H61" s="28">
        <f>('[3]5A3_OJJ'!J61*2)+('[5]5A3_OJJ'!J61*6)</f>
        <v>46328</v>
      </c>
      <c r="I61" s="28">
        <f t="shared" si="2"/>
        <v>22007</v>
      </c>
      <c r="J61" s="100">
        <f t="shared" si="3"/>
        <v>5502</v>
      </c>
      <c r="K61" s="100">
        <f t="shared" si="8"/>
        <v>68335</v>
      </c>
      <c r="L61" s="29">
        <f>'3_Levels 1&amp;2'!AT61</f>
        <v>61751830.060000002</v>
      </c>
      <c r="M61" s="30">
        <f>'3_Levels 1&amp;2'!C61</f>
        <v>17120</v>
      </c>
      <c r="N61" s="30">
        <f t="shared" si="13"/>
        <v>17127.807016999999</v>
      </c>
      <c r="O61" s="31">
        <f t="shared" si="9"/>
        <v>3605.3553148227888</v>
      </c>
      <c r="P61" s="104">
        <f t="shared" si="10"/>
        <v>28147</v>
      </c>
      <c r="Q61" s="31">
        <f>('[3]5A3_OJJ'!S61*2)+('[5]5A3_OJJ'!S61*6)</f>
        <v>19080</v>
      </c>
      <c r="R61" s="31">
        <f t="shared" si="11"/>
        <v>9067</v>
      </c>
      <c r="S61" s="104">
        <f t="shared" si="5"/>
        <v>2267</v>
      </c>
    </row>
    <row r="62" spans="1:19" ht="16.149999999999999" customHeight="1" x14ac:dyDescent="0.2">
      <c r="A62" s="45">
        <v>56</v>
      </c>
      <c r="B62" s="32" t="s">
        <v>61</v>
      </c>
      <c r="C62" s="33">
        <f>IFERROR(VLOOKUP($A62,'[12]OJJ_Final ADM'!$A$5:$C$60,3,FALSE),0)</f>
        <v>6.5789E-2</v>
      </c>
      <c r="D62" s="34">
        <f>'3_Levels 1&amp;2'!AQ62</f>
        <v>6534.8854712041884</v>
      </c>
      <c r="E62" s="34">
        <f t="shared" si="6"/>
        <v>8602.4198575738756</v>
      </c>
      <c r="F62" s="34">
        <f t="shared" si="7"/>
        <v>10072.76724943607</v>
      </c>
      <c r="G62" s="101">
        <f t="shared" si="12"/>
        <v>663</v>
      </c>
      <c r="H62" s="35">
        <f>('[3]5A3_OJJ'!J62*2)+('[5]5A3_OJJ'!J62*6)</f>
        <v>440</v>
      </c>
      <c r="I62" s="35">
        <f t="shared" si="2"/>
        <v>223</v>
      </c>
      <c r="J62" s="98">
        <f t="shared" si="3"/>
        <v>56</v>
      </c>
      <c r="K62" s="101">
        <f t="shared" si="8"/>
        <v>663</v>
      </c>
      <c r="L62" s="36">
        <f>'3_Levels 1&amp;2'!AT62</f>
        <v>10494659.74</v>
      </c>
      <c r="M62" s="37">
        <f>'3_Levels 1&amp;2'!C62</f>
        <v>3056</v>
      </c>
      <c r="N62" s="37">
        <f t="shared" si="13"/>
        <v>3056.0657890000002</v>
      </c>
      <c r="O62" s="38">
        <f t="shared" si="9"/>
        <v>3434.0424796398256</v>
      </c>
      <c r="P62" s="102">
        <f t="shared" si="10"/>
        <v>226</v>
      </c>
      <c r="Q62" s="38">
        <f>('[3]5A3_OJJ'!S62*2)+('[5]5A3_OJJ'!S62*6)</f>
        <v>152</v>
      </c>
      <c r="R62" s="38">
        <f t="shared" si="11"/>
        <v>74</v>
      </c>
      <c r="S62" s="102">
        <f t="shared" si="5"/>
        <v>19</v>
      </c>
    </row>
    <row r="63" spans="1:19" ht="16.149999999999999" customHeight="1" x14ac:dyDescent="0.2">
      <c r="A63" s="46">
        <v>57</v>
      </c>
      <c r="B63" s="39" t="s">
        <v>62</v>
      </c>
      <c r="C63" s="40">
        <f>IFERROR(VLOOKUP($A63,'[12]OJJ_Final ADM'!$A$5:$C$60,3,FALSE),0)</f>
        <v>1.1710530000000001</v>
      </c>
      <c r="D63" s="41">
        <f>'3_Levels 1&amp;2'!AQ63</f>
        <v>5908.2505827505829</v>
      </c>
      <c r="E63" s="41">
        <f t="shared" si="6"/>
        <v>7777.527603281841</v>
      </c>
      <c r="F63" s="41">
        <f t="shared" si="7"/>
        <v>9247.8749951440368</v>
      </c>
      <c r="G63" s="99">
        <f t="shared" si="12"/>
        <v>10830</v>
      </c>
      <c r="H63" s="41">
        <f>('[3]5A3_OJJ'!J63*2)+('[5]5A3_OJJ'!J63*6)</f>
        <v>7704</v>
      </c>
      <c r="I63" s="41">
        <f t="shared" si="2"/>
        <v>3126</v>
      </c>
      <c r="J63" s="99">
        <f t="shared" si="3"/>
        <v>782</v>
      </c>
      <c r="K63" s="99">
        <f t="shared" si="8"/>
        <v>10830</v>
      </c>
      <c r="L63" s="42">
        <f>'3_Levels 1&amp;2'!AT63</f>
        <v>25477838</v>
      </c>
      <c r="M63" s="43">
        <f>'3_Levels 1&amp;2'!C63</f>
        <v>9438</v>
      </c>
      <c r="N63" s="43">
        <f t="shared" si="13"/>
        <v>9439.171053</v>
      </c>
      <c r="O63" s="44">
        <f t="shared" si="9"/>
        <v>2699.1605361259471</v>
      </c>
      <c r="P63" s="103">
        <f t="shared" si="10"/>
        <v>3161</v>
      </c>
      <c r="Q63" s="44">
        <f>('[3]5A3_OJJ'!S63*2)+('[5]5A3_OJJ'!S63*6)</f>
        <v>2248</v>
      </c>
      <c r="R63" s="44">
        <f t="shared" si="11"/>
        <v>913</v>
      </c>
      <c r="S63" s="103">
        <f t="shared" si="5"/>
        <v>228</v>
      </c>
    </row>
    <row r="64" spans="1:19" ht="16.149999999999999" customHeight="1" x14ac:dyDescent="0.2">
      <c r="A64" s="46">
        <v>58</v>
      </c>
      <c r="B64" s="39" t="s">
        <v>63</v>
      </c>
      <c r="C64" s="40">
        <f>IFERROR(VLOOKUP($A64,'[12]OJJ_Final ADM'!$A$5:$C$60,3,FALSE),0)</f>
        <v>2.6491229999999999</v>
      </c>
      <c r="D64" s="41">
        <f>'3_Levels 1&amp;2'!AQ64</f>
        <v>6627.414958647968</v>
      </c>
      <c r="E64" s="41">
        <f t="shared" si="6"/>
        <v>8724.2242111015621</v>
      </c>
      <c r="F64" s="41">
        <f t="shared" si="7"/>
        <v>10194.571602963757</v>
      </c>
      <c r="G64" s="99">
        <f t="shared" si="12"/>
        <v>27007</v>
      </c>
      <c r="H64" s="41">
        <f>('[3]5A3_OJJ'!J64*2)+('[5]5A3_OJJ'!J64*6)</f>
        <v>18008</v>
      </c>
      <c r="I64" s="41">
        <f t="shared" si="2"/>
        <v>8999</v>
      </c>
      <c r="J64" s="99">
        <f t="shared" si="3"/>
        <v>2250</v>
      </c>
      <c r="K64" s="99">
        <f t="shared" si="8"/>
        <v>27007</v>
      </c>
      <c r="L64" s="42">
        <f>'3_Levels 1&amp;2'!AT64</f>
        <v>19466690</v>
      </c>
      <c r="M64" s="43">
        <f>'3_Levels 1&amp;2'!C64</f>
        <v>8343</v>
      </c>
      <c r="N64" s="43">
        <f t="shared" si="13"/>
        <v>8345.6491229999992</v>
      </c>
      <c r="O64" s="44">
        <f t="shared" si="9"/>
        <v>2332.5555284071584</v>
      </c>
      <c r="P64" s="103">
        <f t="shared" si="10"/>
        <v>6179</v>
      </c>
      <c r="Q64" s="44">
        <f>('[3]5A3_OJJ'!S64*2)+('[5]5A3_OJJ'!S64*6)</f>
        <v>4120</v>
      </c>
      <c r="R64" s="44">
        <f t="shared" si="11"/>
        <v>2059</v>
      </c>
      <c r="S64" s="103">
        <f t="shared" si="5"/>
        <v>515</v>
      </c>
    </row>
    <row r="65" spans="1:19" ht="16.149999999999999" customHeight="1" x14ac:dyDescent="0.2">
      <c r="A65" s="46">
        <v>59</v>
      </c>
      <c r="B65" s="39" t="s">
        <v>64</v>
      </c>
      <c r="C65" s="40">
        <f>IFERROR(VLOOKUP($A65,'[12]OJJ_Final ADM'!$A$5:$C$60,3,FALSE),0)</f>
        <v>1</v>
      </c>
      <c r="D65" s="41">
        <f>'3_Levels 1&amp;2'!AQ65</f>
        <v>7226.7692908771241</v>
      </c>
      <c r="E65" s="41">
        <f t="shared" si="6"/>
        <v>9513.2047727365534</v>
      </c>
      <c r="F65" s="41">
        <f t="shared" si="7"/>
        <v>10983.552164598748</v>
      </c>
      <c r="G65" s="99">
        <f t="shared" si="12"/>
        <v>10984</v>
      </c>
      <c r="H65" s="41">
        <f>('[3]5A3_OJJ'!J65*2)+('[5]5A3_OJJ'!J65*6)</f>
        <v>7320</v>
      </c>
      <c r="I65" s="41">
        <f t="shared" si="2"/>
        <v>3664</v>
      </c>
      <c r="J65" s="99">
        <f t="shared" si="3"/>
        <v>916</v>
      </c>
      <c r="K65" s="99">
        <f t="shared" si="8"/>
        <v>10984</v>
      </c>
      <c r="L65" s="42">
        <f>'3_Levels 1&amp;2'!AT65</f>
        <v>8096383</v>
      </c>
      <c r="M65" s="43">
        <f>'3_Levels 1&amp;2'!C65</f>
        <v>5119</v>
      </c>
      <c r="N65" s="43">
        <f t="shared" si="13"/>
        <v>5120</v>
      </c>
      <c r="O65" s="44">
        <f t="shared" si="9"/>
        <v>1581.3248046875001</v>
      </c>
      <c r="P65" s="103">
        <f t="shared" si="10"/>
        <v>1581</v>
      </c>
      <c r="Q65" s="44">
        <f>('[3]5A3_OJJ'!S65*2)+('[5]5A3_OJJ'!S65*6)</f>
        <v>1056</v>
      </c>
      <c r="R65" s="44">
        <f t="shared" si="11"/>
        <v>525</v>
      </c>
      <c r="S65" s="103">
        <f t="shared" si="5"/>
        <v>131</v>
      </c>
    </row>
    <row r="66" spans="1:19" ht="16.149999999999999" customHeight="1" x14ac:dyDescent="0.2">
      <c r="A66" s="25">
        <v>60</v>
      </c>
      <c r="B66" s="26" t="s">
        <v>65</v>
      </c>
      <c r="C66" s="27">
        <f>IFERROR(VLOOKUP($A66,'[12]OJJ_Final ADM'!$A$5:$C$60,3,FALSE),0)</f>
        <v>0.89912199999999998</v>
      </c>
      <c r="D66" s="28">
        <f>'3_Levels 1&amp;2'!AQ66</f>
        <v>6226.4939403865055</v>
      </c>
      <c r="E66" s="28">
        <f t="shared" si="6"/>
        <v>8196.458124915569</v>
      </c>
      <c r="F66" s="28">
        <f t="shared" si="7"/>
        <v>9666.8055167777638</v>
      </c>
      <c r="G66" s="100">
        <f t="shared" si="12"/>
        <v>8692</v>
      </c>
      <c r="H66" s="28">
        <f>('[3]5A3_OJJ'!J66*2)+('[5]5A3_OJJ'!J66*6)</f>
        <v>5792</v>
      </c>
      <c r="I66" s="28">
        <f t="shared" si="2"/>
        <v>2900</v>
      </c>
      <c r="J66" s="100">
        <f t="shared" si="3"/>
        <v>725</v>
      </c>
      <c r="K66" s="100">
        <f t="shared" si="8"/>
        <v>8692</v>
      </c>
      <c r="L66" s="29">
        <f>'3_Levels 1&amp;2'!AT66</f>
        <v>20805283.5</v>
      </c>
      <c r="M66" s="30">
        <f>'3_Levels 1&amp;2'!C66</f>
        <v>6106</v>
      </c>
      <c r="N66" s="30">
        <f t="shared" si="13"/>
        <v>6106.8991219999998</v>
      </c>
      <c r="O66" s="31">
        <f t="shared" si="9"/>
        <v>3406.849054547065</v>
      </c>
      <c r="P66" s="104">
        <f t="shared" si="10"/>
        <v>3063</v>
      </c>
      <c r="Q66" s="31">
        <f>('[3]5A3_OJJ'!S66*2)+('[5]5A3_OJJ'!S66*6)</f>
        <v>2040</v>
      </c>
      <c r="R66" s="31">
        <f t="shared" si="11"/>
        <v>1023</v>
      </c>
      <c r="S66" s="104">
        <f t="shared" si="5"/>
        <v>256</v>
      </c>
    </row>
    <row r="67" spans="1:19" ht="16.149999999999999" customHeight="1" x14ac:dyDescent="0.2">
      <c r="A67" s="45">
        <v>61</v>
      </c>
      <c r="B67" s="32" t="s">
        <v>66</v>
      </c>
      <c r="C67" s="33">
        <f>IFERROR(VLOOKUP($A67,'[12]OJJ_Final ADM'!$A$5:$C$60,3,FALSE),0)</f>
        <v>0.54824600000000001</v>
      </c>
      <c r="D67" s="34">
        <f>'3_Levels 1&amp;2'!AQ67</f>
        <v>3659.8483528450856</v>
      </c>
      <c r="E67" s="34">
        <f t="shared" si="6"/>
        <v>4817.7664757791235</v>
      </c>
      <c r="F67" s="34">
        <f t="shared" si="7"/>
        <v>6288.1138676413184</v>
      </c>
      <c r="G67" s="101">
        <f t="shared" si="12"/>
        <v>3447</v>
      </c>
      <c r="H67" s="35">
        <f>('[3]5A3_OJJ'!J67*2)+('[5]5A3_OJJ'!J67*6)</f>
        <v>2296</v>
      </c>
      <c r="I67" s="35">
        <f t="shared" si="2"/>
        <v>1151</v>
      </c>
      <c r="J67" s="98">
        <f t="shared" si="3"/>
        <v>288</v>
      </c>
      <c r="K67" s="101">
        <f t="shared" si="8"/>
        <v>3447</v>
      </c>
      <c r="L67" s="36">
        <f>'3_Levels 1&amp;2'!AT67</f>
        <v>19599009.780000001</v>
      </c>
      <c r="M67" s="37">
        <f>'3_Levels 1&amp;2'!C67</f>
        <v>3673</v>
      </c>
      <c r="N67" s="37">
        <f t="shared" si="13"/>
        <v>3673.5482459999998</v>
      </c>
      <c r="O67" s="38">
        <f t="shared" si="9"/>
        <v>5335.1714657186521</v>
      </c>
      <c r="P67" s="102">
        <f t="shared" si="10"/>
        <v>2925</v>
      </c>
      <c r="Q67" s="38">
        <f>('[3]5A3_OJJ'!S67*2)+('[5]5A3_OJJ'!S67*6)</f>
        <v>1952</v>
      </c>
      <c r="R67" s="38">
        <f t="shared" si="11"/>
        <v>973</v>
      </c>
      <c r="S67" s="102">
        <f t="shared" si="5"/>
        <v>243</v>
      </c>
    </row>
    <row r="68" spans="1:19" ht="16.149999999999999" customHeight="1" x14ac:dyDescent="0.2">
      <c r="A68" s="46">
        <v>62</v>
      </c>
      <c r="B68" s="39" t="s">
        <v>67</v>
      </c>
      <c r="C68" s="40">
        <f>IFERROR(VLOOKUP($A68,'[12]OJJ_Final ADM'!$A$5:$C$60,3,FALSE),0)</f>
        <v>1.526316</v>
      </c>
      <c r="D68" s="41">
        <f>'3_Levels 1&amp;2'!AQ68</f>
        <v>6756.3728728728729</v>
      </c>
      <c r="E68" s="41">
        <f t="shared" si="6"/>
        <v>8893.9823693750241</v>
      </c>
      <c r="F68" s="41">
        <f t="shared" si="7"/>
        <v>10364.329761237219</v>
      </c>
      <c r="G68" s="99">
        <f t="shared" si="12"/>
        <v>15819</v>
      </c>
      <c r="H68" s="41">
        <f>('[3]5A3_OJJ'!J68*2)+('[5]5A3_OJJ'!J68*6)</f>
        <v>11000</v>
      </c>
      <c r="I68" s="41">
        <f t="shared" si="2"/>
        <v>4819</v>
      </c>
      <c r="J68" s="99">
        <f t="shared" si="3"/>
        <v>1205</v>
      </c>
      <c r="K68" s="99">
        <f t="shared" si="8"/>
        <v>15819</v>
      </c>
      <c r="L68" s="42">
        <f>'3_Levels 1&amp;2'!AT68</f>
        <v>4242883</v>
      </c>
      <c r="M68" s="43">
        <f>'3_Levels 1&amp;2'!C68</f>
        <v>1998</v>
      </c>
      <c r="N68" s="43">
        <f t="shared" si="13"/>
        <v>1999.526316</v>
      </c>
      <c r="O68" s="44">
        <f t="shared" si="9"/>
        <v>2121.9440654763557</v>
      </c>
      <c r="P68" s="103">
        <f t="shared" si="10"/>
        <v>3239</v>
      </c>
      <c r="Q68" s="44">
        <f>('[3]5A3_OJJ'!S68*2)+('[5]5A3_OJJ'!S68*6)</f>
        <v>2250</v>
      </c>
      <c r="R68" s="44">
        <f t="shared" si="11"/>
        <v>989</v>
      </c>
      <c r="S68" s="103">
        <f t="shared" si="5"/>
        <v>247</v>
      </c>
    </row>
    <row r="69" spans="1:19" ht="16.149999999999999" customHeight="1" x14ac:dyDescent="0.2">
      <c r="A69" s="46">
        <v>63</v>
      </c>
      <c r="B69" s="39" t="s">
        <v>68</v>
      </c>
      <c r="C69" s="40">
        <f>IFERROR(VLOOKUP($A69,'[12]OJJ_Final ADM'!$A$5:$C$60,3,FALSE),0)</f>
        <v>0</v>
      </c>
      <c r="D69" s="41">
        <f>'3_Levels 1&amp;2'!AQ69</f>
        <v>4725.1097387173395</v>
      </c>
      <c r="E69" s="41">
        <f t="shared" si="6"/>
        <v>6220.0597125488139</v>
      </c>
      <c r="F69" s="41">
        <f t="shared" si="7"/>
        <v>7690.4071044110087</v>
      </c>
      <c r="G69" s="99">
        <f t="shared" si="12"/>
        <v>0</v>
      </c>
      <c r="H69" s="41">
        <f>('[3]5A3_OJJ'!J69*2)+('[5]5A3_OJJ'!J69*6)</f>
        <v>0</v>
      </c>
      <c r="I69" s="41">
        <f t="shared" si="2"/>
        <v>0</v>
      </c>
      <c r="J69" s="99">
        <f t="shared" si="3"/>
        <v>0</v>
      </c>
      <c r="K69" s="99">
        <f t="shared" si="8"/>
        <v>0</v>
      </c>
      <c r="L69" s="42">
        <f>'3_Levels 1&amp;2'!AT69</f>
        <v>10465127.1</v>
      </c>
      <c r="M69" s="43">
        <f>'3_Levels 1&amp;2'!C69</f>
        <v>2105</v>
      </c>
      <c r="N69" s="43">
        <f t="shared" si="13"/>
        <v>2105</v>
      </c>
      <c r="O69" s="44">
        <f t="shared" si="9"/>
        <v>4971.5568171021378</v>
      </c>
      <c r="P69" s="103">
        <f t="shared" si="10"/>
        <v>0</v>
      </c>
      <c r="Q69" s="44">
        <f>('[3]5A3_OJJ'!S69*2)+('[5]5A3_OJJ'!S69*6)</f>
        <v>0</v>
      </c>
      <c r="R69" s="44">
        <f t="shared" si="11"/>
        <v>0</v>
      </c>
      <c r="S69" s="103">
        <f t="shared" si="5"/>
        <v>0</v>
      </c>
    </row>
    <row r="70" spans="1:19" ht="16.149999999999999" customHeight="1" x14ac:dyDescent="0.2">
      <c r="A70" s="46">
        <v>64</v>
      </c>
      <c r="B70" s="39" t="s">
        <v>69</v>
      </c>
      <c r="C70" s="40">
        <f>IFERROR(VLOOKUP($A70,'[12]OJJ_Final ADM'!$A$5:$C$60,3,FALSE),0)</f>
        <v>0.513158</v>
      </c>
      <c r="D70" s="41">
        <f>'3_Levels 1&amp;2'!AQ70</f>
        <v>7203.9345182413472</v>
      </c>
      <c r="E70" s="41">
        <f t="shared" si="6"/>
        <v>9483.1454392668584</v>
      </c>
      <c r="F70" s="41">
        <f t="shared" si="7"/>
        <v>10953.492831129053</v>
      </c>
      <c r="G70" s="99">
        <f t="shared" si="12"/>
        <v>5621</v>
      </c>
      <c r="H70" s="41">
        <f>('[3]5A3_OJJ'!J70*2)+('[5]5A3_OJJ'!J70*6)</f>
        <v>3750</v>
      </c>
      <c r="I70" s="41">
        <f t="shared" si="2"/>
        <v>1871</v>
      </c>
      <c r="J70" s="99">
        <f t="shared" si="3"/>
        <v>468</v>
      </c>
      <c r="K70" s="99">
        <f t="shared" si="8"/>
        <v>5621</v>
      </c>
      <c r="L70" s="42">
        <f>'3_Levels 1&amp;2'!AT70</f>
        <v>6828002</v>
      </c>
      <c r="M70" s="43">
        <f>'3_Levels 1&amp;2'!C70</f>
        <v>2138</v>
      </c>
      <c r="N70" s="43">
        <f t="shared" si="13"/>
        <v>2138.5131580000002</v>
      </c>
      <c r="O70" s="44">
        <f t="shared" si="9"/>
        <v>3192.8735039375424</v>
      </c>
      <c r="P70" s="103">
        <f t="shared" si="10"/>
        <v>1638</v>
      </c>
      <c r="Q70" s="44">
        <f>('[3]5A3_OJJ'!S70*2)+('[5]5A3_OJJ'!S70*6)</f>
        <v>1090</v>
      </c>
      <c r="R70" s="44">
        <f t="shared" si="11"/>
        <v>548</v>
      </c>
      <c r="S70" s="103">
        <f t="shared" si="5"/>
        <v>137</v>
      </c>
    </row>
    <row r="71" spans="1:19" ht="16.149999999999999" customHeight="1" x14ac:dyDescent="0.2">
      <c r="A71" s="25">
        <v>65</v>
      </c>
      <c r="B71" s="26" t="s">
        <v>70</v>
      </c>
      <c r="C71" s="27">
        <f>IFERROR(VLOOKUP($A71,'[12]OJJ_Final ADM'!$A$5:$C$60,3,FALSE),0)</f>
        <v>4.3771930000000001</v>
      </c>
      <c r="D71" s="28">
        <f>'3_Levels 1&amp;2'!AQ71</f>
        <v>5705.337389792624</v>
      </c>
      <c r="E71" s="28">
        <f t="shared" si="6"/>
        <v>7510.4158859981999</v>
      </c>
      <c r="F71" s="28">
        <f t="shared" si="7"/>
        <v>8980.7632778603947</v>
      </c>
      <c r="G71" s="100">
        <f>ROUND(C71*F71,0)</f>
        <v>39311</v>
      </c>
      <c r="H71" s="28">
        <f>('[3]5A3_OJJ'!J71*2)+('[5]5A3_OJJ'!J71*6)</f>
        <v>26208</v>
      </c>
      <c r="I71" s="28">
        <f>G71-H71</f>
        <v>13103</v>
      </c>
      <c r="J71" s="100">
        <f>ROUND(I71/$J$85,0)</f>
        <v>3276</v>
      </c>
      <c r="K71" s="100">
        <f t="shared" si="8"/>
        <v>39311</v>
      </c>
      <c r="L71" s="29">
        <f>'3_Levels 1&amp;2'!AT71</f>
        <v>33264441.899999999</v>
      </c>
      <c r="M71" s="30">
        <f>'3_Levels 1&amp;2'!C71</f>
        <v>8053</v>
      </c>
      <c r="N71" s="30">
        <f>C71+M71</f>
        <v>8057.3771930000003</v>
      </c>
      <c r="O71" s="31">
        <f t="shared" si="9"/>
        <v>4128.4454113553375</v>
      </c>
      <c r="P71" s="104">
        <f t="shared" si="10"/>
        <v>18071</v>
      </c>
      <c r="Q71" s="31">
        <f>('[3]5A3_OJJ'!S71*2)+('[5]5A3_OJJ'!S71*6)</f>
        <v>12048</v>
      </c>
      <c r="R71" s="31">
        <f t="shared" si="11"/>
        <v>6023</v>
      </c>
      <c r="S71" s="104">
        <f>ROUND(R71/$S$85,0)</f>
        <v>1506</v>
      </c>
    </row>
    <row r="72" spans="1:19" ht="16.149999999999999" customHeight="1" x14ac:dyDescent="0.2">
      <c r="A72" s="45">
        <v>66</v>
      </c>
      <c r="B72" s="32" t="s">
        <v>71</v>
      </c>
      <c r="C72" s="33">
        <f>IFERROR(VLOOKUP($A72,'[12]OJJ_Final ADM'!$A$5:$C$60,3,FALSE),0)</f>
        <v>0.66228100000000001</v>
      </c>
      <c r="D72" s="34">
        <f>'3_Levels 1&amp;2'!AQ72</f>
        <v>7516.2273875694791</v>
      </c>
      <c r="E72" s="34">
        <f>D72*(1+$E$3)</f>
        <v>9894.2428322242286</v>
      </c>
      <c r="F72" s="34">
        <f>E72+$F$3</f>
        <v>11364.590224086423</v>
      </c>
      <c r="G72" s="101">
        <f>ROUND(C72*F72,0)</f>
        <v>7527</v>
      </c>
      <c r="H72" s="35">
        <f>('[3]5A3_OJJ'!J72*2)+('[5]5A3_OJJ'!J72*6)</f>
        <v>7576</v>
      </c>
      <c r="I72" s="35">
        <f>G72-H72</f>
        <v>-49</v>
      </c>
      <c r="J72" s="98">
        <f>ROUND(I72/$J$85,0)</f>
        <v>-12</v>
      </c>
      <c r="K72" s="101">
        <f>G72</f>
        <v>7527</v>
      </c>
      <c r="L72" s="36">
        <f>'3_Levels 1&amp;2'!AT72</f>
        <v>8040305</v>
      </c>
      <c r="M72" s="37">
        <f>'3_Levels 1&amp;2'!C72</f>
        <v>1979</v>
      </c>
      <c r="N72" s="37">
        <f>C72+M72</f>
        <v>1979.6622809999999</v>
      </c>
      <c r="O72" s="38">
        <f>L72/N72</f>
        <v>4061.4528433296955</v>
      </c>
      <c r="P72" s="102">
        <f>ROUND(C72*O72,0)</f>
        <v>2690</v>
      </c>
      <c r="Q72" s="38">
        <f>('[3]5A3_OJJ'!S72*2)+('[5]5A3_OJJ'!S72*6)</f>
        <v>2710</v>
      </c>
      <c r="R72" s="38">
        <f>P72-Q72</f>
        <v>-20</v>
      </c>
      <c r="S72" s="102">
        <f>ROUND(R72/$S$85,0)</f>
        <v>-5</v>
      </c>
    </row>
    <row r="73" spans="1:19" ht="16.149999999999999" customHeight="1" x14ac:dyDescent="0.2">
      <c r="A73" s="46">
        <v>67</v>
      </c>
      <c r="B73" s="39" t="s">
        <v>4</v>
      </c>
      <c r="C73" s="40">
        <f>IFERROR(VLOOKUP($A73,'[12]OJJ_Final ADM'!$A$5:$C$60,3,FALSE),0)</f>
        <v>0.33333299999999999</v>
      </c>
      <c r="D73" s="41">
        <f>'3_Levels 1&amp;2'!AQ73</f>
        <v>5895.4761904761908</v>
      </c>
      <c r="E73" s="41">
        <f>D73*(1+$E$3)</f>
        <v>7760.7115953726125</v>
      </c>
      <c r="F73" s="41">
        <f>E73+$F$3</f>
        <v>9231.0589872348064</v>
      </c>
      <c r="G73" s="99">
        <f>ROUND(C73*F73,0)</f>
        <v>3077</v>
      </c>
      <c r="H73" s="41">
        <f>('[3]5A3_OJJ'!J73*2)+('[5]5A3_OJJ'!J73*6)</f>
        <v>2054</v>
      </c>
      <c r="I73" s="41">
        <f>G73-H73</f>
        <v>1023</v>
      </c>
      <c r="J73" s="99">
        <f>ROUND(I73/$J$85,0)</f>
        <v>256</v>
      </c>
      <c r="K73" s="99">
        <f>G73</f>
        <v>3077</v>
      </c>
      <c r="L73" s="42">
        <f>'3_Levels 1&amp;2'!AT73</f>
        <v>18104315.199999999</v>
      </c>
      <c r="M73" s="43">
        <f>'3_Levels 1&amp;2'!C73</f>
        <v>5418</v>
      </c>
      <c r="N73" s="43">
        <f>C73+M73</f>
        <v>5418.3333329999996</v>
      </c>
      <c r="O73" s="44">
        <f>L73/N73</f>
        <v>3341.3070195842083</v>
      </c>
      <c r="P73" s="103">
        <f>ROUND(C73*O73,0)</f>
        <v>1114</v>
      </c>
      <c r="Q73" s="44">
        <f>('[3]5A3_OJJ'!S73*2)+('[5]5A3_OJJ'!S73*6)</f>
        <v>744</v>
      </c>
      <c r="R73" s="44">
        <f>P73-Q73</f>
        <v>370</v>
      </c>
      <c r="S73" s="103">
        <f>ROUND(R73/$S$85,0)</f>
        <v>93</v>
      </c>
    </row>
    <row r="74" spans="1:19" ht="16.149999999999999" customHeight="1" x14ac:dyDescent="0.2">
      <c r="A74" s="46">
        <v>68</v>
      </c>
      <c r="B74" s="48" t="s">
        <v>3</v>
      </c>
      <c r="C74" s="40">
        <f>IFERROR(VLOOKUP($A74,'[12]OJJ_Final ADM'!$A$5:$C$60,3,FALSE),0)</f>
        <v>0.44736799999999999</v>
      </c>
      <c r="D74" s="41">
        <f>'3_Levels 1&amp;2'!AQ74</f>
        <v>7253.1085474567381</v>
      </c>
      <c r="E74" s="41">
        <f>D74*(1+$E$3)</f>
        <v>9547.8773534317515</v>
      </c>
      <c r="F74" s="41">
        <f>E74+$F$3</f>
        <v>11018.224745293946</v>
      </c>
      <c r="G74" s="99">
        <f>ROUND(C74*F74,0)</f>
        <v>4929</v>
      </c>
      <c r="H74" s="41">
        <f>('[3]5A3_OJJ'!J74*2)+('[5]5A3_OJJ'!J74*6)</f>
        <v>3288</v>
      </c>
      <c r="I74" s="41">
        <f>G74-H74</f>
        <v>1641</v>
      </c>
      <c r="J74" s="99">
        <f>ROUND(I74/$J$85,0)</f>
        <v>410</v>
      </c>
      <c r="K74" s="99">
        <f>G74</f>
        <v>4929</v>
      </c>
      <c r="L74" s="42">
        <f>'3_Levels 1&amp;2'!AT74</f>
        <v>5654897</v>
      </c>
      <c r="M74" s="43">
        <f>'3_Levels 1&amp;2'!C74</f>
        <v>1907</v>
      </c>
      <c r="N74" s="43">
        <f>C74+M74</f>
        <v>1907.4473680000001</v>
      </c>
      <c r="O74" s="44">
        <f>L74/N74</f>
        <v>2964.6411716876269</v>
      </c>
      <c r="P74" s="103">
        <f>ROUND(C74*O74,0)</f>
        <v>1326</v>
      </c>
      <c r="Q74" s="44">
        <f>('[3]5A3_OJJ'!S74*2)+('[5]5A3_OJJ'!S74*6)</f>
        <v>882</v>
      </c>
      <c r="R74" s="44">
        <f>P74-Q74</f>
        <v>444</v>
      </c>
      <c r="S74" s="103">
        <f>ROUND(R74/$S$85,0)</f>
        <v>111</v>
      </c>
    </row>
    <row r="75" spans="1:19" ht="16.149999999999999" customHeight="1" x14ac:dyDescent="0.2">
      <c r="A75" s="46">
        <v>69</v>
      </c>
      <c r="B75" s="39" t="s">
        <v>93</v>
      </c>
      <c r="C75" s="40">
        <f>IFERROR(VLOOKUP($A75,'[12]OJJ_Final ADM'!$A$5:$C$60,3,FALSE),0)</f>
        <v>0</v>
      </c>
      <c r="D75" s="41">
        <f>'3_Levels 1&amp;2'!AQ75</f>
        <v>6463.2591697781681</v>
      </c>
      <c r="E75" s="41">
        <f>D75*(1+$E$3)</f>
        <v>8508.1321274480961</v>
      </c>
      <c r="F75" s="41">
        <f>E75+$F$3</f>
        <v>9978.4795193102909</v>
      </c>
      <c r="G75" s="99">
        <f>ROUND(C75*F75,0)</f>
        <v>0</v>
      </c>
      <c r="H75" s="41">
        <f>('[3]5A3_OJJ'!J75*2)+('[5]5A3_OJJ'!J75*6)</f>
        <v>0</v>
      </c>
      <c r="I75" s="41">
        <f>G75-H75</f>
        <v>0</v>
      </c>
      <c r="J75" s="99">
        <f>ROUND(I75/$J$85,0)</f>
        <v>0</v>
      </c>
      <c r="K75" s="99">
        <f>G75</f>
        <v>0</v>
      </c>
      <c r="L75" s="42">
        <f>'3_Levels 1&amp;2'!AT75</f>
        <v>13182342.24</v>
      </c>
      <c r="M75" s="43">
        <f>'3_Levels 1&amp;2'!C75</f>
        <v>4553</v>
      </c>
      <c r="N75" s="43">
        <f>C75+M75</f>
        <v>4553</v>
      </c>
      <c r="O75" s="44">
        <f>L75/N75</f>
        <v>2895.3090797276523</v>
      </c>
      <c r="P75" s="103">
        <f>ROUND(C75*O75,0)</f>
        <v>0</v>
      </c>
      <c r="Q75" s="44">
        <f>('[3]5A3_OJJ'!S75*2)+('[5]5A3_OJJ'!S75*6)</f>
        <v>0</v>
      </c>
      <c r="R75" s="44">
        <f>P75-Q75</f>
        <v>0</v>
      </c>
      <c r="S75" s="103">
        <f>ROUND(R75/$S$85,0)</f>
        <v>0</v>
      </c>
    </row>
    <row r="76" spans="1:19" ht="16.149999999999999" customHeight="1" thickBot="1" x14ac:dyDescent="0.25">
      <c r="A76" s="1574" t="s">
        <v>494</v>
      </c>
      <c r="B76" s="1576"/>
      <c r="C76" s="306">
        <f>SUM(C7:C75)</f>
        <v>211.701751</v>
      </c>
      <c r="D76" s="293">
        <f>'3_Levels 1&amp;2'!AQ76</f>
        <v>5285.7570262892805</v>
      </c>
      <c r="E76" s="294">
        <f>D76*(1+$E$3)</f>
        <v>6958.0869329118777</v>
      </c>
      <c r="F76" s="294">
        <f>E76+$F$3</f>
        <v>8428.4343247740726</v>
      </c>
      <c r="G76" s="296">
        <f t="shared" ref="G76:N76" si="14">SUM(G7:G75)</f>
        <v>1734665</v>
      </c>
      <c r="H76" s="295">
        <f t="shared" si="14"/>
        <v>1178364</v>
      </c>
      <c r="I76" s="295">
        <f t="shared" si="14"/>
        <v>556301</v>
      </c>
      <c r="J76" s="296">
        <f t="shared" si="14"/>
        <v>139082</v>
      </c>
      <c r="K76" s="302">
        <f t="shared" si="14"/>
        <v>1734665</v>
      </c>
      <c r="L76" s="307">
        <f t="shared" si="14"/>
        <v>2593861803.1199989</v>
      </c>
      <c r="M76" s="292">
        <f t="shared" si="14"/>
        <v>683967</v>
      </c>
      <c r="N76" s="292">
        <f t="shared" si="14"/>
        <v>684178.70175100002</v>
      </c>
      <c r="O76" s="297">
        <f>L76/N76</f>
        <v>3791.2051288378293</v>
      </c>
      <c r="P76" s="299">
        <f t="shared" ref="P76:S76" si="15">SUM(P7:P75)</f>
        <v>843374</v>
      </c>
      <c r="Q76" s="308">
        <f t="shared" si="15"/>
        <v>573666</v>
      </c>
      <c r="R76" s="85">
        <f t="shared" si="15"/>
        <v>269708</v>
      </c>
      <c r="S76" s="299">
        <f t="shared" si="15"/>
        <v>67431</v>
      </c>
    </row>
    <row r="77" spans="1:19" ht="16.149999999999999" customHeight="1" thickTop="1" x14ac:dyDescent="0.2">
      <c r="A77" s="1577" t="s">
        <v>447</v>
      </c>
      <c r="B77" s="1723"/>
      <c r="C77" s="235"/>
      <c r="D77" s="230"/>
      <c r="E77" s="230"/>
      <c r="F77" s="230"/>
      <c r="G77" s="230"/>
      <c r="H77" s="231"/>
      <c r="I77" s="231"/>
      <c r="J77" s="230"/>
      <c r="K77" s="230"/>
      <c r="L77" s="232"/>
      <c r="M77" s="288"/>
      <c r="N77" s="288"/>
      <c r="O77" s="231"/>
      <c r="P77" s="233"/>
      <c r="Q77" s="231"/>
      <c r="R77" s="234"/>
      <c r="S77" s="712"/>
    </row>
    <row r="78" spans="1:19" ht="16.149999999999999" customHeight="1" x14ac:dyDescent="0.2">
      <c r="A78" s="1579" t="s">
        <v>448</v>
      </c>
      <c r="B78" s="1717"/>
      <c r="C78" s="506"/>
      <c r="D78" s="5"/>
      <c r="E78" s="5"/>
      <c r="F78" s="5"/>
      <c r="G78" s="97">
        <v>0</v>
      </c>
      <c r="H78" s="241">
        <f>('[3]5A3_OJJ'!J78*2)+('[5]5A3_OJJ'!J78*6)</f>
        <v>0</v>
      </c>
      <c r="I78" s="236">
        <f>G78-H78</f>
        <v>0</v>
      </c>
      <c r="J78" s="97">
        <f>ROUND(I78/$J$85,0)</f>
        <v>0</v>
      </c>
      <c r="K78" s="97">
        <v>0</v>
      </c>
      <c r="L78" s="19"/>
      <c r="M78" s="229"/>
      <c r="N78" s="229"/>
      <c r="O78" s="10"/>
      <c r="P78" s="11"/>
      <c r="Q78" s="10"/>
      <c r="R78" s="11"/>
      <c r="S78" s="11"/>
    </row>
    <row r="79" spans="1:19" ht="16.149999999999999" customHeight="1" x14ac:dyDescent="0.2">
      <c r="A79" s="1581" t="s">
        <v>466</v>
      </c>
      <c r="B79" s="1724"/>
      <c r="C79" s="507"/>
      <c r="D79" s="3"/>
      <c r="E79" s="6"/>
      <c r="F79" s="6"/>
      <c r="G79" s="240"/>
      <c r="H79" s="241"/>
      <c r="I79" s="236"/>
      <c r="J79" s="240"/>
      <c r="K79" s="97">
        <v>0</v>
      </c>
      <c r="L79" s="20"/>
      <c r="M79" s="47"/>
      <c r="N79" s="47"/>
      <c r="O79" s="10"/>
      <c r="P79" s="15"/>
      <c r="Q79" s="10"/>
      <c r="R79" s="12"/>
      <c r="S79" s="12"/>
    </row>
    <row r="80" spans="1:19" ht="16.149999999999999" customHeight="1" x14ac:dyDescent="0.2">
      <c r="A80" s="1583" t="s">
        <v>547</v>
      </c>
      <c r="B80" s="1722"/>
      <c r="C80" s="507"/>
      <c r="D80" s="3"/>
      <c r="E80" s="6"/>
      <c r="F80" s="6"/>
      <c r="G80" s="241"/>
      <c r="H80" s="241">
        <f>('[3]5A3_OJJ'!J80*2)+('[5]5A3_OJJ'!J80*6)</f>
        <v>664</v>
      </c>
      <c r="I80" s="236">
        <f>G80-H80</f>
        <v>-664</v>
      </c>
      <c r="J80" s="97">
        <f>ROUND(I80/$J$85,0)</f>
        <v>-166</v>
      </c>
      <c r="K80" s="97">
        <v>12852</v>
      </c>
      <c r="L80" s="20"/>
      <c r="M80" s="8"/>
      <c r="N80" s="8"/>
      <c r="O80" s="10"/>
      <c r="P80" s="15"/>
      <c r="Q80" s="10"/>
      <c r="R80" s="12"/>
      <c r="S80" s="12"/>
    </row>
    <row r="81" spans="1:19" ht="16.149999999999999" customHeight="1" x14ac:dyDescent="0.2">
      <c r="A81" s="1583" t="s">
        <v>465</v>
      </c>
      <c r="B81" s="1722"/>
      <c r="C81" s="507"/>
      <c r="D81" s="3"/>
      <c r="E81" s="6"/>
      <c r="F81" s="6"/>
      <c r="G81" s="240"/>
      <c r="H81" s="241"/>
      <c r="I81" s="236"/>
      <c r="J81" s="240"/>
      <c r="K81" s="97">
        <v>0</v>
      </c>
      <c r="L81" s="20"/>
      <c r="M81" s="8"/>
      <c r="N81" s="8"/>
      <c r="O81" s="10"/>
      <c r="P81" s="15"/>
      <c r="Q81" s="10"/>
      <c r="R81" s="12"/>
      <c r="S81" s="12"/>
    </row>
    <row r="82" spans="1:19" ht="16.149999999999999" customHeight="1" x14ac:dyDescent="0.2">
      <c r="A82" s="1572" t="s">
        <v>1688</v>
      </c>
      <c r="B82" s="1720"/>
      <c r="C82" s="508"/>
      <c r="D82" s="4"/>
      <c r="E82" s="7"/>
      <c r="F82" s="7"/>
      <c r="G82" s="95">
        <v>12213</v>
      </c>
      <c r="H82" s="53">
        <f>('[3]5A3_OJJ'!J82*2)+('[5]5A3_OJJ'!J82*6)</f>
        <v>8144</v>
      </c>
      <c r="I82" s="237">
        <f>G82-H82</f>
        <v>4069</v>
      </c>
      <c r="J82" s="95">
        <f>ROUND(I82/$J$85,0)</f>
        <v>1017</v>
      </c>
      <c r="K82" s="95">
        <v>12213</v>
      </c>
      <c r="L82" s="21"/>
      <c r="M82" s="9"/>
      <c r="N82" s="9"/>
      <c r="O82" s="14"/>
      <c r="P82" s="16"/>
      <c r="Q82" s="14"/>
      <c r="R82" s="13"/>
      <c r="S82" s="13"/>
    </row>
    <row r="83" spans="1:19" ht="16.149999999999999" customHeight="1" thickBot="1" x14ac:dyDescent="0.25">
      <c r="A83" s="1574" t="s">
        <v>495</v>
      </c>
      <c r="B83" s="1721"/>
      <c r="C83" s="509">
        <f>SUM(C76:C82)</f>
        <v>211.701751</v>
      </c>
      <c r="D83" s="293">
        <f t="shared" ref="D83:S83" si="16">SUM(D76:D82)</f>
        <v>5285.7570262892805</v>
      </c>
      <c r="E83" s="294">
        <f t="shared" si="16"/>
        <v>6958.0869329118777</v>
      </c>
      <c r="F83" s="294">
        <f t="shared" si="16"/>
        <v>8428.4343247740726</v>
      </c>
      <c r="G83" s="309">
        <f t="shared" si="16"/>
        <v>1746878</v>
      </c>
      <c r="H83" s="295">
        <f t="shared" si="16"/>
        <v>1187172</v>
      </c>
      <c r="I83" s="295">
        <f t="shared" si="16"/>
        <v>559706</v>
      </c>
      <c r="J83" s="296">
        <f t="shared" si="16"/>
        <v>139933</v>
      </c>
      <c r="K83" s="302">
        <f t="shared" si="16"/>
        <v>1759730</v>
      </c>
      <c r="L83" s="310">
        <f t="shared" si="16"/>
        <v>2593861803.1199989</v>
      </c>
      <c r="M83" s="292">
        <f t="shared" si="16"/>
        <v>683967</v>
      </c>
      <c r="N83" s="292">
        <f t="shared" si="16"/>
        <v>684178.70175100002</v>
      </c>
      <c r="O83" s="297">
        <f t="shared" si="16"/>
        <v>3791.2051288378293</v>
      </c>
      <c r="P83" s="298">
        <f t="shared" si="16"/>
        <v>843374</v>
      </c>
      <c r="Q83" s="311">
        <f t="shared" si="16"/>
        <v>573666</v>
      </c>
      <c r="R83" s="18">
        <f t="shared" si="16"/>
        <v>269708</v>
      </c>
      <c r="S83" s="300">
        <f t="shared" si="16"/>
        <v>67431</v>
      </c>
    </row>
    <row r="84" spans="1:19" s="1528" customFormat="1" ht="21" thickTop="1" x14ac:dyDescent="0.2">
      <c r="A84" s="1"/>
      <c r="B84" s="1526"/>
      <c r="C84" s="2"/>
      <c r="D84" s="1527"/>
      <c r="E84" s="1527"/>
      <c r="F84" s="1527"/>
      <c r="L84" s="1529"/>
      <c r="M84" s="2"/>
      <c r="N84" s="1527"/>
      <c r="O84" s="1527"/>
      <c r="P84" s="1527"/>
      <c r="Q84" s="1527"/>
      <c r="R84" s="1527"/>
      <c r="S84" s="1527"/>
    </row>
    <row r="85" spans="1:19" s="1528" customFormat="1" ht="12.75" customHeight="1" x14ac:dyDescent="0.2">
      <c r="A85" s="1526"/>
      <c r="B85" s="1526"/>
      <c r="C85" s="1527"/>
      <c r="D85" s="1527"/>
      <c r="E85" s="1526"/>
      <c r="F85" s="1526"/>
      <c r="G85" s="1529"/>
      <c r="H85" s="1529"/>
      <c r="I85" s="1529"/>
      <c r="J85" s="1527">
        <v>4</v>
      </c>
      <c r="K85" s="1529"/>
      <c r="L85" s="1529"/>
      <c r="M85" s="1527"/>
      <c r="N85" s="1527"/>
      <c r="O85" s="1527"/>
      <c r="P85" s="1527"/>
      <c r="Q85" s="1527"/>
      <c r="R85" s="1527"/>
      <c r="S85" s="1527">
        <f>J85</f>
        <v>4</v>
      </c>
    </row>
    <row r="86" spans="1:19" s="1528" customFormat="1" x14ac:dyDescent="0.2">
      <c r="K86" s="1530"/>
      <c r="L86" s="1530"/>
    </row>
    <row r="87" spans="1:19" s="1528" customFormat="1" x14ac:dyDescent="0.2"/>
  </sheetData>
  <mergeCells count="26">
    <mergeCell ref="N2:N3"/>
    <mergeCell ref="L1:S1"/>
    <mergeCell ref="A82:B82"/>
    <mergeCell ref="A83:B83"/>
    <mergeCell ref="K2:K3"/>
    <mergeCell ref="A80:B80"/>
    <mergeCell ref="A81:B81"/>
    <mergeCell ref="A77:B77"/>
    <mergeCell ref="G2:G3"/>
    <mergeCell ref="H2:H3"/>
    <mergeCell ref="A79:B79"/>
    <mergeCell ref="I2:I3"/>
    <mergeCell ref="J2:J3"/>
    <mergeCell ref="C2:C3"/>
    <mergeCell ref="C1:K1"/>
    <mergeCell ref="A76:B76"/>
    <mergeCell ref="A78:B78"/>
    <mergeCell ref="L2:L3"/>
    <mergeCell ref="M2:M3"/>
    <mergeCell ref="D2:D3"/>
    <mergeCell ref="A1:B3"/>
    <mergeCell ref="O2:O3"/>
    <mergeCell ref="P2:P3"/>
    <mergeCell ref="Q2:Q3"/>
    <mergeCell ref="R2:R3"/>
    <mergeCell ref="S2:S3"/>
  </mergeCells>
  <printOptions horizontalCentered="1"/>
  <pageMargins left="0.27" right="0.25" top="0.6" bottom="0.5" header="0.25" footer="0.2"/>
  <pageSetup paperSize="5" scale="65" firstPageNumber="90" fitToWidth="0" fitToHeight="0" orientation="portrait" r:id="rId1"/>
  <headerFooter alignWithMargins="0">
    <oddHeader xml:space="preserve">&amp;L&amp;"Arial,Bold"&amp;20&amp;K000000FY2018-19 MFP Budget Letter - March 2019&amp;R&amp;"Arial,Bold"&amp;12&amp;KFF0000
</oddHeader>
    <oddFooter>&amp;R&amp;9&amp;P</oddFooter>
  </headerFooter>
  <colBreaks count="1" manualBreakCount="1">
    <brk id="11" max="8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5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8.85546875" defaultRowHeight="12.75" x14ac:dyDescent="0.2"/>
  <cols>
    <col min="1" max="1" width="4.7109375" style="110" customWidth="1"/>
    <col min="2" max="2" width="24.85546875" style="110" customWidth="1"/>
    <col min="3" max="3" width="13.140625" style="110" customWidth="1"/>
    <col min="4" max="4" width="12.85546875" style="110" customWidth="1"/>
    <col min="5" max="5" width="13.7109375" style="110" customWidth="1"/>
    <col min="6" max="6" width="12.5703125" style="110" bestFit="1" customWidth="1"/>
    <col min="7" max="8" width="13.7109375" style="110" customWidth="1"/>
    <col min="9" max="10" width="14.85546875" style="110" customWidth="1"/>
    <col min="11" max="11" width="13.7109375" style="110" customWidth="1"/>
    <col min="12" max="12" width="14.140625" style="110" customWidth="1"/>
    <col min="13" max="13" width="13.42578125" style="110" bestFit="1" customWidth="1"/>
    <col min="14" max="14" width="19.85546875" style="110" customWidth="1"/>
    <col min="15" max="17" width="14.5703125" style="110" customWidth="1"/>
    <col min="18" max="18" width="17.5703125" style="110" customWidth="1"/>
    <col min="19" max="16384" width="8.85546875" style="110"/>
  </cols>
  <sheetData>
    <row r="1" spans="1:18" ht="17.45" customHeight="1" x14ac:dyDescent="0.2">
      <c r="A1" s="1740" t="s">
        <v>664</v>
      </c>
      <c r="B1" s="1740"/>
      <c r="C1" s="1726" t="s">
        <v>378</v>
      </c>
      <c r="D1" s="1727"/>
      <c r="E1" s="1727"/>
      <c r="F1" s="1727"/>
      <c r="G1" s="1727"/>
      <c r="H1" s="1727"/>
      <c r="I1" s="1727"/>
      <c r="J1" s="1727"/>
      <c r="K1" s="1728"/>
      <c r="L1" s="1726" t="s">
        <v>378</v>
      </c>
      <c r="M1" s="1727"/>
      <c r="N1" s="1727"/>
      <c r="O1" s="1727"/>
      <c r="P1" s="1727"/>
      <c r="Q1" s="1727"/>
      <c r="R1" s="1728"/>
    </row>
    <row r="2" spans="1:18" s="706" customFormat="1" ht="17.45" customHeight="1" x14ac:dyDescent="0.2">
      <c r="A2" s="1740"/>
      <c r="B2" s="1740"/>
      <c r="C2" s="204"/>
      <c r="D2" s="205"/>
      <c r="E2" s="205"/>
      <c r="F2" s="205"/>
      <c r="G2" s="205"/>
      <c r="H2" s="205"/>
      <c r="I2" s="1741" t="s">
        <v>251</v>
      </c>
      <c r="J2" s="1742"/>
      <c r="K2" s="1743"/>
      <c r="L2" s="204"/>
      <c r="M2" s="205"/>
      <c r="N2" s="205"/>
      <c r="O2" s="205"/>
      <c r="P2" s="205"/>
      <c r="Q2" s="205"/>
      <c r="R2" s="206"/>
    </row>
    <row r="3" spans="1:18" ht="138" customHeight="1" x14ac:dyDescent="0.2">
      <c r="A3" s="1740"/>
      <c r="B3" s="1740"/>
      <c r="C3" s="414" t="s">
        <v>1232</v>
      </c>
      <c r="D3" s="413" t="s">
        <v>666</v>
      </c>
      <c r="E3" s="413" t="s">
        <v>667</v>
      </c>
      <c r="F3" s="413" t="s">
        <v>452</v>
      </c>
      <c r="G3" s="413" t="s">
        <v>376</v>
      </c>
      <c r="H3" s="413" t="s">
        <v>668</v>
      </c>
      <c r="I3" s="201" t="s">
        <v>1233</v>
      </c>
      <c r="J3" s="201" t="s">
        <v>1234</v>
      </c>
      <c r="K3" s="201" t="s">
        <v>253</v>
      </c>
      <c r="L3" s="413" t="s">
        <v>669</v>
      </c>
      <c r="M3" s="1296" t="s">
        <v>1531</v>
      </c>
      <c r="N3" s="203" t="s">
        <v>1335</v>
      </c>
      <c r="O3" s="203" t="s">
        <v>296</v>
      </c>
      <c r="P3" s="203" t="s">
        <v>299</v>
      </c>
      <c r="Q3" s="203" t="s">
        <v>252</v>
      </c>
      <c r="R3" s="203" t="s">
        <v>1336</v>
      </c>
    </row>
    <row r="4" spans="1:18" ht="14.25" customHeight="1" x14ac:dyDescent="0.2">
      <c r="A4" s="707"/>
      <c r="B4" s="708"/>
      <c r="C4" s="709">
        <v>1</v>
      </c>
      <c r="D4" s="709">
        <f>C4+1</f>
        <v>2</v>
      </c>
      <c r="E4" s="709">
        <f>D4+1</f>
        <v>3</v>
      </c>
      <c r="F4" s="709">
        <f t="shared" ref="F4:R4" si="0">E4+1</f>
        <v>4</v>
      </c>
      <c r="G4" s="709">
        <f t="shared" si="0"/>
        <v>5</v>
      </c>
      <c r="H4" s="709">
        <f t="shared" si="0"/>
        <v>6</v>
      </c>
      <c r="I4" s="709">
        <f t="shared" si="0"/>
        <v>7</v>
      </c>
      <c r="J4" s="709">
        <f t="shared" si="0"/>
        <v>8</v>
      </c>
      <c r="K4" s="709">
        <f t="shared" si="0"/>
        <v>9</v>
      </c>
      <c r="L4" s="709">
        <f t="shared" si="0"/>
        <v>10</v>
      </c>
      <c r="M4" s="709">
        <f t="shared" si="0"/>
        <v>11</v>
      </c>
      <c r="N4" s="709">
        <f>M4+1</f>
        <v>12</v>
      </c>
      <c r="O4" s="709">
        <f t="shared" si="0"/>
        <v>13</v>
      </c>
      <c r="P4" s="709">
        <f t="shared" si="0"/>
        <v>14</v>
      </c>
      <c r="Q4" s="709">
        <f t="shared" si="0"/>
        <v>15</v>
      </c>
      <c r="R4" s="709">
        <f t="shared" si="0"/>
        <v>16</v>
      </c>
    </row>
    <row r="5" spans="1:18" s="802" customFormat="1" ht="27.75" customHeight="1" x14ac:dyDescent="0.2">
      <c r="A5" s="1185"/>
      <c r="B5" s="1185"/>
      <c r="C5" s="984" t="s">
        <v>1050</v>
      </c>
      <c r="D5" s="984" t="s">
        <v>1086</v>
      </c>
      <c r="E5" s="984" t="s">
        <v>1052</v>
      </c>
      <c r="F5" s="984" t="s">
        <v>954</v>
      </c>
      <c r="G5" s="984" t="s">
        <v>929</v>
      </c>
      <c r="H5" s="984" t="s">
        <v>1053</v>
      </c>
      <c r="I5" s="984" t="s">
        <v>1304</v>
      </c>
      <c r="J5" s="984" t="s">
        <v>1305</v>
      </c>
      <c r="K5" s="984" t="s">
        <v>1054</v>
      </c>
      <c r="L5" s="984" t="s">
        <v>1055</v>
      </c>
      <c r="M5" s="987" t="s">
        <v>1058</v>
      </c>
      <c r="N5" s="984" t="s">
        <v>1334</v>
      </c>
      <c r="O5" s="984" t="s">
        <v>1338</v>
      </c>
      <c r="P5" s="984" t="s">
        <v>1087</v>
      </c>
      <c r="Q5" s="984" t="s">
        <v>1337</v>
      </c>
      <c r="R5" s="984" t="s">
        <v>1339</v>
      </c>
    </row>
    <row r="6" spans="1:18" s="802" customFormat="1" ht="22.5" hidden="1" x14ac:dyDescent="0.2">
      <c r="A6" s="1186"/>
      <c r="B6" s="1186"/>
      <c r="C6" s="987" t="s">
        <v>805</v>
      </c>
      <c r="D6" s="987" t="s">
        <v>805</v>
      </c>
      <c r="E6" s="987" t="s">
        <v>806</v>
      </c>
      <c r="F6" s="987" t="s">
        <v>1088</v>
      </c>
      <c r="G6" s="987" t="s">
        <v>806</v>
      </c>
      <c r="H6" s="987" t="s">
        <v>806</v>
      </c>
      <c r="I6" s="987" t="s">
        <v>1057</v>
      </c>
      <c r="J6" s="987" t="s">
        <v>1057</v>
      </c>
      <c r="K6" s="987" t="s">
        <v>806</v>
      </c>
      <c r="L6" s="987" t="s">
        <v>806</v>
      </c>
      <c r="M6" s="987" t="s">
        <v>1058</v>
      </c>
      <c r="N6" s="987" t="s">
        <v>1079</v>
      </c>
      <c r="O6" s="987" t="s">
        <v>1089</v>
      </c>
      <c r="P6" s="987" t="s">
        <v>806</v>
      </c>
      <c r="Q6" s="987" t="s">
        <v>806</v>
      </c>
      <c r="R6" s="987" t="s">
        <v>1080</v>
      </c>
    </row>
    <row r="7" spans="1:18" ht="15.6" customHeight="1" x14ac:dyDescent="0.2">
      <c r="A7" s="646">
        <v>1</v>
      </c>
      <c r="B7" s="352" t="s">
        <v>7</v>
      </c>
      <c r="C7" s="647">
        <f>'8_2.1.18 SIS'!BB7</f>
        <v>0</v>
      </c>
      <c r="D7" s="648">
        <f>'3_Levels 1&amp;2'!AM7+'3_Levels 1&amp;2'!AU7</f>
        <v>7390.1599421722221</v>
      </c>
      <c r="E7" s="649">
        <f>C7*D7</f>
        <v>0</v>
      </c>
      <c r="F7" s="649">
        <v>777.48</v>
      </c>
      <c r="G7" s="649">
        <f>C7*F7</f>
        <v>0</v>
      </c>
      <c r="H7" s="650">
        <f>ROUND(E7+G7,0)</f>
        <v>0</v>
      </c>
      <c r="I7" s="354">
        <f>[2]Oct_NOCCA!$G7</f>
        <v>0</v>
      </c>
      <c r="J7" s="354">
        <f>[2]Feb_NOCCA!$G7</f>
        <v>0</v>
      </c>
      <c r="K7" s="358">
        <f t="shared" ref="K7:K38" si="1">I7+J7</f>
        <v>0</v>
      </c>
      <c r="L7" s="650">
        <f t="shared" ref="L7:L70" si="2">K7+H7</f>
        <v>0</v>
      </c>
      <c r="M7" s="648"/>
      <c r="N7" s="357">
        <f>ROUND(SUM(L7:M7),0)</f>
        <v>0</v>
      </c>
      <c r="O7" s="354">
        <f>('[3]5A4_NOCCA'!Q7*2)+('[5]5A4_NOCCA'!Q7*6)</f>
        <v>0</v>
      </c>
      <c r="P7" s="354">
        <f>N7-O7</f>
        <v>0</v>
      </c>
      <c r="Q7" s="357">
        <f>ROUND(P7/$Q$85,0)</f>
        <v>0</v>
      </c>
      <c r="R7" s="359">
        <f t="shared" ref="R7:R38" si="3">N7</f>
        <v>0</v>
      </c>
    </row>
    <row r="8" spans="1:18" ht="15.6" customHeight="1" x14ac:dyDescent="0.2">
      <c r="A8" s="651">
        <v>2</v>
      </c>
      <c r="B8" s="370" t="s">
        <v>8</v>
      </c>
      <c r="C8" s="652">
        <f>'8_2.1.18 SIS'!BB8</f>
        <v>0</v>
      </c>
      <c r="D8" s="653">
        <f>'3_Levels 1&amp;2'!AM8+'3_Levels 1&amp;2'!AU8</f>
        <v>9315.177608267717</v>
      </c>
      <c r="E8" s="654">
        <f t="shared" ref="E8:E71" si="4">C8*D8</f>
        <v>0</v>
      </c>
      <c r="F8" s="654">
        <v>842.32</v>
      </c>
      <c r="G8" s="654">
        <f t="shared" ref="G8:G71" si="5">C8*F8</f>
        <v>0</v>
      </c>
      <c r="H8" s="655">
        <f t="shared" ref="H8:H71" si="6">ROUND(E8+G8,0)</f>
        <v>0</v>
      </c>
      <c r="I8" s="372">
        <f>[2]Oct_NOCCA!$G8</f>
        <v>0</v>
      </c>
      <c r="J8" s="372">
        <f>[2]Feb_NOCCA!$G8</f>
        <v>0</v>
      </c>
      <c r="K8" s="376">
        <f t="shared" si="1"/>
        <v>0</v>
      </c>
      <c r="L8" s="655">
        <f t="shared" si="2"/>
        <v>0</v>
      </c>
      <c r="M8" s="653"/>
      <c r="N8" s="375">
        <f t="shared" ref="N8:N71" si="7">ROUND(SUM(L8:M8),0)</f>
        <v>0</v>
      </c>
      <c r="O8" s="372">
        <f>('[3]5A4_NOCCA'!Q8*2)+('[5]5A4_NOCCA'!Q8*6)</f>
        <v>0</v>
      </c>
      <c r="P8" s="372">
        <f t="shared" ref="P8:P71" si="8">N8-O8</f>
        <v>0</v>
      </c>
      <c r="Q8" s="375">
        <f t="shared" ref="Q8:Q71" si="9">ROUND(P8/$Q$85,0)</f>
        <v>0</v>
      </c>
      <c r="R8" s="375">
        <f t="shared" si="3"/>
        <v>0</v>
      </c>
    </row>
    <row r="9" spans="1:18" ht="15.6" customHeight="1" x14ac:dyDescent="0.2">
      <c r="A9" s="651">
        <v>3</v>
      </c>
      <c r="B9" s="370" t="s">
        <v>9</v>
      </c>
      <c r="C9" s="652">
        <f>'8_2.1.18 SIS'!BB9</f>
        <v>0</v>
      </c>
      <c r="D9" s="653">
        <f>'3_Levels 1&amp;2'!AM9+'3_Levels 1&amp;2'!AU9</f>
        <v>7651.750392513175</v>
      </c>
      <c r="E9" s="654">
        <f t="shared" si="4"/>
        <v>0</v>
      </c>
      <c r="F9" s="654">
        <v>596.84</v>
      </c>
      <c r="G9" s="654">
        <f t="shared" si="5"/>
        <v>0</v>
      </c>
      <c r="H9" s="655">
        <f t="shared" si="6"/>
        <v>0</v>
      </c>
      <c r="I9" s="372">
        <f>[2]Oct_NOCCA!$G9</f>
        <v>0</v>
      </c>
      <c r="J9" s="372">
        <f>[2]Feb_NOCCA!$G9</f>
        <v>0</v>
      </c>
      <c r="K9" s="376">
        <f t="shared" si="1"/>
        <v>0</v>
      </c>
      <c r="L9" s="655">
        <f t="shared" si="2"/>
        <v>0</v>
      </c>
      <c r="M9" s="653"/>
      <c r="N9" s="375">
        <f t="shared" si="7"/>
        <v>0</v>
      </c>
      <c r="O9" s="372">
        <f>('[3]5A4_NOCCA'!Q9*2)+('[5]5A4_NOCCA'!Q9*6)</f>
        <v>0</v>
      </c>
      <c r="P9" s="372">
        <f t="shared" si="8"/>
        <v>0</v>
      </c>
      <c r="Q9" s="375">
        <f t="shared" si="9"/>
        <v>0</v>
      </c>
      <c r="R9" s="375">
        <f t="shared" si="3"/>
        <v>0</v>
      </c>
    </row>
    <row r="10" spans="1:18" ht="15.6" customHeight="1" x14ac:dyDescent="0.2">
      <c r="A10" s="651">
        <v>4</v>
      </c>
      <c r="B10" s="370" t="s">
        <v>10</v>
      </c>
      <c r="C10" s="652">
        <f>'8_2.1.18 SIS'!BB10</f>
        <v>0</v>
      </c>
      <c r="D10" s="653">
        <f>'3_Levels 1&amp;2'!AM10+'3_Levels 1&amp;2'!AU10</f>
        <v>9668.2036391912916</v>
      </c>
      <c r="E10" s="654">
        <f t="shared" si="4"/>
        <v>0</v>
      </c>
      <c r="F10" s="654">
        <v>585.76</v>
      </c>
      <c r="G10" s="654">
        <f t="shared" si="5"/>
        <v>0</v>
      </c>
      <c r="H10" s="655">
        <f t="shared" si="6"/>
        <v>0</v>
      </c>
      <c r="I10" s="372">
        <f>[2]Oct_NOCCA!$G10</f>
        <v>0</v>
      </c>
      <c r="J10" s="372">
        <f>[2]Feb_NOCCA!$G10</f>
        <v>0</v>
      </c>
      <c r="K10" s="376">
        <f t="shared" si="1"/>
        <v>0</v>
      </c>
      <c r="L10" s="655">
        <f t="shared" si="2"/>
        <v>0</v>
      </c>
      <c r="M10" s="653"/>
      <c r="N10" s="375">
        <f t="shared" si="7"/>
        <v>0</v>
      </c>
      <c r="O10" s="372">
        <f>('[3]5A4_NOCCA'!Q10*2)+('[5]5A4_NOCCA'!Q10*6)</f>
        <v>0</v>
      </c>
      <c r="P10" s="372">
        <f t="shared" si="8"/>
        <v>0</v>
      </c>
      <c r="Q10" s="375">
        <f t="shared" si="9"/>
        <v>0</v>
      </c>
      <c r="R10" s="375">
        <f t="shared" si="3"/>
        <v>0</v>
      </c>
    </row>
    <row r="11" spans="1:18" ht="15.6" customHeight="1" x14ac:dyDescent="0.2">
      <c r="A11" s="656">
        <v>5</v>
      </c>
      <c r="B11" s="384" t="s">
        <v>11</v>
      </c>
      <c r="C11" s="657">
        <f>'8_2.1.18 SIS'!BB11</f>
        <v>0</v>
      </c>
      <c r="D11" s="658">
        <f>'3_Levels 1&amp;2'!AM11+'3_Levels 1&amp;2'!AU11</f>
        <v>7688.9904658266514</v>
      </c>
      <c r="E11" s="659">
        <f t="shared" si="4"/>
        <v>0</v>
      </c>
      <c r="F11" s="659">
        <v>555.91</v>
      </c>
      <c r="G11" s="659">
        <f t="shared" si="5"/>
        <v>0</v>
      </c>
      <c r="H11" s="660">
        <f t="shared" si="6"/>
        <v>0</v>
      </c>
      <c r="I11" s="386">
        <f>[2]Oct_NOCCA!$G11</f>
        <v>0</v>
      </c>
      <c r="J11" s="386">
        <f>[2]Feb_NOCCA!$G11</f>
        <v>0</v>
      </c>
      <c r="K11" s="390">
        <f t="shared" si="1"/>
        <v>0</v>
      </c>
      <c r="L11" s="660">
        <f t="shared" si="2"/>
        <v>0</v>
      </c>
      <c r="M11" s="658"/>
      <c r="N11" s="389">
        <f t="shared" si="7"/>
        <v>0</v>
      </c>
      <c r="O11" s="392">
        <f>('[3]5A4_NOCCA'!Q11*2)+('[5]5A4_NOCCA'!Q11*6)</f>
        <v>0</v>
      </c>
      <c r="P11" s="386">
        <f t="shared" si="8"/>
        <v>0</v>
      </c>
      <c r="Q11" s="393">
        <f t="shared" si="9"/>
        <v>0</v>
      </c>
      <c r="R11" s="393">
        <f t="shared" si="3"/>
        <v>0</v>
      </c>
    </row>
    <row r="12" spans="1:18" ht="15.6" customHeight="1" x14ac:dyDescent="0.2">
      <c r="A12" s="646">
        <v>6</v>
      </c>
      <c r="B12" s="352" t="s">
        <v>12</v>
      </c>
      <c r="C12" s="647">
        <f>'8_2.1.18 SIS'!BB12</f>
        <v>0</v>
      </c>
      <c r="D12" s="648">
        <f>'3_Levels 1&amp;2'!AM12+'3_Levels 1&amp;2'!AU12</f>
        <v>8928.9038053097356</v>
      </c>
      <c r="E12" s="649">
        <f t="shared" si="4"/>
        <v>0</v>
      </c>
      <c r="F12" s="649">
        <v>545.4799999999999</v>
      </c>
      <c r="G12" s="649">
        <f t="shared" si="5"/>
        <v>0</v>
      </c>
      <c r="H12" s="650">
        <f t="shared" si="6"/>
        <v>0</v>
      </c>
      <c r="I12" s="354">
        <f>[2]Oct_NOCCA!$G12</f>
        <v>0</v>
      </c>
      <c r="J12" s="354">
        <f>[2]Feb_NOCCA!$G12</f>
        <v>0</v>
      </c>
      <c r="K12" s="358">
        <f t="shared" si="1"/>
        <v>0</v>
      </c>
      <c r="L12" s="650">
        <f t="shared" si="2"/>
        <v>0</v>
      </c>
      <c r="M12" s="648"/>
      <c r="N12" s="357">
        <f t="shared" si="7"/>
        <v>0</v>
      </c>
      <c r="O12" s="354">
        <f>('[3]5A4_NOCCA'!Q12*2)+('[5]5A4_NOCCA'!Q12*6)</f>
        <v>0</v>
      </c>
      <c r="P12" s="354">
        <f t="shared" si="8"/>
        <v>0</v>
      </c>
      <c r="Q12" s="357">
        <f t="shared" si="9"/>
        <v>0</v>
      </c>
      <c r="R12" s="359">
        <f t="shared" si="3"/>
        <v>0</v>
      </c>
    </row>
    <row r="13" spans="1:18" ht="15.6" customHeight="1" x14ac:dyDescent="0.2">
      <c r="A13" s="651">
        <v>7</v>
      </c>
      <c r="B13" s="370" t="s">
        <v>13</v>
      </c>
      <c r="C13" s="652">
        <f>'8_2.1.18 SIS'!BB13</f>
        <v>0</v>
      </c>
      <c r="D13" s="653">
        <f>'3_Levels 1&amp;2'!AM13+'3_Levels 1&amp;2'!AU13</f>
        <v>8567.9846089773255</v>
      </c>
      <c r="E13" s="654">
        <f t="shared" si="4"/>
        <v>0</v>
      </c>
      <c r="F13" s="654">
        <v>756.91999999999985</v>
      </c>
      <c r="G13" s="654">
        <f t="shared" si="5"/>
        <v>0</v>
      </c>
      <c r="H13" s="655">
        <f t="shared" si="6"/>
        <v>0</v>
      </c>
      <c r="I13" s="372">
        <f>[2]Oct_NOCCA!$G13</f>
        <v>0</v>
      </c>
      <c r="J13" s="372">
        <f>[2]Feb_NOCCA!$G13</f>
        <v>0</v>
      </c>
      <c r="K13" s="376">
        <f t="shared" si="1"/>
        <v>0</v>
      </c>
      <c r="L13" s="655">
        <f t="shared" si="2"/>
        <v>0</v>
      </c>
      <c r="M13" s="653"/>
      <c r="N13" s="375">
        <f t="shared" si="7"/>
        <v>0</v>
      </c>
      <c r="O13" s="372">
        <f>('[3]5A4_NOCCA'!Q13*2)+('[5]5A4_NOCCA'!Q13*6)</f>
        <v>0</v>
      </c>
      <c r="P13" s="372">
        <f t="shared" si="8"/>
        <v>0</v>
      </c>
      <c r="Q13" s="375">
        <f t="shared" si="9"/>
        <v>0</v>
      </c>
      <c r="R13" s="375">
        <f t="shared" si="3"/>
        <v>0</v>
      </c>
    </row>
    <row r="14" spans="1:18" ht="15.6" customHeight="1" x14ac:dyDescent="0.2">
      <c r="A14" s="651">
        <v>8</v>
      </c>
      <c r="B14" s="370" t="s">
        <v>14</v>
      </c>
      <c r="C14" s="652">
        <f>'8_2.1.18 SIS'!BB14</f>
        <v>0</v>
      </c>
      <c r="D14" s="653">
        <f>'3_Levels 1&amp;2'!AM14+'3_Levels 1&amp;2'!AU14</f>
        <v>8434.6999018733277</v>
      </c>
      <c r="E14" s="654">
        <f t="shared" si="4"/>
        <v>0</v>
      </c>
      <c r="F14" s="654">
        <v>725.76</v>
      </c>
      <c r="G14" s="654">
        <f t="shared" si="5"/>
        <v>0</v>
      </c>
      <c r="H14" s="655">
        <f t="shared" si="6"/>
        <v>0</v>
      </c>
      <c r="I14" s="372">
        <f>[2]Oct_NOCCA!$G14</f>
        <v>0</v>
      </c>
      <c r="J14" s="372">
        <f>[2]Feb_NOCCA!$G14</f>
        <v>0</v>
      </c>
      <c r="K14" s="376">
        <f t="shared" si="1"/>
        <v>0</v>
      </c>
      <c r="L14" s="655">
        <f t="shared" si="2"/>
        <v>0</v>
      </c>
      <c r="M14" s="653"/>
      <c r="N14" s="375">
        <f t="shared" si="7"/>
        <v>0</v>
      </c>
      <c r="O14" s="372">
        <f>('[3]5A4_NOCCA'!Q14*2)+('[5]5A4_NOCCA'!Q14*6)</f>
        <v>0</v>
      </c>
      <c r="P14" s="372">
        <f t="shared" si="8"/>
        <v>0</v>
      </c>
      <c r="Q14" s="375">
        <f t="shared" si="9"/>
        <v>0</v>
      </c>
      <c r="R14" s="375">
        <f t="shared" si="3"/>
        <v>0</v>
      </c>
    </row>
    <row r="15" spans="1:18" ht="15.6" customHeight="1" x14ac:dyDescent="0.2">
      <c r="A15" s="651">
        <v>9</v>
      </c>
      <c r="B15" s="370" t="s">
        <v>15</v>
      </c>
      <c r="C15" s="652">
        <f>'8_2.1.18 SIS'!BB15</f>
        <v>0</v>
      </c>
      <c r="D15" s="653">
        <f>'3_Levels 1&amp;2'!AM15+'3_Levels 1&amp;2'!AU15</f>
        <v>8295.9800530093598</v>
      </c>
      <c r="E15" s="654">
        <f t="shared" si="4"/>
        <v>0</v>
      </c>
      <c r="F15" s="654">
        <v>744.76</v>
      </c>
      <c r="G15" s="654">
        <f t="shared" si="5"/>
        <v>0</v>
      </c>
      <c r="H15" s="655">
        <f t="shared" si="6"/>
        <v>0</v>
      </c>
      <c r="I15" s="372">
        <f>[2]Oct_NOCCA!$G15</f>
        <v>0</v>
      </c>
      <c r="J15" s="372">
        <f>[2]Feb_NOCCA!$G15</f>
        <v>0</v>
      </c>
      <c r="K15" s="376">
        <f t="shared" si="1"/>
        <v>0</v>
      </c>
      <c r="L15" s="655">
        <f t="shared" si="2"/>
        <v>0</v>
      </c>
      <c r="M15" s="653"/>
      <c r="N15" s="375">
        <f t="shared" si="7"/>
        <v>0</v>
      </c>
      <c r="O15" s="372">
        <f>('[3]5A4_NOCCA'!Q15*2)+('[5]5A4_NOCCA'!Q15*6)</f>
        <v>0</v>
      </c>
      <c r="P15" s="372">
        <f t="shared" si="8"/>
        <v>0</v>
      </c>
      <c r="Q15" s="375">
        <f t="shared" si="9"/>
        <v>0</v>
      </c>
      <c r="R15" s="375">
        <f t="shared" si="3"/>
        <v>0</v>
      </c>
    </row>
    <row r="16" spans="1:18" ht="15.6" customHeight="1" x14ac:dyDescent="0.2">
      <c r="A16" s="656">
        <v>10</v>
      </c>
      <c r="B16" s="384" t="s">
        <v>16</v>
      </c>
      <c r="C16" s="657">
        <f>'8_2.1.18 SIS'!BB16</f>
        <v>0</v>
      </c>
      <c r="D16" s="658">
        <f>'3_Levels 1&amp;2'!AM16+'3_Levels 1&amp;2'!AU16</f>
        <v>8149.6492702921842</v>
      </c>
      <c r="E16" s="659">
        <f t="shared" si="4"/>
        <v>0</v>
      </c>
      <c r="F16" s="659">
        <v>608.04000000000008</v>
      </c>
      <c r="G16" s="659">
        <f t="shared" si="5"/>
        <v>0</v>
      </c>
      <c r="H16" s="660">
        <f t="shared" si="6"/>
        <v>0</v>
      </c>
      <c r="I16" s="386">
        <f>[2]Oct_NOCCA!$G16</f>
        <v>0</v>
      </c>
      <c r="J16" s="386">
        <f>[2]Feb_NOCCA!$G16</f>
        <v>0</v>
      </c>
      <c r="K16" s="390">
        <f t="shared" si="1"/>
        <v>0</v>
      </c>
      <c r="L16" s="660">
        <f t="shared" si="2"/>
        <v>0</v>
      </c>
      <c r="M16" s="658"/>
      <c r="N16" s="389">
        <f t="shared" si="7"/>
        <v>0</v>
      </c>
      <c r="O16" s="392">
        <f>('[3]5A4_NOCCA'!Q16*2)+('[5]5A4_NOCCA'!Q16*6)</f>
        <v>0</v>
      </c>
      <c r="P16" s="386">
        <f t="shared" si="8"/>
        <v>0</v>
      </c>
      <c r="Q16" s="393">
        <f t="shared" si="9"/>
        <v>0</v>
      </c>
      <c r="R16" s="393">
        <f t="shared" si="3"/>
        <v>0</v>
      </c>
    </row>
    <row r="17" spans="1:18" ht="15.6" customHeight="1" x14ac:dyDescent="0.2">
      <c r="A17" s="646">
        <v>11</v>
      </c>
      <c r="B17" s="352" t="s">
        <v>17</v>
      </c>
      <c r="C17" s="647">
        <f>'8_2.1.18 SIS'!BB17</f>
        <v>0</v>
      </c>
      <c r="D17" s="648">
        <f>'3_Levels 1&amp;2'!AM17+'3_Levels 1&amp;2'!AU17</f>
        <v>10465.279683744466</v>
      </c>
      <c r="E17" s="649">
        <f t="shared" si="4"/>
        <v>0</v>
      </c>
      <c r="F17" s="649">
        <v>706.55</v>
      </c>
      <c r="G17" s="649">
        <f t="shared" si="5"/>
        <v>0</v>
      </c>
      <c r="H17" s="650">
        <f t="shared" si="6"/>
        <v>0</v>
      </c>
      <c r="I17" s="354">
        <f>[2]Oct_NOCCA!$G17</f>
        <v>0</v>
      </c>
      <c r="J17" s="354">
        <f>[2]Feb_NOCCA!$G17</f>
        <v>0</v>
      </c>
      <c r="K17" s="358">
        <f t="shared" si="1"/>
        <v>0</v>
      </c>
      <c r="L17" s="650">
        <f t="shared" si="2"/>
        <v>0</v>
      </c>
      <c r="M17" s="648"/>
      <c r="N17" s="357">
        <f t="shared" si="7"/>
        <v>0</v>
      </c>
      <c r="O17" s="354">
        <f>('[3]5A4_NOCCA'!Q17*2)+('[5]5A4_NOCCA'!Q17*6)</f>
        <v>0</v>
      </c>
      <c r="P17" s="354">
        <f t="shared" si="8"/>
        <v>0</v>
      </c>
      <c r="Q17" s="357">
        <f t="shared" si="9"/>
        <v>0</v>
      </c>
      <c r="R17" s="359">
        <f t="shared" si="3"/>
        <v>0</v>
      </c>
    </row>
    <row r="18" spans="1:18" ht="15.6" customHeight="1" x14ac:dyDescent="0.2">
      <c r="A18" s="651">
        <v>12</v>
      </c>
      <c r="B18" s="370" t="s">
        <v>18</v>
      </c>
      <c r="C18" s="652">
        <f>'8_2.1.18 SIS'!BB18</f>
        <v>0</v>
      </c>
      <c r="D18" s="653">
        <f>'3_Levels 1&amp;2'!AM18+'3_Levels 1&amp;2'!AU18</f>
        <v>8295.3512139605464</v>
      </c>
      <c r="E18" s="654">
        <f t="shared" si="4"/>
        <v>0</v>
      </c>
      <c r="F18" s="654">
        <v>1063.31</v>
      </c>
      <c r="G18" s="654">
        <f t="shared" si="5"/>
        <v>0</v>
      </c>
      <c r="H18" s="655">
        <f t="shared" si="6"/>
        <v>0</v>
      </c>
      <c r="I18" s="372">
        <f>[2]Oct_NOCCA!$G18</f>
        <v>0</v>
      </c>
      <c r="J18" s="372">
        <f>[2]Feb_NOCCA!$G18</f>
        <v>0</v>
      </c>
      <c r="K18" s="376">
        <f t="shared" si="1"/>
        <v>0</v>
      </c>
      <c r="L18" s="655">
        <f t="shared" si="2"/>
        <v>0</v>
      </c>
      <c r="M18" s="653"/>
      <c r="N18" s="375">
        <f t="shared" si="7"/>
        <v>0</v>
      </c>
      <c r="O18" s="372">
        <f>('[3]5A4_NOCCA'!Q18*2)+('[5]5A4_NOCCA'!Q18*6)</f>
        <v>0</v>
      </c>
      <c r="P18" s="372">
        <f t="shared" si="8"/>
        <v>0</v>
      </c>
      <c r="Q18" s="375">
        <f t="shared" si="9"/>
        <v>0</v>
      </c>
      <c r="R18" s="375">
        <f t="shared" si="3"/>
        <v>0</v>
      </c>
    </row>
    <row r="19" spans="1:18" ht="15.6" customHeight="1" x14ac:dyDescent="0.2">
      <c r="A19" s="651">
        <v>13</v>
      </c>
      <c r="B19" s="370" t="s">
        <v>19</v>
      </c>
      <c r="C19" s="652">
        <f>'8_2.1.18 SIS'!BB19</f>
        <v>0</v>
      </c>
      <c r="D19" s="653">
        <f>'3_Levels 1&amp;2'!AM19+'3_Levels 1&amp;2'!AU19</f>
        <v>9497.8518181818181</v>
      </c>
      <c r="E19" s="654">
        <f t="shared" si="4"/>
        <v>0</v>
      </c>
      <c r="F19" s="654">
        <v>749.43000000000006</v>
      </c>
      <c r="G19" s="654">
        <f t="shared" si="5"/>
        <v>0</v>
      </c>
      <c r="H19" s="655">
        <f t="shared" si="6"/>
        <v>0</v>
      </c>
      <c r="I19" s="372">
        <f>[2]Oct_NOCCA!$G19</f>
        <v>0</v>
      </c>
      <c r="J19" s="372">
        <f>[2]Feb_NOCCA!$G19</f>
        <v>0</v>
      </c>
      <c r="K19" s="376">
        <f t="shared" si="1"/>
        <v>0</v>
      </c>
      <c r="L19" s="655">
        <f t="shared" si="2"/>
        <v>0</v>
      </c>
      <c r="M19" s="653"/>
      <c r="N19" s="375">
        <f t="shared" si="7"/>
        <v>0</v>
      </c>
      <c r="O19" s="372">
        <f>('[3]5A4_NOCCA'!Q19*2)+('[5]5A4_NOCCA'!Q19*6)</f>
        <v>0</v>
      </c>
      <c r="P19" s="372">
        <f t="shared" si="8"/>
        <v>0</v>
      </c>
      <c r="Q19" s="375">
        <f t="shared" si="9"/>
        <v>0</v>
      </c>
      <c r="R19" s="375">
        <f t="shared" si="3"/>
        <v>0</v>
      </c>
    </row>
    <row r="20" spans="1:18" ht="15.6" customHeight="1" x14ac:dyDescent="0.2">
      <c r="A20" s="651">
        <v>14</v>
      </c>
      <c r="B20" s="370" t="s">
        <v>20</v>
      </c>
      <c r="C20" s="652">
        <f>'8_2.1.18 SIS'!BB20</f>
        <v>0</v>
      </c>
      <c r="D20" s="653">
        <f>'3_Levels 1&amp;2'!AM20+'3_Levels 1&amp;2'!AU20</f>
        <v>10135.245254237288</v>
      </c>
      <c r="E20" s="654">
        <f t="shared" si="4"/>
        <v>0</v>
      </c>
      <c r="F20" s="654">
        <v>809.9799999999999</v>
      </c>
      <c r="G20" s="654">
        <f t="shared" si="5"/>
        <v>0</v>
      </c>
      <c r="H20" s="655">
        <f t="shared" si="6"/>
        <v>0</v>
      </c>
      <c r="I20" s="372">
        <f>[2]Oct_NOCCA!$G20</f>
        <v>0</v>
      </c>
      <c r="J20" s="372">
        <f>[2]Feb_NOCCA!$G20</f>
        <v>0</v>
      </c>
      <c r="K20" s="376">
        <f t="shared" si="1"/>
        <v>0</v>
      </c>
      <c r="L20" s="655">
        <f t="shared" si="2"/>
        <v>0</v>
      </c>
      <c r="M20" s="653"/>
      <c r="N20" s="375">
        <f t="shared" si="7"/>
        <v>0</v>
      </c>
      <c r="O20" s="372">
        <f>('[3]5A4_NOCCA'!Q20*2)+('[5]5A4_NOCCA'!Q20*6)</f>
        <v>0</v>
      </c>
      <c r="P20" s="372">
        <f t="shared" si="8"/>
        <v>0</v>
      </c>
      <c r="Q20" s="375">
        <f t="shared" si="9"/>
        <v>0</v>
      </c>
      <c r="R20" s="375">
        <f t="shared" si="3"/>
        <v>0</v>
      </c>
    </row>
    <row r="21" spans="1:18" ht="15.6" customHeight="1" x14ac:dyDescent="0.2">
      <c r="A21" s="656">
        <v>15</v>
      </c>
      <c r="B21" s="384" t="s">
        <v>21</v>
      </c>
      <c r="C21" s="657">
        <f>'8_2.1.18 SIS'!BB21</f>
        <v>0</v>
      </c>
      <c r="D21" s="658">
        <f>'3_Levels 1&amp;2'!AM21+'3_Levels 1&amp;2'!AU21</f>
        <v>9109.7575932578075</v>
      </c>
      <c r="E21" s="659">
        <f t="shared" si="4"/>
        <v>0</v>
      </c>
      <c r="F21" s="659">
        <v>553.79999999999995</v>
      </c>
      <c r="G21" s="659">
        <f t="shared" si="5"/>
        <v>0</v>
      </c>
      <c r="H21" s="660">
        <f t="shared" si="6"/>
        <v>0</v>
      </c>
      <c r="I21" s="386">
        <f>[2]Oct_NOCCA!$G21</f>
        <v>0</v>
      </c>
      <c r="J21" s="386">
        <f>[2]Feb_NOCCA!$G21</f>
        <v>0</v>
      </c>
      <c r="K21" s="390">
        <f t="shared" si="1"/>
        <v>0</v>
      </c>
      <c r="L21" s="660">
        <f t="shared" si="2"/>
        <v>0</v>
      </c>
      <c r="M21" s="658"/>
      <c r="N21" s="389">
        <f t="shared" si="7"/>
        <v>0</v>
      </c>
      <c r="O21" s="392">
        <f>('[3]5A4_NOCCA'!Q21*2)+('[5]5A4_NOCCA'!Q21*6)</f>
        <v>0</v>
      </c>
      <c r="P21" s="386">
        <f t="shared" si="8"/>
        <v>0</v>
      </c>
      <c r="Q21" s="393">
        <f t="shared" si="9"/>
        <v>0</v>
      </c>
      <c r="R21" s="393">
        <f t="shared" si="3"/>
        <v>0</v>
      </c>
    </row>
    <row r="22" spans="1:18" ht="15.6" customHeight="1" x14ac:dyDescent="0.2">
      <c r="A22" s="646">
        <v>16</v>
      </c>
      <c r="B22" s="352" t="s">
        <v>22</v>
      </c>
      <c r="C22" s="647">
        <f>'8_2.1.18 SIS'!BB22</f>
        <v>0</v>
      </c>
      <c r="D22" s="648">
        <f>'3_Levels 1&amp;2'!AM22+'3_Levels 1&amp;2'!AU22</f>
        <v>7629.7369265123834</v>
      </c>
      <c r="E22" s="649">
        <f t="shared" si="4"/>
        <v>0</v>
      </c>
      <c r="F22" s="649">
        <v>686.73</v>
      </c>
      <c r="G22" s="649">
        <f t="shared" si="5"/>
        <v>0</v>
      </c>
      <c r="H22" s="650">
        <f t="shared" si="6"/>
        <v>0</v>
      </c>
      <c r="I22" s="354">
        <f>[2]Oct_NOCCA!$G22</f>
        <v>0</v>
      </c>
      <c r="J22" s="354">
        <f>[2]Feb_NOCCA!$G22</f>
        <v>0</v>
      </c>
      <c r="K22" s="358">
        <f t="shared" si="1"/>
        <v>0</v>
      </c>
      <c r="L22" s="650">
        <f t="shared" si="2"/>
        <v>0</v>
      </c>
      <c r="M22" s="648"/>
      <c r="N22" s="357">
        <f t="shared" si="7"/>
        <v>0</v>
      </c>
      <c r="O22" s="354">
        <f>('[3]5A4_NOCCA'!Q22*2)+('[5]5A4_NOCCA'!Q22*6)</f>
        <v>0</v>
      </c>
      <c r="P22" s="354">
        <f t="shared" si="8"/>
        <v>0</v>
      </c>
      <c r="Q22" s="357">
        <f t="shared" si="9"/>
        <v>0</v>
      </c>
      <c r="R22" s="359">
        <f t="shared" si="3"/>
        <v>0</v>
      </c>
    </row>
    <row r="23" spans="1:18" ht="15.6" customHeight="1" x14ac:dyDescent="0.2">
      <c r="A23" s="651">
        <v>17</v>
      </c>
      <c r="B23" s="370" t="s">
        <v>23</v>
      </c>
      <c r="C23" s="652">
        <f>'8_2.1.18 SIS'!BB23</f>
        <v>1</v>
      </c>
      <c r="D23" s="653">
        <f>'3_Levels 1&amp;2'!AM23+'3_Levels 1&amp;2'!AU23</f>
        <v>7899.6304917587395</v>
      </c>
      <c r="E23" s="654">
        <f t="shared" si="4"/>
        <v>7899.6304917587395</v>
      </c>
      <c r="F23" s="654">
        <v>801.47762416806802</v>
      </c>
      <c r="G23" s="654">
        <f t="shared" si="5"/>
        <v>801.47762416806802</v>
      </c>
      <c r="H23" s="655">
        <f t="shared" si="6"/>
        <v>8701</v>
      </c>
      <c r="I23" s="372">
        <f>[2]Oct_NOCCA!$G23</f>
        <v>0</v>
      </c>
      <c r="J23" s="372">
        <f>[2]Feb_NOCCA!$G23</f>
        <v>0</v>
      </c>
      <c r="K23" s="376">
        <f t="shared" si="1"/>
        <v>0</v>
      </c>
      <c r="L23" s="655">
        <f t="shared" si="2"/>
        <v>8701</v>
      </c>
      <c r="M23" s="653"/>
      <c r="N23" s="375">
        <f t="shared" si="7"/>
        <v>8701</v>
      </c>
      <c r="O23" s="372">
        <f>('[3]5A4_NOCCA'!Q23*2)+('[5]5A4_NOCCA'!Q23*6)</f>
        <v>5800</v>
      </c>
      <c r="P23" s="372">
        <f t="shared" si="8"/>
        <v>2901</v>
      </c>
      <c r="Q23" s="375">
        <f t="shared" si="9"/>
        <v>725</v>
      </c>
      <c r="R23" s="375">
        <f t="shared" si="3"/>
        <v>8701</v>
      </c>
    </row>
    <row r="24" spans="1:18" ht="15.6" customHeight="1" x14ac:dyDescent="0.2">
      <c r="A24" s="651">
        <v>18</v>
      </c>
      <c r="B24" s="370" t="s">
        <v>24</v>
      </c>
      <c r="C24" s="652">
        <f>'8_2.1.18 SIS'!BB24</f>
        <v>0</v>
      </c>
      <c r="D24" s="653">
        <f>'3_Levels 1&amp;2'!AM24+'3_Levels 1&amp;2'!AU24</f>
        <v>8973.4894818652847</v>
      </c>
      <c r="E24" s="654">
        <f t="shared" si="4"/>
        <v>0</v>
      </c>
      <c r="F24" s="654">
        <v>845.94999999999993</v>
      </c>
      <c r="G24" s="654">
        <f t="shared" si="5"/>
        <v>0</v>
      </c>
      <c r="H24" s="655">
        <f t="shared" si="6"/>
        <v>0</v>
      </c>
      <c r="I24" s="372">
        <f>[2]Oct_NOCCA!$G24</f>
        <v>0</v>
      </c>
      <c r="J24" s="372">
        <f>[2]Feb_NOCCA!$G24</f>
        <v>0</v>
      </c>
      <c r="K24" s="376">
        <f t="shared" si="1"/>
        <v>0</v>
      </c>
      <c r="L24" s="655">
        <f t="shared" si="2"/>
        <v>0</v>
      </c>
      <c r="M24" s="653"/>
      <c r="N24" s="375">
        <f t="shared" si="7"/>
        <v>0</v>
      </c>
      <c r="O24" s="372">
        <f>('[3]5A4_NOCCA'!Q24*2)+('[5]5A4_NOCCA'!Q24*6)</f>
        <v>0</v>
      </c>
      <c r="P24" s="372">
        <f t="shared" si="8"/>
        <v>0</v>
      </c>
      <c r="Q24" s="375">
        <f t="shared" si="9"/>
        <v>0</v>
      </c>
      <c r="R24" s="375">
        <f t="shared" si="3"/>
        <v>0</v>
      </c>
    </row>
    <row r="25" spans="1:18" ht="15.6" customHeight="1" x14ac:dyDescent="0.2">
      <c r="A25" s="651">
        <v>19</v>
      </c>
      <c r="B25" s="370" t="s">
        <v>25</v>
      </c>
      <c r="C25" s="652">
        <f>'8_2.1.18 SIS'!BB25</f>
        <v>0</v>
      </c>
      <c r="D25" s="653">
        <f>'3_Levels 1&amp;2'!AM25+'3_Levels 1&amp;2'!AU25</f>
        <v>8447.4470752235666</v>
      </c>
      <c r="E25" s="654">
        <f t="shared" si="4"/>
        <v>0</v>
      </c>
      <c r="F25" s="654">
        <v>905.43</v>
      </c>
      <c r="G25" s="654">
        <f t="shared" si="5"/>
        <v>0</v>
      </c>
      <c r="H25" s="655">
        <f t="shared" si="6"/>
        <v>0</v>
      </c>
      <c r="I25" s="372">
        <f>[2]Oct_NOCCA!$G25</f>
        <v>0</v>
      </c>
      <c r="J25" s="372">
        <f>[2]Feb_NOCCA!$G25</f>
        <v>0</v>
      </c>
      <c r="K25" s="376">
        <f t="shared" si="1"/>
        <v>0</v>
      </c>
      <c r="L25" s="655">
        <f t="shared" si="2"/>
        <v>0</v>
      </c>
      <c r="M25" s="653"/>
      <c r="N25" s="375">
        <f t="shared" si="7"/>
        <v>0</v>
      </c>
      <c r="O25" s="372">
        <f>('[3]5A4_NOCCA'!Q25*2)+('[5]5A4_NOCCA'!Q25*6)</f>
        <v>0</v>
      </c>
      <c r="P25" s="372">
        <f t="shared" si="8"/>
        <v>0</v>
      </c>
      <c r="Q25" s="375">
        <f t="shared" si="9"/>
        <v>0</v>
      </c>
      <c r="R25" s="375">
        <f t="shared" si="3"/>
        <v>0</v>
      </c>
    </row>
    <row r="26" spans="1:18" ht="15.6" customHeight="1" x14ac:dyDescent="0.2">
      <c r="A26" s="656">
        <v>20</v>
      </c>
      <c r="B26" s="384" t="s">
        <v>26</v>
      </c>
      <c r="C26" s="657">
        <f>'8_2.1.18 SIS'!BB26</f>
        <v>0</v>
      </c>
      <c r="D26" s="658">
        <f>'3_Levels 1&amp;2'!AM26+'3_Levels 1&amp;2'!AU26</f>
        <v>8344.7992993185399</v>
      </c>
      <c r="E26" s="659">
        <f t="shared" si="4"/>
        <v>0</v>
      </c>
      <c r="F26" s="659">
        <v>586.16999999999996</v>
      </c>
      <c r="G26" s="659">
        <f t="shared" si="5"/>
        <v>0</v>
      </c>
      <c r="H26" s="660">
        <f t="shared" si="6"/>
        <v>0</v>
      </c>
      <c r="I26" s="386">
        <f>[2]Oct_NOCCA!$G26</f>
        <v>0</v>
      </c>
      <c r="J26" s="386">
        <f>[2]Feb_NOCCA!$G26</f>
        <v>0</v>
      </c>
      <c r="K26" s="390">
        <f t="shared" si="1"/>
        <v>0</v>
      </c>
      <c r="L26" s="660">
        <f t="shared" si="2"/>
        <v>0</v>
      </c>
      <c r="M26" s="658"/>
      <c r="N26" s="389">
        <f t="shared" si="7"/>
        <v>0</v>
      </c>
      <c r="O26" s="392">
        <f>('[3]5A4_NOCCA'!Q26*2)+('[5]5A4_NOCCA'!Q26*6)</f>
        <v>0</v>
      </c>
      <c r="P26" s="386">
        <f t="shared" si="8"/>
        <v>0</v>
      </c>
      <c r="Q26" s="393">
        <f t="shared" si="9"/>
        <v>0</v>
      </c>
      <c r="R26" s="393">
        <f t="shared" si="3"/>
        <v>0</v>
      </c>
    </row>
    <row r="27" spans="1:18" ht="15.6" customHeight="1" x14ac:dyDescent="0.2">
      <c r="A27" s="646">
        <v>21</v>
      </c>
      <c r="B27" s="352" t="s">
        <v>27</v>
      </c>
      <c r="C27" s="647">
        <f>'8_2.1.18 SIS'!BB27</f>
        <v>0</v>
      </c>
      <c r="D27" s="648">
        <f>'3_Levels 1&amp;2'!AM27+'3_Levels 1&amp;2'!AU27</f>
        <v>8888.7710980917309</v>
      </c>
      <c r="E27" s="649">
        <f t="shared" si="4"/>
        <v>0</v>
      </c>
      <c r="F27" s="649">
        <v>610.35</v>
      </c>
      <c r="G27" s="649">
        <f t="shared" si="5"/>
        <v>0</v>
      </c>
      <c r="H27" s="650">
        <f t="shared" si="6"/>
        <v>0</v>
      </c>
      <c r="I27" s="354">
        <f>[2]Oct_NOCCA!$G27</f>
        <v>0</v>
      </c>
      <c r="J27" s="354">
        <f>[2]Feb_NOCCA!$G27</f>
        <v>0</v>
      </c>
      <c r="K27" s="358">
        <f t="shared" si="1"/>
        <v>0</v>
      </c>
      <c r="L27" s="650">
        <f t="shared" si="2"/>
        <v>0</v>
      </c>
      <c r="M27" s="648"/>
      <c r="N27" s="357">
        <f t="shared" si="7"/>
        <v>0</v>
      </c>
      <c r="O27" s="354">
        <f>('[3]5A4_NOCCA'!Q27*2)+('[5]5A4_NOCCA'!Q27*6)</f>
        <v>0</v>
      </c>
      <c r="P27" s="354">
        <f t="shared" si="8"/>
        <v>0</v>
      </c>
      <c r="Q27" s="357">
        <f t="shared" si="9"/>
        <v>0</v>
      </c>
      <c r="R27" s="359">
        <f t="shared" si="3"/>
        <v>0</v>
      </c>
    </row>
    <row r="28" spans="1:18" ht="15.6" customHeight="1" x14ac:dyDescent="0.2">
      <c r="A28" s="651">
        <v>22</v>
      </c>
      <c r="B28" s="370" t="s">
        <v>28</v>
      </c>
      <c r="C28" s="652">
        <f>'8_2.1.18 SIS'!BB28</f>
        <v>0</v>
      </c>
      <c r="D28" s="653">
        <f>'3_Levels 1&amp;2'!AM28+'3_Levels 1&amp;2'!AU28</f>
        <v>9036.0812145056443</v>
      </c>
      <c r="E28" s="654">
        <f t="shared" si="4"/>
        <v>0</v>
      </c>
      <c r="F28" s="654">
        <v>496.36</v>
      </c>
      <c r="G28" s="654">
        <f t="shared" si="5"/>
        <v>0</v>
      </c>
      <c r="H28" s="655">
        <f t="shared" si="6"/>
        <v>0</v>
      </c>
      <c r="I28" s="372">
        <f>[2]Oct_NOCCA!$G28</f>
        <v>0</v>
      </c>
      <c r="J28" s="372">
        <f>[2]Feb_NOCCA!$G28</f>
        <v>0</v>
      </c>
      <c r="K28" s="376">
        <f t="shared" si="1"/>
        <v>0</v>
      </c>
      <c r="L28" s="655">
        <f t="shared" si="2"/>
        <v>0</v>
      </c>
      <c r="M28" s="653"/>
      <c r="N28" s="375">
        <f t="shared" si="7"/>
        <v>0</v>
      </c>
      <c r="O28" s="372">
        <f>('[3]5A4_NOCCA'!Q28*2)+('[5]5A4_NOCCA'!Q28*6)</f>
        <v>0</v>
      </c>
      <c r="P28" s="372">
        <f t="shared" si="8"/>
        <v>0</v>
      </c>
      <c r="Q28" s="375">
        <f t="shared" si="9"/>
        <v>0</v>
      </c>
      <c r="R28" s="375">
        <f t="shared" si="3"/>
        <v>0</v>
      </c>
    </row>
    <row r="29" spans="1:18" ht="15.6" customHeight="1" x14ac:dyDescent="0.2">
      <c r="A29" s="651">
        <v>23</v>
      </c>
      <c r="B29" s="370" t="s">
        <v>29</v>
      </c>
      <c r="C29" s="652">
        <f>'8_2.1.18 SIS'!BB29</f>
        <v>0</v>
      </c>
      <c r="D29" s="653">
        <f>'3_Levels 1&amp;2'!AM29+'3_Levels 1&amp;2'!AU29</f>
        <v>8834.333221059258</v>
      </c>
      <c r="E29" s="654">
        <f t="shared" si="4"/>
        <v>0</v>
      </c>
      <c r="F29" s="654">
        <v>688.58</v>
      </c>
      <c r="G29" s="654">
        <f t="shared" si="5"/>
        <v>0</v>
      </c>
      <c r="H29" s="655">
        <f t="shared" si="6"/>
        <v>0</v>
      </c>
      <c r="I29" s="372">
        <f>[2]Oct_NOCCA!$G29</f>
        <v>0</v>
      </c>
      <c r="J29" s="372">
        <f>[2]Feb_NOCCA!$G29</f>
        <v>0</v>
      </c>
      <c r="K29" s="376">
        <f t="shared" si="1"/>
        <v>0</v>
      </c>
      <c r="L29" s="655">
        <f t="shared" si="2"/>
        <v>0</v>
      </c>
      <c r="M29" s="653"/>
      <c r="N29" s="375">
        <f t="shared" si="7"/>
        <v>0</v>
      </c>
      <c r="O29" s="372">
        <f>('[3]5A4_NOCCA'!Q29*2)+('[5]5A4_NOCCA'!Q29*6)</f>
        <v>0</v>
      </c>
      <c r="P29" s="372">
        <f t="shared" si="8"/>
        <v>0</v>
      </c>
      <c r="Q29" s="375">
        <f t="shared" si="9"/>
        <v>0</v>
      </c>
      <c r="R29" s="375">
        <f t="shared" si="3"/>
        <v>0</v>
      </c>
    </row>
    <row r="30" spans="1:18" ht="15.6" customHeight="1" x14ac:dyDescent="0.2">
      <c r="A30" s="651">
        <v>24</v>
      </c>
      <c r="B30" s="370" t="s">
        <v>30</v>
      </c>
      <c r="C30" s="652">
        <f>'8_2.1.18 SIS'!BB30</f>
        <v>0</v>
      </c>
      <c r="D30" s="653">
        <f>'3_Levels 1&amp;2'!AM30+'3_Levels 1&amp;2'!AU30</f>
        <v>8135.3656733828211</v>
      </c>
      <c r="E30" s="654">
        <f t="shared" si="4"/>
        <v>0</v>
      </c>
      <c r="F30" s="654">
        <v>854.24999999999989</v>
      </c>
      <c r="G30" s="654">
        <f t="shared" si="5"/>
        <v>0</v>
      </c>
      <c r="H30" s="655">
        <f t="shared" si="6"/>
        <v>0</v>
      </c>
      <c r="I30" s="372">
        <f>[2]Oct_NOCCA!$G30</f>
        <v>0</v>
      </c>
      <c r="J30" s="372">
        <f>[2]Feb_NOCCA!$G30</f>
        <v>0</v>
      </c>
      <c r="K30" s="376">
        <f t="shared" si="1"/>
        <v>0</v>
      </c>
      <c r="L30" s="655">
        <f t="shared" si="2"/>
        <v>0</v>
      </c>
      <c r="M30" s="653"/>
      <c r="N30" s="375">
        <f t="shared" si="7"/>
        <v>0</v>
      </c>
      <c r="O30" s="372">
        <f>('[3]5A4_NOCCA'!Q30*2)+('[5]5A4_NOCCA'!Q30*6)</f>
        <v>0</v>
      </c>
      <c r="P30" s="372">
        <f t="shared" si="8"/>
        <v>0</v>
      </c>
      <c r="Q30" s="375">
        <f t="shared" si="9"/>
        <v>0</v>
      </c>
      <c r="R30" s="375">
        <f t="shared" si="3"/>
        <v>0</v>
      </c>
    </row>
    <row r="31" spans="1:18" ht="15.6" customHeight="1" x14ac:dyDescent="0.2">
      <c r="A31" s="656">
        <v>25</v>
      </c>
      <c r="B31" s="384" t="s">
        <v>31</v>
      </c>
      <c r="C31" s="657">
        <f>'8_2.1.18 SIS'!BB31</f>
        <v>0</v>
      </c>
      <c r="D31" s="658">
        <f>'3_Levels 1&amp;2'!AM31+'3_Levels 1&amp;2'!AU31</f>
        <v>8848.2350134048247</v>
      </c>
      <c r="E31" s="659">
        <f t="shared" si="4"/>
        <v>0</v>
      </c>
      <c r="F31" s="659">
        <v>653.73</v>
      </c>
      <c r="G31" s="659">
        <f t="shared" si="5"/>
        <v>0</v>
      </c>
      <c r="H31" s="660">
        <f t="shared" si="6"/>
        <v>0</v>
      </c>
      <c r="I31" s="386">
        <f>[2]Oct_NOCCA!$G31</f>
        <v>0</v>
      </c>
      <c r="J31" s="386">
        <f>[2]Feb_NOCCA!$G31</f>
        <v>0</v>
      </c>
      <c r="K31" s="390">
        <f t="shared" si="1"/>
        <v>0</v>
      </c>
      <c r="L31" s="660">
        <f t="shared" si="2"/>
        <v>0</v>
      </c>
      <c r="M31" s="658"/>
      <c r="N31" s="389">
        <f t="shared" si="7"/>
        <v>0</v>
      </c>
      <c r="O31" s="392">
        <f>('[3]5A4_NOCCA'!Q31*2)+('[5]5A4_NOCCA'!Q31*6)</f>
        <v>0</v>
      </c>
      <c r="P31" s="386">
        <f t="shared" si="8"/>
        <v>0</v>
      </c>
      <c r="Q31" s="393">
        <f t="shared" si="9"/>
        <v>0</v>
      </c>
      <c r="R31" s="393">
        <f t="shared" si="3"/>
        <v>0</v>
      </c>
    </row>
    <row r="32" spans="1:18" ht="15.6" customHeight="1" x14ac:dyDescent="0.2">
      <c r="A32" s="646">
        <v>26</v>
      </c>
      <c r="B32" s="352" t="s">
        <v>32</v>
      </c>
      <c r="C32" s="647">
        <f>'8_2.1.18 SIS'!BB32</f>
        <v>58</v>
      </c>
      <c r="D32" s="648">
        <f>'3_Levels 1&amp;2'!AM32+'3_Levels 1&amp;2'!AU32</f>
        <v>8356.8264776333308</v>
      </c>
      <c r="E32" s="649">
        <f t="shared" si="4"/>
        <v>484695.93570273317</v>
      </c>
      <c r="F32" s="649">
        <v>836.83</v>
      </c>
      <c r="G32" s="649">
        <f t="shared" si="5"/>
        <v>48536.14</v>
      </c>
      <c r="H32" s="650">
        <f t="shared" si="6"/>
        <v>533232</v>
      </c>
      <c r="I32" s="354">
        <f>[2]Oct_NOCCA!$G32</f>
        <v>-91937</v>
      </c>
      <c r="J32" s="354">
        <f>[2]Feb_NOCCA!$G32</f>
        <v>4597</v>
      </c>
      <c r="K32" s="358">
        <f t="shared" si="1"/>
        <v>-87340</v>
      </c>
      <c r="L32" s="650">
        <f t="shared" si="2"/>
        <v>445892</v>
      </c>
      <c r="M32" s="648"/>
      <c r="N32" s="357">
        <f t="shared" si="7"/>
        <v>445892</v>
      </c>
      <c r="O32" s="354">
        <f>('[3]5A4_NOCCA'!Q32*2)+('[5]5A4_NOCCA'!Q32*6)</f>
        <v>355488</v>
      </c>
      <c r="P32" s="354">
        <f t="shared" si="8"/>
        <v>90404</v>
      </c>
      <c r="Q32" s="357">
        <f t="shared" si="9"/>
        <v>22601</v>
      </c>
      <c r="R32" s="359">
        <f t="shared" si="3"/>
        <v>445892</v>
      </c>
    </row>
    <row r="33" spans="1:18" ht="15.6" customHeight="1" x14ac:dyDescent="0.2">
      <c r="A33" s="651">
        <v>27</v>
      </c>
      <c r="B33" s="370" t="s">
        <v>33</v>
      </c>
      <c r="C33" s="652">
        <f>'8_2.1.18 SIS'!BB33</f>
        <v>0</v>
      </c>
      <c r="D33" s="653">
        <f>'3_Levels 1&amp;2'!AM33+'3_Levels 1&amp;2'!AU33</f>
        <v>9098.7491406387853</v>
      </c>
      <c r="E33" s="654">
        <f t="shared" si="4"/>
        <v>0</v>
      </c>
      <c r="F33" s="654">
        <v>693.06</v>
      </c>
      <c r="G33" s="654">
        <f t="shared" si="5"/>
        <v>0</v>
      </c>
      <c r="H33" s="655">
        <f t="shared" si="6"/>
        <v>0</v>
      </c>
      <c r="I33" s="372">
        <f>[2]Oct_NOCCA!$G33</f>
        <v>0</v>
      </c>
      <c r="J33" s="372">
        <f>[2]Feb_NOCCA!$G33</f>
        <v>0</v>
      </c>
      <c r="K33" s="376">
        <f t="shared" si="1"/>
        <v>0</v>
      </c>
      <c r="L33" s="655">
        <f t="shared" si="2"/>
        <v>0</v>
      </c>
      <c r="M33" s="653"/>
      <c r="N33" s="375">
        <f t="shared" si="7"/>
        <v>0</v>
      </c>
      <c r="O33" s="372">
        <f>('[3]5A4_NOCCA'!Q33*2)+('[5]5A4_NOCCA'!Q33*6)</f>
        <v>0</v>
      </c>
      <c r="P33" s="372">
        <f t="shared" si="8"/>
        <v>0</v>
      </c>
      <c r="Q33" s="375">
        <f t="shared" si="9"/>
        <v>0</v>
      </c>
      <c r="R33" s="375">
        <f t="shared" si="3"/>
        <v>0</v>
      </c>
    </row>
    <row r="34" spans="1:18" ht="15.6" customHeight="1" x14ac:dyDescent="0.2">
      <c r="A34" s="651">
        <v>28</v>
      </c>
      <c r="B34" s="370" t="s">
        <v>34</v>
      </c>
      <c r="C34" s="652">
        <f>'8_2.1.18 SIS'!BB34</f>
        <v>0</v>
      </c>
      <c r="D34" s="653">
        <f>'3_Levels 1&amp;2'!AM34+'3_Levels 1&amp;2'!AU34</f>
        <v>7668.1229243718517</v>
      </c>
      <c r="E34" s="654">
        <f t="shared" si="4"/>
        <v>0</v>
      </c>
      <c r="F34" s="654">
        <v>694.4</v>
      </c>
      <c r="G34" s="654">
        <f t="shared" si="5"/>
        <v>0</v>
      </c>
      <c r="H34" s="655">
        <f t="shared" si="6"/>
        <v>0</v>
      </c>
      <c r="I34" s="372">
        <f>[2]Oct_NOCCA!$G34</f>
        <v>0</v>
      </c>
      <c r="J34" s="372">
        <f>[2]Feb_NOCCA!$G34</f>
        <v>0</v>
      </c>
      <c r="K34" s="376">
        <f t="shared" si="1"/>
        <v>0</v>
      </c>
      <c r="L34" s="655">
        <f t="shared" si="2"/>
        <v>0</v>
      </c>
      <c r="M34" s="653"/>
      <c r="N34" s="375">
        <f t="shared" si="7"/>
        <v>0</v>
      </c>
      <c r="O34" s="372">
        <f>('[3]5A4_NOCCA'!Q34*2)+('[5]5A4_NOCCA'!Q34*6)</f>
        <v>0</v>
      </c>
      <c r="P34" s="372">
        <f t="shared" si="8"/>
        <v>0</v>
      </c>
      <c r="Q34" s="375">
        <f t="shared" si="9"/>
        <v>0</v>
      </c>
      <c r="R34" s="375">
        <f t="shared" si="3"/>
        <v>0</v>
      </c>
    </row>
    <row r="35" spans="1:18" ht="15.6" customHeight="1" x14ac:dyDescent="0.2">
      <c r="A35" s="651">
        <v>29</v>
      </c>
      <c r="B35" s="370" t="s">
        <v>35</v>
      </c>
      <c r="C35" s="652">
        <f>'8_2.1.18 SIS'!BB35</f>
        <v>0</v>
      </c>
      <c r="D35" s="653">
        <f>'3_Levels 1&amp;2'!AM35+'3_Levels 1&amp;2'!AU35</f>
        <v>7902.1293120638093</v>
      </c>
      <c r="E35" s="654">
        <f t="shared" si="4"/>
        <v>0</v>
      </c>
      <c r="F35" s="654">
        <v>754.94999999999993</v>
      </c>
      <c r="G35" s="654">
        <f t="shared" si="5"/>
        <v>0</v>
      </c>
      <c r="H35" s="655">
        <f t="shared" si="6"/>
        <v>0</v>
      </c>
      <c r="I35" s="372">
        <f>[2]Oct_NOCCA!$G35</f>
        <v>0</v>
      </c>
      <c r="J35" s="372">
        <f>[2]Feb_NOCCA!$G35</f>
        <v>0</v>
      </c>
      <c r="K35" s="376">
        <f t="shared" si="1"/>
        <v>0</v>
      </c>
      <c r="L35" s="655">
        <f t="shared" si="2"/>
        <v>0</v>
      </c>
      <c r="M35" s="653"/>
      <c r="N35" s="375">
        <f t="shared" si="7"/>
        <v>0</v>
      </c>
      <c r="O35" s="372">
        <f>('[3]5A4_NOCCA'!Q35*2)+('[5]5A4_NOCCA'!Q35*6)</f>
        <v>0</v>
      </c>
      <c r="P35" s="372">
        <f t="shared" si="8"/>
        <v>0</v>
      </c>
      <c r="Q35" s="375">
        <f t="shared" si="9"/>
        <v>0</v>
      </c>
      <c r="R35" s="375">
        <f t="shared" si="3"/>
        <v>0</v>
      </c>
    </row>
    <row r="36" spans="1:18" ht="15.6" customHeight="1" x14ac:dyDescent="0.2">
      <c r="A36" s="656">
        <v>30</v>
      </c>
      <c r="B36" s="384" t="s">
        <v>36</v>
      </c>
      <c r="C36" s="657">
        <f>'8_2.1.18 SIS'!BB36</f>
        <v>0</v>
      </c>
      <c r="D36" s="658">
        <f>'3_Levels 1&amp;2'!AM36+'3_Levels 1&amp;2'!AU36</f>
        <v>9339.7739392728727</v>
      </c>
      <c r="E36" s="659">
        <f t="shared" si="4"/>
        <v>0</v>
      </c>
      <c r="F36" s="659">
        <v>727.17</v>
      </c>
      <c r="G36" s="659">
        <f t="shared" si="5"/>
        <v>0</v>
      </c>
      <c r="H36" s="660">
        <f t="shared" si="6"/>
        <v>0</v>
      </c>
      <c r="I36" s="386">
        <f>[2]Oct_NOCCA!$G36</f>
        <v>0</v>
      </c>
      <c r="J36" s="386">
        <f>[2]Feb_NOCCA!$G36</f>
        <v>0</v>
      </c>
      <c r="K36" s="390">
        <f t="shared" si="1"/>
        <v>0</v>
      </c>
      <c r="L36" s="660">
        <f t="shared" si="2"/>
        <v>0</v>
      </c>
      <c r="M36" s="658"/>
      <c r="N36" s="389">
        <f t="shared" si="7"/>
        <v>0</v>
      </c>
      <c r="O36" s="392">
        <f>('[3]5A4_NOCCA'!Q36*2)+('[5]5A4_NOCCA'!Q36*6)</f>
        <v>0</v>
      </c>
      <c r="P36" s="386">
        <f t="shared" si="8"/>
        <v>0</v>
      </c>
      <c r="Q36" s="393">
        <f t="shared" si="9"/>
        <v>0</v>
      </c>
      <c r="R36" s="393">
        <f t="shared" si="3"/>
        <v>0</v>
      </c>
    </row>
    <row r="37" spans="1:18" ht="15.6" customHeight="1" x14ac:dyDescent="0.2">
      <c r="A37" s="646">
        <v>31</v>
      </c>
      <c r="B37" s="352" t="s">
        <v>37</v>
      </c>
      <c r="C37" s="647">
        <f>'8_2.1.18 SIS'!BB37</f>
        <v>0</v>
      </c>
      <c r="D37" s="648">
        <f>'3_Levels 1&amp;2'!AM37+'3_Levels 1&amp;2'!AU37</f>
        <v>8537.4565604377931</v>
      </c>
      <c r="E37" s="649">
        <f t="shared" si="4"/>
        <v>0</v>
      </c>
      <c r="F37" s="649">
        <v>620.83000000000004</v>
      </c>
      <c r="G37" s="649">
        <f t="shared" si="5"/>
        <v>0</v>
      </c>
      <c r="H37" s="650">
        <f t="shared" si="6"/>
        <v>0</v>
      </c>
      <c r="I37" s="354">
        <f>[2]Oct_NOCCA!$G37</f>
        <v>0</v>
      </c>
      <c r="J37" s="354">
        <f>[2]Feb_NOCCA!$G37</f>
        <v>0</v>
      </c>
      <c r="K37" s="358">
        <f t="shared" si="1"/>
        <v>0</v>
      </c>
      <c r="L37" s="650">
        <f t="shared" si="2"/>
        <v>0</v>
      </c>
      <c r="M37" s="648"/>
      <c r="N37" s="357">
        <f t="shared" si="7"/>
        <v>0</v>
      </c>
      <c r="O37" s="354">
        <f>('[3]5A4_NOCCA'!Q37*2)+('[5]5A4_NOCCA'!Q37*6)</f>
        <v>0</v>
      </c>
      <c r="P37" s="354">
        <f t="shared" si="8"/>
        <v>0</v>
      </c>
      <c r="Q37" s="357">
        <f t="shared" si="9"/>
        <v>0</v>
      </c>
      <c r="R37" s="359">
        <f t="shared" si="3"/>
        <v>0</v>
      </c>
    </row>
    <row r="38" spans="1:18" ht="15.6" customHeight="1" x14ac:dyDescent="0.2">
      <c r="A38" s="651">
        <v>32</v>
      </c>
      <c r="B38" s="370" t="s">
        <v>38</v>
      </c>
      <c r="C38" s="652">
        <f>'8_2.1.18 SIS'!BB38</f>
        <v>0</v>
      </c>
      <c r="D38" s="653">
        <f>'3_Levels 1&amp;2'!AM38+'3_Levels 1&amp;2'!AU38</f>
        <v>8543.4269162471755</v>
      </c>
      <c r="E38" s="654">
        <f t="shared" si="4"/>
        <v>0</v>
      </c>
      <c r="F38" s="654">
        <v>559.77</v>
      </c>
      <c r="G38" s="654">
        <f t="shared" si="5"/>
        <v>0</v>
      </c>
      <c r="H38" s="655">
        <f t="shared" si="6"/>
        <v>0</v>
      </c>
      <c r="I38" s="372">
        <f>[2]Oct_NOCCA!$G38</f>
        <v>0</v>
      </c>
      <c r="J38" s="372">
        <f>[2]Feb_NOCCA!$G38</f>
        <v>0</v>
      </c>
      <c r="K38" s="376">
        <f t="shared" si="1"/>
        <v>0</v>
      </c>
      <c r="L38" s="655">
        <f t="shared" si="2"/>
        <v>0</v>
      </c>
      <c r="M38" s="653"/>
      <c r="N38" s="375">
        <f t="shared" si="7"/>
        <v>0</v>
      </c>
      <c r="O38" s="372">
        <f>('[3]5A4_NOCCA'!Q38*2)+('[5]5A4_NOCCA'!Q38*6)</f>
        <v>0</v>
      </c>
      <c r="P38" s="372">
        <f t="shared" si="8"/>
        <v>0</v>
      </c>
      <c r="Q38" s="375">
        <f t="shared" si="9"/>
        <v>0</v>
      </c>
      <c r="R38" s="375">
        <f t="shared" si="3"/>
        <v>0</v>
      </c>
    </row>
    <row r="39" spans="1:18" ht="15.6" customHeight="1" x14ac:dyDescent="0.2">
      <c r="A39" s="651">
        <v>33</v>
      </c>
      <c r="B39" s="370" t="s">
        <v>39</v>
      </c>
      <c r="C39" s="652">
        <f>'8_2.1.18 SIS'!BB39</f>
        <v>0</v>
      </c>
      <c r="D39" s="653">
        <f>'3_Levels 1&amp;2'!AM39+'3_Levels 1&amp;2'!AU39</f>
        <v>9398.698493150685</v>
      </c>
      <c r="E39" s="654">
        <f t="shared" si="4"/>
        <v>0</v>
      </c>
      <c r="F39" s="654">
        <v>655.31000000000006</v>
      </c>
      <c r="G39" s="654">
        <f t="shared" si="5"/>
        <v>0</v>
      </c>
      <c r="H39" s="655">
        <f t="shared" si="6"/>
        <v>0</v>
      </c>
      <c r="I39" s="372">
        <f>[2]Oct_NOCCA!$G39</f>
        <v>0</v>
      </c>
      <c r="J39" s="372">
        <f>[2]Feb_NOCCA!$G39</f>
        <v>0</v>
      </c>
      <c r="K39" s="376">
        <f t="shared" ref="K39:K70" si="10">I39+J39</f>
        <v>0</v>
      </c>
      <c r="L39" s="655">
        <f t="shared" si="2"/>
        <v>0</v>
      </c>
      <c r="M39" s="653"/>
      <c r="N39" s="375">
        <f t="shared" si="7"/>
        <v>0</v>
      </c>
      <c r="O39" s="372">
        <f>('[3]5A4_NOCCA'!Q39*2)+('[5]5A4_NOCCA'!Q39*6)</f>
        <v>0</v>
      </c>
      <c r="P39" s="372">
        <f t="shared" si="8"/>
        <v>0</v>
      </c>
      <c r="Q39" s="375">
        <f t="shared" si="9"/>
        <v>0</v>
      </c>
      <c r="R39" s="375">
        <f t="shared" ref="R39:R75" si="11">N39</f>
        <v>0</v>
      </c>
    </row>
    <row r="40" spans="1:18" ht="15.6" customHeight="1" x14ac:dyDescent="0.2">
      <c r="A40" s="651">
        <v>34</v>
      </c>
      <c r="B40" s="370" t="s">
        <v>40</v>
      </c>
      <c r="C40" s="652">
        <f>'8_2.1.18 SIS'!BB40</f>
        <v>0</v>
      </c>
      <c r="D40" s="653">
        <f>'3_Levels 1&amp;2'!AM40+'3_Levels 1&amp;2'!AU40</f>
        <v>9596.7711725379268</v>
      </c>
      <c r="E40" s="654">
        <f t="shared" si="4"/>
        <v>0</v>
      </c>
      <c r="F40" s="654">
        <v>644.11000000000013</v>
      </c>
      <c r="G40" s="654">
        <f t="shared" si="5"/>
        <v>0</v>
      </c>
      <c r="H40" s="655">
        <f t="shared" si="6"/>
        <v>0</v>
      </c>
      <c r="I40" s="372">
        <f>[2]Oct_NOCCA!$G40</f>
        <v>0</v>
      </c>
      <c r="J40" s="372">
        <f>[2]Feb_NOCCA!$G40</f>
        <v>0</v>
      </c>
      <c r="K40" s="376">
        <f t="shared" si="10"/>
        <v>0</v>
      </c>
      <c r="L40" s="655">
        <f t="shared" si="2"/>
        <v>0</v>
      </c>
      <c r="M40" s="653"/>
      <c r="N40" s="375">
        <f t="shared" si="7"/>
        <v>0</v>
      </c>
      <c r="O40" s="372">
        <f>('[3]5A4_NOCCA'!Q40*2)+('[5]5A4_NOCCA'!Q40*6)</f>
        <v>0</v>
      </c>
      <c r="P40" s="372">
        <f t="shared" si="8"/>
        <v>0</v>
      </c>
      <c r="Q40" s="375">
        <f t="shared" si="9"/>
        <v>0</v>
      </c>
      <c r="R40" s="375">
        <f t="shared" si="11"/>
        <v>0</v>
      </c>
    </row>
    <row r="41" spans="1:18" ht="15.6" customHeight="1" x14ac:dyDescent="0.2">
      <c r="A41" s="656">
        <v>35</v>
      </c>
      <c r="B41" s="384" t="s">
        <v>41</v>
      </c>
      <c r="C41" s="657">
        <f>'8_2.1.18 SIS'!BB41</f>
        <v>0</v>
      </c>
      <c r="D41" s="658">
        <f>'3_Levels 1&amp;2'!AM41+'3_Levels 1&amp;2'!AU41</f>
        <v>8609.6749638108067</v>
      </c>
      <c r="E41" s="659">
        <f t="shared" si="4"/>
        <v>0</v>
      </c>
      <c r="F41" s="659">
        <v>537.96</v>
      </c>
      <c r="G41" s="659">
        <f t="shared" si="5"/>
        <v>0</v>
      </c>
      <c r="H41" s="660">
        <f t="shared" si="6"/>
        <v>0</v>
      </c>
      <c r="I41" s="386">
        <f>[2]Oct_NOCCA!$G41</f>
        <v>0</v>
      </c>
      <c r="J41" s="386">
        <f>[2]Feb_NOCCA!$G41</f>
        <v>0</v>
      </c>
      <c r="K41" s="390">
        <f t="shared" si="10"/>
        <v>0</v>
      </c>
      <c r="L41" s="660">
        <f t="shared" si="2"/>
        <v>0</v>
      </c>
      <c r="M41" s="658"/>
      <c r="N41" s="389">
        <f t="shared" si="7"/>
        <v>0</v>
      </c>
      <c r="O41" s="392">
        <f>('[3]5A4_NOCCA'!Q41*2)+('[5]5A4_NOCCA'!Q41*6)</f>
        <v>0</v>
      </c>
      <c r="P41" s="386">
        <f t="shared" si="8"/>
        <v>0</v>
      </c>
      <c r="Q41" s="393">
        <f t="shared" si="9"/>
        <v>0</v>
      </c>
      <c r="R41" s="393">
        <f t="shared" si="11"/>
        <v>0</v>
      </c>
    </row>
    <row r="42" spans="1:18" ht="15.6" customHeight="1" x14ac:dyDescent="0.2">
      <c r="A42" s="646">
        <v>36</v>
      </c>
      <c r="B42" s="352" t="s">
        <v>42</v>
      </c>
      <c r="C42" s="647">
        <f>'8_2.1.18 SIS'!BB42</f>
        <v>90</v>
      </c>
      <c r="D42" s="648">
        <f>'3_Levels 1&amp;2'!AM42+'3_Levels 1&amp;2'!AU42</f>
        <v>8208.2794629465534</v>
      </c>
      <c r="E42" s="649">
        <f t="shared" si="4"/>
        <v>738745.15166518977</v>
      </c>
      <c r="F42" s="649">
        <v>746.0335616438357</v>
      </c>
      <c r="G42" s="649">
        <f t="shared" si="5"/>
        <v>67143.020547945212</v>
      </c>
      <c r="H42" s="650">
        <f t="shared" si="6"/>
        <v>805888</v>
      </c>
      <c r="I42" s="354">
        <f>[2]Oct_NOCCA!$G42</f>
        <v>250721</v>
      </c>
      <c r="J42" s="354">
        <f>[2]Feb_NOCCA!$G42</f>
        <v>-13431</v>
      </c>
      <c r="K42" s="358">
        <f t="shared" si="10"/>
        <v>237290</v>
      </c>
      <c r="L42" s="650">
        <f t="shared" si="2"/>
        <v>1043178</v>
      </c>
      <c r="M42" s="648"/>
      <c r="N42" s="357">
        <f t="shared" si="7"/>
        <v>1043178</v>
      </c>
      <c r="O42" s="354">
        <f>('[3]5A4_NOCCA'!Q42*2)+('[5]5A4_NOCCA'!Q42*6)</f>
        <v>537256</v>
      </c>
      <c r="P42" s="354">
        <f t="shared" si="8"/>
        <v>505922</v>
      </c>
      <c r="Q42" s="357">
        <f t="shared" si="9"/>
        <v>126481</v>
      </c>
      <c r="R42" s="359">
        <f t="shared" si="11"/>
        <v>1043178</v>
      </c>
    </row>
    <row r="43" spans="1:18" ht="15.6" customHeight="1" x14ac:dyDescent="0.2">
      <c r="A43" s="651">
        <v>37</v>
      </c>
      <c r="B43" s="370" t="s">
        <v>43</v>
      </c>
      <c r="C43" s="652">
        <f>'8_2.1.18 SIS'!BB43</f>
        <v>0</v>
      </c>
      <c r="D43" s="653">
        <f>'3_Levels 1&amp;2'!AM43+'3_Levels 1&amp;2'!AU43</f>
        <v>8771.5733025984919</v>
      </c>
      <c r="E43" s="654">
        <f t="shared" si="4"/>
        <v>0</v>
      </c>
      <c r="F43" s="654">
        <v>653.61</v>
      </c>
      <c r="G43" s="654">
        <f t="shared" si="5"/>
        <v>0</v>
      </c>
      <c r="H43" s="655">
        <f t="shared" si="6"/>
        <v>0</v>
      </c>
      <c r="I43" s="372">
        <f>[2]Oct_NOCCA!$G43</f>
        <v>0</v>
      </c>
      <c r="J43" s="372">
        <f>[2]Feb_NOCCA!$G43</f>
        <v>0</v>
      </c>
      <c r="K43" s="376">
        <f t="shared" si="10"/>
        <v>0</v>
      </c>
      <c r="L43" s="655">
        <f t="shared" si="2"/>
        <v>0</v>
      </c>
      <c r="M43" s="653"/>
      <c r="N43" s="375">
        <f t="shared" si="7"/>
        <v>0</v>
      </c>
      <c r="O43" s="372">
        <f>('[3]5A4_NOCCA'!Q43*2)+('[5]5A4_NOCCA'!Q43*6)</f>
        <v>0</v>
      </c>
      <c r="P43" s="372">
        <f t="shared" si="8"/>
        <v>0</v>
      </c>
      <c r="Q43" s="375">
        <f t="shared" si="9"/>
        <v>0</v>
      </c>
      <c r="R43" s="375">
        <f t="shared" si="11"/>
        <v>0</v>
      </c>
    </row>
    <row r="44" spans="1:18" ht="15.6" customHeight="1" x14ac:dyDescent="0.2">
      <c r="A44" s="651">
        <v>38</v>
      </c>
      <c r="B44" s="370" t="s">
        <v>44</v>
      </c>
      <c r="C44" s="652">
        <f>'8_2.1.18 SIS'!BB44</f>
        <v>3</v>
      </c>
      <c r="D44" s="653">
        <f>'3_Levels 1&amp;2'!AM44+'3_Levels 1&amp;2'!AU44</f>
        <v>8521.8890848500378</v>
      </c>
      <c r="E44" s="654">
        <f t="shared" si="4"/>
        <v>25565.667254550113</v>
      </c>
      <c r="F44" s="654">
        <v>829.92000000000007</v>
      </c>
      <c r="G44" s="654">
        <f t="shared" si="5"/>
        <v>2489.7600000000002</v>
      </c>
      <c r="H44" s="655">
        <f t="shared" si="6"/>
        <v>28055</v>
      </c>
      <c r="I44" s="372">
        <f>[2]Oct_NOCCA!$G44</f>
        <v>0</v>
      </c>
      <c r="J44" s="372">
        <f>[2]Feb_NOCCA!$G44</f>
        <v>0</v>
      </c>
      <c r="K44" s="376">
        <f t="shared" si="10"/>
        <v>0</v>
      </c>
      <c r="L44" s="655">
        <f t="shared" si="2"/>
        <v>28055</v>
      </c>
      <c r="M44" s="653"/>
      <c r="N44" s="375">
        <f t="shared" si="7"/>
        <v>28055</v>
      </c>
      <c r="O44" s="372">
        <f>('[3]5A4_NOCCA'!Q44*2)+('[5]5A4_NOCCA'!Q44*6)</f>
        <v>18704</v>
      </c>
      <c r="P44" s="372">
        <f t="shared" si="8"/>
        <v>9351</v>
      </c>
      <c r="Q44" s="375">
        <f t="shared" si="9"/>
        <v>2338</v>
      </c>
      <c r="R44" s="375">
        <f t="shared" si="11"/>
        <v>28055</v>
      </c>
    </row>
    <row r="45" spans="1:18" ht="15.6" customHeight="1" x14ac:dyDescent="0.2">
      <c r="A45" s="651">
        <v>39</v>
      </c>
      <c r="B45" s="370" t="s">
        <v>45</v>
      </c>
      <c r="C45" s="652">
        <f>'8_2.1.18 SIS'!BB45</f>
        <v>0</v>
      </c>
      <c r="D45" s="653">
        <f>'3_Levels 1&amp;2'!AM45+'3_Levels 1&amp;2'!AU45</f>
        <v>8393.5314492753623</v>
      </c>
      <c r="E45" s="654">
        <f t="shared" si="4"/>
        <v>0</v>
      </c>
      <c r="F45" s="654">
        <v>779.65573042776396</v>
      </c>
      <c r="G45" s="654">
        <f t="shared" si="5"/>
        <v>0</v>
      </c>
      <c r="H45" s="655">
        <f t="shared" si="6"/>
        <v>0</v>
      </c>
      <c r="I45" s="372">
        <f>[2]Oct_NOCCA!$G45</f>
        <v>0</v>
      </c>
      <c r="J45" s="372">
        <f>[2]Feb_NOCCA!$G45</f>
        <v>0</v>
      </c>
      <c r="K45" s="376">
        <f t="shared" si="10"/>
        <v>0</v>
      </c>
      <c r="L45" s="655">
        <f t="shared" si="2"/>
        <v>0</v>
      </c>
      <c r="M45" s="653"/>
      <c r="N45" s="375">
        <f t="shared" si="7"/>
        <v>0</v>
      </c>
      <c r="O45" s="372">
        <f>('[3]5A4_NOCCA'!Q45*2)+('[5]5A4_NOCCA'!Q45*6)</f>
        <v>0</v>
      </c>
      <c r="P45" s="372">
        <f t="shared" si="8"/>
        <v>0</v>
      </c>
      <c r="Q45" s="375">
        <f t="shared" si="9"/>
        <v>0</v>
      </c>
      <c r="R45" s="375">
        <f t="shared" si="11"/>
        <v>0</v>
      </c>
    </row>
    <row r="46" spans="1:18" ht="15.6" customHeight="1" x14ac:dyDescent="0.2">
      <c r="A46" s="656">
        <v>40</v>
      </c>
      <c r="B46" s="384" t="s">
        <v>46</v>
      </c>
      <c r="C46" s="657">
        <f>'8_2.1.18 SIS'!BB46</f>
        <v>0</v>
      </c>
      <c r="D46" s="658">
        <f>'3_Levels 1&amp;2'!AM46+'3_Levels 1&amp;2'!AU46</f>
        <v>8675.751319924575</v>
      </c>
      <c r="E46" s="659">
        <f t="shared" si="4"/>
        <v>0</v>
      </c>
      <c r="F46" s="659">
        <v>700.2700000000001</v>
      </c>
      <c r="G46" s="659">
        <f t="shared" si="5"/>
        <v>0</v>
      </c>
      <c r="H46" s="660">
        <f t="shared" si="6"/>
        <v>0</v>
      </c>
      <c r="I46" s="386">
        <f>[2]Oct_NOCCA!$G46</f>
        <v>0</v>
      </c>
      <c r="J46" s="386">
        <f>[2]Feb_NOCCA!$G46</f>
        <v>0</v>
      </c>
      <c r="K46" s="390">
        <f t="shared" si="10"/>
        <v>0</v>
      </c>
      <c r="L46" s="660">
        <f t="shared" si="2"/>
        <v>0</v>
      </c>
      <c r="M46" s="658"/>
      <c r="N46" s="389">
        <f t="shared" si="7"/>
        <v>0</v>
      </c>
      <c r="O46" s="392">
        <f>('[3]5A4_NOCCA'!Q46*2)+('[5]5A4_NOCCA'!Q46*6)</f>
        <v>0</v>
      </c>
      <c r="P46" s="386">
        <f t="shared" si="8"/>
        <v>0</v>
      </c>
      <c r="Q46" s="393">
        <f t="shared" si="9"/>
        <v>0</v>
      </c>
      <c r="R46" s="393">
        <f t="shared" si="11"/>
        <v>0</v>
      </c>
    </row>
    <row r="47" spans="1:18" ht="15.6" customHeight="1" x14ac:dyDescent="0.2">
      <c r="A47" s="646">
        <v>41</v>
      </c>
      <c r="B47" s="352" t="s">
        <v>47</v>
      </c>
      <c r="C47" s="647">
        <f>'8_2.1.18 SIS'!BB47</f>
        <v>0</v>
      </c>
      <c r="D47" s="648">
        <f>'3_Levels 1&amp;2'!AM47+'3_Levels 1&amp;2'!AU47</f>
        <v>8630.336645525018</v>
      </c>
      <c r="E47" s="649">
        <f t="shared" si="4"/>
        <v>0</v>
      </c>
      <c r="F47" s="649">
        <v>886.22</v>
      </c>
      <c r="G47" s="649">
        <f t="shared" si="5"/>
        <v>0</v>
      </c>
      <c r="H47" s="650">
        <f t="shared" si="6"/>
        <v>0</v>
      </c>
      <c r="I47" s="354">
        <f>[2]Oct_NOCCA!$G47</f>
        <v>0</v>
      </c>
      <c r="J47" s="354">
        <f>[2]Feb_NOCCA!$G47</f>
        <v>0</v>
      </c>
      <c r="K47" s="358">
        <f t="shared" si="10"/>
        <v>0</v>
      </c>
      <c r="L47" s="650">
        <f t="shared" si="2"/>
        <v>0</v>
      </c>
      <c r="M47" s="648"/>
      <c r="N47" s="357">
        <f t="shared" si="7"/>
        <v>0</v>
      </c>
      <c r="O47" s="354">
        <f>('[3]5A4_NOCCA'!Q47*2)+('[5]5A4_NOCCA'!Q47*6)</f>
        <v>0</v>
      </c>
      <c r="P47" s="354">
        <f t="shared" si="8"/>
        <v>0</v>
      </c>
      <c r="Q47" s="357">
        <f t="shared" si="9"/>
        <v>0</v>
      </c>
      <c r="R47" s="359">
        <f t="shared" si="11"/>
        <v>0</v>
      </c>
    </row>
    <row r="48" spans="1:18" ht="15.6" customHeight="1" x14ac:dyDescent="0.2">
      <c r="A48" s="651">
        <v>42</v>
      </c>
      <c r="B48" s="370" t="s">
        <v>48</v>
      </c>
      <c r="C48" s="652">
        <f>'8_2.1.18 SIS'!BB48</f>
        <v>0</v>
      </c>
      <c r="D48" s="653">
        <f>'3_Levels 1&amp;2'!AM48+'3_Levels 1&amp;2'!AU48</f>
        <v>9212.2133450580368</v>
      </c>
      <c r="E48" s="654">
        <f t="shared" si="4"/>
        <v>0</v>
      </c>
      <c r="F48" s="654">
        <v>534.28</v>
      </c>
      <c r="G48" s="654">
        <f t="shared" si="5"/>
        <v>0</v>
      </c>
      <c r="H48" s="655">
        <f t="shared" si="6"/>
        <v>0</v>
      </c>
      <c r="I48" s="372">
        <f>[2]Oct_NOCCA!$G48</f>
        <v>0</v>
      </c>
      <c r="J48" s="372">
        <f>[2]Feb_NOCCA!$G48</f>
        <v>0</v>
      </c>
      <c r="K48" s="376">
        <f t="shared" si="10"/>
        <v>0</v>
      </c>
      <c r="L48" s="655">
        <f t="shared" si="2"/>
        <v>0</v>
      </c>
      <c r="M48" s="653"/>
      <c r="N48" s="375">
        <f t="shared" si="7"/>
        <v>0</v>
      </c>
      <c r="O48" s="372">
        <f>('[3]5A4_NOCCA'!Q48*2)+('[5]5A4_NOCCA'!Q48*6)</f>
        <v>0</v>
      </c>
      <c r="P48" s="372">
        <f t="shared" si="8"/>
        <v>0</v>
      </c>
      <c r="Q48" s="375">
        <f t="shared" si="9"/>
        <v>0</v>
      </c>
      <c r="R48" s="375">
        <f t="shared" si="11"/>
        <v>0</v>
      </c>
    </row>
    <row r="49" spans="1:18" ht="15.6" customHeight="1" x14ac:dyDescent="0.2">
      <c r="A49" s="651">
        <v>43</v>
      </c>
      <c r="B49" s="370" t="s">
        <v>49</v>
      </c>
      <c r="C49" s="652">
        <f>'8_2.1.18 SIS'!BB49</f>
        <v>0</v>
      </c>
      <c r="D49" s="653">
        <f>'3_Levels 1&amp;2'!AM49+'3_Levels 1&amp;2'!AU49</f>
        <v>9523.8089158969378</v>
      </c>
      <c r="E49" s="654">
        <f t="shared" si="4"/>
        <v>0</v>
      </c>
      <c r="F49" s="654">
        <v>574.6099999999999</v>
      </c>
      <c r="G49" s="654">
        <f t="shared" si="5"/>
        <v>0</v>
      </c>
      <c r="H49" s="655">
        <f t="shared" si="6"/>
        <v>0</v>
      </c>
      <c r="I49" s="372">
        <f>[2]Oct_NOCCA!$G49</f>
        <v>0</v>
      </c>
      <c r="J49" s="372">
        <f>[2]Feb_NOCCA!$G49</f>
        <v>0</v>
      </c>
      <c r="K49" s="376">
        <f t="shared" si="10"/>
        <v>0</v>
      </c>
      <c r="L49" s="655">
        <f t="shared" si="2"/>
        <v>0</v>
      </c>
      <c r="M49" s="653"/>
      <c r="N49" s="375">
        <f t="shared" si="7"/>
        <v>0</v>
      </c>
      <c r="O49" s="372">
        <f>('[3]5A4_NOCCA'!Q49*2)+('[5]5A4_NOCCA'!Q49*6)</f>
        <v>0</v>
      </c>
      <c r="P49" s="372">
        <f t="shared" si="8"/>
        <v>0</v>
      </c>
      <c r="Q49" s="375">
        <f t="shared" si="9"/>
        <v>0</v>
      </c>
      <c r="R49" s="375">
        <f t="shared" si="11"/>
        <v>0</v>
      </c>
    </row>
    <row r="50" spans="1:18" ht="15.6" customHeight="1" x14ac:dyDescent="0.2">
      <c r="A50" s="651">
        <v>44</v>
      </c>
      <c r="B50" s="370" t="s">
        <v>50</v>
      </c>
      <c r="C50" s="652">
        <f>'8_2.1.18 SIS'!BB50</f>
        <v>4</v>
      </c>
      <c r="D50" s="653">
        <f>'3_Levels 1&amp;2'!AM50+'3_Levels 1&amp;2'!AU50</f>
        <v>8602.7525946317965</v>
      </c>
      <c r="E50" s="654">
        <f t="shared" si="4"/>
        <v>34411.010378527186</v>
      </c>
      <c r="F50" s="654">
        <v>663.16000000000008</v>
      </c>
      <c r="G50" s="654">
        <f t="shared" si="5"/>
        <v>2652.6400000000003</v>
      </c>
      <c r="H50" s="655">
        <f t="shared" si="6"/>
        <v>37064</v>
      </c>
      <c r="I50" s="372">
        <f>[2]Oct_NOCCA!$G50</f>
        <v>9266</v>
      </c>
      <c r="J50" s="372">
        <f>[2]Feb_NOCCA!$G50</f>
        <v>0</v>
      </c>
      <c r="K50" s="376">
        <f t="shared" si="10"/>
        <v>9266</v>
      </c>
      <c r="L50" s="655">
        <f t="shared" si="2"/>
        <v>46330</v>
      </c>
      <c r="M50" s="653"/>
      <c r="N50" s="375">
        <f t="shared" si="7"/>
        <v>46330</v>
      </c>
      <c r="O50" s="372">
        <f>('[3]5A4_NOCCA'!Q50*2)+('[5]5A4_NOCCA'!Q50*6)</f>
        <v>24712</v>
      </c>
      <c r="P50" s="372">
        <f t="shared" si="8"/>
        <v>21618</v>
      </c>
      <c r="Q50" s="375">
        <f t="shared" si="9"/>
        <v>5405</v>
      </c>
      <c r="R50" s="375">
        <f t="shared" si="11"/>
        <v>46330</v>
      </c>
    </row>
    <row r="51" spans="1:18" ht="15.6" customHeight="1" x14ac:dyDescent="0.2">
      <c r="A51" s="656">
        <v>45</v>
      </c>
      <c r="B51" s="384" t="s">
        <v>51</v>
      </c>
      <c r="C51" s="657">
        <f>'8_2.1.18 SIS'!BB51</f>
        <v>7</v>
      </c>
      <c r="D51" s="658">
        <f>'3_Levels 1&amp;2'!AM51+'3_Levels 1&amp;2'!AU51</f>
        <v>7664.8813228482177</v>
      </c>
      <c r="E51" s="659">
        <f t="shared" si="4"/>
        <v>53654.169259937524</v>
      </c>
      <c r="F51" s="659">
        <v>753.96000000000015</v>
      </c>
      <c r="G51" s="659">
        <f t="shared" si="5"/>
        <v>5277.7200000000012</v>
      </c>
      <c r="H51" s="660">
        <f t="shared" si="6"/>
        <v>58932</v>
      </c>
      <c r="I51" s="386">
        <f>[2]Oct_NOCCA!$G51</f>
        <v>0</v>
      </c>
      <c r="J51" s="386">
        <f>[2]Feb_NOCCA!$G51</f>
        <v>0</v>
      </c>
      <c r="K51" s="390">
        <f t="shared" si="10"/>
        <v>0</v>
      </c>
      <c r="L51" s="660">
        <f t="shared" si="2"/>
        <v>58932</v>
      </c>
      <c r="M51" s="658"/>
      <c r="N51" s="389">
        <f t="shared" si="7"/>
        <v>58932</v>
      </c>
      <c r="O51" s="392">
        <f>('[3]5A4_NOCCA'!Q51*2)+('[5]5A4_NOCCA'!Q51*6)</f>
        <v>39288</v>
      </c>
      <c r="P51" s="386">
        <f t="shared" si="8"/>
        <v>19644</v>
      </c>
      <c r="Q51" s="393">
        <f t="shared" si="9"/>
        <v>4911</v>
      </c>
      <c r="R51" s="393">
        <f t="shared" si="11"/>
        <v>58932</v>
      </c>
    </row>
    <row r="52" spans="1:18" ht="15.6" customHeight="1" x14ac:dyDescent="0.2">
      <c r="A52" s="646">
        <v>46</v>
      </c>
      <c r="B52" s="352" t="s">
        <v>52</v>
      </c>
      <c r="C52" s="647">
        <f>'8_2.1.18 SIS'!BB52</f>
        <v>0</v>
      </c>
      <c r="D52" s="648">
        <f>'3_Levels 1&amp;2'!AM52+'3_Levels 1&amp;2'!AU52</f>
        <v>10096.342068965518</v>
      </c>
      <c r="E52" s="649">
        <f t="shared" si="4"/>
        <v>0</v>
      </c>
      <c r="F52" s="649">
        <v>728.06</v>
      </c>
      <c r="G52" s="649">
        <f t="shared" si="5"/>
        <v>0</v>
      </c>
      <c r="H52" s="650">
        <f t="shared" si="6"/>
        <v>0</v>
      </c>
      <c r="I52" s="354">
        <f>[2]Oct_NOCCA!$G52</f>
        <v>0</v>
      </c>
      <c r="J52" s="354">
        <f>[2]Feb_NOCCA!$G52</f>
        <v>0</v>
      </c>
      <c r="K52" s="358">
        <f t="shared" si="10"/>
        <v>0</v>
      </c>
      <c r="L52" s="650">
        <f t="shared" si="2"/>
        <v>0</v>
      </c>
      <c r="M52" s="648"/>
      <c r="N52" s="357">
        <f t="shared" si="7"/>
        <v>0</v>
      </c>
      <c r="O52" s="354">
        <f>('[3]5A4_NOCCA'!Q52*2)+('[5]5A4_NOCCA'!Q52*6)</f>
        <v>0</v>
      </c>
      <c r="P52" s="354">
        <f t="shared" si="8"/>
        <v>0</v>
      </c>
      <c r="Q52" s="357">
        <f t="shared" si="9"/>
        <v>0</v>
      </c>
      <c r="R52" s="359">
        <f t="shared" si="11"/>
        <v>0</v>
      </c>
    </row>
    <row r="53" spans="1:18" ht="15.6" customHeight="1" x14ac:dyDescent="0.2">
      <c r="A53" s="651">
        <v>47</v>
      </c>
      <c r="B53" s="370" t="s">
        <v>53</v>
      </c>
      <c r="C53" s="652">
        <f>'8_2.1.18 SIS'!BB53</f>
        <v>0</v>
      </c>
      <c r="D53" s="653">
        <f>'3_Levels 1&amp;2'!AM53+'3_Levels 1&amp;2'!AU53</f>
        <v>8425.1747325102879</v>
      </c>
      <c r="E53" s="654">
        <f t="shared" si="4"/>
        <v>0</v>
      </c>
      <c r="F53" s="654">
        <v>910.76</v>
      </c>
      <c r="G53" s="654">
        <f t="shared" si="5"/>
        <v>0</v>
      </c>
      <c r="H53" s="655">
        <f t="shared" si="6"/>
        <v>0</v>
      </c>
      <c r="I53" s="372">
        <f>[2]Oct_NOCCA!$G53</f>
        <v>18672</v>
      </c>
      <c r="J53" s="372">
        <f>[2]Feb_NOCCA!$G53</f>
        <v>0</v>
      </c>
      <c r="K53" s="376">
        <f t="shared" si="10"/>
        <v>18672</v>
      </c>
      <c r="L53" s="655">
        <f t="shared" si="2"/>
        <v>18672</v>
      </c>
      <c r="M53" s="653"/>
      <c r="N53" s="375">
        <f t="shared" si="7"/>
        <v>18672</v>
      </c>
      <c r="O53" s="372">
        <f>('[3]5A4_NOCCA'!Q53*2)+('[5]5A4_NOCCA'!Q53*6)</f>
        <v>0</v>
      </c>
      <c r="P53" s="372">
        <f t="shared" si="8"/>
        <v>18672</v>
      </c>
      <c r="Q53" s="375">
        <f t="shared" si="9"/>
        <v>4668</v>
      </c>
      <c r="R53" s="375">
        <f t="shared" si="11"/>
        <v>18672</v>
      </c>
    </row>
    <row r="54" spans="1:18" ht="15.6" customHeight="1" x14ac:dyDescent="0.2">
      <c r="A54" s="651">
        <v>48</v>
      </c>
      <c r="B54" s="370" t="s">
        <v>91</v>
      </c>
      <c r="C54" s="652">
        <f>'8_2.1.18 SIS'!BB54</f>
        <v>4</v>
      </c>
      <c r="D54" s="653">
        <f>'3_Levels 1&amp;2'!AM54+'3_Levels 1&amp;2'!AU54</f>
        <v>8781.1231918505946</v>
      </c>
      <c r="E54" s="654">
        <f t="shared" si="4"/>
        <v>35124.492767402378</v>
      </c>
      <c r="F54" s="654">
        <v>871.07</v>
      </c>
      <c r="G54" s="654">
        <f t="shared" si="5"/>
        <v>3484.28</v>
      </c>
      <c r="H54" s="655">
        <f t="shared" si="6"/>
        <v>38609</v>
      </c>
      <c r="I54" s="372">
        <f>[2]Oct_NOCCA!$G54</f>
        <v>-9652</v>
      </c>
      <c r="J54" s="372">
        <f>[2]Feb_NOCCA!$G54</f>
        <v>-4826</v>
      </c>
      <c r="K54" s="376">
        <f t="shared" si="10"/>
        <v>-14478</v>
      </c>
      <c r="L54" s="655">
        <f t="shared" si="2"/>
        <v>24131</v>
      </c>
      <c r="M54" s="653"/>
      <c r="N54" s="375">
        <f t="shared" si="7"/>
        <v>24131</v>
      </c>
      <c r="O54" s="372">
        <f>('[3]5A4_NOCCA'!Q54*2)+('[5]5A4_NOCCA'!Q54*6)</f>
        <v>25742</v>
      </c>
      <c r="P54" s="372">
        <f t="shared" si="8"/>
        <v>-1611</v>
      </c>
      <c r="Q54" s="375">
        <f t="shared" si="9"/>
        <v>-403</v>
      </c>
      <c r="R54" s="375">
        <f t="shared" si="11"/>
        <v>24131</v>
      </c>
    </row>
    <row r="55" spans="1:18" ht="15.6" customHeight="1" x14ac:dyDescent="0.2">
      <c r="A55" s="651">
        <v>49</v>
      </c>
      <c r="B55" s="370" t="s">
        <v>54</v>
      </c>
      <c r="C55" s="652">
        <f>'8_2.1.18 SIS'!BB55</f>
        <v>0</v>
      </c>
      <c r="D55" s="653">
        <f>'3_Levels 1&amp;2'!AM55+'3_Levels 1&amp;2'!AU55</f>
        <v>7901.6572993611862</v>
      </c>
      <c r="E55" s="654">
        <f t="shared" si="4"/>
        <v>0</v>
      </c>
      <c r="F55" s="654">
        <v>574.43999999999994</v>
      </c>
      <c r="G55" s="654">
        <f t="shared" si="5"/>
        <v>0</v>
      </c>
      <c r="H55" s="655">
        <f t="shared" si="6"/>
        <v>0</v>
      </c>
      <c r="I55" s="372">
        <f>[2]Oct_NOCCA!$G55</f>
        <v>0</v>
      </c>
      <c r="J55" s="372">
        <f>[2]Feb_NOCCA!$G55</f>
        <v>0</v>
      </c>
      <c r="K55" s="376">
        <f t="shared" si="10"/>
        <v>0</v>
      </c>
      <c r="L55" s="655">
        <f t="shared" si="2"/>
        <v>0</v>
      </c>
      <c r="M55" s="653"/>
      <c r="N55" s="375">
        <f t="shared" si="7"/>
        <v>0</v>
      </c>
      <c r="O55" s="372">
        <f>('[3]5A4_NOCCA'!Q55*2)+('[5]5A4_NOCCA'!Q55*6)</f>
        <v>0</v>
      </c>
      <c r="P55" s="372">
        <f t="shared" si="8"/>
        <v>0</v>
      </c>
      <c r="Q55" s="375">
        <f t="shared" si="9"/>
        <v>0</v>
      </c>
      <c r="R55" s="375">
        <f t="shared" si="11"/>
        <v>0</v>
      </c>
    </row>
    <row r="56" spans="1:18" ht="15.6" customHeight="1" x14ac:dyDescent="0.2">
      <c r="A56" s="656">
        <v>50</v>
      </c>
      <c r="B56" s="384" t="s">
        <v>55</v>
      </c>
      <c r="C56" s="657">
        <f>'8_2.1.18 SIS'!BB56</f>
        <v>0</v>
      </c>
      <c r="D56" s="658">
        <f>'3_Levels 1&amp;2'!AM56+'3_Levels 1&amp;2'!AU56</f>
        <v>8705.7197149889871</v>
      </c>
      <c r="E56" s="659">
        <f t="shared" si="4"/>
        <v>0</v>
      </c>
      <c r="F56" s="659">
        <v>634.46</v>
      </c>
      <c r="G56" s="659">
        <f t="shared" si="5"/>
        <v>0</v>
      </c>
      <c r="H56" s="660">
        <f t="shared" si="6"/>
        <v>0</v>
      </c>
      <c r="I56" s="386">
        <f>[2]Oct_NOCCA!$G56</f>
        <v>0</v>
      </c>
      <c r="J56" s="386">
        <f>[2]Feb_NOCCA!$G56</f>
        <v>0</v>
      </c>
      <c r="K56" s="390">
        <f t="shared" si="10"/>
        <v>0</v>
      </c>
      <c r="L56" s="660">
        <f t="shared" si="2"/>
        <v>0</v>
      </c>
      <c r="M56" s="658"/>
      <c r="N56" s="389">
        <f t="shared" si="7"/>
        <v>0</v>
      </c>
      <c r="O56" s="392">
        <f>('[3]5A4_NOCCA'!Q56*2)+('[5]5A4_NOCCA'!Q56*6)</f>
        <v>0</v>
      </c>
      <c r="P56" s="386">
        <f t="shared" si="8"/>
        <v>0</v>
      </c>
      <c r="Q56" s="393">
        <f t="shared" si="9"/>
        <v>0</v>
      </c>
      <c r="R56" s="393">
        <f t="shared" si="11"/>
        <v>0</v>
      </c>
    </row>
    <row r="57" spans="1:18" ht="15.6" customHeight="1" x14ac:dyDescent="0.2">
      <c r="A57" s="646">
        <v>51</v>
      </c>
      <c r="B57" s="352" t="s">
        <v>56</v>
      </c>
      <c r="C57" s="647">
        <f>'8_2.1.18 SIS'!BB57</f>
        <v>0</v>
      </c>
      <c r="D57" s="648">
        <f>'3_Levels 1&amp;2'!AM57+'3_Levels 1&amp;2'!AU57</f>
        <v>8837.9145861107754</v>
      </c>
      <c r="E57" s="649">
        <f t="shared" si="4"/>
        <v>0</v>
      </c>
      <c r="F57" s="649">
        <v>706.66</v>
      </c>
      <c r="G57" s="649">
        <f t="shared" si="5"/>
        <v>0</v>
      </c>
      <c r="H57" s="650">
        <f t="shared" si="6"/>
        <v>0</v>
      </c>
      <c r="I57" s="354">
        <f>[2]Oct_NOCCA!$G57</f>
        <v>0</v>
      </c>
      <c r="J57" s="354">
        <f>[2]Feb_NOCCA!$G57</f>
        <v>0</v>
      </c>
      <c r="K57" s="358">
        <f t="shared" si="10"/>
        <v>0</v>
      </c>
      <c r="L57" s="650">
        <f t="shared" si="2"/>
        <v>0</v>
      </c>
      <c r="M57" s="648"/>
      <c r="N57" s="357">
        <f t="shared" si="7"/>
        <v>0</v>
      </c>
      <c r="O57" s="354">
        <f>('[3]5A4_NOCCA'!Q57*2)+('[5]5A4_NOCCA'!Q57*6)</f>
        <v>0</v>
      </c>
      <c r="P57" s="354">
        <f t="shared" si="8"/>
        <v>0</v>
      </c>
      <c r="Q57" s="357">
        <f t="shared" si="9"/>
        <v>0</v>
      </c>
      <c r="R57" s="359">
        <f t="shared" si="11"/>
        <v>0</v>
      </c>
    </row>
    <row r="58" spans="1:18" ht="15.6" customHeight="1" x14ac:dyDescent="0.2">
      <c r="A58" s="651">
        <v>52</v>
      </c>
      <c r="B58" s="370" t="s">
        <v>57</v>
      </c>
      <c r="C58" s="652">
        <f>'8_2.1.18 SIS'!BB58</f>
        <v>47</v>
      </c>
      <c r="D58" s="653">
        <f>'3_Levels 1&amp;2'!AM58+'3_Levels 1&amp;2'!AU58</f>
        <v>8821.1641127966595</v>
      </c>
      <c r="E58" s="654">
        <f t="shared" si="4"/>
        <v>414594.71330144297</v>
      </c>
      <c r="F58" s="654">
        <v>658.37</v>
      </c>
      <c r="G58" s="654">
        <f t="shared" si="5"/>
        <v>30943.39</v>
      </c>
      <c r="H58" s="655">
        <f t="shared" si="6"/>
        <v>445538</v>
      </c>
      <c r="I58" s="372">
        <f>[2]Oct_NOCCA!$G58</f>
        <v>-28439</v>
      </c>
      <c r="J58" s="372">
        <f>[2]Feb_NOCCA!$G58</f>
        <v>0</v>
      </c>
      <c r="K58" s="376">
        <f t="shared" si="10"/>
        <v>-28439</v>
      </c>
      <c r="L58" s="655">
        <f t="shared" si="2"/>
        <v>417099</v>
      </c>
      <c r="M58" s="653"/>
      <c r="N58" s="375">
        <f t="shared" si="7"/>
        <v>417099</v>
      </c>
      <c r="O58" s="372">
        <f>('[3]5A4_NOCCA'!Q58*2)+('[5]5A4_NOCCA'!Q58*6)</f>
        <v>297024</v>
      </c>
      <c r="P58" s="372">
        <f t="shared" si="8"/>
        <v>120075</v>
      </c>
      <c r="Q58" s="375">
        <f t="shared" si="9"/>
        <v>30019</v>
      </c>
      <c r="R58" s="375">
        <f t="shared" si="11"/>
        <v>417099</v>
      </c>
    </row>
    <row r="59" spans="1:18" ht="15.6" customHeight="1" x14ac:dyDescent="0.2">
      <c r="A59" s="651">
        <v>53</v>
      </c>
      <c r="B59" s="370" t="s">
        <v>58</v>
      </c>
      <c r="C59" s="652">
        <f>'8_2.1.18 SIS'!BB59</f>
        <v>8</v>
      </c>
      <c r="D59" s="653">
        <f>'3_Levels 1&amp;2'!AM59+'3_Levels 1&amp;2'!AU59</f>
        <v>7882.0288437369081</v>
      </c>
      <c r="E59" s="654">
        <f t="shared" si="4"/>
        <v>63056.230749895265</v>
      </c>
      <c r="F59" s="654">
        <v>689.74</v>
      </c>
      <c r="G59" s="654">
        <f t="shared" si="5"/>
        <v>5517.92</v>
      </c>
      <c r="H59" s="655">
        <f t="shared" si="6"/>
        <v>68574</v>
      </c>
      <c r="I59" s="372">
        <f>[2]Oct_NOCCA!$G59</f>
        <v>0</v>
      </c>
      <c r="J59" s="372">
        <f>[2]Feb_NOCCA!$G59</f>
        <v>0</v>
      </c>
      <c r="K59" s="376">
        <f t="shared" si="10"/>
        <v>0</v>
      </c>
      <c r="L59" s="655">
        <f t="shared" si="2"/>
        <v>68574</v>
      </c>
      <c r="M59" s="653"/>
      <c r="N59" s="375">
        <f t="shared" si="7"/>
        <v>68574</v>
      </c>
      <c r="O59" s="372">
        <f>('[3]5A4_NOCCA'!Q59*2)+('[5]5A4_NOCCA'!Q59*6)</f>
        <v>45714</v>
      </c>
      <c r="P59" s="372">
        <f t="shared" si="8"/>
        <v>22860</v>
      </c>
      <c r="Q59" s="375">
        <f t="shared" si="9"/>
        <v>5715</v>
      </c>
      <c r="R59" s="375">
        <f t="shared" si="11"/>
        <v>68574</v>
      </c>
    </row>
    <row r="60" spans="1:18" ht="15.6" customHeight="1" x14ac:dyDescent="0.2">
      <c r="A60" s="651">
        <v>54</v>
      </c>
      <c r="B60" s="370" t="s">
        <v>59</v>
      </c>
      <c r="C60" s="652">
        <f>'8_2.1.18 SIS'!BB60</f>
        <v>0</v>
      </c>
      <c r="D60" s="653">
        <f>'3_Levels 1&amp;2'!AM60+'3_Levels 1&amp;2'!AU60</f>
        <v>10403.886441947565</v>
      </c>
      <c r="E60" s="654">
        <f t="shared" si="4"/>
        <v>0</v>
      </c>
      <c r="F60" s="654">
        <v>951.45</v>
      </c>
      <c r="G60" s="654">
        <f t="shared" si="5"/>
        <v>0</v>
      </c>
      <c r="H60" s="655">
        <f t="shared" si="6"/>
        <v>0</v>
      </c>
      <c r="I60" s="372">
        <f>[2]Oct_NOCCA!$G60</f>
        <v>0</v>
      </c>
      <c r="J60" s="372">
        <f>[2]Feb_NOCCA!$G60</f>
        <v>0</v>
      </c>
      <c r="K60" s="376">
        <f t="shared" si="10"/>
        <v>0</v>
      </c>
      <c r="L60" s="655">
        <f t="shared" si="2"/>
        <v>0</v>
      </c>
      <c r="M60" s="653"/>
      <c r="N60" s="375">
        <f t="shared" si="7"/>
        <v>0</v>
      </c>
      <c r="O60" s="372">
        <f>('[3]5A4_NOCCA'!Q60*2)+('[5]5A4_NOCCA'!Q60*6)</f>
        <v>0</v>
      </c>
      <c r="P60" s="372">
        <f t="shared" si="8"/>
        <v>0</v>
      </c>
      <c r="Q60" s="375">
        <f t="shared" si="9"/>
        <v>0</v>
      </c>
      <c r="R60" s="375">
        <f t="shared" si="11"/>
        <v>0</v>
      </c>
    </row>
    <row r="61" spans="1:18" ht="15.6" customHeight="1" x14ac:dyDescent="0.2">
      <c r="A61" s="656">
        <v>55</v>
      </c>
      <c r="B61" s="384" t="s">
        <v>60</v>
      </c>
      <c r="C61" s="657">
        <f>'8_2.1.18 SIS'!BB61</f>
        <v>0</v>
      </c>
      <c r="D61" s="658">
        <f>'3_Levels 1&amp;2'!AM61+'3_Levels 1&amp;2'!AU61</f>
        <v>8344.2405373831789</v>
      </c>
      <c r="E61" s="659">
        <f t="shared" si="4"/>
        <v>0</v>
      </c>
      <c r="F61" s="659">
        <v>795.14</v>
      </c>
      <c r="G61" s="659">
        <f t="shared" si="5"/>
        <v>0</v>
      </c>
      <c r="H61" s="660">
        <f t="shared" si="6"/>
        <v>0</v>
      </c>
      <c r="I61" s="386">
        <f>[2]Oct_NOCCA!$G61</f>
        <v>0</v>
      </c>
      <c r="J61" s="386">
        <f>[2]Feb_NOCCA!$G61</f>
        <v>0</v>
      </c>
      <c r="K61" s="390">
        <f t="shared" si="10"/>
        <v>0</v>
      </c>
      <c r="L61" s="660">
        <f t="shared" si="2"/>
        <v>0</v>
      </c>
      <c r="M61" s="658"/>
      <c r="N61" s="389">
        <f t="shared" si="7"/>
        <v>0</v>
      </c>
      <c r="O61" s="392">
        <f>('[3]5A4_NOCCA'!Q61*2)+('[5]5A4_NOCCA'!Q61*6)</f>
        <v>0</v>
      </c>
      <c r="P61" s="386">
        <f t="shared" si="8"/>
        <v>0</v>
      </c>
      <c r="Q61" s="393">
        <f t="shared" si="9"/>
        <v>0</v>
      </c>
      <c r="R61" s="393">
        <f t="shared" si="11"/>
        <v>0</v>
      </c>
    </row>
    <row r="62" spans="1:18" ht="15.6" customHeight="1" x14ac:dyDescent="0.2">
      <c r="A62" s="646">
        <v>56</v>
      </c>
      <c r="B62" s="352" t="s">
        <v>61</v>
      </c>
      <c r="C62" s="647">
        <f>'8_2.1.18 SIS'!BB62</f>
        <v>0</v>
      </c>
      <c r="D62" s="648">
        <f>'3_Levels 1&amp;2'!AM62+'3_Levels 1&amp;2'!AU62</f>
        <v>9354.3454581151818</v>
      </c>
      <c r="E62" s="649">
        <f t="shared" si="4"/>
        <v>0</v>
      </c>
      <c r="F62" s="649">
        <v>614.66000000000008</v>
      </c>
      <c r="G62" s="649">
        <f t="shared" si="5"/>
        <v>0</v>
      </c>
      <c r="H62" s="650">
        <f t="shared" si="6"/>
        <v>0</v>
      </c>
      <c r="I62" s="354">
        <f>[2]Oct_NOCCA!$G62</f>
        <v>0</v>
      </c>
      <c r="J62" s="354">
        <f>[2]Feb_NOCCA!$G62</f>
        <v>0</v>
      </c>
      <c r="K62" s="358">
        <f t="shared" si="10"/>
        <v>0</v>
      </c>
      <c r="L62" s="650">
        <f t="shared" si="2"/>
        <v>0</v>
      </c>
      <c r="M62" s="648"/>
      <c r="N62" s="357">
        <f t="shared" si="7"/>
        <v>0</v>
      </c>
      <c r="O62" s="354">
        <f>('[3]5A4_NOCCA'!Q62*2)+('[5]5A4_NOCCA'!Q62*6)</f>
        <v>0</v>
      </c>
      <c r="P62" s="354">
        <f t="shared" si="8"/>
        <v>0</v>
      </c>
      <c r="Q62" s="357">
        <f t="shared" si="9"/>
        <v>0</v>
      </c>
      <c r="R62" s="359">
        <f t="shared" si="11"/>
        <v>0</v>
      </c>
    </row>
    <row r="63" spans="1:18" ht="15.6" customHeight="1" x14ac:dyDescent="0.2">
      <c r="A63" s="651">
        <v>57</v>
      </c>
      <c r="B63" s="370" t="s">
        <v>62</v>
      </c>
      <c r="C63" s="652">
        <f>'8_2.1.18 SIS'!BB63</f>
        <v>0</v>
      </c>
      <c r="D63" s="653">
        <f>'3_Levels 1&amp;2'!AM63+'3_Levels 1&amp;2'!AU63</f>
        <v>7843.2406230133502</v>
      </c>
      <c r="E63" s="654">
        <f t="shared" si="4"/>
        <v>0</v>
      </c>
      <c r="F63" s="654">
        <v>764.51</v>
      </c>
      <c r="G63" s="654">
        <f t="shared" si="5"/>
        <v>0</v>
      </c>
      <c r="H63" s="655">
        <f t="shared" si="6"/>
        <v>0</v>
      </c>
      <c r="I63" s="372">
        <f>[2]Oct_NOCCA!$G63</f>
        <v>0</v>
      </c>
      <c r="J63" s="372">
        <f>[2]Feb_NOCCA!$G63</f>
        <v>0</v>
      </c>
      <c r="K63" s="376">
        <f t="shared" si="10"/>
        <v>0</v>
      </c>
      <c r="L63" s="655">
        <f t="shared" si="2"/>
        <v>0</v>
      </c>
      <c r="M63" s="653"/>
      <c r="N63" s="375">
        <f t="shared" si="7"/>
        <v>0</v>
      </c>
      <c r="O63" s="372">
        <f>('[3]5A4_NOCCA'!Q63*2)+('[5]5A4_NOCCA'!Q63*6)</f>
        <v>0</v>
      </c>
      <c r="P63" s="372">
        <f t="shared" si="8"/>
        <v>0</v>
      </c>
      <c r="Q63" s="375">
        <f t="shared" si="9"/>
        <v>0</v>
      </c>
      <c r="R63" s="375">
        <f t="shared" si="11"/>
        <v>0</v>
      </c>
    </row>
    <row r="64" spans="1:18" ht="15.6" customHeight="1" x14ac:dyDescent="0.2">
      <c r="A64" s="651">
        <v>58</v>
      </c>
      <c r="B64" s="370" t="s">
        <v>63</v>
      </c>
      <c r="C64" s="652">
        <f>'8_2.1.18 SIS'!BB64</f>
        <v>0</v>
      </c>
      <c r="D64" s="653">
        <f>'3_Levels 1&amp;2'!AM64+'3_Levels 1&amp;2'!AU64</f>
        <v>8263.6749250868997</v>
      </c>
      <c r="E64" s="654">
        <f t="shared" si="4"/>
        <v>0</v>
      </c>
      <c r="F64" s="654">
        <v>697.04</v>
      </c>
      <c r="G64" s="654">
        <f t="shared" si="5"/>
        <v>0</v>
      </c>
      <c r="H64" s="655">
        <f t="shared" si="6"/>
        <v>0</v>
      </c>
      <c r="I64" s="372">
        <f>[2]Oct_NOCCA!$G64</f>
        <v>0</v>
      </c>
      <c r="J64" s="372">
        <f>[2]Feb_NOCCA!$G64</f>
        <v>0</v>
      </c>
      <c r="K64" s="376">
        <f t="shared" si="10"/>
        <v>0</v>
      </c>
      <c r="L64" s="655">
        <f t="shared" si="2"/>
        <v>0</v>
      </c>
      <c r="M64" s="653"/>
      <c r="N64" s="375">
        <f t="shared" si="7"/>
        <v>0</v>
      </c>
      <c r="O64" s="372">
        <f>('[3]5A4_NOCCA'!Q64*2)+('[5]5A4_NOCCA'!Q64*6)</f>
        <v>0</v>
      </c>
      <c r="P64" s="372">
        <f t="shared" si="8"/>
        <v>0</v>
      </c>
      <c r="Q64" s="375">
        <f t="shared" si="9"/>
        <v>0</v>
      </c>
      <c r="R64" s="375">
        <f t="shared" si="11"/>
        <v>0</v>
      </c>
    </row>
    <row r="65" spans="1:18" ht="15.6" customHeight="1" x14ac:dyDescent="0.2">
      <c r="A65" s="651">
        <v>59</v>
      </c>
      <c r="B65" s="370" t="s">
        <v>64</v>
      </c>
      <c r="C65" s="652">
        <f>'8_2.1.18 SIS'!BB65</f>
        <v>0</v>
      </c>
      <c r="D65" s="653">
        <f>'3_Levels 1&amp;2'!AM65+'3_Levels 1&amp;2'!AU65</f>
        <v>8118.8792674350461</v>
      </c>
      <c r="E65" s="654">
        <f t="shared" si="4"/>
        <v>0</v>
      </c>
      <c r="F65" s="654">
        <v>689.52</v>
      </c>
      <c r="G65" s="654">
        <f t="shared" si="5"/>
        <v>0</v>
      </c>
      <c r="H65" s="655">
        <f t="shared" si="6"/>
        <v>0</v>
      </c>
      <c r="I65" s="372">
        <f>[2]Oct_NOCCA!$G65</f>
        <v>0</v>
      </c>
      <c r="J65" s="372">
        <f>[2]Feb_NOCCA!$G65</f>
        <v>0</v>
      </c>
      <c r="K65" s="376">
        <f t="shared" si="10"/>
        <v>0</v>
      </c>
      <c r="L65" s="655">
        <f t="shared" si="2"/>
        <v>0</v>
      </c>
      <c r="M65" s="653"/>
      <c r="N65" s="375">
        <f t="shared" si="7"/>
        <v>0</v>
      </c>
      <c r="O65" s="372">
        <f>('[3]5A4_NOCCA'!Q65*2)+('[5]5A4_NOCCA'!Q65*6)</f>
        <v>0</v>
      </c>
      <c r="P65" s="372">
        <f t="shared" si="8"/>
        <v>0</v>
      </c>
      <c r="Q65" s="375">
        <f t="shared" si="9"/>
        <v>0</v>
      </c>
      <c r="R65" s="375">
        <f t="shared" si="11"/>
        <v>0</v>
      </c>
    </row>
    <row r="66" spans="1:18" ht="15.6" customHeight="1" x14ac:dyDescent="0.2">
      <c r="A66" s="656">
        <v>60</v>
      </c>
      <c r="B66" s="384" t="s">
        <v>65</v>
      </c>
      <c r="C66" s="657">
        <f>'8_2.1.18 SIS'!BB66</f>
        <v>0</v>
      </c>
      <c r="D66" s="658">
        <f>'3_Levels 1&amp;2'!AM66+'3_Levels 1&amp;2'!AU66</f>
        <v>9039.8039796921057</v>
      </c>
      <c r="E66" s="659">
        <f t="shared" si="4"/>
        <v>0</v>
      </c>
      <c r="F66" s="659">
        <v>594.04</v>
      </c>
      <c r="G66" s="659">
        <f t="shared" si="5"/>
        <v>0</v>
      </c>
      <c r="H66" s="660">
        <f t="shared" si="6"/>
        <v>0</v>
      </c>
      <c r="I66" s="386">
        <f>[2]Oct_NOCCA!$G66</f>
        <v>0</v>
      </c>
      <c r="J66" s="386">
        <f>[2]Feb_NOCCA!$G66</f>
        <v>0</v>
      </c>
      <c r="K66" s="390">
        <f t="shared" si="10"/>
        <v>0</v>
      </c>
      <c r="L66" s="660">
        <f t="shared" si="2"/>
        <v>0</v>
      </c>
      <c r="M66" s="658"/>
      <c r="N66" s="389">
        <f t="shared" si="7"/>
        <v>0</v>
      </c>
      <c r="O66" s="392">
        <f>('[3]5A4_NOCCA'!Q66*2)+('[5]5A4_NOCCA'!Q66*6)</f>
        <v>0</v>
      </c>
      <c r="P66" s="386">
        <f t="shared" si="8"/>
        <v>0</v>
      </c>
      <c r="Q66" s="393">
        <f t="shared" si="9"/>
        <v>0</v>
      </c>
      <c r="R66" s="393">
        <f t="shared" si="11"/>
        <v>0</v>
      </c>
    </row>
    <row r="67" spans="1:18" ht="15.6" customHeight="1" x14ac:dyDescent="0.2">
      <c r="A67" s="646">
        <v>61</v>
      </c>
      <c r="B67" s="352" t="s">
        <v>66</v>
      </c>
      <c r="C67" s="647">
        <f>'8_2.1.18 SIS'!BB67</f>
        <v>0</v>
      </c>
      <c r="D67" s="648">
        <f>'3_Levels 1&amp;2'!AM67+'3_Levels 1&amp;2'!AU67</f>
        <v>8162.1083065613948</v>
      </c>
      <c r="E67" s="649">
        <f t="shared" si="4"/>
        <v>0</v>
      </c>
      <c r="F67" s="649">
        <v>833.70999999999992</v>
      </c>
      <c r="G67" s="649">
        <f t="shared" si="5"/>
        <v>0</v>
      </c>
      <c r="H67" s="650">
        <f t="shared" si="6"/>
        <v>0</v>
      </c>
      <c r="I67" s="354">
        <f>[2]Oct_NOCCA!$G67</f>
        <v>0</v>
      </c>
      <c r="J67" s="354">
        <f>[2]Feb_NOCCA!$G67</f>
        <v>0</v>
      </c>
      <c r="K67" s="358">
        <f t="shared" si="10"/>
        <v>0</v>
      </c>
      <c r="L67" s="650">
        <f t="shared" si="2"/>
        <v>0</v>
      </c>
      <c r="M67" s="648"/>
      <c r="N67" s="357">
        <f t="shared" si="7"/>
        <v>0</v>
      </c>
      <c r="O67" s="354">
        <f>('[3]5A4_NOCCA'!Q67*2)+('[5]5A4_NOCCA'!Q67*6)</f>
        <v>0</v>
      </c>
      <c r="P67" s="354">
        <f t="shared" si="8"/>
        <v>0</v>
      </c>
      <c r="Q67" s="357">
        <f t="shared" si="9"/>
        <v>0</v>
      </c>
      <c r="R67" s="359">
        <f t="shared" si="11"/>
        <v>0</v>
      </c>
    </row>
    <row r="68" spans="1:18" ht="15.6" customHeight="1" x14ac:dyDescent="0.2">
      <c r="A68" s="651">
        <v>62</v>
      </c>
      <c r="B68" s="370" t="s">
        <v>67</v>
      </c>
      <c r="C68" s="652">
        <f>'8_2.1.18 SIS'!BB68</f>
        <v>0</v>
      </c>
      <c r="D68" s="653">
        <f>'3_Levels 1&amp;2'!AM68+'3_Levels 1&amp;2'!AU68</f>
        <v>8363.8627927927937</v>
      </c>
      <c r="E68" s="654">
        <f t="shared" si="4"/>
        <v>0</v>
      </c>
      <c r="F68" s="654">
        <v>516.08000000000004</v>
      </c>
      <c r="G68" s="654">
        <f t="shared" si="5"/>
        <v>0</v>
      </c>
      <c r="H68" s="655">
        <f t="shared" si="6"/>
        <v>0</v>
      </c>
      <c r="I68" s="372">
        <f>[2]Oct_NOCCA!$G68</f>
        <v>0</v>
      </c>
      <c r="J68" s="372">
        <f>[2]Feb_NOCCA!$G68</f>
        <v>0</v>
      </c>
      <c r="K68" s="376">
        <f t="shared" si="10"/>
        <v>0</v>
      </c>
      <c r="L68" s="655">
        <f t="shared" si="2"/>
        <v>0</v>
      </c>
      <c r="M68" s="653"/>
      <c r="N68" s="375">
        <f t="shared" si="7"/>
        <v>0</v>
      </c>
      <c r="O68" s="372">
        <f>('[3]5A4_NOCCA'!Q68*2)+('[5]5A4_NOCCA'!Q68*6)</f>
        <v>0</v>
      </c>
      <c r="P68" s="372">
        <f t="shared" si="8"/>
        <v>0</v>
      </c>
      <c r="Q68" s="375">
        <f t="shared" si="9"/>
        <v>0</v>
      </c>
      <c r="R68" s="375">
        <f t="shared" si="11"/>
        <v>0</v>
      </c>
    </row>
    <row r="69" spans="1:18" ht="15.6" customHeight="1" x14ac:dyDescent="0.2">
      <c r="A69" s="651">
        <v>63</v>
      </c>
      <c r="B69" s="370" t="s">
        <v>68</v>
      </c>
      <c r="C69" s="652">
        <f>'8_2.1.18 SIS'!BB69</f>
        <v>0</v>
      </c>
      <c r="D69" s="653">
        <f>'3_Levels 1&amp;2'!AM69+'3_Levels 1&amp;2'!AU69</f>
        <v>8939.8797149643706</v>
      </c>
      <c r="E69" s="654">
        <f t="shared" si="4"/>
        <v>0</v>
      </c>
      <c r="F69" s="654">
        <v>756.79</v>
      </c>
      <c r="G69" s="654">
        <f t="shared" si="5"/>
        <v>0</v>
      </c>
      <c r="H69" s="655">
        <f t="shared" si="6"/>
        <v>0</v>
      </c>
      <c r="I69" s="372">
        <f>[2]Oct_NOCCA!$G69</f>
        <v>0</v>
      </c>
      <c r="J69" s="372">
        <f>[2]Feb_NOCCA!$G69</f>
        <v>0</v>
      </c>
      <c r="K69" s="376">
        <f t="shared" si="10"/>
        <v>0</v>
      </c>
      <c r="L69" s="655">
        <f t="shared" si="2"/>
        <v>0</v>
      </c>
      <c r="M69" s="653"/>
      <c r="N69" s="375">
        <f t="shared" si="7"/>
        <v>0</v>
      </c>
      <c r="O69" s="372">
        <f>('[3]5A4_NOCCA'!Q69*2)+('[5]5A4_NOCCA'!Q69*6)</f>
        <v>0</v>
      </c>
      <c r="P69" s="372">
        <f t="shared" si="8"/>
        <v>0</v>
      </c>
      <c r="Q69" s="375">
        <f t="shared" si="9"/>
        <v>0</v>
      </c>
      <c r="R69" s="375">
        <f t="shared" si="11"/>
        <v>0</v>
      </c>
    </row>
    <row r="70" spans="1:18" ht="15.6" customHeight="1" x14ac:dyDescent="0.2">
      <c r="A70" s="651">
        <v>64</v>
      </c>
      <c r="B70" s="370" t="s">
        <v>69</v>
      </c>
      <c r="C70" s="652">
        <f>'8_2.1.18 SIS'!BB70</f>
        <v>0</v>
      </c>
      <c r="D70" s="653">
        <f>'3_Levels 1&amp;2'!AM70+'3_Levels 1&amp;2'!AU70</f>
        <v>9804.914555659494</v>
      </c>
      <c r="E70" s="654">
        <f t="shared" si="4"/>
        <v>0</v>
      </c>
      <c r="F70" s="654">
        <v>592.66</v>
      </c>
      <c r="G70" s="654">
        <f t="shared" si="5"/>
        <v>0</v>
      </c>
      <c r="H70" s="655">
        <f t="shared" si="6"/>
        <v>0</v>
      </c>
      <c r="I70" s="372">
        <f>[2]Oct_NOCCA!$G70</f>
        <v>0</v>
      </c>
      <c r="J70" s="372">
        <f>[2]Feb_NOCCA!$G70</f>
        <v>0</v>
      </c>
      <c r="K70" s="376">
        <f t="shared" si="10"/>
        <v>0</v>
      </c>
      <c r="L70" s="655">
        <f t="shared" si="2"/>
        <v>0</v>
      </c>
      <c r="M70" s="653"/>
      <c r="N70" s="375">
        <f t="shared" si="7"/>
        <v>0</v>
      </c>
      <c r="O70" s="372">
        <f>('[3]5A4_NOCCA'!Q70*2)+('[5]5A4_NOCCA'!Q70*6)</f>
        <v>0</v>
      </c>
      <c r="P70" s="372">
        <f t="shared" si="8"/>
        <v>0</v>
      </c>
      <c r="Q70" s="375">
        <f t="shared" si="9"/>
        <v>0</v>
      </c>
      <c r="R70" s="375">
        <f t="shared" si="11"/>
        <v>0</v>
      </c>
    </row>
    <row r="71" spans="1:18" ht="15.6" customHeight="1" x14ac:dyDescent="0.2">
      <c r="A71" s="656">
        <v>65</v>
      </c>
      <c r="B71" s="384" t="s">
        <v>70</v>
      </c>
      <c r="C71" s="657">
        <f>'8_2.1.18 SIS'!BB71</f>
        <v>0</v>
      </c>
      <c r="D71" s="658">
        <f>'3_Levels 1&amp;2'!AM71+'3_Levels 1&amp;2'!AU71</f>
        <v>9006.9074344964611</v>
      </c>
      <c r="E71" s="659">
        <f t="shared" si="4"/>
        <v>0</v>
      </c>
      <c r="F71" s="659">
        <v>829.12</v>
      </c>
      <c r="G71" s="659">
        <f t="shared" si="5"/>
        <v>0</v>
      </c>
      <c r="H71" s="660">
        <f t="shared" si="6"/>
        <v>0</v>
      </c>
      <c r="I71" s="386">
        <f>[2]Oct_NOCCA!$G71</f>
        <v>0</v>
      </c>
      <c r="J71" s="386">
        <f>[2]Feb_NOCCA!$G71</f>
        <v>0</v>
      </c>
      <c r="K71" s="390">
        <f>I71+J71</f>
        <v>0</v>
      </c>
      <c r="L71" s="660">
        <f>K71+H71</f>
        <v>0</v>
      </c>
      <c r="M71" s="658"/>
      <c r="N71" s="389">
        <f t="shared" si="7"/>
        <v>0</v>
      </c>
      <c r="O71" s="392">
        <f>('[3]5A4_NOCCA'!Q71*2)+('[5]5A4_NOCCA'!Q71*6)</f>
        <v>0</v>
      </c>
      <c r="P71" s="386">
        <f t="shared" si="8"/>
        <v>0</v>
      </c>
      <c r="Q71" s="393">
        <f t="shared" si="9"/>
        <v>0</v>
      </c>
      <c r="R71" s="393">
        <f t="shared" si="11"/>
        <v>0</v>
      </c>
    </row>
    <row r="72" spans="1:18" ht="15.6" customHeight="1" x14ac:dyDescent="0.2">
      <c r="A72" s="651">
        <v>66</v>
      </c>
      <c r="B72" s="370" t="s">
        <v>71</v>
      </c>
      <c r="C72" s="661">
        <f>'8_2.1.18 SIS'!BB72</f>
        <v>0</v>
      </c>
      <c r="D72" s="662">
        <f>'3_Levels 1&amp;2'!AM72+'3_Levels 1&amp;2'!AU72</f>
        <v>10848.977256189995</v>
      </c>
      <c r="E72" s="663">
        <f>C72*D72</f>
        <v>0</v>
      </c>
      <c r="F72" s="663">
        <v>730.06</v>
      </c>
      <c r="G72" s="663">
        <f>C72*F72</f>
        <v>0</v>
      </c>
      <c r="H72" s="664">
        <f>ROUND(E72+G72,0)</f>
        <v>0</v>
      </c>
      <c r="I72" s="665">
        <f>[2]Oct_NOCCA!$G72</f>
        <v>0</v>
      </c>
      <c r="J72" s="665">
        <f>[2]Feb_NOCCA!$G72</f>
        <v>0</v>
      </c>
      <c r="K72" s="666">
        <f>I72+J72</f>
        <v>0</v>
      </c>
      <c r="L72" s="664">
        <f>K72+H72</f>
        <v>0</v>
      </c>
      <c r="M72" s="662"/>
      <c r="N72" s="667">
        <f>ROUND(SUM(L72:M72),0)</f>
        <v>0</v>
      </c>
      <c r="O72" s="372">
        <f>('[3]5A4_NOCCA'!Q72*2)+('[5]5A4_NOCCA'!Q72*6)</f>
        <v>0</v>
      </c>
      <c r="P72" s="665">
        <f>N72-O72</f>
        <v>0</v>
      </c>
      <c r="Q72" s="375">
        <f>ROUND(P72/$Q$85,0)</f>
        <v>0</v>
      </c>
      <c r="R72" s="375">
        <f t="shared" si="11"/>
        <v>0</v>
      </c>
    </row>
    <row r="73" spans="1:18" ht="15.6" customHeight="1" x14ac:dyDescent="0.2">
      <c r="A73" s="651">
        <v>67</v>
      </c>
      <c r="B73" s="370" t="s">
        <v>4</v>
      </c>
      <c r="C73" s="661">
        <f>'8_2.1.18 SIS'!BB73</f>
        <v>0</v>
      </c>
      <c r="D73" s="662">
        <f>'3_Levels 1&amp;2'!AM73+'3_Levels 1&amp;2'!AU73</f>
        <v>8521.3761867847916</v>
      </c>
      <c r="E73" s="663">
        <f>C73*D73</f>
        <v>0</v>
      </c>
      <c r="F73" s="663">
        <v>715.61</v>
      </c>
      <c r="G73" s="663">
        <f>C73*F73</f>
        <v>0</v>
      </c>
      <c r="H73" s="664">
        <f>ROUND(E73+G73,0)</f>
        <v>0</v>
      </c>
      <c r="I73" s="665">
        <f>[2]Oct_NOCCA!$G73</f>
        <v>0</v>
      </c>
      <c r="J73" s="665">
        <f>[2]Feb_NOCCA!$G73</f>
        <v>0</v>
      </c>
      <c r="K73" s="666">
        <f>I73+J73</f>
        <v>0</v>
      </c>
      <c r="L73" s="664">
        <f>K73+H73</f>
        <v>0</v>
      </c>
      <c r="M73" s="662"/>
      <c r="N73" s="667">
        <f>ROUND(SUM(L73:M73),0)</f>
        <v>0</v>
      </c>
      <c r="O73" s="372">
        <f>('[3]5A4_NOCCA'!Q73*2)+('[5]5A4_NOCCA'!Q73*6)</f>
        <v>0</v>
      </c>
      <c r="P73" s="665">
        <f>N73-O73</f>
        <v>0</v>
      </c>
      <c r="Q73" s="375">
        <f>ROUND(P73/$Q$85,0)</f>
        <v>0</v>
      </c>
      <c r="R73" s="375">
        <f t="shared" si="11"/>
        <v>0</v>
      </c>
    </row>
    <row r="74" spans="1:18" ht="15.6" customHeight="1" x14ac:dyDescent="0.2">
      <c r="A74" s="651">
        <v>68</v>
      </c>
      <c r="B74" s="370" t="s">
        <v>3</v>
      </c>
      <c r="C74" s="661">
        <f>'8_2.1.18 SIS'!BB74</f>
        <v>0</v>
      </c>
      <c r="D74" s="662">
        <f>'3_Levels 1&amp;2'!AM74+'3_Levels 1&amp;2'!AU74</f>
        <v>9419.7484950183534</v>
      </c>
      <c r="E74" s="663">
        <f>C74*D74</f>
        <v>0</v>
      </c>
      <c r="F74" s="663">
        <v>798.7</v>
      </c>
      <c r="G74" s="663">
        <f>C74*F74</f>
        <v>0</v>
      </c>
      <c r="H74" s="664">
        <f>ROUND(E74+G74,0)</f>
        <v>0</v>
      </c>
      <c r="I74" s="665">
        <f>[2]Oct_NOCCA!$G74</f>
        <v>0</v>
      </c>
      <c r="J74" s="665">
        <f>[2]Feb_NOCCA!$G74</f>
        <v>0</v>
      </c>
      <c r="K74" s="666">
        <f>I74+J74</f>
        <v>0</v>
      </c>
      <c r="L74" s="664">
        <f>K74+H74</f>
        <v>0</v>
      </c>
      <c r="M74" s="662"/>
      <c r="N74" s="667">
        <f>ROUND(SUM(L74:M74),0)</f>
        <v>0</v>
      </c>
      <c r="O74" s="372">
        <f>('[3]5A4_NOCCA'!Q74*2)+('[5]5A4_NOCCA'!Q74*6)</f>
        <v>0</v>
      </c>
      <c r="P74" s="665">
        <f>N74-O74</f>
        <v>0</v>
      </c>
      <c r="Q74" s="375">
        <f>ROUND(P74/$Q$85,0)</f>
        <v>0</v>
      </c>
      <c r="R74" s="375">
        <f t="shared" si="11"/>
        <v>0</v>
      </c>
    </row>
    <row r="75" spans="1:18" ht="15.6" customHeight="1" x14ac:dyDescent="0.2">
      <c r="A75" s="668">
        <v>69</v>
      </c>
      <c r="B75" s="669" t="s">
        <v>93</v>
      </c>
      <c r="C75" s="670">
        <f>'8_2.1.18 SIS'!BB75</f>
        <v>0</v>
      </c>
      <c r="D75" s="671">
        <f>'3_Levels 1&amp;2'!AM75+'3_Levels 1&amp;2'!AU75</f>
        <v>8652.8990621568191</v>
      </c>
      <c r="E75" s="672">
        <f>C75*D75</f>
        <v>0</v>
      </c>
      <c r="F75" s="672">
        <v>705.67</v>
      </c>
      <c r="G75" s="672">
        <f>C75*F75</f>
        <v>0</v>
      </c>
      <c r="H75" s="673">
        <f>ROUND(E75+G75,0)</f>
        <v>0</v>
      </c>
      <c r="I75" s="674">
        <f>[2]Oct_NOCCA!$G75</f>
        <v>0</v>
      </c>
      <c r="J75" s="674">
        <f>[2]Feb_NOCCA!$G75</f>
        <v>0</v>
      </c>
      <c r="K75" s="675">
        <f>I75+J75</f>
        <v>0</v>
      </c>
      <c r="L75" s="673">
        <f>K75+H75</f>
        <v>0</v>
      </c>
      <c r="M75" s="671"/>
      <c r="N75" s="676">
        <f>ROUND(SUM(L75:M75),0)</f>
        <v>0</v>
      </c>
      <c r="O75" s="677">
        <f>('[3]5A4_NOCCA'!Q75*2)+('[5]5A4_NOCCA'!Q75*6)</f>
        <v>0</v>
      </c>
      <c r="P75" s="674">
        <f>N75-O75</f>
        <v>0</v>
      </c>
      <c r="Q75" s="678">
        <f>ROUND(P75/$Q$85,0)</f>
        <v>0</v>
      </c>
      <c r="R75" s="678">
        <f t="shared" si="11"/>
        <v>0</v>
      </c>
    </row>
    <row r="76" spans="1:18" s="209" customFormat="1" ht="15.6" customHeight="1" thickBot="1" x14ac:dyDescent="0.25">
      <c r="A76" s="1699" t="s">
        <v>494</v>
      </c>
      <c r="B76" s="1700"/>
      <c r="C76" s="679">
        <f>SUM(C7:C75)</f>
        <v>222</v>
      </c>
      <c r="D76" s="680"/>
      <c r="E76" s="681">
        <f>SUM(E7:E75)</f>
        <v>1857747.0015714373</v>
      </c>
      <c r="F76" s="681">
        <v>705.28672061088969</v>
      </c>
      <c r="G76" s="681">
        <f t="shared" ref="G76:O76" si="12">SUM(G7:G75)</f>
        <v>166846.34817211327</v>
      </c>
      <c r="H76" s="682">
        <f t="shared" si="12"/>
        <v>2024593</v>
      </c>
      <c r="I76" s="683">
        <f t="shared" si="12"/>
        <v>148631</v>
      </c>
      <c r="J76" s="683">
        <f>SUM(J7:J75)</f>
        <v>-13660</v>
      </c>
      <c r="K76" s="684">
        <f t="shared" si="12"/>
        <v>134971</v>
      </c>
      <c r="L76" s="685">
        <f>SUM(L7:L75)</f>
        <v>2159564</v>
      </c>
      <c r="M76" s="686">
        <f t="shared" si="12"/>
        <v>0</v>
      </c>
      <c r="N76" s="682">
        <f t="shared" si="12"/>
        <v>2159564</v>
      </c>
      <c r="O76" s="686">
        <f t="shared" si="12"/>
        <v>1349728</v>
      </c>
      <c r="P76" s="686">
        <f>SUM(P7:P75)</f>
        <v>809836</v>
      </c>
      <c r="Q76" s="687">
        <f>SUM(Q7:Q75)</f>
        <v>202460</v>
      </c>
      <c r="R76" s="687">
        <f>SUM(R7:R75)</f>
        <v>2159564</v>
      </c>
    </row>
    <row r="77" spans="1:18" ht="15.6" customHeight="1" thickTop="1" x14ac:dyDescent="0.2">
      <c r="A77" s="1730" t="s">
        <v>447</v>
      </c>
      <c r="B77" s="1731"/>
      <c r="C77" s="711"/>
      <c r="D77" s="688"/>
      <c r="E77" s="688"/>
      <c r="F77" s="688"/>
      <c r="G77" s="688"/>
      <c r="H77" s="688"/>
      <c r="I77" s="688"/>
      <c r="J77" s="689"/>
      <c r="K77" s="689"/>
      <c r="L77" s="688"/>
      <c r="M77" s="688"/>
      <c r="N77" s="690"/>
      <c r="O77" s="688"/>
      <c r="P77" s="689"/>
      <c r="Q77" s="689"/>
      <c r="R77" s="691"/>
    </row>
    <row r="78" spans="1:18" ht="15.6" customHeight="1" x14ac:dyDescent="0.2">
      <c r="A78" s="1738" t="s">
        <v>448</v>
      </c>
      <c r="B78" s="1739"/>
      <c r="C78" s="692"/>
      <c r="D78" s="693"/>
      <c r="E78" s="694"/>
      <c r="F78" s="694"/>
      <c r="G78" s="694"/>
      <c r="H78" s="694"/>
      <c r="I78" s="695"/>
      <c r="J78" s="695"/>
      <c r="K78" s="695"/>
      <c r="L78" s="695"/>
      <c r="M78" s="695"/>
      <c r="N78" s="97">
        <v>0</v>
      </c>
      <c r="O78" s="241">
        <f>('[3]5A4_NOCCA'!Q78*2)+('[5]5A4_NOCCA'!Q78*6)</f>
        <v>0</v>
      </c>
      <c r="P78" s="236">
        <f>N78-O78</f>
        <v>0</v>
      </c>
      <c r="Q78" s="97">
        <f>ROUND(P78/$Q$85,0)</f>
        <v>0</v>
      </c>
      <c r="R78" s="97">
        <v>0</v>
      </c>
    </row>
    <row r="79" spans="1:18" ht="15.6" customHeight="1" x14ac:dyDescent="0.2">
      <c r="A79" s="1736" t="s">
        <v>466</v>
      </c>
      <c r="B79" s="1737"/>
      <c r="C79" s="696"/>
      <c r="D79" s="697"/>
      <c r="E79" s="698"/>
      <c r="F79" s="698"/>
      <c r="G79" s="698"/>
      <c r="H79" s="698"/>
      <c r="I79" s="699"/>
      <c r="J79" s="699"/>
      <c r="K79" s="699"/>
      <c r="L79" s="699"/>
      <c r="M79" s="699"/>
      <c r="N79" s="240"/>
      <c r="O79" s="241"/>
      <c r="P79" s="236"/>
      <c r="Q79" s="240"/>
      <c r="R79" s="97">
        <v>0</v>
      </c>
    </row>
    <row r="80" spans="1:18" ht="15.6" customHeight="1" x14ac:dyDescent="0.2">
      <c r="A80" s="1732" t="s">
        <v>547</v>
      </c>
      <c r="B80" s="1733"/>
      <c r="C80" s="696"/>
      <c r="D80" s="697"/>
      <c r="E80" s="698"/>
      <c r="F80" s="698"/>
      <c r="G80" s="698"/>
      <c r="H80" s="698"/>
      <c r="I80" s="699"/>
      <c r="J80" s="699"/>
      <c r="K80" s="699"/>
      <c r="L80" s="699"/>
      <c r="M80" s="699"/>
      <c r="N80" s="241"/>
      <c r="O80" s="241">
        <f>('[3]5A4_NOCCA'!Q80*2)+('[5]5A4_NOCCA'!Q80*6)</f>
        <v>664</v>
      </c>
      <c r="P80" s="236">
        <f>N80-O80</f>
        <v>-664</v>
      </c>
      <c r="Q80" s="97">
        <f>ROUND(P80/$Q$85,0)</f>
        <v>-166</v>
      </c>
      <c r="R80" s="97">
        <v>10000</v>
      </c>
    </row>
    <row r="81" spans="1:18" ht="15.6" customHeight="1" x14ac:dyDescent="0.2">
      <c r="A81" s="1732" t="s">
        <v>465</v>
      </c>
      <c r="B81" s="1733"/>
      <c r="C81" s="696"/>
      <c r="D81" s="697"/>
      <c r="E81" s="698"/>
      <c r="F81" s="698"/>
      <c r="G81" s="698"/>
      <c r="H81" s="698"/>
      <c r="I81" s="699"/>
      <c r="J81" s="699"/>
      <c r="K81" s="699"/>
      <c r="L81" s="699"/>
      <c r="M81" s="699"/>
      <c r="N81" s="240"/>
      <c r="O81" s="241"/>
      <c r="P81" s="236"/>
      <c r="Q81" s="240"/>
      <c r="R81" s="97">
        <v>0</v>
      </c>
    </row>
    <row r="82" spans="1:18" ht="15.6" customHeight="1" x14ac:dyDescent="0.2">
      <c r="A82" s="1734" t="s">
        <v>1688</v>
      </c>
      <c r="B82" s="1735"/>
      <c r="C82" s="700"/>
      <c r="D82" s="701"/>
      <c r="E82" s="702"/>
      <c r="F82" s="702"/>
      <c r="G82" s="702"/>
      <c r="H82" s="702"/>
      <c r="I82" s="703"/>
      <c r="J82" s="703"/>
      <c r="K82" s="703"/>
      <c r="L82" s="703"/>
      <c r="M82" s="703"/>
      <c r="N82" s="95">
        <v>13098</v>
      </c>
      <c r="O82" s="53">
        <f>('[3]5A4_NOCCA'!Q82*2)+('[5]5A4_NOCCA'!Q82*6)</f>
        <v>8730</v>
      </c>
      <c r="P82" s="237">
        <f>N82-O82</f>
        <v>4368</v>
      </c>
      <c r="Q82" s="95">
        <f>ROUND(P82/$Q$85,0)</f>
        <v>1092</v>
      </c>
      <c r="R82" s="95">
        <v>13098</v>
      </c>
    </row>
    <row r="83" spans="1:18" s="209" customFormat="1" ht="15.6" customHeight="1" thickBot="1" x14ac:dyDescent="0.25">
      <c r="A83" s="1699" t="s">
        <v>495</v>
      </c>
      <c r="B83" s="1729"/>
      <c r="C83" s="679">
        <f>SUM(C76)</f>
        <v>222</v>
      </c>
      <c r="D83" s="680"/>
      <c r="E83" s="681">
        <f>SUM(E76:E82)</f>
        <v>1857747.0015714373</v>
      </c>
      <c r="F83" s="681">
        <f t="shared" ref="F83:R83" si="13">SUM(F76:F82)</f>
        <v>705.28672061088969</v>
      </c>
      <c r="G83" s="681">
        <f t="shared" si="13"/>
        <v>166846.34817211327</v>
      </c>
      <c r="H83" s="680">
        <f t="shared" si="13"/>
        <v>2024593</v>
      </c>
      <c r="I83" s="683">
        <f t="shared" si="13"/>
        <v>148631</v>
      </c>
      <c r="J83" s="683">
        <f t="shared" si="13"/>
        <v>-13660</v>
      </c>
      <c r="K83" s="683">
        <f t="shared" si="13"/>
        <v>134971</v>
      </c>
      <c r="L83" s="704">
        <f t="shared" si="13"/>
        <v>2159564</v>
      </c>
      <c r="M83" s="705">
        <f t="shared" si="13"/>
        <v>0</v>
      </c>
      <c r="N83" s="687">
        <f t="shared" si="13"/>
        <v>2172662</v>
      </c>
      <c r="O83" s="686">
        <f t="shared" si="13"/>
        <v>1359122</v>
      </c>
      <c r="P83" s="686">
        <f t="shared" si="13"/>
        <v>813540</v>
      </c>
      <c r="Q83" s="687">
        <f t="shared" si="13"/>
        <v>203386</v>
      </c>
      <c r="R83" s="687">
        <f t="shared" si="13"/>
        <v>2182662</v>
      </c>
    </row>
    <row r="84" spans="1:18" ht="13.5" thickTop="1" x14ac:dyDescent="0.2"/>
    <row r="85" spans="1:18" x14ac:dyDescent="0.2">
      <c r="Q85" s="110">
        <v>4</v>
      </c>
    </row>
  </sheetData>
  <mergeCells count="12">
    <mergeCell ref="L1:R1"/>
    <mergeCell ref="A83:B83"/>
    <mergeCell ref="A77:B77"/>
    <mergeCell ref="A80:B80"/>
    <mergeCell ref="A81:B81"/>
    <mergeCell ref="A82:B82"/>
    <mergeCell ref="A79:B79"/>
    <mergeCell ref="A76:B76"/>
    <mergeCell ref="A78:B78"/>
    <mergeCell ref="A1:B3"/>
    <mergeCell ref="I2:K2"/>
    <mergeCell ref="C1:K1"/>
  </mergeCells>
  <printOptions horizontalCentered="1"/>
  <pageMargins left="0.35" right="0.35" top="0.6" bottom="0.35" header="0.3" footer="0.25"/>
  <pageSetup paperSize="5" scale="65" firstPageNumber="50" fitToWidth="0" fitToHeight="0" orientation="portrait" r:id="rId1"/>
  <headerFooter alignWithMargins="0">
    <oddHeader xml:space="preserve">&amp;L&amp;"Arial,Bold"&amp;20&amp;K000000FY2018-19 MFP Budget Letter - March 2019&amp;R&amp;"Arial,Bold"&amp;12&amp;KFF0000
</oddHeader>
    <oddFooter>&amp;R&amp;9&amp;P</oddFooter>
  </headerFooter>
  <colBreaks count="1" manualBreakCount="1">
    <brk id="1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5"/>
  <sheetViews>
    <sheetView zoomScaleNormal="100" zoomScaleSheetLayoutView="100" workbookViewId="0">
      <pane xSplit="2" ySplit="6" topLeftCell="C7" activePane="bottomRight" state="frozen"/>
      <selection activeCell="C82" sqref="C82"/>
      <selection pane="topRight" activeCell="C82" sqref="C82"/>
      <selection pane="bottomLeft" activeCell="C82" sqref="C82"/>
      <selection pane="bottomRight" activeCell="C7" sqref="C7"/>
    </sheetView>
  </sheetViews>
  <sheetFormatPr defaultColWidth="8.85546875" defaultRowHeight="12.75" x14ac:dyDescent="0.2"/>
  <cols>
    <col min="1" max="1" width="4.7109375" style="110" customWidth="1"/>
    <col min="2" max="2" width="24.85546875" style="110" customWidth="1"/>
    <col min="3" max="3" width="13.140625" style="110" customWidth="1"/>
    <col min="4" max="4" width="12.85546875" style="110" customWidth="1"/>
    <col min="5" max="5" width="13.7109375" style="110" customWidth="1"/>
    <col min="6" max="6" width="12.5703125" style="110" bestFit="1" customWidth="1"/>
    <col min="7" max="8" width="13.7109375" style="110" customWidth="1"/>
    <col min="9" max="10" width="14.85546875" style="110" customWidth="1"/>
    <col min="11" max="11" width="13.7109375" style="110" customWidth="1"/>
    <col min="12" max="12" width="14.140625" style="110" customWidth="1"/>
    <col min="13" max="13" width="13.42578125" style="110" bestFit="1" customWidth="1"/>
    <col min="14" max="14" width="19.85546875" style="110" customWidth="1"/>
    <col min="15" max="17" width="14.5703125" style="110" customWidth="1"/>
    <col min="18" max="18" width="17.5703125" style="110" customWidth="1"/>
    <col min="19" max="16384" width="8.85546875" style="110"/>
  </cols>
  <sheetData>
    <row r="1" spans="1:18" ht="17.45" customHeight="1" x14ac:dyDescent="0.2">
      <c r="A1" s="1740" t="s">
        <v>665</v>
      </c>
      <c r="B1" s="1740"/>
      <c r="C1" s="1726" t="s">
        <v>378</v>
      </c>
      <c r="D1" s="1727"/>
      <c r="E1" s="1727"/>
      <c r="F1" s="1727"/>
      <c r="G1" s="1727"/>
      <c r="H1" s="1727"/>
      <c r="I1" s="1727"/>
      <c r="J1" s="1727"/>
      <c r="K1" s="1728"/>
      <c r="L1" s="1726" t="s">
        <v>378</v>
      </c>
      <c r="M1" s="1727"/>
      <c r="N1" s="1727"/>
      <c r="O1" s="1727"/>
      <c r="P1" s="1727"/>
      <c r="Q1" s="1727"/>
      <c r="R1" s="1728"/>
    </row>
    <row r="2" spans="1:18" s="706" customFormat="1" ht="17.45" customHeight="1" x14ac:dyDescent="0.2">
      <c r="A2" s="1740"/>
      <c r="B2" s="1740"/>
      <c r="C2" s="204"/>
      <c r="D2" s="205"/>
      <c r="E2" s="205"/>
      <c r="F2" s="205"/>
      <c r="G2" s="205"/>
      <c r="H2" s="205"/>
      <c r="I2" s="1741" t="s">
        <v>251</v>
      </c>
      <c r="J2" s="1742"/>
      <c r="K2" s="1743"/>
      <c r="L2" s="204"/>
      <c r="M2" s="205"/>
      <c r="N2" s="205"/>
      <c r="O2" s="205"/>
      <c r="P2" s="205"/>
      <c r="Q2" s="205"/>
      <c r="R2" s="206"/>
    </row>
    <row r="3" spans="1:18" ht="138" customHeight="1" x14ac:dyDescent="0.2">
      <c r="A3" s="1740"/>
      <c r="B3" s="1740"/>
      <c r="C3" s="414" t="s">
        <v>1232</v>
      </c>
      <c r="D3" s="413" t="s">
        <v>666</v>
      </c>
      <c r="E3" s="413" t="s">
        <v>667</v>
      </c>
      <c r="F3" s="413" t="s">
        <v>452</v>
      </c>
      <c r="G3" s="413" t="s">
        <v>376</v>
      </c>
      <c r="H3" s="413" t="s">
        <v>668</v>
      </c>
      <c r="I3" s="201" t="s">
        <v>1233</v>
      </c>
      <c r="J3" s="201" t="s">
        <v>1234</v>
      </c>
      <c r="K3" s="201" t="s">
        <v>253</v>
      </c>
      <c r="L3" s="413" t="s">
        <v>669</v>
      </c>
      <c r="M3" s="1296" t="s">
        <v>1531</v>
      </c>
      <c r="N3" s="203" t="s">
        <v>1335</v>
      </c>
      <c r="O3" s="203" t="s">
        <v>296</v>
      </c>
      <c r="P3" s="203" t="s">
        <v>299</v>
      </c>
      <c r="Q3" s="203" t="s">
        <v>252</v>
      </c>
      <c r="R3" s="203" t="s">
        <v>1336</v>
      </c>
    </row>
    <row r="4" spans="1:18" ht="14.25" customHeight="1" x14ac:dyDescent="0.2">
      <c r="A4" s="707"/>
      <c r="B4" s="708"/>
      <c r="C4" s="709">
        <v>1</v>
      </c>
      <c r="D4" s="709">
        <f>C4+1</f>
        <v>2</v>
      </c>
      <c r="E4" s="709">
        <f>D4+1</f>
        <v>3</v>
      </c>
      <c r="F4" s="709">
        <f t="shared" ref="F4:L4" si="0">E4+1</f>
        <v>4</v>
      </c>
      <c r="G4" s="709">
        <f t="shared" si="0"/>
        <v>5</v>
      </c>
      <c r="H4" s="709">
        <f t="shared" si="0"/>
        <v>6</v>
      </c>
      <c r="I4" s="709">
        <f t="shared" si="0"/>
        <v>7</v>
      </c>
      <c r="J4" s="709">
        <f t="shared" si="0"/>
        <v>8</v>
      </c>
      <c r="K4" s="709">
        <f t="shared" si="0"/>
        <v>9</v>
      </c>
      <c r="L4" s="709">
        <f t="shared" si="0"/>
        <v>10</v>
      </c>
      <c r="M4" s="709">
        <f t="shared" ref="M4:R4" si="1">L4+1</f>
        <v>11</v>
      </c>
      <c r="N4" s="709">
        <f t="shared" si="1"/>
        <v>12</v>
      </c>
      <c r="O4" s="709">
        <f t="shared" si="1"/>
        <v>13</v>
      </c>
      <c r="P4" s="709">
        <f t="shared" si="1"/>
        <v>14</v>
      </c>
      <c r="Q4" s="709">
        <f t="shared" si="1"/>
        <v>15</v>
      </c>
      <c r="R4" s="709">
        <f t="shared" si="1"/>
        <v>16</v>
      </c>
    </row>
    <row r="5" spans="1:18" s="802" customFormat="1" ht="27.75" customHeight="1" x14ac:dyDescent="0.2">
      <c r="A5" s="1185"/>
      <c r="B5" s="1185"/>
      <c r="C5" s="984" t="s">
        <v>1050</v>
      </c>
      <c r="D5" s="984" t="s">
        <v>1086</v>
      </c>
      <c r="E5" s="984" t="s">
        <v>1052</v>
      </c>
      <c r="F5" s="984" t="s">
        <v>954</v>
      </c>
      <c r="G5" s="984" t="s">
        <v>929</v>
      </c>
      <c r="H5" s="984" t="s">
        <v>1053</v>
      </c>
      <c r="I5" s="984" t="s">
        <v>1304</v>
      </c>
      <c r="J5" s="984" t="s">
        <v>1305</v>
      </c>
      <c r="K5" s="984" t="s">
        <v>1054</v>
      </c>
      <c r="L5" s="984" t="s">
        <v>1055</v>
      </c>
      <c r="M5" s="987" t="s">
        <v>1058</v>
      </c>
      <c r="N5" s="984" t="s">
        <v>1334</v>
      </c>
      <c r="O5" s="984" t="s">
        <v>1338</v>
      </c>
      <c r="P5" s="984" t="s">
        <v>1087</v>
      </c>
      <c r="Q5" s="984" t="s">
        <v>1337</v>
      </c>
      <c r="R5" s="984" t="s">
        <v>1339</v>
      </c>
    </row>
    <row r="6" spans="1:18" s="802" customFormat="1" ht="22.5" hidden="1" x14ac:dyDescent="0.2">
      <c r="A6" s="1186"/>
      <c r="B6" s="1186"/>
      <c r="C6" s="987" t="s">
        <v>805</v>
      </c>
      <c r="D6" s="987" t="s">
        <v>805</v>
      </c>
      <c r="E6" s="987" t="s">
        <v>806</v>
      </c>
      <c r="F6" s="987" t="s">
        <v>1088</v>
      </c>
      <c r="G6" s="987" t="s">
        <v>806</v>
      </c>
      <c r="H6" s="987" t="s">
        <v>806</v>
      </c>
      <c r="I6" s="987" t="s">
        <v>1057</v>
      </c>
      <c r="J6" s="987" t="s">
        <v>1057</v>
      </c>
      <c r="K6" s="987" t="s">
        <v>806</v>
      </c>
      <c r="L6" s="987" t="s">
        <v>806</v>
      </c>
      <c r="M6" s="987" t="s">
        <v>1058</v>
      </c>
      <c r="N6" s="987" t="s">
        <v>1079</v>
      </c>
      <c r="O6" s="987" t="s">
        <v>1089</v>
      </c>
      <c r="P6" s="987" t="s">
        <v>806</v>
      </c>
      <c r="Q6" s="987" t="s">
        <v>806</v>
      </c>
      <c r="R6" s="987" t="s">
        <v>1080</v>
      </c>
    </row>
    <row r="7" spans="1:18" ht="15.6" customHeight="1" x14ac:dyDescent="0.2">
      <c r="A7" s="646">
        <v>1</v>
      </c>
      <c r="B7" s="352" t="s">
        <v>7</v>
      </c>
      <c r="C7" s="647">
        <f>'8_2.1.18 SIS'!BA7</f>
        <v>8</v>
      </c>
      <c r="D7" s="648">
        <f>'3_Levels 1&amp;2'!AM7+'3_Levels 1&amp;2'!AU7</f>
        <v>7390.1599421722221</v>
      </c>
      <c r="E7" s="649">
        <f>C7*D7</f>
        <v>59121.279537377777</v>
      </c>
      <c r="F7" s="649">
        <v>777.48</v>
      </c>
      <c r="G7" s="649">
        <f>C7*F7</f>
        <v>6219.84</v>
      </c>
      <c r="H7" s="650">
        <f>ROUND(E7+G7,0)</f>
        <v>65341</v>
      </c>
      <c r="I7" s="354">
        <f>[2]Oct_LSMSA!$G7</f>
        <v>-8168</v>
      </c>
      <c r="J7" s="354">
        <f>[2]Feb_LSMSA!$G7</f>
        <v>0</v>
      </c>
      <c r="K7" s="358">
        <f t="shared" ref="K7:K38" si="2">I7+J7</f>
        <v>-8168</v>
      </c>
      <c r="L7" s="650">
        <f t="shared" ref="L7:L70" si="3">K7+H7</f>
        <v>57173</v>
      </c>
      <c r="M7" s="648"/>
      <c r="N7" s="357">
        <f>ROUND(SUM(L7:M7),0)</f>
        <v>57173</v>
      </c>
      <c r="O7" s="354">
        <f>('[3]5A5_LSMSA'!Q7*2)+('[5]5A5_LSMSA'!Q7*6)</f>
        <v>43560</v>
      </c>
      <c r="P7" s="354">
        <f>N7-O7</f>
        <v>13613</v>
      </c>
      <c r="Q7" s="357">
        <f>ROUND(P7/$Q$85,0)</f>
        <v>3403</v>
      </c>
      <c r="R7" s="359">
        <f t="shared" ref="R7:R38" si="4">N7</f>
        <v>57173</v>
      </c>
    </row>
    <row r="8" spans="1:18" ht="15.6" customHeight="1" x14ac:dyDescent="0.2">
      <c r="A8" s="651">
        <v>2</v>
      </c>
      <c r="B8" s="370" t="s">
        <v>8</v>
      </c>
      <c r="C8" s="652">
        <f>'8_2.1.18 SIS'!BA8</f>
        <v>6</v>
      </c>
      <c r="D8" s="653">
        <f>'3_Levels 1&amp;2'!AM8+'3_Levels 1&amp;2'!AU8</f>
        <v>9315.177608267717</v>
      </c>
      <c r="E8" s="654">
        <f t="shared" ref="E8:E71" si="5">C8*D8</f>
        <v>55891.065649606302</v>
      </c>
      <c r="F8" s="654">
        <v>842.32</v>
      </c>
      <c r="G8" s="654">
        <f t="shared" ref="G8:G71" si="6">C8*F8</f>
        <v>5053.92</v>
      </c>
      <c r="H8" s="655">
        <f t="shared" ref="H8:H71" si="7">ROUND(E8+G8,0)</f>
        <v>60945</v>
      </c>
      <c r="I8" s="372">
        <f>[2]Oct_LSMSA!$G8</f>
        <v>-20315</v>
      </c>
      <c r="J8" s="372">
        <f>[2]Feb_LSMSA!$G8</f>
        <v>0</v>
      </c>
      <c r="K8" s="376">
        <f t="shared" si="2"/>
        <v>-20315</v>
      </c>
      <c r="L8" s="655">
        <f t="shared" si="3"/>
        <v>40630</v>
      </c>
      <c r="M8" s="653"/>
      <c r="N8" s="375">
        <f t="shared" ref="N8:N71" si="8">ROUND(SUM(L8:M8),0)</f>
        <v>40630</v>
      </c>
      <c r="O8" s="372">
        <f>('[3]5A5_LSMSA'!Q8*2)+('[5]5A5_LSMSA'!Q8*6)</f>
        <v>40632</v>
      </c>
      <c r="P8" s="372">
        <f t="shared" ref="P8:P71" si="9">N8-O8</f>
        <v>-2</v>
      </c>
      <c r="Q8" s="375">
        <f t="shared" ref="Q8:Q71" si="10">ROUND(P8/$Q$85,0)</f>
        <v>-1</v>
      </c>
      <c r="R8" s="375">
        <f t="shared" si="4"/>
        <v>40630</v>
      </c>
    </row>
    <row r="9" spans="1:18" ht="15.6" customHeight="1" x14ac:dyDescent="0.2">
      <c r="A9" s="651">
        <v>3</v>
      </c>
      <c r="B9" s="370" t="s">
        <v>9</v>
      </c>
      <c r="C9" s="652">
        <f>'8_2.1.18 SIS'!BA9</f>
        <v>12</v>
      </c>
      <c r="D9" s="653">
        <f>'3_Levels 1&amp;2'!AM9+'3_Levels 1&amp;2'!AU9</f>
        <v>7651.750392513175</v>
      </c>
      <c r="E9" s="654">
        <f t="shared" si="5"/>
        <v>91821.0047101581</v>
      </c>
      <c r="F9" s="654">
        <v>596.84</v>
      </c>
      <c r="G9" s="654">
        <f t="shared" si="6"/>
        <v>7162.08</v>
      </c>
      <c r="H9" s="655">
        <f t="shared" si="7"/>
        <v>98983</v>
      </c>
      <c r="I9" s="372">
        <f>[2]Oct_LSMSA!$G9</f>
        <v>8249</v>
      </c>
      <c r="J9" s="372">
        <f>[2]Feb_LSMSA!$G9</f>
        <v>-8249</v>
      </c>
      <c r="K9" s="376">
        <f t="shared" si="2"/>
        <v>0</v>
      </c>
      <c r="L9" s="655">
        <f t="shared" si="3"/>
        <v>98983</v>
      </c>
      <c r="M9" s="653"/>
      <c r="N9" s="375">
        <f t="shared" si="8"/>
        <v>98983</v>
      </c>
      <c r="O9" s="372">
        <f>('[3]5A5_LSMSA'!Q9*2)+('[5]5A5_LSMSA'!Q9*6)</f>
        <v>65992</v>
      </c>
      <c r="P9" s="372">
        <f t="shared" si="9"/>
        <v>32991</v>
      </c>
      <c r="Q9" s="375">
        <f t="shared" si="10"/>
        <v>8248</v>
      </c>
      <c r="R9" s="375">
        <f t="shared" si="4"/>
        <v>98983</v>
      </c>
    </row>
    <row r="10" spans="1:18" ht="15.6" customHeight="1" x14ac:dyDescent="0.2">
      <c r="A10" s="651">
        <v>4</v>
      </c>
      <c r="B10" s="370" t="s">
        <v>10</v>
      </c>
      <c r="C10" s="652">
        <f>'8_2.1.18 SIS'!BA10</f>
        <v>0</v>
      </c>
      <c r="D10" s="653">
        <f>'3_Levels 1&amp;2'!AM10+'3_Levels 1&amp;2'!AU10</f>
        <v>9668.2036391912916</v>
      </c>
      <c r="E10" s="654">
        <f t="shared" si="5"/>
        <v>0</v>
      </c>
      <c r="F10" s="654">
        <v>585.76</v>
      </c>
      <c r="G10" s="654">
        <f t="shared" si="6"/>
        <v>0</v>
      </c>
      <c r="H10" s="655">
        <f t="shared" si="7"/>
        <v>0</v>
      </c>
      <c r="I10" s="372">
        <f>[2]Oct_LSMSA!$G10</f>
        <v>20508</v>
      </c>
      <c r="J10" s="372">
        <f>[2]Feb_LSMSA!$G10</f>
        <v>0</v>
      </c>
      <c r="K10" s="376">
        <f t="shared" si="2"/>
        <v>20508</v>
      </c>
      <c r="L10" s="655">
        <f t="shared" si="3"/>
        <v>20508</v>
      </c>
      <c r="M10" s="653"/>
      <c r="N10" s="375">
        <f t="shared" si="8"/>
        <v>20508</v>
      </c>
      <c r="O10" s="372">
        <f>('[3]5A5_LSMSA'!Q10*2)+('[5]5A5_LSMSA'!Q10*6)</f>
        <v>0</v>
      </c>
      <c r="P10" s="372">
        <f t="shared" si="9"/>
        <v>20508</v>
      </c>
      <c r="Q10" s="375">
        <f t="shared" si="10"/>
        <v>5127</v>
      </c>
      <c r="R10" s="375">
        <f t="shared" si="4"/>
        <v>20508</v>
      </c>
    </row>
    <row r="11" spans="1:18" ht="15.6" customHeight="1" x14ac:dyDescent="0.2">
      <c r="A11" s="656">
        <v>5</v>
      </c>
      <c r="B11" s="384" t="s">
        <v>11</v>
      </c>
      <c r="C11" s="657">
        <f>'8_2.1.18 SIS'!BA11</f>
        <v>0</v>
      </c>
      <c r="D11" s="658">
        <f>'3_Levels 1&amp;2'!AM11+'3_Levels 1&amp;2'!AU11</f>
        <v>7688.9904658266514</v>
      </c>
      <c r="E11" s="659">
        <f t="shared" si="5"/>
        <v>0</v>
      </c>
      <c r="F11" s="659">
        <v>555.91</v>
      </c>
      <c r="G11" s="659">
        <f t="shared" si="6"/>
        <v>0</v>
      </c>
      <c r="H11" s="660">
        <f t="shared" si="7"/>
        <v>0</v>
      </c>
      <c r="I11" s="386">
        <f>[2]Oct_LSMSA!$G11</f>
        <v>16490</v>
      </c>
      <c r="J11" s="386">
        <f>[2]Feb_LSMSA!$G11</f>
        <v>0</v>
      </c>
      <c r="K11" s="390">
        <f t="shared" si="2"/>
        <v>16490</v>
      </c>
      <c r="L11" s="660">
        <f t="shared" si="3"/>
        <v>16490</v>
      </c>
      <c r="M11" s="658"/>
      <c r="N11" s="389">
        <f t="shared" si="8"/>
        <v>16490</v>
      </c>
      <c r="O11" s="392">
        <f>('[3]5A5_LSMSA'!Q11*2)+('[5]5A5_LSMSA'!Q11*6)</f>
        <v>0</v>
      </c>
      <c r="P11" s="386">
        <f t="shared" si="9"/>
        <v>16490</v>
      </c>
      <c r="Q11" s="393">
        <f t="shared" si="10"/>
        <v>4123</v>
      </c>
      <c r="R11" s="389">
        <f t="shared" si="4"/>
        <v>16490</v>
      </c>
    </row>
    <row r="12" spans="1:18" ht="15.6" customHeight="1" x14ac:dyDescent="0.2">
      <c r="A12" s="646">
        <v>6</v>
      </c>
      <c r="B12" s="352" t="s">
        <v>12</v>
      </c>
      <c r="C12" s="647">
        <f>'8_2.1.18 SIS'!BA12</f>
        <v>6</v>
      </c>
      <c r="D12" s="648">
        <f>'3_Levels 1&amp;2'!AM12+'3_Levels 1&amp;2'!AU12</f>
        <v>8928.9038053097356</v>
      </c>
      <c r="E12" s="649">
        <f t="shared" si="5"/>
        <v>53573.422831858414</v>
      </c>
      <c r="F12" s="649">
        <v>545.4799999999999</v>
      </c>
      <c r="G12" s="649">
        <f t="shared" si="6"/>
        <v>3272.8799999999992</v>
      </c>
      <c r="H12" s="650">
        <f t="shared" si="7"/>
        <v>56846</v>
      </c>
      <c r="I12" s="354">
        <f>[2]Oct_LSMSA!$G12</f>
        <v>-18949</v>
      </c>
      <c r="J12" s="354">
        <f>[2]Feb_LSMSA!$G12</f>
        <v>-4737</v>
      </c>
      <c r="K12" s="358">
        <f t="shared" si="2"/>
        <v>-23686</v>
      </c>
      <c r="L12" s="650">
        <f t="shared" si="3"/>
        <v>33160</v>
      </c>
      <c r="M12" s="648"/>
      <c r="N12" s="357">
        <f t="shared" si="8"/>
        <v>33160</v>
      </c>
      <c r="O12" s="354">
        <f>('[3]5A5_LSMSA'!Q12*2)+('[5]5A5_LSMSA'!Q12*6)</f>
        <v>37896</v>
      </c>
      <c r="P12" s="354">
        <f t="shared" si="9"/>
        <v>-4736</v>
      </c>
      <c r="Q12" s="357">
        <f t="shared" si="10"/>
        <v>-1184</v>
      </c>
      <c r="R12" s="359">
        <f t="shared" si="4"/>
        <v>33160</v>
      </c>
    </row>
    <row r="13" spans="1:18" ht="15.6" customHeight="1" x14ac:dyDescent="0.2">
      <c r="A13" s="651">
        <v>7</v>
      </c>
      <c r="B13" s="370" t="s">
        <v>13</v>
      </c>
      <c r="C13" s="652">
        <f>'8_2.1.18 SIS'!BA13</f>
        <v>0</v>
      </c>
      <c r="D13" s="653">
        <f>'3_Levels 1&amp;2'!AM13+'3_Levels 1&amp;2'!AU13</f>
        <v>8567.9846089773255</v>
      </c>
      <c r="E13" s="654">
        <f t="shared" si="5"/>
        <v>0</v>
      </c>
      <c r="F13" s="654">
        <v>756.91999999999985</v>
      </c>
      <c r="G13" s="654">
        <f t="shared" si="6"/>
        <v>0</v>
      </c>
      <c r="H13" s="655">
        <f t="shared" si="7"/>
        <v>0</v>
      </c>
      <c r="I13" s="372">
        <f>[2]Oct_LSMSA!$G13</f>
        <v>9325</v>
      </c>
      <c r="J13" s="372">
        <f>[2]Feb_LSMSA!$G13</f>
        <v>0</v>
      </c>
      <c r="K13" s="376">
        <f t="shared" si="2"/>
        <v>9325</v>
      </c>
      <c r="L13" s="655">
        <f t="shared" si="3"/>
        <v>9325</v>
      </c>
      <c r="M13" s="653"/>
      <c r="N13" s="375">
        <f t="shared" si="8"/>
        <v>9325</v>
      </c>
      <c r="O13" s="372">
        <f>('[3]5A5_LSMSA'!Q13*2)+('[5]5A5_LSMSA'!Q13*6)</f>
        <v>0</v>
      </c>
      <c r="P13" s="372">
        <f t="shared" si="9"/>
        <v>9325</v>
      </c>
      <c r="Q13" s="375">
        <f t="shared" si="10"/>
        <v>2331</v>
      </c>
      <c r="R13" s="375">
        <f t="shared" si="4"/>
        <v>9325</v>
      </c>
    </row>
    <row r="14" spans="1:18" ht="15.6" customHeight="1" x14ac:dyDescent="0.2">
      <c r="A14" s="651">
        <v>8</v>
      </c>
      <c r="B14" s="370" t="s">
        <v>14</v>
      </c>
      <c r="C14" s="652">
        <f>'8_2.1.18 SIS'!BA14</f>
        <v>14</v>
      </c>
      <c r="D14" s="653">
        <f>'3_Levels 1&amp;2'!AM14+'3_Levels 1&amp;2'!AU14</f>
        <v>8434.6999018733277</v>
      </c>
      <c r="E14" s="654">
        <f t="shared" si="5"/>
        <v>118085.79862622659</v>
      </c>
      <c r="F14" s="654">
        <v>725.76</v>
      </c>
      <c r="G14" s="654">
        <f t="shared" si="6"/>
        <v>10160.64</v>
      </c>
      <c r="H14" s="655">
        <f t="shared" si="7"/>
        <v>128246</v>
      </c>
      <c r="I14" s="372">
        <f>[2]Oct_LSMSA!$G14</f>
        <v>-36642</v>
      </c>
      <c r="J14" s="372">
        <f>[2]Feb_LSMSA!$G14</f>
        <v>-4580</v>
      </c>
      <c r="K14" s="376">
        <f t="shared" si="2"/>
        <v>-41222</v>
      </c>
      <c r="L14" s="655">
        <f t="shared" si="3"/>
        <v>87024</v>
      </c>
      <c r="M14" s="653"/>
      <c r="N14" s="375">
        <f t="shared" si="8"/>
        <v>87024</v>
      </c>
      <c r="O14" s="372">
        <f>('[3]5A5_LSMSA'!Q14*2)+('[5]5A5_LSMSA'!Q14*6)</f>
        <v>85496</v>
      </c>
      <c r="P14" s="372">
        <f t="shared" si="9"/>
        <v>1528</v>
      </c>
      <c r="Q14" s="375">
        <f t="shared" si="10"/>
        <v>382</v>
      </c>
      <c r="R14" s="375">
        <f t="shared" si="4"/>
        <v>87024</v>
      </c>
    </row>
    <row r="15" spans="1:18" ht="15.6" customHeight="1" x14ac:dyDescent="0.2">
      <c r="A15" s="651">
        <v>9</v>
      </c>
      <c r="B15" s="370" t="s">
        <v>15</v>
      </c>
      <c r="C15" s="652">
        <f>'8_2.1.18 SIS'!BA15</f>
        <v>9</v>
      </c>
      <c r="D15" s="653">
        <f>'3_Levels 1&amp;2'!AM15+'3_Levels 1&amp;2'!AU15</f>
        <v>8295.9800530093598</v>
      </c>
      <c r="E15" s="654">
        <f t="shared" si="5"/>
        <v>74663.820477084242</v>
      </c>
      <c r="F15" s="654">
        <v>744.76</v>
      </c>
      <c r="G15" s="654">
        <f t="shared" si="6"/>
        <v>6702.84</v>
      </c>
      <c r="H15" s="655">
        <f t="shared" si="7"/>
        <v>81367</v>
      </c>
      <c r="I15" s="372">
        <f>[2]Oct_LSMSA!$G15</f>
        <v>27122</v>
      </c>
      <c r="J15" s="372">
        <f>[2]Feb_LSMSA!$G15</f>
        <v>0</v>
      </c>
      <c r="K15" s="376">
        <f t="shared" si="2"/>
        <v>27122</v>
      </c>
      <c r="L15" s="655">
        <f t="shared" si="3"/>
        <v>108489</v>
      </c>
      <c r="M15" s="653"/>
      <c r="N15" s="375">
        <f t="shared" si="8"/>
        <v>108489</v>
      </c>
      <c r="O15" s="372">
        <f>('[3]5A5_LSMSA'!Q15*2)+('[5]5A5_LSMSA'!Q15*6)</f>
        <v>54248</v>
      </c>
      <c r="P15" s="372">
        <f t="shared" si="9"/>
        <v>54241</v>
      </c>
      <c r="Q15" s="375">
        <f t="shared" si="10"/>
        <v>13560</v>
      </c>
      <c r="R15" s="375">
        <f t="shared" si="4"/>
        <v>108489</v>
      </c>
    </row>
    <row r="16" spans="1:18" ht="15.6" customHeight="1" x14ac:dyDescent="0.2">
      <c r="A16" s="656">
        <v>10</v>
      </c>
      <c r="B16" s="384" t="s">
        <v>16</v>
      </c>
      <c r="C16" s="657">
        <f>'8_2.1.18 SIS'!BA16</f>
        <v>22</v>
      </c>
      <c r="D16" s="658">
        <f>'3_Levels 1&amp;2'!AM16+'3_Levels 1&amp;2'!AU16</f>
        <v>8149.6492702921842</v>
      </c>
      <c r="E16" s="659">
        <f t="shared" si="5"/>
        <v>179292.28394642804</v>
      </c>
      <c r="F16" s="659">
        <v>608.04000000000008</v>
      </c>
      <c r="G16" s="659">
        <f t="shared" si="6"/>
        <v>13376.880000000001</v>
      </c>
      <c r="H16" s="660">
        <f t="shared" si="7"/>
        <v>192669</v>
      </c>
      <c r="I16" s="386">
        <f>[2]Oct_LSMSA!$G16</f>
        <v>8758</v>
      </c>
      <c r="J16" s="386">
        <f>[2]Feb_LSMSA!$G16</f>
        <v>0</v>
      </c>
      <c r="K16" s="390">
        <f t="shared" si="2"/>
        <v>8758</v>
      </c>
      <c r="L16" s="660">
        <f t="shared" si="3"/>
        <v>201427</v>
      </c>
      <c r="M16" s="658"/>
      <c r="N16" s="389">
        <f t="shared" si="8"/>
        <v>201427</v>
      </c>
      <c r="O16" s="392">
        <f>('[3]5A5_LSMSA'!Q16*2)+('[5]5A5_LSMSA'!Q16*6)</f>
        <v>128448</v>
      </c>
      <c r="P16" s="386">
        <f t="shared" si="9"/>
        <v>72979</v>
      </c>
      <c r="Q16" s="393">
        <f t="shared" si="10"/>
        <v>18245</v>
      </c>
      <c r="R16" s="389">
        <f t="shared" si="4"/>
        <v>201427</v>
      </c>
    </row>
    <row r="17" spans="1:18" ht="15.6" customHeight="1" x14ac:dyDescent="0.2">
      <c r="A17" s="646">
        <v>11</v>
      </c>
      <c r="B17" s="352" t="s">
        <v>17</v>
      </c>
      <c r="C17" s="647">
        <f>'8_2.1.18 SIS'!BA17</f>
        <v>1</v>
      </c>
      <c r="D17" s="648">
        <f>'3_Levels 1&amp;2'!AM17+'3_Levels 1&amp;2'!AU17</f>
        <v>10465.279683744466</v>
      </c>
      <c r="E17" s="649">
        <f t="shared" si="5"/>
        <v>10465.279683744466</v>
      </c>
      <c r="F17" s="649">
        <v>706.55</v>
      </c>
      <c r="G17" s="649">
        <f t="shared" si="6"/>
        <v>706.55</v>
      </c>
      <c r="H17" s="650">
        <f t="shared" si="7"/>
        <v>11172</v>
      </c>
      <c r="I17" s="354">
        <f>[2]Oct_LSMSA!$G17</f>
        <v>0</v>
      </c>
      <c r="J17" s="354">
        <f>[2]Feb_LSMSA!$G17</f>
        <v>0</v>
      </c>
      <c r="K17" s="358">
        <f t="shared" si="2"/>
        <v>0</v>
      </c>
      <c r="L17" s="650">
        <f t="shared" si="3"/>
        <v>11172</v>
      </c>
      <c r="M17" s="648"/>
      <c r="N17" s="357">
        <f t="shared" si="8"/>
        <v>11172</v>
      </c>
      <c r="O17" s="354">
        <f>('[3]5A5_LSMSA'!Q17*2)+('[5]5A5_LSMSA'!Q17*6)</f>
        <v>7448</v>
      </c>
      <c r="P17" s="354">
        <f t="shared" si="9"/>
        <v>3724</v>
      </c>
      <c r="Q17" s="357">
        <f t="shared" si="10"/>
        <v>931</v>
      </c>
      <c r="R17" s="359">
        <f t="shared" si="4"/>
        <v>11172</v>
      </c>
    </row>
    <row r="18" spans="1:18" ht="15.6" customHeight="1" x14ac:dyDescent="0.2">
      <c r="A18" s="651">
        <v>12</v>
      </c>
      <c r="B18" s="370" t="s">
        <v>18</v>
      </c>
      <c r="C18" s="652">
        <f>'8_2.1.18 SIS'!BA18</f>
        <v>1</v>
      </c>
      <c r="D18" s="653">
        <f>'3_Levels 1&amp;2'!AM18+'3_Levels 1&amp;2'!AU18</f>
        <v>8295.3512139605464</v>
      </c>
      <c r="E18" s="654">
        <f t="shared" si="5"/>
        <v>8295.3512139605464</v>
      </c>
      <c r="F18" s="654">
        <v>1063.31</v>
      </c>
      <c r="G18" s="654">
        <f t="shared" si="6"/>
        <v>1063.31</v>
      </c>
      <c r="H18" s="655">
        <f t="shared" si="7"/>
        <v>9359</v>
      </c>
      <c r="I18" s="372">
        <f>[2]Oct_LSMSA!$G18</f>
        <v>-9359</v>
      </c>
      <c r="J18" s="372">
        <f>[2]Feb_LSMSA!$G18</f>
        <v>0</v>
      </c>
      <c r="K18" s="376">
        <f t="shared" si="2"/>
        <v>-9359</v>
      </c>
      <c r="L18" s="655">
        <f t="shared" si="3"/>
        <v>0</v>
      </c>
      <c r="M18" s="653"/>
      <c r="N18" s="375">
        <f t="shared" si="8"/>
        <v>0</v>
      </c>
      <c r="O18" s="372">
        <f>('[3]5A5_LSMSA'!Q18*2)+('[5]5A5_LSMSA'!Q18*6)</f>
        <v>6240</v>
      </c>
      <c r="P18" s="372">
        <f t="shared" si="9"/>
        <v>-6240</v>
      </c>
      <c r="Q18" s="375">
        <f t="shared" si="10"/>
        <v>-1560</v>
      </c>
      <c r="R18" s="375">
        <f t="shared" si="4"/>
        <v>0</v>
      </c>
    </row>
    <row r="19" spans="1:18" ht="15.6" customHeight="1" x14ac:dyDescent="0.2">
      <c r="A19" s="651">
        <v>13</v>
      </c>
      <c r="B19" s="370" t="s">
        <v>19</v>
      </c>
      <c r="C19" s="652">
        <f>'8_2.1.18 SIS'!BA19</f>
        <v>0</v>
      </c>
      <c r="D19" s="653">
        <f>'3_Levels 1&amp;2'!AM19+'3_Levels 1&amp;2'!AU19</f>
        <v>9497.8518181818181</v>
      </c>
      <c r="E19" s="654">
        <f t="shared" si="5"/>
        <v>0</v>
      </c>
      <c r="F19" s="654">
        <v>749.43000000000006</v>
      </c>
      <c r="G19" s="654">
        <f t="shared" si="6"/>
        <v>0</v>
      </c>
      <c r="H19" s="655">
        <f t="shared" si="7"/>
        <v>0</v>
      </c>
      <c r="I19" s="372">
        <f>[2]Oct_LSMSA!$G19</f>
        <v>0</v>
      </c>
      <c r="J19" s="372">
        <f>[2]Feb_LSMSA!$G19</f>
        <v>0</v>
      </c>
      <c r="K19" s="376">
        <f t="shared" si="2"/>
        <v>0</v>
      </c>
      <c r="L19" s="655">
        <f t="shared" si="3"/>
        <v>0</v>
      </c>
      <c r="M19" s="653"/>
      <c r="N19" s="375">
        <f t="shared" si="8"/>
        <v>0</v>
      </c>
      <c r="O19" s="372">
        <f>('[3]5A5_LSMSA'!Q19*2)+('[5]5A5_LSMSA'!Q19*6)</f>
        <v>0</v>
      </c>
      <c r="P19" s="372">
        <f t="shared" si="9"/>
        <v>0</v>
      </c>
      <c r="Q19" s="375">
        <f t="shared" si="10"/>
        <v>0</v>
      </c>
      <c r="R19" s="375">
        <f t="shared" si="4"/>
        <v>0</v>
      </c>
    </row>
    <row r="20" spans="1:18" ht="15.6" customHeight="1" x14ac:dyDescent="0.2">
      <c r="A20" s="651">
        <v>14</v>
      </c>
      <c r="B20" s="370" t="s">
        <v>20</v>
      </c>
      <c r="C20" s="652">
        <f>'8_2.1.18 SIS'!BA20</f>
        <v>3</v>
      </c>
      <c r="D20" s="653">
        <f>'3_Levels 1&amp;2'!AM20+'3_Levels 1&amp;2'!AU20</f>
        <v>10135.245254237288</v>
      </c>
      <c r="E20" s="654">
        <f t="shared" si="5"/>
        <v>30405.735762711865</v>
      </c>
      <c r="F20" s="654">
        <v>809.9799999999999</v>
      </c>
      <c r="G20" s="654">
        <f t="shared" si="6"/>
        <v>2429.9399999999996</v>
      </c>
      <c r="H20" s="655">
        <f t="shared" si="7"/>
        <v>32836</v>
      </c>
      <c r="I20" s="372">
        <f>[2]Oct_LSMSA!$G20</f>
        <v>-10945</v>
      </c>
      <c r="J20" s="372">
        <f>[2]Feb_LSMSA!$G20</f>
        <v>0</v>
      </c>
      <c r="K20" s="376">
        <f t="shared" si="2"/>
        <v>-10945</v>
      </c>
      <c r="L20" s="655">
        <f t="shared" si="3"/>
        <v>21891</v>
      </c>
      <c r="M20" s="653"/>
      <c r="N20" s="375">
        <f t="shared" si="8"/>
        <v>21891</v>
      </c>
      <c r="O20" s="372">
        <f>('[3]5A5_LSMSA'!Q20*2)+('[5]5A5_LSMSA'!Q20*6)</f>
        <v>21888</v>
      </c>
      <c r="P20" s="372">
        <f t="shared" si="9"/>
        <v>3</v>
      </c>
      <c r="Q20" s="375">
        <f t="shared" si="10"/>
        <v>1</v>
      </c>
      <c r="R20" s="375">
        <f t="shared" si="4"/>
        <v>21891</v>
      </c>
    </row>
    <row r="21" spans="1:18" ht="15.6" customHeight="1" x14ac:dyDescent="0.2">
      <c r="A21" s="656">
        <v>15</v>
      </c>
      <c r="B21" s="384" t="s">
        <v>21</v>
      </c>
      <c r="C21" s="657">
        <f>'8_2.1.18 SIS'!BA21</f>
        <v>2</v>
      </c>
      <c r="D21" s="658">
        <f>'3_Levels 1&amp;2'!AM21+'3_Levels 1&amp;2'!AU21</f>
        <v>9109.7575932578075</v>
      </c>
      <c r="E21" s="659">
        <f t="shared" si="5"/>
        <v>18219.515186515615</v>
      </c>
      <c r="F21" s="659">
        <v>553.79999999999995</v>
      </c>
      <c r="G21" s="659">
        <f t="shared" si="6"/>
        <v>1107.5999999999999</v>
      </c>
      <c r="H21" s="660">
        <f t="shared" si="7"/>
        <v>19327</v>
      </c>
      <c r="I21" s="386">
        <f>[2]Oct_LSMSA!$G21</f>
        <v>-19327</v>
      </c>
      <c r="J21" s="386">
        <f>[2]Feb_LSMSA!$G21</f>
        <v>0</v>
      </c>
      <c r="K21" s="390">
        <f t="shared" si="2"/>
        <v>-19327</v>
      </c>
      <c r="L21" s="660">
        <f t="shared" si="3"/>
        <v>0</v>
      </c>
      <c r="M21" s="658"/>
      <c r="N21" s="389">
        <f t="shared" si="8"/>
        <v>0</v>
      </c>
      <c r="O21" s="392">
        <f>('[3]5A5_LSMSA'!Q21*2)+('[5]5A5_LSMSA'!Q21*6)</f>
        <v>12888</v>
      </c>
      <c r="P21" s="386">
        <f t="shared" si="9"/>
        <v>-12888</v>
      </c>
      <c r="Q21" s="393">
        <f t="shared" si="10"/>
        <v>-3222</v>
      </c>
      <c r="R21" s="389">
        <f t="shared" si="4"/>
        <v>0</v>
      </c>
    </row>
    <row r="22" spans="1:18" ht="15.6" customHeight="1" x14ac:dyDescent="0.2">
      <c r="A22" s="646">
        <v>16</v>
      </c>
      <c r="B22" s="352" t="s">
        <v>22</v>
      </c>
      <c r="C22" s="647">
        <f>'8_2.1.18 SIS'!BA22</f>
        <v>6</v>
      </c>
      <c r="D22" s="648">
        <f>'3_Levels 1&amp;2'!AM22+'3_Levels 1&amp;2'!AU22</f>
        <v>7629.7369265123834</v>
      </c>
      <c r="E22" s="649">
        <f t="shared" si="5"/>
        <v>45778.421559074297</v>
      </c>
      <c r="F22" s="649">
        <v>686.73</v>
      </c>
      <c r="G22" s="649">
        <f t="shared" si="6"/>
        <v>4120.38</v>
      </c>
      <c r="H22" s="650">
        <f t="shared" si="7"/>
        <v>49899</v>
      </c>
      <c r="I22" s="354">
        <f>[2]Oct_LSMSA!$G22</f>
        <v>-24949</v>
      </c>
      <c r="J22" s="354">
        <f>[2]Feb_LSMSA!$G22</f>
        <v>0</v>
      </c>
      <c r="K22" s="358">
        <f t="shared" si="2"/>
        <v>-24949</v>
      </c>
      <c r="L22" s="650">
        <f t="shared" si="3"/>
        <v>24950</v>
      </c>
      <c r="M22" s="648"/>
      <c r="N22" s="357">
        <f t="shared" si="8"/>
        <v>24950</v>
      </c>
      <c r="O22" s="354">
        <f>('[3]5A5_LSMSA'!Q22*2)+('[5]5A5_LSMSA'!Q22*6)</f>
        <v>33264</v>
      </c>
      <c r="P22" s="354">
        <f t="shared" si="9"/>
        <v>-8314</v>
      </c>
      <c r="Q22" s="357">
        <f t="shared" si="10"/>
        <v>-2079</v>
      </c>
      <c r="R22" s="359">
        <f t="shared" si="4"/>
        <v>24950</v>
      </c>
    </row>
    <row r="23" spans="1:18" ht="15.6" customHeight="1" x14ac:dyDescent="0.2">
      <c r="A23" s="651">
        <v>17</v>
      </c>
      <c r="B23" s="370" t="s">
        <v>23</v>
      </c>
      <c r="C23" s="652">
        <f>'8_2.1.18 SIS'!BA23</f>
        <v>26</v>
      </c>
      <c r="D23" s="653">
        <f>'3_Levels 1&amp;2'!AM23+'3_Levels 1&amp;2'!AU23</f>
        <v>7899.6304917587395</v>
      </c>
      <c r="E23" s="654">
        <f t="shared" si="5"/>
        <v>205390.39278572722</v>
      </c>
      <c r="F23" s="654">
        <v>801.47762416806802</v>
      </c>
      <c r="G23" s="654">
        <f t="shared" si="6"/>
        <v>20838.41822836977</v>
      </c>
      <c r="H23" s="655">
        <f t="shared" si="7"/>
        <v>226229</v>
      </c>
      <c r="I23" s="372">
        <f>[2]Oct_LSMSA!$G23</f>
        <v>-17402</v>
      </c>
      <c r="J23" s="372">
        <f>[2]Feb_LSMSA!$G23</f>
        <v>0</v>
      </c>
      <c r="K23" s="376">
        <f t="shared" si="2"/>
        <v>-17402</v>
      </c>
      <c r="L23" s="655">
        <f t="shared" si="3"/>
        <v>208827</v>
      </c>
      <c r="M23" s="653"/>
      <c r="N23" s="375">
        <f t="shared" si="8"/>
        <v>208827</v>
      </c>
      <c r="O23" s="372">
        <f>('[3]5A5_LSMSA'!Q23*2)+('[5]5A5_LSMSA'!Q23*6)</f>
        <v>150822</v>
      </c>
      <c r="P23" s="372">
        <f t="shared" si="9"/>
        <v>58005</v>
      </c>
      <c r="Q23" s="375">
        <f t="shared" si="10"/>
        <v>14501</v>
      </c>
      <c r="R23" s="375">
        <f t="shared" si="4"/>
        <v>208827</v>
      </c>
    </row>
    <row r="24" spans="1:18" ht="15.6" customHeight="1" x14ac:dyDescent="0.2">
      <c r="A24" s="651">
        <v>18</v>
      </c>
      <c r="B24" s="370" t="s">
        <v>24</v>
      </c>
      <c r="C24" s="652">
        <f>'8_2.1.18 SIS'!BA24</f>
        <v>1</v>
      </c>
      <c r="D24" s="653">
        <f>'3_Levels 1&amp;2'!AM24+'3_Levels 1&amp;2'!AU24</f>
        <v>8973.4894818652847</v>
      </c>
      <c r="E24" s="654">
        <f t="shared" si="5"/>
        <v>8973.4894818652847</v>
      </c>
      <c r="F24" s="654">
        <v>845.94999999999993</v>
      </c>
      <c r="G24" s="654">
        <f t="shared" si="6"/>
        <v>845.94999999999993</v>
      </c>
      <c r="H24" s="655">
        <f t="shared" si="7"/>
        <v>9819</v>
      </c>
      <c r="I24" s="372">
        <f>[2]Oct_LSMSA!$G24</f>
        <v>-9819</v>
      </c>
      <c r="J24" s="372">
        <f>[2]Feb_LSMSA!$G24</f>
        <v>0</v>
      </c>
      <c r="K24" s="376">
        <f t="shared" si="2"/>
        <v>-9819</v>
      </c>
      <c r="L24" s="655">
        <f t="shared" si="3"/>
        <v>0</v>
      </c>
      <c r="M24" s="653"/>
      <c r="N24" s="375">
        <f t="shared" si="8"/>
        <v>0</v>
      </c>
      <c r="O24" s="372">
        <f>('[3]5A5_LSMSA'!Q24*2)+('[5]5A5_LSMSA'!Q24*6)</f>
        <v>6544</v>
      </c>
      <c r="P24" s="372">
        <f t="shared" si="9"/>
        <v>-6544</v>
      </c>
      <c r="Q24" s="375">
        <f t="shared" si="10"/>
        <v>-1636</v>
      </c>
      <c r="R24" s="375">
        <f t="shared" si="4"/>
        <v>0</v>
      </c>
    </row>
    <row r="25" spans="1:18" ht="15.6" customHeight="1" x14ac:dyDescent="0.2">
      <c r="A25" s="651">
        <v>19</v>
      </c>
      <c r="B25" s="370" t="s">
        <v>25</v>
      </c>
      <c r="C25" s="652">
        <f>'8_2.1.18 SIS'!BA25</f>
        <v>0</v>
      </c>
      <c r="D25" s="653">
        <f>'3_Levels 1&amp;2'!AM25+'3_Levels 1&amp;2'!AU25</f>
        <v>8447.4470752235666</v>
      </c>
      <c r="E25" s="654">
        <f t="shared" si="5"/>
        <v>0</v>
      </c>
      <c r="F25" s="654">
        <v>905.43</v>
      </c>
      <c r="G25" s="654">
        <f t="shared" si="6"/>
        <v>0</v>
      </c>
      <c r="H25" s="655">
        <f t="shared" si="7"/>
        <v>0</v>
      </c>
      <c r="I25" s="372">
        <f>[2]Oct_LSMSA!$G25</f>
        <v>9353</v>
      </c>
      <c r="J25" s="372">
        <f>[2]Feb_LSMSA!$G25</f>
        <v>0</v>
      </c>
      <c r="K25" s="376">
        <f t="shared" si="2"/>
        <v>9353</v>
      </c>
      <c r="L25" s="655">
        <f t="shared" si="3"/>
        <v>9353</v>
      </c>
      <c r="M25" s="653"/>
      <c r="N25" s="375">
        <f t="shared" si="8"/>
        <v>9353</v>
      </c>
      <c r="O25" s="372">
        <f>('[3]5A5_LSMSA'!Q25*2)+('[5]5A5_LSMSA'!Q25*6)</f>
        <v>0</v>
      </c>
      <c r="P25" s="372">
        <f t="shared" si="9"/>
        <v>9353</v>
      </c>
      <c r="Q25" s="375">
        <f t="shared" si="10"/>
        <v>2338</v>
      </c>
      <c r="R25" s="375">
        <f t="shared" si="4"/>
        <v>9353</v>
      </c>
    </row>
    <row r="26" spans="1:18" ht="15.6" customHeight="1" x14ac:dyDescent="0.2">
      <c r="A26" s="656">
        <v>20</v>
      </c>
      <c r="B26" s="384" t="s">
        <v>26</v>
      </c>
      <c r="C26" s="657">
        <f>'8_2.1.18 SIS'!BA26</f>
        <v>2</v>
      </c>
      <c r="D26" s="658">
        <f>'3_Levels 1&amp;2'!AM26+'3_Levels 1&amp;2'!AU26</f>
        <v>8344.7992993185399</v>
      </c>
      <c r="E26" s="659">
        <f t="shared" si="5"/>
        <v>16689.59859863708</v>
      </c>
      <c r="F26" s="659">
        <v>586.16999999999996</v>
      </c>
      <c r="G26" s="659">
        <f t="shared" si="6"/>
        <v>1172.3399999999999</v>
      </c>
      <c r="H26" s="660">
        <f t="shared" si="7"/>
        <v>17862</v>
      </c>
      <c r="I26" s="386">
        <f>[2]Oct_LSMSA!$G26</f>
        <v>-8931</v>
      </c>
      <c r="J26" s="386">
        <f>[2]Feb_LSMSA!$G26</f>
        <v>0</v>
      </c>
      <c r="K26" s="390">
        <f t="shared" si="2"/>
        <v>-8931</v>
      </c>
      <c r="L26" s="660">
        <f t="shared" si="3"/>
        <v>8931</v>
      </c>
      <c r="M26" s="658"/>
      <c r="N26" s="389">
        <f t="shared" si="8"/>
        <v>8931</v>
      </c>
      <c r="O26" s="392">
        <f>('[3]5A5_LSMSA'!Q26*2)+('[5]5A5_LSMSA'!Q26*6)</f>
        <v>11906</v>
      </c>
      <c r="P26" s="386">
        <f t="shared" si="9"/>
        <v>-2975</v>
      </c>
      <c r="Q26" s="393">
        <f t="shared" si="10"/>
        <v>-744</v>
      </c>
      <c r="R26" s="389">
        <f t="shared" si="4"/>
        <v>8931</v>
      </c>
    </row>
    <row r="27" spans="1:18" ht="15.6" customHeight="1" x14ac:dyDescent="0.2">
      <c r="A27" s="646">
        <v>21</v>
      </c>
      <c r="B27" s="352" t="s">
        <v>27</v>
      </c>
      <c r="C27" s="647">
        <f>'8_2.1.18 SIS'!BA27</f>
        <v>1</v>
      </c>
      <c r="D27" s="648">
        <f>'3_Levels 1&amp;2'!AM27+'3_Levels 1&amp;2'!AU27</f>
        <v>8888.7710980917309</v>
      </c>
      <c r="E27" s="649">
        <f t="shared" si="5"/>
        <v>8888.7710980917309</v>
      </c>
      <c r="F27" s="649">
        <v>610.35</v>
      </c>
      <c r="G27" s="649">
        <f t="shared" si="6"/>
        <v>610.35</v>
      </c>
      <c r="H27" s="650">
        <f t="shared" si="7"/>
        <v>9499</v>
      </c>
      <c r="I27" s="354">
        <f>[2]Oct_LSMSA!$G27</f>
        <v>9499</v>
      </c>
      <c r="J27" s="354">
        <f>[2]Feb_LSMSA!$G27</f>
        <v>0</v>
      </c>
      <c r="K27" s="358">
        <f t="shared" si="2"/>
        <v>9499</v>
      </c>
      <c r="L27" s="650">
        <f t="shared" si="3"/>
        <v>18998</v>
      </c>
      <c r="M27" s="648"/>
      <c r="N27" s="357">
        <f t="shared" si="8"/>
        <v>18998</v>
      </c>
      <c r="O27" s="354">
        <f>('[3]5A5_LSMSA'!Q27*2)+('[5]5A5_LSMSA'!Q27*6)</f>
        <v>6336</v>
      </c>
      <c r="P27" s="354">
        <f t="shared" si="9"/>
        <v>12662</v>
      </c>
      <c r="Q27" s="357">
        <f t="shared" si="10"/>
        <v>3166</v>
      </c>
      <c r="R27" s="359">
        <f t="shared" si="4"/>
        <v>18998</v>
      </c>
    </row>
    <row r="28" spans="1:18" ht="15.6" customHeight="1" x14ac:dyDescent="0.2">
      <c r="A28" s="651">
        <v>22</v>
      </c>
      <c r="B28" s="370" t="s">
        <v>28</v>
      </c>
      <c r="C28" s="652">
        <f>'8_2.1.18 SIS'!BA28</f>
        <v>3</v>
      </c>
      <c r="D28" s="653">
        <f>'3_Levels 1&amp;2'!AM28+'3_Levels 1&amp;2'!AU28</f>
        <v>9036.0812145056443</v>
      </c>
      <c r="E28" s="654">
        <f t="shared" si="5"/>
        <v>27108.243643516933</v>
      </c>
      <c r="F28" s="654">
        <v>496.36</v>
      </c>
      <c r="G28" s="654">
        <f t="shared" si="6"/>
        <v>1489.08</v>
      </c>
      <c r="H28" s="655">
        <f t="shared" si="7"/>
        <v>28597</v>
      </c>
      <c r="I28" s="372">
        <f>[2]Oct_LSMSA!$G28</f>
        <v>-19065</v>
      </c>
      <c r="J28" s="372">
        <f>[2]Feb_LSMSA!$G28</f>
        <v>0</v>
      </c>
      <c r="K28" s="376">
        <f t="shared" si="2"/>
        <v>-19065</v>
      </c>
      <c r="L28" s="655">
        <f t="shared" si="3"/>
        <v>9532</v>
      </c>
      <c r="M28" s="653"/>
      <c r="N28" s="375">
        <f t="shared" si="8"/>
        <v>9532</v>
      </c>
      <c r="O28" s="372">
        <f>('[3]5A5_LSMSA'!Q28*2)+('[5]5A5_LSMSA'!Q28*6)</f>
        <v>19064</v>
      </c>
      <c r="P28" s="372">
        <f t="shared" si="9"/>
        <v>-9532</v>
      </c>
      <c r="Q28" s="375">
        <f t="shared" si="10"/>
        <v>-2383</v>
      </c>
      <c r="R28" s="375">
        <f t="shared" si="4"/>
        <v>9532</v>
      </c>
    </row>
    <row r="29" spans="1:18" ht="15.6" customHeight="1" x14ac:dyDescent="0.2">
      <c r="A29" s="651">
        <v>23</v>
      </c>
      <c r="B29" s="370" t="s">
        <v>29</v>
      </c>
      <c r="C29" s="652">
        <f>'8_2.1.18 SIS'!BA29</f>
        <v>7</v>
      </c>
      <c r="D29" s="653">
        <f>'3_Levels 1&amp;2'!AM29+'3_Levels 1&amp;2'!AU29</f>
        <v>8834.333221059258</v>
      </c>
      <c r="E29" s="654">
        <f t="shared" si="5"/>
        <v>61840.332547414808</v>
      </c>
      <c r="F29" s="654">
        <v>688.58</v>
      </c>
      <c r="G29" s="654">
        <f t="shared" si="6"/>
        <v>4820.0600000000004</v>
      </c>
      <c r="H29" s="655">
        <f t="shared" si="7"/>
        <v>66660</v>
      </c>
      <c r="I29" s="372">
        <f>[2]Oct_LSMSA!$G29</f>
        <v>38092</v>
      </c>
      <c r="J29" s="372">
        <f>[2]Feb_LSMSA!$G29</f>
        <v>-9523</v>
      </c>
      <c r="K29" s="376">
        <f t="shared" si="2"/>
        <v>28569</v>
      </c>
      <c r="L29" s="655">
        <f t="shared" si="3"/>
        <v>95229</v>
      </c>
      <c r="M29" s="653"/>
      <c r="N29" s="375">
        <f t="shared" si="8"/>
        <v>95229</v>
      </c>
      <c r="O29" s="372">
        <f>('[3]5A5_LSMSA'!Q29*2)+('[5]5A5_LSMSA'!Q29*6)</f>
        <v>44440</v>
      </c>
      <c r="P29" s="372">
        <f t="shared" si="9"/>
        <v>50789</v>
      </c>
      <c r="Q29" s="375">
        <f t="shared" si="10"/>
        <v>12697</v>
      </c>
      <c r="R29" s="375">
        <f t="shared" si="4"/>
        <v>95229</v>
      </c>
    </row>
    <row r="30" spans="1:18" ht="15.6" customHeight="1" x14ac:dyDescent="0.2">
      <c r="A30" s="651">
        <v>24</v>
      </c>
      <c r="B30" s="370" t="s">
        <v>30</v>
      </c>
      <c r="C30" s="652">
        <f>'8_2.1.18 SIS'!BA30</f>
        <v>1</v>
      </c>
      <c r="D30" s="653">
        <f>'3_Levels 1&amp;2'!AM30+'3_Levels 1&amp;2'!AU30</f>
        <v>8135.3656733828211</v>
      </c>
      <c r="E30" s="654">
        <f t="shared" si="5"/>
        <v>8135.3656733828211</v>
      </c>
      <c r="F30" s="654">
        <v>854.24999999999989</v>
      </c>
      <c r="G30" s="654">
        <f t="shared" si="6"/>
        <v>854.24999999999989</v>
      </c>
      <c r="H30" s="655">
        <f t="shared" si="7"/>
        <v>8990</v>
      </c>
      <c r="I30" s="372">
        <f>[2]Oct_LSMSA!$G30</f>
        <v>8990</v>
      </c>
      <c r="J30" s="372">
        <f>[2]Feb_LSMSA!$G30</f>
        <v>0</v>
      </c>
      <c r="K30" s="376">
        <f t="shared" si="2"/>
        <v>8990</v>
      </c>
      <c r="L30" s="655">
        <f t="shared" si="3"/>
        <v>17980</v>
      </c>
      <c r="M30" s="653"/>
      <c r="N30" s="375">
        <f t="shared" si="8"/>
        <v>17980</v>
      </c>
      <c r="O30" s="372">
        <f>('[3]5A5_LSMSA'!Q30*2)+('[5]5A5_LSMSA'!Q30*6)</f>
        <v>5992</v>
      </c>
      <c r="P30" s="372">
        <f t="shared" si="9"/>
        <v>11988</v>
      </c>
      <c r="Q30" s="375">
        <f t="shared" si="10"/>
        <v>2997</v>
      </c>
      <c r="R30" s="375">
        <f t="shared" si="4"/>
        <v>17980</v>
      </c>
    </row>
    <row r="31" spans="1:18" ht="15.6" customHeight="1" x14ac:dyDescent="0.2">
      <c r="A31" s="656">
        <v>25</v>
      </c>
      <c r="B31" s="384" t="s">
        <v>31</v>
      </c>
      <c r="C31" s="657">
        <f>'8_2.1.18 SIS'!BA31</f>
        <v>3</v>
      </c>
      <c r="D31" s="658">
        <f>'3_Levels 1&amp;2'!AM31+'3_Levels 1&amp;2'!AU31</f>
        <v>8848.2350134048247</v>
      </c>
      <c r="E31" s="659">
        <f t="shared" si="5"/>
        <v>26544.705040214474</v>
      </c>
      <c r="F31" s="659">
        <v>653.73</v>
      </c>
      <c r="G31" s="659">
        <f t="shared" si="6"/>
        <v>1961.19</v>
      </c>
      <c r="H31" s="660">
        <f t="shared" si="7"/>
        <v>28506</v>
      </c>
      <c r="I31" s="386">
        <f>[2]Oct_LSMSA!$G31</f>
        <v>0</v>
      </c>
      <c r="J31" s="386">
        <f>[2]Feb_LSMSA!$G31</f>
        <v>0</v>
      </c>
      <c r="K31" s="390">
        <f t="shared" si="2"/>
        <v>0</v>
      </c>
      <c r="L31" s="660">
        <f t="shared" si="3"/>
        <v>28506</v>
      </c>
      <c r="M31" s="658"/>
      <c r="N31" s="389">
        <f t="shared" si="8"/>
        <v>28506</v>
      </c>
      <c r="O31" s="392">
        <f>('[3]5A5_LSMSA'!Q31*2)+('[5]5A5_LSMSA'!Q31*6)</f>
        <v>19002</v>
      </c>
      <c r="P31" s="386">
        <f t="shared" si="9"/>
        <v>9504</v>
      </c>
      <c r="Q31" s="393">
        <f t="shared" si="10"/>
        <v>2376</v>
      </c>
      <c r="R31" s="389">
        <f t="shared" si="4"/>
        <v>28506</v>
      </c>
    </row>
    <row r="32" spans="1:18" ht="15.6" customHeight="1" x14ac:dyDescent="0.2">
      <c r="A32" s="646">
        <v>26</v>
      </c>
      <c r="B32" s="352" t="s">
        <v>32</v>
      </c>
      <c r="C32" s="647">
        <f>'8_2.1.18 SIS'!BA32</f>
        <v>8</v>
      </c>
      <c r="D32" s="648">
        <f>'3_Levels 1&amp;2'!AM32+'3_Levels 1&amp;2'!AU32</f>
        <v>8356.8264776333308</v>
      </c>
      <c r="E32" s="649">
        <f t="shared" si="5"/>
        <v>66854.611821066646</v>
      </c>
      <c r="F32" s="649">
        <v>836.83</v>
      </c>
      <c r="G32" s="649">
        <f t="shared" si="6"/>
        <v>6694.64</v>
      </c>
      <c r="H32" s="650">
        <f t="shared" si="7"/>
        <v>73549</v>
      </c>
      <c r="I32" s="354">
        <f>[2]Oct_LSMSA!$G32</f>
        <v>-27581</v>
      </c>
      <c r="J32" s="354">
        <f>[2]Feb_LSMSA!$G32</f>
        <v>0</v>
      </c>
      <c r="K32" s="358">
        <f t="shared" si="2"/>
        <v>-27581</v>
      </c>
      <c r="L32" s="650">
        <f t="shared" si="3"/>
        <v>45968</v>
      </c>
      <c r="M32" s="648"/>
      <c r="N32" s="357">
        <f t="shared" si="8"/>
        <v>45968</v>
      </c>
      <c r="O32" s="354">
        <f>('[3]5A5_LSMSA'!Q32*2)+('[5]5A5_LSMSA'!Q32*6)</f>
        <v>49032</v>
      </c>
      <c r="P32" s="354">
        <f t="shared" si="9"/>
        <v>-3064</v>
      </c>
      <c r="Q32" s="357">
        <f t="shared" si="10"/>
        <v>-766</v>
      </c>
      <c r="R32" s="359">
        <f t="shared" si="4"/>
        <v>45968</v>
      </c>
    </row>
    <row r="33" spans="1:18" ht="15.6" customHeight="1" x14ac:dyDescent="0.2">
      <c r="A33" s="651">
        <v>27</v>
      </c>
      <c r="B33" s="370" t="s">
        <v>33</v>
      </c>
      <c r="C33" s="652">
        <f>'8_2.1.18 SIS'!BA33</f>
        <v>4</v>
      </c>
      <c r="D33" s="653">
        <f>'3_Levels 1&amp;2'!AM33+'3_Levels 1&amp;2'!AU33</f>
        <v>9098.7491406387853</v>
      </c>
      <c r="E33" s="654">
        <f t="shared" si="5"/>
        <v>36394.996562555141</v>
      </c>
      <c r="F33" s="654">
        <v>693.06</v>
      </c>
      <c r="G33" s="654">
        <f t="shared" si="6"/>
        <v>2772.24</v>
      </c>
      <c r="H33" s="655">
        <f t="shared" si="7"/>
        <v>39167</v>
      </c>
      <c r="I33" s="372">
        <f>[2]Oct_LSMSA!$G33</f>
        <v>-9792</v>
      </c>
      <c r="J33" s="372">
        <f>[2]Feb_LSMSA!$G33</f>
        <v>0</v>
      </c>
      <c r="K33" s="376">
        <f t="shared" si="2"/>
        <v>-9792</v>
      </c>
      <c r="L33" s="655">
        <f t="shared" si="3"/>
        <v>29375</v>
      </c>
      <c r="M33" s="653"/>
      <c r="N33" s="375">
        <f t="shared" si="8"/>
        <v>29375</v>
      </c>
      <c r="O33" s="372">
        <f>('[3]5A5_LSMSA'!Q33*2)+('[5]5A5_LSMSA'!Q33*6)</f>
        <v>26112</v>
      </c>
      <c r="P33" s="372">
        <f t="shared" si="9"/>
        <v>3263</v>
      </c>
      <c r="Q33" s="375">
        <f t="shared" si="10"/>
        <v>816</v>
      </c>
      <c r="R33" s="375">
        <f t="shared" si="4"/>
        <v>29375</v>
      </c>
    </row>
    <row r="34" spans="1:18" ht="15.6" customHeight="1" x14ac:dyDescent="0.2">
      <c r="A34" s="651">
        <v>28</v>
      </c>
      <c r="B34" s="370" t="s">
        <v>34</v>
      </c>
      <c r="C34" s="652">
        <f>'8_2.1.18 SIS'!BA34</f>
        <v>11</v>
      </c>
      <c r="D34" s="653">
        <f>'3_Levels 1&amp;2'!AM34+'3_Levels 1&amp;2'!AU34</f>
        <v>7668.1229243718517</v>
      </c>
      <c r="E34" s="654">
        <f t="shared" si="5"/>
        <v>84349.352168090365</v>
      </c>
      <c r="F34" s="654">
        <v>694.4</v>
      </c>
      <c r="G34" s="654">
        <f t="shared" si="6"/>
        <v>7638.4</v>
      </c>
      <c r="H34" s="655">
        <f t="shared" si="7"/>
        <v>91988</v>
      </c>
      <c r="I34" s="372">
        <f>[2]Oct_LSMSA!$G34</f>
        <v>33450</v>
      </c>
      <c r="J34" s="372">
        <f>[2]Feb_LSMSA!$G34</f>
        <v>-8363</v>
      </c>
      <c r="K34" s="376">
        <f t="shared" si="2"/>
        <v>25087</v>
      </c>
      <c r="L34" s="655">
        <f t="shared" si="3"/>
        <v>117075</v>
      </c>
      <c r="M34" s="653"/>
      <c r="N34" s="375">
        <f t="shared" si="8"/>
        <v>117075</v>
      </c>
      <c r="O34" s="372">
        <f>('[3]5A5_LSMSA'!Q34*2)+('[5]5A5_LSMSA'!Q34*6)</f>
        <v>61328</v>
      </c>
      <c r="P34" s="372">
        <f t="shared" si="9"/>
        <v>55747</v>
      </c>
      <c r="Q34" s="375">
        <f t="shared" si="10"/>
        <v>13937</v>
      </c>
      <c r="R34" s="375">
        <f t="shared" si="4"/>
        <v>117075</v>
      </c>
    </row>
    <row r="35" spans="1:18" ht="15.6" customHeight="1" x14ac:dyDescent="0.2">
      <c r="A35" s="651">
        <v>29</v>
      </c>
      <c r="B35" s="370" t="s">
        <v>35</v>
      </c>
      <c r="C35" s="652">
        <f>'8_2.1.18 SIS'!BA35</f>
        <v>9</v>
      </c>
      <c r="D35" s="653">
        <f>'3_Levels 1&amp;2'!AM35+'3_Levels 1&amp;2'!AU35</f>
        <v>7902.1293120638093</v>
      </c>
      <c r="E35" s="654">
        <f t="shared" si="5"/>
        <v>71119.163808574289</v>
      </c>
      <c r="F35" s="654">
        <v>754.94999999999993</v>
      </c>
      <c r="G35" s="654">
        <f t="shared" si="6"/>
        <v>6794.5499999999993</v>
      </c>
      <c r="H35" s="655">
        <f t="shared" si="7"/>
        <v>77914</v>
      </c>
      <c r="I35" s="372">
        <f>[2]Oct_LSMSA!$G35</f>
        <v>25971</v>
      </c>
      <c r="J35" s="372">
        <f>[2]Feb_LSMSA!$G35</f>
        <v>0</v>
      </c>
      <c r="K35" s="376">
        <f t="shared" si="2"/>
        <v>25971</v>
      </c>
      <c r="L35" s="655">
        <f t="shared" si="3"/>
        <v>103885</v>
      </c>
      <c r="M35" s="653"/>
      <c r="N35" s="375">
        <f t="shared" si="8"/>
        <v>103885</v>
      </c>
      <c r="O35" s="372">
        <f>('[3]5A5_LSMSA'!Q35*2)+('[5]5A5_LSMSA'!Q35*6)</f>
        <v>51944</v>
      </c>
      <c r="P35" s="372">
        <f t="shared" si="9"/>
        <v>51941</v>
      </c>
      <c r="Q35" s="375">
        <f t="shared" si="10"/>
        <v>12985</v>
      </c>
      <c r="R35" s="375">
        <f t="shared" si="4"/>
        <v>103885</v>
      </c>
    </row>
    <row r="36" spans="1:18" ht="15.6" customHeight="1" x14ac:dyDescent="0.2">
      <c r="A36" s="656">
        <v>30</v>
      </c>
      <c r="B36" s="384" t="s">
        <v>36</v>
      </c>
      <c r="C36" s="657">
        <f>'8_2.1.18 SIS'!BA36</f>
        <v>0</v>
      </c>
      <c r="D36" s="658">
        <f>'3_Levels 1&amp;2'!AM36+'3_Levels 1&amp;2'!AU36</f>
        <v>9339.7739392728727</v>
      </c>
      <c r="E36" s="659">
        <f t="shared" si="5"/>
        <v>0</v>
      </c>
      <c r="F36" s="659">
        <v>727.17</v>
      </c>
      <c r="G36" s="659">
        <f t="shared" si="6"/>
        <v>0</v>
      </c>
      <c r="H36" s="660">
        <f t="shared" si="7"/>
        <v>0</v>
      </c>
      <c r="I36" s="386">
        <f>[2]Oct_LSMSA!$G36</f>
        <v>0</v>
      </c>
      <c r="J36" s="386">
        <f>[2]Feb_LSMSA!$G36</f>
        <v>0</v>
      </c>
      <c r="K36" s="390">
        <f t="shared" si="2"/>
        <v>0</v>
      </c>
      <c r="L36" s="660">
        <f t="shared" si="3"/>
        <v>0</v>
      </c>
      <c r="M36" s="658"/>
      <c r="N36" s="389">
        <f t="shared" si="8"/>
        <v>0</v>
      </c>
      <c r="O36" s="392">
        <f>('[3]5A5_LSMSA'!Q36*2)+('[5]5A5_LSMSA'!Q36*6)</f>
        <v>0</v>
      </c>
      <c r="P36" s="386">
        <f t="shared" si="9"/>
        <v>0</v>
      </c>
      <c r="Q36" s="393">
        <f t="shared" si="10"/>
        <v>0</v>
      </c>
      <c r="R36" s="389">
        <f t="shared" si="4"/>
        <v>0</v>
      </c>
    </row>
    <row r="37" spans="1:18" ht="15.6" customHeight="1" x14ac:dyDescent="0.2">
      <c r="A37" s="646">
        <v>31</v>
      </c>
      <c r="B37" s="352" t="s">
        <v>37</v>
      </c>
      <c r="C37" s="647">
        <f>'8_2.1.18 SIS'!BA37</f>
        <v>3</v>
      </c>
      <c r="D37" s="648">
        <f>'3_Levels 1&amp;2'!AM37+'3_Levels 1&amp;2'!AU37</f>
        <v>8537.4565604377931</v>
      </c>
      <c r="E37" s="649">
        <f t="shared" si="5"/>
        <v>25612.369681313379</v>
      </c>
      <c r="F37" s="649">
        <v>620.83000000000004</v>
      </c>
      <c r="G37" s="649">
        <f t="shared" si="6"/>
        <v>1862.4900000000002</v>
      </c>
      <c r="H37" s="650">
        <f t="shared" si="7"/>
        <v>27475</v>
      </c>
      <c r="I37" s="354">
        <f>[2]Oct_LSMSA!$G37</f>
        <v>-9158</v>
      </c>
      <c r="J37" s="354">
        <f>[2]Feb_LSMSA!$G37</f>
        <v>0</v>
      </c>
      <c r="K37" s="358">
        <f t="shared" si="2"/>
        <v>-9158</v>
      </c>
      <c r="L37" s="650">
        <f t="shared" si="3"/>
        <v>18317</v>
      </c>
      <c r="M37" s="648"/>
      <c r="N37" s="357">
        <f t="shared" si="8"/>
        <v>18317</v>
      </c>
      <c r="O37" s="354">
        <f>('[3]5A5_LSMSA'!Q37*2)+('[5]5A5_LSMSA'!Q37*6)</f>
        <v>18320</v>
      </c>
      <c r="P37" s="354">
        <f t="shared" si="9"/>
        <v>-3</v>
      </c>
      <c r="Q37" s="357">
        <f t="shared" si="10"/>
        <v>-1</v>
      </c>
      <c r="R37" s="359">
        <f t="shared" si="4"/>
        <v>18317</v>
      </c>
    </row>
    <row r="38" spans="1:18" ht="15.6" customHeight="1" x14ac:dyDescent="0.2">
      <c r="A38" s="651">
        <v>32</v>
      </c>
      <c r="B38" s="370" t="s">
        <v>38</v>
      </c>
      <c r="C38" s="652">
        <f>'8_2.1.18 SIS'!BA38</f>
        <v>22</v>
      </c>
      <c r="D38" s="653">
        <f>'3_Levels 1&amp;2'!AM38+'3_Levels 1&amp;2'!AU38</f>
        <v>8543.4269162471755</v>
      </c>
      <c r="E38" s="654">
        <f t="shared" si="5"/>
        <v>187955.39215743786</v>
      </c>
      <c r="F38" s="654">
        <v>559.77</v>
      </c>
      <c r="G38" s="654">
        <f t="shared" si="6"/>
        <v>12314.939999999999</v>
      </c>
      <c r="H38" s="655">
        <f t="shared" si="7"/>
        <v>200270</v>
      </c>
      <c r="I38" s="372">
        <f>[2]Oct_LSMSA!$G38</f>
        <v>18206</v>
      </c>
      <c r="J38" s="372">
        <f>[2]Feb_LSMSA!$G38</f>
        <v>-4552</v>
      </c>
      <c r="K38" s="376">
        <f t="shared" si="2"/>
        <v>13654</v>
      </c>
      <c r="L38" s="655">
        <f t="shared" si="3"/>
        <v>213924</v>
      </c>
      <c r="M38" s="653"/>
      <c r="N38" s="375">
        <f t="shared" si="8"/>
        <v>213924</v>
      </c>
      <c r="O38" s="372">
        <f>('[3]5A5_LSMSA'!Q38*2)+('[5]5A5_LSMSA'!Q38*6)</f>
        <v>133512</v>
      </c>
      <c r="P38" s="372">
        <f t="shared" si="9"/>
        <v>80412</v>
      </c>
      <c r="Q38" s="375">
        <f t="shared" si="10"/>
        <v>20103</v>
      </c>
      <c r="R38" s="375">
        <f t="shared" si="4"/>
        <v>213924</v>
      </c>
    </row>
    <row r="39" spans="1:18" ht="15.6" customHeight="1" x14ac:dyDescent="0.2">
      <c r="A39" s="651">
        <v>33</v>
      </c>
      <c r="B39" s="370" t="s">
        <v>39</v>
      </c>
      <c r="C39" s="652">
        <f>'8_2.1.18 SIS'!BA39</f>
        <v>0</v>
      </c>
      <c r="D39" s="653">
        <f>'3_Levels 1&amp;2'!AM39+'3_Levels 1&amp;2'!AU39</f>
        <v>9398.698493150685</v>
      </c>
      <c r="E39" s="654">
        <f t="shared" si="5"/>
        <v>0</v>
      </c>
      <c r="F39" s="654">
        <v>655.31000000000006</v>
      </c>
      <c r="G39" s="654">
        <f t="shared" si="6"/>
        <v>0</v>
      </c>
      <c r="H39" s="655">
        <f t="shared" si="7"/>
        <v>0</v>
      </c>
      <c r="I39" s="372">
        <f>[2]Oct_LSMSA!$G39</f>
        <v>10054</v>
      </c>
      <c r="J39" s="372">
        <f>[2]Feb_LSMSA!$G39</f>
        <v>0</v>
      </c>
      <c r="K39" s="376">
        <f t="shared" ref="K39:K70" si="11">I39+J39</f>
        <v>10054</v>
      </c>
      <c r="L39" s="655">
        <f t="shared" si="3"/>
        <v>10054</v>
      </c>
      <c r="M39" s="653"/>
      <c r="N39" s="375">
        <f t="shared" si="8"/>
        <v>10054</v>
      </c>
      <c r="O39" s="372">
        <f>('[3]5A5_LSMSA'!Q39*2)+('[5]5A5_LSMSA'!Q39*6)</f>
        <v>0</v>
      </c>
      <c r="P39" s="372">
        <f t="shared" si="9"/>
        <v>10054</v>
      </c>
      <c r="Q39" s="375">
        <f t="shared" si="10"/>
        <v>2514</v>
      </c>
      <c r="R39" s="375">
        <f t="shared" ref="R39:R75" si="12">N39</f>
        <v>10054</v>
      </c>
    </row>
    <row r="40" spans="1:18" ht="15.6" customHeight="1" x14ac:dyDescent="0.2">
      <c r="A40" s="651">
        <v>34</v>
      </c>
      <c r="B40" s="370" t="s">
        <v>40</v>
      </c>
      <c r="C40" s="652">
        <f>'8_2.1.18 SIS'!BA40</f>
        <v>0</v>
      </c>
      <c r="D40" s="653">
        <f>'3_Levels 1&amp;2'!AM40+'3_Levels 1&amp;2'!AU40</f>
        <v>9596.7711725379268</v>
      </c>
      <c r="E40" s="654">
        <f t="shared" si="5"/>
        <v>0</v>
      </c>
      <c r="F40" s="654">
        <v>644.11000000000013</v>
      </c>
      <c r="G40" s="654">
        <f t="shared" si="6"/>
        <v>0</v>
      </c>
      <c r="H40" s="655">
        <f t="shared" si="7"/>
        <v>0</v>
      </c>
      <c r="I40" s="372">
        <f>[2]Oct_LSMSA!$G40</f>
        <v>0</v>
      </c>
      <c r="J40" s="372">
        <f>[2]Feb_LSMSA!$G40</f>
        <v>0</v>
      </c>
      <c r="K40" s="376">
        <f t="shared" si="11"/>
        <v>0</v>
      </c>
      <c r="L40" s="655">
        <f t="shared" si="3"/>
        <v>0</v>
      </c>
      <c r="M40" s="653"/>
      <c r="N40" s="375">
        <f t="shared" si="8"/>
        <v>0</v>
      </c>
      <c r="O40" s="372">
        <f>('[3]5A5_LSMSA'!Q40*2)+('[5]5A5_LSMSA'!Q40*6)</f>
        <v>0</v>
      </c>
      <c r="P40" s="372">
        <f t="shared" si="9"/>
        <v>0</v>
      </c>
      <c r="Q40" s="375">
        <f t="shared" si="10"/>
        <v>0</v>
      </c>
      <c r="R40" s="375">
        <f t="shared" si="12"/>
        <v>0</v>
      </c>
    </row>
    <row r="41" spans="1:18" ht="15.6" customHeight="1" x14ac:dyDescent="0.2">
      <c r="A41" s="656">
        <v>35</v>
      </c>
      <c r="B41" s="384" t="s">
        <v>41</v>
      </c>
      <c r="C41" s="657">
        <f>'8_2.1.18 SIS'!BA41</f>
        <v>29</v>
      </c>
      <c r="D41" s="658">
        <f>'3_Levels 1&amp;2'!AM41+'3_Levels 1&amp;2'!AU41</f>
        <v>8609.6749638108067</v>
      </c>
      <c r="E41" s="659">
        <f t="shared" si="5"/>
        <v>249680.57395051338</v>
      </c>
      <c r="F41" s="659">
        <v>537.96</v>
      </c>
      <c r="G41" s="659">
        <f t="shared" si="6"/>
        <v>15600.84</v>
      </c>
      <c r="H41" s="660">
        <f t="shared" si="7"/>
        <v>265281</v>
      </c>
      <c r="I41" s="386">
        <f>[2]Oct_LSMSA!$G41</f>
        <v>-9148</v>
      </c>
      <c r="J41" s="386">
        <f>[2]Feb_LSMSA!$G41</f>
        <v>-4574</v>
      </c>
      <c r="K41" s="390">
        <f t="shared" si="11"/>
        <v>-13722</v>
      </c>
      <c r="L41" s="660">
        <f t="shared" si="3"/>
        <v>251559</v>
      </c>
      <c r="M41" s="658"/>
      <c r="N41" s="389">
        <f t="shared" si="8"/>
        <v>251559</v>
      </c>
      <c r="O41" s="392">
        <f>('[3]5A5_LSMSA'!Q41*2)+('[5]5A5_LSMSA'!Q41*6)</f>
        <v>176856</v>
      </c>
      <c r="P41" s="386">
        <f t="shared" si="9"/>
        <v>74703</v>
      </c>
      <c r="Q41" s="393">
        <f t="shared" si="10"/>
        <v>18676</v>
      </c>
      <c r="R41" s="389">
        <f t="shared" si="12"/>
        <v>251559</v>
      </c>
    </row>
    <row r="42" spans="1:18" ht="15.6" customHeight="1" x14ac:dyDescent="0.2">
      <c r="A42" s="646">
        <v>36</v>
      </c>
      <c r="B42" s="352" t="s">
        <v>42</v>
      </c>
      <c r="C42" s="647">
        <f>'8_2.1.18 SIS'!BA42</f>
        <v>3</v>
      </c>
      <c r="D42" s="648">
        <f>'3_Levels 1&amp;2'!AM42+'3_Levels 1&amp;2'!AU42</f>
        <v>8208.2794629465534</v>
      </c>
      <c r="E42" s="649">
        <f t="shared" si="5"/>
        <v>24624.83838883966</v>
      </c>
      <c r="F42" s="649">
        <v>746.0335616438357</v>
      </c>
      <c r="G42" s="649">
        <f t="shared" si="6"/>
        <v>2238.1006849315072</v>
      </c>
      <c r="H42" s="650">
        <f t="shared" si="7"/>
        <v>26863</v>
      </c>
      <c r="I42" s="354">
        <f>[2]Oct_LSMSA!$G42</f>
        <v>8954</v>
      </c>
      <c r="J42" s="354">
        <f>[2]Feb_LSMSA!$G42</f>
        <v>-4477</v>
      </c>
      <c r="K42" s="358">
        <f t="shared" si="11"/>
        <v>4477</v>
      </c>
      <c r="L42" s="650">
        <f t="shared" si="3"/>
        <v>31340</v>
      </c>
      <c r="M42" s="648"/>
      <c r="N42" s="357">
        <f t="shared" si="8"/>
        <v>31340</v>
      </c>
      <c r="O42" s="354">
        <f>('[3]5A5_LSMSA'!Q42*2)+('[5]5A5_LSMSA'!Q42*6)</f>
        <v>17912</v>
      </c>
      <c r="P42" s="354">
        <f t="shared" si="9"/>
        <v>13428</v>
      </c>
      <c r="Q42" s="357">
        <f t="shared" si="10"/>
        <v>3357</v>
      </c>
      <c r="R42" s="359">
        <f t="shared" si="12"/>
        <v>31340</v>
      </c>
    </row>
    <row r="43" spans="1:18" ht="15.6" customHeight="1" x14ac:dyDescent="0.2">
      <c r="A43" s="651">
        <v>37</v>
      </c>
      <c r="B43" s="370" t="s">
        <v>43</v>
      </c>
      <c r="C43" s="652">
        <f>'8_2.1.18 SIS'!BA43</f>
        <v>7</v>
      </c>
      <c r="D43" s="653">
        <f>'3_Levels 1&amp;2'!AM43+'3_Levels 1&amp;2'!AU43</f>
        <v>8771.5733025984919</v>
      </c>
      <c r="E43" s="654">
        <f t="shared" si="5"/>
        <v>61401.013118189439</v>
      </c>
      <c r="F43" s="654">
        <v>653.61</v>
      </c>
      <c r="G43" s="654">
        <f t="shared" si="6"/>
        <v>4575.2700000000004</v>
      </c>
      <c r="H43" s="655">
        <f t="shared" si="7"/>
        <v>65976</v>
      </c>
      <c r="I43" s="372">
        <f>[2]Oct_LSMSA!$G43</f>
        <v>-18850</v>
      </c>
      <c r="J43" s="372">
        <f>[2]Feb_LSMSA!$G43</f>
        <v>-4713</v>
      </c>
      <c r="K43" s="376">
        <f t="shared" si="11"/>
        <v>-23563</v>
      </c>
      <c r="L43" s="655">
        <f t="shared" si="3"/>
        <v>42413</v>
      </c>
      <c r="M43" s="653"/>
      <c r="N43" s="375">
        <f t="shared" si="8"/>
        <v>42413</v>
      </c>
      <c r="O43" s="372">
        <f>('[3]5A5_LSMSA'!Q43*2)+('[5]5A5_LSMSA'!Q43*6)</f>
        <v>43984</v>
      </c>
      <c r="P43" s="372">
        <f t="shared" si="9"/>
        <v>-1571</v>
      </c>
      <c r="Q43" s="375">
        <f t="shared" si="10"/>
        <v>-393</v>
      </c>
      <c r="R43" s="375">
        <f t="shared" si="12"/>
        <v>42413</v>
      </c>
    </row>
    <row r="44" spans="1:18" ht="15.6" customHeight="1" x14ac:dyDescent="0.2">
      <c r="A44" s="651">
        <v>38</v>
      </c>
      <c r="B44" s="370" t="s">
        <v>44</v>
      </c>
      <c r="C44" s="652">
        <f>'8_2.1.18 SIS'!BA44</f>
        <v>1</v>
      </c>
      <c r="D44" s="653">
        <f>'3_Levels 1&amp;2'!AM44+'3_Levels 1&amp;2'!AU44</f>
        <v>8521.8890848500378</v>
      </c>
      <c r="E44" s="654">
        <f t="shared" si="5"/>
        <v>8521.8890848500378</v>
      </c>
      <c r="F44" s="654">
        <v>829.92000000000007</v>
      </c>
      <c r="G44" s="654">
        <f t="shared" si="6"/>
        <v>829.92000000000007</v>
      </c>
      <c r="H44" s="655">
        <f t="shared" si="7"/>
        <v>9352</v>
      </c>
      <c r="I44" s="372">
        <f>[2]Oct_LSMSA!$G44</f>
        <v>0</v>
      </c>
      <c r="J44" s="372">
        <f>[2]Feb_LSMSA!$G44</f>
        <v>0</v>
      </c>
      <c r="K44" s="376">
        <f t="shared" si="11"/>
        <v>0</v>
      </c>
      <c r="L44" s="655">
        <f t="shared" si="3"/>
        <v>9352</v>
      </c>
      <c r="M44" s="653"/>
      <c r="N44" s="375">
        <f t="shared" si="8"/>
        <v>9352</v>
      </c>
      <c r="O44" s="372">
        <f>('[3]5A5_LSMSA'!Q44*2)+('[5]5A5_LSMSA'!Q44*6)</f>
        <v>6232</v>
      </c>
      <c r="P44" s="372">
        <f t="shared" si="9"/>
        <v>3120</v>
      </c>
      <c r="Q44" s="375">
        <f t="shared" si="10"/>
        <v>780</v>
      </c>
      <c r="R44" s="375">
        <f t="shared" si="12"/>
        <v>9352</v>
      </c>
    </row>
    <row r="45" spans="1:18" ht="15.6" customHeight="1" x14ac:dyDescent="0.2">
      <c r="A45" s="651">
        <v>39</v>
      </c>
      <c r="B45" s="370" t="s">
        <v>45</v>
      </c>
      <c r="C45" s="652">
        <f>'8_2.1.18 SIS'!BA45</f>
        <v>2</v>
      </c>
      <c r="D45" s="653">
        <f>'3_Levels 1&amp;2'!AM45+'3_Levels 1&amp;2'!AU45</f>
        <v>8393.5314492753623</v>
      </c>
      <c r="E45" s="654">
        <f t="shared" si="5"/>
        <v>16787.062898550725</v>
      </c>
      <c r="F45" s="654">
        <v>779.65573042776396</v>
      </c>
      <c r="G45" s="654">
        <f t="shared" si="6"/>
        <v>1559.3114608555279</v>
      </c>
      <c r="H45" s="655">
        <f t="shared" si="7"/>
        <v>18346</v>
      </c>
      <c r="I45" s="372">
        <f>[2]Oct_LSMSA!$G45</f>
        <v>27520</v>
      </c>
      <c r="J45" s="372">
        <f>[2]Feb_LSMSA!$G45</f>
        <v>0</v>
      </c>
      <c r="K45" s="376">
        <f t="shared" si="11"/>
        <v>27520</v>
      </c>
      <c r="L45" s="655">
        <f t="shared" si="3"/>
        <v>45866</v>
      </c>
      <c r="M45" s="653"/>
      <c r="N45" s="375">
        <f t="shared" si="8"/>
        <v>45866</v>
      </c>
      <c r="O45" s="372">
        <f>('[3]5A5_LSMSA'!Q45*2)+('[5]5A5_LSMSA'!Q45*6)</f>
        <v>12232</v>
      </c>
      <c r="P45" s="372">
        <f t="shared" si="9"/>
        <v>33634</v>
      </c>
      <c r="Q45" s="375">
        <f t="shared" si="10"/>
        <v>8409</v>
      </c>
      <c r="R45" s="375">
        <f t="shared" si="12"/>
        <v>45866</v>
      </c>
    </row>
    <row r="46" spans="1:18" ht="15.6" customHeight="1" x14ac:dyDescent="0.2">
      <c r="A46" s="656">
        <v>40</v>
      </c>
      <c r="B46" s="384" t="s">
        <v>46</v>
      </c>
      <c r="C46" s="657">
        <f>'8_2.1.18 SIS'!BA46</f>
        <v>6</v>
      </c>
      <c r="D46" s="658">
        <f>'3_Levels 1&amp;2'!AM46+'3_Levels 1&amp;2'!AU46</f>
        <v>8675.751319924575</v>
      </c>
      <c r="E46" s="659">
        <f t="shared" si="5"/>
        <v>52054.507919547454</v>
      </c>
      <c r="F46" s="659">
        <v>700.2700000000001</v>
      </c>
      <c r="G46" s="659">
        <f t="shared" si="6"/>
        <v>4201.6200000000008</v>
      </c>
      <c r="H46" s="660">
        <f t="shared" si="7"/>
        <v>56256</v>
      </c>
      <c r="I46" s="386">
        <f>[2]Oct_LSMSA!$G46</f>
        <v>28128</v>
      </c>
      <c r="J46" s="386">
        <f>[2]Feb_LSMSA!$G46</f>
        <v>0</v>
      </c>
      <c r="K46" s="390">
        <f t="shared" si="11"/>
        <v>28128</v>
      </c>
      <c r="L46" s="660">
        <f t="shared" si="3"/>
        <v>84384</v>
      </c>
      <c r="M46" s="658"/>
      <c r="N46" s="389">
        <f t="shared" si="8"/>
        <v>84384</v>
      </c>
      <c r="O46" s="392">
        <f>('[3]5A5_LSMSA'!Q46*2)+('[5]5A5_LSMSA'!Q46*6)</f>
        <v>37504</v>
      </c>
      <c r="P46" s="386">
        <f t="shared" si="9"/>
        <v>46880</v>
      </c>
      <c r="Q46" s="393">
        <f t="shared" si="10"/>
        <v>11720</v>
      </c>
      <c r="R46" s="389">
        <f t="shared" si="12"/>
        <v>84384</v>
      </c>
    </row>
    <row r="47" spans="1:18" ht="15.6" customHeight="1" x14ac:dyDescent="0.2">
      <c r="A47" s="646">
        <v>41</v>
      </c>
      <c r="B47" s="352" t="s">
        <v>47</v>
      </c>
      <c r="C47" s="647">
        <f>'8_2.1.18 SIS'!BA47</f>
        <v>1</v>
      </c>
      <c r="D47" s="648">
        <f>'3_Levels 1&amp;2'!AM47+'3_Levels 1&amp;2'!AU47</f>
        <v>8630.336645525018</v>
      </c>
      <c r="E47" s="649">
        <f t="shared" si="5"/>
        <v>8630.336645525018</v>
      </c>
      <c r="F47" s="649">
        <v>886.22</v>
      </c>
      <c r="G47" s="649">
        <f t="shared" si="6"/>
        <v>886.22</v>
      </c>
      <c r="H47" s="650">
        <f t="shared" si="7"/>
        <v>9517</v>
      </c>
      <c r="I47" s="354">
        <f>[2]Oct_LSMSA!$G47</f>
        <v>0</v>
      </c>
      <c r="J47" s="354">
        <f>[2]Feb_LSMSA!$G47</f>
        <v>-4758</v>
      </c>
      <c r="K47" s="358">
        <f t="shared" si="11"/>
        <v>-4758</v>
      </c>
      <c r="L47" s="650">
        <f t="shared" si="3"/>
        <v>4759</v>
      </c>
      <c r="M47" s="648"/>
      <c r="N47" s="357">
        <f t="shared" si="8"/>
        <v>4759</v>
      </c>
      <c r="O47" s="354">
        <f>('[3]5A5_LSMSA'!Q47*2)+('[5]5A5_LSMSA'!Q47*6)</f>
        <v>6344</v>
      </c>
      <c r="P47" s="354">
        <f t="shared" si="9"/>
        <v>-1585</v>
      </c>
      <c r="Q47" s="357">
        <f t="shared" si="10"/>
        <v>-396</v>
      </c>
      <c r="R47" s="359">
        <f t="shared" si="12"/>
        <v>4759</v>
      </c>
    </row>
    <row r="48" spans="1:18" ht="15.6" customHeight="1" x14ac:dyDescent="0.2">
      <c r="A48" s="651">
        <v>42</v>
      </c>
      <c r="B48" s="370" t="s">
        <v>48</v>
      </c>
      <c r="C48" s="652">
        <f>'8_2.1.18 SIS'!BA48</f>
        <v>1</v>
      </c>
      <c r="D48" s="653">
        <f>'3_Levels 1&amp;2'!AM48+'3_Levels 1&amp;2'!AU48</f>
        <v>9212.2133450580368</v>
      </c>
      <c r="E48" s="654">
        <f t="shared" si="5"/>
        <v>9212.2133450580368</v>
      </c>
      <c r="F48" s="654">
        <v>534.28</v>
      </c>
      <c r="G48" s="654">
        <f t="shared" si="6"/>
        <v>534.28</v>
      </c>
      <c r="H48" s="655">
        <f t="shared" si="7"/>
        <v>9746</v>
      </c>
      <c r="I48" s="372">
        <f>[2]Oct_LSMSA!$G48</f>
        <v>19493</v>
      </c>
      <c r="J48" s="372">
        <f>[2]Feb_LSMSA!$G48</f>
        <v>-4873</v>
      </c>
      <c r="K48" s="376">
        <f t="shared" si="11"/>
        <v>14620</v>
      </c>
      <c r="L48" s="655">
        <f t="shared" si="3"/>
        <v>24366</v>
      </c>
      <c r="M48" s="653"/>
      <c r="N48" s="375">
        <f t="shared" si="8"/>
        <v>24366</v>
      </c>
      <c r="O48" s="372">
        <f>('[3]5A5_LSMSA'!Q48*2)+('[5]5A5_LSMSA'!Q48*6)</f>
        <v>6496</v>
      </c>
      <c r="P48" s="372">
        <f t="shared" si="9"/>
        <v>17870</v>
      </c>
      <c r="Q48" s="375">
        <f t="shared" si="10"/>
        <v>4468</v>
      </c>
      <c r="R48" s="375">
        <f t="shared" si="12"/>
        <v>24366</v>
      </c>
    </row>
    <row r="49" spans="1:18" ht="15.6" customHeight="1" x14ac:dyDescent="0.2">
      <c r="A49" s="651">
        <v>43</v>
      </c>
      <c r="B49" s="370" t="s">
        <v>49</v>
      </c>
      <c r="C49" s="652">
        <f>'8_2.1.18 SIS'!BA49</f>
        <v>2</v>
      </c>
      <c r="D49" s="653">
        <f>'3_Levels 1&amp;2'!AM49+'3_Levels 1&amp;2'!AU49</f>
        <v>9523.8089158969378</v>
      </c>
      <c r="E49" s="654">
        <f t="shared" si="5"/>
        <v>19047.617831793876</v>
      </c>
      <c r="F49" s="654">
        <v>574.6099999999999</v>
      </c>
      <c r="G49" s="654">
        <f t="shared" si="6"/>
        <v>1149.2199999999998</v>
      </c>
      <c r="H49" s="655">
        <f t="shared" si="7"/>
        <v>20197</v>
      </c>
      <c r="I49" s="372">
        <f>[2]Oct_LSMSA!$G49</f>
        <v>70689</v>
      </c>
      <c r="J49" s="372">
        <f>[2]Feb_LSMSA!$G49</f>
        <v>0</v>
      </c>
      <c r="K49" s="376">
        <f t="shared" si="11"/>
        <v>70689</v>
      </c>
      <c r="L49" s="655">
        <f t="shared" si="3"/>
        <v>90886</v>
      </c>
      <c r="M49" s="653"/>
      <c r="N49" s="375">
        <f t="shared" si="8"/>
        <v>90886</v>
      </c>
      <c r="O49" s="372">
        <f>('[3]5A5_LSMSA'!Q49*2)+('[5]5A5_LSMSA'!Q49*6)</f>
        <v>13464</v>
      </c>
      <c r="P49" s="372">
        <f t="shared" si="9"/>
        <v>77422</v>
      </c>
      <c r="Q49" s="375">
        <f t="shared" si="10"/>
        <v>19356</v>
      </c>
      <c r="R49" s="375">
        <f t="shared" si="12"/>
        <v>90886</v>
      </c>
    </row>
    <row r="50" spans="1:18" ht="15.6" customHeight="1" x14ac:dyDescent="0.2">
      <c r="A50" s="651">
        <v>44</v>
      </c>
      <c r="B50" s="370" t="s">
        <v>50</v>
      </c>
      <c r="C50" s="652">
        <f>'8_2.1.18 SIS'!BA50</f>
        <v>1</v>
      </c>
      <c r="D50" s="653">
        <f>'3_Levels 1&amp;2'!AM50+'3_Levels 1&amp;2'!AU50</f>
        <v>8602.7525946317965</v>
      </c>
      <c r="E50" s="654">
        <f t="shared" si="5"/>
        <v>8602.7525946317965</v>
      </c>
      <c r="F50" s="654">
        <v>663.16000000000008</v>
      </c>
      <c r="G50" s="654">
        <f t="shared" si="6"/>
        <v>663.16000000000008</v>
      </c>
      <c r="H50" s="655">
        <f t="shared" si="7"/>
        <v>9266</v>
      </c>
      <c r="I50" s="372">
        <f>[2]Oct_LSMSA!$G50</f>
        <v>0</v>
      </c>
      <c r="J50" s="372">
        <f>[2]Feb_LSMSA!$G50</f>
        <v>0</v>
      </c>
      <c r="K50" s="376">
        <f t="shared" si="11"/>
        <v>0</v>
      </c>
      <c r="L50" s="655">
        <f t="shared" si="3"/>
        <v>9266</v>
      </c>
      <c r="M50" s="653"/>
      <c r="N50" s="375">
        <f t="shared" si="8"/>
        <v>9266</v>
      </c>
      <c r="O50" s="372">
        <f>('[3]5A5_LSMSA'!Q50*2)+('[5]5A5_LSMSA'!Q50*6)</f>
        <v>6176</v>
      </c>
      <c r="P50" s="372">
        <f t="shared" si="9"/>
        <v>3090</v>
      </c>
      <c r="Q50" s="375">
        <f t="shared" si="10"/>
        <v>773</v>
      </c>
      <c r="R50" s="375">
        <f t="shared" si="12"/>
        <v>9266</v>
      </c>
    </row>
    <row r="51" spans="1:18" ht="15.6" customHeight="1" x14ac:dyDescent="0.2">
      <c r="A51" s="656">
        <v>45</v>
      </c>
      <c r="B51" s="384" t="s">
        <v>51</v>
      </c>
      <c r="C51" s="657">
        <f>'8_2.1.18 SIS'!BA51</f>
        <v>1</v>
      </c>
      <c r="D51" s="658">
        <f>'3_Levels 1&amp;2'!AM51+'3_Levels 1&amp;2'!AU51</f>
        <v>7664.8813228482177</v>
      </c>
      <c r="E51" s="659">
        <f t="shared" si="5"/>
        <v>7664.8813228482177</v>
      </c>
      <c r="F51" s="659">
        <v>753.96000000000015</v>
      </c>
      <c r="G51" s="659">
        <f t="shared" si="6"/>
        <v>753.96000000000015</v>
      </c>
      <c r="H51" s="660">
        <f t="shared" si="7"/>
        <v>8419</v>
      </c>
      <c r="I51" s="386">
        <f>[2]Oct_LSMSA!$G51</f>
        <v>16838</v>
      </c>
      <c r="J51" s="386">
        <f>[2]Feb_LSMSA!$G51</f>
        <v>0</v>
      </c>
      <c r="K51" s="390">
        <f t="shared" si="11"/>
        <v>16838</v>
      </c>
      <c r="L51" s="660">
        <f t="shared" si="3"/>
        <v>25257</v>
      </c>
      <c r="M51" s="658"/>
      <c r="N51" s="389">
        <f t="shared" si="8"/>
        <v>25257</v>
      </c>
      <c r="O51" s="392">
        <f>('[3]5A5_LSMSA'!Q51*2)+('[5]5A5_LSMSA'!Q51*6)</f>
        <v>5616</v>
      </c>
      <c r="P51" s="386">
        <f t="shared" si="9"/>
        <v>19641</v>
      </c>
      <c r="Q51" s="393">
        <f t="shared" si="10"/>
        <v>4910</v>
      </c>
      <c r="R51" s="389">
        <f t="shared" si="12"/>
        <v>25257</v>
      </c>
    </row>
    <row r="52" spans="1:18" ht="15.6" customHeight="1" x14ac:dyDescent="0.2">
      <c r="A52" s="646">
        <v>46</v>
      </c>
      <c r="B52" s="352" t="s">
        <v>52</v>
      </c>
      <c r="C52" s="647">
        <f>'8_2.1.18 SIS'!BA52</f>
        <v>0</v>
      </c>
      <c r="D52" s="648">
        <f>'3_Levels 1&amp;2'!AM52+'3_Levels 1&amp;2'!AU52</f>
        <v>10096.342068965518</v>
      </c>
      <c r="E52" s="649">
        <f t="shared" si="5"/>
        <v>0</v>
      </c>
      <c r="F52" s="649">
        <v>728.06</v>
      </c>
      <c r="G52" s="649">
        <f t="shared" si="6"/>
        <v>0</v>
      </c>
      <c r="H52" s="650">
        <f t="shared" si="7"/>
        <v>0</v>
      </c>
      <c r="I52" s="354">
        <f>[2]Oct_LSMSA!$G52</f>
        <v>0</v>
      </c>
      <c r="J52" s="354">
        <f>[2]Feb_LSMSA!$G52</f>
        <v>0</v>
      </c>
      <c r="K52" s="358">
        <f t="shared" si="11"/>
        <v>0</v>
      </c>
      <c r="L52" s="650">
        <f t="shared" si="3"/>
        <v>0</v>
      </c>
      <c r="M52" s="648"/>
      <c r="N52" s="357">
        <f t="shared" si="8"/>
        <v>0</v>
      </c>
      <c r="O52" s="354">
        <f>('[3]5A5_LSMSA'!Q52*2)+('[5]5A5_LSMSA'!Q52*6)</f>
        <v>0</v>
      </c>
      <c r="P52" s="354">
        <f t="shared" si="9"/>
        <v>0</v>
      </c>
      <c r="Q52" s="357">
        <f t="shared" si="10"/>
        <v>0</v>
      </c>
      <c r="R52" s="359">
        <f t="shared" si="12"/>
        <v>0</v>
      </c>
    </row>
    <row r="53" spans="1:18" ht="15.6" customHeight="1" x14ac:dyDescent="0.2">
      <c r="A53" s="651">
        <v>47</v>
      </c>
      <c r="B53" s="370" t="s">
        <v>53</v>
      </c>
      <c r="C53" s="652">
        <f>'8_2.1.18 SIS'!BA53</f>
        <v>0</v>
      </c>
      <c r="D53" s="653">
        <f>'3_Levels 1&amp;2'!AM53+'3_Levels 1&amp;2'!AU53</f>
        <v>8425.1747325102879</v>
      </c>
      <c r="E53" s="654">
        <f t="shared" si="5"/>
        <v>0</v>
      </c>
      <c r="F53" s="654">
        <v>910.76</v>
      </c>
      <c r="G53" s="654">
        <f t="shared" si="6"/>
        <v>0</v>
      </c>
      <c r="H53" s="655">
        <f t="shared" si="7"/>
        <v>0</v>
      </c>
      <c r="I53" s="372">
        <f>[2]Oct_LSMSA!$G53</f>
        <v>0</v>
      </c>
      <c r="J53" s="372">
        <f>[2]Feb_LSMSA!$G53</f>
        <v>0</v>
      </c>
      <c r="K53" s="376">
        <f t="shared" si="11"/>
        <v>0</v>
      </c>
      <c r="L53" s="655">
        <f t="shared" si="3"/>
        <v>0</v>
      </c>
      <c r="M53" s="653"/>
      <c r="N53" s="375">
        <f t="shared" si="8"/>
        <v>0</v>
      </c>
      <c r="O53" s="372">
        <f>('[3]5A5_LSMSA'!Q53*2)+('[5]5A5_LSMSA'!Q53*6)</f>
        <v>0</v>
      </c>
      <c r="P53" s="372">
        <f t="shared" si="9"/>
        <v>0</v>
      </c>
      <c r="Q53" s="375">
        <f t="shared" si="10"/>
        <v>0</v>
      </c>
      <c r="R53" s="375">
        <f t="shared" si="12"/>
        <v>0</v>
      </c>
    </row>
    <row r="54" spans="1:18" ht="15.6" customHeight="1" x14ac:dyDescent="0.2">
      <c r="A54" s="651">
        <v>48</v>
      </c>
      <c r="B54" s="370" t="s">
        <v>91</v>
      </c>
      <c r="C54" s="652">
        <f>'8_2.1.18 SIS'!BA54</f>
        <v>5</v>
      </c>
      <c r="D54" s="653">
        <f>'3_Levels 1&amp;2'!AM54+'3_Levels 1&amp;2'!AU54</f>
        <v>8781.1231918505946</v>
      </c>
      <c r="E54" s="654">
        <f t="shared" si="5"/>
        <v>43905.615959252973</v>
      </c>
      <c r="F54" s="654">
        <v>871.07</v>
      </c>
      <c r="G54" s="654">
        <f t="shared" si="6"/>
        <v>4355.3500000000004</v>
      </c>
      <c r="H54" s="655">
        <f t="shared" si="7"/>
        <v>48261</v>
      </c>
      <c r="I54" s="372">
        <f>[2]Oct_LSMSA!$G54</f>
        <v>-38609</v>
      </c>
      <c r="J54" s="372">
        <f>[2]Feb_LSMSA!$G54</f>
        <v>0</v>
      </c>
      <c r="K54" s="376">
        <f t="shared" si="11"/>
        <v>-38609</v>
      </c>
      <c r="L54" s="655">
        <f t="shared" si="3"/>
        <v>9652</v>
      </c>
      <c r="M54" s="653"/>
      <c r="N54" s="375">
        <f t="shared" si="8"/>
        <v>9652</v>
      </c>
      <c r="O54" s="372">
        <f>('[3]5A5_LSMSA'!Q54*2)+('[5]5A5_LSMSA'!Q54*6)</f>
        <v>32176</v>
      </c>
      <c r="P54" s="372">
        <f t="shared" si="9"/>
        <v>-22524</v>
      </c>
      <c r="Q54" s="375">
        <f t="shared" si="10"/>
        <v>-5631</v>
      </c>
      <c r="R54" s="375">
        <f t="shared" si="12"/>
        <v>9652</v>
      </c>
    </row>
    <row r="55" spans="1:18" ht="15.6" customHeight="1" x14ac:dyDescent="0.2">
      <c r="A55" s="651">
        <v>49</v>
      </c>
      <c r="B55" s="370" t="s">
        <v>54</v>
      </c>
      <c r="C55" s="652">
        <f>'8_2.1.18 SIS'!BA55</f>
        <v>6</v>
      </c>
      <c r="D55" s="653">
        <f>'3_Levels 1&amp;2'!AM55+'3_Levels 1&amp;2'!AU55</f>
        <v>7901.6572993611862</v>
      </c>
      <c r="E55" s="654">
        <f t="shared" si="5"/>
        <v>47409.943796167121</v>
      </c>
      <c r="F55" s="654">
        <v>574.43999999999994</v>
      </c>
      <c r="G55" s="654">
        <f t="shared" si="6"/>
        <v>3446.6399999999994</v>
      </c>
      <c r="H55" s="655">
        <f t="shared" si="7"/>
        <v>50857</v>
      </c>
      <c r="I55" s="372">
        <f>[2]Oct_LSMSA!$G55</f>
        <v>0</v>
      </c>
      <c r="J55" s="372">
        <f>[2]Feb_LSMSA!$G55</f>
        <v>0</v>
      </c>
      <c r="K55" s="376">
        <f t="shared" si="11"/>
        <v>0</v>
      </c>
      <c r="L55" s="655">
        <f t="shared" si="3"/>
        <v>50857</v>
      </c>
      <c r="M55" s="653"/>
      <c r="N55" s="375">
        <f t="shared" si="8"/>
        <v>50857</v>
      </c>
      <c r="O55" s="372">
        <f>('[3]5A5_LSMSA'!Q55*2)+('[5]5A5_LSMSA'!Q55*6)</f>
        <v>33904</v>
      </c>
      <c r="P55" s="372">
        <f t="shared" si="9"/>
        <v>16953</v>
      </c>
      <c r="Q55" s="375">
        <f t="shared" si="10"/>
        <v>4238</v>
      </c>
      <c r="R55" s="375">
        <f t="shared" si="12"/>
        <v>50857</v>
      </c>
    </row>
    <row r="56" spans="1:18" ht="15.6" customHeight="1" x14ac:dyDescent="0.2">
      <c r="A56" s="656">
        <v>50</v>
      </c>
      <c r="B56" s="384" t="s">
        <v>55</v>
      </c>
      <c r="C56" s="657">
        <f>'8_2.1.18 SIS'!BA56</f>
        <v>6</v>
      </c>
      <c r="D56" s="658">
        <f>'3_Levels 1&amp;2'!AM56+'3_Levels 1&amp;2'!AU56</f>
        <v>8705.7197149889871</v>
      </c>
      <c r="E56" s="659">
        <f t="shared" si="5"/>
        <v>52234.318289933923</v>
      </c>
      <c r="F56" s="659">
        <v>634.46</v>
      </c>
      <c r="G56" s="659">
        <f t="shared" si="6"/>
        <v>3806.76</v>
      </c>
      <c r="H56" s="660">
        <f t="shared" si="7"/>
        <v>56041</v>
      </c>
      <c r="I56" s="386">
        <f>[2]Oct_LSMSA!$G56</f>
        <v>-9340</v>
      </c>
      <c r="J56" s="386">
        <f>[2]Feb_LSMSA!$G56</f>
        <v>0</v>
      </c>
      <c r="K56" s="390">
        <f t="shared" si="11"/>
        <v>-9340</v>
      </c>
      <c r="L56" s="660">
        <f t="shared" si="3"/>
        <v>46701</v>
      </c>
      <c r="M56" s="658"/>
      <c r="N56" s="389">
        <f t="shared" si="8"/>
        <v>46701</v>
      </c>
      <c r="O56" s="392">
        <f>('[3]5A5_LSMSA'!Q56*2)+('[5]5A5_LSMSA'!Q56*6)</f>
        <v>37360</v>
      </c>
      <c r="P56" s="386">
        <f t="shared" si="9"/>
        <v>9341</v>
      </c>
      <c r="Q56" s="393">
        <f t="shared" si="10"/>
        <v>2335</v>
      </c>
      <c r="R56" s="389">
        <f t="shared" si="12"/>
        <v>46701</v>
      </c>
    </row>
    <row r="57" spans="1:18" ht="15.6" customHeight="1" x14ac:dyDescent="0.2">
      <c r="A57" s="646">
        <v>51</v>
      </c>
      <c r="B57" s="352" t="s">
        <v>56</v>
      </c>
      <c r="C57" s="647">
        <f>'8_2.1.18 SIS'!BA57</f>
        <v>6</v>
      </c>
      <c r="D57" s="648">
        <f>'3_Levels 1&amp;2'!AM57+'3_Levels 1&amp;2'!AU57</f>
        <v>8837.9145861107754</v>
      </c>
      <c r="E57" s="649">
        <f t="shared" si="5"/>
        <v>53027.487516664653</v>
      </c>
      <c r="F57" s="649">
        <v>706.66</v>
      </c>
      <c r="G57" s="649">
        <f t="shared" si="6"/>
        <v>4239.96</v>
      </c>
      <c r="H57" s="650">
        <f t="shared" si="7"/>
        <v>57267</v>
      </c>
      <c r="I57" s="354">
        <f>[2]Oct_LSMSA!$G57</f>
        <v>-38178</v>
      </c>
      <c r="J57" s="354">
        <f>[2]Feb_LSMSA!$G57</f>
        <v>0</v>
      </c>
      <c r="K57" s="358">
        <f t="shared" si="11"/>
        <v>-38178</v>
      </c>
      <c r="L57" s="650">
        <f t="shared" si="3"/>
        <v>19089</v>
      </c>
      <c r="M57" s="648"/>
      <c r="N57" s="357">
        <f t="shared" si="8"/>
        <v>19089</v>
      </c>
      <c r="O57" s="354">
        <f>('[3]5A5_LSMSA'!Q57*2)+('[5]5A5_LSMSA'!Q57*6)</f>
        <v>38176</v>
      </c>
      <c r="P57" s="354">
        <f t="shared" si="9"/>
        <v>-19087</v>
      </c>
      <c r="Q57" s="357">
        <f t="shared" si="10"/>
        <v>-4772</v>
      </c>
      <c r="R57" s="359">
        <f t="shared" si="12"/>
        <v>19089</v>
      </c>
    </row>
    <row r="58" spans="1:18" ht="15.6" customHeight="1" x14ac:dyDescent="0.2">
      <c r="A58" s="651">
        <v>52</v>
      </c>
      <c r="B58" s="370" t="s">
        <v>57</v>
      </c>
      <c r="C58" s="652">
        <f>'8_2.1.18 SIS'!BA58</f>
        <v>27</v>
      </c>
      <c r="D58" s="653">
        <f>'3_Levels 1&amp;2'!AM58+'3_Levels 1&amp;2'!AU58</f>
        <v>8821.1641127966595</v>
      </c>
      <c r="E58" s="654">
        <f t="shared" si="5"/>
        <v>238171.43104550982</v>
      </c>
      <c r="F58" s="654">
        <v>658.37</v>
      </c>
      <c r="G58" s="654">
        <f t="shared" si="6"/>
        <v>17775.990000000002</v>
      </c>
      <c r="H58" s="655">
        <f t="shared" si="7"/>
        <v>255947</v>
      </c>
      <c r="I58" s="372">
        <f>[2]Oct_LSMSA!$G58</f>
        <v>66357</v>
      </c>
      <c r="J58" s="372">
        <f>[2]Feb_LSMSA!$G58</f>
        <v>-4740</v>
      </c>
      <c r="K58" s="376">
        <f t="shared" si="11"/>
        <v>61617</v>
      </c>
      <c r="L58" s="655">
        <f t="shared" si="3"/>
        <v>317564</v>
      </c>
      <c r="M58" s="653"/>
      <c r="N58" s="375">
        <f t="shared" si="8"/>
        <v>317564</v>
      </c>
      <c r="O58" s="372">
        <f>('[3]5A5_LSMSA'!Q58*2)+('[5]5A5_LSMSA'!Q58*6)</f>
        <v>170632</v>
      </c>
      <c r="P58" s="372">
        <f t="shared" si="9"/>
        <v>146932</v>
      </c>
      <c r="Q58" s="375">
        <f t="shared" si="10"/>
        <v>36733</v>
      </c>
      <c r="R58" s="375">
        <f t="shared" si="12"/>
        <v>317564</v>
      </c>
    </row>
    <row r="59" spans="1:18" ht="15.6" customHeight="1" x14ac:dyDescent="0.2">
      <c r="A59" s="651">
        <v>53</v>
      </c>
      <c r="B59" s="370" t="s">
        <v>58</v>
      </c>
      <c r="C59" s="652">
        <f>'8_2.1.18 SIS'!BA59</f>
        <v>8</v>
      </c>
      <c r="D59" s="653">
        <f>'3_Levels 1&amp;2'!AM59+'3_Levels 1&amp;2'!AU59</f>
        <v>7882.0288437369081</v>
      </c>
      <c r="E59" s="654">
        <f t="shared" si="5"/>
        <v>63056.230749895265</v>
      </c>
      <c r="F59" s="654">
        <v>689.74</v>
      </c>
      <c r="G59" s="654">
        <f t="shared" si="6"/>
        <v>5517.92</v>
      </c>
      <c r="H59" s="655">
        <f t="shared" si="7"/>
        <v>68574</v>
      </c>
      <c r="I59" s="372">
        <f>[2]Oct_LSMSA!$G59</f>
        <v>34287</v>
      </c>
      <c r="J59" s="372">
        <f>[2]Feb_LSMSA!$G59</f>
        <v>-4286</v>
      </c>
      <c r="K59" s="376">
        <f t="shared" si="11"/>
        <v>30001</v>
      </c>
      <c r="L59" s="655">
        <f t="shared" si="3"/>
        <v>98575</v>
      </c>
      <c r="M59" s="653"/>
      <c r="N59" s="375">
        <f t="shared" si="8"/>
        <v>98575</v>
      </c>
      <c r="O59" s="372">
        <f>('[3]5A5_LSMSA'!Q59*2)+('[5]5A5_LSMSA'!Q59*6)</f>
        <v>45714</v>
      </c>
      <c r="P59" s="372">
        <f t="shared" si="9"/>
        <v>52861</v>
      </c>
      <c r="Q59" s="375">
        <f t="shared" si="10"/>
        <v>13215</v>
      </c>
      <c r="R59" s="375">
        <f t="shared" si="12"/>
        <v>98575</v>
      </c>
    </row>
    <row r="60" spans="1:18" ht="15.6" customHeight="1" x14ac:dyDescent="0.2">
      <c r="A60" s="651">
        <v>54</v>
      </c>
      <c r="B60" s="370" t="s">
        <v>59</v>
      </c>
      <c r="C60" s="652">
        <f>'8_2.1.18 SIS'!BA60</f>
        <v>0</v>
      </c>
      <c r="D60" s="653">
        <f>'3_Levels 1&amp;2'!AM60+'3_Levels 1&amp;2'!AU60</f>
        <v>10403.886441947565</v>
      </c>
      <c r="E60" s="654">
        <f t="shared" si="5"/>
        <v>0</v>
      </c>
      <c r="F60" s="654">
        <v>951.45</v>
      </c>
      <c r="G60" s="654">
        <f t="shared" si="6"/>
        <v>0</v>
      </c>
      <c r="H60" s="655">
        <f t="shared" si="7"/>
        <v>0</v>
      </c>
      <c r="I60" s="372">
        <f>[2]Oct_LSMSA!$G60</f>
        <v>0</v>
      </c>
      <c r="J60" s="372">
        <f>[2]Feb_LSMSA!$G60</f>
        <v>0</v>
      </c>
      <c r="K60" s="376">
        <f t="shared" si="11"/>
        <v>0</v>
      </c>
      <c r="L60" s="655">
        <f t="shared" si="3"/>
        <v>0</v>
      </c>
      <c r="M60" s="653"/>
      <c r="N60" s="375">
        <f t="shared" si="8"/>
        <v>0</v>
      </c>
      <c r="O60" s="372">
        <f>('[3]5A5_LSMSA'!Q60*2)+('[5]5A5_LSMSA'!Q60*6)</f>
        <v>0</v>
      </c>
      <c r="P60" s="372">
        <f t="shared" si="9"/>
        <v>0</v>
      </c>
      <c r="Q60" s="375">
        <f t="shared" si="10"/>
        <v>0</v>
      </c>
      <c r="R60" s="375">
        <f t="shared" si="12"/>
        <v>0</v>
      </c>
    </row>
    <row r="61" spans="1:18" ht="15.6" customHeight="1" x14ac:dyDescent="0.2">
      <c r="A61" s="656">
        <v>55</v>
      </c>
      <c r="B61" s="384" t="s">
        <v>60</v>
      </c>
      <c r="C61" s="657">
        <f>'8_2.1.18 SIS'!BA61</f>
        <v>9</v>
      </c>
      <c r="D61" s="658">
        <f>'3_Levels 1&amp;2'!AM61+'3_Levels 1&amp;2'!AU61</f>
        <v>8344.2405373831789</v>
      </c>
      <c r="E61" s="659">
        <f t="shared" si="5"/>
        <v>75098.164836448617</v>
      </c>
      <c r="F61" s="659">
        <v>795.14</v>
      </c>
      <c r="G61" s="659">
        <f t="shared" si="6"/>
        <v>7156.26</v>
      </c>
      <c r="H61" s="660">
        <f t="shared" si="7"/>
        <v>82254</v>
      </c>
      <c r="I61" s="386">
        <f>[2]Oct_LSMSA!$G61</f>
        <v>-9139</v>
      </c>
      <c r="J61" s="386">
        <f>[2]Feb_LSMSA!$G61</f>
        <v>0</v>
      </c>
      <c r="K61" s="390">
        <f t="shared" si="11"/>
        <v>-9139</v>
      </c>
      <c r="L61" s="660">
        <f t="shared" si="3"/>
        <v>73115</v>
      </c>
      <c r="M61" s="658"/>
      <c r="N61" s="389">
        <f t="shared" si="8"/>
        <v>73115</v>
      </c>
      <c r="O61" s="392">
        <f>('[3]5A5_LSMSA'!Q61*2)+('[5]5A5_LSMSA'!Q61*6)</f>
        <v>54834</v>
      </c>
      <c r="P61" s="386">
        <f t="shared" si="9"/>
        <v>18281</v>
      </c>
      <c r="Q61" s="393">
        <f t="shared" si="10"/>
        <v>4570</v>
      </c>
      <c r="R61" s="389">
        <f t="shared" si="12"/>
        <v>73115</v>
      </c>
    </row>
    <row r="62" spans="1:18" ht="15.6" customHeight="1" x14ac:dyDescent="0.2">
      <c r="A62" s="646">
        <v>56</v>
      </c>
      <c r="B62" s="352" t="s">
        <v>61</v>
      </c>
      <c r="C62" s="647">
        <f>'8_2.1.18 SIS'!BA62</f>
        <v>1</v>
      </c>
      <c r="D62" s="648">
        <f>'3_Levels 1&amp;2'!AM62+'3_Levels 1&amp;2'!AU62</f>
        <v>9354.3454581151818</v>
      </c>
      <c r="E62" s="649">
        <f t="shared" si="5"/>
        <v>9354.3454581151818</v>
      </c>
      <c r="F62" s="649">
        <v>614.66000000000008</v>
      </c>
      <c r="G62" s="649">
        <f t="shared" si="6"/>
        <v>614.66000000000008</v>
      </c>
      <c r="H62" s="650">
        <f t="shared" si="7"/>
        <v>9969</v>
      </c>
      <c r="I62" s="354">
        <f>[2]Oct_LSMSA!$G62</f>
        <v>-9969</v>
      </c>
      <c r="J62" s="354">
        <f>[2]Feb_LSMSA!$G62</f>
        <v>0</v>
      </c>
      <c r="K62" s="358">
        <f t="shared" si="11"/>
        <v>-9969</v>
      </c>
      <c r="L62" s="650">
        <f t="shared" si="3"/>
        <v>0</v>
      </c>
      <c r="M62" s="648"/>
      <c r="N62" s="357">
        <f t="shared" si="8"/>
        <v>0</v>
      </c>
      <c r="O62" s="354">
        <f>('[3]5A5_LSMSA'!Q62*2)+('[5]5A5_LSMSA'!Q62*6)</f>
        <v>6648</v>
      </c>
      <c r="P62" s="354">
        <f t="shared" si="9"/>
        <v>-6648</v>
      </c>
      <c r="Q62" s="357">
        <f t="shared" si="10"/>
        <v>-1662</v>
      </c>
      <c r="R62" s="359">
        <f t="shared" si="12"/>
        <v>0</v>
      </c>
    </row>
    <row r="63" spans="1:18" ht="15.6" customHeight="1" x14ac:dyDescent="0.2">
      <c r="A63" s="651">
        <v>57</v>
      </c>
      <c r="B63" s="370" t="s">
        <v>62</v>
      </c>
      <c r="C63" s="652">
        <f>'8_2.1.18 SIS'!BA63</f>
        <v>1</v>
      </c>
      <c r="D63" s="653">
        <f>'3_Levels 1&amp;2'!AM63+'3_Levels 1&amp;2'!AU63</f>
        <v>7843.2406230133502</v>
      </c>
      <c r="E63" s="654">
        <f t="shared" si="5"/>
        <v>7843.2406230133502</v>
      </c>
      <c r="F63" s="654">
        <v>764.51</v>
      </c>
      <c r="G63" s="654">
        <f t="shared" si="6"/>
        <v>764.51</v>
      </c>
      <c r="H63" s="655">
        <f t="shared" si="7"/>
        <v>8608</v>
      </c>
      <c r="I63" s="372">
        <f>[2]Oct_LSMSA!$G63</f>
        <v>17216</v>
      </c>
      <c r="J63" s="372">
        <f>[2]Feb_LSMSA!$G63</f>
        <v>0</v>
      </c>
      <c r="K63" s="376">
        <f t="shared" si="11"/>
        <v>17216</v>
      </c>
      <c r="L63" s="655">
        <f t="shared" si="3"/>
        <v>25824</v>
      </c>
      <c r="M63" s="653"/>
      <c r="N63" s="375">
        <f t="shared" si="8"/>
        <v>25824</v>
      </c>
      <c r="O63" s="372">
        <f>('[3]5A5_LSMSA'!Q63*2)+('[5]5A5_LSMSA'!Q63*6)</f>
        <v>5736</v>
      </c>
      <c r="P63" s="372">
        <f t="shared" si="9"/>
        <v>20088</v>
      </c>
      <c r="Q63" s="375">
        <f t="shared" si="10"/>
        <v>5022</v>
      </c>
      <c r="R63" s="375">
        <f t="shared" si="12"/>
        <v>25824</v>
      </c>
    </row>
    <row r="64" spans="1:18" ht="15.6" customHeight="1" x14ac:dyDescent="0.2">
      <c r="A64" s="651">
        <v>58</v>
      </c>
      <c r="B64" s="370" t="s">
        <v>63</v>
      </c>
      <c r="C64" s="652">
        <f>'8_2.1.18 SIS'!BA64</f>
        <v>13</v>
      </c>
      <c r="D64" s="653">
        <f>'3_Levels 1&amp;2'!AM64+'3_Levels 1&amp;2'!AU64</f>
        <v>8263.6749250868997</v>
      </c>
      <c r="E64" s="654">
        <f t="shared" si="5"/>
        <v>107427.7740261297</v>
      </c>
      <c r="F64" s="654">
        <v>697.04</v>
      </c>
      <c r="G64" s="654">
        <f t="shared" si="6"/>
        <v>9061.52</v>
      </c>
      <c r="H64" s="655">
        <f t="shared" si="7"/>
        <v>116489</v>
      </c>
      <c r="I64" s="372">
        <f>[2]Oct_LSMSA!$G64</f>
        <v>-17921</v>
      </c>
      <c r="J64" s="372">
        <f>[2]Feb_LSMSA!$G64</f>
        <v>0</v>
      </c>
      <c r="K64" s="376">
        <f t="shared" si="11"/>
        <v>-17921</v>
      </c>
      <c r="L64" s="655">
        <f t="shared" si="3"/>
        <v>98568</v>
      </c>
      <c r="M64" s="653"/>
      <c r="N64" s="375">
        <f t="shared" si="8"/>
        <v>98568</v>
      </c>
      <c r="O64" s="372">
        <f>('[3]5A5_LSMSA'!Q64*2)+('[5]5A5_LSMSA'!Q64*6)</f>
        <v>77662</v>
      </c>
      <c r="P64" s="372">
        <f t="shared" si="9"/>
        <v>20906</v>
      </c>
      <c r="Q64" s="375">
        <f t="shared" si="10"/>
        <v>5227</v>
      </c>
      <c r="R64" s="375">
        <f t="shared" si="12"/>
        <v>98568</v>
      </c>
    </row>
    <row r="65" spans="1:18" ht="15.6" customHeight="1" x14ac:dyDescent="0.2">
      <c r="A65" s="651">
        <v>59</v>
      </c>
      <c r="B65" s="370" t="s">
        <v>64</v>
      </c>
      <c r="C65" s="652">
        <f>'8_2.1.18 SIS'!BA65</f>
        <v>0</v>
      </c>
      <c r="D65" s="653">
        <f>'3_Levels 1&amp;2'!AM65+'3_Levels 1&amp;2'!AU65</f>
        <v>8118.8792674350461</v>
      </c>
      <c r="E65" s="654">
        <f t="shared" si="5"/>
        <v>0</v>
      </c>
      <c r="F65" s="654">
        <v>689.52</v>
      </c>
      <c r="G65" s="654">
        <f t="shared" si="6"/>
        <v>0</v>
      </c>
      <c r="H65" s="655">
        <f t="shared" si="7"/>
        <v>0</v>
      </c>
      <c r="I65" s="372">
        <f>[2]Oct_LSMSA!$G65</f>
        <v>0</v>
      </c>
      <c r="J65" s="372">
        <f>[2]Feb_LSMSA!$G65</f>
        <v>0</v>
      </c>
      <c r="K65" s="376">
        <f t="shared" si="11"/>
        <v>0</v>
      </c>
      <c r="L65" s="655">
        <f t="shared" si="3"/>
        <v>0</v>
      </c>
      <c r="M65" s="653"/>
      <c r="N65" s="375">
        <f t="shared" si="8"/>
        <v>0</v>
      </c>
      <c r="O65" s="372">
        <f>('[3]5A5_LSMSA'!Q65*2)+('[5]5A5_LSMSA'!Q65*6)</f>
        <v>0</v>
      </c>
      <c r="P65" s="372">
        <f t="shared" si="9"/>
        <v>0</v>
      </c>
      <c r="Q65" s="375">
        <f t="shared" si="10"/>
        <v>0</v>
      </c>
      <c r="R65" s="375">
        <f t="shared" si="12"/>
        <v>0</v>
      </c>
    </row>
    <row r="66" spans="1:18" ht="15.6" customHeight="1" x14ac:dyDescent="0.2">
      <c r="A66" s="656">
        <v>60</v>
      </c>
      <c r="B66" s="384" t="s">
        <v>65</v>
      </c>
      <c r="C66" s="657">
        <f>'8_2.1.18 SIS'!BA66</f>
        <v>1</v>
      </c>
      <c r="D66" s="658">
        <f>'3_Levels 1&amp;2'!AM66+'3_Levels 1&amp;2'!AU66</f>
        <v>9039.8039796921057</v>
      </c>
      <c r="E66" s="659">
        <f t="shared" si="5"/>
        <v>9039.8039796921057</v>
      </c>
      <c r="F66" s="659">
        <v>594.04</v>
      </c>
      <c r="G66" s="659">
        <f t="shared" si="6"/>
        <v>594.04</v>
      </c>
      <c r="H66" s="660">
        <f t="shared" si="7"/>
        <v>9634</v>
      </c>
      <c r="I66" s="386">
        <f>[2]Oct_LSMSA!$G66</f>
        <v>9634</v>
      </c>
      <c r="J66" s="386">
        <f>[2]Feb_LSMSA!$G66</f>
        <v>0</v>
      </c>
      <c r="K66" s="390">
        <f t="shared" si="11"/>
        <v>9634</v>
      </c>
      <c r="L66" s="660">
        <f t="shared" si="3"/>
        <v>19268</v>
      </c>
      <c r="M66" s="658"/>
      <c r="N66" s="389">
        <f t="shared" si="8"/>
        <v>19268</v>
      </c>
      <c r="O66" s="392">
        <f>('[3]5A5_LSMSA'!Q66*2)+('[5]5A5_LSMSA'!Q66*6)</f>
        <v>6424</v>
      </c>
      <c r="P66" s="386">
        <f t="shared" si="9"/>
        <v>12844</v>
      </c>
      <c r="Q66" s="393">
        <f t="shared" si="10"/>
        <v>3211</v>
      </c>
      <c r="R66" s="389">
        <f t="shared" si="12"/>
        <v>19268</v>
      </c>
    </row>
    <row r="67" spans="1:18" ht="15.6" customHeight="1" x14ac:dyDescent="0.2">
      <c r="A67" s="646">
        <v>61</v>
      </c>
      <c r="B67" s="352" t="s">
        <v>66</v>
      </c>
      <c r="C67" s="647">
        <f>'8_2.1.18 SIS'!BA67</f>
        <v>3</v>
      </c>
      <c r="D67" s="648">
        <f>'3_Levels 1&amp;2'!AM67+'3_Levels 1&amp;2'!AU67</f>
        <v>8162.1083065613948</v>
      </c>
      <c r="E67" s="649">
        <f t="shared" si="5"/>
        <v>24486.324919684186</v>
      </c>
      <c r="F67" s="649">
        <v>833.70999999999992</v>
      </c>
      <c r="G67" s="649">
        <f t="shared" si="6"/>
        <v>2501.1299999999997</v>
      </c>
      <c r="H67" s="650">
        <f t="shared" si="7"/>
        <v>26987</v>
      </c>
      <c r="I67" s="354">
        <f>[2]Oct_LSMSA!$G67</f>
        <v>-8996</v>
      </c>
      <c r="J67" s="354">
        <f>[2]Feb_LSMSA!$G67</f>
        <v>0</v>
      </c>
      <c r="K67" s="358">
        <f t="shared" si="11"/>
        <v>-8996</v>
      </c>
      <c r="L67" s="650">
        <f t="shared" si="3"/>
        <v>17991</v>
      </c>
      <c r="M67" s="648"/>
      <c r="N67" s="357">
        <f t="shared" si="8"/>
        <v>17991</v>
      </c>
      <c r="O67" s="354">
        <f>('[3]5A5_LSMSA'!Q67*2)+('[5]5A5_LSMSA'!Q67*6)</f>
        <v>17992</v>
      </c>
      <c r="P67" s="354">
        <f t="shared" si="9"/>
        <v>-1</v>
      </c>
      <c r="Q67" s="357">
        <f t="shared" si="10"/>
        <v>0</v>
      </c>
      <c r="R67" s="359">
        <f t="shared" si="12"/>
        <v>17991</v>
      </c>
    </row>
    <row r="68" spans="1:18" ht="15.6" customHeight="1" x14ac:dyDescent="0.2">
      <c r="A68" s="651">
        <v>62</v>
      </c>
      <c r="B68" s="370" t="s">
        <v>67</v>
      </c>
      <c r="C68" s="652">
        <f>'8_2.1.18 SIS'!BA68</f>
        <v>0</v>
      </c>
      <c r="D68" s="653">
        <f>'3_Levels 1&amp;2'!AM68+'3_Levels 1&amp;2'!AU68</f>
        <v>8363.8627927927937</v>
      </c>
      <c r="E68" s="654">
        <f t="shared" si="5"/>
        <v>0</v>
      </c>
      <c r="F68" s="654">
        <v>516.08000000000004</v>
      </c>
      <c r="G68" s="654">
        <f t="shared" si="6"/>
        <v>0</v>
      </c>
      <c r="H68" s="655">
        <f t="shared" si="7"/>
        <v>0</v>
      </c>
      <c r="I68" s="372">
        <f>[2]Oct_LSMSA!$G68</f>
        <v>0</v>
      </c>
      <c r="J68" s="372">
        <f>[2]Feb_LSMSA!$G68</f>
        <v>0</v>
      </c>
      <c r="K68" s="376">
        <f t="shared" si="11"/>
        <v>0</v>
      </c>
      <c r="L68" s="655">
        <f t="shared" si="3"/>
        <v>0</v>
      </c>
      <c r="M68" s="653"/>
      <c r="N68" s="375">
        <f t="shared" si="8"/>
        <v>0</v>
      </c>
      <c r="O68" s="372">
        <f>('[3]5A5_LSMSA'!Q68*2)+('[5]5A5_LSMSA'!Q68*6)</f>
        <v>0</v>
      </c>
      <c r="P68" s="372">
        <f t="shared" si="9"/>
        <v>0</v>
      </c>
      <c r="Q68" s="375">
        <f t="shared" si="10"/>
        <v>0</v>
      </c>
      <c r="R68" s="375">
        <f t="shared" si="12"/>
        <v>0</v>
      </c>
    </row>
    <row r="69" spans="1:18" ht="15.6" customHeight="1" x14ac:dyDescent="0.2">
      <c r="A69" s="651">
        <v>63</v>
      </c>
      <c r="B69" s="370" t="s">
        <v>68</v>
      </c>
      <c r="C69" s="652">
        <f>'8_2.1.18 SIS'!BA69</f>
        <v>1</v>
      </c>
      <c r="D69" s="653">
        <f>'3_Levels 1&amp;2'!AM69+'3_Levels 1&amp;2'!AU69</f>
        <v>8939.8797149643706</v>
      </c>
      <c r="E69" s="654">
        <f t="shared" si="5"/>
        <v>8939.8797149643706</v>
      </c>
      <c r="F69" s="654">
        <v>756.79</v>
      </c>
      <c r="G69" s="654">
        <f t="shared" si="6"/>
        <v>756.79</v>
      </c>
      <c r="H69" s="655">
        <f t="shared" si="7"/>
        <v>9697</v>
      </c>
      <c r="I69" s="372">
        <f>[2]Oct_LSMSA!$G69</f>
        <v>19393</v>
      </c>
      <c r="J69" s="372">
        <f>[2]Feb_LSMSA!$G69</f>
        <v>-4848</v>
      </c>
      <c r="K69" s="376">
        <f t="shared" si="11"/>
        <v>14545</v>
      </c>
      <c r="L69" s="655">
        <f t="shared" si="3"/>
        <v>24242</v>
      </c>
      <c r="M69" s="653"/>
      <c r="N69" s="375">
        <f t="shared" si="8"/>
        <v>24242</v>
      </c>
      <c r="O69" s="372">
        <f>('[3]5A5_LSMSA'!Q69*2)+('[5]5A5_LSMSA'!Q69*6)</f>
        <v>6464</v>
      </c>
      <c r="P69" s="372">
        <f t="shared" si="9"/>
        <v>17778</v>
      </c>
      <c r="Q69" s="375">
        <f t="shared" si="10"/>
        <v>4445</v>
      </c>
      <c r="R69" s="375">
        <f t="shared" si="12"/>
        <v>24242</v>
      </c>
    </row>
    <row r="70" spans="1:18" ht="15.6" customHeight="1" x14ac:dyDescent="0.2">
      <c r="A70" s="651">
        <v>64</v>
      </c>
      <c r="B70" s="370" t="s">
        <v>69</v>
      </c>
      <c r="C70" s="652">
        <f>'8_2.1.18 SIS'!BA70</f>
        <v>0</v>
      </c>
      <c r="D70" s="653">
        <f>'3_Levels 1&amp;2'!AM70+'3_Levels 1&amp;2'!AU70</f>
        <v>9804.914555659494</v>
      </c>
      <c r="E70" s="654">
        <f t="shared" si="5"/>
        <v>0</v>
      </c>
      <c r="F70" s="654">
        <v>592.66</v>
      </c>
      <c r="G70" s="654">
        <f t="shared" si="6"/>
        <v>0</v>
      </c>
      <c r="H70" s="655">
        <f t="shared" si="7"/>
        <v>0</v>
      </c>
      <c r="I70" s="372">
        <f>[2]Oct_LSMSA!$G70</f>
        <v>0</v>
      </c>
      <c r="J70" s="372">
        <f>[2]Feb_LSMSA!$G70</f>
        <v>0</v>
      </c>
      <c r="K70" s="376">
        <f t="shared" si="11"/>
        <v>0</v>
      </c>
      <c r="L70" s="655">
        <f t="shared" si="3"/>
        <v>0</v>
      </c>
      <c r="M70" s="653"/>
      <c r="N70" s="375">
        <f t="shared" si="8"/>
        <v>0</v>
      </c>
      <c r="O70" s="372">
        <f>('[3]5A5_LSMSA'!Q70*2)+('[5]5A5_LSMSA'!Q70*6)</f>
        <v>0</v>
      </c>
      <c r="P70" s="372">
        <f t="shared" si="9"/>
        <v>0</v>
      </c>
      <c r="Q70" s="375">
        <f t="shared" si="10"/>
        <v>0</v>
      </c>
      <c r="R70" s="375">
        <f t="shared" si="12"/>
        <v>0</v>
      </c>
    </row>
    <row r="71" spans="1:18" ht="15.6" customHeight="1" x14ac:dyDescent="0.2">
      <c r="A71" s="656">
        <v>65</v>
      </c>
      <c r="B71" s="384" t="s">
        <v>70</v>
      </c>
      <c r="C71" s="657">
        <f>'8_2.1.18 SIS'!BA71</f>
        <v>0</v>
      </c>
      <c r="D71" s="658">
        <f>'3_Levels 1&amp;2'!AM71+'3_Levels 1&amp;2'!AU71</f>
        <v>9006.9074344964611</v>
      </c>
      <c r="E71" s="659">
        <f t="shared" si="5"/>
        <v>0</v>
      </c>
      <c r="F71" s="659">
        <v>829.12</v>
      </c>
      <c r="G71" s="659">
        <f t="shared" si="6"/>
        <v>0</v>
      </c>
      <c r="H71" s="660">
        <f t="shared" si="7"/>
        <v>0</v>
      </c>
      <c r="I71" s="386">
        <f>[2]Oct_LSMSA!$G71</f>
        <v>29508</v>
      </c>
      <c r="J71" s="386">
        <f>[2]Feb_LSMSA!$G71</f>
        <v>4918</v>
      </c>
      <c r="K71" s="390">
        <f>I71+J71</f>
        <v>34426</v>
      </c>
      <c r="L71" s="660">
        <f>K71+H71</f>
        <v>34426</v>
      </c>
      <c r="M71" s="658"/>
      <c r="N71" s="389">
        <f t="shared" si="8"/>
        <v>34426</v>
      </c>
      <c r="O71" s="392">
        <f>('[3]5A5_LSMSA'!Q71*2)+('[5]5A5_LSMSA'!Q71*6)</f>
        <v>0</v>
      </c>
      <c r="P71" s="386">
        <f t="shared" si="9"/>
        <v>34426</v>
      </c>
      <c r="Q71" s="393">
        <f t="shared" si="10"/>
        <v>8607</v>
      </c>
      <c r="R71" s="389">
        <f t="shared" si="12"/>
        <v>34426</v>
      </c>
    </row>
    <row r="72" spans="1:18" ht="15.6" customHeight="1" x14ac:dyDescent="0.2">
      <c r="A72" s="651">
        <v>66</v>
      </c>
      <c r="B72" s="370" t="s">
        <v>71</v>
      </c>
      <c r="C72" s="661">
        <f>'8_2.1.18 SIS'!BA72</f>
        <v>1</v>
      </c>
      <c r="D72" s="662">
        <f>'3_Levels 1&amp;2'!AM72+'3_Levels 1&amp;2'!AU72</f>
        <v>10848.977256189995</v>
      </c>
      <c r="E72" s="663">
        <f>C72*D72</f>
        <v>10848.977256189995</v>
      </c>
      <c r="F72" s="663">
        <v>730.06</v>
      </c>
      <c r="G72" s="663">
        <f>C72*F72</f>
        <v>730.06</v>
      </c>
      <c r="H72" s="664">
        <f>ROUND(E72+G72,0)</f>
        <v>11579</v>
      </c>
      <c r="I72" s="665">
        <f>[2]Oct_LSMSA!$G72</f>
        <v>-11579</v>
      </c>
      <c r="J72" s="665">
        <f>[2]Feb_LSMSA!$G72</f>
        <v>0</v>
      </c>
      <c r="K72" s="666">
        <f>I72+J72</f>
        <v>-11579</v>
      </c>
      <c r="L72" s="664">
        <f>K72+H72</f>
        <v>0</v>
      </c>
      <c r="M72" s="662"/>
      <c r="N72" s="667">
        <f>ROUND(SUM(L72:M72),0)</f>
        <v>0</v>
      </c>
      <c r="O72" s="372">
        <f>('[3]5A5_LSMSA'!Q72*2)+('[5]5A5_LSMSA'!Q72*6)</f>
        <v>7720</v>
      </c>
      <c r="P72" s="665">
        <f>N72-O72</f>
        <v>-7720</v>
      </c>
      <c r="Q72" s="375">
        <f>ROUND(P72/$Q$85,0)</f>
        <v>-1930</v>
      </c>
      <c r="R72" s="667">
        <f t="shared" si="12"/>
        <v>0</v>
      </c>
    </row>
    <row r="73" spans="1:18" ht="15.6" customHeight="1" x14ac:dyDescent="0.2">
      <c r="A73" s="651">
        <v>67</v>
      </c>
      <c r="B73" s="370" t="s">
        <v>4</v>
      </c>
      <c r="C73" s="661">
        <f>'8_2.1.18 SIS'!BA73</f>
        <v>2</v>
      </c>
      <c r="D73" s="662">
        <f>'3_Levels 1&amp;2'!AM73+'3_Levels 1&amp;2'!AU73</f>
        <v>8521.3761867847916</v>
      </c>
      <c r="E73" s="663">
        <f>C73*D73</f>
        <v>17042.752373569583</v>
      </c>
      <c r="F73" s="663">
        <v>715.61</v>
      </c>
      <c r="G73" s="663">
        <f>C73*F73</f>
        <v>1431.22</v>
      </c>
      <c r="H73" s="664">
        <f>ROUND(E73+G73,0)</f>
        <v>18474</v>
      </c>
      <c r="I73" s="665">
        <f>[2]Oct_LSMSA!$G73</f>
        <v>55422</v>
      </c>
      <c r="J73" s="665">
        <f>[2]Feb_LSMSA!$G73</f>
        <v>0</v>
      </c>
      <c r="K73" s="666">
        <f>I73+J73</f>
        <v>55422</v>
      </c>
      <c r="L73" s="664">
        <f>K73+H73</f>
        <v>73896</v>
      </c>
      <c r="M73" s="662"/>
      <c r="N73" s="667">
        <f>ROUND(SUM(L73:M73),0)</f>
        <v>73896</v>
      </c>
      <c r="O73" s="372">
        <f>('[3]5A5_LSMSA'!Q73*2)+('[5]5A5_LSMSA'!Q73*6)</f>
        <v>12314</v>
      </c>
      <c r="P73" s="665">
        <f>N73-O73</f>
        <v>61582</v>
      </c>
      <c r="Q73" s="375">
        <f>ROUND(P73/$Q$85,0)</f>
        <v>15396</v>
      </c>
      <c r="R73" s="667">
        <f t="shared" si="12"/>
        <v>73896</v>
      </c>
    </row>
    <row r="74" spans="1:18" ht="15.6" customHeight="1" x14ac:dyDescent="0.2">
      <c r="A74" s="651">
        <v>68</v>
      </c>
      <c r="B74" s="370" t="s">
        <v>3</v>
      </c>
      <c r="C74" s="661">
        <f>'8_2.1.18 SIS'!BA74</f>
        <v>0</v>
      </c>
      <c r="D74" s="662">
        <f>'3_Levels 1&amp;2'!AM74+'3_Levels 1&amp;2'!AU74</f>
        <v>9419.7484950183534</v>
      </c>
      <c r="E74" s="663">
        <f>C74*D74</f>
        <v>0</v>
      </c>
      <c r="F74" s="663">
        <v>798.7</v>
      </c>
      <c r="G74" s="663">
        <f>C74*F74</f>
        <v>0</v>
      </c>
      <c r="H74" s="664">
        <f>ROUND(E74+G74,0)</f>
        <v>0</v>
      </c>
      <c r="I74" s="665">
        <f>[2]Oct_LSMSA!$G74</f>
        <v>0</v>
      </c>
      <c r="J74" s="665">
        <f>[2]Feb_LSMSA!$G74</f>
        <v>0</v>
      </c>
      <c r="K74" s="666">
        <f>I74+J74</f>
        <v>0</v>
      </c>
      <c r="L74" s="664">
        <f>K74+H74</f>
        <v>0</v>
      </c>
      <c r="M74" s="662"/>
      <c r="N74" s="667">
        <f>ROUND(SUM(L74:M74),0)</f>
        <v>0</v>
      </c>
      <c r="O74" s="372">
        <f>('[3]5A5_LSMSA'!Q74*2)+('[5]5A5_LSMSA'!Q74*6)</f>
        <v>0</v>
      </c>
      <c r="P74" s="665">
        <f>N74-O74</f>
        <v>0</v>
      </c>
      <c r="Q74" s="375">
        <f>ROUND(P74/$Q$85,0)</f>
        <v>0</v>
      </c>
      <c r="R74" s="667">
        <f t="shared" si="12"/>
        <v>0</v>
      </c>
    </row>
    <row r="75" spans="1:18" ht="15.6" customHeight="1" x14ac:dyDescent="0.2">
      <c r="A75" s="668">
        <v>69</v>
      </c>
      <c r="B75" s="669" t="s">
        <v>93</v>
      </c>
      <c r="C75" s="670">
        <f>'8_2.1.18 SIS'!BA75</f>
        <v>0</v>
      </c>
      <c r="D75" s="671">
        <f>'3_Levels 1&amp;2'!AM75+'3_Levels 1&amp;2'!AU75</f>
        <v>8652.8990621568191</v>
      </c>
      <c r="E75" s="672">
        <f>C75*D75</f>
        <v>0</v>
      </c>
      <c r="F75" s="672">
        <v>705.67</v>
      </c>
      <c r="G75" s="672">
        <f>C75*F75</f>
        <v>0</v>
      </c>
      <c r="H75" s="673">
        <f>ROUND(E75+G75,0)</f>
        <v>0</v>
      </c>
      <c r="I75" s="674">
        <f>[2]Oct_LSMSA!$G75</f>
        <v>0</v>
      </c>
      <c r="J75" s="674">
        <f>[2]Feb_LSMSA!$G75</f>
        <v>4679</v>
      </c>
      <c r="K75" s="675">
        <f>I75+J75</f>
        <v>4679</v>
      </c>
      <c r="L75" s="673">
        <f>K75+H75</f>
        <v>4679</v>
      </c>
      <c r="M75" s="671"/>
      <c r="N75" s="676">
        <f>ROUND(SUM(L75:M75),0)</f>
        <v>4679</v>
      </c>
      <c r="O75" s="677">
        <f>('[3]5A5_LSMSA'!Q75*2)+('[5]5A5_LSMSA'!Q75*6)</f>
        <v>0</v>
      </c>
      <c r="P75" s="674">
        <f>N75-O75</f>
        <v>4679</v>
      </c>
      <c r="Q75" s="678">
        <f>ROUND(P75/$Q$85,0)</f>
        <v>1170</v>
      </c>
      <c r="R75" s="676">
        <f t="shared" si="12"/>
        <v>4679</v>
      </c>
    </row>
    <row r="76" spans="1:18" s="209" customFormat="1" ht="15.6" customHeight="1" thickBot="1" x14ac:dyDescent="0.25">
      <c r="A76" s="1699" t="s">
        <v>494</v>
      </c>
      <c r="B76" s="1700"/>
      <c r="C76" s="679">
        <f>SUM(C7:C75)</f>
        <v>335</v>
      </c>
      <c r="D76" s="680"/>
      <c r="E76" s="681">
        <f>SUM(E7:E75)</f>
        <v>2815583.7418982126</v>
      </c>
      <c r="F76" s="681">
        <v>705.28672061088969</v>
      </c>
      <c r="G76" s="681">
        <f t="shared" ref="G76:O76" si="13">SUM(G7:G75)</f>
        <v>227790.47037415687</v>
      </c>
      <c r="H76" s="682">
        <f t="shared" si="13"/>
        <v>3043372</v>
      </c>
      <c r="I76" s="683">
        <f t="shared" si="13"/>
        <v>225375</v>
      </c>
      <c r="J76" s="683">
        <f>SUM(J7:J75)</f>
        <v>-67676</v>
      </c>
      <c r="K76" s="684">
        <f t="shared" si="13"/>
        <v>157699</v>
      </c>
      <c r="L76" s="685">
        <f>SUM(L7:L75)</f>
        <v>3201071</v>
      </c>
      <c r="M76" s="686">
        <f t="shared" si="13"/>
        <v>0</v>
      </c>
      <c r="N76" s="682">
        <f t="shared" si="13"/>
        <v>3201071</v>
      </c>
      <c r="O76" s="686">
        <f t="shared" si="13"/>
        <v>2028926</v>
      </c>
      <c r="P76" s="686">
        <f>SUM(P7:P75)</f>
        <v>1172145</v>
      </c>
      <c r="Q76" s="687">
        <f>SUM(Q7:Q75)</f>
        <v>293039</v>
      </c>
      <c r="R76" s="682">
        <f>SUM(R7:R75)</f>
        <v>3201071</v>
      </c>
    </row>
    <row r="77" spans="1:18" ht="15.6" customHeight="1" thickTop="1" x14ac:dyDescent="0.2">
      <c r="A77" s="1730" t="s">
        <v>447</v>
      </c>
      <c r="B77" s="1731"/>
      <c r="C77" s="711"/>
      <c r="D77" s="688"/>
      <c r="E77" s="688"/>
      <c r="F77" s="688"/>
      <c r="G77" s="688"/>
      <c r="H77" s="688"/>
      <c r="I77" s="688"/>
      <c r="J77" s="689"/>
      <c r="K77" s="689"/>
      <c r="L77" s="688"/>
      <c r="M77" s="688"/>
      <c r="N77" s="690"/>
      <c r="O77" s="688"/>
      <c r="P77" s="689"/>
      <c r="Q77" s="689"/>
      <c r="R77" s="691"/>
    </row>
    <row r="78" spans="1:18" ht="15.6" customHeight="1" x14ac:dyDescent="0.2">
      <c r="A78" s="1738" t="s">
        <v>448</v>
      </c>
      <c r="B78" s="1739"/>
      <c r="C78" s="692"/>
      <c r="D78" s="693"/>
      <c r="E78" s="694"/>
      <c r="F78" s="694"/>
      <c r="G78" s="694"/>
      <c r="H78" s="694"/>
      <c r="I78" s="695"/>
      <c r="J78" s="695"/>
      <c r="K78" s="695"/>
      <c r="L78" s="695"/>
      <c r="M78" s="695"/>
      <c r="N78" s="97">
        <v>0</v>
      </c>
      <c r="O78" s="241">
        <f>('[3]5A5_LSMSA'!Q78*2)+('[5]5A5_LSMSA'!Q78*6)</f>
        <v>0</v>
      </c>
      <c r="P78" s="236">
        <f>N78-O78</f>
        <v>0</v>
      </c>
      <c r="Q78" s="97">
        <f>ROUND(P78/$Q$85,0)</f>
        <v>0</v>
      </c>
      <c r="R78" s="97">
        <v>0</v>
      </c>
    </row>
    <row r="79" spans="1:18" ht="15.6" customHeight="1" x14ac:dyDescent="0.2">
      <c r="A79" s="1736" t="s">
        <v>466</v>
      </c>
      <c r="B79" s="1737"/>
      <c r="C79" s="710"/>
      <c r="D79" s="697"/>
      <c r="E79" s="698"/>
      <c r="F79" s="698"/>
      <c r="G79" s="698"/>
      <c r="H79" s="698"/>
      <c r="I79" s="699"/>
      <c r="J79" s="699"/>
      <c r="K79" s="699"/>
      <c r="L79" s="699"/>
      <c r="M79" s="699"/>
      <c r="N79" s="240"/>
      <c r="O79" s="241"/>
      <c r="P79" s="236"/>
      <c r="Q79" s="240"/>
      <c r="R79" s="97">
        <v>0</v>
      </c>
    </row>
    <row r="80" spans="1:18" ht="15.6" customHeight="1" x14ac:dyDescent="0.2">
      <c r="A80" s="1732" t="s">
        <v>547</v>
      </c>
      <c r="B80" s="1733"/>
      <c r="C80" s="696"/>
      <c r="D80" s="697"/>
      <c r="E80" s="698"/>
      <c r="F80" s="698"/>
      <c r="G80" s="698"/>
      <c r="H80" s="698"/>
      <c r="I80" s="699"/>
      <c r="J80" s="699"/>
      <c r="K80" s="699"/>
      <c r="L80" s="699"/>
      <c r="M80" s="699"/>
      <c r="N80" s="241"/>
      <c r="O80" s="241">
        <f>('[3]5A5_LSMSA'!Q80*2)+('[5]5A5_LSMSA'!Q80*6)</f>
        <v>664</v>
      </c>
      <c r="P80" s="236">
        <f>N80-O80</f>
        <v>-664</v>
      </c>
      <c r="Q80" s="97">
        <f>ROUND(P80/$Q$85,0)</f>
        <v>-166</v>
      </c>
      <c r="R80" s="97">
        <v>10000</v>
      </c>
    </row>
    <row r="81" spans="1:18" ht="15.6" customHeight="1" x14ac:dyDescent="0.2">
      <c r="A81" s="1732" t="s">
        <v>465</v>
      </c>
      <c r="B81" s="1733"/>
      <c r="C81" s="696"/>
      <c r="D81" s="697"/>
      <c r="E81" s="698"/>
      <c r="F81" s="698"/>
      <c r="G81" s="698"/>
      <c r="H81" s="698"/>
      <c r="I81" s="699"/>
      <c r="J81" s="699"/>
      <c r="K81" s="699"/>
      <c r="L81" s="699"/>
      <c r="M81" s="699"/>
      <c r="N81" s="240"/>
      <c r="O81" s="241"/>
      <c r="P81" s="236"/>
      <c r="Q81" s="240"/>
      <c r="R81" s="97">
        <v>0</v>
      </c>
    </row>
    <row r="82" spans="1:18" ht="15.6" customHeight="1" x14ac:dyDescent="0.2">
      <c r="A82" s="1734" t="s">
        <v>1688</v>
      </c>
      <c r="B82" s="1735"/>
      <c r="C82" s="700"/>
      <c r="D82" s="701"/>
      <c r="E82" s="702"/>
      <c r="F82" s="702"/>
      <c r="G82" s="702"/>
      <c r="H82" s="702"/>
      <c r="I82" s="703"/>
      <c r="J82" s="703"/>
      <c r="K82" s="703"/>
      <c r="L82" s="703"/>
      <c r="M82" s="703"/>
      <c r="N82" s="95">
        <v>19765</v>
      </c>
      <c r="O82" s="53">
        <f>('[3]5A5_LSMSA'!Q82*2)+('[5]5A5_LSMSA'!Q82*6)</f>
        <v>13176</v>
      </c>
      <c r="P82" s="237">
        <f>N82-O82</f>
        <v>6589</v>
      </c>
      <c r="Q82" s="95">
        <f>ROUND(P82/$Q$85,0)</f>
        <v>1647</v>
      </c>
      <c r="R82" s="95">
        <v>19765</v>
      </c>
    </row>
    <row r="83" spans="1:18" s="209" customFormat="1" ht="15.6" customHeight="1" thickBot="1" x14ac:dyDescent="0.25">
      <c r="A83" s="1699" t="s">
        <v>495</v>
      </c>
      <c r="B83" s="1729"/>
      <c r="C83" s="679">
        <f>SUM(C76:C82)</f>
        <v>335</v>
      </c>
      <c r="D83" s="680"/>
      <c r="E83" s="681">
        <f t="shared" ref="E83:R83" si="14">SUM(E76:E82)</f>
        <v>2815583.7418982126</v>
      </c>
      <c r="F83" s="681">
        <f t="shared" si="14"/>
        <v>705.28672061088969</v>
      </c>
      <c r="G83" s="681">
        <f t="shared" si="14"/>
        <v>227790.47037415687</v>
      </c>
      <c r="H83" s="680">
        <f t="shared" si="14"/>
        <v>3043372</v>
      </c>
      <c r="I83" s="683">
        <f t="shared" si="14"/>
        <v>225375</v>
      </c>
      <c r="J83" s="683">
        <f t="shared" si="14"/>
        <v>-67676</v>
      </c>
      <c r="K83" s="683">
        <f t="shared" si="14"/>
        <v>157699</v>
      </c>
      <c r="L83" s="704">
        <f t="shared" si="14"/>
        <v>3201071</v>
      </c>
      <c r="M83" s="705">
        <f t="shared" si="14"/>
        <v>0</v>
      </c>
      <c r="N83" s="682">
        <f t="shared" si="14"/>
        <v>3220836</v>
      </c>
      <c r="O83" s="686">
        <f t="shared" si="14"/>
        <v>2042766</v>
      </c>
      <c r="P83" s="686">
        <f t="shared" si="14"/>
        <v>1178070</v>
      </c>
      <c r="Q83" s="687">
        <f t="shared" si="14"/>
        <v>294520</v>
      </c>
      <c r="R83" s="682">
        <f t="shared" si="14"/>
        <v>3230836</v>
      </c>
    </row>
    <row r="84" spans="1:18" ht="13.5" thickTop="1" x14ac:dyDescent="0.2"/>
    <row r="85" spans="1:18" x14ac:dyDescent="0.2">
      <c r="O85" s="611"/>
      <c r="Q85" s="110">
        <v>4</v>
      </c>
    </row>
  </sheetData>
  <mergeCells count="12">
    <mergeCell ref="L1:R1"/>
    <mergeCell ref="A83:B83"/>
    <mergeCell ref="A77:B77"/>
    <mergeCell ref="A80:B80"/>
    <mergeCell ref="A81:B81"/>
    <mergeCell ref="A82:B82"/>
    <mergeCell ref="A79:B79"/>
    <mergeCell ref="A76:B76"/>
    <mergeCell ref="A78:B78"/>
    <mergeCell ref="A1:B3"/>
    <mergeCell ref="I2:K2"/>
    <mergeCell ref="C1:K1"/>
  </mergeCells>
  <printOptions horizontalCentered="1"/>
  <pageMargins left="0.35" right="0.35" top="0.6" bottom="0.35" header="0.3" footer="0.25"/>
  <pageSetup paperSize="5" scale="65" firstPageNumber="50" fitToWidth="0" orientation="portrait" r:id="rId1"/>
  <headerFooter alignWithMargins="0">
    <oddHeader xml:space="preserve">&amp;L&amp;"Arial,Bold"&amp;20&amp;K000000FY2018-19 MFP Budget Letter - March 2019&amp;R&amp;"Arial,Bold"&amp;12&amp;KFF0000
</oddHeader>
    <oddFooter>&amp;R&amp;9&amp;P</oddFooter>
  </headerFooter>
  <colBreaks count="1" manualBreakCount="1">
    <brk id="1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85"/>
  <sheetViews>
    <sheetView zoomScaleNormal="100" zoomScaleSheetLayoutView="100" workbookViewId="0">
      <pane xSplit="2" ySplit="6" topLeftCell="C7" activePane="bottomRight" state="frozen"/>
      <selection activeCell="C82" sqref="C82"/>
      <selection pane="topRight" activeCell="C82" sqref="C82"/>
      <selection pane="bottomLeft" activeCell="C82" sqref="C82"/>
      <selection pane="bottomRight" activeCell="C7" sqref="C7"/>
    </sheetView>
  </sheetViews>
  <sheetFormatPr defaultColWidth="8.85546875" defaultRowHeight="12.75" x14ac:dyDescent="0.2"/>
  <cols>
    <col min="1" max="1" width="4.7109375" style="110" customWidth="1"/>
    <col min="2" max="2" width="24.85546875" style="110" customWidth="1"/>
    <col min="3" max="3" width="13.140625" style="110" customWidth="1"/>
    <col min="4" max="4" width="12.85546875" style="110" customWidth="1"/>
    <col min="5" max="5" width="13.7109375" style="110" customWidth="1"/>
    <col min="6" max="6" width="12.5703125" style="110" bestFit="1" customWidth="1"/>
    <col min="7" max="8" width="13.7109375" style="110" customWidth="1"/>
    <col min="9" max="10" width="14.85546875" style="110" customWidth="1"/>
    <col min="11" max="11" width="13.7109375" style="110" customWidth="1"/>
    <col min="12" max="12" width="14.140625" style="110" customWidth="1"/>
    <col min="13" max="13" width="13.42578125" style="110" bestFit="1" customWidth="1"/>
    <col min="14" max="14" width="19.85546875" style="110" customWidth="1"/>
    <col min="15" max="17" width="14.5703125" style="110" customWidth="1"/>
    <col min="18" max="18" width="17.5703125" style="110" customWidth="1"/>
    <col min="19" max="16384" width="8.85546875" style="110"/>
  </cols>
  <sheetData>
    <row r="1" spans="1:18" ht="17.45" customHeight="1" x14ac:dyDescent="0.2">
      <c r="A1" s="1740" t="s">
        <v>1164</v>
      </c>
      <c r="B1" s="1740"/>
      <c r="C1" s="1726" t="s">
        <v>378</v>
      </c>
      <c r="D1" s="1727"/>
      <c r="E1" s="1727"/>
      <c r="F1" s="1727"/>
      <c r="G1" s="1727"/>
      <c r="H1" s="1727"/>
      <c r="I1" s="1727"/>
      <c r="J1" s="1727"/>
      <c r="K1" s="1728"/>
      <c r="L1" s="1726" t="s">
        <v>378</v>
      </c>
      <c r="M1" s="1727"/>
      <c r="N1" s="1727"/>
      <c r="O1" s="1727"/>
      <c r="P1" s="1727"/>
      <c r="Q1" s="1727"/>
      <c r="R1" s="1728"/>
    </row>
    <row r="2" spans="1:18" s="706" customFormat="1" ht="29.25" customHeight="1" x14ac:dyDescent="0.2">
      <c r="A2" s="1740"/>
      <c r="B2" s="1740"/>
      <c r="C2" s="204"/>
      <c r="D2" s="205"/>
      <c r="E2" s="205"/>
      <c r="F2" s="205"/>
      <c r="G2" s="205"/>
      <c r="H2" s="205"/>
      <c r="I2" s="1569" t="s">
        <v>251</v>
      </c>
      <c r="J2" s="1569"/>
      <c r="K2" s="1569"/>
      <c r="L2" s="204"/>
      <c r="M2" s="205"/>
      <c r="N2" s="205"/>
      <c r="O2" s="205"/>
      <c r="P2" s="205"/>
      <c r="Q2" s="205"/>
      <c r="R2" s="206"/>
    </row>
    <row r="3" spans="1:18" ht="138" customHeight="1" x14ac:dyDescent="0.2">
      <c r="A3" s="1740"/>
      <c r="B3" s="1740"/>
      <c r="C3" s="414" t="s">
        <v>1232</v>
      </c>
      <c r="D3" s="413" t="s">
        <v>666</v>
      </c>
      <c r="E3" s="413" t="s">
        <v>667</v>
      </c>
      <c r="F3" s="413" t="s">
        <v>452</v>
      </c>
      <c r="G3" s="413" t="s">
        <v>376</v>
      </c>
      <c r="H3" s="413" t="s">
        <v>668</v>
      </c>
      <c r="I3" s="978" t="s">
        <v>1233</v>
      </c>
      <c r="J3" s="978" t="s">
        <v>1234</v>
      </c>
      <c r="K3" s="978" t="s">
        <v>253</v>
      </c>
      <c r="L3" s="413" t="s">
        <v>669</v>
      </c>
      <c r="M3" s="1296" t="s">
        <v>1531</v>
      </c>
      <c r="N3" s="203" t="s">
        <v>1335</v>
      </c>
      <c r="O3" s="203" t="s">
        <v>296</v>
      </c>
      <c r="P3" s="203" t="s">
        <v>299</v>
      </c>
      <c r="Q3" s="203" t="s">
        <v>252</v>
      </c>
      <c r="R3" s="203" t="s">
        <v>1336</v>
      </c>
    </row>
    <row r="4" spans="1:18" ht="14.25" customHeight="1" x14ac:dyDescent="0.2">
      <c r="A4" s="707"/>
      <c r="B4" s="708"/>
      <c r="C4" s="709">
        <v>1</v>
      </c>
      <c r="D4" s="709">
        <f>C4+1</f>
        <v>2</v>
      </c>
      <c r="E4" s="709">
        <f>D4+1</f>
        <v>3</v>
      </c>
      <c r="F4" s="709">
        <f t="shared" ref="F4:R4" si="0">E4+1</f>
        <v>4</v>
      </c>
      <c r="G4" s="709">
        <f t="shared" si="0"/>
        <v>5</v>
      </c>
      <c r="H4" s="709">
        <f t="shared" si="0"/>
        <v>6</v>
      </c>
      <c r="I4" s="709">
        <f t="shared" si="0"/>
        <v>7</v>
      </c>
      <c r="J4" s="709">
        <f t="shared" si="0"/>
        <v>8</v>
      </c>
      <c r="K4" s="709">
        <f t="shared" si="0"/>
        <v>9</v>
      </c>
      <c r="L4" s="709">
        <f t="shared" si="0"/>
        <v>10</v>
      </c>
      <c r="M4" s="709">
        <f t="shared" si="0"/>
        <v>11</v>
      </c>
      <c r="N4" s="709">
        <f t="shared" si="0"/>
        <v>12</v>
      </c>
      <c r="O4" s="709">
        <f t="shared" si="0"/>
        <v>13</v>
      </c>
      <c r="P4" s="709">
        <f t="shared" si="0"/>
        <v>14</v>
      </c>
      <c r="Q4" s="709">
        <f t="shared" si="0"/>
        <v>15</v>
      </c>
      <c r="R4" s="709">
        <f t="shared" si="0"/>
        <v>16</v>
      </c>
    </row>
    <row r="5" spans="1:18" s="802" customFormat="1" ht="27.75" customHeight="1" x14ac:dyDescent="0.2">
      <c r="A5" s="1185"/>
      <c r="B5" s="1185"/>
      <c r="C5" s="984" t="s">
        <v>1050</v>
      </c>
      <c r="D5" s="984" t="s">
        <v>1086</v>
      </c>
      <c r="E5" s="984" t="s">
        <v>1052</v>
      </c>
      <c r="F5" s="984" t="s">
        <v>954</v>
      </c>
      <c r="G5" s="984" t="s">
        <v>929</v>
      </c>
      <c r="H5" s="984" t="s">
        <v>1053</v>
      </c>
      <c r="I5" s="984" t="s">
        <v>1304</v>
      </c>
      <c r="J5" s="984" t="s">
        <v>1305</v>
      </c>
      <c r="K5" s="984" t="s">
        <v>1054</v>
      </c>
      <c r="L5" s="984" t="s">
        <v>1055</v>
      </c>
      <c r="M5" s="987" t="s">
        <v>1058</v>
      </c>
      <c r="N5" s="984" t="s">
        <v>1334</v>
      </c>
      <c r="O5" s="984" t="s">
        <v>1338</v>
      </c>
      <c r="P5" s="984" t="s">
        <v>1087</v>
      </c>
      <c r="Q5" s="984" t="s">
        <v>1337</v>
      </c>
      <c r="R5" s="984" t="s">
        <v>1339</v>
      </c>
    </row>
    <row r="6" spans="1:18" s="802" customFormat="1" ht="22.5" hidden="1" x14ac:dyDescent="0.2">
      <c r="A6" s="1186"/>
      <c r="B6" s="1186"/>
      <c r="C6" s="987"/>
      <c r="D6" s="987" t="s">
        <v>805</v>
      </c>
      <c r="E6" s="987" t="s">
        <v>806</v>
      </c>
      <c r="F6" s="987" t="s">
        <v>1088</v>
      </c>
      <c r="G6" s="987" t="s">
        <v>806</v>
      </c>
      <c r="H6" s="987" t="s">
        <v>806</v>
      </c>
      <c r="I6" s="987" t="s">
        <v>1057</v>
      </c>
      <c r="J6" s="987" t="s">
        <v>1057</v>
      </c>
      <c r="K6" s="987" t="s">
        <v>806</v>
      </c>
      <c r="L6" s="987" t="s">
        <v>806</v>
      </c>
      <c r="M6" s="987" t="s">
        <v>1058</v>
      </c>
      <c r="N6" s="987" t="s">
        <v>1079</v>
      </c>
      <c r="O6" s="987" t="s">
        <v>1089</v>
      </c>
      <c r="P6" s="987" t="s">
        <v>806</v>
      </c>
      <c r="Q6" s="987" t="s">
        <v>806</v>
      </c>
      <c r="R6" s="987" t="s">
        <v>1080</v>
      </c>
    </row>
    <row r="7" spans="1:18" ht="15.6" customHeight="1" x14ac:dyDescent="0.2">
      <c r="A7" s="646">
        <v>1</v>
      </c>
      <c r="B7" s="352" t="s">
        <v>7</v>
      </c>
      <c r="C7" s="647">
        <f>'8_2.1.18 SIS'!BC7</f>
        <v>0</v>
      </c>
      <c r="D7" s="648">
        <f>'3_Levels 1&amp;2'!AM7+'3_Levels 1&amp;2'!AU7</f>
        <v>7390.1599421722221</v>
      </c>
      <c r="E7" s="649">
        <f>C7*D7</f>
        <v>0</v>
      </c>
      <c r="F7" s="649">
        <v>777.48</v>
      </c>
      <c r="G7" s="649">
        <f>C7*F7</f>
        <v>0</v>
      </c>
      <c r="H7" s="650">
        <f>ROUND(E7+G7,0)</f>
        <v>0</v>
      </c>
      <c r="I7" s="354">
        <f>[2]Oct_Thrive!$G7</f>
        <v>0</v>
      </c>
      <c r="J7" s="354">
        <f>[2]Feb_Thrive!$G7</f>
        <v>0</v>
      </c>
      <c r="K7" s="358">
        <f t="shared" ref="K7:K38" si="1">I7+J7</f>
        <v>0</v>
      </c>
      <c r="L7" s="650">
        <f t="shared" ref="L7:L70" si="2">K7+H7</f>
        <v>0</v>
      </c>
      <c r="M7" s="648"/>
      <c r="N7" s="357">
        <f>ROUND(SUM(L7:M7),0)</f>
        <v>0</v>
      </c>
      <c r="O7" s="354">
        <f>('[3]5A6_Thrive'!Q7*2)+('[5]5A6_Thrive'!Q7*6)</f>
        <v>0</v>
      </c>
      <c r="P7" s="354">
        <f>N7-O7</f>
        <v>0</v>
      </c>
      <c r="Q7" s="357">
        <f>ROUND(P7/$Q$85,0)</f>
        <v>0</v>
      </c>
      <c r="R7" s="359">
        <f t="shared" ref="R7:R38" si="3">N7</f>
        <v>0</v>
      </c>
    </row>
    <row r="8" spans="1:18" ht="15.6" customHeight="1" x14ac:dyDescent="0.2">
      <c r="A8" s="651">
        <v>2</v>
      </c>
      <c r="B8" s="370" t="s">
        <v>8</v>
      </c>
      <c r="C8" s="652">
        <f>'8_2.1.18 SIS'!BC8</f>
        <v>0</v>
      </c>
      <c r="D8" s="653">
        <f>'3_Levels 1&amp;2'!AM8+'3_Levels 1&amp;2'!AU8</f>
        <v>9315.177608267717</v>
      </c>
      <c r="E8" s="654">
        <f t="shared" ref="E8:E71" si="4">C8*D8</f>
        <v>0</v>
      </c>
      <c r="F8" s="654">
        <v>842.32</v>
      </c>
      <c r="G8" s="654">
        <f t="shared" ref="G8:G71" si="5">C8*F8</f>
        <v>0</v>
      </c>
      <c r="H8" s="655">
        <f t="shared" ref="H8:H71" si="6">ROUND(E8+G8,0)</f>
        <v>0</v>
      </c>
      <c r="I8" s="372">
        <f>[2]Oct_Thrive!$G8</f>
        <v>0</v>
      </c>
      <c r="J8" s="372">
        <f>[2]Feb_Thrive!$G8</f>
        <v>0</v>
      </c>
      <c r="K8" s="376">
        <f t="shared" si="1"/>
        <v>0</v>
      </c>
      <c r="L8" s="655">
        <f t="shared" si="2"/>
        <v>0</v>
      </c>
      <c r="M8" s="653"/>
      <c r="N8" s="375">
        <f t="shared" ref="N8:N71" si="7">ROUND(SUM(L8:M8),0)</f>
        <v>0</v>
      </c>
      <c r="O8" s="372">
        <f>('[3]5A6_Thrive'!Q8*2)+('[5]5A6_Thrive'!Q8*6)</f>
        <v>0</v>
      </c>
      <c r="P8" s="372">
        <f t="shared" ref="P8:P71" si="8">N8-O8</f>
        <v>0</v>
      </c>
      <c r="Q8" s="375">
        <f t="shared" ref="Q8:Q71" si="9">ROUND(P8/$Q$85,0)</f>
        <v>0</v>
      </c>
      <c r="R8" s="375">
        <f t="shared" si="3"/>
        <v>0</v>
      </c>
    </row>
    <row r="9" spans="1:18" ht="15.6" customHeight="1" x14ac:dyDescent="0.2">
      <c r="A9" s="651">
        <v>3</v>
      </c>
      <c r="B9" s="370" t="s">
        <v>9</v>
      </c>
      <c r="C9" s="652">
        <f>'8_2.1.18 SIS'!BC9</f>
        <v>0</v>
      </c>
      <c r="D9" s="653">
        <f>'3_Levels 1&amp;2'!AM9+'3_Levels 1&amp;2'!AU9</f>
        <v>7651.750392513175</v>
      </c>
      <c r="E9" s="654">
        <f t="shared" si="4"/>
        <v>0</v>
      </c>
      <c r="F9" s="654">
        <v>596.84</v>
      </c>
      <c r="G9" s="654">
        <f t="shared" si="5"/>
        <v>0</v>
      </c>
      <c r="H9" s="655">
        <f t="shared" si="6"/>
        <v>0</v>
      </c>
      <c r="I9" s="372">
        <f>[2]Oct_Thrive!$G9</f>
        <v>32994</v>
      </c>
      <c r="J9" s="372">
        <f>[2]Feb_Thrive!$G9</f>
        <v>16497</v>
      </c>
      <c r="K9" s="376">
        <f t="shared" si="1"/>
        <v>49491</v>
      </c>
      <c r="L9" s="655">
        <f t="shared" si="2"/>
        <v>49491</v>
      </c>
      <c r="M9" s="653"/>
      <c r="N9" s="375">
        <f t="shared" si="7"/>
        <v>49491</v>
      </c>
      <c r="O9" s="372">
        <f>('[3]5A6_Thrive'!Q9*2)+('[5]5A6_Thrive'!Q9*6)</f>
        <v>0</v>
      </c>
      <c r="P9" s="372">
        <f t="shared" si="8"/>
        <v>49491</v>
      </c>
      <c r="Q9" s="375">
        <f t="shared" si="9"/>
        <v>12373</v>
      </c>
      <c r="R9" s="375">
        <f t="shared" si="3"/>
        <v>49491</v>
      </c>
    </row>
    <row r="10" spans="1:18" ht="15.6" customHeight="1" x14ac:dyDescent="0.2">
      <c r="A10" s="651">
        <v>4</v>
      </c>
      <c r="B10" s="370" t="s">
        <v>10</v>
      </c>
      <c r="C10" s="652">
        <f>'8_2.1.18 SIS'!BC10</f>
        <v>0</v>
      </c>
      <c r="D10" s="653">
        <f>'3_Levels 1&amp;2'!AM10+'3_Levels 1&amp;2'!AU10</f>
        <v>9668.2036391912916</v>
      </c>
      <c r="E10" s="654">
        <f t="shared" si="4"/>
        <v>0</v>
      </c>
      <c r="F10" s="654">
        <v>585.76</v>
      </c>
      <c r="G10" s="654">
        <f t="shared" si="5"/>
        <v>0</v>
      </c>
      <c r="H10" s="655">
        <f t="shared" si="6"/>
        <v>0</v>
      </c>
      <c r="I10" s="372">
        <f>[2]Oct_Thrive!$G10</f>
        <v>0</v>
      </c>
      <c r="J10" s="372">
        <f>[2]Feb_Thrive!$G10</f>
        <v>0</v>
      </c>
      <c r="K10" s="376">
        <f t="shared" si="1"/>
        <v>0</v>
      </c>
      <c r="L10" s="655">
        <f t="shared" si="2"/>
        <v>0</v>
      </c>
      <c r="M10" s="653"/>
      <c r="N10" s="375">
        <f t="shared" si="7"/>
        <v>0</v>
      </c>
      <c r="O10" s="372">
        <f>('[3]5A6_Thrive'!Q10*2)+('[5]5A6_Thrive'!Q10*6)</f>
        <v>0</v>
      </c>
      <c r="P10" s="372">
        <f t="shared" si="8"/>
        <v>0</v>
      </c>
      <c r="Q10" s="375">
        <f t="shared" si="9"/>
        <v>0</v>
      </c>
      <c r="R10" s="375">
        <f t="shared" si="3"/>
        <v>0</v>
      </c>
    </row>
    <row r="11" spans="1:18" ht="15.6" customHeight="1" x14ac:dyDescent="0.2">
      <c r="A11" s="656">
        <v>5</v>
      </c>
      <c r="B11" s="384" t="s">
        <v>11</v>
      </c>
      <c r="C11" s="657">
        <f>'8_2.1.18 SIS'!BC11</f>
        <v>0</v>
      </c>
      <c r="D11" s="658">
        <f>'3_Levels 1&amp;2'!AM11+'3_Levels 1&amp;2'!AU11</f>
        <v>7688.9904658266514</v>
      </c>
      <c r="E11" s="659">
        <f t="shared" si="4"/>
        <v>0</v>
      </c>
      <c r="F11" s="659">
        <v>555.91</v>
      </c>
      <c r="G11" s="659">
        <f t="shared" si="5"/>
        <v>0</v>
      </c>
      <c r="H11" s="660">
        <f t="shared" si="6"/>
        <v>0</v>
      </c>
      <c r="I11" s="386">
        <f>[2]Oct_Thrive!$G11</f>
        <v>0</v>
      </c>
      <c r="J11" s="386">
        <f>[2]Feb_Thrive!$G11</f>
        <v>0</v>
      </c>
      <c r="K11" s="390">
        <f t="shared" si="1"/>
        <v>0</v>
      </c>
      <c r="L11" s="660">
        <f t="shared" si="2"/>
        <v>0</v>
      </c>
      <c r="M11" s="658"/>
      <c r="N11" s="389">
        <f t="shared" si="7"/>
        <v>0</v>
      </c>
      <c r="O11" s="392">
        <f>('[3]5A6_Thrive'!Q11*2)+('[5]5A6_Thrive'!Q11*6)</f>
        <v>0</v>
      </c>
      <c r="P11" s="386">
        <f t="shared" si="8"/>
        <v>0</v>
      </c>
      <c r="Q11" s="393">
        <f t="shared" si="9"/>
        <v>0</v>
      </c>
      <c r="R11" s="389">
        <f t="shared" si="3"/>
        <v>0</v>
      </c>
    </row>
    <row r="12" spans="1:18" ht="15.6" customHeight="1" x14ac:dyDescent="0.2">
      <c r="A12" s="646">
        <v>6</v>
      </c>
      <c r="B12" s="352" t="s">
        <v>12</v>
      </c>
      <c r="C12" s="647">
        <f>'8_2.1.18 SIS'!BC12</f>
        <v>0</v>
      </c>
      <c r="D12" s="648">
        <f>'3_Levels 1&amp;2'!AM12+'3_Levels 1&amp;2'!AU12</f>
        <v>8928.9038053097356</v>
      </c>
      <c r="E12" s="649">
        <f t="shared" si="4"/>
        <v>0</v>
      </c>
      <c r="F12" s="649">
        <v>545.4799999999999</v>
      </c>
      <c r="G12" s="649">
        <f t="shared" si="5"/>
        <v>0</v>
      </c>
      <c r="H12" s="650">
        <f t="shared" si="6"/>
        <v>0</v>
      </c>
      <c r="I12" s="354">
        <f>[2]Oct_Thrive!$G12</f>
        <v>0</v>
      </c>
      <c r="J12" s="354">
        <f>[2]Feb_Thrive!$G12</f>
        <v>0</v>
      </c>
      <c r="K12" s="358">
        <f t="shared" si="1"/>
        <v>0</v>
      </c>
      <c r="L12" s="650">
        <f t="shared" si="2"/>
        <v>0</v>
      </c>
      <c r="M12" s="648"/>
      <c r="N12" s="357">
        <f t="shared" si="7"/>
        <v>0</v>
      </c>
      <c r="O12" s="354">
        <f>('[3]5A6_Thrive'!Q12*2)+('[5]5A6_Thrive'!Q12*6)</f>
        <v>0</v>
      </c>
      <c r="P12" s="354">
        <f t="shared" si="8"/>
        <v>0</v>
      </c>
      <c r="Q12" s="357">
        <f t="shared" si="9"/>
        <v>0</v>
      </c>
      <c r="R12" s="359">
        <f t="shared" si="3"/>
        <v>0</v>
      </c>
    </row>
    <row r="13" spans="1:18" ht="15.6" customHeight="1" x14ac:dyDescent="0.2">
      <c r="A13" s="651">
        <v>7</v>
      </c>
      <c r="B13" s="370" t="s">
        <v>13</v>
      </c>
      <c r="C13" s="652">
        <f>'8_2.1.18 SIS'!BC13</f>
        <v>0</v>
      </c>
      <c r="D13" s="653">
        <f>'3_Levels 1&amp;2'!AM13+'3_Levels 1&amp;2'!AU13</f>
        <v>8567.9846089773255</v>
      </c>
      <c r="E13" s="654">
        <f t="shared" si="4"/>
        <v>0</v>
      </c>
      <c r="F13" s="654">
        <v>756.91999999999985</v>
      </c>
      <c r="G13" s="654">
        <f t="shared" si="5"/>
        <v>0</v>
      </c>
      <c r="H13" s="655">
        <f t="shared" si="6"/>
        <v>0</v>
      </c>
      <c r="I13" s="372">
        <f>[2]Oct_Thrive!$G13</f>
        <v>0</v>
      </c>
      <c r="J13" s="372">
        <f>[2]Feb_Thrive!$G13</f>
        <v>0</v>
      </c>
      <c r="K13" s="376">
        <f t="shared" si="1"/>
        <v>0</v>
      </c>
      <c r="L13" s="655">
        <f t="shared" si="2"/>
        <v>0</v>
      </c>
      <c r="M13" s="653"/>
      <c r="N13" s="375">
        <f t="shared" si="7"/>
        <v>0</v>
      </c>
      <c r="O13" s="372">
        <f>('[3]5A6_Thrive'!Q13*2)+('[5]5A6_Thrive'!Q13*6)</f>
        <v>0</v>
      </c>
      <c r="P13" s="372">
        <f t="shared" si="8"/>
        <v>0</v>
      </c>
      <c r="Q13" s="375">
        <f t="shared" si="9"/>
        <v>0</v>
      </c>
      <c r="R13" s="375">
        <f t="shared" si="3"/>
        <v>0</v>
      </c>
    </row>
    <row r="14" spans="1:18" ht="15.6" customHeight="1" x14ac:dyDescent="0.2">
      <c r="A14" s="651">
        <v>8</v>
      </c>
      <c r="B14" s="370" t="s">
        <v>14</v>
      </c>
      <c r="C14" s="652">
        <f>'8_2.1.18 SIS'!BC14</f>
        <v>0</v>
      </c>
      <c r="D14" s="653">
        <f>'3_Levels 1&amp;2'!AM14+'3_Levels 1&amp;2'!AU14</f>
        <v>8434.6999018733277</v>
      </c>
      <c r="E14" s="654">
        <f t="shared" si="4"/>
        <v>0</v>
      </c>
      <c r="F14" s="654">
        <v>725.76</v>
      </c>
      <c r="G14" s="654">
        <f t="shared" si="5"/>
        <v>0</v>
      </c>
      <c r="H14" s="655">
        <f t="shared" si="6"/>
        <v>0</v>
      </c>
      <c r="I14" s="372">
        <f>[2]Oct_Thrive!$G14</f>
        <v>0</v>
      </c>
      <c r="J14" s="372">
        <f>[2]Feb_Thrive!$G14</f>
        <v>0</v>
      </c>
      <c r="K14" s="376">
        <f t="shared" si="1"/>
        <v>0</v>
      </c>
      <c r="L14" s="655">
        <f t="shared" si="2"/>
        <v>0</v>
      </c>
      <c r="M14" s="653"/>
      <c r="N14" s="375">
        <f t="shared" si="7"/>
        <v>0</v>
      </c>
      <c r="O14" s="372">
        <f>('[3]5A6_Thrive'!Q14*2)+('[5]5A6_Thrive'!Q14*6)</f>
        <v>0</v>
      </c>
      <c r="P14" s="372">
        <f t="shared" si="8"/>
        <v>0</v>
      </c>
      <c r="Q14" s="375">
        <f t="shared" si="9"/>
        <v>0</v>
      </c>
      <c r="R14" s="375">
        <f t="shared" si="3"/>
        <v>0</v>
      </c>
    </row>
    <row r="15" spans="1:18" ht="15.6" customHeight="1" x14ac:dyDescent="0.2">
      <c r="A15" s="651">
        <v>9</v>
      </c>
      <c r="B15" s="370" t="s">
        <v>15</v>
      </c>
      <c r="C15" s="652">
        <f>'8_2.1.18 SIS'!BC15</f>
        <v>0</v>
      </c>
      <c r="D15" s="653">
        <f>'3_Levels 1&amp;2'!AM15+'3_Levels 1&amp;2'!AU15</f>
        <v>8295.9800530093598</v>
      </c>
      <c r="E15" s="654">
        <f t="shared" si="4"/>
        <v>0</v>
      </c>
      <c r="F15" s="654">
        <v>744.76</v>
      </c>
      <c r="G15" s="654">
        <f t="shared" si="5"/>
        <v>0</v>
      </c>
      <c r="H15" s="655">
        <f t="shared" si="6"/>
        <v>0</v>
      </c>
      <c r="I15" s="372">
        <f>[2]Oct_Thrive!$G15</f>
        <v>0</v>
      </c>
      <c r="J15" s="372">
        <f>[2]Feb_Thrive!$G15</f>
        <v>0</v>
      </c>
      <c r="K15" s="376">
        <f t="shared" si="1"/>
        <v>0</v>
      </c>
      <c r="L15" s="655">
        <f t="shared" si="2"/>
        <v>0</v>
      </c>
      <c r="M15" s="653"/>
      <c r="N15" s="375">
        <f t="shared" si="7"/>
        <v>0</v>
      </c>
      <c r="O15" s="372">
        <f>('[3]5A6_Thrive'!Q15*2)+('[5]5A6_Thrive'!Q15*6)</f>
        <v>0</v>
      </c>
      <c r="P15" s="372">
        <f t="shared" si="8"/>
        <v>0</v>
      </c>
      <c r="Q15" s="375">
        <f t="shared" si="9"/>
        <v>0</v>
      </c>
      <c r="R15" s="375">
        <f t="shared" si="3"/>
        <v>0</v>
      </c>
    </row>
    <row r="16" spans="1:18" ht="15.6" customHeight="1" x14ac:dyDescent="0.2">
      <c r="A16" s="656">
        <v>10</v>
      </c>
      <c r="B16" s="384" t="s">
        <v>16</v>
      </c>
      <c r="C16" s="657">
        <f>'8_2.1.18 SIS'!BC16</f>
        <v>0</v>
      </c>
      <c r="D16" s="658">
        <f>'3_Levels 1&amp;2'!AM16+'3_Levels 1&amp;2'!AU16</f>
        <v>8149.6492702921842</v>
      </c>
      <c r="E16" s="659">
        <f t="shared" si="4"/>
        <v>0</v>
      </c>
      <c r="F16" s="659">
        <v>608.04000000000008</v>
      </c>
      <c r="G16" s="659">
        <f t="shared" si="5"/>
        <v>0</v>
      </c>
      <c r="H16" s="660">
        <f t="shared" si="6"/>
        <v>0</v>
      </c>
      <c r="I16" s="386">
        <f>[2]Oct_Thrive!$G16</f>
        <v>0</v>
      </c>
      <c r="J16" s="386">
        <f>[2]Feb_Thrive!$G16</f>
        <v>0</v>
      </c>
      <c r="K16" s="390">
        <f t="shared" si="1"/>
        <v>0</v>
      </c>
      <c r="L16" s="660">
        <f t="shared" si="2"/>
        <v>0</v>
      </c>
      <c r="M16" s="658"/>
      <c r="N16" s="389">
        <f t="shared" si="7"/>
        <v>0</v>
      </c>
      <c r="O16" s="392">
        <f>('[3]5A6_Thrive'!Q16*2)+('[5]5A6_Thrive'!Q16*6)</f>
        <v>0</v>
      </c>
      <c r="P16" s="386">
        <f t="shared" si="8"/>
        <v>0</v>
      </c>
      <c r="Q16" s="393">
        <f t="shared" si="9"/>
        <v>0</v>
      </c>
      <c r="R16" s="389">
        <f t="shared" si="3"/>
        <v>0</v>
      </c>
    </row>
    <row r="17" spans="1:18" ht="15.6" customHeight="1" x14ac:dyDescent="0.2">
      <c r="A17" s="646">
        <v>11</v>
      </c>
      <c r="B17" s="352" t="s">
        <v>17</v>
      </c>
      <c r="C17" s="647">
        <f>'8_2.1.18 SIS'!BC17</f>
        <v>0</v>
      </c>
      <c r="D17" s="648">
        <f>'3_Levels 1&amp;2'!AM17+'3_Levels 1&amp;2'!AU17</f>
        <v>10465.279683744466</v>
      </c>
      <c r="E17" s="649">
        <f t="shared" si="4"/>
        <v>0</v>
      </c>
      <c r="F17" s="649">
        <v>706.55</v>
      </c>
      <c r="G17" s="649">
        <f t="shared" si="5"/>
        <v>0</v>
      </c>
      <c r="H17" s="650">
        <f t="shared" si="6"/>
        <v>0</v>
      </c>
      <c r="I17" s="354">
        <f>[2]Oct_Thrive!$G17</f>
        <v>0</v>
      </c>
      <c r="J17" s="354">
        <f>[2]Feb_Thrive!$G17</f>
        <v>0</v>
      </c>
      <c r="K17" s="358">
        <f t="shared" si="1"/>
        <v>0</v>
      </c>
      <c r="L17" s="650">
        <f t="shared" si="2"/>
        <v>0</v>
      </c>
      <c r="M17" s="648"/>
      <c r="N17" s="357">
        <f t="shared" si="7"/>
        <v>0</v>
      </c>
      <c r="O17" s="354">
        <f>('[3]5A6_Thrive'!Q17*2)+('[5]5A6_Thrive'!Q17*6)</f>
        <v>0</v>
      </c>
      <c r="P17" s="354">
        <f t="shared" si="8"/>
        <v>0</v>
      </c>
      <c r="Q17" s="357">
        <f t="shared" si="9"/>
        <v>0</v>
      </c>
      <c r="R17" s="359">
        <f t="shared" si="3"/>
        <v>0</v>
      </c>
    </row>
    <row r="18" spans="1:18" ht="15.6" customHeight="1" x14ac:dyDescent="0.2">
      <c r="A18" s="651">
        <v>12</v>
      </c>
      <c r="B18" s="370" t="s">
        <v>18</v>
      </c>
      <c r="C18" s="652">
        <f>'8_2.1.18 SIS'!BC18</f>
        <v>0</v>
      </c>
      <c r="D18" s="653">
        <f>'3_Levels 1&amp;2'!AM18+'3_Levels 1&amp;2'!AU18</f>
        <v>8295.3512139605464</v>
      </c>
      <c r="E18" s="654">
        <f t="shared" si="4"/>
        <v>0</v>
      </c>
      <c r="F18" s="654">
        <v>1063.31</v>
      </c>
      <c r="G18" s="654">
        <f t="shared" si="5"/>
        <v>0</v>
      </c>
      <c r="H18" s="655">
        <f t="shared" si="6"/>
        <v>0</v>
      </c>
      <c r="I18" s="372">
        <f>[2]Oct_Thrive!$G18</f>
        <v>0</v>
      </c>
      <c r="J18" s="372">
        <f>[2]Feb_Thrive!$G18</f>
        <v>0</v>
      </c>
      <c r="K18" s="376">
        <f t="shared" si="1"/>
        <v>0</v>
      </c>
      <c r="L18" s="655">
        <f t="shared" si="2"/>
        <v>0</v>
      </c>
      <c r="M18" s="653"/>
      <c r="N18" s="375">
        <f t="shared" si="7"/>
        <v>0</v>
      </c>
      <c r="O18" s="372">
        <f>('[3]5A6_Thrive'!Q18*2)+('[5]5A6_Thrive'!Q18*6)</f>
        <v>0</v>
      </c>
      <c r="P18" s="372">
        <f t="shared" si="8"/>
        <v>0</v>
      </c>
      <c r="Q18" s="375">
        <f t="shared" si="9"/>
        <v>0</v>
      </c>
      <c r="R18" s="375">
        <f t="shared" si="3"/>
        <v>0</v>
      </c>
    </row>
    <row r="19" spans="1:18" ht="15.6" customHeight="1" x14ac:dyDescent="0.2">
      <c r="A19" s="651">
        <v>13</v>
      </c>
      <c r="B19" s="370" t="s">
        <v>19</v>
      </c>
      <c r="C19" s="652">
        <f>'8_2.1.18 SIS'!BC19</f>
        <v>0</v>
      </c>
      <c r="D19" s="653">
        <f>'3_Levels 1&amp;2'!AM19+'3_Levels 1&amp;2'!AU19</f>
        <v>9497.8518181818181</v>
      </c>
      <c r="E19" s="654">
        <f t="shared" si="4"/>
        <v>0</v>
      </c>
      <c r="F19" s="654">
        <v>749.43000000000006</v>
      </c>
      <c r="G19" s="654">
        <f t="shared" si="5"/>
        <v>0</v>
      </c>
      <c r="H19" s="655">
        <f t="shared" si="6"/>
        <v>0</v>
      </c>
      <c r="I19" s="372">
        <f>[2]Oct_Thrive!$G19</f>
        <v>0</v>
      </c>
      <c r="J19" s="372">
        <f>[2]Feb_Thrive!$G19</f>
        <v>0</v>
      </c>
      <c r="K19" s="376">
        <f t="shared" si="1"/>
        <v>0</v>
      </c>
      <c r="L19" s="655">
        <f t="shared" si="2"/>
        <v>0</v>
      </c>
      <c r="M19" s="653"/>
      <c r="N19" s="375">
        <f t="shared" si="7"/>
        <v>0</v>
      </c>
      <c r="O19" s="372">
        <f>('[3]5A6_Thrive'!Q19*2)+('[5]5A6_Thrive'!Q19*6)</f>
        <v>0</v>
      </c>
      <c r="P19" s="372">
        <f t="shared" si="8"/>
        <v>0</v>
      </c>
      <c r="Q19" s="375">
        <f t="shared" si="9"/>
        <v>0</v>
      </c>
      <c r="R19" s="375">
        <f t="shared" si="3"/>
        <v>0</v>
      </c>
    </row>
    <row r="20" spans="1:18" ht="15.6" customHeight="1" x14ac:dyDescent="0.2">
      <c r="A20" s="651">
        <v>14</v>
      </c>
      <c r="B20" s="370" t="s">
        <v>20</v>
      </c>
      <c r="C20" s="652">
        <f>'8_2.1.18 SIS'!BC20</f>
        <v>0</v>
      </c>
      <c r="D20" s="653">
        <f>'3_Levels 1&amp;2'!AM20+'3_Levels 1&amp;2'!AU20</f>
        <v>10135.245254237288</v>
      </c>
      <c r="E20" s="654">
        <f t="shared" si="4"/>
        <v>0</v>
      </c>
      <c r="F20" s="654">
        <v>809.9799999999999</v>
      </c>
      <c r="G20" s="654">
        <f t="shared" si="5"/>
        <v>0</v>
      </c>
      <c r="H20" s="655">
        <f t="shared" si="6"/>
        <v>0</v>
      </c>
      <c r="I20" s="372">
        <f>[2]Oct_Thrive!$G20</f>
        <v>0</v>
      </c>
      <c r="J20" s="372">
        <f>[2]Feb_Thrive!$G20</f>
        <v>0</v>
      </c>
      <c r="K20" s="376">
        <f t="shared" si="1"/>
        <v>0</v>
      </c>
      <c r="L20" s="655">
        <f t="shared" si="2"/>
        <v>0</v>
      </c>
      <c r="M20" s="653"/>
      <c r="N20" s="375">
        <f t="shared" si="7"/>
        <v>0</v>
      </c>
      <c r="O20" s="372">
        <f>('[3]5A6_Thrive'!Q20*2)+('[5]5A6_Thrive'!Q20*6)</f>
        <v>0</v>
      </c>
      <c r="P20" s="372">
        <f t="shared" si="8"/>
        <v>0</v>
      </c>
      <c r="Q20" s="375">
        <f t="shared" si="9"/>
        <v>0</v>
      </c>
      <c r="R20" s="375">
        <f t="shared" si="3"/>
        <v>0</v>
      </c>
    </row>
    <row r="21" spans="1:18" ht="15.6" customHeight="1" x14ac:dyDescent="0.2">
      <c r="A21" s="656">
        <v>15</v>
      </c>
      <c r="B21" s="384" t="s">
        <v>21</v>
      </c>
      <c r="C21" s="657">
        <f>'8_2.1.18 SIS'!BC21</f>
        <v>0</v>
      </c>
      <c r="D21" s="658">
        <f>'3_Levels 1&amp;2'!AM21+'3_Levels 1&amp;2'!AU21</f>
        <v>9109.7575932578075</v>
      </c>
      <c r="E21" s="659">
        <f t="shared" si="4"/>
        <v>0</v>
      </c>
      <c r="F21" s="659">
        <v>553.79999999999995</v>
      </c>
      <c r="G21" s="659">
        <f t="shared" si="5"/>
        <v>0</v>
      </c>
      <c r="H21" s="660">
        <f t="shared" si="6"/>
        <v>0</v>
      </c>
      <c r="I21" s="386">
        <f>[2]Oct_Thrive!$G21</f>
        <v>0</v>
      </c>
      <c r="J21" s="386">
        <f>[2]Feb_Thrive!$G21</f>
        <v>0</v>
      </c>
      <c r="K21" s="390">
        <f t="shared" si="1"/>
        <v>0</v>
      </c>
      <c r="L21" s="660">
        <f t="shared" si="2"/>
        <v>0</v>
      </c>
      <c r="M21" s="658"/>
      <c r="N21" s="389">
        <f t="shared" si="7"/>
        <v>0</v>
      </c>
      <c r="O21" s="392">
        <f>('[3]5A6_Thrive'!Q21*2)+('[5]5A6_Thrive'!Q21*6)</f>
        <v>0</v>
      </c>
      <c r="P21" s="386">
        <f t="shared" si="8"/>
        <v>0</v>
      </c>
      <c r="Q21" s="393">
        <f t="shared" si="9"/>
        <v>0</v>
      </c>
      <c r="R21" s="389">
        <f t="shared" si="3"/>
        <v>0</v>
      </c>
    </row>
    <row r="22" spans="1:18" ht="15.6" customHeight="1" x14ac:dyDescent="0.2">
      <c r="A22" s="646">
        <v>16</v>
      </c>
      <c r="B22" s="352" t="s">
        <v>22</v>
      </c>
      <c r="C22" s="647">
        <f>'8_2.1.18 SIS'!BC22</f>
        <v>0</v>
      </c>
      <c r="D22" s="648">
        <f>'3_Levels 1&amp;2'!AM22+'3_Levels 1&amp;2'!AU22</f>
        <v>7629.7369265123834</v>
      </c>
      <c r="E22" s="649">
        <f t="shared" si="4"/>
        <v>0</v>
      </c>
      <c r="F22" s="649">
        <v>686.73</v>
      </c>
      <c r="G22" s="649">
        <f t="shared" si="5"/>
        <v>0</v>
      </c>
      <c r="H22" s="650">
        <f t="shared" si="6"/>
        <v>0</v>
      </c>
      <c r="I22" s="354">
        <f>[2]Oct_Thrive!$G22</f>
        <v>0</v>
      </c>
      <c r="J22" s="354">
        <f>[2]Feb_Thrive!$G22</f>
        <v>0</v>
      </c>
      <c r="K22" s="358">
        <f t="shared" si="1"/>
        <v>0</v>
      </c>
      <c r="L22" s="650">
        <f t="shared" si="2"/>
        <v>0</v>
      </c>
      <c r="M22" s="648"/>
      <c r="N22" s="357">
        <f t="shared" si="7"/>
        <v>0</v>
      </c>
      <c r="O22" s="354">
        <f>('[3]5A6_Thrive'!Q22*2)+('[5]5A6_Thrive'!Q22*6)</f>
        <v>0</v>
      </c>
      <c r="P22" s="354">
        <f t="shared" si="8"/>
        <v>0</v>
      </c>
      <c r="Q22" s="357">
        <f t="shared" si="9"/>
        <v>0</v>
      </c>
      <c r="R22" s="359">
        <f t="shared" si="3"/>
        <v>0</v>
      </c>
    </row>
    <row r="23" spans="1:18" ht="15.6" customHeight="1" x14ac:dyDescent="0.2">
      <c r="A23" s="651">
        <v>17</v>
      </c>
      <c r="B23" s="370" t="s">
        <v>23</v>
      </c>
      <c r="C23" s="652">
        <f>'8_2.1.18 SIS'!BC23</f>
        <v>132</v>
      </c>
      <c r="D23" s="653">
        <f>'3_Levels 1&amp;2'!AM23+'3_Levels 1&amp;2'!AU23</f>
        <v>7899.6304917587395</v>
      </c>
      <c r="E23" s="654">
        <f t="shared" si="4"/>
        <v>1042751.2249121536</v>
      </c>
      <c r="F23" s="654">
        <v>801.47762416806802</v>
      </c>
      <c r="G23" s="654">
        <f t="shared" si="5"/>
        <v>105795.04639018497</v>
      </c>
      <c r="H23" s="655">
        <f t="shared" si="6"/>
        <v>1148546</v>
      </c>
      <c r="I23" s="372">
        <f>[2]Oct_Thrive!$G23</f>
        <v>121816</v>
      </c>
      <c r="J23" s="372">
        <f>[2]Feb_Thrive!$G23</f>
        <v>-21753</v>
      </c>
      <c r="K23" s="376">
        <f t="shared" si="1"/>
        <v>100063</v>
      </c>
      <c r="L23" s="655">
        <f t="shared" si="2"/>
        <v>1248609</v>
      </c>
      <c r="M23" s="653"/>
      <c r="N23" s="375">
        <f t="shared" si="7"/>
        <v>1248609</v>
      </c>
      <c r="O23" s="372">
        <f>('[3]5A6_Thrive'!Q23*2)+('[5]5A6_Thrive'!Q23*6)</f>
        <v>765696</v>
      </c>
      <c r="P23" s="372">
        <f t="shared" si="8"/>
        <v>482913</v>
      </c>
      <c r="Q23" s="375">
        <f t="shared" si="9"/>
        <v>120728</v>
      </c>
      <c r="R23" s="375">
        <f t="shared" si="3"/>
        <v>1248609</v>
      </c>
    </row>
    <row r="24" spans="1:18" ht="15.6" customHeight="1" x14ac:dyDescent="0.2">
      <c r="A24" s="651">
        <v>18</v>
      </c>
      <c r="B24" s="370" t="s">
        <v>24</v>
      </c>
      <c r="C24" s="652">
        <f>'8_2.1.18 SIS'!BC24</f>
        <v>0</v>
      </c>
      <c r="D24" s="653">
        <f>'3_Levels 1&amp;2'!AM24+'3_Levels 1&amp;2'!AU24</f>
        <v>8973.4894818652847</v>
      </c>
      <c r="E24" s="654">
        <f t="shared" si="4"/>
        <v>0</v>
      </c>
      <c r="F24" s="654">
        <v>845.94999999999993</v>
      </c>
      <c r="G24" s="654">
        <f t="shared" si="5"/>
        <v>0</v>
      </c>
      <c r="H24" s="655">
        <f t="shared" si="6"/>
        <v>0</v>
      </c>
      <c r="I24" s="372">
        <f>[2]Oct_Thrive!$G24</f>
        <v>0</v>
      </c>
      <c r="J24" s="372">
        <f>[2]Feb_Thrive!$G24</f>
        <v>0</v>
      </c>
      <c r="K24" s="376">
        <f t="shared" si="1"/>
        <v>0</v>
      </c>
      <c r="L24" s="655">
        <f t="shared" si="2"/>
        <v>0</v>
      </c>
      <c r="M24" s="653"/>
      <c r="N24" s="375">
        <f t="shared" si="7"/>
        <v>0</v>
      </c>
      <c r="O24" s="372">
        <f>('[3]5A6_Thrive'!Q24*2)+('[5]5A6_Thrive'!Q24*6)</f>
        <v>0</v>
      </c>
      <c r="P24" s="372">
        <f t="shared" si="8"/>
        <v>0</v>
      </c>
      <c r="Q24" s="375">
        <f t="shared" si="9"/>
        <v>0</v>
      </c>
      <c r="R24" s="375">
        <f t="shared" si="3"/>
        <v>0</v>
      </c>
    </row>
    <row r="25" spans="1:18" ht="15.6" customHeight="1" x14ac:dyDescent="0.2">
      <c r="A25" s="651">
        <v>19</v>
      </c>
      <c r="B25" s="370" t="s">
        <v>25</v>
      </c>
      <c r="C25" s="652">
        <f>'8_2.1.18 SIS'!BC25</f>
        <v>0</v>
      </c>
      <c r="D25" s="653">
        <f>'3_Levels 1&amp;2'!AM25+'3_Levels 1&amp;2'!AU25</f>
        <v>8447.4470752235666</v>
      </c>
      <c r="E25" s="654">
        <f t="shared" si="4"/>
        <v>0</v>
      </c>
      <c r="F25" s="654">
        <v>905.43</v>
      </c>
      <c r="G25" s="654">
        <f t="shared" si="5"/>
        <v>0</v>
      </c>
      <c r="H25" s="655">
        <f t="shared" si="6"/>
        <v>0</v>
      </c>
      <c r="I25" s="372">
        <f>[2]Oct_Thrive!$G25</f>
        <v>0</v>
      </c>
      <c r="J25" s="372">
        <f>[2]Feb_Thrive!$G25</f>
        <v>0</v>
      </c>
      <c r="K25" s="376">
        <f t="shared" si="1"/>
        <v>0</v>
      </c>
      <c r="L25" s="655">
        <f t="shared" si="2"/>
        <v>0</v>
      </c>
      <c r="M25" s="653"/>
      <c r="N25" s="375">
        <f t="shared" si="7"/>
        <v>0</v>
      </c>
      <c r="O25" s="372">
        <f>('[3]5A6_Thrive'!Q25*2)+('[5]5A6_Thrive'!Q25*6)</f>
        <v>0</v>
      </c>
      <c r="P25" s="372">
        <f t="shared" si="8"/>
        <v>0</v>
      </c>
      <c r="Q25" s="375">
        <f t="shared" si="9"/>
        <v>0</v>
      </c>
      <c r="R25" s="375">
        <f t="shared" si="3"/>
        <v>0</v>
      </c>
    </row>
    <row r="26" spans="1:18" ht="15.6" customHeight="1" x14ac:dyDescent="0.2">
      <c r="A26" s="656">
        <v>20</v>
      </c>
      <c r="B26" s="384" t="s">
        <v>26</v>
      </c>
      <c r="C26" s="657">
        <f>'8_2.1.18 SIS'!BC26</f>
        <v>0</v>
      </c>
      <c r="D26" s="658">
        <f>'3_Levels 1&amp;2'!AM26+'3_Levels 1&amp;2'!AU26</f>
        <v>8344.7992993185399</v>
      </c>
      <c r="E26" s="659">
        <f t="shared" si="4"/>
        <v>0</v>
      </c>
      <c r="F26" s="659">
        <v>586.16999999999996</v>
      </c>
      <c r="G26" s="659">
        <f t="shared" si="5"/>
        <v>0</v>
      </c>
      <c r="H26" s="660">
        <f t="shared" si="6"/>
        <v>0</v>
      </c>
      <c r="I26" s="386">
        <f>[2]Oct_Thrive!$G26</f>
        <v>0</v>
      </c>
      <c r="J26" s="386">
        <f>[2]Feb_Thrive!$G26</f>
        <v>0</v>
      </c>
      <c r="K26" s="390">
        <f t="shared" si="1"/>
        <v>0</v>
      </c>
      <c r="L26" s="660">
        <f t="shared" si="2"/>
        <v>0</v>
      </c>
      <c r="M26" s="658"/>
      <c r="N26" s="389">
        <f t="shared" si="7"/>
        <v>0</v>
      </c>
      <c r="O26" s="392">
        <f>('[3]5A6_Thrive'!Q26*2)+('[5]5A6_Thrive'!Q26*6)</f>
        <v>0</v>
      </c>
      <c r="P26" s="386">
        <f t="shared" si="8"/>
        <v>0</v>
      </c>
      <c r="Q26" s="393">
        <f t="shared" si="9"/>
        <v>0</v>
      </c>
      <c r="R26" s="389">
        <f t="shared" si="3"/>
        <v>0</v>
      </c>
    </row>
    <row r="27" spans="1:18" ht="15.6" customHeight="1" x14ac:dyDescent="0.2">
      <c r="A27" s="646">
        <v>21</v>
      </c>
      <c r="B27" s="352" t="s">
        <v>27</v>
      </c>
      <c r="C27" s="647">
        <f>'8_2.1.18 SIS'!BC27</f>
        <v>0</v>
      </c>
      <c r="D27" s="648">
        <f>'3_Levels 1&amp;2'!AM27+'3_Levels 1&amp;2'!AU27</f>
        <v>8888.7710980917309</v>
      </c>
      <c r="E27" s="649">
        <f t="shared" si="4"/>
        <v>0</v>
      </c>
      <c r="F27" s="649">
        <v>610.35</v>
      </c>
      <c r="G27" s="649">
        <f t="shared" si="5"/>
        <v>0</v>
      </c>
      <c r="H27" s="650">
        <f t="shared" si="6"/>
        <v>0</v>
      </c>
      <c r="I27" s="354">
        <f>[2]Oct_Thrive!$G27</f>
        <v>0</v>
      </c>
      <c r="J27" s="354">
        <f>[2]Feb_Thrive!$G27</f>
        <v>0</v>
      </c>
      <c r="K27" s="358">
        <f t="shared" si="1"/>
        <v>0</v>
      </c>
      <c r="L27" s="650">
        <f t="shared" si="2"/>
        <v>0</v>
      </c>
      <c r="M27" s="648"/>
      <c r="N27" s="357">
        <f t="shared" si="7"/>
        <v>0</v>
      </c>
      <c r="O27" s="354">
        <f>('[3]5A6_Thrive'!Q27*2)+('[5]5A6_Thrive'!Q27*6)</f>
        <v>0</v>
      </c>
      <c r="P27" s="354">
        <f t="shared" si="8"/>
        <v>0</v>
      </c>
      <c r="Q27" s="357">
        <f t="shared" si="9"/>
        <v>0</v>
      </c>
      <c r="R27" s="359">
        <f t="shared" si="3"/>
        <v>0</v>
      </c>
    </row>
    <row r="28" spans="1:18" ht="15.6" customHeight="1" x14ac:dyDescent="0.2">
      <c r="A28" s="651">
        <v>22</v>
      </c>
      <c r="B28" s="370" t="s">
        <v>28</v>
      </c>
      <c r="C28" s="652">
        <f>'8_2.1.18 SIS'!BC28</f>
        <v>0</v>
      </c>
      <c r="D28" s="653">
        <f>'3_Levels 1&amp;2'!AM28+'3_Levels 1&amp;2'!AU28</f>
        <v>9036.0812145056443</v>
      </c>
      <c r="E28" s="654">
        <f t="shared" si="4"/>
        <v>0</v>
      </c>
      <c r="F28" s="654">
        <v>496.36</v>
      </c>
      <c r="G28" s="654">
        <f t="shared" si="5"/>
        <v>0</v>
      </c>
      <c r="H28" s="655">
        <f t="shared" si="6"/>
        <v>0</v>
      </c>
      <c r="I28" s="372">
        <f>[2]Oct_Thrive!$G28</f>
        <v>0</v>
      </c>
      <c r="J28" s="372">
        <f>[2]Feb_Thrive!$G28</f>
        <v>0</v>
      </c>
      <c r="K28" s="376">
        <f t="shared" si="1"/>
        <v>0</v>
      </c>
      <c r="L28" s="655">
        <f t="shared" si="2"/>
        <v>0</v>
      </c>
      <c r="M28" s="653"/>
      <c r="N28" s="375">
        <f t="shared" si="7"/>
        <v>0</v>
      </c>
      <c r="O28" s="372">
        <f>('[3]5A6_Thrive'!Q28*2)+('[5]5A6_Thrive'!Q28*6)</f>
        <v>0</v>
      </c>
      <c r="P28" s="372">
        <f t="shared" si="8"/>
        <v>0</v>
      </c>
      <c r="Q28" s="375">
        <f t="shared" si="9"/>
        <v>0</v>
      </c>
      <c r="R28" s="375">
        <f t="shared" si="3"/>
        <v>0</v>
      </c>
    </row>
    <row r="29" spans="1:18" ht="15.6" customHeight="1" x14ac:dyDescent="0.2">
      <c r="A29" s="651">
        <v>23</v>
      </c>
      <c r="B29" s="370" t="s">
        <v>29</v>
      </c>
      <c r="C29" s="652">
        <f>'8_2.1.18 SIS'!BC29</f>
        <v>0</v>
      </c>
      <c r="D29" s="653">
        <f>'3_Levels 1&amp;2'!AM29+'3_Levels 1&amp;2'!AU29</f>
        <v>8834.333221059258</v>
      </c>
      <c r="E29" s="654">
        <f t="shared" si="4"/>
        <v>0</v>
      </c>
      <c r="F29" s="654">
        <v>688.58</v>
      </c>
      <c r="G29" s="654">
        <f t="shared" si="5"/>
        <v>0</v>
      </c>
      <c r="H29" s="655">
        <f t="shared" si="6"/>
        <v>0</v>
      </c>
      <c r="I29" s="372">
        <f>[2]Oct_Thrive!$G29</f>
        <v>0</v>
      </c>
      <c r="J29" s="372">
        <f>[2]Feb_Thrive!$G29</f>
        <v>0</v>
      </c>
      <c r="K29" s="376">
        <f t="shared" si="1"/>
        <v>0</v>
      </c>
      <c r="L29" s="655">
        <f t="shared" si="2"/>
        <v>0</v>
      </c>
      <c r="M29" s="653"/>
      <c r="N29" s="375">
        <f t="shared" si="7"/>
        <v>0</v>
      </c>
      <c r="O29" s="372">
        <f>('[3]5A6_Thrive'!Q29*2)+('[5]5A6_Thrive'!Q29*6)</f>
        <v>0</v>
      </c>
      <c r="P29" s="372">
        <f t="shared" si="8"/>
        <v>0</v>
      </c>
      <c r="Q29" s="375">
        <f t="shared" si="9"/>
        <v>0</v>
      </c>
      <c r="R29" s="375">
        <f t="shared" si="3"/>
        <v>0</v>
      </c>
    </row>
    <row r="30" spans="1:18" ht="15.6" customHeight="1" x14ac:dyDescent="0.2">
      <c r="A30" s="651">
        <v>24</v>
      </c>
      <c r="B30" s="370" t="s">
        <v>30</v>
      </c>
      <c r="C30" s="652">
        <f>'8_2.1.18 SIS'!BC30</f>
        <v>1</v>
      </c>
      <c r="D30" s="653">
        <f>'3_Levels 1&amp;2'!AM30+'3_Levels 1&amp;2'!AU30</f>
        <v>8135.3656733828211</v>
      </c>
      <c r="E30" s="654">
        <f t="shared" si="4"/>
        <v>8135.3656733828211</v>
      </c>
      <c r="F30" s="654">
        <v>854.24999999999989</v>
      </c>
      <c r="G30" s="654">
        <f t="shared" si="5"/>
        <v>854.24999999999989</v>
      </c>
      <c r="H30" s="655">
        <f t="shared" si="6"/>
        <v>8990</v>
      </c>
      <c r="I30" s="372">
        <f>[2]Oct_Thrive!$G30</f>
        <v>17979</v>
      </c>
      <c r="J30" s="372">
        <f>[2]Feb_Thrive!$G30</f>
        <v>-8990</v>
      </c>
      <c r="K30" s="376">
        <f t="shared" si="1"/>
        <v>8989</v>
      </c>
      <c r="L30" s="655">
        <f t="shared" si="2"/>
        <v>17979</v>
      </c>
      <c r="M30" s="653"/>
      <c r="N30" s="375">
        <f t="shared" si="7"/>
        <v>17979</v>
      </c>
      <c r="O30" s="372">
        <f>('[3]5A6_Thrive'!Q30*2)+('[5]5A6_Thrive'!Q30*6)</f>
        <v>5992</v>
      </c>
      <c r="P30" s="372">
        <f t="shared" si="8"/>
        <v>11987</v>
      </c>
      <c r="Q30" s="375">
        <f t="shared" si="9"/>
        <v>2997</v>
      </c>
      <c r="R30" s="375">
        <f t="shared" si="3"/>
        <v>17979</v>
      </c>
    </row>
    <row r="31" spans="1:18" ht="15.6" customHeight="1" x14ac:dyDescent="0.2">
      <c r="A31" s="656">
        <v>25</v>
      </c>
      <c r="B31" s="384" t="s">
        <v>31</v>
      </c>
      <c r="C31" s="657">
        <f>'8_2.1.18 SIS'!BC31</f>
        <v>0</v>
      </c>
      <c r="D31" s="658">
        <f>'3_Levels 1&amp;2'!AM31+'3_Levels 1&amp;2'!AU31</f>
        <v>8848.2350134048247</v>
      </c>
      <c r="E31" s="659">
        <f t="shared" si="4"/>
        <v>0</v>
      </c>
      <c r="F31" s="659">
        <v>653.73</v>
      </c>
      <c r="G31" s="659">
        <f t="shared" si="5"/>
        <v>0</v>
      </c>
      <c r="H31" s="660">
        <f t="shared" si="6"/>
        <v>0</v>
      </c>
      <c r="I31" s="386">
        <f>[2]Oct_Thrive!$G31</f>
        <v>0</v>
      </c>
      <c r="J31" s="386">
        <f>[2]Feb_Thrive!$G31</f>
        <v>0</v>
      </c>
      <c r="K31" s="390">
        <f t="shared" si="1"/>
        <v>0</v>
      </c>
      <c r="L31" s="660">
        <f t="shared" si="2"/>
        <v>0</v>
      </c>
      <c r="M31" s="658"/>
      <c r="N31" s="389">
        <f t="shared" si="7"/>
        <v>0</v>
      </c>
      <c r="O31" s="392">
        <f>('[3]5A6_Thrive'!Q31*2)+('[5]5A6_Thrive'!Q31*6)</f>
        <v>0</v>
      </c>
      <c r="P31" s="386">
        <f t="shared" si="8"/>
        <v>0</v>
      </c>
      <c r="Q31" s="393">
        <f t="shared" si="9"/>
        <v>0</v>
      </c>
      <c r="R31" s="389">
        <f t="shared" si="3"/>
        <v>0</v>
      </c>
    </row>
    <row r="32" spans="1:18" ht="15.6" customHeight="1" x14ac:dyDescent="0.2">
      <c r="A32" s="646">
        <v>26</v>
      </c>
      <c r="B32" s="352" t="s">
        <v>32</v>
      </c>
      <c r="C32" s="647">
        <f>'8_2.1.18 SIS'!BC32</f>
        <v>3</v>
      </c>
      <c r="D32" s="648">
        <f>'3_Levels 1&amp;2'!AM32+'3_Levels 1&amp;2'!AU32</f>
        <v>8356.8264776333308</v>
      </c>
      <c r="E32" s="649">
        <f t="shared" si="4"/>
        <v>25070.479432899992</v>
      </c>
      <c r="F32" s="649">
        <v>836.83</v>
      </c>
      <c r="G32" s="649">
        <f t="shared" si="5"/>
        <v>2510.4900000000002</v>
      </c>
      <c r="H32" s="650">
        <f t="shared" si="6"/>
        <v>27581</v>
      </c>
      <c r="I32" s="354">
        <f>[2]Oct_Thrive!$G32</f>
        <v>9194</v>
      </c>
      <c r="J32" s="354">
        <f>[2]Feb_Thrive!$G32</f>
        <v>0</v>
      </c>
      <c r="K32" s="358">
        <f t="shared" si="1"/>
        <v>9194</v>
      </c>
      <c r="L32" s="650">
        <f t="shared" si="2"/>
        <v>36775</v>
      </c>
      <c r="M32" s="648"/>
      <c r="N32" s="357">
        <f t="shared" si="7"/>
        <v>36775</v>
      </c>
      <c r="O32" s="354">
        <f>('[3]5A6_Thrive'!Q32*2)+('[5]5A6_Thrive'!Q32*6)</f>
        <v>18390</v>
      </c>
      <c r="P32" s="354">
        <f t="shared" si="8"/>
        <v>18385</v>
      </c>
      <c r="Q32" s="357">
        <f t="shared" si="9"/>
        <v>4596</v>
      </c>
      <c r="R32" s="359">
        <f t="shared" si="3"/>
        <v>36775</v>
      </c>
    </row>
    <row r="33" spans="1:18" ht="15.6" customHeight="1" x14ac:dyDescent="0.2">
      <c r="A33" s="651">
        <v>27</v>
      </c>
      <c r="B33" s="370" t="s">
        <v>33</v>
      </c>
      <c r="C33" s="652">
        <f>'8_2.1.18 SIS'!BC33</f>
        <v>0</v>
      </c>
      <c r="D33" s="653">
        <f>'3_Levels 1&amp;2'!AM33+'3_Levels 1&amp;2'!AU33</f>
        <v>9098.7491406387853</v>
      </c>
      <c r="E33" s="654">
        <f t="shared" si="4"/>
        <v>0</v>
      </c>
      <c r="F33" s="654">
        <v>693.06</v>
      </c>
      <c r="G33" s="654">
        <f t="shared" si="5"/>
        <v>0</v>
      </c>
      <c r="H33" s="655">
        <f t="shared" si="6"/>
        <v>0</v>
      </c>
      <c r="I33" s="372">
        <f>[2]Oct_Thrive!$G33</f>
        <v>0</v>
      </c>
      <c r="J33" s="372">
        <f>[2]Feb_Thrive!$G33</f>
        <v>0</v>
      </c>
      <c r="K33" s="376">
        <f t="shared" si="1"/>
        <v>0</v>
      </c>
      <c r="L33" s="655">
        <f t="shared" si="2"/>
        <v>0</v>
      </c>
      <c r="M33" s="653"/>
      <c r="N33" s="375">
        <f t="shared" si="7"/>
        <v>0</v>
      </c>
      <c r="O33" s="372">
        <f>('[3]5A6_Thrive'!Q33*2)+('[5]5A6_Thrive'!Q33*6)</f>
        <v>0</v>
      </c>
      <c r="P33" s="372">
        <f t="shared" si="8"/>
        <v>0</v>
      </c>
      <c r="Q33" s="375">
        <f t="shared" si="9"/>
        <v>0</v>
      </c>
      <c r="R33" s="375">
        <f t="shared" si="3"/>
        <v>0</v>
      </c>
    </row>
    <row r="34" spans="1:18" ht="15.6" customHeight="1" x14ac:dyDescent="0.2">
      <c r="A34" s="651">
        <v>28</v>
      </c>
      <c r="B34" s="370" t="s">
        <v>34</v>
      </c>
      <c r="C34" s="652">
        <f>'8_2.1.18 SIS'!BC34</f>
        <v>0</v>
      </c>
      <c r="D34" s="653">
        <f>'3_Levels 1&amp;2'!AM34+'3_Levels 1&amp;2'!AU34</f>
        <v>7668.1229243718517</v>
      </c>
      <c r="E34" s="654">
        <f t="shared" si="4"/>
        <v>0</v>
      </c>
      <c r="F34" s="654">
        <v>694.4</v>
      </c>
      <c r="G34" s="654">
        <f t="shared" si="5"/>
        <v>0</v>
      </c>
      <c r="H34" s="655">
        <f t="shared" si="6"/>
        <v>0</v>
      </c>
      <c r="I34" s="372">
        <f>[2]Oct_Thrive!$G34</f>
        <v>0</v>
      </c>
      <c r="J34" s="372">
        <f>[2]Feb_Thrive!$G34</f>
        <v>0</v>
      </c>
      <c r="K34" s="376">
        <f t="shared" si="1"/>
        <v>0</v>
      </c>
      <c r="L34" s="655">
        <f t="shared" si="2"/>
        <v>0</v>
      </c>
      <c r="M34" s="653"/>
      <c r="N34" s="375">
        <f t="shared" si="7"/>
        <v>0</v>
      </c>
      <c r="O34" s="372">
        <f>('[3]5A6_Thrive'!Q34*2)+('[5]5A6_Thrive'!Q34*6)</f>
        <v>0</v>
      </c>
      <c r="P34" s="372">
        <f t="shared" si="8"/>
        <v>0</v>
      </c>
      <c r="Q34" s="375">
        <f t="shared" si="9"/>
        <v>0</v>
      </c>
      <c r="R34" s="375">
        <f t="shared" si="3"/>
        <v>0</v>
      </c>
    </row>
    <row r="35" spans="1:18" ht="15.6" customHeight="1" x14ac:dyDescent="0.2">
      <c r="A35" s="651">
        <v>29</v>
      </c>
      <c r="B35" s="370" t="s">
        <v>35</v>
      </c>
      <c r="C35" s="652">
        <f>'8_2.1.18 SIS'!BC35</f>
        <v>0</v>
      </c>
      <c r="D35" s="653">
        <f>'3_Levels 1&amp;2'!AM35+'3_Levels 1&amp;2'!AU35</f>
        <v>7902.1293120638093</v>
      </c>
      <c r="E35" s="654">
        <f t="shared" si="4"/>
        <v>0</v>
      </c>
      <c r="F35" s="654">
        <v>754.94999999999993</v>
      </c>
      <c r="G35" s="654">
        <f t="shared" si="5"/>
        <v>0</v>
      </c>
      <c r="H35" s="655">
        <f t="shared" si="6"/>
        <v>0</v>
      </c>
      <c r="I35" s="372">
        <f>[2]Oct_Thrive!$G35</f>
        <v>0</v>
      </c>
      <c r="J35" s="372">
        <f>[2]Feb_Thrive!$G35</f>
        <v>0</v>
      </c>
      <c r="K35" s="376">
        <f t="shared" si="1"/>
        <v>0</v>
      </c>
      <c r="L35" s="655">
        <f t="shared" si="2"/>
        <v>0</v>
      </c>
      <c r="M35" s="653"/>
      <c r="N35" s="375">
        <f t="shared" si="7"/>
        <v>0</v>
      </c>
      <c r="O35" s="372">
        <f>('[3]5A6_Thrive'!Q35*2)+('[5]5A6_Thrive'!Q35*6)</f>
        <v>0</v>
      </c>
      <c r="P35" s="372">
        <f t="shared" si="8"/>
        <v>0</v>
      </c>
      <c r="Q35" s="375">
        <f t="shared" si="9"/>
        <v>0</v>
      </c>
      <c r="R35" s="375">
        <f t="shared" si="3"/>
        <v>0</v>
      </c>
    </row>
    <row r="36" spans="1:18" ht="15.6" customHeight="1" x14ac:dyDescent="0.2">
      <c r="A36" s="656">
        <v>30</v>
      </c>
      <c r="B36" s="384" t="s">
        <v>36</v>
      </c>
      <c r="C36" s="657">
        <f>'8_2.1.18 SIS'!BC36</f>
        <v>0</v>
      </c>
      <c r="D36" s="658">
        <f>'3_Levels 1&amp;2'!AM36+'3_Levels 1&amp;2'!AU36</f>
        <v>9339.7739392728727</v>
      </c>
      <c r="E36" s="659">
        <f t="shared" si="4"/>
        <v>0</v>
      </c>
      <c r="F36" s="659">
        <v>727.17</v>
      </c>
      <c r="G36" s="659">
        <f t="shared" si="5"/>
        <v>0</v>
      </c>
      <c r="H36" s="660">
        <f t="shared" si="6"/>
        <v>0</v>
      </c>
      <c r="I36" s="386">
        <f>[2]Oct_Thrive!$G36</f>
        <v>0</v>
      </c>
      <c r="J36" s="386">
        <f>[2]Feb_Thrive!$G36</f>
        <v>0</v>
      </c>
      <c r="K36" s="390">
        <f t="shared" si="1"/>
        <v>0</v>
      </c>
      <c r="L36" s="660">
        <f t="shared" si="2"/>
        <v>0</v>
      </c>
      <c r="M36" s="658"/>
      <c r="N36" s="389">
        <f t="shared" si="7"/>
        <v>0</v>
      </c>
      <c r="O36" s="392">
        <f>('[3]5A6_Thrive'!Q36*2)+('[5]5A6_Thrive'!Q36*6)</f>
        <v>0</v>
      </c>
      <c r="P36" s="386">
        <f t="shared" si="8"/>
        <v>0</v>
      </c>
      <c r="Q36" s="393">
        <f t="shared" si="9"/>
        <v>0</v>
      </c>
      <c r="R36" s="389">
        <f t="shared" si="3"/>
        <v>0</v>
      </c>
    </row>
    <row r="37" spans="1:18" ht="15.6" customHeight="1" x14ac:dyDescent="0.2">
      <c r="A37" s="646">
        <v>31</v>
      </c>
      <c r="B37" s="352" t="s">
        <v>37</v>
      </c>
      <c r="C37" s="647">
        <f>'8_2.1.18 SIS'!BC37</f>
        <v>0</v>
      </c>
      <c r="D37" s="648">
        <f>'3_Levels 1&amp;2'!AM37+'3_Levels 1&amp;2'!AU37</f>
        <v>8537.4565604377931</v>
      </c>
      <c r="E37" s="649">
        <f t="shared" si="4"/>
        <v>0</v>
      </c>
      <c r="F37" s="649">
        <v>620.83000000000004</v>
      </c>
      <c r="G37" s="649">
        <f t="shared" si="5"/>
        <v>0</v>
      </c>
      <c r="H37" s="650">
        <f t="shared" si="6"/>
        <v>0</v>
      </c>
      <c r="I37" s="354">
        <f>[2]Oct_Thrive!$G37</f>
        <v>0</v>
      </c>
      <c r="J37" s="354">
        <f>[2]Feb_Thrive!$G37</f>
        <v>0</v>
      </c>
      <c r="K37" s="358">
        <f t="shared" si="1"/>
        <v>0</v>
      </c>
      <c r="L37" s="650">
        <f t="shared" si="2"/>
        <v>0</v>
      </c>
      <c r="M37" s="648"/>
      <c r="N37" s="357">
        <f t="shared" si="7"/>
        <v>0</v>
      </c>
      <c r="O37" s="354">
        <f>('[3]5A6_Thrive'!Q37*2)+('[5]5A6_Thrive'!Q37*6)</f>
        <v>0</v>
      </c>
      <c r="P37" s="354">
        <f t="shared" si="8"/>
        <v>0</v>
      </c>
      <c r="Q37" s="357">
        <f t="shared" si="9"/>
        <v>0</v>
      </c>
      <c r="R37" s="359">
        <f t="shared" si="3"/>
        <v>0</v>
      </c>
    </row>
    <row r="38" spans="1:18" ht="15.6" customHeight="1" x14ac:dyDescent="0.2">
      <c r="A38" s="651">
        <v>32</v>
      </c>
      <c r="B38" s="370" t="s">
        <v>38</v>
      </c>
      <c r="C38" s="652">
        <f>'8_2.1.18 SIS'!BC38</f>
        <v>1</v>
      </c>
      <c r="D38" s="653">
        <f>'3_Levels 1&amp;2'!AM38+'3_Levels 1&amp;2'!AU38</f>
        <v>8543.4269162471755</v>
      </c>
      <c r="E38" s="654">
        <f t="shared" si="4"/>
        <v>8543.4269162471755</v>
      </c>
      <c r="F38" s="654">
        <v>559.77</v>
      </c>
      <c r="G38" s="654">
        <f t="shared" si="5"/>
        <v>559.77</v>
      </c>
      <c r="H38" s="655">
        <f t="shared" si="6"/>
        <v>9103</v>
      </c>
      <c r="I38" s="372">
        <f>[2]Oct_Thrive!$G38</f>
        <v>0</v>
      </c>
      <c r="J38" s="372">
        <f>[2]Feb_Thrive!$G38</f>
        <v>0</v>
      </c>
      <c r="K38" s="376">
        <f t="shared" si="1"/>
        <v>0</v>
      </c>
      <c r="L38" s="655">
        <f t="shared" si="2"/>
        <v>9103</v>
      </c>
      <c r="M38" s="653"/>
      <c r="N38" s="375">
        <f t="shared" si="7"/>
        <v>9103</v>
      </c>
      <c r="O38" s="372">
        <f>('[3]5A6_Thrive'!Q38*2)+('[5]5A6_Thrive'!Q38*6)</f>
        <v>6072</v>
      </c>
      <c r="P38" s="372">
        <f t="shared" si="8"/>
        <v>3031</v>
      </c>
      <c r="Q38" s="375">
        <f t="shared" si="9"/>
        <v>758</v>
      </c>
      <c r="R38" s="375">
        <f t="shared" si="3"/>
        <v>9103</v>
      </c>
    </row>
    <row r="39" spans="1:18" ht="15.6" customHeight="1" x14ac:dyDescent="0.2">
      <c r="A39" s="651">
        <v>33</v>
      </c>
      <c r="B39" s="370" t="s">
        <v>39</v>
      </c>
      <c r="C39" s="652">
        <f>'8_2.1.18 SIS'!BC39</f>
        <v>0</v>
      </c>
      <c r="D39" s="653">
        <f>'3_Levels 1&amp;2'!AM39+'3_Levels 1&amp;2'!AU39</f>
        <v>9398.698493150685</v>
      </c>
      <c r="E39" s="654">
        <f t="shared" si="4"/>
        <v>0</v>
      </c>
      <c r="F39" s="654">
        <v>655.31000000000006</v>
      </c>
      <c r="G39" s="654">
        <f t="shared" si="5"/>
        <v>0</v>
      </c>
      <c r="H39" s="655">
        <f t="shared" si="6"/>
        <v>0</v>
      </c>
      <c r="I39" s="372">
        <f>[2]Oct_Thrive!$G39</f>
        <v>0</v>
      </c>
      <c r="J39" s="372">
        <f>[2]Feb_Thrive!$G39</f>
        <v>0</v>
      </c>
      <c r="K39" s="376">
        <f t="shared" ref="K39:K70" si="10">I39+J39</f>
        <v>0</v>
      </c>
      <c r="L39" s="655">
        <f t="shared" si="2"/>
        <v>0</v>
      </c>
      <c r="M39" s="653"/>
      <c r="N39" s="375">
        <f t="shared" si="7"/>
        <v>0</v>
      </c>
      <c r="O39" s="372">
        <f>('[3]5A6_Thrive'!Q39*2)+('[5]5A6_Thrive'!Q39*6)</f>
        <v>0</v>
      </c>
      <c r="P39" s="372">
        <f t="shared" si="8"/>
        <v>0</v>
      </c>
      <c r="Q39" s="375">
        <f t="shared" si="9"/>
        <v>0</v>
      </c>
      <c r="R39" s="375">
        <f t="shared" ref="R39:R75" si="11">N39</f>
        <v>0</v>
      </c>
    </row>
    <row r="40" spans="1:18" ht="15.6" customHeight="1" x14ac:dyDescent="0.2">
      <c r="A40" s="651">
        <v>34</v>
      </c>
      <c r="B40" s="370" t="s">
        <v>40</v>
      </c>
      <c r="C40" s="652">
        <f>'8_2.1.18 SIS'!BC40</f>
        <v>0</v>
      </c>
      <c r="D40" s="653">
        <f>'3_Levels 1&amp;2'!AM40+'3_Levels 1&amp;2'!AU40</f>
        <v>9596.7711725379268</v>
      </c>
      <c r="E40" s="654">
        <f t="shared" si="4"/>
        <v>0</v>
      </c>
      <c r="F40" s="654">
        <v>644.11000000000013</v>
      </c>
      <c r="G40" s="654">
        <f t="shared" si="5"/>
        <v>0</v>
      </c>
      <c r="H40" s="655">
        <f t="shared" si="6"/>
        <v>0</v>
      </c>
      <c r="I40" s="372">
        <f>[2]Oct_Thrive!$G40</f>
        <v>0</v>
      </c>
      <c r="J40" s="372">
        <f>[2]Feb_Thrive!$G40</f>
        <v>0</v>
      </c>
      <c r="K40" s="376">
        <f t="shared" si="10"/>
        <v>0</v>
      </c>
      <c r="L40" s="655">
        <f t="shared" si="2"/>
        <v>0</v>
      </c>
      <c r="M40" s="653"/>
      <c r="N40" s="375">
        <f t="shared" si="7"/>
        <v>0</v>
      </c>
      <c r="O40" s="372">
        <f>('[3]5A6_Thrive'!Q40*2)+('[5]5A6_Thrive'!Q40*6)</f>
        <v>0</v>
      </c>
      <c r="P40" s="372">
        <f t="shared" si="8"/>
        <v>0</v>
      </c>
      <c r="Q40" s="375">
        <f t="shared" si="9"/>
        <v>0</v>
      </c>
      <c r="R40" s="375">
        <f t="shared" si="11"/>
        <v>0</v>
      </c>
    </row>
    <row r="41" spans="1:18" ht="15.6" customHeight="1" x14ac:dyDescent="0.2">
      <c r="A41" s="656">
        <v>35</v>
      </c>
      <c r="B41" s="384" t="s">
        <v>41</v>
      </c>
      <c r="C41" s="657">
        <f>'8_2.1.18 SIS'!BC41</f>
        <v>0</v>
      </c>
      <c r="D41" s="658">
        <f>'3_Levels 1&amp;2'!AM41+'3_Levels 1&amp;2'!AU41</f>
        <v>8609.6749638108067</v>
      </c>
      <c r="E41" s="659">
        <f t="shared" si="4"/>
        <v>0</v>
      </c>
      <c r="F41" s="659">
        <v>537.96</v>
      </c>
      <c r="G41" s="659">
        <f t="shared" si="5"/>
        <v>0</v>
      </c>
      <c r="H41" s="660">
        <f t="shared" si="6"/>
        <v>0</v>
      </c>
      <c r="I41" s="386">
        <f>[2]Oct_Thrive!$G41</f>
        <v>0</v>
      </c>
      <c r="J41" s="386">
        <f>[2]Feb_Thrive!$G41</f>
        <v>0</v>
      </c>
      <c r="K41" s="390">
        <f t="shared" si="10"/>
        <v>0</v>
      </c>
      <c r="L41" s="660">
        <f t="shared" si="2"/>
        <v>0</v>
      </c>
      <c r="M41" s="658"/>
      <c r="N41" s="389">
        <f t="shared" si="7"/>
        <v>0</v>
      </c>
      <c r="O41" s="392">
        <f>('[3]5A6_Thrive'!Q41*2)+('[5]5A6_Thrive'!Q41*6)</f>
        <v>0</v>
      </c>
      <c r="P41" s="386">
        <f t="shared" si="8"/>
        <v>0</v>
      </c>
      <c r="Q41" s="393">
        <f t="shared" si="9"/>
        <v>0</v>
      </c>
      <c r="R41" s="389">
        <f t="shared" si="11"/>
        <v>0</v>
      </c>
    </row>
    <row r="42" spans="1:18" ht="15.6" customHeight="1" x14ac:dyDescent="0.2">
      <c r="A42" s="646">
        <v>36</v>
      </c>
      <c r="B42" s="352" t="s">
        <v>42</v>
      </c>
      <c r="C42" s="647">
        <f>'8_2.1.18 SIS'!BC42</f>
        <v>1</v>
      </c>
      <c r="D42" s="648">
        <f>'3_Levels 1&amp;2'!AM42+'3_Levels 1&amp;2'!AU42</f>
        <v>8208.2794629465534</v>
      </c>
      <c r="E42" s="649">
        <f t="shared" si="4"/>
        <v>8208.2794629465534</v>
      </c>
      <c r="F42" s="649">
        <v>746.0335616438357</v>
      </c>
      <c r="G42" s="649">
        <f t="shared" si="5"/>
        <v>746.0335616438357</v>
      </c>
      <c r="H42" s="650">
        <f t="shared" si="6"/>
        <v>8954</v>
      </c>
      <c r="I42" s="354">
        <f>[2]Oct_Thrive!$G42</f>
        <v>0</v>
      </c>
      <c r="J42" s="354">
        <f>[2]Feb_Thrive!$G42</f>
        <v>0</v>
      </c>
      <c r="K42" s="358">
        <f t="shared" si="10"/>
        <v>0</v>
      </c>
      <c r="L42" s="650">
        <f t="shared" si="2"/>
        <v>8954</v>
      </c>
      <c r="M42" s="648"/>
      <c r="N42" s="357">
        <f t="shared" si="7"/>
        <v>8954</v>
      </c>
      <c r="O42" s="354">
        <f>('[3]5A6_Thrive'!Q42*2)+('[5]5A6_Thrive'!Q42*6)</f>
        <v>5968</v>
      </c>
      <c r="P42" s="354">
        <f t="shared" si="8"/>
        <v>2986</v>
      </c>
      <c r="Q42" s="357">
        <f t="shared" si="9"/>
        <v>747</v>
      </c>
      <c r="R42" s="359">
        <f t="shared" si="11"/>
        <v>8954</v>
      </c>
    </row>
    <row r="43" spans="1:18" ht="15.6" customHeight="1" x14ac:dyDescent="0.2">
      <c r="A43" s="651">
        <v>37</v>
      </c>
      <c r="B43" s="370" t="s">
        <v>43</v>
      </c>
      <c r="C43" s="652">
        <f>'8_2.1.18 SIS'!BC43</f>
        <v>0</v>
      </c>
      <c r="D43" s="653">
        <f>'3_Levels 1&amp;2'!AM43+'3_Levels 1&amp;2'!AU43</f>
        <v>8771.5733025984919</v>
      </c>
      <c r="E43" s="654">
        <f t="shared" si="4"/>
        <v>0</v>
      </c>
      <c r="F43" s="654">
        <v>653.61</v>
      </c>
      <c r="G43" s="654">
        <f t="shared" si="5"/>
        <v>0</v>
      </c>
      <c r="H43" s="655">
        <f t="shared" si="6"/>
        <v>0</v>
      </c>
      <c r="I43" s="372">
        <f>[2]Oct_Thrive!$G43</f>
        <v>0</v>
      </c>
      <c r="J43" s="372">
        <f>[2]Feb_Thrive!$G43</f>
        <v>0</v>
      </c>
      <c r="K43" s="376">
        <f t="shared" si="10"/>
        <v>0</v>
      </c>
      <c r="L43" s="655">
        <f t="shared" si="2"/>
        <v>0</v>
      </c>
      <c r="M43" s="653"/>
      <c r="N43" s="375">
        <f t="shared" si="7"/>
        <v>0</v>
      </c>
      <c r="O43" s="372">
        <f>('[3]5A6_Thrive'!Q43*2)+('[5]5A6_Thrive'!Q43*6)</f>
        <v>0</v>
      </c>
      <c r="P43" s="372">
        <f t="shared" si="8"/>
        <v>0</v>
      </c>
      <c r="Q43" s="375">
        <f t="shared" si="9"/>
        <v>0</v>
      </c>
      <c r="R43" s="375">
        <f t="shared" si="11"/>
        <v>0</v>
      </c>
    </row>
    <row r="44" spans="1:18" ht="15.6" customHeight="1" x14ac:dyDescent="0.2">
      <c r="A44" s="651">
        <v>38</v>
      </c>
      <c r="B44" s="370" t="s">
        <v>44</v>
      </c>
      <c r="C44" s="652">
        <f>'8_2.1.18 SIS'!BC44</f>
        <v>0</v>
      </c>
      <c r="D44" s="653">
        <f>'3_Levels 1&amp;2'!AM44+'3_Levels 1&amp;2'!AU44</f>
        <v>8521.8890848500378</v>
      </c>
      <c r="E44" s="654">
        <f t="shared" si="4"/>
        <v>0</v>
      </c>
      <c r="F44" s="654">
        <v>829.92000000000007</v>
      </c>
      <c r="G44" s="654">
        <f t="shared" si="5"/>
        <v>0</v>
      </c>
      <c r="H44" s="655">
        <f t="shared" si="6"/>
        <v>0</v>
      </c>
      <c r="I44" s="372">
        <f>[2]Oct_Thrive!$G44</f>
        <v>0</v>
      </c>
      <c r="J44" s="372">
        <f>[2]Feb_Thrive!$G44</f>
        <v>0</v>
      </c>
      <c r="K44" s="376">
        <f t="shared" si="10"/>
        <v>0</v>
      </c>
      <c r="L44" s="655">
        <f t="shared" si="2"/>
        <v>0</v>
      </c>
      <c r="M44" s="653"/>
      <c r="N44" s="375">
        <f t="shared" si="7"/>
        <v>0</v>
      </c>
      <c r="O44" s="372">
        <f>('[3]5A6_Thrive'!Q44*2)+('[5]5A6_Thrive'!Q44*6)</f>
        <v>0</v>
      </c>
      <c r="P44" s="372">
        <f t="shared" si="8"/>
        <v>0</v>
      </c>
      <c r="Q44" s="375">
        <f t="shared" si="9"/>
        <v>0</v>
      </c>
      <c r="R44" s="375">
        <f t="shared" si="11"/>
        <v>0</v>
      </c>
    </row>
    <row r="45" spans="1:18" ht="15.6" customHeight="1" x14ac:dyDescent="0.2">
      <c r="A45" s="651">
        <v>39</v>
      </c>
      <c r="B45" s="370" t="s">
        <v>45</v>
      </c>
      <c r="C45" s="652">
        <f>'8_2.1.18 SIS'!BC45</f>
        <v>0</v>
      </c>
      <c r="D45" s="653">
        <f>'3_Levels 1&amp;2'!AM45+'3_Levels 1&amp;2'!AU45</f>
        <v>8393.5314492753623</v>
      </c>
      <c r="E45" s="654">
        <f t="shared" si="4"/>
        <v>0</v>
      </c>
      <c r="F45" s="654">
        <v>779.65573042776396</v>
      </c>
      <c r="G45" s="654">
        <f t="shared" si="5"/>
        <v>0</v>
      </c>
      <c r="H45" s="655">
        <f t="shared" si="6"/>
        <v>0</v>
      </c>
      <c r="I45" s="372">
        <f>[2]Oct_Thrive!$G45</f>
        <v>18346</v>
      </c>
      <c r="J45" s="372">
        <f>[2]Feb_Thrive!$G45</f>
        <v>0</v>
      </c>
      <c r="K45" s="376">
        <f t="shared" si="10"/>
        <v>18346</v>
      </c>
      <c r="L45" s="655">
        <f t="shared" si="2"/>
        <v>18346</v>
      </c>
      <c r="M45" s="653"/>
      <c r="N45" s="375">
        <f t="shared" si="7"/>
        <v>18346</v>
      </c>
      <c r="O45" s="372">
        <f>('[3]5A6_Thrive'!Q45*2)+('[5]5A6_Thrive'!Q45*6)</f>
        <v>0</v>
      </c>
      <c r="P45" s="372">
        <f t="shared" si="8"/>
        <v>18346</v>
      </c>
      <c r="Q45" s="375">
        <f t="shared" si="9"/>
        <v>4587</v>
      </c>
      <c r="R45" s="375">
        <f t="shared" si="11"/>
        <v>18346</v>
      </c>
    </row>
    <row r="46" spans="1:18" ht="15.6" customHeight="1" x14ac:dyDescent="0.2">
      <c r="A46" s="656">
        <v>40</v>
      </c>
      <c r="B46" s="384" t="s">
        <v>46</v>
      </c>
      <c r="C46" s="657">
        <f>'8_2.1.18 SIS'!BC46</f>
        <v>0</v>
      </c>
      <c r="D46" s="658">
        <f>'3_Levels 1&amp;2'!AM46+'3_Levels 1&amp;2'!AU46</f>
        <v>8675.751319924575</v>
      </c>
      <c r="E46" s="659">
        <f t="shared" si="4"/>
        <v>0</v>
      </c>
      <c r="F46" s="659">
        <v>700.2700000000001</v>
      </c>
      <c r="G46" s="659">
        <f t="shared" si="5"/>
        <v>0</v>
      </c>
      <c r="H46" s="660">
        <f t="shared" si="6"/>
        <v>0</v>
      </c>
      <c r="I46" s="386">
        <f>[2]Oct_Thrive!$G46</f>
        <v>0</v>
      </c>
      <c r="J46" s="386">
        <f>[2]Feb_Thrive!$G46</f>
        <v>0</v>
      </c>
      <c r="K46" s="390">
        <f t="shared" si="10"/>
        <v>0</v>
      </c>
      <c r="L46" s="660">
        <f t="shared" si="2"/>
        <v>0</v>
      </c>
      <c r="M46" s="658"/>
      <c r="N46" s="389">
        <f t="shared" si="7"/>
        <v>0</v>
      </c>
      <c r="O46" s="392">
        <f>('[3]5A6_Thrive'!Q46*2)+('[5]5A6_Thrive'!Q46*6)</f>
        <v>0</v>
      </c>
      <c r="P46" s="386">
        <f t="shared" si="8"/>
        <v>0</v>
      </c>
      <c r="Q46" s="393">
        <f t="shared" si="9"/>
        <v>0</v>
      </c>
      <c r="R46" s="389">
        <f t="shared" si="11"/>
        <v>0</v>
      </c>
    </row>
    <row r="47" spans="1:18" ht="15.6" customHeight="1" x14ac:dyDescent="0.2">
      <c r="A47" s="646">
        <v>41</v>
      </c>
      <c r="B47" s="352" t="s">
        <v>47</v>
      </c>
      <c r="C47" s="647">
        <f>'8_2.1.18 SIS'!BC47</f>
        <v>0</v>
      </c>
      <c r="D47" s="648">
        <f>'3_Levels 1&amp;2'!AM47+'3_Levels 1&amp;2'!AU47</f>
        <v>8630.336645525018</v>
      </c>
      <c r="E47" s="649">
        <f t="shared" si="4"/>
        <v>0</v>
      </c>
      <c r="F47" s="649">
        <v>886.22</v>
      </c>
      <c r="G47" s="649">
        <f t="shared" si="5"/>
        <v>0</v>
      </c>
      <c r="H47" s="650">
        <f t="shared" si="6"/>
        <v>0</v>
      </c>
      <c r="I47" s="354">
        <f>[2]Oct_Thrive!$G47</f>
        <v>0</v>
      </c>
      <c r="J47" s="354">
        <f>[2]Feb_Thrive!$G47</f>
        <v>0</v>
      </c>
      <c r="K47" s="358">
        <f t="shared" si="10"/>
        <v>0</v>
      </c>
      <c r="L47" s="650">
        <f t="shared" si="2"/>
        <v>0</v>
      </c>
      <c r="M47" s="648"/>
      <c r="N47" s="357">
        <f t="shared" si="7"/>
        <v>0</v>
      </c>
      <c r="O47" s="354">
        <f>('[3]5A6_Thrive'!Q47*2)+('[5]5A6_Thrive'!Q47*6)</f>
        <v>0</v>
      </c>
      <c r="P47" s="354">
        <f t="shared" si="8"/>
        <v>0</v>
      </c>
      <c r="Q47" s="357">
        <f t="shared" si="9"/>
        <v>0</v>
      </c>
      <c r="R47" s="359">
        <f t="shared" si="11"/>
        <v>0</v>
      </c>
    </row>
    <row r="48" spans="1:18" ht="15.6" customHeight="1" x14ac:dyDescent="0.2">
      <c r="A48" s="651">
        <v>42</v>
      </c>
      <c r="B48" s="370" t="s">
        <v>48</v>
      </c>
      <c r="C48" s="652">
        <f>'8_2.1.18 SIS'!BC48</f>
        <v>0</v>
      </c>
      <c r="D48" s="653">
        <f>'3_Levels 1&amp;2'!AM48+'3_Levels 1&amp;2'!AU48</f>
        <v>9212.2133450580368</v>
      </c>
      <c r="E48" s="654">
        <f t="shared" si="4"/>
        <v>0</v>
      </c>
      <c r="F48" s="654">
        <v>534.28</v>
      </c>
      <c r="G48" s="654">
        <f t="shared" si="5"/>
        <v>0</v>
      </c>
      <c r="H48" s="655">
        <f t="shared" si="6"/>
        <v>0</v>
      </c>
      <c r="I48" s="372">
        <f>[2]Oct_Thrive!$G48</f>
        <v>0</v>
      </c>
      <c r="J48" s="372">
        <f>[2]Feb_Thrive!$G48</f>
        <v>0</v>
      </c>
      <c r="K48" s="376">
        <f t="shared" si="10"/>
        <v>0</v>
      </c>
      <c r="L48" s="655">
        <f t="shared" si="2"/>
        <v>0</v>
      </c>
      <c r="M48" s="653"/>
      <c r="N48" s="375">
        <f t="shared" si="7"/>
        <v>0</v>
      </c>
      <c r="O48" s="372">
        <f>('[3]5A6_Thrive'!Q48*2)+('[5]5A6_Thrive'!Q48*6)</f>
        <v>0</v>
      </c>
      <c r="P48" s="372">
        <f t="shared" si="8"/>
        <v>0</v>
      </c>
      <c r="Q48" s="375">
        <f t="shared" si="9"/>
        <v>0</v>
      </c>
      <c r="R48" s="375">
        <f t="shared" si="11"/>
        <v>0</v>
      </c>
    </row>
    <row r="49" spans="1:18" ht="15.6" customHeight="1" x14ac:dyDescent="0.2">
      <c r="A49" s="651">
        <v>43</v>
      </c>
      <c r="B49" s="370" t="s">
        <v>49</v>
      </c>
      <c r="C49" s="652">
        <f>'8_2.1.18 SIS'!BC49</f>
        <v>0</v>
      </c>
      <c r="D49" s="653">
        <f>'3_Levels 1&amp;2'!AM49+'3_Levels 1&amp;2'!AU49</f>
        <v>9523.8089158969378</v>
      </c>
      <c r="E49" s="654">
        <f t="shared" si="4"/>
        <v>0</v>
      </c>
      <c r="F49" s="654">
        <v>574.6099999999999</v>
      </c>
      <c r="G49" s="654">
        <f t="shared" si="5"/>
        <v>0</v>
      </c>
      <c r="H49" s="655">
        <f t="shared" si="6"/>
        <v>0</v>
      </c>
      <c r="I49" s="372">
        <f>[2]Oct_Thrive!$G49</f>
        <v>0</v>
      </c>
      <c r="J49" s="372">
        <f>[2]Feb_Thrive!$G49</f>
        <v>0</v>
      </c>
      <c r="K49" s="376">
        <f t="shared" si="10"/>
        <v>0</v>
      </c>
      <c r="L49" s="655">
        <f t="shared" si="2"/>
        <v>0</v>
      </c>
      <c r="M49" s="653"/>
      <c r="N49" s="375">
        <f t="shared" si="7"/>
        <v>0</v>
      </c>
      <c r="O49" s="372">
        <f>('[3]5A6_Thrive'!Q49*2)+('[5]5A6_Thrive'!Q49*6)</f>
        <v>0</v>
      </c>
      <c r="P49" s="372">
        <f t="shared" si="8"/>
        <v>0</v>
      </c>
      <c r="Q49" s="375">
        <f t="shared" si="9"/>
        <v>0</v>
      </c>
      <c r="R49" s="375">
        <f t="shared" si="11"/>
        <v>0</v>
      </c>
    </row>
    <row r="50" spans="1:18" ht="15.6" customHeight="1" x14ac:dyDescent="0.2">
      <c r="A50" s="651">
        <v>44</v>
      </c>
      <c r="B50" s="370" t="s">
        <v>50</v>
      </c>
      <c r="C50" s="652">
        <f>'8_2.1.18 SIS'!BC50</f>
        <v>0</v>
      </c>
      <c r="D50" s="653">
        <f>'3_Levels 1&amp;2'!AM50+'3_Levels 1&amp;2'!AU50</f>
        <v>8602.7525946317965</v>
      </c>
      <c r="E50" s="654">
        <f t="shared" si="4"/>
        <v>0</v>
      </c>
      <c r="F50" s="654">
        <v>663.16000000000008</v>
      </c>
      <c r="G50" s="654">
        <f t="shared" si="5"/>
        <v>0</v>
      </c>
      <c r="H50" s="655">
        <f t="shared" si="6"/>
        <v>0</v>
      </c>
      <c r="I50" s="372">
        <f>[2]Oct_Thrive!$G50</f>
        <v>0</v>
      </c>
      <c r="J50" s="372">
        <f>[2]Feb_Thrive!$G50</f>
        <v>0</v>
      </c>
      <c r="K50" s="376">
        <f t="shared" si="10"/>
        <v>0</v>
      </c>
      <c r="L50" s="655">
        <f t="shared" si="2"/>
        <v>0</v>
      </c>
      <c r="M50" s="653"/>
      <c r="N50" s="375">
        <f t="shared" si="7"/>
        <v>0</v>
      </c>
      <c r="O50" s="372">
        <f>('[3]5A6_Thrive'!Q50*2)+('[5]5A6_Thrive'!Q50*6)</f>
        <v>0</v>
      </c>
      <c r="P50" s="372">
        <f t="shared" si="8"/>
        <v>0</v>
      </c>
      <c r="Q50" s="375">
        <f t="shared" si="9"/>
        <v>0</v>
      </c>
      <c r="R50" s="375">
        <f t="shared" si="11"/>
        <v>0</v>
      </c>
    </row>
    <row r="51" spans="1:18" ht="15.6" customHeight="1" x14ac:dyDescent="0.2">
      <c r="A51" s="656">
        <v>45</v>
      </c>
      <c r="B51" s="384" t="s">
        <v>51</v>
      </c>
      <c r="C51" s="657">
        <f>'8_2.1.18 SIS'!BC51</f>
        <v>0</v>
      </c>
      <c r="D51" s="658">
        <f>'3_Levels 1&amp;2'!AM51+'3_Levels 1&amp;2'!AU51</f>
        <v>7664.8813228482177</v>
      </c>
      <c r="E51" s="659">
        <f t="shared" si="4"/>
        <v>0</v>
      </c>
      <c r="F51" s="659">
        <v>753.96000000000015</v>
      </c>
      <c r="G51" s="659">
        <f t="shared" si="5"/>
        <v>0</v>
      </c>
      <c r="H51" s="660">
        <f t="shared" si="6"/>
        <v>0</v>
      </c>
      <c r="I51" s="386">
        <f>[2]Oct_Thrive!$G51</f>
        <v>0</v>
      </c>
      <c r="J51" s="386">
        <f>[2]Feb_Thrive!$G51</f>
        <v>0</v>
      </c>
      <c r="K51" s="390">
        <f t="shared" si="10"/>
        <v>0</v>
      </c>
      <c r="L51" s="660">
        <f t="shared" si="2"/>
        <v>0</v>
      </c>
      <c r="M51" s="658"/>
      <c r="N51" s="389">
        <f t="shared" si="7"/>
        <v>0</v>
      </c>
      <c r="O51" s="392">
        <f>('[3]5A6_Thrive'!Q51*2)+('[5]5A6_Thrive'!Q51*6)</f>
        <v>0</v>
      </c>
      <c r="P51" s="386">
        <f t="shared" si="8"/>
        <v>0</v>
      </c>
      <c r="Q51" s="393">
        <f t="shared" si="9"/>
        <v>0</v>
      </c>
      <c r="R51" s="389">
        <f t="shared" si="11"/>
        <v>0</v>
      </c>
    </row>
    <row r="52" spans="1:18" ht="15.6" customHeight="1" x14ac:dyDescent="0.2">
      <c r="A52" s="646">
        <v>46</v>
      </c>
      <c r="B52" s="352" t="s">
        <v>52</v>
      </c>
      <c r="C52" s="647">
        <f>'8_2.1.18 SIS'!BC52</f>
        <v>0</v>
      </c>
      <c r="D52" s="648">
        <f>'3_Levels 1&amp;2'!AM52+'3_Levels 1&amp;2'!AU52</f>
        <v>10096.342068965518</v>
      </c>
      <c r="E52" s="649">
        <f t="shared" si="4"/>
        <v>0</v>
      </c>
      <c r="F52" s="649">
        <v>728.06</v>
      </c>
      <c r="G52" s="649">
        <f t="shared" si="5"/>
        <v>0</v>
      </c>
      <c r="H52" s="650">
        <f t="shared" si="6"/>
        <v>0</v>
      </c>
      <c r="I52" s="354">
        <f>[2]Oct_Thrive!$G52</f>
        <v>0</v>
      </c>
      <c r="J52" s="354">
        <f>[2]Feb_Thrive!$G52</f>
        <v>0</v>
      </c>
      <c r="K52" s="358">
        <f t="shared" si="10"/>
        <v>0</v>
      </c>
      <c r="L52" s="650">
        <f t="shared" si="2"/>
        <v>0</v>
      </c>
      <c r="M52" s="648"/>
      <c r="N52" s="357">
        <f t="shared" si="7"/>
        <v>0</v>
      </c>
      <c r="O52" s="354">
        <f>('[3]5A6_Thrive'!Q52*2)+('[5]5A6_Thrive'!Q52*6)</f>
        <v>0</v>
      </c>
      <c r="P52" s="354">
        <f t="shared" si="8"/>
        <v>0</v>
      </c>
      <c r="Q52" s="357">
        <f t="shared" si="9"/>
        <v>0</v>
      </c>
      <c r="R52" s="359">
        <f t="shared" si="11"/>
        <v>0</v>
      </c>
    </row>
    <row r="53" spans="1:18" ht="15.6" customHeight="1" x14ac:dyDescent="0.2">
      <c r="A53" s="651">
        <v>47</v>
      </c>
      <c r="B53" s="370" t="s">
        <v>53</v>
      </c>
      <c r="C53" s="652">
        <f>'8_2.1.18 SIS'!BC53</f>
        <v>0</v>
      </c>
      <c r="D53" s="653">
        <f>'3_Levels 1&amp;2'!AM53+'3_Levels 1&amp;2'!AU53</f>
        <v>8425.1747325102879</v>
      </c>
      <c r="E53" s="654">
        <f t="shared" si="4"/>
        <v>0</v>
      </c>
      <c r="F53" s="654">
        <v>910.76</v>
      </c>
      <c r="G53" s="654">
        <f t="shared" si="5"/>
        <v>0</v>
      </c>
      <c r="H53" s="655">
        <f t="shared" si="6"/>
        <v>0</v>
      </c>
      <c r="I53" s="372">
        <f>[2]Oct_Thrive!$G53</f>
        <v>0</v>
      </c>
      <c r="J53" s="372">
        <f>[2]Feb_Thrive!$G53</f>
        <v>0</v>
      </c>
      <c r="K53" s="376">
        <f t="shared" si="10"/>
        <v>0</v>
      </c>
      <c r="L53" s="655">
        <f t="shared" si="2"/>
        <v>0</v>
      </c>
      <c r="M53" s="653"/>
      <c r="N53" s="375">
        <f t="shared" si="7"/>
        <v>0</v>
      </c>
      <c r="O53" s="372">
        <f>('[3]5A6_Thrive'!Q53*2)+('[5]5A6_Thrive'!Q53*6)</f>
        <v>0</v>
      </c>
      <c r="P53" s="372">
        <f t="shared" si="8"/>
        <v>0</v>
      </c>
      <c r="Q53" s="375">
        <f t="shared" si="9"/>
        <v>0</v>
      </c>
      <c r="R53" s="375">
        <f t="shared" si="11"/>
        <v>0</v>
      </c>
    </row>
    <row r="54" spans="1:18" ht="15.6" customHeight="1" x14ac:dyDescent="0.2">
      <c r="A54" s="651">
        <v>48</v>
      </c>
      <c r="B54" s="370" t="s">
        <v>91</v>
      </c>
      <c r="C54" s="652">
        <f>'8_2.1.18 SIS'!BC54</f>
        <v>5</v>
      </c>
      <c r="D54" s="653">
        <f>'3_Levels 1&amp;2'!AM54+'3_Levels 1&amp;2'!AU54</f>
        <v>8781.1231918505946</v>
      </c>
      <c r="E54" s="654">
        <f t="shared" si="4"/>
        <v>43905.615959252973</v>
      </c>
      <c r="F54" s="654">
        <v>871.07</v>
      </c>
      <c r="G54" s="654">
        <f t="shared" si="5"/>
        <v>4355.3500000000004</v>
      </c>
      <c r="H54" s="655">
        <f t="shared" si="6"/>
        <v>48261</v>
      </c>
      <c r="I54" s="372">
        <f>[2]Oct_Thrive!$G54</f>
        <v>-28957</v>
      </c>
      <c r="J54" s="372">
        <f>[2]Feb_Thrive!$G54</f>
        <v>0</v>
      </c>
      <c r="K54" s="376">
        <f t="shared" si="10"/>
        <v>-28957</v>
      </c>
      <c r="L54" s="655">
        <f t="shared" si="2"/>
        <v>19304</v>
      </c>
      <c r="M54" s="653"/>
      <c r="N54" s="375">
        <f t="shared" si="7"/>
        <v>19304</v>
      </c>
      <c r="O54" s="372">
        <f>('[3]5A6_Thrive'!Q54*2)+('[5]5A6_Thrive'!Q54*6)</f>
        <v>32176</v>
      </c>
      <c r="P54" s="372">
        <f t="shared" si="8"/>
        <v>-12872</v>
      </c>
      <c r="Q54" s="375">
        <f t="shared" si="9"/>
        <v>-3218</v>
      </c>
      <c r="R54" s="375">
        <f t="shared" si="11"/>
        <v>19304</v>
      </c>
    </row>
    <row r="55" spans="1:18" ht="15.6" customHeight="1" x14ac:dyDescent="0.2">
      <c r="A55" s="651">
        <v>49</v>
      </c>
      <c r="B55" s="370" t="s">
        <v>54</v>
      </c>
      <c r="C55" s="652">
        <f>'8_2.1.18 SIS'!BC55</f>
        <v>0</v>
      </c>
      <c r="D55" s="653">
        <f>'3_Levels 1&amp;2'!AM55+'3_Levels 1&amp;2'!AU55</f>
        <v>7901.6572993611862</v>
      </c>
      <c r="E55" s="654">
        <f t="shared" si="4"/>
        <v>0</v>
      </c>
      <c r="F55" s="654">
        <v>574.43999999999994</v>
      </c>
      <c r="G55" s="654">
        <f t="shared" si="5"/>
        <v>0</v>
      </c>
      <c r="H55" s="655">
        <f t="shared" si="6"/>
        <v>0</v>
      </c>
      <c r="I55" s="372">
        <f>[2]Oct_Thrive!$G55</f>
        <v>0</v>
      </c>
      <c r="J55" s="372">
        <f>[2]Feb_Thrive!$G55</f>
        <v>0</v>
      </c>
      <c r="K55" s="376">
        <f t="shared" si="10"/>
        <v>0</v>
      </c>
      <c r="L55" s="655">
        <f t="shared" si="2"/>
        <v>0</v>
      </c>
      <c r="M55" s="653"/>
      <c r="N55" s="375">
        <f t="shared" si="7"/>
        <v>0</v>
      </c>
      <c r="O55" s="372">
        <f>('[3]5A6_Thrive'!Q55*2)+('[5]5A6_Thrive'!Q55*6)</f>
        <v>0</v>
      </c>
      <c r="P55" s="372">
        <f t="shared" si="8"/>
        <v>0</v>
      </c>
      <c r="Q55" s="375">
        <f t="shared" si="9"/>
        <v>0</v>
      </c>
      <c r="R55" s="375">
        <f t="shared" si="11"/>
        <v>0</v>
      </c>
    </row>
    <row r="56" spans="1:18" ht="15.6" customHeight="1" x14ac:dyDescent="0.2">
      <c r="A56" s="656">
        <v>50</v>
      </c>
      <c r="B56" s="384" t="s">
        <v>55</v>
      </c>
      <c r="C56" s="657">
        <f>'8_2.1.18 SIS'!BC56</f>
        <v>1</v>
      </c>
      <c r="D56" s="658">
        <f>'3_Levels 1&amp;2'!AM56+'3_Levels 1&amp;2'!AU56</f>
        <v>8705.7197149889871</v>
      </c>
      <c r="E56" s="659">
        <f t="shared" si="4"/>
        <v>8705.7197149889871</v>
      </c>
      <c r="F56" s="659">
        <v>634.46</v>
      </c>
      <c r="G56" s="659">
        <f t="shared" si="5"/>
        <v>634.46</v>
      </c>
      <c r="H56" s="660">
        <f t="shared" si="6"/>
        <v>9340</v>
      </c>
      <c r="I56" s="386">
        <f>[2]Oct_Thrive!$G56</f>
        <v>0</v>
      </c>
      <c r="J56" s="386">
        <f>[2]Feb_Thrive!$G56</f>
        <v>0</v>
      </c>
      <c r="K56" s="390">
        <f t="shared" si="10"/>
        <v>0</v>
      </c>
      <c r="L56" s="660">
        <f t="shared" si="2"/>
        <v>9340</v>
      </c>
      <c r="M56" s="658"/>
      <c r="N56" s="389">
        <f t="shared" si="7"/>
        <v>9340</v>
      </c>
      <c r="O56" s="392">
        <f>('[3]5A6_Thrive'!Q56*2)+('[5]5A6_Thrive'!Q56*6)</f>
        <v>6224</v>
      </c>
      <c r="P56" s="386">
        <f t="shared" si="8"/>
        <v>3116</v>
      </c>
      <c r="Q56" s="393">
        <f t="shared" si="9"/>
        <v>779</v>
      </c>
      <c r="R56" s="389">
        <f t="shared" si="11"/>
        <v>9340</v>
      </c>
    </row>
    <row r="57" spans="1:18" ht="15.6" customHeight="1" x14ac:dyDescent="0.2">
      <c r="A57" s="646">
        <v>51</v>
      </c>
      <c r="B57" s="352" t="s">
        <v>56</v>
      </c>
      <c r="C57" s="647">
        <f>'8_2.1.18 SIS'!BC57</f>
        <v>0</v>
      </c>
      <c r="D57" s="648">
        <f>'3_Levels 1&amp;2'!AM57+'3_Levels 1&amp;2'!AU57</f>
        <v>8837.9145861107754</v>
      </c>
      <c r="E57" s="649">
        <f t="shared" si="4"/>
        <v>0</v>
      </c>
      <c r="F57" s="649">
        <v>706.66</v>
      </c>
      <c r="G57" s="649">
        <f t="shared" si="5"/>
        <v>0</v>
      </c>
      <c r="H57" s="650">
        <f t="shared" si="6"/>
        <v>0</v>
      </c>
      <c r="I57" s="354">
        <f>[2]Oct_Thrive!$G57</f>
        <v>0</v>
      </c>
      <c r="J57" s="354">
        <f>[2]Feb_Thrive!$G57</f>
        <v>0</v>
      </c>
      <c r="K57" s="358">
        <f t="shared" si="10"/>
        <v>0</v>
      </c>
      <c r="L57" s="650">
        <f t="shared" si="2"/>
        <v>0</v>
      </c>
      <c r="M57" s="648"/>
      <c r="N57" s="357">
        <f t="shared" si="7"/>
        <v>0</v>
      </c>
      <c r="O57" s="354">
        <f>('[3]5A6_Thrive'!Q57*2)+('[5]5A6_Thrive'!Q57*6)</f>
        <v>0</v>
      </c>
      <c r="P57" s="354">
        <f t="shared" si="8"/>
        <v>0</v>
      </c>
      <c r="Q57" s="357">
        <f t="shared" si="9"/>
        <v>0</v>
      </c>
      <c r="R57" s="359">
        <f t="shared" si="11"/>
        <v>0</v>
      </c>
    </row>
    <row r="58" spans="1:18" ht="15.6" customHeight="1" x14ac:dyDescent="0.2">
      <c r="A58" s="651">
        <v>52</v>
      </c>
      <c r="B58" s="370" t="s">
        <v>57</v>
      </c>
      <c r="C58" s="652">
        <f>'8_2.1.18 SIS'!BC58</f>
        <v>0</v>
      </c>
      <c r="D58" s="653">
        <f>'3_Levels 1&amp;2'!AM58+'3_Levels 1&amp;2'!AU58</f>
        <v>8821.1641127966595</v>
      </c>
      <c r="E58" s="654">
        <f t="shared" si="4"/>
        <v>0</v>
      </c>
      <c r="F58" s="654">
        <v>658.37</v>
      </c>
      <c r="G58" s="654">
        <f t="shared" si="5"/>
        <v>0</v>
      </c>
      <c r="H58" s="655">
        <f t="shared" si="6"/>
        <v>0</v>
      </c>
      <c r="I58" s="372">
        <f>[2]Oct_Thrive!$G58</f>
        <v>0</v>
      </c>
      <c r="J58" s="372">
        <f>[2]Feb_Thrive!$G58</f>
        <v>4740</v>
      </c>
      <c r="K58" s="376">
        <f t="shared" si="10"/>
        <v>4740</v>
      </c>
      <c r="L58" s="655">
        <f t="shared" si="2"/>
        <v>4740</v>
      </c>
      <c r="M58" s="653"/>
      <c r="N58" s="375">
        <f t="shared" si="7"/>
        <v>4740</v>
      </c>
      <c r="O58" s="372">
        <f>('[3]5A6_Thrive'!Q58*2)+('[5]5A6_Thrive'!Q58*6)</f>
        <v>0</v>
      </c>
      <c r="P58" s="372">
        <f t="shared" si="8"/>
        <v>4740</v>
      </c>
      <c r="Q58" s="375">
        <f t="shared" si="9"/>
        <v>1185</v>
      </c>
      <c r="R58" s="375">
        <f t="shared" si="11"/>
        <v>4740</v>
      </c>
    </row>
    <row r="59" spans="1:18" ht="15.6" customHeight="1" x14ac:dyDescent="0.2">
      <c r="A59" s="651">
        <v>53</v>
      </c>
      <c r="B59" s="370" t="s">
        <v>58</v>
      </c>
      <c r="C59" s="652">
        <f>'8_2.1.18 SIS'!BC59</f>
        <v>0</v>
      </c>
      <c r="D59" s="653">
        <f>'3_Levels 1&amp;2'!AM59+'3_Levels 1&amp;2'!AU59</f>
        <v>7882.0288437369081</v>
      </c>
      <c r="E59" s="654">
        <f t="shared" si="4"/>
        <v>0</v>
      </c>
      <c r="F59" s="654">
        <v>689.74</v>
      </c>
      <c r="G59" s="654">
        <f t="shared" si="5"/>
        <v>0</v>
      </c>
      <c r="H59" s="655">
        <f t="shared" si="6"/>
        <v>0</v>
      </c>
      <c r="I59" s="372">
        <f>[2]Oct_Thrive!$G59</f>
        <v>17144</v>
      </c>
      <c r="J59" s="372">
        <f>[2]Feb_Thrive!$G59</f>
        <v>-8572</v>
      </c>
      <c r="K59" s="376">
        <f t="shared" si="10"/>
        <v>8572</v>
      </c>
      <c r="L59" s="655">
        <f t="shared" si="2"/>
        <v>8572</v>
      </c>
      <c r="M59" s="653"/>
      <c r="N59" s="375">
        <f t="shared" si="7"/>
        <v>8572</v>
      </c>
      <c r="O59" s="372">
        <f>('[3]5A6_Thrive'!Q59*2)+('[5]5A6_Thrive'!Q59*6)</f>
        <v>0</v>
      </c>
      <c r="P59" s="372">
        <f t="shared" si="8"/>
        <v>8572</v>
      </c>
      <c r="Q59" s="375">
        <f t="shared" si="9"/>
        <v>2143</v>
      </c>
      <c r="R59" s="375">
        <f t="shared" si="11"/>
        <v>8572</v>
      </c>
    </row>
    <row r="60" spans="1:18" ht="15.6" customHeight="1" x14ac:dyDescent="0.2">
      <c r="A60" s="651">
        <v>54</v>
      </c>
      <c r="B60" s="370" t="s">
        <v>59</v>
      </c>
      <c r="C60" s="652">
        <f>'8_2.1.18 SIS'!BC60</f>
        <v>0</v>
      </c>
      <c r="D60" s="653">
        <f>'3_Levels 1&amp;2'!AM60+'3_Levels 1&amp;2'!AU60</f>
        <v>10403.886441947565</v>
      </c>
      <c r="E60" s="654">
        <f t="shared" si="4"/>
        <v>0</v>
      </c>
      <c r="F60" s="654">
        <v>951.45</v>
      </c>
      <c r="G60" s="654">
        <f t="shared" si="5"/>
        <v>0</v>
      </c>
      <c r="H60" s="655">
        <f t="shared" si="6"/>
        <v>0</v>
      </c>
      <c r="I60" s="372">
        <f>[2]Oct_Thrive!$G60</f>
        <v>0</v>
      </c>
      <c r="J60" s="372">
        <f>[2]Feb_Thrive!$G60</f>
        <v>0</v>
      </c>
      <c r="K60" s="376">
        <f t="shared" si="10"/>
        <v>0</v>
      </c>
      <c r="L60" s="655">
        <f t="shared" si="2"/>
        <v>0</v>
      </c>
      <c r="M60" s="653"/>
      <c r="N60" s="375">
        <f t="shared" si="7"/>
        <v>0</v>
      </c>
      <c r="O60" s="372">
        <f>('[3]5A6_Thrive'!Q60*2)+('[5]5A6_Thrive'!Q60*6)</f>
        <v>0</v>
      </c>
      <c r="P60" s="372">
        <f t="shared" si="8"/>
        <v>0</v>
      </c>
      <c r="Q60" s="375">
        <f t="shared" si="9"/>
        <v>0</v>
      </c>
      <c r="R60" s="375">
        <f t="shared" si="11"/>
        <v>0</v>
      </c>
    </row>
    <row r="61" spans="1:18" ht="15.6" customHeight="1" x14ac:dyDescent="0.2">
      <c r="A61" s="656">
        <v>55</v>
      </c>
      <c r="B61" s="384" t="s">
        <v>60</v>
      </c>
      <c r="C61" s="657">
        <f>'8_2.1.18 SIS'!BC61</f>
        <v>0</v>
      </c>
      <c r="D61" s="658">
        <f>'3_Levels 1&amp;2'!AM61+'3_Levels 1&amp;2'!AU61</f>
        <v>8344.2405373831789</v>
      </c>
      <c r="E61" s="659">
        <f t="shared" si="4"/>
        <v>0</v>
      </c>
      <c r="F61" s="659">
        <v>795.14</v>
      </c>
      <c r="G61" s="659">
        <f t="shared" si="5"/>
        <v>0</v>
      </c>
      <c r="H61" s="660">
        <f t="shared" si="6"/>
        <v>0</v>
      </c>
      <c r="I61" s="386">
        <f>[2]Oct_Thrive!$G61</f>
        <v>0</v>
      </c>
      <c r="J61" s="386">
        <f>[2]Feb_Thrive!$G61</f>
        <v>0</v>
      </c>
      <c r="K61" s="390">
        <f t="shared" si="10"/>
        <v>0</v>
      </c>
      <c r="L61" s="660">
        <f t="shared" si="2"/>
        <v>0</v>
      </c>
      <c r="M61" s="658"/>
      <c r="N61" s="389">
        <f t="shared" si="7"/>
        <v>0</v>
      </c>
      <c r="O61" s="392">
        <f>('[3]5A6_Thrive'!Q61*2)+('[5]5A6_Thrive'!Q61*6)</f>
        <v>0</v>
      </c>
      <c r="P61" s="386">
        <f t="shared" si="8"/>
        <v>0</v>
      </c>
      <c r="Q61" s="393">
        <f t="shared" si="9"/>
        <v>0</v>
      </c>
      <c r="R61" s="389">
        <f t="shared" si="11"/>
        <v>0</v>
      </c>
    </row>
    <row r="62" spans="1:18" ht="15.6" customHeight="1" x14ac:dyDescent="0.2">
      <c r="A62" s="646">
        <v>56</v>
      </c>
      <c r="B62" s="352" t="s">
        <v>61</v>
      </c>
      <c r="C62" s="647">
        <f>'8_2.1.18 SIS'!BC62</f>
        <v>0</v>
      </c>
      <c r="D62" s="648">
        <f>'3_Levels 1&amp;2'!AM62+'3_Levels 1&amp;2'!AU62</f>
        <v>9354.3454581151818</v>
      </c>
      <c r="E62" s="649">
        <f t="shared" si="4"/>
        <v>0</v>
      </c>
      <c r="F62" s="649">
        <v>614.66000000000008</v>
      </c>
      <c r="G62" s="649">
        <f t="shared" si="5"/>
        <v>0</v>
      </c>
      <c r="H62" s="650">
        <f t="shared" si="6"/>
        <v>0</v>
      </c>
      <c r="I62" s="354">
        <f>[2]Oct_Thrive!$G62</f>
        <v>0</v>
      </c>
      <c r="J62" s="354">
        <f>[2]Feb_Thrive!$G62</f>
        <v>0</v>
      </c>
      <c r="K62" s="358">
        <f t="shared" si="10"/>
        <v>0</v>
      </c>
      <c r="L62" s="650">
        <f t="shared" si="2"/>
        <v>0</v>
      </c>
      <c r="M62" s="648"/>
      <c r="N62" s="357">
        <f t="shared" si="7"/>
        <v>0</v>
      </c>
      <c r="O62" s="354">
        <f>('[3]5A6_Thrive'!Q62*2)+('[5]5A6_Thrive'!Q62*6)</f>
        <v>0</v>
      </c>
      <c r="P62" s="354">
        <f t="shared" si="8"/>
        <v>0</v>
      </c>
      <c r="Q62" s="357">
        <f t="shared" si="9"/>
        <v>0</v>
      </c>
      <c r="R62" s="359">
        <f t="shared" si="11"/>
        <v>0</v>
      </c>
    </row>
    <row r="63" spans="1:18" ht="15.6" customHeight="1" x14ac:dyDescent="0.2">
      <c r="A63" s="651">
        <v>57</v>
      </c>
      <c r="B63" s="370" t="s">
        <v>62</v>
      </c>
      <c r="C63" s="652">
        <f>'8_2.1.18 SIS'!BC63</f>
        <v>0</v>
      </c>
      <c r="D63" s="653">
        <f>'3_Levels 1&amp;2'!AM63+'3_Levels 1&amp;2'!AU63</f>
        <v>7843.2406230133502</v>
      </c>
      <c r="E63" s="654">
        <f t="shared" si="4"/>
        <v>0</v>
      </c>
      <c r="F63" s="654">
        <v>764.51</v>
      </c>
      <c r="G63" s="654">
        <f t="shared" si="5"/>
        <v>0</v>
      </c>
      <c r="H63" s="655">
        <f t="shared" si="6"/>
        <v>0</v>
      </c>
      <c r="I63" s="372">
        <f>[2]Oct_Thrive!$G63</f>
        <v>0</v>
      </c>
      <c r="J63" s="372">
        <f>[2]Feb_Thrive!$G63</f>
        <v>0</v>
      </c>
      <c r="K63" s="376">
        <f t="shared" si="10"/>
        <v>0</v>
      </c>
      <c r="L63" s="655">
        <f t="shared" si="2"/>
        <v>0</v>
      </c>
      <c r="M63" s="653"/>
      <c r="N63" s="375">
        <f t="shared" si="7"/>
        <v>0</v>
      </c>
      <c r="O63" s="372">
        <f>('[3]5A6_Thrive'!Q63*2)+('[5]5A6_Thrive'!Q63*6)</f>
        <v>0</v>
      </c>
      <c r="P63" s="372">
        <f t="shared" si="8"/>
        <v>0</v>
      </c>
      <c r="Q63" s="375">
        <f t="shared" si="9"/>
        <v>0</v>
      </c>
      <c r="R63" s="375">
        <f t="shared" si="11"/>
        <v>0</v>
      </c>
    </row>
    <row r="64" spans="1:18" ht="15.6" customHeight="1" x14ac:dyDescent="0.2">
      <c r="A64" s="651">
        <v>58</v>
      </c>
      <c r="B64" s="370" t="s">
        <v>63</v>
      </c>
      <c r="C64" s="652">
        <f>'8_2.1.18 SIS'!BC64</f>
        <v>0</v>
      </c>
      <c r="D64" s="653">
        <f>'3_Levels 1&amp;2'!AM64+'3_Levels 1&amp;2'!AU64</f>
        <v>8263.6749250868997</v>
      </c>
      <c r="E64" s="654">
        <f t="shared" si="4"/>
        <v>0</v>
      </c>
      <c r="F64" s="654">
        <v>697.04</v>
      </c>
      <c r="G64" s="654">
        <f t="shared" si="5"/>
        <v>0</v>
      </c>
      <c r="H64" s="655">
        <f t="shared" si="6"/>
        <v>0</v>
      </c>
      <c r="I64" s="372">
        <f>[2]Oct_Thrive!$G64</f>
        <v>0</v>
      </c>
      <c r="J64" s="372">
        <f>[2]Feb_Thrive!$G64</f>
        <v>0</v>
      </c>
      <c r="K64" s="376">
        <f t="shared" si="10"/>
        <v>0</v>
      </c>
      <c r="L64" s="655">
        <f t="shared" si="2"/>
        <v>0</v>
      </c>
      <c r="M64" s="653"/>
      <c r="N64" s="375">
        <f t="shared" si="7"/>
        <v>0</v>
      </c>
      <c r="O64" s="372">
        <f>('[3]5A6_Thrive'!Q64*2)+('[5]5A6_Thrive'!Q64*6)</f>
        <v>0</v>
      </c>
      <c r="P64" s="372">
        <f t="shared" si="8"/>
        <v>0</v>
      </c>
      <c r="Q64" s="375">
        <f t="shared" si="9"/>
        <v>0</v>
      </c>
      <c r="R64" s="375">
        <f t="shared" si="11"/>
        <v>0</v>
      </c>
    </row>
    <row r="65" spans="1:18" ht="15.6" customHeight="1" x14ac:dyDescent="0.2">
      <c r="A65" s="651">
        <v>59</v>
      </c>
      <c r="B65" s="370" t="s">
        <v>64</v>
      </c>
      <c r="C65" s="652">
        <f>'8_2.1.18 SIS'!BC65</f>
        <v>0</v>
      </c>
      <c r="D65" s="653">
        <f>'3_Levels 1&amp;2'!AM65+'3_Levels 1&amp;2'!AU65</f>
        <v>8118.8792674350461</v>
      </c>
      <c r="E65" s="654">
        <f t="shared" si="4"/>
        <v>0</v>
      </c>
      <c r="F65" s="654">
        <v>689.52</v>
      </c>
      <c r="G65" s="654">
        <f t="shared" si="5"/>
        <v>0</v>
      </c>
      <c r="H65" s="655">
        <f t="shared" si="6"/>
        <v>0</v>
      </c>
      <c r="I65" s="372">
        <f>[2]Oct_Thrive!$G65</f>
        <v>0</v>
      </c>
      <c r="J65" s="372">
        <f>[2]Feb_Thrive!$G65</f>
        <v>0</v>
      </c>
      <c r="K65" s="376">
        <f t="shared" si="10"/>
        <v>0</v>
      </c>
      <c r="L65" s="655">
        <f t="shared" si="2"/>
        <v>0</v>
      </c>
      <c r="M65" s="653"/>
      <c r="N65" s="375">
        <f t="shared" si="7"/>
        <v>0</v>
      </c>
      <c r="O65" s="372">
        <f>('[3]5A6_Thrive'!Q65*2)+('[5]5A6_Thrive'!Q65*6)</f>
        <v>0</v>
      </c>
      <c r="P65" s="372">
        <f t="shared" si="8"/>
        <v>0</v>
      </c>
      <c r="Q65" s="375">
        <f t="shared" si="9"/>
        <v>0</v>
      </c>
      <c r="R65" s="375">
        <f t="shared" si="11"/>
        <v>0</v>
      </c>
    </row>
    <row r="66" spans="1:18" ht="15.6" customHeight="1" x14ac:dyDescent="0.2">
      <c r="A66" s="656">
        <v>60</v>
      </c>
      <c r="B66" s="384" t="s">
        <v>65</v>
      </c>
      <c r="C66" s="657">
        <f>'8_2.1.18 SIS'!BC66</f>
        <v>0</v>
      </c>
      <c r="D66" s="658">
        <f>'3_Levels 1&amp;2'!AM66+'3_Levels 1&amp;2'!AU66</f>
        <v>9039.8039796921057</v>
      </c>
      <c r="E66" s="659">
        <f t="shared" si="4"/>
        <v>0</v>
      </c>
      <c r="F66" s="659">
        <v>594.04</v>
      </c>
      <c r="G66" s="659">
        <f t="shared" si="5"/>
        <v>0</v>
      </c>
      <c r="H66" s="660">
        <f t="shared" si="6"/>
        <v>0</v>
      </c>
      <c r="I66" s="386">
        <f>[2]Oct_Thrive!$G66</f>
        <v>0</v>
      </c>
      <c r="J66" s="386">
        <f>[2]Feb_Thrive!$G66</f>
        <v>0</v>
      </c>
      <c r="K66" s="390">
        <f t="shared" si="10"/>
        <v>0</v>
      </c>
      <c r="L66" s="660">
        <f t="shared" si="2"/>
        <v>0</v>
      </c>
      <c r="M66" s="658"/>
      <c r="N66" s="389">
        <f t="shared" si="7"/>
        <v>0</v>
      </c>
      <c r="O66" s="392">
        <f>('[3]5A6_Thrive'!Q66*2)+('[5]5A6_Thrive'!Q66*6)</f>
        <v>0</v>
      </c>
      <c r="P66" s="386">
        <f t="shared" si="8"/>
        <v>0</v>
      </c>
      <c r="Q66" s="393">
        <f t="shared" si="9"/>
        <v>0</v>
      </c>
      <c r="R66" s="389">
        <f t="shared" si="11"/>
        <v>0</v>
      </c>
    </row>
    <row r="67" spans="1:18" ht="15.6" customHeight="1" x14ac:dyDescent="0.2">
      <c r="A67" s="646">
        <v>61</v>
      </c>
      <c r="B67" s="352" t="s">
        <v>66</v>
      </c>
      <c r="C67" s="647">
        <f>'8_2.1.18 SIS'!BC67</f>
        <v>7</v>
      </c>
      <c r="D67" s="648">
        <f>'3_Levels 1&amp;2'!AM67+'3_Levels 1&amp;2'!AU67</f>
        <v>8162.1083065613948</v>
      </c>
      <c r="E67" s="649">
        <f t="shared" si="4"/>
        <v>57134.758145929765</v>
      </c>
      <c r="F67" s="649">
        <v>833.70999999999992</v>
      </c>
      <c r="G67" s="649">
        <f t="shared" si="5"/>
        <v>5835.9699999999993</v>
      </c>
      <c r="H67" s="650">
        <f t="shared" si="6"/>
        <v>62971</v>
      </c>
      <c r="I67" s="354">
        <f>[2]Oct_Thrive!$G67</f>
        <v>-26987</v>
      </c>
      <c r="J67" s="354">
        <f>[2]Feb_Thrive!$G67</f>
        <v>-4498</v>
      </c>
      <c r="K67" s="358">
        <f t="shared" si="10"/>
        <v>-31485</v>
      </c>
      <c r="L67" s="650">
        <f t="shared" si="2"/>
        <v>31486</v>
      </c>
      <c r="M67" s="648"/>
      <c r="N67" s="357">
        <f t="shared" si="7"/>
        <v>31486</v>
      </c>
      <c r="O67" s="354">
        <f>('[3]5A6_Thrive'!Q67*2)+('[5]5A6_Thrive'!Q67*6)</f>
        <v>41984</v>
      </c>
      <c r="P67" s="354">
        <f t="shared" si="8"/>
        <v>-10498</v>
      </c>
      <c r="Q67" s="357">
        <f t="shared" si="9"/>
        <v>-2625</v>
      </c>
      <c r="R67" s="359">
        <f t="shared" si="11"/>
        <v>31486</v>
      </c>
    </row>
    <row r="68" spans="1:18" ht="15.6" customHeight="1" x14ac:dyDescent="0.2">
      <c r="A68" s="651">
        <v>62</v>
      </c>
      <c r="B68" s="370" t="s">
        <v>67</v>
      </c>
      <c r="C68" s="652">
        <f>'8_2.1.18 SIS'!BC68</f>
        <v>0</v>
      </c>
      <c r="D68" s="653">
        <f>'3_Levels 1&amp;2'!AM68+'3_Levels 1&amp;2'!AU68</f>
        <v>8363.8627927927937</v>
      </c>
      <c r="E68" s="654">
        <f t="shared" si="4"/>
        <v>0</v>
      </c>
      <c r="F68" s="654">
        <v>516.08000000000004</v>
      </c>
      <c r="G68" s="654">
        <f t="shared" si="5"/>
        <v>0</v>
      </c>
      <c r="H68" s="655">
        <f t="shared" si="6"/>
        <v>0</v>
      </c>
      <c r="I68" s="372">
        <f>[2]Oct_Thrive!$G68</f>
        <v>0</v>
      </c>
      <c r="J68" s="372">
        <f>[2]Feb_Thrive!$G68</f>
        <v>0</v>
      </c>
      <c r="K68" s="376">
        <f t="shared" si="10"/>
        <v>0</v>
      </c>
      <c r="L68" s="655">
        <f t="shared" si="2"/>
        <v>0</v>
      </c>
      <c r="M68" s="653"/>
      <c r="N68" s="375">
        <f t="shared" si="7"/>
        <v>0</v>
      </c>
      <c r="O68" s="372">
        <f>('[3]5A6_Thrive'!Q68*2)+('[5]5A6_Thrive'!Q68*6)</f>
        <v>0</v>
      </c>
      <c r="P68" s="372">
        <f t="shared" si="8"/>
        <v>0</v>
      </c>
      <c r="Q68" s="375">
        <f t="shared" si="9"/>
        <v>0</v>
      </c>
      <c r="R68" s="375">
        <f t="shared" si="11"/>
        <v>0</v>
      </c>
    </row>
    <row r="69" spans="1:18" ht="15.6" customHeight="1" x14ac:dyDescent="0.2">
      <c r="A69" s="651">
        <v>63</v>
      </c>
      <c r="B69" s="370" t="s">
        <v>68</v>
      </c>
      <c r="C69" s="652">
        <f>'8_2.1.18 SIS'!BC69</f>
        <v>2</v>
      </c>
      <c r="D69" s="653">
        <f>'3_Levels 1&amp;2'!AM69+'3_Levels 1&amp;2'!AU69</f>
        <v>8939.8797149643706</v>
      </c>
      <c r="E69" s="654">
        <f t="shared" si="4"/>
        <v>17879.759429928741</v>
      </c>
      <c r="F69" s="654">
        <v>756.79</v>
      </c>
      <c r="G69" s="654">
        <f t="shared" si="5"/>
        <v>1513.58</v>
      </c>
      <c r="H69" s="655">
        <f t="shared" si="6"/>
        <v>19393</v>
      </c>
      <c r="I69" s="372">
        <f>[2]Oct_Thrive!$G69</f>
        <v>19393</v>
      </c>
      <c r="J69" s="372">
        <f>[2]Feb_Thrive!$G69</f>
        <v>0</v>
      </c>
      <c r="K69" s="376">
        <f t="shared" si="10"/>
        <v>19393</v>
      </c>
      <c r="L69" s="655">
        <f t="shared" si="2"/>
        <v>38786</v>
      </c>
      <c r="M69" s="653"/>
      <c r="N69" s="375">
        <f t="shared" si="7"/>
        <v>38786</v>
      </c>
      <c r="O69" s="372">
        <f>('[3]5A6_Thrive'!Q69*2)+('[5]5A6_Thrive'!Q69*6)</f>
        <v>12928</v>
      </c>
      <c r="P69" s="372">
        <f t="shared" si="8"/>
        <v>25858</v>
      </c>
      <c r="Q69" s="375">
        <f t="shared" si="9"/>
        <v>6465</v>
      </c>
      <c r="R69" s="375">
        <f t="shared" si="11"/>
        <v>38786</v>
      </c>
    </row>
    <row r="70" spans="1:18" ht="15.6" customHeight="1" x14ac:dyDescent="0.2">
      <c r="A70" s="651">
        <v>64</v>
      </c>
      <c r="B70" s="370" t="s">
        <v>69</v>
      </c>
      <c r="C70" s="652">
        <f>'8_2.1.18 SIS'!BC70</f>
        <v>0</v>
      </c>
      <c r="D70" s="653">
        <f>'3_Levels 1&amp;2'!AM70+'3_Levels 1&amp;2'!AU70</f>
        <v>9804.914555659494</v>
      </c>
      <c r="E70" s="654">
        <f t="shared" si="4"/>
        <v>0</v>
      </c>
      <c r="F70" s="654">
        <v>592.66</v>
      </c>
      <c r="G70" s="654">
        <f t="shared" si="5"/>
        <v>0</v>
      </c>
      <c r="H70" s="655">
        <f t="shared" si="6"/>
        <v>0</v>
      </c>
      <c r="I70" s="372">
        <f>[2]Oct_Thrive!$G70</f>
        <v>0</v>
      </c>
      <c r="J70" s="372">
        <f>[2]Feb_Thrive!$G70</f>
        <v>0</v>
      </c>
      <c r="K70" s="376">
        <f t="shared" si="10"/>
        <v>0</v>
      </c>
      <c r="L70" s="655">
        <f t="shared" si="2"/>
        <v>0</v>
      </c>
      <c r="M70" s="653"/>
      <c r="N70" s="375">
        <f t="shared" si="7"/>
        <v>0</v>
      </c>
      <c r="O70" s="372">
        <f>('[3]5A6_Thrive'!Q70*2)+('[5]5A6_Thrive'!Q70*6)</f>
        <v>0</v>
      </c>
      <c r="P70" s="372">
        <f t="shared" si="8"/>
        <v>0</v>
      </c>
      <c r="Q70" s="375">
        <f t="shared" si="9"/>
        <v>0</v>
      </c>
      <c r="R70" s="375">
        <f t="shared" si="11"/>
        <v>0</v>
      </c>
    </row>
    <row r="71" spans="1:18" ht="15.6" customHeight="1" x14ac:dyDescent="0.2">
      <c r="A71" s="656">
        <v>65</v>
      </c>
      <c r="B71" s="384" t="s">
        <v>70</v>
      </c>
      <c r="C71" s="657">
        <f>'8_2.1.18 SIS'!BC71</f>
        <v>0</v>
      </c>
      <c r="D71" s="658">
        <f>'3_Levels 1&amp;2'!AM71+'3_Levels 1&amp;2'!AU71</f>
        <v>9006.9074344964611</v>
      </c>
      <c r="E71" s="659">
        <f t="shared" si="4"/>
        <v>0</v>
      </c>
      <c r="F71" s="659">
        <v>829.12</v>
      </c>
      <c r="G71" s="659">
        <f t="shared" si="5"/>
        <v>0</v>
      </c>
      <c r="H71" s="660">
        <f t="shared" si="6"/>
        <v>0</v>
      </c>
      <c r="I71" s="386">
        <f>[2]Oct_Thrive!$G71</f>
        <v>0</v>
      </c>
      <c r="J71" s="386">
        <f>[2]Feb_Thrive!$G71</f>
        <v>0</v>
      </c>
      <c r="K71" s="390">
        <f>I71+J71</f>
        <v>0</v>
      </c>
      <c r="L71" s="660">
        <f>K71+H71</f>
        <v>0</v>
      </c>
      <c r="M71" s="658"/>
      <c r="N71" s="389">
        <f t="shared" si="7"/>
        <v>0</v>
      </c>
      <c r="O71" s="392">
        <f>('[3]5A6_Thrive'!Q71*2)+('[5]5A6_Thrive'!Q71*6)</f>
        <v>0</v>
      </c>
      <c r="P71" s="386">
        <f t="shared" si="8"/>
        <v>0</v>
      </c>
      <c r="Q71" s="393">
        <f t="shared" si="9"/>
        <v>0</v>
      </c>
      <c r="R71" s="389">
        <f t="shared" si="11"/>
        <v>0</v>
      </c>
    </row>
    <row r="72" spans="1:18" ht="15.6" customHeight="1" x14ac:dyDescent="0.2">
      <c r="A72" s="651">
        <v>66</v>
      </c>
      <c r="B72" s="370" t="s">
        <v>71</v>
      </c>
      <c r="C72" s="661">
        <f>'8_2.1.18 SIS'!BC72</f>
        <v>0</v>
      </c>
      <c r="D72" s="662">
        <f>'3_Levels 1&amp;2'!AM72+'3_Levels 1&amp;2'!AU72</f>
        <v>10848.977256189995</v>
      </c>
      <c r="E72" s="663">
        <f>C72*D72</f>
        <v>0</v>
      </c>
      <c r="F72" s="663">
        <v>730.06</v>
      </c>
      <c r="G72" s="663">
        <f>C72*F72</f>
        <v>0</v>
      </c>
      <c r="H72" s="664">
        <f>ROUND(E72+G72,0)</f>
        <v>0</v>
      </c>
      <c r="I72" s="665">
        <f>[2]Oct_Thrive!$G72</f>
        <v>0</v>
      </c>
      <c r="J72" s="665">
        <f>[2]Feb_Thrive!$G72</f>
        <v>0</v>
      </c>
      <c r="K72" s="666">
        <f>I72+J72</f>
        <v>0</v>
      </c>
      <c r="L72" s="664">
        <f>K72+H72</f>
        <v>0</v>
      </c>
      <c r="M72" s="662"/>
      <c r="N72" s="667">
        <f>ROUND(SUM(L72:M72),0)</f>
        <v>0</v>
      </c>
      <c r="O72" s="372">
        <f>('[3]5A6_Thrive'!Q72*2)+('[5]5A6_Thrive'!Q72*6)</f>
        <v>0</v>
      </c>
      <c r="P72" s="665">
        <f>N72-O72</f>
        <v>0</v>
      </c>
      <c r="Q72" s="375">
        <f>ROUND(P72/$Q$85,0)</f>
        <v>0</v>
      </c>
      <c r="R72" s="667">
        <f t="shared" si="11"/>
        <v>0</v>
      </c>
    </row>
    <row r="73" spans="1:18" ht="15.6" customHeight="1" x14ac:dyDescent="0.2">
      <c r="A73" s="651">
        <v>67</v>
      </c>
      <c r="B73" s="370" t="s">
        <v>4</v>
      </c>
      <c r="C73" s="661">
        <f>'8_2.1.18 SIS'!BC73</f>
        <v>2</v>
      </c>
      <c r="D73" s="662">
        <f>'3_Levels 1&amp;2'!AM73+'3_Levels 1&amp;2'!AU73</f>
        <v>8521.3761867847916</v>
      </c>
      <c r="E73" s="663">
        <f>C73*D73</f>
        <v>17042.752373569583</v>
      </c>
      <c r="F73" s="663">
        <v>715.61</v>
      </c>
      <c r="G73" s="663">
        <f>C73*F73</f>
        <v>1431.22</v>
      </c>
      <c r="H73" s="664">
        <f>ROUND(E73+G73,0)</f>
        <v>18474</v>
      </c>
      <c r="I73" s="665">
        <f>[2]Oct_Thrive!$G73</f>
        <v>-9237</v>
      </c>
      <c r="J73" s="665">
        <f>[2]Feb_Thrive!$G73</f>
        <v>9237</v>
      </c>
      <c r="K73" s="666">
        <f>I73+J73</f>
        <v>0</v>
      </c>
      <c r="L73" s="664">
        <f>K73+H73</f>
        <v>18474</v>
      </c>
      <c r="M73" s="662"/>
      <c r="N73" s="667">
        <f>ROUND(SUM(L73:M73),0)</f>
        <v>18474</v>
      </c>
      <c r="O73" s="372">
        <f>('[3]5A6_Thrive'!Q73*2)+('[5]5A6_Thrive'!Q73*6)</f>
        <v>12314</v>
      </c>
      <c r="P73" s="665">
        <f>N73-O73</f>
        <v>6160</v>
      </c>
      <c r="Q73" s="375">
        <f>ROUND(P73/$Q$85,0)</f>
        <v>1540</v>
      </c>
      <c r="R73" s="667">
        <f t="shared" si="11"/>
        <v>18474</v>
      </c>
    </row>
    <row r="74" spans="1:18" ht="15.6" customHeight="1" x14ac:dyDescent="0.2">
      <c r="A74" s="651">
        <v>68</v>
      </c>
      <c r="B74" s="370" t="s">
        <v>3</v>
      </c>
      <c r="C74" s="661">
        <f>'8_2.1.18 SIS'!BC74</f>
        <v>1</v>
      </c>
      <c r="D74" s="662">
        <f>'3_Levels 1&amp;2'!AM74+'3_Levels 1&amp;2'!AU74</f>
        <v>9419.7484950183534</v>
      </c>
      <c r="E74" s="663">
        <f>C74*D74</f>
        <v>9419.7484950183534</v>
      </c>
      <c r="F74" s="663">
        <v>798.7</v>
      </c>
      <c r="G74" s="663">
        <f>C74*F74</f>
        <v>798.7</v>
      </c>
      <c r="H74" s="664">
        <f>ROUND(E74+G74,0)</f>
        <v>10218</v>
      </c>
      <c r="I74" s="665">
        <f>[2]Oct_Thrive!$G74</f>
        <v>0</v>
      </c>
      <c r="J74" s="665">
        <f>[2]Feb_Thrive!$G74</f>
        <v>5109</v>
      </c>
      <c r="K74" s="666">
        <f>I74+J74</f>
        <v>5109</v>
      </c>
      <c r="L74" s="664">
        <f>K74+H74</f>
        <v>15327</v>
      </c>
      <c r="M74" s="662"/>
      <c r="N74" s="667">
        <f>ROUND(SUM(L74:M74),0)</f>
        <v>15327</v>
      </c>
      <c r="O74" s="372">
        <f>('[3]5A6_Thrive'!Q74*2)+('[5]5A6_Thrive'!Q74*6)</f>
        <v>6810</v>
      </c>
      <c r="P74" s="665">
        <f>N74-O74</f>
        <v>8517</v>
      </c>
      <c r="Q74" s="375">
        <f>ROUND(P74/$Q$85,0)</f>
        <v>2129</v>
      </c>
      <c r="R74" s="667">
        <f t="shared" si="11"/>
        <v>15327</v>
      </c>
    </row>
    <row r="75" spans="1:18" ht="15.6" customHeight="1" x14ac:dyDescent="0.2">
      <c r="A75" s="668">
        <v>69</v>
      </c>
      <c r="B75" s="669" t="s">
        <v>93</v>
      </c>
      <c r="C75" s="670">
        <f>'8_2.1.18 SIS'!BC75</f>
        <v>2</v>
      </c>
      <c r="D75" s="671">
        <f>'3_Levels 1&amp;2'!AM75+'3_Levels 1&amp;2'!AU75</f>
        <v>8652.8990621568191</v>
      </c>
      <c r="E75" s="672">
        <f>C75*D75</f>
        <v>17305.798124313638</v>
      </c>
      <c r="F75" s="672">
        <v>705.67</v>
      </c>
      <c r="G75" s="672">
        <f>C75*F75</f>
        <v>1411.34</v>
      </c>
      <c r="H75" s="673">
        <f>ROUND(E75+G75,0)</f>
        <v>18717</v>
      </c>
      <c r="I75" s="674">
        <f>[2]Oct_Thrive!$G75</f>
        <v>-9359</v>
      </c>
      <c r="J75" s="674">
        <f>[2]Feb_Thrive!$G75</f>
        <v>0</v>
      </c>
      <c r="K75" s="675">
        <f>I75+J75</f>
        <v>-9359</v>
      </c>
      <c r="L75" s="673">
        <f>K75+H75</f>
        <v>9358</v>
      </c>
      <c r="M75" s="671"/>
      <c r="N75" s="676">
        <f>ROUND(SUM(L75:M75),0)</f>
        <v>9358</v>
      </c>
      <c r="O75" s="677">
        <f>('[3]5A6_Thrive'!Q75*2)+('[5]5A6_Thrive'!Q75*6)</f>
        <v>12480</v>
      </c>
      <c r="P75" s="674">
        <f>N75-O75</f>
        <v>-3122</v>
      </c>
      <c r="Q75" s="678">
        <f>ROUND(P75/$Q$85,0)</f>
        <v>-781</v>
      </c>
      <c r="R75" s="676">
        <f t="shared" si="11"/>
        <v>9358</v>
      </c>
    </row>
    <row r="76" spans="1:18" s="209" customFormat="1" ht="15.6" customHeight="1" thickBot="1" x14ac:dyDescent="0.25">
      <c r="A76" s="1699" t="s">
        <v>494</v>
      </c>
      <c r="B76" s="1700"/>
      <c r="C76" s="679">
        <f>SUM(C7:C75)</f>
        <v>158</v>
      </c>
      <c r="D76" s="680"/>
      <c r="E76" s="681">
        <f>SUM(E7:E75)</f>
        <v>1264102.9286406322</v>
      </c>
      <c r="F76" s="681">
        <v>705.28672061088969</v>
      </c>
      <c r="G76" s="681">
        <f t="shared" ref="G76:O76" si="12">SUM(G7:G75)</f>
        <v>126446.20995182883</v>
      </c>
      <c r="H76" s="682">
        <f t="shared" si="12"/>
        <v>1390548</v>
      </c>
      <c r="I76" s="683">
        <f t="shared" si="12"/>
        <v>162326</v>
      </c>
      <c r="J76" s="683">
        <f>SUM(J7:J75)</f>
        <v>-8230</v>
      </c>
      <c r="K76" s="684">
        <f t="shared" si="12"/>
        <v>154096</v>
      </c>
      <c r="L76" s="685">
        <f>SUM(L7:L75)</f>
        <v>1544644</v>
      </c>
      <c r="M76" s="686">
        <f t="shared" si="12"/>
        <v>0</v>
      </c>
      <c r="N76" s="682">
        <f t="shared" si="12"/>
        <v>1544644</v>
      </c>
      <c r="O76" s="686">
        <f t="shared" si="12"/>
        <v>927034</v>
      </c>
      <c r="P76" s="686">
        <f>SUM(P7:P75)</f>
        <v>617610</v>
      </c>
      <c r="Q76" s="687">
        <f>SUM(Q7:Q75)</f>
        <v>154403</v>
      </c>
      <c r="R76" s="682">
        <f>SUM(R7:R75)</f>
        <v>1544644</v>
      </c>
    </row>
    <row r="77" spans="1:18" ht="15.6" customHeight="1" thickTop="1" x14ac:dyDescent="0.2">
      <c r="A77" s="1730" t="s">
        <v>447</v>
      </c>
      <c r="B77" s="1731"/>
      <c r="C77" s="711"/>
      <c r="D77" s="688"/>
      <c r="E77" s="688"/>
      <c r="F77" s="688"/>
      <c r="G77" s="688"/>
      <c r="H77" s="688"/>
      <c r="I77" s="688"/>
      <c r="J77" s="689"/>
      <c r="K77" s="689"/>
      <c r="L77" s="688"/>
      <c r="M77" s="688"/>
      <c r="N77" s="690"/>
      <c r="O77" s="688"/>
      <c r="P77" s="689"/>
      <c r="Q77" s="689"/>
      <c r="R77" s="691"/>
    </row>
    <row r="78" spans="1:18" ht="15.6" customHeight="1" x14ac:dyDescent="0.2">
      <c r="A78" s="1738" t="s">
        <v>448</v>
      </c>
      <c r="B78" s="1739"/>
      <c r="C78" s="692"/>
      <c r="D78" s="693"/>
      <c r="E78" s="694"/>
      <c r="F78" s="694"/>
      <c r="G78" s="694"/>
      <c r="H78" s="694"/>
      <c r="I78" s="695"/>
      <c r="J78" s="695"/>
      <c r="K78" s="695"/>
      <c r="L78" s="695"/>
      <c r="M78" s="695"/>
      <c r="N78" s="97">
        <v>0</v>
      </c>
      <c r="O78" s="241">
        <f>('[3]5A6_Thrive'!Q78*2)+('[5]5A6_Thrive'!Q78*6)</f>
        <v>0</v>
      </c>
      <c r="P78" s="236">
        <f>N78-O78</f>
        <v>0</v>
      </c>
      <c r="Q78" s="97">
        <f>ROUND(P78/$Q$85,0)</f>
        <v>0</v>
      </c>
      <c r="R78" s="97">
        <v>0</v>
      </c>
    </row>
    <row r="79" spans="1:18" ht="15.6" customHeight="1" x14ac:dyDescent="0.2">
      <c r="A79" s="1736" t="s">
        <v>466</v>
      </c>
      <c r="B79" s="1737"/>
      <c r="C79" s="710"/>
      <c r="D79" s="697"/>
      <c r="E79" s="698"/>
      <c r="F79" s="698"/>
      <c r="G79" s="698"/>
      <c r="H79" s="698"/>
      <c r="I79" s="699"/>
      <c r="J79" s="699"/>
      <c r="K79" s="699"/>
      <c r="L79" s="699"/>
      <c r="M79" s="699"/>
      <c r="N79" s="240"/>
      <c r="O79" s="241"/>
      <c r="P79" s="236"/>
      <c r="Q79" s="240"/>
      <c r="R79" s="97">
        <v>0</v>
      </c>
    </row>
    <row r="80" spans="1:18" ht="15.6" customHeight="1" x14ac:dyDescent="0.2">
      <c r="A80" s="1732" t="s">
        <v>547</v>
      </c>
      <c r="B80" s="1733"/>
      <c r="C80" s="696"/>
      <c r="D80" s="697"/>
      <c r="E80" s="698"/>
      <c r="F80" s="698"/>
      <c r="G80" s="698"/>
      <c r="H80" s="698"/>
      <c r="I80" s="699"/>
      <c r="J80" s="699"/>
      <c r="K80" s="699"/>
      <c r="L80" s="699"/>
      <c r="M80" s="699"/>
      <c r="N80" s="241"/>
      <c r="O80" s="241">
        <f>('[3]5A6_Thrive'!Q80*2)+('[5]5A6_Thrive'!Q80*6)</f>
        <v>664</v>
      </c>
      <c r="P80" s="236">
        <f>N80-O80</f>
        <v>-664</v>
      </c>
      <c r="Q80" s="97">
        <f>ROUND(P80/$Q$85,0)</f>
        <v>-166</v>
      </c>
      <c r="R80" s="97">
        <v>10000</v>
      </c>
    </row>
    <row r="81" spans="1:18" ht="15.6" customHeight="1" x14ac:dyDescent="0.2">
      <c r="A81" s="1732" t="s">
        <v>465</v>
      </c>
      <c r="B81" s="1733"/>
      <c r="C81" s="696"/>
      <c r="D81" s="697"/>
      <c r="E81" s="698"/>
      <c r="F81" s="698"/>
      <c r="G81" s="698"/>
      <c r="H81" s="698"/>
      <c r="I81" s="699"/>
      <c r="J81" s="699"/>
      <c r="K81" s="699"/>
      <c r="L81" s="699"/>
      <c r="M81" s="699"/>
      <c r="N81" s="240"/>
      <c r="O81" s="241"/>
      <c r="P81" s="236"/>
      <c r="Q81" s="240"/>
      <c r="R81" s="97">
        <v>0</v>
      </c>
    </row>
    <row r="82" spans="1:18" ht="15.6" customHeight="1" x14ac:dyDescent="0.2">
      <c r="A82" s="1734" t="s">
        <v>1688</v>
      </c>
      <c r="B82" s="1735"/>
      <c r="C82" s="700"/>
      <c r="D82" s="701"/>
      <c r="E82" s="702"/>
      <c r="F82" s="702"/>
      <c r="G82" s="702"/>
      <c r="H82" s="702"/>
      <c r="I82" s="703"/>
      <c r="J82" s="703"/>
      <c r="K82" s="703"/>
      <c r="L82" s="703"/>
      <c r="M82" s="703"/>
      <c r="N82" s="95">
        <v>7906</v>
      </c>
      <c r="O82" s="53">
        <f>('[3]5A6_Thrive'!Q82*2)+('[5]5A6_Thrive'!Q82*6)</f>
        <v>5272</v>
      </c>
      <c r="P82" s="237">
        <f>N82-O82</f>
        <v>2634</v>
      </c>
      <c r="Q82" s="95">
        <f>ROUND(P82/$Q$85,0)</f>
        <v>659</v>
      </c>
      <c r="R82" s="95">
        <v>7906</v>
      </c>
    </row>
    <row r="83" spans="1:18" s="209" customFormat="1" ht="15.6" customHeight="1" thickBot="1" x14ac:dyDescent="0.25">
      <c r="A83" s="1699" t="s">
        <v>495</v>
      </c>
      <c r="B83" s="1729"/>
      <c r="C83" s="679">
        <f>SUM(C76:C82)</f>
        <v>158</v>
      </c>
      <c r="D83" s="680"/>
      <c r="E83" s="681">
        <f t="shared" ref="E83:R83" si="13">SUM(E76:E82)</f>
        <v>1264102.9286406322</v>
      </c>
      <c r="F83" s="681">
        <f t="shared" si="13"/>
        <v>705.28672061088969</v>
      </c>
      <c r="G83" s="681">
        <f t="shared" si="13"/>
        <v>126446.20995182883</v>
      </c>
      <c r="H83" s="680">
        <f t="shared" si="13"/>
        <v>1390548</v>
      </c>
      <c r="I83" s="683">
        <f t="shared" si="13"/>
        <v>162326</v>
      </c>
      <c r="J83" s="683">
        <f t="shared" si="13"/>
        <v>-8230</v>
      </c>
      <c r="K83" s="683">
        <f t="shared" si="13"/>
        <v>154096</v>
      </c>
      <c r="L83" s="704">
        <f t="shared" si="13"/>
        <v>1544644</v>
      </c>
      <c r="M83" s="705">
        <f t="shared" si="13"/>
        <v>0</v>
      </c>
      <c r="N83" s="682">
        <f t="shared" si="13"/>
        <v>1552550</v>
      </c>
      <c r="O83" s="686">
        <f t="shared" si="13"/>
        <v>932970</v>
      </c>
      <c r="P83" s="686">
        <f t="shared" si="13"/>
        <v>619580</v>
      </c>
      <c r="Q83" s="687">
        <f t="shared" si="13"/>
        <v>154896</v>
      </c>
      <c r="R83" s="682">
        <f t="shared" si="13"/>
        <v>1562550</v>
      </c>
    </row>
    <row r="84" spans="1:18" ht="13.5" thickTop="1" x14ac:dyDescent="0.2"/>
    <row r="85" spans="1:18" x14ac:dyDescent="0.2">
      <c r="O85" s="611"/>
      <c r="Q85" s="110">
        <v>4</v>
      </c>
    </row>
  </sheetData>
  <mergeCells count="12">
    <mergeCell ref="A83:B83"/>
    <mergeCell ref="A1:B3"/>
    <mergeCell ref="C1:K1"/>
    <mergeCell ref="L1:R1"/>
    <mergeCell ref="I2:K2"/>
    <mergeCell ref="A76:B76"/>
    <mergeCell ref="A77:B77"/>
    <mergeCell ref="A78:B78"/>
    <mergeCell ref="A79:B79"/>
    <mergeCell ref="A80:B80"/>
    <mergeCell ref="A81:B81"/>
    <mergeCell ref="A82:B82"/>
  </mergeCells>
  <printOptions horizontalCentered="1"/>
  <pageMargins left="0.35" right="0.35" top="0.6" bottom="0.35" header="0.3" footer="0.25"/>
  <pageSetup paperSize="5" scale="65" firstPageNumber="50" fitToWidth="0" orientation="portrait" r:id="rId1"/>
  <headerFooter alignWithMargins="0">
    <oddHeader xml:space="preserve">&amp;L&amp;"Arial,Bold"&amp;20&amp;K000000FY2018-19 MFP Budget Letter - March 2019&amp;R&amp;"Arial,Bold"&amp;12&amp;KFF0000
</oddHeader>
    <oddFooter>&amp;R&amp;9&amp;P</oddFooter>
  </headerFooter>
  <colBreaks count="1" manualBreakCount="1">
    <brk id="1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T25"/>
  <sheetViews>
    <sheetView zoomScaleNormal="100" zoomScaleSheetLayoutView="100" workbookViewId="0">
      <pane xSplit="3" ySplit="6" topLeftCell="D7" activePane="bottomRight" state="frozen"/>
      <selection activeCell="F86" sqref="F86"/>
      <selection pane="topRight" activeCell="F86" sqref="F86"/>
      <selection pane="bottomLeft" activeCell="F86" sqref="F86"/>
      <selection pane="bottomRight" activeCell="D7" sqref="D7"/>
    </sheetView>
  </sheetViews>
  <sheetFormatPr defaultColWidth="8.85546875" defaultRowHeight="12.75" x14ac:dyDescent="0.2"/>
  <cols>
    <col min="1" max="1" width="9.42578125" style="188" customWidth="1"/>
    <col min="2" max="2" width="9" style="188" hidden="1" customWidth="1"/>
    <col min="3" max="3" width="33.5703125" style="108" customWidth="1"/>
    <col min="4" max="4" width="13.140625" style="108" customWidth="1"/>
    <col min="5" max="5" width="13.5703125" style="108" customWidth="1"/>
    <col min="6" max="6" width="16.140625" style="108" bestFit="1" customWidth="1"/>
    <col min="7" max="8" width="12.85546875" style="108" customWidth="1"/>
    <col min="9" max="9" width="14.28515625" style="108" customWidth="1"/>
    <col min="10" max="13" width="15" style="108" customWidth="1"/>
    <col min="14" max="16" width="12.7109375" style="108" customWidth="1"/>
    <col min="17" max="17" width="15" style="108" customWidth="1"/>
    <col min="18" max="19" width="15.5703125" style="108" customWidth="1"/>
    <col min="20" max="21" width="16.28515625" style="108" customWidth="1"/>
    <col min="22" max="22" width="17.140625" style="108" customWidth="1"/>
    <col min="23" max="23" width="15.28515625" style="108" customWidth="1"/>
    <col min="24" max="24" width="14.42578125" style="108" bestFit="1" customWidth="1"/>
    <col min="25" max="25" width="16" style="108" customWidth="1"/>
    <col min="26" max="28" width="16.5703125" style="108" customWidth="1"/>
    <col min="29" max="29" width="17.140625" style="108" customWidth="1"/>
    <col min="30" max="37" width="16.28515625" style="108" customWidth="1"/>
    <col min="38" max="40" width="15.28515625" style="108" customWidth="1"/>
    <col min="41" max="46" width="17.28515625" style="108" customWidth="1"/>
    <col min="47" max="16384" width="8.85546875" style="108"/>
  </cols>
  <sheetData>
    <row r="1" spans="1:46" ht="22.15" customHeight="1" x14ac:dyDescent="0.2">
      <c r="A1" s="1688" t="s">
        <v>1352</v>
      </c>
      <c r="B1" s="1688"/>
      <c r="C1" s="1744"/>
      <c r="D1" s="1747" t="s">
        <v>378</v>
      </c>
      <c r="E1" s="1698"/>
      <c r="F1" s="1698"/>
      <c r="G1" s="1698"/>
      <c r="H1" s="1698"/>
      <c r="I1" s="1698"/>
      <c r="J1" s="1698"/>
      <c r="K1" s="1698"/>
      <c r="L1" s="1698"/>
      <c r="M1" s="1698"/>
      <c r="N1" s="1698"/>
      <c r="O1" s="1698"/>
      <c r="P1" s="1698"/>
      <c r="Q1" s="1748"/>
      <c r="R1" s="1747" t="s">
        <v>378</v>
      </c>
      <c r="S1" s="1698"/>
      <c r="T1" s="1698"/>
      <c r="U1" s="1698"/>
      <c r="V1" s="1698"/>
      <c r="W1" s="1698"/>
      <c r="X1" s="1698"/>
      <c r="Y1" s="1698"/>
      <c r="Z1" s="1698"/>
      <c r="AA1" s="1698"/>
      <c r="AB1" s="1698"/>
      <c r="AC1" s="1748"/>
      <c r="AD1" s="1749" t="s">
        <v>485</v>
      </c>
      <c r="AE1" s="1750"/>
      <c r="AF1" s="1750"/>
      <c r="AG1" s="1750"/>
      <c r="AH1" s="1750"/>
      <c r="AI1" s="1750"/>
      <c r="AJ1" s="1750"/>
      <c r="AK1" s="1750"/>
      <c r="AL1" s="1750"/>
      <c r="AM1" s="1750"/>
      <c r="AN1" s="1751"/>
      <c r="AO1" s="1749" t="s">
        <v>485</v>
      </c>
      <c r="AP1" s="1750"/>
      <c r="AQ1" s="1750"/>
      <c r="AR1" s="1750"/>
      <c r="AS1" s="1750"/>
      <c r="AT1" s="1751"/>
    </row>
    <row r="2" spans="1:46" ht="21.6" customHeight="1" x14ac:dyDescent="0.25">
      <c r="A2" s="1744"/>
      <c r="B2" s="1744"/>
      <c r="C2" s="1744"/>
      <c r="D2" s="1192"/>
      <c r="E2" s="1193"/>
      <c r="F2" s="1194"/>
      <c r="G2" s="1195"/>
      <c r="H2" s="1196"/>
      <c r="I2" s="1191"/>
      <c r="J2" s="1585" t="s">
        <v>251</v>
      </c>
      <c r="K2" s="1585"/>
      <c r="L2" s="1585"/>
      <c r="M2" s="1191"/>
      <c r="N2" s="1197"/>
      <c r="O2" s="1197"/>
      <c r="P2" s="1197"/>
      <c r="Q2" s="1198"/>
      <c r="R2" s="1189"/>
      <c r="S2" s="1190"/>
      <c r="T2" s="1746" t="s">
        <v>375</v>
      </c>
      <c r="U2" s="1746"/>
      <c r="V2" s="1191"/>
      <c r="W2" s="1191"/>
      <c r="X2" s="1191"/>
      <c r="Y2" s="1191"/>
      <c r="Z2" s="1746" t="s">
        <v>377</v>
      </c>
      <c r="AA2" s="1746"/>
      <c r="AB2" s="1746"/>
      <c r="AC2" s="1190"/>
      <c r="AD2" s="1200"/>
      <c r="AE2" s="1199"/>
      <c r="AF2" s="1745" t="s">
        <v>251</v>
      </c>
      <c r="AG2" s="1745"/>
      <c r="AH2" s="1745"/>
      <c r="AI2" s="1745"/>
      <c r="AJ2" s="1745"/>
      <c r="AK2" s="1199"/>
      <c r="AL2" s="1201"/>
      <c r="AM2" s="1201"/>
      <c r="AN2" s="1202"/>
      <c r="AO2" s="1200"/>
      <c r="AP2" s="1199"/>
      <c r="AQ2" s="1199"/>
      <c r="AR2" s="1199"/>
      <c r="AS2" s="1199"/>
      <c r="AT2" s="1203"/>
    </row>
    <row r="3" spans="1:46" ht="136.9" customHeight="1" x14ac:dyDescent="0.2">
      <c r="A3" s="1744"/>
      <c r="B3" s="1744"/>
      <c r="C3" s="1744"/>
      <c r="D3" s="485" t="s">
        <v>1238</v>
      </c>
      <c r="E3" s="906" t="s">
        <v>530</v>
      </c>
      <c r="F3" s="906" t="s">
        <v>531</v>
      </c>
      <c r="G3" s="904" t="s">
        <v>452</v>
      </c>
      <c r="H3" s="904" t="s">
        <v>454</v>
      </c>
      <c r="I3" s="904" t="s">
        <v>523</v>
      </c>
      <c r="J3" s="1066" t="s">
        <v>1233</v>
      </c>
      <c r="K3" s="1066" t="s">
        <v>1234</v>
      </c>
      <c r="L3" s="1066" t="s">
        <v>253</v>
      </c>
      <c r="M3" s="912" t="s">
        <v>540</v>
      </c>
      <c r="N3" s="904" t="s">
        <v>536</v>
      </c>
      <c r="O3" s="904" t="s">
        <v>546</v>
      </c>
      <c r="P3" s="904" t="s">
        <v>533</v>
      </c>
      <c r="Q3" s="904" t="s">
        <v>541</v>
      </c>
      <c r="R3" s="1296" t="s">
        <v>1531</v>
      </c>
      <c r="S3" s="904" t="s">
        <v>543</v>
      </c>
      <c r="T3" s="443" t="s">
        <v>370</v>
      </c>
      <c r="U3" s="443" t="s">
        <v>1546</v>
      </c>
      <c r="V3" s="442" t="s">
        <v>1346</v>
      </c>
      <c r="W3" s="442" t="s">
        <v>296</v>
      </c>
      <c r="X3" s="442" t="s">
        <v>297</v>
      </c>
      <c r="Y3" s="442" t="s">
        <v>403</v>
      </c>
      <c r="Z3" s="444" t="s">
        <v>1689</v>
      </c>
      <c r="AA3" s="444" t="s">
        <v>1626</v>
      </c>
      <c r="AB3" s="444" t="s">
        <v>460</v>
      </c>
      <c r="AC3" s="442" t="s">
        <v>1347</v>
      </c>
      <c r="AD3" s="910" t="s">
        <v>1644</v>
      </c>
      <c r="AE3" s="911" t="s">
        <v>1348</v>
      </c>
      <c r="AF3" s="908" t="s">
        <v>1242</v>
      </c>
      <c r="AG3" s="908" t="s">
        <v>1243</v>
      </c>
      <c r="AH3" s="908" t="s">
        <v>1241</v>
      </c>
      <c r="AI3" s="908" t="s">
        <v>1246</v>
      </c>
      <c r="AJ3" s="908" t="s">
        <v>253</v>
      </c>
      <c r="AK3" s="490" t="s">
        <v>1349</v>
      </c>
      <c r="AL3" s="911" t="s">
        <v>538</v>
      </c>
      <c r="AM3" s="911" t="s">
        <v>537</v>
      </c>
      <c r="AN3" s="911" t="s">
        <v>534</v>
      </c>
      <c r="AO3" s="911" t="s">
        <v>1350</v>
      </c>
      <c r="AP3" s="1296" t="s">
        <v>1531</v>
      </c>
      <c r="AQ3" s="486" t="s">
        <v>1351</v>
      </c>
      <c r="AR3" s="911" t="s">
        <v>356</v>
      </c>
      <c r="AS3" s="911" t="s">
        <v>297</v>
      </c>
      <c r="AT3" s="911" t="s">
        <v>535</v>
      </c>
    </row>
    <row r="4" spans="1:46" x14ac:dyDescent="0.2">
      <c r="A4" s="487"/>
      <c r="B4" s="487"/>
      <c r="C4" s="488"/>
      <c r="D4" s="489">
        <v>1</v>
      </c>
      <c r="E4" s="489">
        <f t="shared" ref="E4:AT4" si="0">D4+1</f>
        <v>2</v>
      </c>
      <c r="F4" s="489">
        <f t="shared" si="0"/>
        <v>3</v>
      </c>
      <c r="G4" s="489">
        <f t="shared" si="0"/>
        <v>4</v>
      </c>
      <c r="H4" s="489">
        <f t="shared" si="0"/>
        <v>5</v>
      </c>
      <c r="I4" s="489">
        <f t="shared" si="0"/>
        <v>6</v>
      </c>
      <c r="J4" s="489">
        <f t="shared" si="0"/>
        <v>7</v>
      </c>
      <c r="K4" s="489">
        <f t="shared" si="0"/>
        <v>8</v>
      </c>
      <c r="L4" s="489">
        <f t="shared" si="0"/>
        <v>9</v>
      </c>
      <c r="M4" s="489">
        <f t="shared" si="0"/>
        <v>10</v>
      </c>
      <c r="N4" s="489">
        <f t="shared" si="0"/>
        <v>11</v>
      </c>
      <c r="O4" s="489">
        <f t="shared" si="0"/>
        <v>12</v>
      </c>
      <c r="P4" s="489">
        <f t="shared" si="0"/>
        <v>13</v>
      </c>
      <c r="Q4" s="489">
        <f t="shared" si="0"/>
        <v>14</v>
      </c>
      <c r="R4" s="489">
        <f t="shared" si="0"/>
        <v>15</v>
      </c>
      <c r="S4" s="489">
        <f t="shared" si="0"/>
        <v>16</v>
      </c>
      <c r="T4" s="489">
        <f t="shared" si="0"/>
        <v>17</v>
      </c>
      <c r="U4" s="489">
        <f t="shared" ref="U4:AB4" si="1">T4+1</f>
        <v>18</v>
      </c>
      <c r="V4" s="489">
        <f t="shared" si="1"/>
        <v>19</v>
      </c>
      <c r="W4" s="489">
        <f t="shared" si="1"/>
        <v>20</v>
      </c>
      <c r="X4" s="489">
        <f t="shared" si="1"/>
        <v>21</v>
      </c>
      <c r="Y4" s="489">
        <f t="shared" si="1"/>
        <v>22</v>
      </c>
      <c r="Z4" s="489">
        <f t="shared" si="1"/>
        <v>23</v>
      </c>
      <c r="AA4" s="489">
        <f t="shared" si="1"/>
        <v>24</v>
      </c>
      <c r="AB4" s="489">
        <f t="shared" si="1"/>
        <v>25</v>
      </c>
      <c r="AC4" s="489">
        <f t="shared" si="0"/>
        <v>26</v>
      </c>
      <c r="AD4" s="489">
        <f t="shared" si="0"/>
        <v>27</v>
      </c>
      <c r="AE4" s="489">
        <f t="shared" si="0"/>
        <v>28</v>
      </c>
      <c r="AF4" s="489">
        <f t="shared" si="0"/>
        <v>29</v>
      </c>
      <c r="AG4" s="489">
        <f t="shared" si="0"/>
        <v>30</v>
      </c>
      <c r="AH4" s="489">
        <f t="shared" si="0"/>
        <v>31</v>
      </c>
      <c r="AI4" s="489">
        <f t="shared" si="0"/>
        <v>32</v>
      </c>
      <c r="AJ4" s="489">
        <f t="shared" si="0"/>
        <v>33</v>
      </c>
      <c r="AK4" s="489">
        <f t="shared" si="0"/>
        <v>34</v>
      </c>
      <c r="AL4" s="489">
        <f t="shared" si="0"/>
        <v>35</v>
      </c>
      <c r="AM4" s="489">
        <f t="shared" si="0"/>
        <v>36</v>
      </c>
      <c r="AN4" s="489">
        <f t="shared" si="0"/>
        <v>37</v>
      </c>
      <c r="AO4" s="489">
        <f t="shared" si="0"/>
        <v>38</v>
      </c>
      <c r="AP4" s="489">
        <f t="shared" si="0"/>
        <v>39</v>
      </c>
      <c r="AQ4" s="489">
        <f t="shared" si="0"/>
        <v>40</v>
      </c>
      <c r="AR4" s="489">
        <f t="shared" si="0"/>
        <v>41</v>
      </c>
      <c r="AS4" s="489">
        <f t="shared" si="0"/>
        <v>42</v>
      </c>
      <c r="AT4" s="489">
        <f t="shared" si="0"/>
        <v>43</v>
      </c>
    </row>
    <row r="5" spans="1:46" s="1181" customFormat="1" ht="25.5" customHeight="1" x14ac:dyDescent="0.2">
      <c r="A5" s="1187"/>
      <c r="B5" s="1187"/>
      <c r="C5" s="1188"/>
      <c r="D5" s="1153" t="s">
        <v>1096</v>
      </c>
      <c r="E5" s="1153" t="s">
        <v>1340</v>
      </c>
      <c r="F5" s="1153" t="s">
        <v>1052</v>
      </c>
      <c r="G5" s="1153" t="s">
        <v>954</v>
      </c>
      <c r="H5" s="1153" t="s">
        <v>929</v>
      </c>
      <c r="I5" s="1153" t="s">
        <v>1053</v>
      </c>
      <c r="J5" s="984" t="s">
        <v>1304</v>
      </c>
      <c r="K5" s="984" t="s">
        <v>1305</v>
      </c>
      <c r="L5" s="1153" t="s">
        <v>1054</v>
      </c>
      <c r="M5" s="1153" t="s">
        <v>1055</v>
      </c>
      <c r="N5" s="984" t="s">
        <v>1097</v>
      </c>
      <c r="O5" s="984" t="s">
        <v>1098</v>
      </c>
      <c r="P5" s="984" t="s">
        <v>1099</v>
      </c>
      <c r="Q5" s="984" t="s">
        <v>1100</v>
      </c>
      <c r="R5" s="1153" t="s">
        <v>1058</v>
      </c>
      <c r="S5" s="1153" t="s">
        <v>1101</v>
      </c>
      <c r="T5" s="984" t="s">
        <v>271</v>
      </c>
      <c r="U5" s="984" t="s">
        <v>503</v>
      </c>
      <c r="V5" s="1153" t="s">
        <v>1341</v>
      </c>
      <c r="W5" s="1153" t="s">
        <v>1354</v>
      </c>
      <c r="X5" s="1153" t="s">
        <v>1342</v>
      </c>
      <c r="Y5" s="1153" t="s">
        <v>1343</v>
      </c>
      <c r="Z5" s="984" t="s">
        <v>327</v>
      </c>
      <c r="AA5" s="984" t="s">
        <v>352</v>
      </c>
      <c r="AB5" s="984" t="s">
        <v>451</v>
      </c>
      <c r="AC5" s="1153" t="s">
        <v>1344</v>
      </c>
      <c r="AD5" s="984" t="s">
        <v>1090</v>
      </c>
      <c r="AE5" s="984" t="s">
        <v>1102</v>
      </c>
      <c r="AF5" s="984" t="s">
        <v>1304</v>
      </c>
      <c r="AG5" s="984" t="s">
        <v>1092</v>
      </c>
      <c r="AH5" s="984" t="s">
        <v>1305</v>
      </c>
      <c r="AI5" s="984" t="s">
        <v>1093</v>
      </c>
      <c r="AJ5" s="984" t="s">
        <v>1103</v>
      </c>
      <c r="AK5" s="984" t="s">
        <v>1104</v>
      </c>
      <c r="AL5" s="984" t="s">
        <v>1105</v>
      </c>
      <c r="AM5" s="984" t="s">
        <v>1106</v>
      </c>
      <c r="AN5" s="984" t="s">
        <v>1107</v>
      </c>
      <c r="AO5" s="984" t="s">
        <v>1108</v>
      </c>
      <c r="AP5" s="984" t="s">
        <v>1058</v>
      </c>
      <c r="AQ5" s="984" t="s">
        <v>1109</v>
      </c>
      <c r="AR5" s="984" t="s">
        <v>1353</v>
      </c>
      <c r="AS5" s="984" t="s">
        <v>1111</v>
      </c>
      <c r="AT5" s="984" t="s">
        <v>1345</v>
      </c>
    </row>
    <row r="6" spans="1:46" s="1181" customFormat="1" ht="11.25" hidden="1" x14ac:dyDescent="0.2">
      <c r="A6" s="1187"/>
      <c r="B6" s="1187"/>
      <c r="C6" s="1188"/>
      <c r="D6" s="1153" t="s">
        <v>805</v>
      </c>
      <c r="E6" s="1153" t="s">
        <v>805</v>
      </c>
      <c r="F6" s="1153" t="s">
        <v>806</v>
      </c>
      <c r="G6" s="1153" t="s">
        <v>961</v>
      </c>
      <c r="H6" s="1153" t="s">
        <v>806</v>
      </c>
      <c r="I6" s="1153" t="s">
        <v>806</v>
      </c>
      <c r="J6" s="1153" t="s">
        <v>1057</v>
      </c>
      <c r="K6" s="1153" t="s">
        <v>1057</v>
      </c>
      <c r="L6" s="1153" t="s">
        <v>806</v>
      </c>
      <c r="M6" s="1153" t="s">
        <v>806</v>
      </c>
      <c r="N6" s="1153" t="s">
        <v>806</v>
      </c>
      <c r="O6" s="1153" t="s">
        <v>806</v>
      </c>
      <c r="P6" s="1153" t="s">
        <v>806</v>
      </c>
      <c r="Q6" s="1153" t="s">
        <v>806</v>
      </c>
      <c r="R6" s="1153" t="s">
        <v>1058</v>
      </c>
      <c r="S6" s="1153" t="s">
        <v>806</v>
      </c>
      <c r="T6" s="1153" t="s">
        <v>805</v>
      </c>
      <c r="U6" s="1153" t="s">
        <v>805</v>
      </c>
      <c r="V6" s="1153" t="s">
        <v>806</v>
      </c>
      <c r="W6" s="1153" t="s">
        <v>1089</v>
      </c>
      <c r="X6" s="1153" t="s">
        <v>806</v>
      </c>
      <c r="Y6" s="1153" t="s">
        <v>806</v>
      </c>
      <c r="Z6" s="1153" t="s">
        <v>805</v>
      </c>
      <c r="AA6" s="1153" t="s">
        <v>805</v>
      </c>
      <c r="AB6" s="1153" t="s">
        <v>805</v>
      </c>
      <c r="AC6" s="1153" t="s">
        <v>806</v>
      </c>
      <c r="AD6" s="1153" t="s">
        <v>805</v>
      </c>
      <c r="AE6" s="1153" t="s">
        <v>806</v>
      </c>
      <c r="AF6" s="1153" t="s">
        <v>1057</v>
      </c>
      <c r="AG6" s="1153" t="s">
        <v>806</v>
      </c>
      <c r="AH6" s="1153" t="s">
        <v>1057</v>
      </c>
      <c r="AI6" s="1153" t="s">
        <v>806</v>
      </c>
      <c r="AJ6" s="1153" t="s">
        <v>806</v>
      </c>
      <c r="AK6" s="1153" t="s">
        <v>806</v>
      </c>
      <c r="AL6" s="1153" t="s">
        <v>806</v>
      </c>
      <c r="AM6" s="1153" t="s">
        <v>806</v>
      </c>
      <c r="AN6" s="1153" t="s">
        <v>806</v>
      </c>
      <c r="AO6" s="1153" t="s">
        <v>806</v>
      </c>
      <c r="AP6" s="1153" t="s">
        <v>1058</v>
      </c>
      <c r="AQ6" s="1153" t="s">
        <v>806</v>
      </c>
      <c r="AR6" s="1153" t="s">
        <v>1089</v>
      </c>
      <c r="AS6" s="1153" t="s">
        <v>806</v>
      </c>
      <c r="AT6" s="1153" t="s">
        <v>806</v>
      </c>
    </row>
    <row r="7" spans="1:46" s="195" customFormat="1" ht="30" customHeight="1" x14ac:dyDescent="0.2">
      <c r="A7" s="448">
        <v>396211</v>
      </c>
      <c r="B7" s="448" t="s">
        <v>610</v>
      </c>
      <c r="C7" s="449" t="s">
        <v>1523</v>
      </c>
      <c r="D7" s="450">
        <f>VLOOKUP(A7,'8A_2.1.18 RSD Op &amp; 5s'!$A$4:$F$12,6,FALSE)</f>
        <v>851</v>
      </c>
      <c r="E7" s="451">
        <f>'3_Levels 1&amp;2'!$AM$15</f>
        <v>4812.3300530093593</v>
      </c>
      <c r="F7" s="452">
        <f>D7*E7</f>
        <v>4095292.8751109648</v>
      </c>
      <c r="G7" s="484">
        <v>744.76</v>
      </c>
      <c r="H7" s="452">
        <f>G7*D7</f>
        <v>633790.76</v>
      </c>
      <c r="I7" s="454">
        <f>ROUND(F7+H7,0)</f>
        <v>4729084</v>
      </c>
      <c r="J7" s="455">
        <f>VLOOKUP($A7,'[2]Oct_MidYear Adj'!$A$133:$J$152,10,FALSE)</f>
        <v>766878</v>
      </c>
      <c r="K7" s="455">
        <f>VLOOKUP($A7,'[2]Feb_MidYear Adj'!$A$133:$J$152,10,FALSE)</f>
        <v>-80578</v>
      </c>
      <c r="L7" s="456">
        <f>SUM(J7:K7)</f>
        <v>686300</v>
      </c>
      <c r="M7" s="454">
        <f>L7+I7</f>
        <v>5415384</v>
      </c>
      <c r="N7" s="453">
        <f>-N18</f>
        <v>149697</v>
      </c>
      <c r="O7" s="1109"/>
      <c r="P7" s="455">
        <f>N7+O7</f>
        <v>149697</v>
      </c>
      <c r="Q7" s="454">
        <f>M7+P7</f>
        <v>5565081</v>
      </c>
      <c r="R7" s="455">
        <f>VLOOKUP($A7,[1]Summary!$A$128:$U$136,13,FALSE)</f>
        <v>-334718</v>
      </c>
      <c r="S7" s="454">
        <f>SUM(Q7:R7)</f>
        <v>5230363</v>
      </c>
      <c r="T7" s="455">
        <f>VLOOKUP($A7,'4_Level 4'!$A$78:$R$146,5,FALSE)</f>
        <v>0</v>
      </c>
      <c r="U7" s="455">
        <f>VLOOKUP($A7,'4_Level 4'!$A$78:$R$146,17,FALSE)</f>
        <v>12036</v>
      </c>
      <c r="V7" s="457">
        <f>ROUND(SUM(S7:U7),0)</f>
        <v>5242399</v>
      </c>
      <c r="W7" s="453">
        <f>('[3]5B2_RSD LA'!Z7*2)+('[5]5B2_RSD LA'!Y7*2)+('[13]5B2_RSD LA'!Y7*2)+('[6]5B2_RSD LA'!Y7*2)</f>
        <v>3003612</v>
      </c>
      <c r="X7" s="453">
        <f>V7-W7</f>
        <v>2238787</v>
      </c>
      <c r="Y7" s="454">
        <f>ROUND(X7/$Y$25,0)</f>
        <v>559697</v>
      </c>
      <c r="Z7" s="455">
        <f>VLOOKUP($A7,'4_Level 4'!$A$78:$R$146,10,FALSE)</f>
        <v>0</v>
      </c>
      <c r="AA7" s="455">
        <f>VLOOKUP($A7,'4_Level 4'!$A$78:$R$146,12,FALSE)</f>
        <v>0</v>
      </c>
      <c r="AB7" s="455">
        <f>VLOOKUP($A7,'4_Level 4'!$A$78:$R$146,13,FALSE)</f>
        <v>0</v>
      </c>
      <c r="AC7" s="457">
        <f>V7+Z7+AA7+AB7</f>
        <v>5242399</v>
      </c>
      <c r="AD7" s="455">
        <f>'Source Data'!M15</f>
        <v>4576</v>
      </c>
      <c r="AE7" s="458">
        <f>AD7*D7</f>
        <v>3894176</v>
      </c>
      <c r="AF7" s="459">
        <f>VLOOKUP($A7,'[2]Oct_MidYear Adj'!$A$133:$J$152,6,FALSE)</f>
        <v>138</v>
      </c>
      <c r="AG7" s="452">
        <f>ROUND(AD7*AF7,0)</f>
        <v>631488</v>
      </c>
      <c r="AH7" s="459">
        <f>VLOOKUP($A7,'[2]Feb_MidYear Adj'!$A$133:$J$152,6,FALSE)</f>
        <v>-29</v>
      </c>
      <c r="AI7" s="452">
        <f>ROUND(AD7*AH7*0.5,0)</f>
        <v>-66352</v>
      </c>
      <c r="AJ7" s="456">
        <f>AI7+AG7</f>
        <v>565136</v>
      </c>
      <c r="AK7" s="458">
        <f t="shared" ref="AK7" si="2">AE7+AJ7</f>
        <v>4459312</v>
      </c>
      <c r="AL7" s="453">
        <f>-AL18</f>
        <v>253750</v>
      </c>
      <c r="AM7" s="1109"/>
      <c r="AN7" s="452">
        <f>AL7+AM7</f>
        <v>253750</v>
      </c>
      <c r="AO7" s="458">
        <f>AK7+AN7</f>
        <v>4713062</v>
      </c>
      <c r="AP7" s="455">
        <f>VLOOKUP($A7,[1]Summary!$A$128:$U$136,21,FALSE)</f>
        <v>2093</v>
      </c>
      <c r="AQ7" s="458">
        <f>ROUND(SUM(AO7:AP7),0)</f>
        <v>4715155</v>
      </c>
      <c r="AR7" s="453">
        <f>('[3]5B2_RSD LA'!AT7*2)+('[5]5B2_RSD LA'!AT7*2)+('[13]5B2_RSD LA'!AT7*2)+('[6]5B2_RSD LA'!AT7*2)</f>
        <v>2664406</v>
      </c>
      <c r="AS7" s="453">
        <f>AQ7-AR7</f>
        <v>2050749</v>
      </c>
      <c r="AT7" s="458">
        <f>ROUND(AS7/$AT$25,0)</f>
        <v>512687</v>
      </c>
    </row>
    <row r="8" spans="1:46" s="196" customFormat="1" ht="30" customHeight="1" x14ac:dyDescent="0.2">
      <c r="A8" s="1114"/>
      <c r="B8" s="514"/>
      <c r="C8" s="472" t="s">
        <v>1095</v>
      </c>
      <c r="D8" s="473">
        <f>SUM(D7:D7)</f>
        <v>851</v>
      </c>
      <c r="E8" s="474"/>
      <c r="F8" s="475">
        <f>SUM(F7:F7)</f>
        <v>4095292.8751109648</v>
      </c>
      <c r="G8" s="477"/>
      <c r="H8" s="475">
        <f t="shared" ref="H8:AK8" si="3">SUM(H7:H7)</f>
        <v>633790.76</v>
      </c>
      <c r="I8" s="476">
        <f t="shared" si="3"/>
        <v>4729084</v>
      </c>
      <c r="J8" s="477">
        <f t="shared" si="3"/>
        <v>766878</v>
      </c>
      <c r="K8" s="477">
        <f t="shared" si="3"/>
        <v>-80578</v>
      </c>
      <c r="L8" s="478">
        <f t="shared" si="3"/>
        <v>686300</v>
      </c>
      <c r="M8" s="476">
        <f t="shared" si="3"/>
        <v>5415384</v>
      </c>
      <c r="N8" s="477">
        <f t="shared" si="3"/>
        <v>149697</v>
      </c>
      <c r="O8" s="477">
        <f t="shared" si="3"/>
        <v>0</v>
      </c>
      <c r="P8" s="477">
        <f t="shared" si="3"/>
        <v>149697</v>
      </c>
      <c r="Q8" s="476">
        <f>SUM(Q7:Q7)</f>
        <v>5565081</v>
      </c>
      <c r="R8" s="475">
        <f t="shared" si="3"/>
        <v>-334718</v>
      </c>
      <c r="S8" s="476">
        <f>SUM(S7:S7)</f>
        <v>5230363</v>
      </c>
      <c r="T8" s="475">
        <f t="shared" ref="T8:AB8" si="4">SUM(T7:T7)</f>
        <v>0</v>
      </c>
      <c r="U8" s="475">
        <f t="shared" si="4"/>
        <v>12036</v>
      </c>
      <c r="V8" s="479">
        <f t="shared" si="4"/>
        <v>5242399</v>
      </c>
      <c r="W8" s="483">
        <f t="shared" si="4"/>
        <v>3003612</v>
      </c>
      <c r="X8" s="483">
        <f t="shared" si="4"/>
        <v>2238787</v>
      </c>
      <c r="Y8" s="476">
        <f t="shared" si="4"/>
        <v>559697</v>
      </c>
      <c r="Z8" s="475">
        <f t="shared" si="4"/>
        <v>0</v>
      </c>
      <c r="AA8" s="475">
        <f t="shared" si="4"/>
        <v>0</v>
      </c>
      <c r="AB8" s="475">
        <f t="shared" si="4"/>
        <v>0</v>
      </c>
      <c r="AC8" s="479">
        <f t="shared" si="3"/>
        <v>5242399</v>
      </c>
      <c r="AD8" s="475"/>
      <c r="AE8" s="480">
        <f t="shared" si="3"/>
        <v>3894176</v>
      </c>
      <c r="AF8" s="482">
        <f t="shared" si="3"/>
        <v>138</v>
      </c>
      <c r="AG8" s="475">
        <f t="shared" si="3"/>
        <v>631488</v>
      </c>
      <c r="AH8" s="482">
        <f t="shared" si="3"/>
        <v>-29</v>
      </c>
      <c r="AI8" s="475">
        <f t="shared" si="3"/>
        <v>-66352</v>
      </c>
      <c r="AJ8" s="478">
        <f t="shared" si="3"/>
        <v>565136</v>
      </c>
      <c r="AK8" s="480">
        <f t="shared" si="3"/>
        <v>4459312</v>
      </c>
      <c r="AL8" s="475">
        <f t="shared" ref="AL8:AT8" si="5">SUM(AL7:AL7)</f>
        <v>253750</v>
      </c>
      <c r="AM8" s="475">
        <f t="shared" si="5"/>
        <v>0</v>
      </c>
      <c r="AN8" s="475">
        <f t="shared" si="5"/>
        <v>253750</v>
      </c>
      <c r="AO8" s="480">
        <f t="shared" si="5"/>
        <v>4713062</v>
      </c>
      <c r="AP8" s="475">
        <f t="shared" si="5"/>
        <v>2093</v>
      </c>
      <c r="AQ8" s="480">
        <f t="shared" si="5"/>
        <v>4715155</v>
      </c>
      <c r="AR8" s="483">
        <f t="shared" si="5"/>
        <v>2664406</v>
      </c>
      <c r="AS8" s="483">
        <f t="shared" si="5"/>
        <v>2050749</v>
      </c>
      <c r="AT8" s="480">
        <f t="shared" si="5"/>
        <v>512687</v>
      </c>
    </row>
    <row r="9" spans="1:46" s="195" customFormat="1" ht="15" customHeight="1" x14ac:dyDescent="0.2">
      <c r="A9" s="1281"/>
      <c r="B9" s="1281"/>
      <c r="C9" s="1280"/>
      <c r="D9" s="1282"/>
      <c r="E9" s="1283"/>
      <c r="F9" s="1283"/>
      <c r="G9" s="1283"/>
      <c r="H9" s="1283"/>
      <c r="I9" s="1283"/>
      <c r="J9" s="1283"/>
      <c r="K9" s="1283"/>
      <c r="L9" s="1283"/>
      <c r="M9" s="1283"/>
      <c r="N9" s="1283"/>
      <c r="O9" s="1283"/>
      <c r="P9" s="1283"/>
      <c r="Q9" s="1284"/>
      <c r="R9" s="1110"/>
      <c r="S9" s="1111"/>
      <c r="T9" s="1112"/>
      <c r="U9" s="1110"/>
      <c r="V9" s="1110"/>
      <c r="W9" s="1110"/>
      <c r="X9" s="1110"/>
      <c r="Y9" s="1110"/>
      <c r="Z9" s="1110"/>
      <c r="AA9" s="1110"/>
      <c r="AB9" s="1110"/>
      <c r="AC9" s="1284"/>
      <c r="AD9" s="1112"/>
      <c r="AE9" s="1110"/>
      <c r="AF9" s="1113"/>
      <c r="AG9" s="1110"/>
      <c r="AH9" s="1113"/>
      <c r="AI9" s="1110"/>
      <c r="AJ9" s="1110"/>
      <c r="AK9" s="1110"/>
      <c r="AL9" s="1110"/>
      <c r="AM9" s="1110"/>
      <c r="AN9" s="1284"/>
      <c r="AO9" s="1110"/>
      <c r="AP9" s="1110"/>
      <c r="AQ9" s="1110"/>
      <c r="AR9" s="1110"/>
      <c r="AS9" s="1110"/>
      <c r="AT9" s="1284"/>
    </row>
    <row r="10" spans="1:46" s="195" customFormat="1" ht="29.45" customHeight="1" x14ac:dyDescent="0.2">
      <c r="A10" s="460" t="s">
        <v>613</v>
      </c>
      <c r="B10" s="461" t="s">
        <v>365</v>
      </c>
      <c r="C10" s="449" t="s">
        <v>444</v>
      </c>
      <c r="D10" s="450">
        <f>VLOOKUP(A10,'8A_2.1.18 RSD Op &amp; 5s'!$A$4:$F$12,6,FALSE)</f>
        <v>96</v>
      </c>
      <c r="E10" s="451">
        <f>'3_Levels 1&amp;2'!$AM$23</f>
        <v>3102.7104917587394</v>
      </c>
      <c r="F10" s="452">
        <f t="shared" ref="F10:F17" si="6">D10*E10</f>
        <v>297860.20720883901</v>
      </c>
      <c r="G10" s="453">
        <v>801.47762416806802</v>
      </c>
      <c r="H10" s="452">
        <f t="shared" ref="H10:H17" si="7">G10*D10</f>
        <v>76941.851920134533</v>
      </c>
      <c r="I10" s="454">
        <f t="shared" ref="I10:I17" si="8">ROUND(F10+H10,0)</f>
        <v>374802</v>
      </c>
      <c r="J10" s="455">
        <f>VLOOKUP($A10,'[2]Oct_MidYear Adj'!$A$133:$J$152,10,FALSE)</f>
        <v>39042</v>
      </c>
      <c r="K10" s="455">
        <f>VLOOKUP($A10,'[2]Feb_MidYear Adj'!$A$133:$J$152,10,FALSE)</f>
        <v>-7808</v>
      </c>
      <c r="L10" s="456">
        <f t="shared" ref="L10:L17" si="9">SUM(J10:K10)</f>
        <v>31234</v>
      </c>
      <c r="M10" s="454">
        <f t="shared" ref="M10:M17" si="10">L10+I10</f>
        <v>406036</v>
      </c>
      <c r="N10" s="455">
        <f t="shared" ref="N10:N16" si="11">ROUND(M10*-1.75%,0)</f>
        <v>-7106</v>
      </c>
      <c r="O10" s="455">
        <f t="shared" ref="O10:O16" si="12">ROUND(M10*-0.25%,0)</f>
        <v>-1015</v>
      </c>
      <c r="P10" s="455">
        <f t="shared" ref="P10:P16" si="13">N10+O10</f>
        <v>-8121</v>
      </c>
      <c r="Q10" s="454">
        <f t="shared" ref="Q10:Q16" si="14">M10+P10</f>
        <v>397915</v>
      </c>
      <c r="R10" s="455">
        <f>VLOOKUP($A10,[1]Summary!$A$128:$U$136,13,FALSE)</f>
        <v>0</v>
      </c>
      <c r="S10" s="454">
        <f t="shared" ref="S10:S16" si="15">SUM(Q10:R10)</f>
        <v>397915</v>
      </c>
      <c r="T10" s="455">
        <f>VLOOKUP($A10,'4_Level 4'!$A$78:$R$146,5,FALSE)</f>
        <v>0</v>
      </c>
      <c r="U10" s="455">
        <f>VLOOKUP($A10,'4_Level 4'!$A$78:$R$146,17,FALSE)</f>
        <v>885</v>
      </c>
      <c r="V10" s="457">
        <f t="shared" ref="V10:V16" si="16">ROUND(SUM(S10:U10),0)</f>
        <v>398800</v>
      </c>
      <c r="W10" s="453">
        <f>('[3]5B2_RSD LA'!Z10*2)+('[5]5B2_RSD LA'!Y10*2)+('[13]5B2_RSD LA'!Y10*2)+('[6]5B2_RSD LA'!Y10*2)</f>
        <v>245462</v>
      </c>
      <c r="X10" s="453">
        <f t="shared" ref="X10:X16" si="17">V10-W10</f>
        <v>153338</v>
      </c>
      <c r="Y10" s="454">
        <f t="shared" ref="Y10:Y16" si="18">ROUND(X10/$Y$25,0)</f>
        <v>38335</v>
      </c>
      <c r="Z10" s="455">
        <f>VLOOKUP($A10,'4_Level 4'!$A$78:$R$146,10,FALSE)</f>
        <v>0</v>
      </c>
      <c r="AA10" s="455">
        <f>VLOOKUP($A10,'4_Level 4'!$A$78:$R$146,12,FALSE)</f>
        <v>0</v>
      </c>
      <c r="AB10" s="455">
        <f>VLOOKUP($A10,'4_Level 4'!$A$78:$R$146,13,FALSE)</f>
        <v>0</v>
      </c>
      <c r="AC10" s="457">
        <f t="shared" ref="AC10:AC16" si="19">V10+Z10+AA10+AB10</f>
        <v>398800</v>
      </c>
      <c r="AD10" s="455">
        <f>'Source Data'!$M$23</f>
        <v>6618</v>
      </c>
      <c r="AE10" s="458">
        <f t="shared" ref="AE10:AE16" si="20">AD10*D10</f>
        <v>635328</v>
      </c>
      <c r="AF10" s="459">
        <f>VLOOKUP($A10,'[2]Oct_MidYear Adj'!$A$133:$J$152,6,FALSE)</f>
        <v>10</v>
      </c>
      <c r="AG10" s="452">
        <f t="shared" ref="AG10:AG16" si="21">ROUND(AD10*AF10,0)</f>
        <v>66180</v>
      </c>
      <c r="AH10" s="459">
        <f>VLOOKUP($A10,'[2]Feb_MidYear Adj'!$A$133:$J$152,6,FALSE)</f>
        <v>-4</v>
      </c>
      <c r="AI10" s="452">
        <f t="shared" ref="AI10:AI16" si="22">ROUND(AD10*AH10*0.5,0)</f>
        <v>-13236</v>
      </c>
      <c r="AJ10" s="456">
        <f t="shared" ref="AJ10:AJ16" si="23">AI10+AG10</f>
        <v>52944</v>
      </c>
      <c r="AK10" s="458">
        <f t="shared" ref="AK10:AK16" si="24">AE10+AJ10</f>
        <v>688272</v>
      </c>
      <c r="AL10" s="452">
        <f t="shared" ref="AL10:AL16" si="25">ROUND(-AK10*0.0175,0)</f>
        <v>-12045</v>
      </c>
      <c r="AM10" s="452">
        <f t="shared" ref="AM10:AM16" si="26">ROUND(-AK10*0.0025,0)</f>
        <v>-1721</v>
      </c>
      <c r="AN10" s="452">
        <f t="shared" ref="AN10:AN16" si="27">AL10+AM10</f>
        <v>-13766</v>
      </c>
      <c r="AO10" s="458">
        <f t="shared" ref="AO10:AO16" si="28">AK10+AN10</f>
        <v>674506</v>
      </c>
      <c r="AP10" s="455">
        <f>VLOOKUP($A10,[1]Summary!$A$128:$U$136,21,FALSE)</f>
        <v>0</v>
      </c>
      <c r="AQ10" s="458">
        <f t="shared" ref="AQ10:AQ16" si="29">ROUND(SUM(AO10:AP10),0)</f>
        <v>674506</v>
      </c>
      <c r="AR10" s="453">
        <f>('[3]5B2_RSD LA'!AT10*2)+('[5]5B2_RSD LA'!AT10*2)+('[13]5B2_RSD LA'!AT10*2)+('[6]5B2_RSD LA'!AT10*2)</f>
        <v>421104</v>
      </c>
      <c r="AS10" s="453">
        <f t="shared" ref="AS10:AS16" si="30">AQ10-AR10</f>
        <v>253402</v>
      </c>
      <c r="AT10" s="458">
        <f t="shared" ref="AT10:AT16" si="31">ROUND(AS10/$AT$25,0)</f>
        <v>63351</v>
      </c>
    </row>
    <row r="11" spans="1:46" s="195" customFormat="1" ht="29.45" customHeight="1" x14ac:dyDescent="0.2">
      <c r="A11" s="460" t="s">
        <v>616</v>
      </c>
      <c r="B11" s="461" t="s">
        <v>366</v>
      </c>
      <c r="C11" s="449" t="s">
        <v>446</v>
      </c>
      <c r="D11" s="450">
        <f>VLOOKUP(A11,'8A_2.1.18 RSD Op &amp; 5s'!$A$4:$F$12,6,FALSE)</f>
        <v>397</v>
      </c>
      <c r="E11" s="451">
        <f>'3_Levels 1&amp;2'!$AM$23</f>
        <v>3102.7104917587394</v>
      </c>
      <c r="F11" s="452">
        <f t="shared" si="6"/>
        <v>1231776.0652282196</v>
      </c>
      <c r="G11" s="453">
        <v>801.47762416806802</v>
      </c>
      <c r="H11" s="452">
        <f t="shared" si="7"/>
        <v>318186.61679472303</v>
      </c>
      <c r="I11" s="454">
        <f t="shared" si="8"/>
        <v>1549963</v>
      </c>
      <c r="J11" s="455">
        <f>VLOOKUP($A11,'[2]Oct_MidYear Adj'!$A$133:$J$152,10,FALSE)</f>
        <v>-124934</v>
      </c>
      <c r="K11" s="455">
        <f>VLOOKUP($A11,'[2]Feb_MidYear Adj'!$A$133:$J$152,10,FALSE)</f>
        <v>33186</v>
      </c>
      <c r="L11" s="456">
        <f t="shared" si="9"/>
        <v>-91748</v>
      </c>
      <c r="M11" s="454">
        <f t="shared" si="10"/>
        <v>1458215</v>
      </c>
      <c r="N11" s="455">
        <f t="shared" si="11"/>
        <v>-25519</v>
      </c>
      <c r="O11" s="455">
        <f t="shared" si="12"/>
        <v>-3646</v>
      </c>
      <c r="P11" s="455">
        <f t="shared" si="13"/>
        <v>-29165</v>
      </c>
      <c r="Q11" s="454">
        <f t="shared" si="14"/>
        <v>1429050</v>
      </c>
      <c r="R11" s="455">
        <f>VLOOKUP($A11,[1]Summary!$A$128:$U$136,13,FALSE)</f>
        <v>-115696</v>
      </c>
      <c r="S11" s="454">
        <f t="shared" si="15"/>
        <v>1313354</v>
      </c>
      <c r="T11" s="455">
        <f>VLOOKUP($A11,'4_Level 4'!$A$78:$R$146,5,FALSE)</f>
        <v>0</v>
      </c>
      <c r="U11" s="455">
        <f>VLOOKUP($A11,'4_Level 4'!$A$78:$R$146,17,FALSE)</f>
        <v>23423</v>
      </c>
      <c r="V11" s="457">
        <f t="shared" si="16"/>
        <v>1336777</v>
      </c>
      <c r="W11" s="453">
        <f>('[3]5B2_RSD LA'!Z11*2)+('[5]5B2_RSD LA'!Y11*2)+('[13]5B2_RSD LA'!Y11*2)+('[6]5B2_RSD LA'!Y11*2)</f>
        <v>882562</v>
      </c>
      <c r="X11" s="453">
        <f t="shared" si="17"/>
        <v>454215</v>
      </c>
      <c r="Y11" s="454">
        <f t="shared" si="18"/>
        <v>113554</v>
      </c>
      <c r="Z11" s="455">
        <f>VLOOKUP($A11,'4_Level 4'!$A$78:$R$146,10,FALSE)</f>
        <v>0</v>
      </c>
      <c r="AA11" s="455">
        <f>VLOOKUP($A11,'4_Level 4'!$A$78:$R$146,12,FALSE)</f>
        <v>10000</v>
      </c>
      <c r="AB11" s="455">
        <f>VLOOKUP($A11,'4_Level 4'!$A$78:$R$146,13,FALSE)</f>
        <v>0</v>
      </c>
      <c r="AC11" s="457">
        <f t="shared" si="19"/>
        <v>1346777</v>
      </c>
      <c r="AD11" s="455">
        <f>'Source Data'!$M$23</f>
        <v>6618</v>
      </c>
      <c r="AE11" s="458">
        <f t="shared" si="20"/>
        <v>2627346</v>
      </c>
      <c r="AF11" s="459">
        <f>VLOOKUP($A11,'[2]Oct_MidYear Adj'!$A$133:$J$152,6,FALSE)</f>
        <v>-32</v>
      </c>
      <c r="AG11" s="452">
        <f t="shared" si="21"/>
        <v>-211776</v>
      </c>
      <c r="AH11" s="459">
        <f>VLOOKUP($A11,'[2]Feb_MidYear Adj'!$A$133:$J$152,6,FALSE)</f>
        <v>17</v>
      </c>
      <c r="AI11" s="452">
        <f t="shared" si="22"/>
        <v>56253</v>
      </c>
      <c r="AJ11" s="456">
        <f t="shared" si="23"/>
        <v>-155523</v>
      </c>
      <c r="AK11" s="458">
        <f t="shared" si="24"/>
        <v>2471823</v>
      </c>
      <c r="AL11" s="452">
        <f t="shared" si="25"/>
        <v>-43257</v>
      </c>
      <c r="AM11" s="452">
        <f t="shared" si="26"/>
        <v>-6180</v>
      </c>
      <c r="AN11" s="452">
        <f t="shared" si="27"/>
        <v>-49437</v>
      </c>
      <c r="AO11" s="458">
        <f t="shared" si="28"/>
        <v>2422386</v>
      </c>
      <c r="AP11" s="455">
        <f>VLOOKUP($A11,[1]Summary!$A$128:$U$136,21,FALSE)</f>
        <v>-7040</v>
      </c>
      <c r="AQ11" s="458">
        <f t="shared" si="29"/>
        <v>2415346</v>
      </c>
      <c r="AR11" s="453">
        <f>('[3]5B2_RSD LA'!AT11*2)+('[5]5B2_RSD LA'!AT11*2)+('[13]5B2_RSD LA'!AT11*2)+('[6]5B2_RSD LA'!AT11*2)</f>
        <v>1609268</v>
      </c>
      <c r="AS11" s="453">
        <f t="shared" si="30"/>
        <v>806078</v>
      </c>
      <c r="AT11" s="458">
        <f t="shared" si="31"/>
        <v>201520</v>
      </c>
    </row>
    <row r="12" spans="1:46" s="195" customFormat="1" ht="29.45" customHeight="1" x14ac:dyDescent="0.2">
      <c r="A12" s="460" t="s">
        <v>614</v>
      </c>
      <c r="B12" s="461" t="s">
        <v>406</v>
      </c>
      <c r="C12" s="449" t="s">
        <v>445</v>
      </c>
      <c r="D12" s="450">
        <f>VLOOKUP(A12,'8A_2.1.18 RSD Op &amp; 5s'!$A$4:$F$12,6,FALSE)</f>
        <v>394</v>
      </c>
      <c r="E12" s="451">
        <f>'3_Levels 1&amp;2'!$AM$23</f>
        <v>3102.7104917587394</v>
      </c>
      <c r="F12" s="452">
        <f t="shared" si="6"/>
        <v>1222467.9337529433</v>
      </c>
      <c r="G12" s="453">
        <v>801.47762416806802</v>
      </c>
      <c r="H12" s="452">
        <f t="shared" si="7"/>
        <v>315782.1839222188</v>
      </c>
      <c r="I12" s="454">
        <f t="shared" si="8"/>
        <v>1538250</v>
      </c>
      <c r="J12" s="455">
        <f>VLOOKUP($A12,'[2]Oct_MidYear Adj'!$A$133:$J$152,10,FALSE)</f>
        <v>-300622</v>
      </c>
      <c r="K12" s="455">
        <f>VLOOKUP($A12,'[2]Feb_MidYear Adj'!$A$133:$J$152,10,FALSE)</f>
        <v>-23425</v>
      </c>
      <c r="L12" s="456">
        <f t="shared" si="9"/>
        <v>-324047</v>
      </c>
      <c r="M12" s="454">
        <f t="shared" si="10"/>
        <v>1214203</v>
      </c>
      <c r="N12" s="455">
        <f t="shared" si="11"/>
        <v>-21249</v>
      </c>
      <c r="O12" s="455">
        <f t="shared" si="12"/>
        <v>-3036</v>
      </c>
      <c r="P12" s="455">
        <f t="shared" si="13"/>
        <v>-24285</v>
      </c>
      <c r="Q12" s="454">
        <f t="shared" si="14"/>
        <v>1189918</v>
      </c>
      <c r="R12" s="455">
        <f>VLOOKUP($A12,[1]Summary!$A$128:$U$136,13,FALSE)</f>
        <v>-13339</v>
      </c>
      <c r="S12" s="454">
        <f t="shared" si="15"/>
        <v>1176579</v>
      </c>
      <c r="T12" s="455">
        <f>VLOOKUP($A12,'4_Level 4'!$A$78:$R$146,5,FALSE)</f>
        <v>0</v>
      </c>
      <c r="U12" s="455">
        <f>VLOOKUP($A12,'4_Level 4'!$A$78:$R$146,17,FALSE)</f>
        <v>1711</v>
      </c>
      <c r="V12" s="457">
        <f t="shared" si="16"/>
        <v>1178290</v>
      </c>
      <c r="W12" s="453">
        <f>('[3]5B2_RSD LA'!Z12*2)+('[5]5B2_RSD LA'!Y12*2)+('[13]5B2_RSD LA'!Y12*2)+('[6]5B2_RSD LA'!Y12*2)</f>
        <v>899372</v>
      </c>
      <c r="X12" s="453">
        <f t="shared" si="17"/>
        <v>278918</v>
      </c>
      <c r="Y12" s="454">
        <f t="shared" si="18"/>
        <v>69730</v>
      </c>
      <c r="Z12" s="455">
        <f>VLOOKUP($A12,'4_Level 4'!$A$78:$R$146,10,FALSE)</f>
        <v>0</v>
      </c>
      <c r="AA12" s="455">
        <f>VLOOKUP($A12,'4_Level 4'!$A$78:$R$146,12,FALSE)</f>
        <v>0</v>
      </c>
      <c r="AB12" s="455">
        <f>VLOOKUP($A12,'4_Level 4'!$A$78:$R$146,13,FALSE)</f>
        <v>0</v>
      </c>
      <c r="AC12" s="457">
        <f t="shared" si="19"/>
        <v>1178290</v>
      </c>
      <c r="AD12" s="455">
        <f>'Source Data'!$M$23</f>
        <v>6618</v>
      </c>
      <c r="AE12" s="458">
        <f t="shared" si="20"/>
        <v>2607492</v>
      </c>
      <c r="AF12" s="459">
        <f>VLOOKUP($A12,'[2]Oct_MidYear Adj'!$A$133:$J$152,6,FALSE)</f>
        <v>-77</v>
      </c>
      <c r="AG12" s="452">
        <f t="shared" si="21"/>
        <v>-509586</v>
      </c>
      <c r="AH12" s="459">
        <f>VLOOKUP($A12,'[2]Feb_MidYear Adj'!$A$133:$J$152,6,FALSE)</f>
        <v>-12</v>
      </c>
      <c r="AI12" s="452">
        <f t="shared" si="22"/>
        <v>-39708</v>
      </c>
      <c r="AJ12" s="456">
        <f t="shared" si="23"/>
        <v>-549294</v>
      </c>
      <c r="AK12" s="458">
        <f t="shared" si="24"/>
        <v>2058198</v>
      </c>
      <c r="AL12" s="452">
        <f t="shared" si="25"/>
        <v>-36018</v>
      </c>
      <c r="AM12" s="452">
        <f t="shared" si="26"/>
        <v>-5145</v>
      </c>
      <c r="AN12" s="452">
        <f t="shared" si="27"/>
        <v>-41163</v>
      </c>
      <c r="AO12" s="458">
        <f t="shared" si="28"/>
        <v>2017035</v>
      </c>
      <c r="AP12" s="455">
        <f>VLOOKUP($A12,[1]Summary!$A$128:$U$136,21,FALSE)</f>
        <v>6201</v>
      </c>
      <c r="AQ12" s="458">
        <f t="shared" si="29"/>
        <v>2023236</v>
      </c>
      <c r="AR12" s="453">
        <f>('[3]5B2_RSD LA'!AT12*2)+('[5]5B2_RSD LA'!AT12*2)+('[13]5B2_RSD LA'!AT12*2)+('[6]5B2_RSD LA'!AT12*2)</f>
        <v>1559394</v>
      </c>
      <c r="AS12" s="453">
        <f t="shared" si="30"/>
        <v>463842</v>
      </c>
      <c r="AT12" s="458">
        <f t="shared" si="31"/>
        <v>115961</v>
      </c>
    </row>
    <row r="13" spans="1:46" s="195" customFormat="1" ht="29.45" customHeight="1" x14ac:dyDescent="0.2">
      <c r="A13" s="460" t="s">
        <v>612</v>
      </c>
      <c r="B13" s="461" t="s">
        <v>364</v>
      </c>
      <c r="C13" s="449" t="s">
        <v>443</v>
      </c>
      <c r="D13" s="450">
        <f>VLOOKUP(A13,'8A_2.1.18 RSD Op &amp; 5s'!$A$4:$F$12,6,FALSE)</f>
        <v>247</v>
      </c>
      <c r="E13" s="451">
        <f>'3_Levels 1&amp;2'!$AM$23</f>
        <v>3102.7104917587394</v>
      </c>
      <c r="F13" s="452">
        <f t="shared" si="6"/>
        <v>766369.49146440858</v>
      </c>
      <c r="G13" s="452">
        <v>801.47762416806802</v>
      </c>
      <c r="H13" s="452">
        <f t="shared" si="7"/>
        <v>197964.97316951281</v>
      </c>
      <c r="I13" s="454">
        <f t="shared" si="8"/>
        <v>964334</v>
      </c>
      <c r="J13" s="455">
        <f>VLOOKUP($A13,'[2]Oct_MidYear Adj'!$A$133:$J$152,10,FALSE)</f>
        <v>74180</v>
      </c>
      <c r="K13" s="455">
        <f>VLOOKUP($A13,'[2]Feb_MidYear Adj'!$A$133:$J$152,10,FALSE)</f>
        <v>-11713</v>
      </c>
      <c r="L13" s="456">
        <f t="shared" si="9"/>
        <v>62467</v>
      </c>
      <c r="M13" s="454">
        <f t="shared" si="10"/>
        <v>1026801</v>
      </c>
      <c r="N13" s="455">
        <f t="shared" si="11"/>
        <v>-17969</v>
      </c>
      <c r="O13" s="455">
        <f t="shared" si="12"/>
        <v>-2567</v>
      </c>
      <c r="P13" s="455">
        <f t="shared" si="13"/>
        <v>-20536</v>
      </c>
      <c r="Q13" s="454">
        <f t="shared" si="14"/>
        <v>1006265</v>
      </c>
      <c r="R13" s="455">
        <f>VLOOKUP($A13,[1]Summary!$A$128:$U$136,13,FALSE)</f>
        <v>-7179</v>
      </c>
      <c r="S13" s="454">
        <f t="shared" si="15"/>
        <v>999086</v>
      </c>
      <c r="T13" s="455">
        <f>VLOOKUP($A13,'4_Level 4'!$A$78:$R$146,5,FALSE)</f>
        <v>0</v>
      </c>
      <c r="U13" s="455">
        <f>VLOOKUP($A13,'4_Level 4'!$A$78:$R$146,17,FALSE)</f>
        <v>1652</v>
      </c>
      <c r="V13" s="457">
        <f t="shared" si="16"/>
        <v>1000738</v>
      </c>
      <c r="W13" s="453">
        <f>('[3]5B2_RSD LA'!Z13*2)+('[5]5B2_RSD LA'!Y13*2)+('[13]5B2_RSD LA'!Y13*2)+('[6]5B2_RSD LA'!Y13*2)</f>
        <v>626346</v>
      </c>
      <c r="X13" s="453">
        <f t="shared" si="17"/>
        <v>374392</v>
      </c>
      <c r="Y13" s="454">
        <f t="shared" si="18"/>
        <v>93598</v>
      </c>
      <c r="Z13" s="455">
        <f>VLOOKUP($A13,'4_Level 4'!$A$78:$R$146,10,FALSE)</f>
        <v>0</v>
      </c>
      <c r="AA13" s="455">
        <f>VLOOKUP($A13,'4_Level 4'!$A$78:$R$146,12,FALSE)</f>
        <v>0</v>
      </c>
      <c r="AB13" s="455">
        <f>VLOOKUP($A13,'4_Level 4'!$A$78:$R$146,13,FALSE)</f>
        <v>0</v>
      </c>
      <c r="AC13" s="457">
        <f t="shared" si="19"/>
        <v>1000738</v>
      </c>
      <c r="AD13" s="455">
        <f>'Source Data'!$M$23</f>
        <v>6618</v>
      </c>
      <c r="AE13" s="458">
        <f t="shared" si="20"/>
        <v>1634646</v>
      </c>
      <c r="AF13" s="459">
        <f>VLOOKUP($A13,'[2]Oct_MidYear Adj'!$A$133:$J$152,6,FALSE)</f>
        <v>19</v>
      </c>
      <c r="AG13" s="452">
        <f t="shared" si="21"/>
        <v>125742</v>
      </c>
      <c r="AH13" s="459">
        <f>VLOOKUP($A13,'[2]Feb_MidYear Adj'!$A$133:$J$152,6,FALSE)</f>
        <v>-6</v>
      </c>
      <c r="AI13" s="452">
        <f t="shared" si="22"/>
        <v>-19854</v>
      </c>
      <c r="AJ13" s="456">
        <f t="shared" si="23"/>
        <v>105888</v>
      </c>
      <c r="AK13" s="458">
        <f t="shared" si="24"/>
        <v>1740534</v>
      </c>
      <c r="AL13" s="452">
        <f t="shared" si="25"/>
        <v>-30459</v>
      </c>
      <c r="AM13" s="452">
        <f t="shared" si="26"/>
        <v>-4351</v>
      </c>
      <c r="AN13" s="452">
        <f t="shared" si="27"/>
        <v>-34810</v>
      </c>
      <c r="AO13" s="458">
        <f t="shared" si="28"/>
        <v>1705724</v>
      </c>
      <c r="AP13" s="455">
        <f>VLOOKUP($A13,[1]Summary!$A$128:$U$136,21,FALSE)</f>
        <v>0</v>
      </c>
      <c r="AQ13" s="458">
        <f t="shared" si="29"/>
        <v>1705724</v>
      </c>
      <c r="AR13" s="453">
        <f>('[3]5B2_RSD LA'!AT13*2)+('[5]5B2_RSD LA'!AT13*2)+('[13]5B2_RSD LA'!AT13*2)+('[6]5B2_RSD LA'!AT13*2)</f>
        <v>1083462</v>
      </c>
      <c r="AS13" s="453">
        <f t="shared" si="30"/>
        <v>622262</v>
      </c>
      <c r="AT13" s="458">
        <f t="shared" si="31"/>
        <v>155566</v>
      </c>
    </row>
    <row r="14" spans="1:46" s="195" customFormat="1" ht="29.45" customHeight="1" x14ac:dyDescent="0.2">
      <c r="A14" s="460" t="s">
        <v>461</v>
      </c>
      <c r="B14" s="461" t="s">
        <v>461</v>
      </c>
      <c r="C14" s="449" t="s">
        <v>425</v>
      </c>
      <c r="D14" s="450">
        <f>VLOOKUP(A14,'8A_2.1.18 RSD Op &amp; 5s'!$A$4:$F$12,6,FALSE)</f>
        <v>393</v>
      </c>
      <c r="E14" s="451">
        <f>'3_Levels 1&amp;2'!$AM$23</f>
        <v>3102.7104917587394</v>
      </c>
      <c r="F14" s="452">
        <f t="shared" si="6"/>
        <v>1219365.2232611845</v>
      </c>
      <c r="G14" s="453">
        <v>801.47762416806802</v>
      </c>
      <c r="H14" s="452">
        <f t="shared" si="7"/>
        <v>314980.7062980507</v>
      </c>
      <c r="I14" s="454">
        <f t="shared" si="8"/>
        <v>1534346</v>
      </c>
      <c r="J14" s="455">
        <f>VLOOKUP($A14,'[2]Oct_MidYear Adj'!$A$133:$J$152,10,FALSE)</f>
        <v>558299</v>
      </c>
      <c r="K14" s="455">
        <f>VLOOKUP($A14,'[2]Feb_MidYear Adj'!$A$133:$J$152,10,FALSE)</f>
        <v>-27329</v>
      </c>
      <c r="L14" s="456">
        <f t="shared" si="9"/>
        <v>530970</v>
      </c>
      <c r="M14" s="454">
        <f t="shared" si="10"/>
        <v>2065316</v>
      </c>
      <c r="N14" s="455">
        <f t="shared" si="11"/>
        <v>-36143</v>
      </c>
      <c r="O14" s="455">
        <f t="shared" si="12"/>
        <v>-5163</v>
      </c>
      <c r="P14" s="455">
        <f t="shared" si="13"/>
        <v>-41306</v>
      </c>
      <c r="Q14" s="454">
        <f t="shared" si="14"/>
        <v>2024010</v>
      </c>
      <c r="R14" s="455">
        <f>VLOOKUP($A14,[1]Summary!$A$128:$U$136,13,FALSE)</f>
        <v>7595</v>
      </c>
      <c r="S14" s="454">
        <f t="shared" si="15"/>
        <v>2031605</v>
      </c>
      <c r="T14" s="455">
        <f>VLOOKUP($A14,'4_Level 4'!$A$78:$R$146,5,FALSE)</f>
        <v>0</v>
      </c>
      <c r="U14" s="455">
        <f>VLOOKUP($A14,'4_Level 4'!$A$78:$R$146,17,FALSE)</f>
        <v>7257</v>
      </c>
      <c r="V14" s="457">
        <f t="shared" si="16"/>
        <v>2038862</v>
      </c>
      <c r="W14" s="453">
        <f>('[3]5B2_RSD LA'!Z14*2)+('[5]5B2_RSD LA'!Y14*2)+('[13]5B2_RSD LA'!Y14*2)+('[6]5B2_RSD LA'!Y14*2)</f>
        <v>1280168</v>
      </c>
      <c r="X14" s="453">
        <f t="shared" si="17"/>
        <v>758694</v>
      </c>
      <c r="Y14" s="454">
        <f t="shared" si="18"/>
        <v>189674</v>
      </c>
      <c r="Z14" s="455">
        <f>VLOOKUP($A14,'4_Level 4'!$A$78:$R$146,10,FALSE)</f>
        <v>0</v>
      </c>
      <c r="AA14" s="455">
        <f>VLOOKUP($A14,'4_Level 4'!$A$78:$R$146,12,FALSE)</f>
        <v>0</v>
      </c>
      <c r="AB14" s="455">
        <f>VLOOKUP($A14,'4_Level 4'!$A$78:$R$146,13,FALSE)</f>
        <v>0</v>
      </c>
      <c r="AC14" s="457">
        <f t="shared" si="19"/>
        <v>2038862</v>
      </c>
      <c r="AD14" s="455">
        <f>'Source Data'!$M$23</f>
        <v>6618</v>
      </c>
      <c r="AE14" s="458">
        <f t="shared" si="20"/>
        <v>2600874</v>
      </c>
      <c r="AF14" s="459">
        <f>VLOOKUP($A14,'[2]Oct_MidYear Adj'!$A$133:$J$152,6,FALSE)</f>
        <v>143</v>
      </c>
      <c r="AG14" s="452">
        <f t="shared" si="21"/>
        <v>946374</v>
      </c>
      <c r="AH14" s="459">
        <f>VLOOKUP($A14,'[2]Feb_MidYear Adj'!$A$133:$J$152,6,FALSE)</f>
        <v>-14</v>
      </c>
      <c r="AI14" s="452">
        <f t="shared" si="22"/>
        <v>-46326</v>
      </c>
      <c r="AJ14" s="456">
        <f t="shared" si="23"/>
        <v>900048</v>
      </c>
      <c r="AK14" s="458">
        <f t="shared" si="24"/>
        <v>3500922</v>
      </c>
      <c r="AL14" s="452">
        <f t="shared" si="25"/>
        <v>-61266</v>
      </c>
      <c r="AM14" s="452">
        <f t="shared" si="26"/>
        <v>-8752</v>
      </c>
      <c r="AN14" s="452">
        <f t="shared" si="27"/>
        <v>-70018</v>
      </c>
      <c r="AO14" s="458">
        <f t="shared" si="28"/>
        <v>3430904</v>
      </c>
      <c r="AP14" s="455">
        <f>VLOOKUP($A14,[1]Summary!$A$128:$U$136,21,FALSE)</f>
        <v>3190</v>
      </c>
      <c r="AQ14" s="458">
        <f t="shared" si="29"/>
        <v>3434094</v>
      </c>
      <c r="AR14" s="453">
        <f>('[3]5B2_RSD LA'!AT14*2)+('[5]5B2_RSD LA'!AT14*2)+('[13]5B2_RSD LA'!AT14*2)+('[6]5B2_RSD LA'!AT14*2)</f>
        <v>2186596</v>
      </c>
      <c r="AS14" s="453">
        <f t="shared" si="30"/>
        <v>1247498</v>
      </c>
      <c r="AT14" s="458">
        <f t="shared" si="31"/>
        <v>311875</v>
      </c>
    </row>
    <row r="15" spans="1:46" s="195" customFormat="1" ht="29.45" customHeight="1" x14ac:dyDescent="0.2">
      <c r="A15" s="460" t="s">
        <v>463</v>
      </c>
      <c r="B15" s="461" t="s">
        <v>463</v>
      </c>
      <c r="C15" s="449" t="s">
        <v>426</v>
      </c>
      <c r="D15" s="450">
        <f>VLOOKUP(A15,'8A_2.1.18 RSD Op &amp; 5s'!$A$4:$F$12,6,FALSE)</f>
        <v>238</v>
      </c>
      <c r="E15" s="451">
        <f>'3_Levels 1&amp;2'!$AM$23</f>
        <v>3102.7104917587394</v>
      </c>
      <c r="F15" s="452">
        <f t="shared" si="6"/>
        <v>738445.09703857999</v>
      </c>
      <c r="G15" s="453">
        <v>801.47762416806802</v>
      </c>
      <c r="H15" s="452">
        <f t="shared" si="7"/>
        <v>190751.67455200019</v>
      </c>
      <c r="I15" s="454">
        <f t="shared" si="8"/>
        <v>929197</v>
      </c>
      <c r="J15" s="455">
        <f>VLOOKUP($A15,'[2]Oct_MidYear Adj'!$A$133:$J$152,10,FALSE)</f>
        <v>-46850</v>
      </c>
      <c r="K15" s="455">
        <f>VLOOKUP($A15,'[2]Feb_MidYear Adj'!$A$133:$J$152,10,FALSE)</f>
        <v>-21473</v>
      </c>
      <c r="L15" s="456">
        <f t="shared" si="9"/>
        <v>-68323</v>
      </c>
      <c r="M15" s="454">
        <f t="shared" si="10"/>
        <v>860874</v>
      </c>
      <c r="N15" s="455">
        <f t="shared" si="11"/>
        <v>-15065</v>
      </c>
      <c r="O15" s="455">
        <f t="shared" si="12"/>
        <v>-2152</v>
      </c>
      <c r="P15" s="455">
        <f t="shared" si="13"/>
        <v>-17217</v>
      </c>
      <c r="Q15" s="454">
        <f t="shared" si="14"/>
        <v>843657</v>
      </c>
      <c r="R15" s="455">
        <f>VLOOKUP($A15,[1]Summary!$A$128:$U$136,13,FALSE)</f>
        <v>7950</v>
      </c>
      <c r="S15" s="454">
        <f t="shared" si="15"/>
        <v>851607</v>
      </c>
      <c r="T15" s="455">
        <f>VLOOKUP($A15,'4_Level 4'!$A$78:$R$146,5,FALSE)</f>
        <v>0</v>
      </c>
      <c r="U15" s="455">
        <f>VLOOKUP($A15,'4_Level 4'!$A$78:$R$146,17,FALSE)</f>
        <v>8496</v>
      </c>
      <c r="V15" s="457">
        <f t="shared" si="16"/>
        <v>860103</v>
      </c>
      <c r="W15" s="453">
        <f>('[3]5B2_RSD LA'!Z15*2)+('[5]5B2_RSD LA'!Y15*2)+('[13]5B2_RSD LA'!Y15*2)+('[6]5B2_RSD LA'!Y15*2)</f>
        <v>602736</v>
      </c>
      <c r="X15" s="453">
        <f t="shared" si="17"/>
        <v>257367</v>
      </c>
      <c r="Y15" s="454">
        <f t="shared" si="18"/>
        <v>64342</v>
      </c>
      <c r="Z15" s="455">
        <f>VLOOKUP($A15,'4_Level 4'!$A$78:$R$146,10,FALSE)</f>
        <v>0</v>
      </c>
      <c r="AA15" s="455">
        <f>VLOOKUP($A15,'4_Level 4'!$A$78:$R$146,12,FALSE)</f>
        <v>0</v>
      </c>
      <c r="AB15" s="455">
        <f>VLOOKUP($A15,'4_Level 4'!$A$78:$R$146,13,FALSE)</f>
        <v>0</v>
      </c>
      <c r="AC15" s="457">
        <f t="shared" si="19"/>
        <v>860103</v>
      </c>
      <c r="AD15" s="455">
        <f>'Source Data'!$M$23</f>
        <v>6618</v>
      </c>
      <c r="AE15" s="458">
        <f t="shared" si="20"/>
        <v>1575084</v>
      </c>
      <c r="AF15" s="459">
        <f>VLOOKUP($A15,'[2]Oct_MidYear Adj'!$A$133:$J$152,6,FALSE)</f>
        <v>-12</v>
      </c>
      <c r="AG15" s="452">
        <f t="shared" si="21"/>
        <v>-79416</v>
      </c>
      <c r="AH15" s="459">
        <f>VLOOKUP($A15,'[2]Feb_MidYear Adj'!$A$133:$J$152,6,FALSE)</f>
        <v>-11</v>
      </c>
      <c r="AI15" s="452">
        <f t="shared" si="22"/>
        <v>-36399</v>
      </c>
      <c r="AJ15" s="456">
        <f t="shared" si="23"/>
        <v>-115815</v>
      </c>
      <c r="AK15" s="458">
        <f t="shared" si="24"/>
        <v>1459269</v>
      </c>
      <c r="AL15" s="452">
        <f t="shared" si="25"/>
        <v>-25537</v>
      </c>
      <c r="AM15" s="452">
        <f t="shared" si="26"/>
        <v>-3648</v>
      </c>
      <c r="AN15" s="452">
        <f t="shared" si="27"/>
        <v>-29185</v>
      </c>
      <c r="AO15" s="458">
        <f t="shared" si="28"/>
        <v>1430084</v>
      </c>
      <c r="AP15" s="455">
        <f>VLOOKUP($A15,[1]Summary!$A$128:$U$136,21,FALSE)</f>
        <v>3190</v>
      </c>
      <c r="AQ15" s="458">
        <f t="shared" si="29"/>
        <v>1433274</v>
      </c>
      <c r="AR15" s="453">
        <f>('[3]5B2_RSD LA'!AT15*2)+('[5]5B2_RSD LA'!AT15*2)+('[13]5B2_RSD LA'!AT15*2)+('[6]5B2_RSD LA'!AT15*2)</f>
        <v>1019790</v>
      </c>
      <c r="AS15" s="453">
        <f t="shared" si="30"/>
        <v>413484</v>
      </c>
      <c r="AT15" s="458">
        <f t="shared" si="31"/>
        <v>103371</v>
      </c>
    </row>
    <row r="16" spans="1:46" s="195" customFormat="1" ht="29.45" customHeight="1" x14ac:dyDescent="0.2">
      <c r="A16" s="513" t="s">
        <v>611</v>
      </c>
      <c r="B16" s="513">
        <v>389002</v>
      </c>
      <c r="C16" s="462" t="s">
        <v>442</v>
      </c>
      <c r="D16" s="463">
        <f>VLOOKUP(A16,'8A_2.1.18 RSD Op &amp; 5s'!$A$4:$F$12,6,FALSE)</f>
        <v>433</v>
      </c>
      <c r="E16" s="464">
        <f>'3_Levels 1&amp;2'!$AM$23</f>
        <v>3102.7104917587394</v>
      </c>
      <c r="F16" s="465">
        <f t="shared" si="6"/>
        <v>1343473.6429315342</v>
      </c>
      <c r="G16" s="466">
        <v>801.47762416806802</v>
      </c>
      <c r="H16" s="465">
        <f t="shared" si="7"/>
        <v>347039.81126477342</v>
      </c>
      <c r="I16" s="457">
        <f t="shared" si="8"/>
        <v>1690513</v>
      </c>
      <c r="J16" s="467">
        <f>VLOOKUP($A16,'[2]Oct_MidYear Adj'!$A$133:$J$152,10,FALSE)</f>
        <v>-132742</v>
      </c>
      <c r="K16" s="467">
        <f>VLOOKUP($A16,'[2]Feb_MidYear Adj'!$A$133:$J$152,10,FALSE)</f>
        <v>-35138</v>
      </c>
      <c r="L16" s="468">
        <f t="shared" si="9"/>
        <v>-167880</v>
      </c>
      <c r="M16" s="457">
        <f t="shared" si="10"/>
        <v>1522633</v>
      </c>
      <c r="N16" s="467">
        <f t="shared" si="11"/>
        <v>-26646</v>
      </c>
      <c r="O16" s="467">
        <f t="shared" si="12"/>
        <v>-3807</v>
      </c>
      <c r="P16" s="467">
        <f t="shared" si="13"/>
        <v>-30453</v>
      </c>
      <c r="Q16" s="457">
        <f t="shared" si="14"/>
        <v>1492180</v>
      </c>
      <c r="R16" s="467">
        <f>VLOOKUP($A16,[1]Summary!$A$128:$U$136,13,FALSE)</f>
        <v>0</v>
      </c>
      <c r="S16" s="457">
        <f t="shared" si="15"/>
        <v>1492180</v>
      </c>
      <c r="T16" s="467">
        <f>VLOOKUP($A16,'4_Level 4'!$A$78:$R$146,5,FALSE)</f>
        <v>0</v>
      </c>
      <c r="U16" s="467">
        <f>VLOOKUP($A16,'4_Level 4'!$A$78:$R$146,17,FALSE)</f>
        <v>17346</v>
      </c>
      <c r="V16" s="457">
        <f t="shared" si="16"/>
        <v>1509526</v>
      </c>
      <c r="W16" s="466">
        <f>('[3]5B2_RSD LA'!Z16*2)+('[5]5B2_RSD LA'!Y16*2)+('[13]5B2_RSD LA'!Y16*2)+('[6]5B2_RSD LA'!Y16*2)</f>
        <v>1072670</v>
      </c>
      <c r="X16" s="466">
        <f t="shared" si="17"/>
        <v>436856</v>
      </c>
      <c r="Y16" s="457">
        <f t="shared" si="18"/>
        <v>109214</v>
      </c>
      <c r="Z16" s="467">
        <f>VLOOKUP($A16,'4_Level 4'!$A$78:$R$146,10,FALSE)</f>
        <v>0</v>
      </c>
      <c r="AA16" s="467">
        <f>VLOOKUP($A16,'4_Level 4'!$A$78:$R$146,12,FALSE)</f>
        <v>0</v>
      </c>
      <c r="AB16" s="467">
        <f>VLOOKUP($A16,'4_Level 4'!$A$78:$R$146,13,FALSE)</f>
        <v>0</v>
      </c>
      <c r="AC16" s="457">
        <f t="shared" si="19"/>
        <v>1509526</v>
      </c>
      <c r="AD16" s="467">
        <f>'Source Data'!$M$23</f>
        <v>6618</v>
      </c>
      <c r="AE16" s="469">
        <f t="shared" si="20"/>
        <v>2865594</v>
      </c>
      <c r="AF16" s="470">
        <f>VLOOKUP($A16,'[2]Oct_MidYear Adj'!$A$133:$J$152,6,FALSE)</f>
        <v>-34</v>
      </c>
      <c r="AG16" s="465">
        <f t="shared" si="21"/>
        <v>-225012</v>
      </c>
      <c r="AH16" s="470">
        <f>VLOOKUP($A16,'[2]Feb_MidYear Adj'!$A$133:$J$152,6,FALSE)</f>
        <v>-18</v>
      </c>
      <c r="AI16" s="465">
        <f t="shared" si="22"/>
        <v>-59562</v>
      </c>
      <c r="AJ16" s="468">
        <f t="shared" si="23"/>
        <v>-284574</v>
      </c>
      <c r="AK16" s="469">
        <f t="shared" si="24"/>
        <v>2581020</v>
      </c>
      <c r="AL16" s="465">
        <f t="shared" si="25"/>
        <v>-45168</v>
      </c>
      <c r="AM16" s="465">
        <f t="shared" si="26"/>
        <v>-6453</v>
      </c>
      <c r="AN16" s="465">
        <f t="shared" si="27"/>
        <v>-51621</v>
      </c>
      <c r="AO16" s="469">
        <f t="shared" si="28"/>
        <v>2529399</v>
      </c>
      <c r="AP16" s="467">
        <f>VLOOKUP($A16,[1]Summary!$A$128:$U$136,21,FALSE)</f>
        <v>0</v>
      </c>
      <c r="AQ16" s="469">
        <f t="shared" si="29"/>
        <v>2529399</v>
      </c>
      <c r="AR16" s="466">
        <f>('[3]5B2_RSD LA'!AT16*2)+('[5]5B2_RSD LA'!AT16*2)+('[13]5B2_RSD LA'!AT16*2)+('[6]5B2_RSD LA'!AT16*2)</f>
        <v>1824774</v>
      </c>
      <c r="AS16" s="466">
        <f t="shared" si="30"/>
        <v>704625</v>
      </c>
      <c r="AT16" s="469">
        <f t="shared" si="31"/>
        <v>176156</v>
      </c>
    </row>
    <row r="17" spans="1:46" s="195" customFormat="1" ht="29.45" customHeight="1" x14ac:dyDescent="0.2">
      <c r="A17" s="461" t="s">
        <v>462</v>
      </c>
      <c r="B17" s="461" t="s">
        <v>462</v>
      </c>
      <c r="C17" s="462" t="s">
        <v>1527</v>
      </c>
      <c r="D17" s="463">
        <f>VLOOKUP(A17,'8A_2.1.18 RSD Op &amp; 5s'!$A$4:$F$12,6,FALSE)</f>
        <v>183</v>
      </c>
      <c r="E17" s="464">
        <f>'3_Levels 1&amp;2'!$AM$23</f>
        <v>3102.7104917587394</v>
      </c>
      <c r="F17" s="465">
        <f t="shared" si="6"/>
        <v>567796.01999184932</v>
      </c>
      <c r="G17" s="466">
        <v>801.47762416806802</v>
      </c>
      <c r="H17" s="465">
        <f t="shared" si="7"/>
        <v>146670.40522275644</v>
      </c>
      <c r="I17" s="457">
        <f t="shared" si="8"/>
        <v>714466</v>
      </c>
      <c r="J17" s="467">
        <f>VLOOKUP($A17,'[2]Oct_MidYear Adj'!$A$133:$J$152,10,FALSE)</f>
        <v>-714466</v>
      </c>
      <c r="K17" s="467"/>
      <c r="L17" s="468">
        <f t="shared" si="9"/>
        <v>-714466</v>
      </c>
      <c r="M17" s="457">
        <f t="shared" si="10"/>
        <v>0</v>
      </c>
      <c r="N17" s="467"/>
      <c r="O17" s="467"/>
      <c r="P17" s="467"/>
      <c r="Q17" s="457"/>
      <c r="R17" s="467"/>
      <c r="S17" s="457"/>
      <c r="T17" s="467"/>
      <c r="U17" s="467"/>
      <c r="V17" s="457"/>
      <c r="W17" s="466"/>
      <c r="X17" s="466"/>
      <c r="Y17" s="457"/>
      <c r="Z17" s="467"/>
      <c r="AA17" s="467"/>
      <c r="AB17" s="467"/>
      <c r="AC17" s="457"/>
      <c r="AD17" s="467"/>
      <c r="AE17" s="469"/>
      <c r="AF17" s="470">
        <f>VLOOKUP($A17,'[2]Oct_MidYear Adj'!$A$133:$J$152,6,FALSE)</f>
        <v>-183</v>
      </c>
      <c r="AG17" s="465"/>
      <c r="AH17" s="470"/>
      <c r="AI17" s="465"/>
      <c r="AJ17" s="468"/>
      <c r="AK17" s="469"/>
      <c r="AL17" s="465"/>
      <c r="AM17" s="465"/>
      <c r="AN17" s="465"/>
      <c r="AO17" s="469"/>
      <c r="AP17" s="467"/>
      <c r="AQ17" s="469"/>
      <c r="AR17" s="466"/>
      <c r="AS17" s="466"/>
      <c r="AT17" s="469"/>
    </row>
    <row r="18" spans="1:46" s="196" customFormat="1" ht="29.45" customHeight="1" x14ac:dyDescent="0.2">
      <c r="A18" s="471"/>
      <c r="B18" s="514"/>
      <c r="C18" s="472" t="s">
        <v>101</v>
      </c>
      <c r="D18" s="473">
        <f>SUM(D10:D17)</f>
        <v>2381</v>
      </c>
      <c r="E18" s="474"/>
      <c r="F18" s="475">
        <f>SUM(F10:F17)</f>
        <v>7387553.6808775589</v>
      </c>
      <c r="G18" s="475"/>
      <c r="H18" s="475">
        <f t="shared" ref="H18:AC18" si="32">SUM(H10:H17)</f>
        <v>1908318.2231441699</v>
      </c>
      <c r="I18" s="476">
        <f t="shared" si="32"/>
        <v>9295871</v>
      </c>
      <c r="J18" s="477">
        <f t="shared" si="32"/>
        <v>-648093</v>
      </c>
      <c r="K18" s="477">
        <f t="shared" si="32"/>
        <v>-93700</v>
      </c>
      <c r="L18" s="478">
        <f t="shared" si="32"/>
        <v>-741793</v>
      </c>
      <c r="M18" s="476">
        <f t="shared" si="32"/>
        <v>8554078</v>
      </c>
      <c r="N18" s="477">
        <f t="shared" si="32"/>
        <v>-149697</v>
      </c>
      <c r="O18" s="477">
        <f t="shared" si="32"/>
        <v>-21386</v>
      </c>
      <c r="P18" s="477">
        <f t="shared" si="32"/>
        <v>-171083</v>
      </c>
      <c r="Q18" s="476">
        <f t="shared" si="32"/>
        <v>8382995</v>
      </c>
      <c r="R18" s="475">
        <f t="shared" si="32"/>
        <v>-120669</v>
      </c>
      <c r="S18" s="476">
        <f t="shared" si="32"/>
        <v>8262326</v>
      </c>
      <c r="T18" s="475">
        <f t="shared" si="32"/>
        <v>0</v>
      </c>
      <c r="U18" s="475">
        <f t="shared" si="32"/>
        <v>60770</v>
      </c>
      <c r="V18" s="479">
        <f t="shared" si="32"/>
        <v>8323096</v>
      </c>
      <c r="W18" s="475">
        <f t="shared" si="32"/>
        <v>5609316</v>
      </c>
      <c r="X18" s="475">
        <f t="shared" si="32"/>
        <v>2713780</v>
      </c>
      <c r="Y18" s="476">
        <f t="shared" si="32"/>
        <v>678447</v>
      </c>
      <c r="Z18" s="475">
        <f t="shared" si="32"/>
        <v>0</v>
      </c>
      <c r="AA18" s="475">
        <f>SUM(AA10:AA17)</f>
        <v>10000</v>
      </c>
      <c r="AB18" s="475">
        <f t="shared" si="32"/>
        <v>0</v>
      </c>
      <c r="AC18" s="479">
        <f t="shared" si="32"/>
        <v>8333096</v>
      </c>
      <c r="AD18" s="475"/>
      <c r="AE18" s="480">
        <f>SUM(AE10:AE17)</f>
        <v>14546364</v>
      </c>
      <c r="AF18" s="481">
        <f t="shared" ref="AF18:AT18" si="33">SUM(AF10:AF17)</f>
        <v>-166</v>
      </c>
      <c r="AG18" s="475">
        <f t="shared" si="33"/>
        <v>112506</v>
      </c>
      <c r="AH18" s="482">
        <f t="shared" si="33"/>
        <v>-48</v>
      </c>
      <c r="AI18" s="475">
        <f t="shared" si="33"/>
        <v>-158832</v>
      </c>
      <c r="AJ18" s="478">
        <f t="shared" si="33"/>
        <v>-46326</v>
      </c>
      <c r="AK18" s="480">
        <f t="shared" si="33"/>
        <v>14500038</v>
      </c>
      <c r="AL18" s="475">
        <f t="shared" si="33"/>
        <v>-253750</v>
      </c>
      <c r="AM18" s="475">
        <f t="shared" si="33"/>
        <v>-36250</v>
      </c>
      <c r="AN18" s="475">
        <f t="shared" si="33"/>
        <v>-290000</v>
      </c>
      <c r="AO18" s="480">
        <f t="shared" si="33"/>
        <v>14210038</v>
      </c>
      <c r="AP18" s="475">
        <f t="shared" si="33"/>
        <v>5541</v>
      </c>
      <c r="AQ18" s="480">
        <f t="shared" si="33"/>
        <v>14215579</v>
      </c>
      <c r="AR18" s="483">
        <f t="shared" si="33"/>
        <v>9704388</v>
      </c>
      <c r="AS18" s="483">
        <f t="shared" si="33"/>
        <v>4511191</v>
      </c>
      <c r="AT18" s="480">
        <f t="shared" si="33"/>
        <v>1127800</v>
      </c>
    </row>
    <row r="19" spans="1:46" s="195" customFormat="1" ht="15" customHeight="1" x14ac:dyDescent="0.2">
      <c r="A19" s="1281"/>
      <c r="B19" s="1285"/>
      <c r="C19" s="1280"/>
      <c r="D19" s="1282"/>
      <c r="E19" s="1283"/>
      <c r="F19" s="1283"/>
      <c r="G19" s="1283"/>
      <c r="H19" s="1283"/>
      <c r="I19" s="1283"/>
      <c r="J19" s="1283"/>
      <c r="K19" s="1283"/>
      <c r="L19" s="1283"/>
      <c r="M19" s="1283"/>
      <c r="N19" s="1283"/>
      <c r="O19" s="1283"/>
      <c r="P19" s="1283"/>
      <c r="Q19" s="1284"/>
      <c r="R19" s="1110"/>
      <c r="S19" s="1111"/>
      <c r="T19" s="1112"/>
      <c r="U19" s="1110"/>
      <c r="V19" s="1110"/>
      <c r="W19" s="1110"/>
      <c r="X19" s="1110"/>
      <c r="Y19" s="1110"/>
      <c r="Z19" s="1110"/>
      <c r="AA19" s="1110"/>
      <c r="AB19" s="1110"/>
      <c r="AC19" s="1284"/>
      <c r="AD19" s="1112"/>
      <c r="AE19" s="1110"/>
      <c r="AF19" s="1113"/>
      <c r="AG19" s="1110"/>
      <c r="AH19" s="1113"/>
      <c r="AI19" s="1110"/>
      <c r="AJ19" s="1110"/>
      <c r="AK19" s="1110"/>
      <c r="AL19" s="1110"/>
      <c r="AM19" s="1110"/>
      <c r="AN19" s="1284"/>
      <c r="AO19" s="1110"/>
      <c r="AP19" s="1110"/>
      <c r="AQ19" s="1110"/>
      <c r="AR19" s="1110"/>
      <c r="AS19" s="1110"/>
      <c r="AT19" s="1284"/>
    </row>
    <row r="20" spans="1:46" s="196" customFormat="1" ht="30" customHeight="1" thickBot="1" x14ac:dyDescent="0.25">
      <c r="A20" s="1531"/>
      <c r="B20" s="1531"/>
      <c r="C20" s="1532" t="s">
        <v>102</v>
      </c>
      <c r="D20" s="1533">
        <f>D18+D8</f>
        <v>3232</v>
      </c>
      <c r="E20" s="1534"/>
      <c r="F20" s="1535">
        <f>F18+F8</f>
        <v>11482846.555988524</v>
      </c>
      <c r="G20" s="1535"/>
      <c r="H20" s="1535">
        <f t="shared" ref="H20:AC20" si="34">H18+H8</f>
        <v>2542108.9831441697</v>
      </c>
      <c r="I20" s="1536">
        <f t="shared" si="34"/>
        <v>14024955</v>
      </c>
      <c r="J20" s="1537">
        <f t="shared" si="34"/>
        <v>118785</v>
      </c>
      <c r="K20" s="1537">
        <f t="shared" si="34"/>
        <v>-174278</v>
      </c>
      <c r="L20" s="1538">
        <f t="shared" si="34"/>
        <v>-55493</v>
      </c>
      <c r="M20" s="1536">
        <f t="shared" si="34"/>
        <v>13969462</v>
      </c>
      <c r="N20" s="1537">
        <f t="shared" si="34"/>
        <v>0</v>
      </c>
      <c r="O20" s="1537">
        <f t="shared" si="34"/>
        <v>-21386</v>
      </c>
      <c r="P20" s="1537">
        <f t="shared" si="34"/>
        <v>-21386</v>
      </c>
      <c r="Q20" s="1536">
        <f t="shared" si="34"/>
        <v>13948076</v>
      </c>
      <c r="R20" s="1539">
        <f t="shared" si="34"/>
        <v>-455387</v>
      </c>
      <c r="S20" s="1536">
        <f t="shared" si="34"/>
        <v>13492689</v>
      </c>
      <c r="T20" s="1539">
        <f t="shared" si="34"/>
        <v>0</v>
      </c>
      <c r="U20" s="1539">
        <f t="shared" si="34"/>
        <v>72806</v>
      </c>
      <c r="V20" s="1536">
        <f t="shared" si="34"/>
        <v>13565495</v>
      </c>
      <c r="W20" s="1535">
        <f t="shared" si="34"/>
        <v>8612928</v>
      </c>
      <c r="X20" s="1535">
        <f t="shared" si="34"/>
        <v>4952567</v>
      </c>
      <c r="Y20" s="1536">
        <f t="shared" si="34"/>
        <v>1238144</v>
      </c>
      <c r="Z20" s="1539">
        <f t="shared" si="34"/>
        <v>0</v>
      </c>
      <c r="AA20" s="1539">
        <f>AA18+AA8</f>
        <v>10000</v>
      </c>
      <c r="AB20" s="1539">
        <f t="shared" si="34"/>
        <v>0</v>
      </c>
      <c r="AC20" s="1536">
        <f t="shared" si="34"/>
        <v>13575495</v>
      </c>
      <c r="AD20" s="1535"/>
      <c r="AE20" s="1540">
        <f t="shared" ref="AE20:AT20" si="35">AE18+AE8</f>
        <v>18440540</v>
      </c>
      <c r="AF20" s="1541">
        <f t="shared" si="35"/>
        <v>-28</v>
      </c>
      <c r="AG20" s="1535">
        <f t="shared" si="35"/>
        <v>743994</v>
      </c>
      <c r="AH20" s="1542">
        <f t="shared" si="35"/>
        <v>-77</v>
      </c>
      <c r="AI20" s="1535">
        <f t="shared" si="35"/>
        <v>-225184</v>
      </c>
      <c r="AJ20" s="1538">
        <f t="shared" si="35"/>
        <v>518810</v>
      </c>
      <c r="AK20" s="1540">
        <f t="shared" si="35"/>
        <v>18959350</v>
      </c>
      <c r="AL20" s="1535">
        <f t="shared" si="35"/>
        <v>0</v>
      </c>
      <c r="AM20" s="1535">
        <f t="shared" si="35"/>
        <v>-36250</v>
      </c>
      <c r="AN20" s="1535">
        <f t="shared" si="35"/>
        <v>-36250</v>
      </c>
      <c r="AO20" s="1540">
        <f t="shared" si="35"/>
        <v>18923100</v>
      </c>
      <c r="AP20" s="1535">
        <f t="shared" si="35"/>
        <v>7634</v>
      </c>
      <c r="AQ20" s="1540">
        <f t="shared" si="35"/>
        <v>18930734</v>
      </c>
      <c r="AR20" s="1535">
        <f t="shared" si="35"/>
        <v>12368794</v>
      </c>
      <c r="AS20" s="1535">
        <f t="shared" si="35"/>
        <v>6561940</v>
      </c>
      <c r="AT20" s="1540">
        <f t="shared" si="35"/>
        <v>1640487</v>
      </c>
    </row>
    <row r="21" spans="1:46" s="503" customFormat="1" ht="16.149999999999999" hidden="1" customHeight="1" x14ac:dyDescent="0.25">
      <c r="A21" s="491"/>
      <c r="B21" s="491"/>
      <c r="C21" s="492"/>
      <c r="D21" s="493"/>
      <c r="E21" s="494"/>
      <c r="F21" s="495"/>
      <c r="G21" s="495"/>
      <c r="H21" s="495"/>
      <c r="I21" s="496"/>
      <c r="J21" s="497"/>
      <c r="K21" s="497"/>
      <c r="L21" s="498"/>
      <c r="M21" s="496"/>
      <c r="N21" s="497"/>
      <c r="O21" s="497">
        <f>-O20</f>
        <v>21386</v>
      </c>
      <c r="P21" s="497" t="s">
        <v>1699</v>
      </c>
      <c r="Q21" s="496"/>
      <c r="R21" s="499"/>
      <c r="S21" s="496"/>
      <c r="T21" s="499"/>
      <c r="U21" s="499"/>
      <c r="V21" s="496"/>
      <c r="W21" s="495"/>
      <c r="X21" s="495"/>
      <c r="Y21" s="496"/>
      <c r="Z21" s="499"/>
      <c r="AA21" s="499"/>
      <c r="AB21" s="499"/>
      <c r="AC21" s="496"/>
      <c r="AD21" s="495"/>
      <c r="AE21" s="500"/>
      <c r="AF21" s="501"/>
      <c r="AG21" s="495"/>
      <c r="AH21" s="502"/>
      <c r="AI21" s="495"/>
      <c r="AJ21" s="498"/>
      <c r="AK21" s="500"/>
      <c r="AL21" s="497"/>
      <c r="AM21" s="497">
        <f>-AM20</f>
        <v>36250</v>
      </c>
      <c r="AN21" s="497" t="s">
        <v>1699</v>
      </c>
      <c r="AO21" s="500"/>
      <c r="AP21" s="495"/>
      <c r="AQ21" s="500"/>
      <c r="AR21" s="495"/>
      <c r="AS21" s="495"/>
      <c r="AT21" s="500"/>
    </row>
    <row r="22" spans="1:46" s="503" customFormat="1" ht="16.149999999999999" hidden="1" customHeight="1" x14ac:dyDescent="0.25">
      <c r="A22" s="491"/>
      <c r="B22" s="491"/>
      <c r="C22" s="492"/>
      <c r="D22" s="493"/>
      <c r="E22" s="494"/>
      <c r="F22" s="495"/>
      <c r="G22" s="495"/>
      <c r="H22" s="495"/>
      <c r="I22" s="496"/>
      <c r="J22" s="497"/>
      <c r="K22" s="497"/>
      <c r="L22" s="498"/>
      <c r="M22" s="496"/>
      <c r="N22" s="1318"/>
      <c r="O22" s="504">
        <v>21454</v>
      </c>
      <c r="P22" s="505" t="s">
        <v>1698</v>
      </c>
      <c r="Q22" s="496"/>
      <c r="R22" s="499"/>
      <c r="S22" s="496"/>
      <c r="T22" s="499"/>
      <c r="U22" s="499"/>
      <c r="V22" s="496"/>
      <c r="W22" s="495"/>
      <c r="X22" s="495"/>
      <c r="Y22" s="496"/>
      <c r="Z22" s="499"/>
      <c r="AA22" s="499"/>
      <c r="AB22" s="499"/>
      <c r="AC22" s="496"/>
      <c r="AD22" s="495"/>
      <c r="AE22" s="500"/>
      <c r="AF22" s="501"/>
      <c r="AG22" s="495"/>
      <c r="AH22" s="502"/>
      <c r="AI22" s="495"/>
      <c r="AJ22" s="498"/>
      <c r="AK22" s="500"/>
      <c r="AL22" s="1318"/>
      <c r="AM22" s="504">
        <v>36894</v>
      </c>
      <c r="AN22" s="505" t="s">
        <v>1698</v>
      </c>
      <c r="AO22" s="500"/>
      <c r="AP22" s="495"/>
      <c r="AQ22" s="500"/>
      <c r="AR22" s="495"/>
      <c r="AS22" s="495"/>
      <c r="AT22" s="500"/>
    </row>
    <row r="23" spans="1:46" s="503" customFormat="1" ht="16.149999999999999" hidden="1" customHeight="1" x14ac:dyDescent="0.25">
      <c r="A23" s="491"/>
      <c r="B23" s="491"/>
      <c r="C23" s="492"/>
      <c r="D23" s="493"/>
      <c r="E23" s="494"/>
      <c r="F23" s="495"/>
      <c r="G23" s="495"/>
      <c r="H23" s="495"/>
      <c r="I23" s="496"/>
      <c r="J23" s="497"/>
      <c r="K23" s="497"/>
      <c r="L23" s="498"/>
      <c r="M23" s="496"/>
      <c r="N23" s="504"/>
      <c r="O23" s="504">
        <f>O21-O22</f>
        <v>-68</v>
      </c>
      <c r="P23" s="505" t="s">
        <v>468</v>
      </c>
      <c r="Q23" s="496"/>
      <c r="R23" s="499"/>
      <c r="S23" s="496"/>
      <c r="T23" s="499"/>
      <c r="U23" s="499"/>
      <c r="V23" s="496"/>
      <c r="W23" s="495"/>
      <c r="X23" s="495"/>
      <c r="Y23" s="496"/>
      <c r="Z23" s="499"/>
      <c r="AA23" s="499"/>
      <c r="AB23" s="499"/>
      <c r="AC23" s="496"/>
      <c r="AD23" s="495"/>
      <c r="AE23" s="500"/>
      <c r="AF23" s="501"/>
      <c r="AG23" s="495"/>
      <c r="AH23" s="502"/>
      <c r="AI23" s="495"/>
      <c r="AJ23" s="498"/>
      <c r="AK23" s="500"/>
      <c r="AL23" s="504"/>
      <c r="AM23" s="504">
        <f>AM21-AM22</f>
        <v>-644</v>
      </c>
      <c r="AN23" s="505" t="s">
        <v>468</v>
      </c>
      <c r="AO23" s="500"/>
      <c r="AP23" s="495"/>
      <c r="AQ23" s="500"/>
      <c r="AR23" s="495"/>
      <c r="AS23" s="495"/>
      <c r="AT23" s="500"/>
    </row>
    <row r="24" spans="1:46" customFormat="1" ht="16.149999999999999" customHeight="1" thickTop="1" x14ac:dyDescent="0.2"/>
    <row r="25" spans="1:46" customFormat="1" ht="20.45" customHeight="1" x14ac:dyDescent="0.2">
      <c r="Y25">
        <v>4</v>
      </c>
      <c r="AT25">
        <f>Y25</f>
        <v>4</v>
      </c>
    </row>
  </sheetData>
  <sortState ref="A10:AV17">
    <sortCondition sortBy="cellColor" ref="A10:A17" dxfId="57"/>
  </sortState>
  <mergeCells count="9">
    <mergeCell ref="AO1:AT1"/>
    <mergeCell ref="A1:C3"/>
    <mergeCell ref="AF2:AJ2"/>
    <mergeCell ref="J2:L2"/>
    <mergeCell ref="T2:U2"/>
    <mergeCell ref="Z2:AB2"/>
    <mergeCell ref="R1:AC1"/>
    <mergeCell ref="D1:Q1"/>
    <mergeCell ref="AD1:AN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1"/>
  <headerFooter alignWithMargins="0">
    <oddHeader xml:space="preserve">&amp;L&amp;"Arial,Bold"&amp;22&amp;K000000FY2018-19 MFP Budget Letter - March 2019&amp;R
</oddHeader>
    <oddFooter>&amp;R&amp;12&amp;P</oddFooter>
  </headerFooter>
  <colBreaks count="3" manualBreakCount="3">
    <brk id="17" max="19" man="1"/>
    <brk id="29" max="1048575" man="1"/>
    <brk id="40" max="19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F50"/>
  <sheetViews>
    <sheetView zoomScaleNormal="100" zoomScaleSheetLayoutView="100" workbookViewId="0">
      <pane xSplit="3" ySplit="6" topLeftCell="D7" activePane="bottomRight" state="frozen"/>
      <selection activeCell="F86" sqref="F86"/>
      <selection pane="topRight" activeCell="F86" sqref="F86"/>
      <selection pane="bottomLeft" activeCell="F86" sqref="F86"/>
      <selection pane="bottomRight" activeCell="D7" sqref="D7"/>
    </sheetView>
  </sheetViews>
  <sheetFormatPr defaultColWidth="8.85546875" defaultRowHeight="12.75" x14ac:dyDescent="0.2"/>
  <cols>
    <col min="1" max="1" width="9" style="190" customWidth="1"/>
    <col min="2" max="2" width="8.42578125" style="190" hidden="1" customWidth="1"/>
    <col min="3" max="3" width="35.140625" style="110" customWidth="1"/>
    <col min="4" max="4" width="14.7109375" style="110" customWidth="1"/>
    <col min="5" max="5" width="7.28515625" style="110" customWidth="1"/>
    <col min="6" max="6" width="14.7109375" style="110" customWidth="1"/>
    <col min="7" max="7" width="10.7109375" style="110" customWidth="1"/>
    <col min="8" max="8" width="7.28515625" style="110" customWidth="1"/>
    <col min="9" max="9" width="13.28515625" style="110" customWidth="1"/>
    <col min="10" max="10" width="10.7109375" style="110" customWidth="1"/>
    <col min="11" max="11" width="7.28515625" style="110" customWidth="1"/>
    <col min="12" max="12" width="13.28515625" style="110" customWidth="1"/>
    <col min="13" max="13" width="10.7109375" style="110" customWidth="1"/>
    <col min="14" max="14" width="7.28515625" style="110" customWidth="1"/>
    <col min="15" max="15" width="13.28515625" style="110" customWidth="1"/>
    <col min="16" max="16" width="10.7109375" style="110" customWidth="1"/>
    <col min="17" max="17" width="7.28515625" style="110" customWidth="1"/>
    <col min="18" max="18" width="13.28515625" style="110" customWidth="1"/>
    <col min="19" max="19" width="16.42578125" style="110" customWidth="1"/>
    <col min="20" max="22" width="14.85546875" style="110" customWidth="1"/>
    <col min="23" max="23" width="15.85546875" style="110" customWidth="1"/>
    <col min="24" max="24" width="13.28515625" style="110" customWidth="1"/>
    <col min="25" max="26" width="15.85546875" style="110" customWidth="1"/>
    <col min="27" max="27" width="13.42578125" style="110" customWidth="1"/>
    <col min="28" max="28" width="18.140625" style="110" customWidth="1"/>
    <col min="29" max="31" width="13.28515625" style="110" customWidth="1"/>
    <col min="32" max="32" width="12.28515625" style="110" customWidth="1"/>
    <col min="33" max="33" width="16.42578125" style="110" bestFit="1" customWidth="1"/>
    <col min="34" max="34" width="14.85546875" style="110" bestFit="1" customWidth="1"/>
    <col min="35" max="35" width="15.5703125" style="110" customWidth="1"/>
    <col min="36" max="36" width="13.85546875" style="110" customWidth="1"/>
    <col min="37" max="37" width="14.7109375" style="110" customWidth="1"/>
    <col min="38" max="38" width="13.85546875" style="110" customWidth="1"/>
    <col min="39" max="40" width="14.7109375" style="110" customWidth="1"/>
    <col min="41" max="41" width="14.85546875" style="110" bestFit="1" customWidth="1"/>
    <col min="42" max="42" width="13.85546875" style="110" customWidth="1"/>
    <col min="43" max="43" width="16.85546875" style="110" customWidth="1"/>
    <col min="44" max="44" width="15.28515625" style="110" customWidth="1"/>
    <col min="45" max="45" width="14.85546875" style="110" bestFit="1" customWidth="1"/>
    <col min="46" max="47" width="13.28515625" style="110" customWidth="1"/>
    <col min="48" max="48" width="14.85546875" style="110" bestFit="1" customWidth="1"/>
    <col min="49" max="50" width="14.42578125" style="110" hidden="1" customWidth="1"/>
    <col min="51" max="51" width="6.7109375" style="110" hidden="1" customWidth="1"/>
    <col min="52" max="53" width="10.5703125" style="110" hidden="1" customWidth="1"/>
    <col min="54" max="54" width="10" style="110" hidden="1" customWidth="1"/>
    <col min="55" max="55" width="4.5703125" style="110" hidden="1" customWidth="1"/>
    <col min="56" max="57" width="10.5703125" style="110" hidden="1" customWidth="1"/>
    <col min="58" max="58" width="10" style="110" hidden="1" customWidth="1"/>
    <col min="59" max="16384" width="8.85546875" style="110"/>
  </cols>
  <sheetData>
    <row r="1" spans="1:58" ht="21" customHeight="1" x14ac:dyDescent="0.2">
      <c r="A1" s="1763" t="s">
        <v>524</v>
      </c>
      <c r="B1" s="1763"/>
      <c r="C1" s="1764"/>
      <c r="D1" s="1755" t="s">
        <v>378</v>
      </c>
      <c r="E1" s="1756"/>
      <c r="F1" s="1756"/>
      <c r="G1" s="1756"/>
      <c r="H1" s="1756"/>
      <c r="I1" s="1756"/>
      <c r="J1" s="1756"/>
      <c r="K1" s="1756"/>
      <c r="L1" s="1756"/>
      <c r="M1" s="1756"/>
      <c r="N1" s="1756"/>
      <c r="O1" s="1756"/>
      <c r="P1" s="1756"/>
      <c r="Q1" s="1756"/>
      <c r="R1" s="1756"/>
      <c r="S1" s="1757"/>
      <c r="T1" s="1755" t="s">
        <v>378</v>
      </c>
      <c r="U1" s="1756"/>
      <c r="V1" s="1756"/>
      <c r="W1" s="1756"/>
      <c r="X1" s="1756"/>
      <c r="Y1" s="1756"/>
      <c r="Z1" s="1756"/>
      <c r="AA1" s="1756"/>
      <c r="AB1" s="1756"/>
      <c r="AC1" s="1756"/>
      <c r="AD1" s="1756"/>
      <c r="AE1" s="1756"/>
      <c r="AF1" s="1756"/>
      <c r="AG1" s="1757"/>
      <c r="AH1" s="1752" t="s">
        <v>485</v>
      </c>
      <c r="AI1" s="1753"/>
      <c r="AJ1" s="1753"/>
      <c r="AK1" s="1753"/>
      <c r="AL1" s="1753"/>
      <c r="AM1" s="1753"/>
      <c r="AN1" s="1753"/>
      <c r="AO1" s="1753"/>
      <c r="AP1" s="1753"/>
      <c r="AQ1" s="1753"/>
      <c r="AR1" s="1753"/>
      <c r="AS1" s="1753"/>
      <c r="AT1" s="1753"/>
      <c r="AU1" s="1753"/>
      <c r="AV1" s="1754"/>
      <c r="AW1" s="1758" t="s">
        <v>723</v>
      </c>
      <c r="AX1" s="1758" t="s">
        <v>722</v>
      </c>
    </row>
    <row r="2" spans="1:58" ht="18.75" customHeight="1" x14ac:dyDescent="0.2">
      <c r="A2" s="1764"/>
      <c r="B2" s="1764"/>
      <c r="C2" s="1764"/>
      <c r="D2" s="1760" t="s">
        <v>1238</v>
      </c>
      <c r="E2" s="1762" t="s">
        <v>714</v>
      </c>
      <c r="F2" s="1762"/>
      <c r="G2" s="1762" t="s">
        <v>1317</v>
      </c>
      <c r="H2" s="1762"/>
      <c r="I2" s="1762"/>
      <c r="J2" s="1762" t="s">
        <v>1314</v>
      </c>
      <c r="K2" s="1762"/>
      <c r="L2" s="1762"/>
      <c r="M2" s="1762" t="s">
        <v>1315</v>
      </c>
      <c r="N2" s="1762"/>
      <c r="O2" s="1762"/>
      <c r="P2" s="1762" t="s">
        <v>1316</v>
      </c>
      <c r="Q2" s="1762"/>
      <c r="R2" s="1762"/>
      <c r="S2" s="1760" t="s">
        <v>539</v>
      </c>
      <c r="T2" s="1585" t="s">
        <v>251</v>
      </c>
      <c r="U2" s="1585"/>
      <c r="V2" s="1585"/>
      <c r="W2" s="1760" t="s">
        <v>540</v>
      </c>
      <c r="X2" s="1760" t="s">
        <v>1363</v>
      </c>
      <c r="Y2" s="1760" t="s">
        <v>541</v>
      </c>
      <c r="Z2" s="1585" t="s">
        <v>1532</v>
      </c>
      <c r="AA2" s="1761" t="s">
        <v>500</v>
      </c>
      <c r="AB2" s="1760" t="s">
        <v>1323</v>
      </c>
      <c r="AC2" s="1760" t="s">
        <v>296</v>
      </c>
      <c r="AD2" s="1760" t="s">
        <v>297</v>
      </c>
      <c r="AE2" s="1760" t="s">
        <v>254</v>
      </c>
      <c r="AF2" s="1761" t="s">
        <v>514</v>
      </c>
      <c r="AG2" s="1760" t="s">
        <v>1324</v>
      </c>
      <c r="AH2" s="1759" t="s">
        <v>1645</v>
      </c>
      <c r="AI2" s="1759" t="s">
        <v>400</v>
      </c>
      <c r="AJ2" s="1745" t="s">
        <v>251</v>
      </c>
      <c r="AK2" s="1745"/>
      <c r="AL2" s="1745"/>
      <c r="AM2" s="1745"/>
      <c r="AN2" s="1745"/>
      <c r="AO2" s="1759" t="s">
        <v>520</v>
      </c>
      <c r="AP2" s="1759" t="s">
        <v>1364</v>
      </c>
      <c r="AQ2" s="1759" t="s">
        <v>521</v>
      </c>
      <c r="AR2" s="1585" t="s">
        <v>1532</v>
      </c>
      <c r="AS2" s="1759" t="s">
        <v>522</v>
      </c>
      <c r="AT2" s="1759" t="s">
        <v>356</v>
      </c>
      <c r="AU2" s="1759" t="s">
        <v>297</v>
      </c>
      <c r="AV2" s="1759" t="s">
        <v>396</v>
      </c>
      <c r="AW2" s="1758"/>
      <c r="AX2" s="1758"/>
    </row>
    <row r="3" spans="1:58" ht="103.5" customHeight="1" x14ac:dyDescent="0.2">
      <c r="A3" s="1764"/>
      <c r="B3" s="1764"/>
      <c r="C3" s="1764"/>
      <c r="D3" s="1760"/>
      <c r="E3" s="1204" t="s">
        <v>489</v>
      </c>
      <c r="F3" s="1204" t="s">
        <v>718</v>
      </c>
      <c r="G3" s="1204" t="s">
        <v>1237</v>
      </c>
      <c r="H3" s="1204" t="s">
        <v>489</v>
      </c>
      <c r="I3" s="1204" t="s">
        <v>397</v>
      </c>
      <c r="J3" s="1204" t="s">
        <v>1236</v>
      </c>
      <c r="K3" s="1204" t="s">
        <v>489</v>
      </c>
      <c r="L3" s="1204" t="s">
        <v>397</v>
      </c>
      <c r="M3" s="1204" t="s">
        <v>1235</v>
      </c>
      <c r="N3" s="1204" t="s">
        <v>512</v>
      </c>
      <c r="O3" s="1204" t="s">
        <v>397</v>
      </c>
      <c r="P3" s="1204" t="s">
        <v>1235</v>
      </c>
      <c r="Q3" s="1204" t="s">
        <v>512</v>
      </c>
      <c r="R3" s="1204" t="s">
        <v>397</v>
      </c>
      <c r="S3" s="1760"/>
      <c r="T3" s="1070" t="s">
        <v>1233</v>
      </c>
      <c r="U3" s="1070" t="s">
        <v>1234</v>
      </c>
      <c r="V3" s="1070" t="s">
        <v>253</v>
      </c>
      <c r="W3" s="1760"/>
      <c r="X3" s="1760"/>
      <c r="Y3" s="1760"/>
      <c r="Z3" s="1585"/>
      <c r="AA3" s="1761"/>
      <c r="AB3" s="1760"/>
      <c r="AC3" s="1760"/>
      <c r="AD3" s="1760"/>
      <c r="AE3" s="1760"/>
      <c r="AF3" s="1761"/>
      <c r="AG3" s="1760"/>
      <c r="AH3" s="1759"/>
      <c r="AI3" s="1759"/>
      <c r="AJ3" s="1070" t="s">
        <v>1242</v>
      </c>
      <c r="AK3" s="1070" t="s">
        <v>1243</v>
      </c>
      <c r="AL3" s="1070" t="s">
        <v>1241</v>
      </c>
      <c r="AM3" s="1070" t="s">
        <v>1246</v>
      </c>
      <c r="AN3" s="1070" t="s">
        <v>253</v>
      </c>
      <c r="AO3" s="1759"/>
      <c r="AP3" s="1759"/>
      <c r="AQ3" s="1759"/>
      <c r="AR3" s="1585"/>
      <c r="AS3" s="1759"/>
      <c r="AT3" s="1759"/>
      <c r="AU3" s="1759"/>
      <c r="AV3" s="1759"/>
      <c r="AW3" s="1758"/>
      <c r="AX3" s="1758"/>
      <c r="AZ3" s="1092" t="s">
        <v>1700</v>
      </c>
      <c r="BA3" s="1092" t="s">
        <v>1701</v>
      </c>
      <c r="BB3" s="1092" t="s">
        <v>468</v>
      </c>
      <c r="BD3" s="1092" t="s">
        <v>1697</v>
      </c>
      <c r="BE3" s="1092" t="s">
        <v>1696</v>
      </c>
      <c r="BF3" s="1092" t="s">
        <v>468</v>
      </c>
    </row>
    <row r="4" spans="1:58" ht="14.25" customHeight="1" x14ac:dyDescent="0.2">
      <c r="A4" s="1210"/>
      <c r="B4" s="1211"/>
      <c r="C4" s="1208"/>
      <c r="D4" s="1205">
        <v>1</v>
      </c>
      <c r="E4" s="1205">
        <f t="shared" ref="E4:Z4" si="0">D4+1</f>
        <v>2</v>
      </c>
      <c r="F4" s="1205">
        <f t="shared" si="0"/>
        <v>3</v>
      </c>
      <c r="G4" s="1205">
        <f t="shared" si="0"/>
        <v>4</v>
      </c>
      <c r="H4" s="1205">
        <f t="shared" si="0"/>
        <v>5</v>
      </c>
      <c r="I4" s="1205">
        <f t="shared" si="0"/>
        <v>6</v>
      </c>
      <c r="J4" s="1205">
        <f t="shared" si="0"/>
        <v>7</v>
      </c>
      <c r="K4" s="1205">
        <f t="shared" si="0"/>
        <v>8</v>
      </c>
      <c r="L4" s="1205">
        <f t="shared" si="0"/>
        <v>9</v>
      </c>
      <c r="M4" s="1205">
        <f t="shared" si="0"/>
        <v>10</v>
      </c>
      <c r="N4" s="1205">
        <f t="shared" si="0"/>
        <v>11</v>
      </c>
      <c r="O4" s="1205">
        <f t="shared" si="0"/>
        <v>12</v>
      </c>
      <c r="P4" s="1205">
        <f t="shared" si="0"/>
        <v>13</v>
      </c>
      <c r="Q4" s="1205">
        <f t="shared" si="0"/>
        <v>14</v>
      </c>
      <c r="R4" s="1205">
        <f t="shared" si="0"/>
        <v>15</v>
      </c>
      <c r="S4" s="1205">
        <f t="shared" si="0"/>
        <v>16</v>
      </c>
      <c r="T4" s="1205">
        <f t="shared" si="0"/>
        <v>17</v>
      </c>
      <c r="U4" s="1205">
        <f t="shared" si="0"/>
        <v>18</v>
      </c>
      <c r="V4" s="1205">
        <f t="shared" si="0"/>
        <v>19</v>
      </c>
      <c r="W4" s="1205">
        <f t="shared" si="0"/>
        <v>20</v>
      </c>
      <c r="X4" s="1205">
        <f t="shared" si="0"/>
        <v>21</v>
      </c>
      <c r="Y4" s="1205">
        <f t="shared" si="0"/>
        <v>22</v>
      </c>
      <c r="Z4" s="1205">
        <f t="shared" si="0"/>
        <v>23</v>
      </c>
      <c r="AA4" s="1205" t="s">
        <v>1112</v>
      </c>
      <c r="AB4" s="1205">
        <v>24</v>
      </c>
      <c r="AC4" s="1205">
        <f>AB4+1</f>
        <v>25</v>
      </c>
      <c r="AD4" s="1205">
        <f>AC4+1</f>
        <v>26</v>
      </c>
      <c r="AE4" s="1205">
        <f>AD4+1</f>
        <v>27</v>
      </c>
      <c r="AF4" s="1205" t="s">
        <v>1113</v>
      </c>
      <c r="AG4" s="1205">
        <v>28</v>
      </c>
      <c r="AH4" s="1205">
        <f t="shared" ref="AH4:AV4" si="1">AG4+1</f>
        <v>29</v>
      </c>
      <c r="AI4" s="1205">
        <f t="shared" si="1"/>
        <v>30</v>
      </c>
      <c r="AJ4" s="1205">
        <f t="shared" si="1"/>
        <v>31</v>
      </c>
      <c r="AK4" s="1205">
        <f t="shared" si="1"/>
        <v>32</v>
      </c>
      <c r="AL4" s="1205">
        <f t="shared" si="1"/>
        <v>33</v>
      </c>
      <c r="AM4" s="1205">
        <f t="shared" si="1"/>
        <v>34</v>
      </c>
      <c r="AN4" s="1205">
        <f t="shared" si="1"/>
        <v>35</v>
      </c>
      <c r="AO4" s="1205">
        <f t="shared" si="1"/>
        <v>36</v>
      </c>
      <c r="AP4" s="1205">
        <f t="shared" si="1"/>
        <v>37</v>
      </c>
      <c r="AQ4" s="1205">
        <f t="shared" si="1"/>
        <v>38</v>
      </c>
      <c r="AR4" s="1205">
        <f t="shared" si="1"/>
        <v>39</v>
      </c>
      <c r="AS4" s="1205">
        <f t="shared" si="1"/>
        <v>40</v>
      </c>
      <c r="AT4" s="1205">
        <f t="shared" si="1"/>
        <v>41</v>
      </c>
      <c r="AU4" s="1205">
        <f t="shared" si="1"/>
        <v>42</v>
      </c>
      <c r="AV4" s="1205">
        <f t="shared" si="1"/>
        <v>43</v>
      </c>
      <c r="AW4" s="784">
        <f>AV4+1</f>
        <v>44</v>
      </c>
      <c r="AX4" s="784">
        <f>AW4+1</f>
        <v>45</v>
      </c>
      <c r="AY4" s="784">
        <f t="shared" ref="AY4:BF4" si="2">AX4+1</f>
        <v>46</v>
      </c>
      <c r="AZ4" s="784">
        <f t="shared" si="2"/>
        <v>47</v>
      </c>
      <c r="BA4" s="784">
        <f t="shared" si="2"/>
        <v>48</v>
      </c>
      <c r="BB4" s="784">
        <f t="shared" si="2"/>
        <v>49</v>
      </c>
      <c r="BC4" s="784">
        <f t="shared" si="2"/>
        <v>50</v>
      </c>
      <c r="BD4" s="784">
        <f t="shared" si="2"/>
        <v>51</v>
      </c>
      <c r="BE4" s="784">
        <f t="shared" si="2"/>
        <v>52</v>
      </c>
      <c r="BF4" s="784">
        <f t="shared" si="2"/>
        <v>53</v>
      </c>
    </row>
    <row r="5" spans="1:58" s="802" customFormat="1" ht="35.25" customHeight="1" x14ac:dyDescent="0.2">
      <c r="A5" s="1212"/>
      <c r="B5" s="1213"/>
      <c r="C5" s="1224"/>
      <c r="D5" s="1206" t="s">
        <v>1050</v>
      </c>
      <c r="E5" s="985" t="s">
        <v>1122</v>
      </c>
      <c r="F5" s="985" t="s">
        <v>1052</v>
      </c>
      <c r="G5" s="1206" t="s">
        <v>1313</v>
      </c>
      <c r="H5" s="1206" t="s">
        <v>1063</v>
      </c>
      <c r="I5" s="1206" t="s">
        <v>1123</v>
      </c>
      <c r="J5" s="1206" t="s">
        <v>1312</v>
      </c>
      <c r="K5" s="1206" t="s">
        <v>1065</v>
      </c>
      <c r="L5" s="1206" t="s">
        <v>1124</v>
      </c>
      <c r="M5" s="1206" t="s">
        <v>1310</v>
      </c>
      <c r="N5" s="1206" t="s">
        <v>1067</v>
      </c>
      <c r="O5" s="1206" t="s">
        <v>1125</v>
      </c>
      <c r="P5" s="1206" t="s">
        <v>1311</v>
      </c>
      <c r="Q5" s="1206" t="s">
        <v>1069</v>
      </c>
      <c r="R5" s="1206" t="s">
        <v>1126</v>
      </c>
      <c r="S5" s="1206" t="s">
        <v>1362</v>
      </c>
      <c r="T5" s="1206" t="s">
        <v>1304</v>
      </c>
      <c r="U5" s="1206" t="s">
        <v>1305</v>
      </c>
      <c r="V5" s="1206" t="s">
        <v>1128</v>
      </c>
      <c r="W5" s="1206" t="s">
        <v>1129</v>
      </c>
      <c r="X5" s="1206" t="s">
        <v>1130</v>
      </c>
      <c r="Y5" s="1206" t="s">
        <v>1131</v>
      </c>
      <c r="Z5" s="1206" t="s">
        <v>1058</v>
      </c>
      <c r="AA5" s="1206" t="s">
        <v>1582</v>
      </c>
      <c r="AB5" s="1206" t="s">
        <v>1357</v>
      </c>
      <c r="AC5" s="1206" t="s">
        <v>1358</v>
      </c>
      <c r="AD5" s="1206" t="s">
        <v>1134</v>
      </c>
      <c r="AE5" s="1206" t="s">
        <v>1359</v>
      </c>
      <c r="AF5" s="1206" t="s">
        <v>1583</v>
      </c>
      <c r="AG5" s="1206" t="s">
        <v>1360</v>
      </c>
      <c r="AH5" s="1206" t="s">
        <v>1091</v>
      </c>
      <c r="AI5" s="1206" t="s">
        <v>1137</v>
      </c>
      <c r="AJ5" s="1206" t="s">
        <v>1304</v>
      </c>
      <c r="AK5" s="1206" t="s">
        <v>1138</v>
      </c>
      <c r="AL5" s="1206" t="s">
        <v>1305</v>
      </c>
      <c r="AM5" s="1206" t="s">
        <v>1139</v>
      </c>
      <c r="AN5" s="1206" t="s">
        <v>1140</v>
      </c>
      <c r="AO5" s="1206" t="s">
        <v>1141</v>
      </c>
      <c r="AP5" s="1206" t="s">
        <v>1142</v>
      </c>
      <c r="AQ5" s="1206" t="s">
        <v>1143</v>
      </c>
      <c r="AR5" s="1206" t="s">
        <v>1058</v>
      </c>
      <c r="AS5" s="1206" t="s">
        <v>1109</v>
      </c>
      <c r="AT5" s="1206" t="s">
        <v>1353</v>
      </c>
      <c r="AU5" s="1206" t="s">
        <v>1111</v>
      </c>
      <c r="AV5" s="1206" t="s">
        <v>1361</v>
      </c>
      <c r="AW5" s="1180" t="s">
        <v>1114</v>
      </c>
      <c r="AX5" s="1180" t="s">
        <v>1115</v>
      </c>
      <c r="AY5" s="1180"/>
      <c r="AZ5" s="1180" t="s">
        <v>1116</v>
      </c>
      <c r="BA5" s="1180" t="s">
        <v>1117</v>
      </c>
      <c r="BB5" s="1180" t="s">
        <v>1118</v>
      </c>
      <c r="BC5" s="1180"/>
      <c r="BD5" s="1180" t="s">
        <v>1119</v>
      </c>
      <c r="BE5" s="1180" t="s">
        <v>1120</v>
      </c>
      <c r="BF5" s="1180" t="s">
        <v>1121</v>
      </c>
    </row>
    <row r="6" spans="1:58" s="802" customFormat="1" ht="11.25" hidden="1" x14ac:dyDescent="0.2">
      <c r="A6" s="1207"/>
      <c r="B6" s="1207"/>
      <c r="C6" s="1209"/>
      <c r="D6" s="1180" t="s">
        <v>805</v>
      </c>
      <c r="E6" s="1180"/>
      <c r="F6" s="1180" t="s">
        <v>805</v>
      </c>
      <c r="G6" s="1180" t="s">
        <v>805</v>
      </c>
      <c r="H6" s="1180"/>
      <c r="I6" s="1180" t="s">
        <v>805</v>
      </c>
      <c r="J6" s="1180" t="s">
        <v>805</v>
      </c>
      <c r="K6" s="1180"/>
      <c r="L6" s="1180" t="s">
        <v>805</v>
      </c>
      <c r="M6" s="1180" t="s">
        <v>805</v>
      </c>
      <c r="N6" s="1180"/>
      <c r="O6" s="1180" t="s">
        <v>805</v>
      </c>
      <c r="P6" s="1180" t="s">
        <v>805</v>
      </c>
      <c r="Q6" s="1180"/>
      <c r="R6" s="1180" t="s">
        <v>805</v>
      </c>
      <c r="S6" s="1180" t="s">
        <v>805</v>
      </c>
      <c r="T6" s="1180" t="s">
        <v>805</v>
      </c>
      <c r="U6" s="1180" t="s">
        <v>805</v>
      </c>
      <c r="V6" s="1180" t="s">
        <v>805</v>
      </c>
      <c r="W6" s="1180" t="s">
        <v>805</v>
      </c>
      <c r="X6" s="1180" t="s">
        <v>805</v>
      </c>
      <c r="Y6" s="1180" t="s">
        <v>805</v>
      </c>
      <c r="Z6" s="1180" t="s">
        <v>805</v>
      </c>
      <c r="AA6" s="1180" t="s">
        <v>805</v>
      </c>
      <c r="AB6" s="1180" t="s">
        <v>805</v>
      </c>
      <c r="AC6" s="1180" t="s">
        <v>805</v>
      </c>
      <c r="AD6" s="1180" t="s">
        <v>805</v>
      </c>
      <c r="AE6" s="1180" t="s">
        <v>805</v>
      </c>
      <c r="AF6" s="1180" t="s">
        <v>805</v>
      </c>
      <c r="AG6" s="1180" t="s">
        <v>805</v>
      </c>
      <c r="AH6" s="1180"/>
      <c r="AI6" s="1180" t="s">
        <v>805</v>
      </c>
      <c r="AJ6" s="1180" t="s">
        <v>805</v>
      </c>
      <c r="AK6" s="1180" t="s">
        <v>805</v>
      </c>
      <c r="AL6" s="1180" t="s">
        <v>805</v>
      </c>
      <c r="AM6" s="1180" t="s">
        <v>805</v>
      </c>
      <c r="AN6" s="1180" t="s">
        <v>805</v>
      </c>
      <c r="AO6" s="1180" t="s">
        <v>805</v>
      </c>
      <c r="AP6" s="1180" t="s">
        <v>805</v>
      </c>
      <c r="AQ6" s="1180" t="s">
        <v>805</v>
      </c>
      <c r="AR6" s="1180" t="s">
        <v>805</v>
      </c>
      <c r="AS6" s="1180" t="s">
        <v>805</v>
      </c>
      <c r="AT6" s="1180" t="s">
        <v>805</v>
      </c>
      <c r="AU6" s="1180" t="s">
        <v>805</v>
      </c>
      <c r="AV6" s="1180" t="s">
        <v>805</v>
      </c>
      <c r="AW6" s="1180" t="s">
        <v>806</v>
      </c>
      <c r="AX6" s="1180" t="s">
        <v>806</v>
      </c>
      <c r="AY6" s="1180"/>
      <c r="AZ6" s="1180" t="s">
        <v>1088</v>
      </c>
      <c r="BA6" s="1180" t="s">
        <v>806</v>
      </c>
      <c r="BB6" s="1180" t="s">
        <v>806</v>
      </c>
      <c r="BC6" s="1180"/>
      <c r="BD6" s="1180" t="s">
        <v>1088</v>
      </c>
      <c r="BE6" s="1180" t="s">
        <v>806</v>
      </c>
      <c r="BF6" s="1180" t="s">
        <v>806</v>
      </c>
    </row>
    <row r="7" spans="1:58" ht="16.5" customHeight="1" x14ac:dyDescent="0.2">
      <c r="A7" s="1217">
        <v>341001</v>
      </c>
      <c r="B7" s="1218">
        <v>341001</v>
      </c>
      <c r="C7" s="1219" t="s">
        <v>282</v>
      </c>
      <c r="D7" s="1214">
        <f>'5C1B_DArbonne'!$C$84</f>
        <v>955</v>
      </c>
      <c r="E7" s="354"/>
      <c r="F7" s="355">
        <f>'5C1B_DArbonne'!$E$84</f>
        <v>4729242.1891095461</v>
      </c>
      <c r="G7" s="356">
        <f>'5C1B_DArbonne'!$F$84</f>
        <v>557</v>
      </c>
      <c r="H7" s="354"/>
      <c r="I7" s="355">
        <f>'5C1B_DArbonne'!$H$84</f>
        <v>368503.98940714775</v>
      </c>
      <c r="J7" s="356">
        <f>'5C1B_DArbonne'!$I$84</f>
        <v>460</v>
      </c>
      <c r="K7" s="354"/>
      <c r="L7" s="355">
        <f>'5C1B_DArbonne'!$K$84</f>
        <v>82921.130132972467</v>
      </c>
      <c r="M7" s="356">
        <f>'5C1B_DArbonne'!$L$84</f>
        <v>66</v>
      </c>
      <c r="N7" s="354"/>
      <c r="O7" s="355">
        <f>'5C1B_DArbonne'!$N$84</f>
        <v>295469.76868016261</v>
      </c>
      <c r="P7" s="356">
        <f>'5C1B_DArbonne'!$O$84</f>
        <v>8</v>
      </c>
      <c r="Q7" s="354"/>
      <c r="R7" s="355">
        <f>'5C1B_DArbonne'!$Q$84</f>
        <v>14134.403961209597</v>
      </c>
      <c r="S7" s="357">
        <f>'5C1B_DArbonne'!$R$84</f>
        <v>5490272</v>
      </c>
      <c r="T7" s="354">
        <f>'5C1B_DArbonne'!$S$84</f>
        <v>67495</v>
      </c>
      <c r="U7" s="354">
        <f>'5C1B_DArbonne'!$T$84</f>
        <v>-33955</v>
      </c>
      <c r="V7" s="358">
        <f>'5C1B_DArbonne'!$U$84</f>
        <v>33540</v>
      </c>
      <c r="W7" s="357">
        <f>'5C1B_DArbonne'!$V$84</f>
        <v>5523812</v>
      </c>
      <c r="X7" s="355">
        <f>'5C1B_DArbonne'!$W$84</f>
        <v>-13810</v>
      </c>
      <c r="Y7" s="357">
        <f>'5C1B_DArbonne'!$X$84</f>
        <v>5510002</v>
      </c>
      <c r="Z7" s="354">
        <f>'5C1B_DArbonne'!$Y$84</f>
        <v>3001</v>
      </c>
      <c r="AA7" s="369">
        <f>('5C1B_DArbonne'!$Z$78+'5C1B_DArbonne'!$Z$82)</f>
        <v>24190</v>
      </c>
      <c r="AB7" s="357">
        <f>'5C1B_DArbonne'!$Z$84</f>
        <v>5537193</v>
      </c>
      <c r="AC7" s="354">
        <f>'5C1B_DArbonne'!$AA$84</f>
        <v>3667888</v>
      </c>
      <c r="AD7" s="354">
        <f>'5C1B_DArbonne'!$AB$84</f>
        <v>1869305</v>
      </c>
      <c r="AE7" s="357">
        <f>'5C1B_DArbonne'!$AC$84</f>
        <v>467327</v>
      </c>
      <c r="AF7" s="369">
        <f>('5C1B_DArbonne'!$AD$79+'5C1B_DArbonne'!$AD$80+'5C1B_DArbonne'!$AD$81)</f>
        <v>38080</v>
      </c>
      <c r="AG7" s="359">
        <f>'5C1B_DArbonne'!$AD$84</f>
        <v>5575273</v>
      </c>
      <c r="AH7" s="360"/>
      <c r="AI7" s="361">
        <f>'5C1B_DArbonne'!$AF$84</f>
        <v>3521775</v>
      </c>
      <c r="AJ7" s="353">
        <f>'5C1B_DArbonne'!$AG$84</f>
        <v>13</v>
      </c>
      <c r="AK7" s="360">
        <f>'5C1B_DArbonne'!$AH$84</f>
        <v>79010</v>
      </c>
      <c r="AL7" s="353">
        <f>'5C1B_DArbonne'!$AI$84</f>
        <v>-20</v>
      </c>
      <c r="AM7" s="362">
        <f>'5C1B_DArbonne'!$AJ$84</f>
        <v>-35454</v>
      </c>
      <c r="AN7" s="363">
        <f>'5C1B_DArbonne'!$AK$84</f>
        <v>43556</v>
      </c>
      <c r="AO7" s="361">
        <f>'5C1B_DArbonne'!$AL$84</f>
        <v>3565331</v>
      </c>
      <c r="AP7" s="364">
        <f>'5C1B_DArbonne'!$AM$84</f>
        <v>-8912</v>
      </c>
      <c r="AQ7" s="361">
        <f>'5C1B_DArbonne'!$AN$84</f>
        <v>3556419</v>
      </c>
      <c r="AR7" s="362">
        <f>'5C1B_DArbonne'!$AO$84</f>
        <v>0</v>
      </c>
      <c r="AS7" s="361">
        <f>'5C1B_DArbonne'!$AP$84</f>
        <v>3556419</v>
      </c>
      <c r="AT7" s="362">
        <f>'5C1B_DArbonne'!$AQ$84</f>
        <v>2710152</v>
      </c>
      <c r="AU7" s="362">
        <f>'5C1B_DArbonne'!$AR$84</f>
        <v>846267</v>
      </c>
      <c r="AV7" s="361">
        <f>'5C1B_DArbonne'!$AS$84</f>
        <v>211567</v>
      </c>
      <c r="AW7" s="362">
        <f t="shared" ref="AW7:AW42" si="3">AB7+AS7</f>
        <v>9093612</v>
      </c>
      <c r="AX7" s="362">
        <f t="shared" ref="AX7:AX42" si="4">AE7+AV7</f>
        <v>678894</v>
      </c>
      <c r="AZ7" s="364">
        <v>13727</v>
      </c>
      <c r="BA7" s="364">
        <f>-X7</f>
        <v>13810</v>
      </c>
      <c r="BB7" s="364">
        <f>BA7-AZ7</f>
        <v>83</v>
      </c>
      <c r="BD7" s="364">
        <v>10189</v>
      </c>
      <c r="BE7" s="364">
        <f>-AP7</f>
        <v>8912</v>
      </c>
      <c r="BF7" s="364">
        <f t="shared" ref="BF7:BF42" si="5">BE7-BD7</f>
        <v>-1277</v>
      </c>
    </row>
    <row r="8" spans="1:58" ht="16.5" customHeight="1" x14ac:dyDescent="0.2">
      <c r="A8" s="366">
        <v>343001</v>
      </c>
      <c r="B8" s="516">
        <v>343001</v>
      </c>
      <c r="C8" s="1220" t="s">
        <v>435</v>
      </c>
      <c r="D8" s="1215">
        <f>'5C1A_Madison'!$C$84</f>
        <v>569</v>
      </c>
      <c r="E8" s="372"/>
      <c r="F8" s="373">
        <f>'5C1A_Madison'!$E$84</f>
        <v>1857882.731323774</v>
      </c>
      <c r="G8" s="374">
        <f>'5C1A_Madison'!$F$84</f>
        <v>441</v>
      </c>
      <c r="H8" s="372"/>
      <c r="I8" s="373">
        <f>'5C1A_Madison'!$H$84</f>
        <v>181806.74739537822</v>
      </c>
      <c r="J8" s="374">
        <f>'5C1A_Madison'!$I$84</f>
        <v>747.5</v>
      </c>
      <c r="K8" s="372"/>
      <c r="L8" s="373">
        <f>'5C1A_Madison'!$K$84</f>
        <v>84676.328039504675</v>
      </c>
      <c r="M8" s="374">
        <f>'5C1A_Madison'!$L$84</f>
        <v>32</v>
      </c>
      <c r="N8" s="372"/>
      <c r="O8" s="373">
        <f>'5C1A_Madison'!$N$84</f>
        <v>90387.56675552862</v>
      </c>
      <c r="P8" s="374">
        <f>'5C1A_Madison'!$O$84</f>
        <v>0</v>
      </c>
      <c r="Q8" s="372"/>
      <c r="R8" s="373">
        <f>'5C1A_Madison'!$Q$84</f>
        <v>0</v>
      </c>
      <c r="S8" s="375">
        <f>'5C1A_Madison'!$R$84</f>
        <v>2214754</v>
      </c>
      <c r="T8" s="372">
        <f>'5C1A_Madison'!$S$84</f>
        <v>-16232</v>
      </c>
      <c r="U8" s="372">
        <f>'5C1A_Madison'!$T$84</f>
        <v>-8816</v>
      </c>
      <c r="V8" s="376">
        <f>'5C1A_Madison'!$U$84</f>
        <v>-25048</v>
      </c>
      <c r="W8" s="375">
        <f>'5C1A_Madison'!$V$84</f>
        <v>2189706</v>
      </c>
      <c r="X8" s="373">
        <f>'5C1A_Madison'!$W$84</f>
        <v>-5474</v>
      </c>
      <c r="Y8" s="375">
        <f>'5C1A_Madison'!$X$84</f>
        <v>2184232</v>
      </c>
      <c r="Z8" s="372">
        <f>'5C1A_Madison'!$Y$84</f>
        <v>-40309</v>
      </c>
      <c r="AA8" s="377">
        <f>('5C1A_Madison'!$Z$78+'5C1A_Madison'!$Z$82)</f>
        <v>33571</v>
      </c>
      <c r="AB8" s="375">
        <f>'5C1A_Madison'!$Z$84</f>
        <v>2177494</v>
      </c>
      <c r="AC8" s="372">
        <f>'5C1A_Madison'!$AA$84</f>
        <v>1466580</v>
      </c>
      <c r="AD8" s="372">
        <f>'5C1A_Madison'!$AB$84</f>
        <v>710914</v>
      </c>
      <c r="AE8" s="375">
        <f>'5C1A_Madison'!$AC$84</f>
        <v>177730</v>
      </c>
      <c r="AF8" s="377">
        <f>('5C1A_Madison'!$AD$79+'5C1A_Madison'!$AD$80+'5C1A_Madison'!$AD$81)</f>
        <v>55216</v>
      </c>
      <c r="AG8" s="378">
        <f>'5C1A_Madison'!$AD$84</f>
        <v>2232710</v>
      </c>
      <c r="AH8" s="379"/>
      <c r="AI8" s="380">
        <f>'5C1A_Madison'!$AF$84</f>
        <v>4239088</v>
      </c>
      <c r="AJ8" s="371">
        <f>'5C1A_Madison'!$AG$84</f>
        <v>-12</v>
      </c>
      <c r="AK8" s="379">
        <f>'5C1A_Madison'!$AH$84</f>
        <v>-139895</v>
      </c>
      <c r="AL8" s="371">
        <f>'5C1A_Madison'!$AI$84</f>
        <v>-5</v>
      </c>
      <c r="AM8" s="381">
        <f>'5C1A_Madison'!$AJ$84</f>
        <v>-22719</v>
      </c>
      <c r="AN8" s="382">
        <f>'5C1A_Madison'!$AK$84</f>
        <v>-162614</v>
      </c>
      <c r="AO8" s="380">
        <f>'5C1A_Madison'!$AL$84</f>
        <v>4076474</v>
      </c>
      <c r="AP8" s="383">
        <f>'5C1A_Madison'!$AM$84</f>
        <v>-10191</v>
      </c>
      <c r="AQ8" s="380">
        <f>'5C1A_Madison'!$AN$84</f>
        <v>4066283</v>
      </c>
      <c r="AR8" s="381">
        <f>'5C1A_Madison'!$AO$84</f>
        <v>-15028</v>
      </c>
      <c r="AS8" s="380">
        <f>'5C1A_Madison'!$AP$84</f>
        <v>4051255</v>
      </c>
      <c r="AT8" s="381">
        <f>'5C1A_Madison'!$AQ$84</f>
        <v>2843670</v>
      </c>
      <c r="AU8" s="381">
        <f>'5C1A_Madison'!$AR$84</f>
        <v>1207585</v>
      </c>
      <c r="AV8" s="380">
        <f>'5C1A_Madison'!$AS$84</f>
        <v>301897</v>
      </c>
      <c r="AW8" s="381">
        <f t="shared" si="3"/>
        <v>6228749</v>
      </c>
      <c r="AX8" s="381">
        <f t="shared" si="4"/>
        <v>479627</v>
      </c>
      <c r="AZ8" s="383">
        <v>5536</v>
      </c>
      <c r="BA8" s="383">
        <f t="shared" ref="BA8:BA42" si="6">-X8</f>
        <v>5474</v>
      </c>
      <c r="BB8" s="383">
        <f t="shared" ref="BB8:BB42" si="7">BA8-AZ8</f>
        <v>-62</v>
      </c>
      <c r="BD8" s="383">
        <v>10728</v>
      </c>
      <c r="BE8" s="383">
        <f t="shared" ref="BE8:BE42" si="8">-AP8</f>
        <v>10191</v>
      </c>
      <c r="BF8" s="383">
        <f t="shared" si="5"/>
        <v>-537</v>
      </c>
    </row>
    <row r="9" spans="1:58" ht="16.5" customHeight="1" x14ac:dyDescent="0.2">
      <c r="A9" s="366">
        <v>344001</v>
      </c>
      <c r="B9" s="516">
        <v>344001</v>
      </c>
      <c r="C9" s="1220" t="s">
        <v>283</v>
      </c>
      <c r="D9" s="1215">
        <f>'5C1C_Intl High'!$C$84</f>
        <v>565</v>
      </c>
      <c r="E9" s="372"/>
      <c r="F9" s="373">
        <f>'5C1C_Intl High'!$E$84</f>
        <v>1947922.1922995772</v>
      </c>
      <c r="G9" s="374">
        <f>'5C1C_Intl High'!$F$84</f>
        <v>424</v>
      </c>
      <c r="H9" s="372"/>
      <c r="I9" s="373">
        <f>'5C1C_Intl High'!$H$84</f>
        <v>196606.84598497904</v>
      </c>
      <c r="J9" s="374">
        <f>'5C1C_Intl High'!$I$84</f>
        <v>0</v>
      </c>
      <c r="K9" s="372"/>
      <c r="L9" s="373">
        <f>'5C1C_Intl High'!$K$84</f>
        <v>0</v>
      </c>
      <c r="M9" s="374">
        <f>'5C1C_Intl High'!$L$84</f>
        <v>58</v>
      </c>
      <c r="N9" s="372"/>
      <c r="O9" s="373">
        <f>'5C1C_Intl High'!$N$84</f>
        <v>184463.30701369166</v>
      </c>
      <c r="P9" s="374">
        <f>'5C1C_Intl High'!$O$84</f>
        <v>0</v>
      </c>
      <c r="Q9" s="372"/>
      <c r="R9" s="373">
        <f>'5C1C_Intl High'!$Q$84</f>
        <v>0</v>
      </c>
      <c r="S9" s="375">
        <f>'5C1C_Intl High'!$R$84</f>
        <v>2328994</v>
      </c>
      <c r="T9" s="372">
        <f>'5C1C_Intl High'!$S$84</f>
        <v>-235025</v>
      </c>
      <c r="U9" s="372">
        <f>'5C1C_Intl High'!$T$84</f>
        <v>2631</v>
      </c>
      <c r="V9" s="376">
        <f>'5C1C_Intl High'!$U$84</f>
        <v>-232394</v>
      </c>
      <c r="W9" s="375">
        <f>'5C1C_Intl High'!$V$84</f>
        <v>2096600</v>
      </c>
      <c r="X9" s="373">
        <f>'5C1C_Intl High'!$W$84</f>
        <v>-5241</v>
      </c>
      <c r="Y9" s="375">
        <f>'5C1C_Intl High'!$X$84</f>
        <v>2091359</v>
      </c>
      <c r="Z9" s="372">
        <f>'5C1C_Intl High'!$Y$84</f>
        <v>8697</v>
      </c>
      <c r="AA9" s="377">
        <f>('5C1C_Intl High'!$Z$78+'5C1C_Intl High'!$Z$82)</f>
        <v>33335</v>
      </c>
      <c r="AB9" s="375">
        <f>'5C1C_Intl High'!$Z$84</f>
        <v>2133391</v>
      </c>
      <c r="AC9" s="372">
        <f>'5C1C_Intl High'!$AA$84</f>
        <v>1491192</v>
      </c>
      <c r="AD9" s="372">
        <f>'5C1C_Intl High'!$AB$84</f>
        <v>642199</v>
      </c>
      <c r="AE9" s="375">
        <f>'5C1C_Intl High'!$AC$84</f>
        <v>160551</v>
      </c>
      <c r="AF9" s="377">
        <f>('5C1C_Intl High'!$AD$79+'5C1C_Intl High'!$AD$80+'5C1C_Intl High'!$AD$81)</f>
        <v>42450</v>
      </c>
      <c r="AG9" s="378">
        <f>'5C1C_Intl High'!$AD$84</f>
        <v>2175841</v>
      </c>
      <c r="AH9" s="379"/>
      <c r="AI9" s="380">
        <f>'5C1C_Intl High'!$AF$84</f>
        <v>3113273</v>
      </c>
      <c r="AJ9" s="371">
        <f>'5C1C_Intl High'!$AG$84</f>
        <v>-58</v>
      </c>
      <c r="AK9" s="379">
        <f>'5C1C_Intl High'!$AH$84</f>
        <v>-317403</v>
      </c>
      <c r="AL9" s="371">
        <f>'5C1C_Intl High'!$AI$84</f>
        <v>1</v>
      </c>
      <c r="AM9" s="381">
        <f>'5C1C_Intl High'!$AJ$84</f>
        <v>1552</v>
      </c>
      <c r="AN9" s="382">
        <f>'5C1C_Intl High'!$AK$84</f>
        <v>-315851</v>
      </c>
      <c r="AO9" s="380">
        <f>'5C1C_Intl High'!$AL$84</f>
        <v>2797422</v>
      </c>
      <c r="AP9" s="383">
        <f>'5C1C_Intl High'!$AM$84</f>
        <v>-6994</v>
      </c>
      <c r="AQ9" s="380">
        <f>'5C1C_Intl High'!$AN$84</f>
        <v>2790428</v>
      </c>
      <c r="AR9" s="381">
        <f>'5C1C_Intl High'!$AO$84</f>
        <v>9618</v>
      </c>
      <c r="AS9" s="380">
        <f>'5C1C_Intl High'!$AP$84</f>
        <v>2800046</v>
      </c>
      <c r="AT9" s="381">
        <f>'5C1C_Intl High'!$AQ$84</f>
        <v>1930564</v>
      </c>
      <c r="AU9" s="381">
        <f>'5C1C_Intl High'!$AR$84</f>
        <v>869482</v>
      </c>
      <c r="AV9" s="380">
        <f>'5C1C_Intl High'!$AS$84</f>
        <v>217371</v>
      </c>
      <c r="AW9" s="381">
        <f t="shared" si="3"/>
        <v>4933437</v>
      </c>
      <c r="AX9" s="381">
        <f t="shared" si="4"/>
        <v>377922</v>
      </c>
      <c r="AZ9" s="383">
        <v>5822</v>
      </c>
      <c r="BA9" s="383">
        <f t="shared" si="6"/>
        <v>5241</v>
      </c>
      <c r="BB9" s="383">
        <f t="shared" si="7"/>
        <v>-581</v>
      </c>
      <c r="BD9" s="383">
        <v>7655</v>
      </c>
      <c r="BE9" s="383">
        <f t="shared" si="8"/>
        <v>6994</v>
      </c>
      <c r="BF9" s="383">
        <f t="shared" si="5"/>
        <v>-661</v>
      </c>
    </row>
    <row r="10" spans="1:58" ht="16.5" customHeight="1" x14ac:dyDescent="0.2">
      <c r="A10" s="366">
        <v>345001</v>
      </c>
      <c r="B10" s="516">
        <v>345001</v>
      </c>
      <c r="C10" s="1220" t="s">
        <v>729</v>
      </c>
      <c r="D10" s="1215">
        <f>'5C3_UnvView'!$C$84</f>
        <v>2358</v>
      </c>
      <c r="E10" s="372"/>
      <c r="F10" s="373">
        <f>'5C3_UnvView'!$E$84</f>
        <v>9067358.3675694019</v>
      </c>
      <c r="G10" s="374">
        <f>'5C3_UnvView'!$F$84</f>
        <v>1330</v>
      </c>
      <c r="H10" s="372"/>
      <c r="I10" s="373">
        <f>'5C3_UnvView'!$H$84</f>
        <v>696185.79851678188</v>
      </c>
      <c r="J10" s="374">
        <f>'5C3_UnvView'!$I$84</f>
        <v>2082</v>
      </c>
      <c r="K10" s="372"/>
      <c r="L10" s="373">
        <f>'5C3_UnvView'!$K$84</f>
        <v>294688.20356035751</v>
      </c>
      <c r="M10" s="374">
        <f>'5C3_UnvView'!$L$84</f>
        <v>248</v>
      </c>
      <c r="N10" s="372"/>
      <c r="O10" s="373">
        <f>'5C3_UnvView'!$N$84</f>
        <v>889189.12584781658</v>
      </c>
      <c r="P10" s="374">
        <f>'5C3_UnvView'!$O$84</f>
        <v>67</v>
      </c>
      <c r="Q10" s="372"/>
      <c r="R10" s="373">
        <f>'5C3_UnvView'!$Q$84</f>
        <v>91685.66230101281</v>
      </c>
      <c r="S10" s="375">
        <f>'5C3_UnvView'!$R$84</f>
        <v>11039106</v>
      </c>
      <c r="T10" s="372">
        <f>'5C3_UnvView'!$T$84</f>
        <v>2959030</v>
      </c>
      <c r="U10" s="372">
        <f>'5C3_UnvView'!$U$84</f>
        <v>178928</v>
      </c>
      <c r="V10" s="376">
        <f>'5C3_UnvView'!$V$84</f>
        <v>3137958</v>
      </c>
      <c r="W10" s="375">
        <f>'5C3_UnvView'!$W$84</f>
        <v>14177064</v>
      </c>
      <c r="X10" s="373">
        <f>'5C3_UnvView'!$X$84</f>
        <v>-35444</v>
      </c>
      <c r="Y10" s="375">
        <f>'5C3_UnvView'!$Y$84</f>
        <v>14141620</v>
      </c>
      <c r="Z10" s="372">
        <f>'5C3_UnvView'!$Z$84</f>
        <v>13485</v>
      </c>
      <c r="AA10" s="377">
        <f>('5C3_UnvView'!$AA$78+'5C3_UnvView'!$AA$82)</f>
        <v>94223</v>
      </c>
      <c r="AB10" s="375">
        <f>'5C3_UnvView'!$AA$84</f>
        <v>14249328</v>
      </c>
      <c r="AC10" s="372">
        <f>'5C3_UnvView'!$AB$84</f>
        <v>8958730</v>
      </c>
      <c r="AD10" s="372">
        <f>'5C3_UnvView'!$AC$84</f>
        <v>5290598</v>
      </c>
      <c r="AE10" s="375">
        <f>'5C3_UnvView'!$AD$84</f>
        <v>1322659</v>
      </c>
      <c r="AF10" s="377">
        <f>'5C3_UnvView'!$AE$79+'5C3_UnvView'!$AE$80+'5C3_UnvView'!$AE$81</f>
        <v>37366</v>
      </c>
      <c r="AG10" s="378">
        <f>'5C3_UnvView'!$AE$84</f>
        <v>14286694</v>
      </c>
      <c r="AH10" s="379"/>
      <c r="AI10" s="380">
        <f>'5C3_UnvView'!$AG$84</f>
        <v>10430642</v>
      </c>
      <c r="AJ10" s="371">
        <f>'5C3_UnvView'!$AH$84</f>
        <v>611</v>
      </c>
      <c r="AK10" s="379">
        <f>'5C3_UnvView'!$AI$84</f>
        <v>2429214</v>
      </c>
      <c r="AL10" s="371">
        <f>'5C3_UnvView'!$AJ$84</f>
        <v>31</v>
      </c>
      <c r="AM10" s="381">
        <f>'5C3_UnvView'!$AK$84</f>
        <v>102586</v>
      </c>
      <c r="AN10" s="382">
        <f>'5C3_UnvView'!$AL$84</f>
        <v>2531800</v>
      </c>
      <c r="AO10" s="380">
        <f>'5C3_UnvView'!$AM$84</f>
        <v>12962442</v>
      </c>
      <c r="AP10" s="383">
        <f>'5C3_UnvView'!$AN$84</f>
        <v>-32406</v>
      </c>
      <c r="AQ10" s="380">
        <f>'5C3_UnvView'!$AO$84</f>
        <v>12930036</v>
      </c>
      <c r="AR10" s="381">
        <f>'5C3_UnvView'!$AP$84</f>
        <v>-11458</v>
      </c>
      <c r="AS10" s="380">
        <f>'5C3_UnvView'!$AQ$84</f>
        <v>12918578</v>
      </c>
      <c r="AT10" s="381">
        <f>'5C3_UnvView'!$AR$84</f>
        <v>8133452</v>
      </c>
      <c r="AU10" s="381">
        <f>'5C3_UnvView'!$AS$84</f>
        <v>4785126</v>
      </c>
      <c r="AV10" s="380">
        <f>'5C3_UnvView'!$AT$84</f>
        <v>1196290</v>
      </c>
      <c r="AW10" s="381">
        <f t="shared" si="3"/>
        <v>27167906</v>
      </c>
      <c r="AX10" s="381">
        <f t="shared" si="4"/>
        <v>2518949</v>
      </c>
      <c r="AZ10" s="383">
        <v>27597</v>
      </c>
      <c r="BA10" s="383">
        <f t="shared" si="6"/>
        <v>35444</v>
      </c>
      <c r="BB10" s="383">
        <f t="shared" si="7"/>
        <v>7847</v>
      </c>
      <c r="BD10" s="383">
        <v>25414</v>
      </c>
      <c r="BE10" s="383">
        <f t="shared" si="8"/>
        <v>32406</v>
      </c>
      <c r="BF10" s="383">
        <f t="shared" si="5"/>
        <v>6992</v>
      </c>
    </row>
    <row r="11" spans="1:58" ht="16.5" customHeight="1" x14ac:dyDescent="0.2">
      <c r="A11" s="1221">
        <v>346001</v>
      </c>
      <c r="B11" s="1222">
        <v>346001</v>
      </c>
      <c r="C11" s="1223" t="s">
        <v>284</v>
      </c>
      <c r="D11" s="1216">
        <f>'5C1F_L.C. Charter'!$C$84</f>
        <v>850</v>
      </c>
      <c r="E11" s="386"/>
      <c r="F11" s="387">
        <f>'5C1F_L.C. Charter'!$E$84</f>
        <v>2937397.0320618474</v>
      </c>
      <c r="G11" s="388">
        <f>'5C1F_L.C. Charter'!$F$84</f>
        <v>836</v>
      </c>
      <c r="H11" s="386"/>
      <c r="I11" s="387">
        <f>'5C1F_L.C. Charter'!$H$84</f>
        <v>407541.6634412182</v>
      </c>
      <c r="J11" s="388">
        <f>'5C1F_L.C. Charter'!$I$84</f>
        <v>81</v>
      </c>
      <c r="K11" s="386"/>
      <c r="L11" s="387">
        <f>'5C1F_L.C. Charter'!$K$84</f>
        <v>10757.290876630354</v>
      </c>
      <c r="M11" s="388">
        <f>'5C1F_L.C. Charter'!$L$84</f>
        <v>112</v>
      </c>
      <c r="N11" s="386"/>
      <c r="O11" s="387">
        <f>'5C1F_L.C. Charter'!$N$84</f>
        <v>371856.96857487649</v>
      </c>
      <c r="P11" s="388">
        <f>'5C1F_L.C. Charter'!$O$84</f>
        <v>17</v>
      </c>
      <c r="Q11" s="386"/>
      <c r="R11" s="387">
        <f>'5C1F_L.C. Charter'!$Q$84</f>
        <v>22577.03023490321</v>
      </c>
      <c r="S11" s="389">
        <f>'5C1F_L.C. Charter'!$R$84</f>
        <v>3750130</v>
      </c>
      <c r="T11" s="386">
        <f>'5C1F_L.C. Charter'!$S$84</f>
        <v>472856</v>
      </c>
      <c r="U11" s="386">
        <f>'5C1F_L.C. Charter'!$T$84</f>
        <v>-94242</v>
      </c>
      <c r="V11" s="390">
        <f>'5C1F_L.C. Charter'!$U$84</f>
        <v>378614</v>
      </c>
      <c r="W11" s="389">
        <f>'5C1F_L.C. Charter'!$V$84</f>
        <v>4128744</v>
      </c>
      <c r="X11" s="387">
        <f>'5C1F_L.C. Charter'!$W$84</f>
        <v>-10322</v>
      </c>
      <c r="Y11" s="389">
        <f>'5C1F_L.C. Charter'!$X$84</f>
        <v>4118422</v>
      </c>
      <c r="Z11" s="386">
        <f>'5C1F_L.C. Charter'!$Y$84</f>
        <v>-2149</v>
      </c>
      <c r="AA11" s="391">
        <f>('5C1F_L.C. Charter'!$Z$78+'5C1F_L.C. Charter'!$Z$82)</f>
        <v>10974</v>
      </c>
      <c r="AB11" s="389">
        <f>'5C1F_L.C. Charter'!$Z$84</f>
        <v>4127247</v>
      </c>
      <c r="AC11" s="392">
        <f>'5C1F_L.C. Charter'!$AA$84</f>
        <v>2499714</v>
      </c>
      <c r="AD11" s="386">
        <f>'5C1F_L.C. Charter'!$AB$84</f>
        <v>1627533</v>
      </c>
      <c r="AE11" s="393">
        <f>'5C1F_L.C. Charter'!$AC$84</f>
        <v>406883</v>
      </c>
      <c r="AF11" s="391">
        <f>('5C1F_L.C. Charter'!$AD$79+'5C1F_L.C. Charter'!$AD$80+'5C1F_L.C. Charter'!$AD$81)</f>
        <v>0</v>
      </c>
      <c r="AG11" s="393">
        <f>'5C1F_L.C. Charter'!$AD$84</f>
        <v>4127247</v>
      </c>
      <c r="AH11" s="394"/>
      <c r="AI11" s="395">
        <f>'5C1F_L.C. Charter'!$AF$84</f>
        <v>6633926</v>
      </c>
      <c r="AJ11" s="385">
        <f>'5C1F_L.C. Charter'!$AG$84</f>
        <v>130</v>
      </c>
      <c r="AK11" s="394">
        <f>'5C1F_L.C. Charter'!$AH$84</f>
        <v>1006054</v>
      </c>
      <c r="AL11" s="385">
        <f>'5C1F_L.C. Charter'!$AI$84</f>
        <v>-60</v>
      </c>
      <c r="AM11" s="396">
        <f>'5C1F_L.C. Charter'!$AJ$84</f>
        <v>-235099</v>
      </c>
      <c r="AN11" s="397">
        <f>'5C1F_L.C. Charter'!$AK$84</f>
        <v>770955</v>
      </c>
      <c r="AO11" s="395">
        <f>'5C1F_L.C. Charter'!$AL$84</f>
        <v>7404881</v>
      </c>
      <c r="AP11" s="398">
        <f>'5C1F_L.C. Charter'!$AM$84</f>
        <v>-18513</v>
      </c>
      <c r="AQ11" s="395">
        <f>'5C1F_L.C. Charter'!$AN$84</f>
        <v>7386368</v>
      </c>
      <c r="AR11" s="396">
        <f>'5C1F_L.C. Charter'!$AO$84</f>
        <v>-3198</v>
      </c>
      <c r="AS11" s="395">
        <f>'5C1F_L.C. Charter'!$AP$84</f>
        <v>7383170</v>
      </c>
      <c r="AT11" s="396">
        <f>'5C1F_L.C. Charter'!$AQ$84</f>
        <v>4371984</v>
      </c>
      <c r="AU11" s="396">
        <f>'5C1F_L.C. Charter'!$AR$84</f>
        <v>3011186</v>
      </c>
      <c r="AV11" s="395">
        <f>'5C1F_L.C. Charter'!$AS$84</f>
        <v>752797</v>
      </c>
      <c r="AW11" s="396">
        <f t="shared" si="3"/>
        <v>11510417</v>
      </c>
      <c r="AX11" s="396">
        <f t="shared" si="4"/>
        <v>1159680</v>
      </c>
      <c r="AZ11" s="398">
        <v>9375</v>
      </c>
      <c r="BA11" s="398">
        <f t="shared" si="6"/>
        <v>10322</v>
      </c>
      <c r="BB11" s="398">
        <f t="shared" si="7"/>
        <v>947</v>
      </c>
      <c r="BD11" s="398">
        <v>16445</v>
      </c>
      <c r="BE11" s="398">
        <f t="shared" si="8"/>
        <v>18513</v>
      </c>
      <c r="BF11" s="398">
        <f t="shared" si="5"/>
        <v>2068</v>
      </c>
    </row>
    <row r="12" spans="1:58" ht="16.5" customHeight="1" x14ac:dyDescent="0.2">
      <c r="A12" s="365">
        <v>347001</v>
      </c>
      <c r="B12" s="515">
        <v>347001</v>
      </c>
      <c r="C12" s="352" t="s">
        <v>285</v>
      </c>
      <c r="D12" s="353">
        <f>'5C1E_LFNO'!$C$84</f>
        <v>764</v>
      </c>
      <c r="E12" s="354"/>
      <c r="F12" s="355">
        <f>'5C1E_LFNO'!$E$84</f>
        <v>2663959.5158516332</v>
      </c>
      <c r="G12" s="356">
        <f>'5C1E_LFNO'!$F$84</f>
        <v>364</v>
      </c>
      <c r="H12" s="354"/>
      <c r="I12" s="355">
        <f>'5C1E_LFNO'!$H$84</f>
        <v>169786.93489683757</v>
      </c>
      <c r="J12" s="356">
        <f>'5C1E_LFNO'!$I$84</f>
        <v>0</v>
      </c>
      <c r="K12" s="354"/>
      <c r="L12" s="355">
        <f>'5C1E_LFNO'!$K$84</f>
        <v>0</v>
      </c>
      <c r="M12" s="356">
        <f>'5C1E_LFNO'!$L$84</f>
        <v>76</v>
      </c>
      <c r="N12" s="354"/>
      <c r="O12" s="355">
        <f>'5C1E_LFNO'!$N$84</f>
        <v>237500.47216987831</v>
      </c>
      <c r="P12" s="356">
        <f>'5C1E_LFNO'!$O$84</f>
        <v>60</v>
      </c>
      <c r="Q12" s="354"/>
      <c r="R12" s="355">
        <f>'5C1E_LFNO'!$Q$84</f>
        <v>75895.969464786249</v>
      </c>
      <c r="S12" s="357">
        <f>'5C1E_LFNO'!$R$84</f>
        <v>3147142</v>
      </c>
      <c r="T12" s="354">
        <f>'5C1E_LFNO'!$S$84</f>
        <v>250485</v>
      </c>
      <c r="U12" s="354">
        <f>'5C1E_LFNO'!$T$84</f>
        <v>67028</v>
      </c>
      <c r="V12" s="358">
        <f>'5C1E_LFNO'!$U$84</f>
        <v>317513</v>
      </c>
      <c r="W12" s="357">
        <f>'5C1E_LFNO'!$V$84</f>
        <v>3464655</v>
      </c>
      <c r="X12" s="355">
        <f>'5C1E_LFNO'!$W$84</f>
        <v>-8663</v>
      </c>
      <c r="Y12" s="357">
        <f>'5C1E_LFNO'!$X$84</f>
        <v>3455992</v>
      </c>
      <c r="Z12" s="354">
        <f>'5C1E_LFNO'!$Y$84</f>
        <v>0</v>
      </c>
      <c r="AA12" s="369">
        <f>('5C1E_LFNO'!$Z$78+'5C1E_LFNO'!$Z$82)</f>
        <v>736416</v>
      </c>
      <c r="AB12" s="357">
        <f>'5C1E_LFNO'!$Z$84</f>
        <v>4192408</v>
      </c>
      <c r="AC12" s="354">
        <f>'5C1E_LFNO'!$AA$84</f>
        <v>2780251</v>
      </c>
      <c r="AD12" s="354">
        <f>'5C1E_LFNO'!$AB$84</f>
        <v>1412157</v>
      </c>
      <c r="AE12" s="357">
        <f>'5C1E_LFNO'!$AC$84</f>
        <v>353041</v>
      </c>
      <c r="AF12" s="369">
        <f>('5C1E_LFNO'!$AD$79+'5C1E_LFNO'!$AD$80+'5C1E_LFNO'!$AD$81)</f>
        <v>81353</v>
      </c>
      <c r="AG12" s="359">
        <f>'5C1E_LFNO'!$AD$84</f>
        <v>4273761</v>
      </c>
      <c r="AH12" s="360"/>
      <c r="AI12" s="361">
        <f>'5C1E_LFNO'!$AF$84</f>
        <v>4724264</v>
      </c>
      <c r="AJ12" s="353">
        <f>'5C1E_LFNO'!$AG$84</f>
        <v>61</v>
      </c>
      <c r="AK12" s="360">
        <f>'5C1E_LFNO'!$AH$84</f>
        <v>72494</v>
      </c>
      <c r="AL12" s="353">
        <f>'5C1E_LFNO'!$AI$84</f>
        <v>27</v>
      </c>
      <c r="AM12" s="362">
        <f>'5C1E_LFNO'!$AJ$84</f>
        <v>80618</v>
      </c>
      <c r="AN12" s="363">
        <f>'5C1E_LFNO'!$AK$84</f>
        <v>153112</v>
      </c>
      <c r="AO12" s="361">
        <f>'5C1E_LFNO'!$AL$84</f>
        <v>4877376</v>
      </c>
      <c r="AP12" s="364">
        <f>'5C1E_LFNO'!$AM$84</f>
        <v>-12193</v>
      </c>
      <c r="AQ12" s="361">
        <f>'5C1E_LFNO'!$AN$84</f>
        <v>4865183</v>
      </c>
      <c r="AR12" s="362">
        <f>'5C1E_LFNO'!$AO$84</f>
        <v>0</v>
      </c>
      <c r="AS12" s="361">
        <f>'5C1E_LFNO'!$AP$84</f>
        <v>4865183</v>
      </c>
      <c r="AT12" s="362">
        <f>'5C1E_LFNO'!$AQ$84</f>
        <v>3394762</v>
      </c>
      <c r="AU12" s="362">
        <f>'5C1E_LFNO'!$AR$84</f>
        <v>1470421</v>
      </c>
      <c r="AV12" s="361">
        <f>'5C1E_LFNO'!$AS$84</f>
        <v>367606</v>
      </c>
      <c r="AW12" s="362">
        <f t="shared" si="3"/>
        <v>9057591</v>
      </c>
      <c r="AX12" s="362">
        <f t="shared" si="4"/>
        <v>720647</v>
      </c>
      <c r="AZ12" s="364">
        <v>7869</v>
      </c>
      <c r="BA12" s="364">
        <f t="shared" si="6"/>
        <v>8663</v>
      </c>
      <c r="BB12" s="364">
        <f t="shared" si="7"/>
        <v>794</v>
      </c>
      <c r="BD12" s="364">
        <v>11642</v>
      </c>
      <c r="BE12" s="364">
        <f t="shared" si="8"/>
        <v>12193</v>
      </c>
      <c r="BF12" s="364">
        <f t="shared" si="5"/>
        <v>551</v>
      </c>
    </row>
    <row r="13" spans="1:58" ht="16.5" customHeight="1" x14ac:dyDescent="0.2">
      <c r="A13" s="366">
        <v>348001</v>
      </c>
      <c r="B13" s="516">
        <v>348001</v>
      </c>
      <c r="C13" s="370" t="s">
        <v>652</v>
      </c>
      <c r="D13" s="371">
        <f>'5C1D_NOMMA'!$C$84</f>
        <v>754</v>
      </c>
      <c r="E13" s="372"/>
      <c r="F13" s="373">
        <f>'5C1D_NOMMA'!$E$84</f>
        <v>2728888.3755368665</v>
      </c>
      <c r="G13" s="374">
        <f>'5C1D_NOMMA'!$F$84</f>
        <v>542</v>
      </c>
      <c r="H13" s="372"/>
      <c r="I13" s="373">
        <f>'5C1D_NOMMA'!$H$84</f>
        <v>251746.7990960211</v>
      </c>
      <c r="J13" s="374">
        <f>'5C1D_NOMMA'!$I$84</f>
        <v>1106</v>
      </c>
      <c r="K13" s="372"/>
      <c r="L13" s="373">
        <f>'5C1D_NOMMA'!$K$84</f>
        <v>140302.70175716365</v>
      </c>
      <c r="M13" s="374">
        <f>'5C1D_NOMMA'!$L$84</f>
        <v>58</v>
      </c>
      <c r="N13" s="372"/>
      <c r="O13" s="373">
        <f>'5C1D_NOMMA'!$N$84</f>
        <v>183468.20511463832</v>
      </c>
      <c r="P13" s="374">
        <f>'5C1D_NOMMA'!$O$84</f>
        <v>0</v>
      </c>
      <c r="Q13" s="372"/>
      <c r="R13" s="373">
        <f>'5C1D_NOMMA'!$Q$84</f>
        <v>0</v>
      </c>
      <c r="S13" s="375">
        <f>'5C1D_NOMMA'!$R$84</f>
        <v>3304406</v>
      </c>
      <c r="T13" s="372">
        <f>'5C1D_NOMMA'!$S$84</f>
        <v>498187</v>
      </c>
      <c r="U13" s="372">
        <f>'5C1D_NOMMA'!$T$84</f>
        <v>13501</v>
      </c>
      <c r="V13" s="376">
        <f>'5C1D_NOMMA'!$U$84</f>
        <v>511688</v>
      </c>
      <c r="W13" s="375">
        <f>'5C1D_NOMMA'!$V$84</f>
        <v>3816094</v>
      </c>
      <c r="X13" s="373">
        <f>'5C1D_NOMMA'!$W$84</f>
        <v>-9541</v>
      </c>
      <c r="Y13" s="375">
        <f>'5C1D_NOMMA'!$X$84</f>
        <v>3806553</v>
      </c>
      <c r="Z13" s="372">
        <f>'5C1D_NOMMA'!$Y$84</f>
        <v>7375</v>
      </c>
      <c r="AA13" s="377">
        <f>('5C1D_NOMMA'!$Z$78+'5C1D_NOMMA'!$Z$82)</f>
        <v>44486</v>
      </c>
      <c r="AB13" s="375">
        <f>'5C1D_NOMMA'!$Z$84</f>
        <v>3858414</v>
      </c>
      <c r="AC13" s="372">
        <f>'5C1D_NOMMA'!$AA$84</f>
        <v>2494588</v>
      </c>
      <c r="AD13" s="372">
        <f>'5C1D_NOMMA'!$AB$84</f>
        <v>1363826</v>
      </c>
      <c r="AE13" s="375">
        <f>'5C1D_NOMMA'!$AC$84</f>
        <v>340957</v>
      </c>
      <c r="AF13" s="377">
        <f>('5C1D_NOMMA'!$AD$79+'5C1D_NOMMA'!$AD$80+'5C1D_NOMMA'!$AD$81)</f>
        <v>10000</v>
      </c>
      <c r="AG13" s="378">
        <f>'5C1D_NOMMA'!$AD$84</f>
        <v>3868414</v>
      </c>
      <c r="AH13" s="379"/>
      <c r="AI13" s="380">
        <f>'5C1D_NOMMA'!$AF$84</f>
        <v>4343224</v>
      </c>
      <c r="AJ13" s="371">
        <f>'5C1D_NOMMA'!$AG$84</f>
        <v>111</v>
      </c>
      <c r="AK13" s="379">
        <f>'5C1D_NOMMA'!$AH$84</f>
        <v>597420</v>
      </c>
      <c r="AL13" s="371">
        <f>'5C1D_NOMMA'!$AI$84</f>
        <v>5</v>
      </c>
      <c r="AM13" s="381">
        <f>'5C1D_NOMMA'!$AJ$84</f>
        <v>16959</v>
      </c>
      <c r="AN13" s="382">
        <f>'5C1D_NOMMA'!$AK$84</f>
        <v>614379</v>
      </c>
      <c r="AO13" s="380">
        <f>'5C1D_NOMMA'!$AL$84</f>
        <v>4957603</v>
      </c>
      <c r="AP13" s="383">
        <f>'5C1D_NOMMA'!$AM$84</f>
        <v>-12393</v>
      </c>
      <c r="AQ13" s="380">
        <f>'5C1D_NOMMA'!$AN$84</f>
        <v>4945210</v>
      </c>
      <c r="AR13" s="381">
        <f>'5C1D_NOMMA'!$AO$84</f>
        <v>8650</v>
      </c>
      <c r="AS13" s="380">
        <f>'5C1D_NOMMA'!$AP$84</f>
        <v>4953860</v>
      </c>
      <c r="AT13" s="381">
        <f>'5C1D_NOMMA'!$AQ$84</f>
        <v>3228275</v>
      </c>
      <c r="AU13" s="381">
        <f>'5C1D_NOMMA'!$AR$84</f>
        <v>1725585</v>
      </c>
      <c r="AV13" s="380">
        <f>'5C1D_NOMMA'!$AS$84</f>
        <v>431397</v>
      </c>
      <c r="AW13" s="381">
        <f t="shared" si="3"/>
        <v>8812274</v>
      </c>
      <c r="AX13" s="381">
        <f t="shared" si="4"/>
        <v>772354</v>
      </c>
      <c r="AZ13" s="383">
        <v>8261</v>
      </c>
      <c r="BA13" s="383">
        <f t="shared" si="6"/>
        <v>9541</v>
      </c>
      <c r="BB13" s="383">
        <f t="shared" si="7"/>
        <v>1280</v>
      </c>
      <c r="BD13" s="383">
        <v>10823</v>
      </c>
      <c r="BE13" s="383">
        <f t="shared" si="8"/>
        <v>12393</v>
      </c>
      <c r="BF13" s="383">
        <f t="shared" si="5"/>
        <v>1570</v>
      </c>
    </row>
    <row r="14" spans="1:58" ht="16.5" customHeight="1" x14ac:dyDescent="0.2">
      <c r="A14" s="366" t="s">
        <v>914</v>
      </c>
      <c r="B14" s="516" t="s">
        <v>914</v>
      </c>
      <c r="C14" s="370" t="s">
        <v>764</v>
      </c>
      <c r="D14" s="371">
        <f>'5C1AE_Noble Minds'!$C$84</f>
        <v>37</v>
      </c>
      <c r="E14" s="372"/>
      <c r="F14" s="373">
        <f>'5C1AE_Noble Minds'!$E$84</f>
        <v>128909.56784401152</v>
      </c>
      <c r="G14" s="374">
        <f>'5C1AE_Noble Minds'!$F$84</f>
        <v>30</v>
      </c>
      <c r="H14" s="372"/>
      <c r="I14" s="373">
        <f>'5C1AE_Noble Minds'!$H$84</f>
        <v>14093.975847194848</v>
      </c>
      <c r="J14" s="374">
        <f>'5C1AE_Noble Minds'!$I$84</f>
        <v>0</v>
      </c>
      <c r="K14" s="372"/>
      <c r="L14" s="373">
        <f>'5C1AE_Noble Minds'!$K$84</f>
        <v>0</v>
      </c>
      <c r="M14" s="374">
        <f>'5C1AE_Noble Minds'!$L$84</f>
        <v>6</v>
      </c>
      <c r="N14" s="372"/>
      <c r="O14" s="373">
        <f>'5C1AE_Noble Minds'!$N$84</f>
        <v>18985.599221619006</v>
      </c>
      <c r="P14" s="374">
        <f>'5C1AE_Noble Minds'!$O$84</f>
        <v>0</v>
      </c>
      <c r="Q14" s="372"/>
      <c r="R14" s="373">
        <f>'5C1AE_Noble Minds'!$Q$84</f>
        <v>0</v>
      </c>
      <c r="S14" s="375">
        <f>'5C1AE_Noble Minds'!$R$84</f>
        <v>161989</v>
      </c>
      <c r="T14" s="372">
        <f>'5C1AE_Noble Minds'!$S$84</f>
        <v>90255</v>
      </c>
      <c r="U14" s="372">
        <f>'5C1AE_Noble Minds'!$T$84</f>
        <v>18261</v>
      </c>
      <c r="V14" s="376">
        <f>'5C1AE_Noble Minds'!$U$84</f>
        <v>108516</v>
      </c>
      <c r="W14" s="375">
        <f>'5C1AE_Noble Minds'!$V$84</f>
        <v>270505</v>
      </c>
      <c r="X14" s="373">
        <f>'5C1AE_Noble Minds'!$W$84</f>
        <v>-677</v>
      </c>
      <c r="Y14" s="375">
        <f>'5C1AE_Noble Minds'!$X$84</f>
        <v>269828</v>
      </c>
      <c r="Z14" s="372">
        <f>'5C1AE_Noble Minds'!$Y$84</f>
        <v>-130438</v>
      </c>
      <c r="AA14" s="377">
        <f>'5C1AE_Noble Minds'!$Z$78+'5C1AE_Noble Minds'!$Z$82</f>
        <v>0</v>
      </c>
      <c r="AB14" s="375">
        <f>'5C1AE_Noble Minds'!$Z$84</f>
        <v>139390</v>
      </c>
      <c r="AC14" s="372">
        <f>'5C1AE_Noble Minds'!$AA$84</f>
        <v>58574</v>
      </c>
      <c r="AD14" s="372">
        <f>'5C1AE_Noble Minds'!$AB$84</f>
        <v>80816</v>
      </c>
      <c r="AE14" s="375">
        <f>'5C1AE_Noble Minds'!$AC$84</f>
        <v>20204</v>
      </c>
      <c r="AF14" s="377">
        <f>'5C1AE_Noble Minds'!$AD$79+'5C1AE_Noble Minds'!$AD$80+'5C1AE_Noble Minds'!$AD$81</f>
        <v>35434</v>
      </c>
      <c r="AG14" s="378">
        <f>'5C1AE_Noble Minds'!$AD$84</f>
        <v>174824</v>
      </c>
      <c r="AH14" s="379"/>
      <c r="AI14" s="380">
        <f>'5C1AE_Noble Minds'!$AF$84</f>
        <v>228735</v>
      </c>
      <c r="AJ14" s="371">
        <f>'5C1AE_Noble Minds'!$AG$84</f>
        <v>19</v>
      </c>
      <c r="AK14" s="379">
        <f>'5C1AE_Noble Minds'!$AH$84</f>
        <v>118301</v>
      </c>
      <c r="AL14" s="371">
        <f>'5C1AE_Noble Minds'!$AI$84</f>
        <v>11</v>
      </c>
      <c r="AM14" s="381">
        <f>'5C1AE_Noble Minds'!$AJ$84</f>
        <v>35239</v>
      </c>
      <c r="AN14" s="382">
        <f>'5C1AE_Noble Minds'!$AK$84</f>
        <v>153540</v>
      </c>
      <c r="AO14" s="380">
        <f>'5C1AE_Noble Minds'!$AL$84</f>
        <v>382275</v>
      </c>
      <c r="AP14" s="383">
        <f>'5C1AE_Noble Minds'!$AM$84</f>
        <v>-956</v>
      </c>
      <c r="AQ14" s="380">
        <f>'5C1AE_Noble Minds'!$AN$84</f>
        <v>381319</v>
      </c>
      <c r="AR14" s="381">
        <f>'5C1AE_Noble Minds'!$AO$84</f>
        <v>0</v>
      </c>
      <c r="AS14" s="380">
        <f>'5C1AE_Noble Minds'!$AP$84</f>
        <v>381319</v>
      </c>
      <c r="AT14" s="381">
        <f>'5C1AE_Noble Minds'!$AQ$84</f>
        <v>203646</v>
      </c>
      <c r="AU14" s="381">
        <f>'5C1AE_Noble Minds'!$AR$84</f>
        <v>177673</v>
      </c>
      <c r="AV14" s="380">
        <f>'5C1AE_Noble Minds'!$AS$84</f>
        <v>44418</v>
      </c>
      <c r="AW14" s="381">
        <f t="shared" si="3"/>
        <v>520709</v>
      </c>
      <c r="AX14" s="381">
        <f t="shared" si="4"/>
        <v>64622</v>
      </c>
      <c r="AZ14" s="383">
        <v>406</v>
      </c>
      <c r="BA14" s="383">
        <f t="shared" si="6"/>
        <v>677</v>
      </c>
      <c r="BB14" s="383">
        <f t="shared" si="7"/>
        <v>271</v>
      </c>
      <c r="BD14" s="383">
        <v>562</v>
      </c>
      <c r="BE14" s="383">
        <f t="shared" si="8"/>
        <v>956</v>
      </c>
      <c r="BF14" s="383">
        <f t="shared" si="5"/>
        <v>394</v>
      </c>
    </row>
    <row r="15" spans="1:58" ht="16.5" customHeight="1" x14ac:dyDescent="0.2">
      <c r="A15" s="366" t="s">
        <v>586</v>
      </c>
      <c r="B15" s="516" t="s">
        <v>341</v>
      </c>
      <c r="C15" s="370" t="s">
        <v>1223</v>
      </c>
      <c r="D15" s="371">
        <f>'5C1J_Jeff Chamber'!$C$84</f>
        <v>270</v>
      </c>
      <c r="E15" s="372"/>
      <c r="F15" s="373">
        <f>'5C1J_Jeff Chamber'!$E$84</f>
        <v>992435.1084131595</v>
      </c>
      <c r="G15" s="374">
        <f>'5C1J_Jeff Chamber'!$F$84</f>
        <v>235</v>
      </c>
      <c r="H15" s="372"/>
      <c r="I15" s="373">
        <f>'5C1J_Jeff Chamber'!$H$84</f>
        <v>109650.2576239926</v>
      </c>
      <c r="J15" s="374">
        <f>'5C1J_Jeff Chamber'!$I$84</f>
        <v>87.5</v>
      </c>
      <c r="K15" s="372"/>
      <c r="L15" s="373">
        <f>'5C1J_Jeff Chamber'!$K$84</f>
        <v>11168.851498564038</v>
      </c>
      <c r="M15" s="374">
        <f>'5C1J_Jeff Chamber'!$L$84</f>
        <v>28</v>
      </c>
      <c r="N15" s="372"/>
      <c r="O15" s="373">
        <f>'5C1J_Jeff Chamber'!$N$84</f>
        <v>89633.196272279441</v>
      </c>
      <c r="P15" s="374">
        <f>'5C1J_Jeff Chamber'!$O$84</f>
        <v>0</v>
      </c>
      <c r="Q15" s="372"/>
      <c r="R15" s="373">
        <f>'5C1J_Jeff Chamber'!$Q$84</f>
        <v>0</v>
      </c>
      <c r="S15" s="375">
        <f>'5C1J_Jeff Chamber'!$R$84</f>
        <v>1202887</v>
      </c>
      <c r="T15" s="372">
        <f>'5C1J_Jeff Chamber'!$S$84</f>
        <v>-94248</v>
      </c>
      <c r="U15" s="372">
        <f>'5C1J_Jeff Chamber'!$T$84</f>
        <v>36333</v>
      </c>
      <c r="V15" s="376">
        <f>'5C1J_Jeff Chamber'!$U$84</f>
        <v>-57915</v>
      </c>
      <c r="W15" s="375">
        <f>'5C1J_Jeff Chamber'!$V$84</f>
        <v>1144972</v>
      </c>
      <c r="X15" s="373">
        <f>'5C1J_Jeff Chamber'!$W$84</f>
        <v>-2864</v>
      </c>
      <c r="Y15" s="375">
        <f>'5C1J_Jeff Chamber'!$X$84</f>
        <v>1142108</v>
      </c>
      <c r="Z15" s="372">
        <f>'5C1J_Jeff Chamber'!$Y$84</f>
        <v>-22371</v>
      </c>
      <c r="AA15" s="377">
        <f>('5C1J_Jeff Chamber'!$Z$78+'5C1J_Jeff Chamber'!$Z$82)</f>
        <v>15930</v>
      </c>
      <c r="AB15" s="375">
        <f>'5C1J_Jeff Chamber'!$Z$84</f>
        <v>1135667</v>
      </c>
      <c r="AC15" s="372">
        <f>'5C1J_Jeff Chamber'!$AA$84</f>
        <v>756880</v>
      </c>
      <c r="AD15" s="372">
        <f>'5C1J_Jeff Chamber'!$AB$84</f>
        <v>378787</v>
      </c>
      <c r="AE15" s="375">
        <f>'5C1J_Jeff Chamber'!$AC$84</f>
        <v>94697</v>
      </c>
      <c r="AF15" s="377">
        <f>('5C1J_Jeff Chamber'!$AD$79+'5C1J_Jeff Chamber'!$AD$80+'5C1J_Jeff Chamber'!$AD$81)</f>
        <v>16184</v>
      </c>
      <c r="AG15" s="378">
        <f>'5C1J_Jeff Chamber'!$AD$84</f>
        <v>1151851</v>
      </c>
      <c r="AH15" s="379"/>
      <c r="AI15" s="380">
        <f>'5C1J_Jeff Chamber'!$AF$84</f>
        <v>1518734</v>
      </c>
      <c r="AJ15" s="371">
        <f>'5C1J_Jeff Chamber'!$AG$84</f>
        <v>-24</v>
      </c>
      <c r="AK15" s="379">
        <f>'5C1J_Jeff Chamber'!$AH$84</f>
        <v>-155223</v>
      </c>
      <c r="AL15" s="371">
        <f>'5C1J_Jeff Chamber'!$AI$84</f>
        <v>18</v>
      </c>
      <c r="AM15" s="381">
        <f>'5C1J_Jeff Chamber'!$AJ$84</f>
        <v>54707</v>
      </c>
      <c r="AN15" s="382">
        <f>'5C1J_Jeff Chamber'!$AK$84</f>
        <v>-100516</v>
      </c>
      <c r="AO15" s="380">
        <f>'5C1J_Jeff Chamber'!$AL$84</f>
        <v>1418218</v>
      </c>
      <c r="AP15" s="383">
        <f>'5C1J_Jeff Chamber'!$AM$84</f>
        <v>-3546</v>
      </c>
      <c r="AQ15" s="380">
        <f>'5C1J_Jeff Chamber'!$AN$84</f>
        <v>1414672</v>
      </c>
      <c r="AR15" s="381">
        <f>'5C1J_Jeff Chamber'!$AO$84</f>
        <v>-6870</v>
      </c>
      <c r="AS15" s="380">
        <f>'5C1J_Jeff Chamber'!$AP$84</f>
        <v>1407802</v>
      </c>
      <c r="AT15" s="381">
        <f>'5C1J_Jeff Chamber'!$AQ$84</f>
        <v>939790</v>
      </c>
      <c r="AU15" s="381">
        <f>'5C1J_Jeff Chamber'!$AR$84</f>
        <v>468012</v>
      </c>
      <c r="AV15" s="380">
        <f>'5C1J_Jeff Chamber'!$AS$84</f>
        <v>117003</v>
      </c>
      <c r="AW15" s="381">
        <f t="shared" si="3"/>
        <v>2543469</v>
      </c>
      <c r="AX15" s="381">
        <f t="shared" si="4"/>
        <v>211700</v>
      </c>
      <c r="AZ15" s="383">
        <v>3007</v>
      </c>
      <c r="BA15" s="383">
        <f t="shared" si="6"/>
        <v>2864</v>
      </c>
      <c r="BB15" s="383">
        <f t="shared" si="7"/>
        <v>-143</v>
      </c>
      <c r="BD15" s="383">
        <v>3783</v>
      </c>
      <c r="BE15" s="383">
        <f t="shared" si="8"/>
        <v>3546</v>
      </c>
      <c r="BF15" s="383">
        <f t="shared" si="5"/>
        <v>-237</v>
      </c>
    </row>
    <row r="16" spans="1:58" ht="16.5" customHeight="1" x14ac:dyDescent="0.2">
      <c r="A16" s="367" t="s">
        <v>587</v>
      </c>
      <c r="B16" s="517" t="s">
        <v>359</v>
      </c>
      <c r="C16" s="384" t="s">
        <v>289</v>
      </c>
      <c r="D16" s="385">
        <f>'5C1Q_Advantage'!$C$84</f>
        <v>615</v>
      </c>
      <c r="E16" s="386"/>
      <c r="F16" s="387">
        <f>'5C1Q_Advantage'!$E$84</f>
        <v>2799355.6976926685</v>
      </c>
      <c r="G16" s="388">
        <f>'5C1Q_Advantage'!$F$84</f>
        <v>523</v>
      </c>
      <c r="H16" s="386"/>
      <c r="I16" s="387">
        <f>'5C1Q_Advantage'!$H$84</f>
        <v>307692.04607983783</v>
      </c>
      <c r="J16" s="388">
        <f>'5C1Q_Advantage'!$I$84</f>
        <v>165</v>
      </c>
      <c r="K16" s="386"/>
      <c r="L16" s="387">
        <f>'5C1Q_Advantage'!$K$84</f>
        <v>26330.286489758226</v>
      </c>
      <c r="M16" s="388">
        <f>'5C1Q_Advantage'!$L$84</f>
        <v>54</v>
      </c>
      <c r="N16" s="386"/>
      <c r="O16" s="387">
        <f>'5C1Q_Advantage'!$N$84</f>
        <v>219321.23980037813</v>
      </c>
      <c r="P16" s="388">
        <f>'5C1Q_Advantage'!$O$84</f>
        <v>0</v>
      </c>
      <c r="Q16" s="386"/>
      <c r="R16" s="387">
        <f>'5C1Q_Advantage'!$Q$84</f>
        <v>0</v>
      </c>
      <c r="S16" s="389">
        <f>'5C1Q_Advantage'!$R$84</f>
        <v>3352698</v>
      </c>
      <c r="T16" s="386">
        <f>'5C1Q_Advantage'!$S$84</f>
        <v>228847</v>
      </c>
      <c r="U16" s="386">
        <f>'5C1Q_Advantage'!$T$84</f>
        <v>-137324</v>
      </c>
      <c r="V16" s="390">
        <f>'5C1Q_Advantage'!$U$84</f>
        <v>91523</v>
      </c>
      <c r="W16" s="389">
        <f>'5C1Q_Advantage'!$V$84</f>
        <v>3444221</v>
      </c>
      <c r="X16" s="387">
        <f>'5C1Q_Advantage'!$W$84</f>
        <v>-8612</v>
      </c>
      <c r="Y16" s="389">
        <f>'5C1Q_Advantage'!$X$84</f>
        <v>3435609</v>
      </c>
      <c r="Z16" s="386">
        <f>'5C1Q_Advantage'!$Y$84</f>
        <v>-66725</v>
      </c>
      <c r="AA16" s="391">
        <f>('5C1Q_Advantage'!$Z$78+'5C1Q_Advantage'!$Z$82)</f>
        <v>6018</v>
      </c>
      <c r="AB16" s="389">
        <f>'5C1Q_Advantage'!$Z$84</f>
        <v>3374902</v>
      </c>
      <c r="AC16" s="392">
        <f>'5C1Q_Advantage'!$AA$84</f>
        <v>2233574</v>
      </c>
      <c r="AD16" s="386">
        <f>'5C1Q_Advantage'!$AB$84</f>
        <v>1141328</v>
      </c>
      <c r="AE16" s="393">
        <f>'5C1Q_Advantage'!$AC$84</f>
        <v>285333</v>
      </c>
      <c r="AF16" s="391">
        <f>('5C1Q_Advantage'!$AD$79+'5C1Q_Advantage'!$AD$80+'5C1Q_Advantage'!$AD$81)</f>
        <v>0</v>
      </c>
      <c r="AG16" s="393">
        <f>'5C1Q_Advantage'!$AD$84</f>
        <v>3374902</v>
      </c>
      <c r="AH16" s="394"/>
      <c r="AI16" s="395">
        <f>'5C1Q_Advantage'!$AF$84</f>
        <v>2963922</v>
      </c>
      <c r="AJ16" s="385">
        <f>'5C1Q_Advantage'!$AG$84</f>
        <v>45</v>
      </c>
      <c r="AK16" s="394">
        <f>'5C1Q_Advantage'!$AH$84</f>
        <v>273276</v>
      </c>
      <c r="AL16" s="385">
        <f>'5C1Q_Advantage'!$AI$84</f>
        <v>-58</v>
      </c>
      <c r="AM16" s="396">
        <f>'5C1Q_Advantage'!$AJ$84</f>
        <v>-127273</v>
      </c>
      <c r="AN16" s="397">
        <f>'5C1Q_Advantage'!$AK$84</f>
        <v>146003</v>
      </c>
      <c r="AO16" s="395">
        <f>'5C1Q_Advantage'!$AL$84</f>
        <v>3109925</v>
      </c>
      <c r="AP16" s="398">
        <f>'5C1Q_Advantage'!$AM$84</f>
        <v>-7775</v>
      </c>
      <c r="AQ16" s="395">
        <f>'5C1Q_Advantage'!$AN$84</f>
        <v>3102150</v>
      </c>
      <c r="AR16" s="396">
        <f>'5C1Q_Advantage'!$AO$84</f>
        <v>-29178</v>
      </c>
      <c r="AS16" s="395">
        <f>'5C1Q_Advantage'!$AP$84</f>
        <v>3072972</v>
      </c>
      <c r="AT16" s="396">
        <f>'5C1Q_Advantage'!$AQ$84</f>
        <v>1942542</v>
      </c>
      <c r="AU16" s="396">
        <f>'5C1Q_Advantage'!$AR$84</f>
        <v>1130430</v>
      </c>
      <c r="AV16" s="395">
        <f>'5C1Q_Advantage'!$AS$84</f>
        <v>282608</v>
      </c>
      <c r="AW16" s="396">
        <f t="shared" si="3"/>
        <v>6447874</v>
      </c>
      <c r="AX16" s="396">
        <f t="shared" si="4"/>
        <v>567941</v>
      </c>
      <c r="AZ16" s="398">
        <v>8382</v>
      </c>
      <c r="BA16" s="398">
        <f t="shared" si="6"/>
        <v>8612</v>
      </c>
      <c r="BB16" s="398">
        <f t="shared" si="7"/>
        <v>230</v>
      </c>
      <c r="BD16" s="398">
        <v>7301</v>
      </c>
      <c r="BE16" s="398">
        <f t="shared" si="8"/>
        <v>7775</v>
      </c>
      <c r="BF16" s="398">
        <f t="shared" si="5"/>
        <v>474</v>
      </c>
    </row>
    <row r="17" spans="1:58" ht="16.5" customHeight="1" x14ac:dyDescent="0.2">
      <c r="A17" s="365" t="s">
        <v>916</v>
      </c>
      <c r="B17" s="515" t="s">
        <v>916</v>
      </c>
      <c r="C17" s="352" t="s">
        <v>1167</v>
      </c>
      <c r="D17" s="353">
        <f>'5C1AF_JCFA-Laf'!$C$84</f>
        <v>54</v>
      </c>
      <c r="E17" s="354"/>
      <c r="F17" s="355">
        <f>'5C1AF_JCFA-Laf'!$E$84</f>
        <v>193632.33516987722</v>
      </c>
      <c r="G17" s="356">
        <f>'5C1AF_JCFA-Laf'!$F$84</f>
        <v>46</v>
      </c>
      <c r="H17" s="354"/>
      <c r="I17" s="355">
        <f>'5C1AF_JCFA-Laf'!$H$84</f>
        <v>22505.789770068619</v>
      </c>
      <c r="J17" s="356">
        <f>'5C1AF_JCFA-Laf'!$I$84</f>
        <v>1</v>
      </c>
      <c r="K17" s="354"/>
      <c r="L17" s="355">
        <f>'5C1AF_JCFA-Laf'!$K$84</f>
        <v>127.26870103228291</v>
      </c>
      <c r="M17" s="356">
        <f>'5C1AF_JCFA-Laf'!$L$84</f>
        <v>15</v>
      </c>
      <c r="N17" s="354"/>
      <c r="O17" s="355">
        <f>'5C1AF_JCFA-Laf'!$N$84</f>
        <v>49037.040610468925</v>
      </c>
      <c r="P17" s="356">
        <f>'5C1AF_JCFA-Laf'!$O$84</f>
        <v>0</v>
      </c>
      <c r="Q17" s="354"/>
      <c r="R17" s="355">
        <f>'5C1AF_JCFA-Laf'!$Q$84</f>
        <v>0</v>
      </c>
      <c r="S17" s="357">
        <f>'5C1AF_JCFA-Laf'!$R$84</f>
        <v>265302</v>
      </c>
      <c r="T17" s="354">
        <f>'5C1AF_JCFA-Laf'!$S$84</f>
        <v>35536</v>
      </c>
      <c r="U17" s="354">
        <f>'5C1AF_JCFA-Laf'!$T$84</f>
        <v>4482</v>
      </c>
      <c r="V17" s="358">
        <f>'5C1AF_JCFA-Laf'!$U$84</f>
        <v>40018</v>
      </c>
      <c r="W17" s="357">
        <f>'5C1AF_JCFA-Laf'!$V$84</f>
        <v>305320</v>
      </c>
      <c r="X17" s="355">
        <f>'5C1AF_JCFA-Laf'!$W$84</f>
        <v>-763</v>
      </c>
      <c r="Y17" s="357">
        <f>'5C1AF_JCFA-Laf'!$X$84</f>
        <v>304557</v>
      </c>
      <c r="Z17" s="354">
        <f>'5C1AF_JCFA-Laf'!$Y$84</f>
        <v>-64743</v>
      </c>
      <c r="AA17" s="369">
        <f>'5C1AF_JCFA-Laf'!$Z$78+'5C1AF_JCFA-Laf'!$Z$82</f>
        <v>3186</v>
      </c>
      <c r="AB17" s="357">
        <f>'5C1AF_JCFA-Laf'!$Z$84</f>
        <v>243000</v>
      </c>
      <c r="AC17" s="354">
        <f>'5C1AF_JCFA-Laf'!$AA$84</f>
        <v>136048</v>
      </c>
      <c r="AD17" s="354">
        <f>'5C1AF_JCFA-Laf'!$AB$84</f>
        <v>106952</v>
      </c>
      <c r="AE17" s="357">
        <f>'5C1AF_JCFA-Laf'!$AC$84</f>
        <v>26739</v>
      </c>
      <c r="AF17" s="369">
        <f>'5C1AF_JCFA-Laf'!$AD$79+'5C1AF_JCFA-Laf'!$AD$80+'5C1AF_JCFA-Laf'!$AD$81</f>
        <v>10000</v>
      </c>
      <c r="AG17" s="359">
        <f>'5C1AF_JCFA-Laf'!$AD$84</f>
        <v>253000</v>
      </c>
      <c r="AH17" s="360"/>
      <c r="AI17" s="361">
        <f>'5C1AF_JCFA-Laf'!$AF$84</f>
        <v>291375</v>
      </c>
      <c r="AJ17" s="353">
        <f>'5C1AF_JCFA-Laf'!$AG$84</f>
        <v>10</v>
      </c>
      <c r="AK17" s="360">
        <f>'5C1AF_JCFA-Laf'!$AH$84</f>
        <v>48362</v>
      </c>
      <c r="AL17" s="353">
        <f>'5C1AF_JCFA-Laf'!$AI$84</f>
        <v>0</v>
      </c>
      <c r="AM17" s="362">
        <f>'5C1AF_JCFA-Laf'!$AJ$84</f>
        <v>-1341</v>
      </c>
      <c r="AN17" s="363">
        <f>'5C1AF_JCFA-Laf'!$AK$84</f>
        <v>47021</v>
      </c>
      <c r="AO17" s="361">
        <f>'5C1AF_JCFA-Laf'!$AL$84</f>
        <v>338396</v>
      </c>
      <c r="AP17" s="364">
        <f>'5C1AF_JCFA-Laf'!$AM$84</f>
        <v>-846</v>
      </c>
      <c r="AQ17" s="361">
        <f>'5C1AF_JCFA-Laf'!$AN$84</f>
        <v>337550</v>
      </c>
      <c r="AR17" s="362">
        <f>'5C1AF_JCFA-Laf'!$AO$84</f>
        <v>0</v>
      </c>
      <c r="AS17" s="361">
        <f>'5C1AF_JCFA-Laf'!$AP$84</f>
        <v>337550</v>
      </c>
      <c r="AT17" s="362">
        <f>'5C1AF_JCFA-Laf'!$AQ$84</f>
        <v>188976</v>
      </c>
      <c r="AU17" s="362">
        <f>'5C1AF_JCFA-Laf'!$AR$84</f>
        <v>148574</v>
      </c>
      <c r="AV17" s="361">
        <f>'5C1AF_JCFA-Laf'!$AS$84</f>
        <v>37144</v>
      </c>
      <c r="AW17" s="362">
        <f t="shared" si="3"/>
        <v>580550</v>
      </c>
      <c r="AX17" s="362">
        <f t="shared" si="4"/>
        <v>63883</v>
      </c>
      <c r="AZ17" s="364">
        <v>664</v>
      </c>
      <c r="BA17" s="364">
        <f t="shared" si="6"/>
        <v>763</v>
      </c>
      <c r="BB17" s="364">
        <f t="shared" si="7"/>
        <v>99</v>
      </c>
      <c r="BD17" s="364">
        <v>710</v>
      </c>
      <c r="BE17" s="364">
        <f t="shared" si="8"/>
        <v>846</v>
      </c>
      <c r="BF17" s="364">
        <f t="shared" si="5"/>
        <v>136</v>
      </c>
    </row>
    <row r="18" spans="1:58" ht="16.5" customHeight="1" x14ac:dyDescent="0.2">
      <c r="A18" s="366" t="s">
        <v>589</v>
      </c>
      <c r="B18" s="516" t="s">
        <v>368</v>
      </c>
      <c r="C18" s="370" t="s">
        <v>428</v>
      </c>
      <c r="D18" s="371">
        <f>'5C1W_Willow'!$C$84</f>
        <v>482</v>
      </c>
      <c r="E18" s="372"/>
      <c r="F18" s="373">
        <f>'5C1W_Willow'!$E$84</f>
        <v>1735924.4061073738</v>
      </c>
      <c r="G18" s="374">
        <f>'5C1W_Willow'!$F$84</f>
        <v>435</v>
      </c>
      <c r="H18" s="372"/>
      <c r="I18" s="373">
        <f>'5C1W_Willow'!$H$84</f>
        <v>215697.41611640187</v>
      </c>
      <c r="J18" s="374">
        <f>'5C1W_Willow'!$I$84</f>
        <v>9</v>
      </c>
      <c r="K18" s="372"/>
      <c r="L18" s="373">
        <f>'5C1W_Willow'!$K$84</f>
        <v>1292.3472036913495</v>
      </c>
      <c r="M18" s="374">
        <f>'5C1W_Willow'!$L$84</f>
        <v>42</v>
      </c>
      <c r="N18" s="372"/>
      <c r="O18" s="373">
        <f>'5C1W_Willow'!$N$84</f>
        <v>138494.07988656961</v>
      </c>
      <c r="P18" s="374">
        <f>'5C1W_Willow'!$O$84</f>
        <v>0</v>
      </c>
      <c r="Q18" s="372"/>
      <c r="R18" s="373">
        <f>'5C1W_Willow'!$Q$84</f>
        <v>0</v>
      </c>
      <c r="S18" s="375">
        <f>'5C1W_Willow'!$R$84</f>
        <v>2091408</v>
      </c>
      <c r="T18" s="372">
        <f>'5C1W_Willow'!$S$84</f>
        <v>595978</v>
      </c>
      <c r="U18" s="372">
        <f>'5C1W_Willow'!$T$84</f>
        <v>-22891</v>
      </c>
      <c r="V18" s="376">
        <f>'5C1W_Willow'!$U$84</f>
        <v>573087</v>
      </c>
      <c r="W18" s="375">
        <f>'5C1W_Willow'!$V$84</f>
        <v>2664495</v>
      </c>
      <c r="X18" s="373">
        <f>'5C1W_Willow'!$W$84</f>
        <v>-6663</v>
      </c>
      <c r="Y18" s="375">
        <f>'5C1W_Willow'!$X$84</f>
        <v>2657832</v>
      </c>
      <c r="Z18" s="372">
        <f>'5C1W_Willow'!$Y$84</f>
        <v>167555</v>
      </c>
      <c r="AA18" s="377">
        <f>('5C1W_Willow'!$Z$78+'5C1W_Willow'!$Z$82)</f>
        <v>4484</v>
      </c>
      <c r="AB18" s="375">
        <f>'5C1W_Willow'!$Z$84</f>
        <v>2829871</v>
      </c>
      <c r="AC18" s="372">
        <f>'5C1W_Willow'!$AA$84</f>
        <v>1393778</v>
      </c>
      <c r="AD18" s="372">
        <f>'5C1W_Willow'!$AB$84</f>
        <v>1436093</v>
      </c>
      <c r="AE18" s="375">
        <f>'5C1W_Willow'!$AC$84</f>
        <v>359024</v>
      </c>
      <c r="AF18" s="377">
        <f>('5C1W_Willow'!$AD$79+'5C1W_Willow'!$AD$80+'5C1W_Willow'!$AD$81)</f>
        <v>0</v>
      </c>
      <c r="AG18" s="378">
        <f>'5C1W_Willow'!$AD$84</f>
        <v>2829871</v>
      </c>
      <c r="AH18" s="379"/>
      <c r="AI18" s="380">
        <f>'5C1W_Willow'!$AF$84</f>
        <v>2584044</v>
      </c>
      <c r="AJ18" s="371">
        <f>'5C1W_Willow'!$AG$84</f>
        <v>134</v>
      </c>
      <c r="AK18" s="379">
        <f>'5C1W_Willow'!$AH$84</f>
        <v>788710</v>
      </c>
      <c r="AL18" s="371">
        <f>'5C1W_Willow'!$AI$84</f>
        <v>-17</v>
      </c>
      <c r="AM18" s="381">
        <f>'5C1W_Willow'!$AJ$84</f>
        <v>-52989</v>
      </c>
      <c r="AN18" s="382">
        <f>'5C1W_Willow'!$AK$84</f>
        <v>735721</v>
      </c>
      <c r="AO18" s="380">
        <f>'5C1W_Willow'!$AL$84</f>
        <v>3319765</v>
      </c>
      <c r="AP18" s="383">
        <f>'5C1W_Willow'!$AM$84</f>
        <v>-8300</v>
      </c>
      <c r="AQ18" s="380">
        <f>'5C1W_Willow'!$AN$84</f>
        <v>3311465</v>
      </c>
      <c r="AR18" s="381">
        <f>'5C1W_Willow'!$AO$84</f>
        <v>0</v>
      </c>
      <c r="AS18" s="380">
        <f>'5C1W_Willow'!$AP$84</f>
        <v>3311465</v>
      </c>
      <c r="AT18" s="381">
        <f>'5C1W_Willow'!$AQ$84</f>
        <v>1523656</v>
      </c>
      <c r="AU18" s="381">
        <f>'5C1W_Willow'!$AR$84</f>
        <v>1787809</v>
      </c>
      <c r="AV18" s="380">
        <f>'5C1W_Willow'!$AS$84</f>
        <v>446952</v>
      </c>
      <c r="AW18" s="381">
        <f t="shared" si="3"/>
        <v>6141336</v>
      </c>
      <c r="AX18" s="381">
        <f t="shared" si="4"/>
        <v>805976</v>
      </c>
      <c r="AZ18" s="383">
        <v>5228</v>
      </c>
      <c r="BA18" s="383">
        <f t="shared" si="6"/>
        <v>6663</v>
      </c>
      <c r="BB18" s="383">
        <f t="shared" si="7"/>
        <v>1435</v>
      </c>
      <c r="BD18" s="383">
        <v>6292</v>
      </c>
      <c r="BE18" s="383">
        <f t="shared" si="8"/>
        <v>8300</v>
      </c>
      <c r="BF18" s="383">
        <f t="shared" si="5"/>
        <v>2008</v>
      </c>
    </row>
    <row r="19" spans="1:58" ht="16.5" customHeight="1" x14ac:dyDescent="0.2">
      <c r="A19" s="366" t="s">
        <v>653</v>
      </c>
      <c r="B19" s="516" t="s">
        <v>653</v>
      </c>
      <c r="C19" s="370" t="s">
        <v>660</v>
      </c>
      <c r="D19" s="371">
        <f>'5C1Z_Lincoln Prep'!$C$84</f>
        <v>423</v>
      </c>
      <c r="E19" s="372"/>
      <c r="F19" s="373">
        <f>'5C1Z_Lincoln Prep'!$E$84</f>
        <v>1719627.2731769024</v>
      </c>
      <c r="G19" s="374">
        <f>'5C1Z_Lincoln Prep'!$F$84</f>
        <v>345</v>
      </c>
      <c r="H19" s="372"/>
      <c r="I19" s="373">
        <f>'5C1Z_Lincoln Prep'!$H$84</f>
        <v>190205.53519353355</v>
      </c>
      <c r="J19" s="374">
        <f>'5C1Z_Lincoln Prep'!$I$84</f>
        <v>185</v>
      </c>
      <c r="K19" s="372"/>
      <c r="L19" s="373">
        <f>'5C1Z_Lincoln Prep'!$K$84</f>
        <v>28575.564181226</v>
      </c>
      <c r="M19" s="374">
        <f>'5C1Z_Lincoln Prep'!$L$84</f>
        <v>50</v>
      </c>
      <c r="N19" s="372"/>
      <c r="O19" s="373">
        <f>'5C1Z_Lincoln Prep'!$N$84</f>
        <v>190986.07436840225</v>
      </c>
      <c r="P19" s="374">
        <f>'5C1Z_Lincoln Prep'!$O$84</f>
        <v>6</v>
      </c>
      <c r="Q19" s="372"/>
      <c r="R19" s="373">
        <f>'5C1Z_Lincoln Prep'!$Q$84</f>
        <v>8368.7692379825312</v>
      </c>
      <c r="S19" s="375">
        <f>'5C1Z_Lincoln Prep'!$R$84</f>
        <v>2137763</v>
      </c>
      <c r="T19" s="372">
        <f>'5C1Z_Lincoln Prep'!$S$84</f>
        <v>184871</v>
      </c>
      <c r="U19" s="372">
        <f>'5C1Z_Lincoln Prep'!$T$84</f>
        <v>10361</v>
      </c>
      <c r="V19" s="376">
        <f>'5C1Z_Lincoln Prep'!$U$84</f>
        <v>195232</v>
      </c>
      <c r="W19" s="375">
        <f>'5C1Z_Lincoln Prep'!$V$84</f>
        <v>2332995</v>
      </c>
      <c r="X19" s="373">
        <f>'5C1Z_Lincoln Prep'!$W$84</f>
        <v>-5832</v>
      </c>
      <c r="Y19" s="375">
        <f>'5C1Z_Lincoln Prep'!$X$84</f>
        <v>2327163</v>
      </c>
      <c r="Z19" s="372">
        <f>'5C1Z_Lincoln Prep'!$Y$84</f>
        <v>0</v>
      </c>
      <c r="AA19" s="377">
        <f>('5C1Z_Lincoln Prep'!$Z$78+'5C1Z_Lincoln Prep'!$Z$82)</f>
        <v>12331</v>
      </c>
      <c r="AB19" s="375">
        <f>'5C1Z_Lincoln Prep'!$Z$84</f>
        <v>2339494</v>
      </c>
      <c r="AC19" s="372">
        <f>'5C1Z_Lincoln Prep'!$AA$84</f>
        <v>1430504</v>
      </c>
      <c r="AD19" s="372">
        <f>'5C1Z_Lincoln Prep'!$AB$84</f>
        <v>908990</v>
      </c>
      <c r="AE19" s="375">
        <f>'5C1Z_Lincoln Prep'!$AC$84</f>
        <v>227249</v>
      </c>
      <c r="AF19" s="377">
        <f>('5C1Z_Lincoln Prep'!$AD$79+'5C1Z_Lincoln Prep'!$AD$80+'5C1Z_Lincoln Prep'!$AD$81)</f>
        <v>13447</v>
      </c>
      <c r="AG19" s="378">
        <f>'5C1Z_Lincoln Prep'!$AD$84</f>
        <v>2352941</v>
      </c>
      <c r="AH19" s="379"/>
      <c r="AI19" s="380">
        <f>'5C1Z_Lincoln Prep'!$AF$84</f>
        <v>2531207</v>
      </c>
      <c r="AJ19" s="371">
        <f>'5C1Z_Lincoln Prep'!$AG$84</f>
        <v>33</v>
      </c>
      <c r="AK19" s="379">
        <f>'5C1Z_Lincoln Prep'!$AH$84</f>
        <v>253579</v>
      </c>
      <c r="AL19" s="371">
        <f>'5C1Z_Lincoln Prep'!$AI$84</f>
        <v>0</v>
      </c>
      <c r="AM19" s="381">
        <f>'5C1Z_Lincoln Prep'!$AJ$84</f>
        <v>14225</v>
      </c>
      <c r="AN19" s="382">
        <f>'5C1Z_Lincoln Prep'!$AK$84</f>
        <v>267804</v>
      </c>
      <c r="AO19" s="380">
        <f>'5C1Z_Lincoln Prep'!$AL$84</f>
        <v>2799011</v>
      </c>
      <c r="AP19" s="383">
        <f>'5C1Z_Lincoln Prep'!$AM$84</f>
        <v>-6998</v>
      </c>
      <c r="AQ19" s="380">
        <f>'5C1Z_Lincoln Prep'!$AN$84</f>
        <v>2792013</v>
      </c>
      <c r="AR19" s="381">
        <f>'5C1Z_Lincoln Prep'!$AO$84</f>
        <v>0</v>
      </c>
      <c r="AS19" s="380">
        <f>'5C1Z_Lincoln Prep'!$AP$84</f>
        <v>2792013</v>
      </c>
      <c r="AT19" s="381">
        <f>'5C1Z_Lincoln Prep'!$AQ$84</f>
        <v>1550166</v>
      </c>
      <c r="AU19" s="381">
        <f>'5C1Z_Lincoln Prep'!$AR$84</f>
        <v>1241847</v>
      </c>
      <c r="AV19" s="380">
        <f>'5C1Z_Lincoln Prep'!$AS$84</f>
        <v>310461</v>
      </c>
      <c r="AW19" s="381">
        <f t="shared" si="3"/>
        <v>5131507</v>
      </c>
      <c r="AX19" s="381">
        <f t="shared" si="4"/>
        <v>537710</v>
      </c>
      <c r="AZ19" s="383">
        <v>5344</v>
      </c>
      <c r="BA19" s="383">
        <f t="shared" si="6"/>
        <v>5832</v>
      </c>
      <c r="BB19" s="383">
        <f t="shared" si="7"/>
        <v>488</v>
      </c>
      <c r="BD19" s="383">
        <v>5828</v>
      </c>
      <c r="BE19" s="383">
        <f t="shared" si="8"/>
        <v>6998</v>
      </c>
      <c r="BF19" s="383">
        <f t="shared" si="5"/>
        <v>1170</v>
      </c>
    </row>
    <row r="20" spans="1:58" ht="16.5" customHeight="1" x14ac:dyDescent="0.2">
      <c r="A20" s="366" t="s">
        <v>654</v>
      </c>
      <c r="B20" s="516" t="s">
        <v>654</v>
      </c>
      <c r="C20" s="370" t="s">
        <v>762</v>
      </c>
      <c r="D20" s="371">
        <f>'5C1AA_Laurel'!$C$84</f>
        <v>70</v>
      </c>
      <c r="E20" s="372"/>
      <c r="F20" s="373">
        <f>'5C1AA_Laurel'!$E$84</f>
        <v>223849.94005357556</v>
      </c>
      <c r="G20" s="374">
        <f>'5C1AA_Laurel'!$F$84</f>
        <v>67</v>
      </c>
      <c r="H20" s="372"/>
      <c r="I20" s="373">
        <f>'5C1AA_Laurel'!$H$84</f>
        <v>27134.8395092596</v>
      </c>
      <c r="J20" s="374">
        <f>'5C1AA_Laurel'!$I$84</f>
        <v>0</v>
      </c>
      <c r="K20" s="372"/>
      <c r="L20" s="373">
        <f>'5C1AA_Laurel'!$K$84</f>
        <v>0</v>
      </c>
      <c r="M20" s="374">
        <f>'5C1AA_Laurel'!$L$84</f>
        <v>6</v>
      </c>
      <c r="N20" s="372"/>
      <c r="O20" s="373">
        <f>'5C1AA_Laurel'!$N$84</f>
        <v>16568.083825192425</v>
      </c>
      <c r="P20" s="374">
        <f>'5C1AA_Laurel'!$O$84</f>
        <v>0</v>
      </c>
      <c r="Q20" s="372"/>
      <c r="R20" s="373">
        <f>'5C1AA_Laurel'!$Q$84</f>
        <v>0</v>
      </c>
      <c r="S20" s="375">
        <f>'5C1AA_Laurel'!$R$84</f>
        <v>267553</v>
      </c>
      <c r="T20" s="372">
        <f>'5C1AA_Laurel'!$S$84</f>
        <v>64178</v>
      </c>
      <c r="U20" s="372">
        <f>'5C1AA_Laurel'!$T$84</f>
        <v>3597</v>
      </c>
      <c r="V20" s="376">
        <f>'5C1AA_Laurel'!$U$84</f>
        <v>67775</v>
      </c>
      <c r="W20" s="375">
        <f>'5C1AA_Laurel'!$V$84</f>
        <v>335328</v>
      </c>
      <c r="X20" s="373">
        <f>'5C1AA_Laurel'!$W$84</f>
        <v>-838</v>
      </c>
      <c r="Y20" s="375">
        <f>'5C1AA_Laurel'!$X$84</f>
        <v>334490</v>
      </c>
      <c r="Z20" s="372">
        <f>'5C1AA_Laurel'!$Y$84</f>
        <v>0</v>
      </c>
      <c r="AA20" s="377">
        <f>('5C1AA_Laurel'!$Z$78+'5C1AA_Laurel'!$Z$82)</f>
        <v>0</v>
      </c>
      <c r="AB20" s="375">
        <f>'5C1AA_Laurel'!$Z$84</f>
        <v>334490</v>
      </c>
      <c r="AC20" s="372">
        <f>'5C1AA_Laurel'!$AA$84</f>
        <v>177920</v>
      </c>
      <c r="AD20" s="372">
        <f>'5C1AA_Laurel'!$AB$84</f>
        <v>156570</v>
      </c>
      <c r="AE20" s="375">
        <f>'5C1AA_Laurel'!$AC$84</f>
        <v>39142</v>
      </c>
      <c r="AF20" s="377">
        <f>('5C1AA_Laurel'!$AD$79+'5C1AA_Laurel'!$AD$80+'5C1AA_Laurel'!$AD$81)</f>
        <v>0</v>
      </c>
      <c r="AG20" s="378">
        <f>'5C1AA_Laurel'!$AD$84</f>
        <v>334490</v>
      </c>
      <c r="AH20" s="379"/>
      <c r="AI20" s="380">
        <f>'5C1AA_Laurel'!$AF$84</f>
        <v>529340</v>
      </c>
      <c r="AJ20" s="371">
        <f>'5C1AA_Laurel'!$AG$84</f>
        <v>20</v>
      </c>
      <c r="AK20" s="379">
        <f>'5C1AA_Laurel'!$AH$84</f>
        <v>151240</v>
      </c>
      <c r="AL20" s="371">
        <f>'5C1AA_Laurel'!$AI$84</f>
        <v>2</v>
      </c>
      <c r="AM20" s="381">
        <f>'5C1AA_Laurel'!$AJ$84</f>
        <v>8794</v>
      </c>
      <c r="AN20" s="382">
        <f>'5C1AA_Laurel'!$AK$84</f>
        <v>160034</v>
      </c>
      <c r="AO20" s="380">
        <f>'5C1AA_Laurel'!$AL$84</f>
        <v>689374</v>
      </c>
      <c r="AP20" s="383">
        <f>'5C1AA_Laurel'!$AM$84</f>
        <v>-1724</v>
      </c>
      <c r="AQ20" s="380">
        <f>'5C1AA_Laurel'!$AN$84</f>
        <v>687650</v>
      </c>
      <c r="AR20" s="381">
        <f>'5C1AA_Laurel'!$AO$84</f>
        <v>0</v>
      </c>
      <c r="AS20" s="380">
        <f>'5C1AA_Laurel'!$AP$84</f>
        <v>687650</v>
      </c>
      <c r="AT20" s="381">
        <f>'5C1AA_Laurel'!$AQ$84</f>
        <v>356896</v>
      </c>
      <c r="AU20" s="381">
        <f>'5C1AA_Laurel'!$AR$84</f>
        <v>330754</v>
      </c>
      <c r="AV20" s="380">
        <f>'5C1AA_Laurel'!$AS$84</f>
        <v>82689</v>
      </c>
      <c r="AW20" s="381">
        <f t="shared" si="3"/>
        <v>1022140</v>
      </c>
      <c r="AX20" s="381">
        <f t="shared" si="4"/>
        <v>121831</v>
      </c>
      <c r="AZ20" s="383">
        <v>669</v>
      </c>
      <c r="BA20" s="383">
        <f t="shared" si="6"/>
        <v>838</v>
      </c>
      <c r="BB20" s="383">
        <f t="shared" si="7"/>
        <v>169</v>
      </c>
      <c r="BD20" s="383">
        <v>1342</v>
      </c>
      <c r="BE20" s="383">
        <f t="shared" si="8"/>
        <v>1724</v>
      </c>
      <c r="BF20" s="383">
        <f t="shared" si="5"/>
        <v>382</v>
      </c>
    </row>
    <row r="21" spans="1:58" ht="16.5" customHeight="1" x14ac:dyDescent="0.2">
      <c r="A21" s="367" t="s">
        <v>655</v>
      </c>
      <c r="B21" s="517" t="s">
        <v>655</v>
      </c>
      <c r="C21" s="384" t="s">
        <v>661</v>
      </c>
      <c r="D21" s="385">
        <f>'5C1AB_Apex'!$C$84</f>
        <v>110</v>
      </c>
      <c r="E21" s="386"/>
      <c r="F21" s="387">
        <f>'5C1AB_Apex'!$E$84</f>
        <v>370039.98037667677</v>
      </c>
      <c r="G21" s="388">
        <f>'5C1AB_Apex'!$F$84</f>
        <v>110</v>
      </c>
      <c r="H21" s="386"/>
      <c r="I21" s="387">
        <f>'5C1AB_Apex'!$H$84</f>
        <v>47084.725054177296</v>
      </c>
      <c r="J21" s="388">
        <f>'5C1AB_Apex'!$I$84</f>
        <v>0</v>
      </c>
      <c r="K21" s="386"/>
      <c r="L21" s="387">
        <f>'5C1AB_Apex'!$K$84</f>
        <v>0</v>
      </c>
      <c r="M21" s="388">
        <f>'5C1AB_Apex'!$L$84</f>
        <v>8</v>
      </c>
      <c r="N21" s="386"/>
      <c r="O21" s="387">
        <f>'5C1AB_Apex'!$N$84</f>
        <v>24193.690545449961</v>
      </c>
      <c r="P21" s="388">
        <f>'5C1AB_Apex'!$O$84</f>
        <v>0</v>
      </c>
      <c r="Q21" s="386"/>
      <c r="R21" s="387">
        <f>'5C1AB_Apex'!$Q$84</f>
        <v>0</v>
      </c>
      <c r="S21" s="389">
        <f>'5C1AB_Apex'!$R$84</f>
        <v>441318</v>
      </c>
      <c r="T21" s="386">
        <f>'5C1AB_Apex'!$S$84</f>
        <v>301484</v>
      </c>
      <c r="U21" s="386">
        <f>'5C1AB_Apex'!$T$84</f>
        <v>-3396</v>
      </c>
      <c r="V21" s="390">
        <f>'5C1AB_Apex'!$U$84</f>
        <v>298088</v>
      </c>
      <c r="W21" s="389">
        <f>'5C1AB_Apex'!$V$84</f>
        <v>739406</v>
      </c>
      <c r="X21" s="387">
        <f>'5C1AB_Apex'!$W$84</f>
        <v>-1849</v>
      </c>
      <c r="Y21" s="389">
        <f>'5C1AB_Apex'!$X$84</f>
        <v>737557</v>
      </c>
      <c r="Z21" s="386">
        <f>'5C1AB_Apex'!$Y$84</f>
        <v>-4276</v>
      </c>
      <c r="AA21" s="391">
        <f>('5C1AB_Apex'!$Z$78+'5C1AB_Apex'!$Z$82)</f>
        <v>4071</v>
      </c>
      <c r="AB21" s="389">
        <f>'5C1AB_Apex'!$Z$84</f>
        <v>737352</v>
      </c>
      <c r="AC21" s="392">
        <f>'5C1AB_Apex'!$AA$84</f>
        <v>496140</v>
      </c>
      <c r="AD21" s="386">
        <f>'5C1AB_Apex'!$AB$84</f>
        <v>241212</v>
      </c>
      <c r="AE21" s="393">
        <f>'5C1AB_Apex'!$AC$84</f>
        <v>60302</v>
      </c>
      <c r="AF21" s="391">
        <f>('5C1AB_Apex'!$AD$79+'5C1AB_Apex'!$AD$80+'5C1AB_Apex'!$AD$81)</f>
        <v>6000</v>
      </c>
      <c r="AG21" s="393">
        <f>'5C1AB_Apex'!$AD$84</f>
        <v>743352</v>
      </c>
      <c r="AH21" s="394"/>
      <c r="AI21" s="395">
        <f>'5C1AB_Apex'!$AF$84</f>
        <v>794125</v>
      </c>
      <c r="AJ21" s="385">
        <f>'5C1AB_Apex'!$AG$84</f>
        <v>76</v>
      </c>
      <c r="AK21" s="394">
        <f>'5C1AB_Apex'!$AH$84</f>
        <v>586474</v>
      </c>
      <c r="AL21" s="385">
        <f>'5C1AB_Apex'!$AI$84</f>
        <v>-3</v>
      </c>
      <c r="AM21" s="396">
        <f>'5C1AB_Apex'!$AJ$84</f>
        <v>-15067</v>
      </c>
      <c r="AN21" s="397">
        <f>'5C1AB_Apex'!$AK$84</f>
        <v>571407</v>
      </c>
      <c r="AO21" s="395">
        <f>'5C1AB_Apex'!$AL$84</f>
        <v>1365532</v>
      </c>
      <c r="AP21" s="398">
        <f>'5C1AB_Apex'!$AM$84</f>
        <v>-3413</v>
      </c>
      <c r="AQ21" s="395">
        <f>'5C1AB_Apex'!$AN$84</f>
        <v>1362119</v>
      </c>
      <c r="AR21" s="396">
        <f>'5C1AB_Apex'!$AO$84</f>
        <v>0</v>
      </c>
      <c r="AS21" s="395">
        <f>'5C1AB_Apex'!$AP$84</f>
        <v>1362119</v>
      </c>
      <c r="AT21" s="396">
        <f>'5C1AB_Apex'!$AQ$84</f>
        <v>919451</v>
      </c>
      <c r="AU21" s="396">
        <f>'5C1AB_Apex'!$AR$84</f>
        <v>442668</v>
      </c>
      <c r="AV21" s="395">
        <f>'5C1AB_Apex'!$AS$84</f>
        <v>110668</v>
      </c>
      <c r="AW21" s="396">
        <f t="shared" si="3"/>
        <v>2099471</v>
      </c>
      <c r="AX21" s="396">
        <f t="shared" si="4"/>
        <v>170970</v>
      </c>
      <c r="AZ21" s="398">
        <v>1104</v>
      </c>
      <c r="BA21" s="398">
        <f t="shared" si="6"/>
        <v>1849</v>
      </c>
      <c r="BB21" s="398">
        <f t="shared" si="7"/>
        <v>745</v>
      </c>
      <c r="BD21" s="398">
        <v>2007</v>
      </c>
      <c r="BE21" s="398">
        <f t="shared" si="8"/>
        <v>3413</v>
      </c>
      <c r="BF21" s="398">
        <f t="shared" si="5"/>
        <v>1406</v>
      </c>
    </row>
    <row r="22" spans="1:58" ht="16.5" customHeight="1" x14ac:dyDescent="0.2">
      <c r="A22" s="365" t="s">
        <v>656</v>
      </c>
      <c r="B22" s="515" t="s">
        <v>656</v>
      </c>
      <c r="C22" s="352" t="s">
        <v>662</v>
      </c>
      <c r="D22" s="353">
        <f>'5C1AC_Smothers'!$C$84</f>
        <v>432</v>
      </c>
      <c r="E22" s="354"/>
      <c r="F22" s="355">
        <f>'5C1AC_Smothers'!$E$84</f>
        <v>1596039.4141524686</v>
      </c>
      <c r="G22" s="356">
        <f>'5C1AC_Smothers'!$F$84</f>
        <v>345</v>
      </c>
      <c r="H22" s="354"/>
      <c r="I22" s="355">
        <f>'5C1AC_Smothers'!$H$84</f>
        <v>162196.12613170542</v>
      </c>
      <c r="J22" s="356">
        <f>'5C1AC_Smothers'!$I$84</f>
        <v>0</v>
      </c>
      <c r="K22" s="354"/>
      <c r="L22" s="355">
        <f>'5C1AC_Smothers'!$K$84</f>
        <v>0</v>
      </c>
      <c r="M22" s="356">
        <f>'5C1AC_Smothers'!$L$84</f>
        <v>29</v>
      </c>
      <c r="N22" s="354"/>
      <c r="O22" s="355">
        <f>'5C1AC_Smothers'!$N$84</f>
        <v>92389.21011336791</v>
      </c>
      <c r="P22" s="356">
        <f>'5C1AC_Smothers'!$O$84</f>
        <v>4</v>
      </c>
      <c r="Q22" s="354"/>
      <c r="R22" s="355">
        <f>'5C1AC_Smothers'!$Q$84</f>
        <v>5114.4124831981444</v>
      </c>
      <c r="S22" s="357">
        <f>'5C1AC_Smothers'!$R$84</f>
        <v>1855738</v>
      </c>
      <c r="T22" s="354">
        <f>'5C1AC_Smothers'!$S$84</f>
        <v>149026</v>
      </c>
      <c r="U22" s="354">
        <f>'5C1AC_Smothers'!$T$84</f>
        <v>-30361</v>
      </c>
      <c r="V22" s="358">
        <f>'5C1AC_Smothers'!$U$84</f>
        <v>118665</v>
      </c>
      <c r="W22" s="357">
        <f>'5C1AC_Smothers'!$V$84</f>
        <v>1974403</v>
      </c>
      <c r="X22" s="355">
        <f>'5C1AC_Smothers'!$W$84</f>
        <v>-4937</v>
      </c>
      <c r="Y22" s="357">
        <f>'5C1AC_Smothers'!$X$84</f>
        <v>1969466</v>
      </c>
      <c r="Z22" s="354">
        <f>'5C1AC_Smothers'!$Y$84</f>
        <v>6181</v>
      </c>
      <c r="AA22" s="369">
        <f>('5C1AC_Smothers'!$Z$78+'5C1AC_Smothers'!$Z$82)</f>
        <v>3245</v>
      </c>
      <c r="AB22" s="357">
        <f>'5C1AC_Smothers'!$Z$84</f>
        <v>1978892</v>
      </c>
      <c r="AC22" s="354">
        <f>'5C1AC_Smothers'!$AA$84</f>
        <v>1324572</v>
      </c>
      <c r="AD22" s="354">
        <f>'5C1AC_Smothers'!$AB$84</f>
        <v>654320</v>
      </c>
      <c r="AE22" s="357">
        <f>'5C1AC_Smothers'!$AC$84</f>
        <v>163581</v>
      </c>
      <c r="AF22" s="369">
        <f>('5C1AC_Smothers'!$AD$79+'5C1AC_Smothers'!$AD$80+'5C1AC_Smothers'!$AD$81)</f>
        <v>0</v>
      </c>
      <c r="AG22" s="359">
        <f>'5C1AC_Smothers'!$AD$84</f>
        <v>1978892</v>
      </c>
      <c r="AH22" s="360"/>
      <c r="AI22" s="361">
        <f>'5C1AC_Smothers'!$AF$84</f>
        <v>2402916</v>
      </c>
      <c r="AJ22" s="353">
        <f>'5C1AC_Smothers'!$AG$84</f>
        <v>31</v>
      </c>
      <c r="AK22" s="360">
        <f>'5C1AC_Smothers'!$AH$84</f>
        <v>227065</v>
      </c>
      <c r="AL22" s="353">
        <f>'5C1AC_Smothers'!$AI$84</f>
        <v>-19</v>
      </c>
      <c r="AM22" s="362">
        <f>'5C1AC_Smothers'!$AJ$84</f>
        <v>-63295</v>
      </c>
      <c r="AN22" s="363">
        <f>'5C1AC_Smothers'!$AK$84</f>
        <v>163770</v>
      </c>
      <c r="AO22" s="361">
        <f>'5C1AC_Smothers'!$AL$84</f>
        <v>2566686</v>
      </c>
      <c r="AP22" s="364">
        <f>'5C1AC_Smothers'!$AM$84</f>
        <v>-6417</v>
      </c>
      <c r="AQ22" s="361">
        <f>'5C1AC_Smothers'!$AN$84</f>
        <v>2560269</v>
      </c>
      <c r="AR22" s="362">
        <f>'5C1AC_Smothers'!$AO$84</f>
        <v>7775</v>
      </c>
      <c r="AS22" s="361">
        <f>'5C1AC_Smothers'!$AP$84</f>
        <v>2568044</v>
      </c>
      <c r="AT22" s="362">
        <f>'5C1AC_Smothers'!$AQ$84</f>
        <v>1732268</v>
      </c>
      <c r="AU22" s="362">
        <f>'5C1AC_Smothers'!$AR$84</f>
        <v>835776</v>
      </c>
      <c r="AV22" s="361">
        <f>'5C1AC_Smothers'!$AS$84</f>
        <v>208945</v>
      </c>
      <c r="AW22" s="362">
        <f t="shared" si="3"/>
        <v>4546936</v>
      </c>
      <c r="AX22" s="362">
        <f t="shared" si="4"/>
        <v>372526</v>
      </c>
      <c r="AZ22" s="364">
        <v>4638</v>
      </c>
      <c r="BA22" s="364">
        <f t="shared" si="6"/>
        <v>4937</v>
      </c>
      <c r="BB22" s="364">
        <f t="shared" si="7"/>
        <v>299</v>
      </c>
      <c r="BD22" s="364">
        <v>5985</v>
      </c>
      <c r="BE22" s="364">
        <f t="shared" si="8"/>
        <v>6417</v>
      </c>
      <c r="BF22" s="364">
        <f t="shared" si="5"/>
        <v>432</v>
      </c>
    </row>
    <row r="23" spans="1:58" ht="16.5" customHeight="1" x14ac:dyDescent="0.2">
      <c r="A23" s="366" t="s">
        <v>707</v>
      </c>
      <c r="B23" s="516" t="s">
        <v>707</v>
      </c>
      <c r="C23" s="370" t="s">
        <v>763</v>
      </c>
      <c r="D23" s="371">
        <f>'5C1AD_Greater'!$C$84</f>
        <v>82</v>
      </c>
      <c r="E23" s="372"/>
      <c r="F23" s="373">
        <f>'5C1AD_Greater'!$E$84</f>
        <v>250062.73769734974</v>
      </c>
      <c r="G23" s="374">
        <f>'5C1AD_Greater'!$F$84</f>
        <v>71</v>
      </c>
      <c r="H23" s="372"/>
      <c r="I23" s="373">
        <f>'5C1AD_Greater'!$H$84</f>
        <v>26573.34736770366</v>
      </c>
      <c r="J23" s="374">
        <f>'5C1AD_Greater'!$I$84</f>
        <v>0</v>
      </c>
      <c r="K23" s="372"/>
      <c r="L23" s="373">
        <f>'5C1AD_Greater'!$K$84</f>
        <v>0</v>
      </c>
      <c r="M23" s="374">
        <f>'5C1AD_Greater'!$L$84</f>
        <v>17</v>
      </c>
      <c r="N23" s="372"/>
      <c r="O23" s="373">
        <f>'5C1AD_Greater'!$N$84</f>
        <v>41901.711168813483</v>
      </c>
      <c r="P23" s="374">
        <f>'5C1AD_Greater'!$O$84</f>
        <v>0</v>
      </c>
      <c r="Q23" s="372"/>
      <c r="R23" s="373">
        <f>'5C1AD_Greater'!$Q$84</f>
        <v>0</v>
      </c>
      <c r="S23" s="375">
        <f>'5C1AD_Greater'!$R$84</f>
        <v>318538</v>
      </c>
      <c r="T23" s="372">
        <f>'5C1AD_Greater'!$S$84</f>
        <v>-31600</v>
      </c>
      <c r="U23" s="372">
        <f>'5C1AD_Greater'!$T$84</f>
        <v>17337</v>
      </c>
      <c r="V23" s="376">
        <f>'5C1AD_Greater'!$U$84</f>
        <v>-14263</v>
      </c>
      <c r="W23" s="375">
        <f>'5C1AD_Greater'!$V$84</f>
        <v>304275</v>
      </c>
      <c r="X23" s="373">
        <f>'5C1AD_Greater'!$W$84</f>
        <v>-761</v>
      </c>
      <c r="Y23" s="375">
        <f>'5C1AD_Greater'!$X$84</f>
        <v>303514</v>
      </c>
      <c r="Z23" s="372">
        <f>'5C1AD_Greater'!$Y$84</f>
        <v>1140</v>
      </c>
      <c r="AA23" s="377">
        <f>'5C1AD_Greater'!$Z$78+'5C1AD_Greater'!$Z$82</f>
        <v>826</v>
      </c>
      <c r="AB23" s="375">
        <f>'5C1AD_Greater'!$Z$84</f>
        <v>305480</v>
      </c>
      <c r="AC23" s="372">
        <f>'5C1AD_Greater'!$AA$84</f>
        <v>202634</v>
      </c>
      <c r="AD23" s="372">
        <f>'5C1AD_Greater'!$AB$84</f>
        <v>102846</v>
      </c>
      <c r="AE23" s="375">
        <f>'5C1AD_Greater'!$AC$84</f>
        <v>25712</v>
      </c>
      <c r="AF23" s="377">
        <f>'5C1AD_Greater'!$AD$79+'5C1AD_Greater'!$AD$80+'5C1AD_Greater'!$AD$81</f>
        <v>0</v>
      </c>
      <c r="AG23" s="378">
        <f>'5C1AD_Greater'!$AD$84</f>
        <v>305480</v>
      </c>
      <c r="AH23" s="379"/>
      <c r="AI23" s="380">
        <f>'5C1AD_Greater'!$AF$84</f>
        <v>949245</v>
      </c>
      <c r="AJ23" s="371">
        <f>'5C1AD_Greater'!$AG$84</f>
        <v>-10</v>
      </c>
      <c r="AK23" s="379">
        <f>'5C1AD_Greater'!$AH$84</f>
        <v>-121862</v>
      </c>
      <c r="AL23" s="371">
        <f>'5C1AD_Greater'!$AI$84</f>
        <v>7</v>
      </c>
      <c r="AM23" s="381">
        <f>'5C1AD_Greater'!$AJ$84</f>
        <v>30280</v>
      </c>
      <c r="AN23" s="382">
        <f>'5C1AD_Greater'!$AK$84</f>
        <v>-91582</v>
      </c>
      <c r="AO23" s="380">
        <f>'5C1AD_Greater'!$AL$84</f>
        <v>857663</v>
      </c>
      <c r="AP23" s="383">
        <f>'5C1AD_Greater'!$AM$84</f>
        <v>-2145</v>
      </c>
      <c r="AQ23" s="380">
        <f>'5C1AD_Greater'!$AN$84</f>
        <v>855518</v>
      </c>
      <c r="AR23" s="381">
        <f>'5C1AD_Greater'!$AO$84</f>
        <v>0</v>
      </c>
      <c r="AS23" s="380">
        <f>'5C1AD_Greater'!$AP$84</f>
        <v>855518</v>
      </c>
      <c r="AT23" s="381">
        <f>'5C1AD_Greater'!$AQ$84</f>
        <v>595010</v>
      </c>
      <c r="AU23" s="381">
        <f>'5C1AD_Greater'!$AR$84</f>
        <v>260508</v>
      </c>
      <c r="AV23" s="380">
        <f>'5C1AD_Greater'!$AS$84</f>
        <v>65128</v>
      </c>
      <c r="AW23" s="381">
        <f t="shared" si="3"/>
        <v>1160998</v>
      </c>
      <c r="AX23" s="381">
        <f t="shared" si="4"/>
        <v>90840</v>
      </c>
      <c r="AZ23" s="383">
        <v>797</v>
      </c>
      <c r="BA23" s="383">
        <f t="shared" si="6"/>
        <v>761</v>
      </c>
      <c r="BB23" s="383">
        <f t="shared" si="7"/>
        <v>-36</v>
      </c>
      <c r="BD23" s="383">
        <v>2389</v>
      </c>
      <c r="BE23" s="383">
        <f t="shared" si="8"/>
        <v>2145</v>
      </c>
      <c r="BF23" s="383">
        <f t="shared" si="5"/>
        <v>-244</v>
      </c>
    </row>
    <row r="24" spans="1:58" ht="16.5" customHeight="1" x14ac:dyDescent="0.2">
      <c r="A24" s="366" t="s">
        <v>591</v>
      </c>
      <c r="B24" s="516" t="s">
        <v>360</v>
      </c>
      <c r="C24" s="370" t="s">
        <v>330</v>
      </c>
      <c r="D24" s="371">
        <f>'5C1R_Iberville'!$C$84</f>
        <v>238</v>
      </c>
      <c r="E24" s="372"/>
      <c r="F24" s="373">
        <f>'5C1R_Iberville'!$E$84</f>
        <v>598065.15584588656</v>
      </c>
      <c r="G24" s="374">
        <f>'5C1R_Iberville'!$F$84</f>
        <v>217</v>
      </c>
      <c r="H24" s="372"/>
      <c r="I24" s="373">
        <f>'5C1R_Iberville'!$H$84</f>
        <v>59060.959669152558</v>
      </c>
      <c r="J24" s="374">
        <f>'5C1R_Iberville'!$I$84</f>
        <v>64</v>
      </c>
      <c r="K24" s="372"/>
      <c r="L24" s="373">
        <f>'5C1R_Iberville'!$K$84</f>
        <v>5157.5476605389231</v>
      </c>
      <c r="M24" s="374">
        <f>'5C1R_Iberville'!$L$84</f>
        <v>33</v>
      </c>
      <c r="N24" s="372"/>
      <c r="O24" s="373">
        <f>'5C1R_Iberville'!$N$84</f>
        <v>63987.367317962169</v>
      </c>
      <c r="P24" s="374">
        <f>'5C1R_Iberville'!$O$84</f>
        <v>0</v>
      </c>
      <c r="Q24" s="372"/>
      <c r="R24" s="373">
        <f>'5C1R_Iberville'!$Q$84</f>
        <v>0</v>
      </c>
      <c r="S24" s="375">
        <f>'5C1R_Iberville'!$R$84</f>
        <v>726270</v>
      </c>
      <c r="T24" s="372">
        <f>'5C1R_Iberville'!$S$84</f>
        <v>86225</v>
      </c>
      <c r="U24" s="372">
        <f>'5C1R_Iberville'!$T$84</f>
        <v>5899</v>
      </c>
      <c r="V24" s="376">
        <f>'5C1R_Iberville'!$U$84</f>
        <v>92124</v>
      </c>
      <c r="W24" s="375">
        <f>'5C1R_Iberville'!$V$84</f>
        <v>818394</v>
      </c>
      <c r="X24" s="373">
        <f>'5C1R_Iberville'!$W$84</f>
        <v>-2046</v>
      </c>
      <c r="Y24" s="375">
        <f>'5C1R_Iberville'!$X$84</f>
        <v>816348</v>
      </c>
      <c r="Z24" s="372">
        <f>'5C1R_Iberville'!$Y$84</f>
        <v>141831</v>
      </c>
      <c r="AA24" s="377">
        <f>('5C1R_Iberville'!$Z$78+'5C1R_Iberville'!$Z$82)</f>
        <v>2596</v>
      </c>
      <c r="AB24" s="375">
        <f>'5C1R_Iberville'!$Z$84</f>
        <v>960775</v>
      </c>
      <c r="AC24" s="372">
        <f>'5C1R_Iberville'!$AA$84</f>
        <v>469540</v>
      </c>
      <c r="AD24" s="372">
        <f>'5C1R_Iberville'!$AB$84</f>
        <v>491235</v>
      </c>
      <c r="AE24" s="375">
        <f>'5C1R_Iberville'!$AC$84</f>
        <v>122810</v>
      </c>
      <c r="AF24" s="377">
        <f>('5C1R_Iberville'!$AD$79+'5C1R_Iberville'!$AD$80+'5C1R_Iberville'!$AD$81)</f>
        <v>0</v>
      </c>
      <c r="AG24" s="378">
        <f>'5C1R_Iberville'!$AD$84</f>
        <v>960775</v>
      </c>
      <c r="AH24" s="379"/>
      <c r="AI24" s="380">
        <f>'5C1R_Iberville'!$AF$84</f>
        <v>2743324</v>
      </c>
      <c r="AJ24" s="371">
        <f>'5C1R_Iberville'!$AG$84</f>
        <v>28</v>
      </c>
      <c r="AK24" s="379">
        <f>'5C1R_Iberville'!$AH$84</f>
        <v>274346</v>
      </c>
      <c r="AL24" s="371">
        <f>'5C1R_Iberville'!$AI$84</f>
        <v>4</v>
      </c>
      <c r="AM24" s="381">
        <f>'5C1R_Iberville'!$AJ$84</f>
        <v>23663</v>
      </c>
      <c r="AN24" s="382">
        <f>'5C1R_Iberville'!$AK$84</f>
        <v>298009</v>
      </c>
      <c r="AO24" s="380">
        <f>'5C1R_Iberville'!$AL$84</f>
        <v>3041333</v>
      </c>
      <c r="AP24" s="383">
        <f>'5C1R_Iberville'!$AM$84</f>
        <v>-7603</v>
      </c>
      <c r="AQ24" s="380">
        <f>'5C1R_Iberville'!$AN$84</f>
        <v>3033730</v>
      </c>
      <c r="AR24" s="381">
        <f>'5C1R_Iberville'!$AO$84</f>
        <v>-17110</v>
      </c>
      <c r="AS24" s="380">
        <f>'5C1R_Iberville'!$AP$84</f>
        <v>3016620</v>
      </c>
      <c r="AT24" s="381">
        <f>'5C1R_Iberville'!$AQ$84</f>
        <v>1465336</v>
      </c>
      <c r="AU24" s="381">
        <f>'5C1R_Iberville'!$AR$84</f>
        <v>1551284</v>
      </c>
      <c r="AV24" s="380">
        <f>'5C1R_Iberville'!$AS$84</f>
        <v>387822</v>
      </c>
      <c r="AW24" s="381">
        <f t="shared" si="3"/>
        <v>3977395</v>
      </c>
      <c r="AX24" s="381">
        <f t="shared" si="4"/>
        <v>510632</v>
      </c>
      <c r="AZ24" s="383">
        <v>1816</v>
      </c>
      <c r="BA24" s="383">
        <f t="shared" si="6"/>
        <v>2046</v>
      </c>
      <c r="BB24" s="383">
        <f t="shared" si="7"/>
        <v>230</v>
      </c>
      <c r="BD24" s="383">
        <v>6574</v>
      </c>
      <c r="BE24" s="383">
        <f t="shared" si="8"/>
        <v>7603</v>
      </c>
      <c r="BF24" s="383">
        <f t="shared" si="5"/>
        <v>1029</v>
      </c>
    </row>
    <row r="25" spans="1:58" ht="16.5" customHeight="1" x14ac:dyDescent="0.2">
      <c r="A25" s="366" t="s">
        <v>592</v>
      </c>
      <c r="B25" s="516" t="s">
        <v>344</v>
      </c>
      <c r="C25" s="370" t="s">
        <v>279</v>
      </c>
      <c r="D25" s="371">
        <f>'5C1N_Delta'!$C$84</f>
        <v>461</v>
      </c>
      <c r="E25" s="372"/>
      <c r="F25" s="373">
        <f>'5C1N_Delta'!$E$84</f>
        <v>2358553.7190183573</v>
      </c>
      <c r="G25" s="374">
        <f>'5C1N_Delta'!$F$84</f>
        <v>268</v>
      </c>
      <c r="H25" s="372"/>
      <c r="I25" s="373">
        <f>'5C1N_Delta'!$H$84</f>
        <v>186118.44152300811</v>
      </c>
      <c r="J25" s="374">
        <f>'5C1N_Delta'!$I$84</f>
        <v>218</v>
      </c>
      <c r="K25" s="372"/>
      <c r="L25" s="373">
        <f>'5C1N_Delta'!$K$84</f>
        <v>41359.562199110776</v>
      </c>
      <c r="M25" s="374">
        <f>'5C1N_Delta'!$L$84</f>
        <v>41</v>
      </c>
      <c r="N25" s="372"/>
      <c r="O25" s="373">
        <f>'5C1N_Delta'!$N$84</f>
        <v>191118.81276920371</v>
      </c>
      <c r="P25" s="374">
        <f>'5C1N_Delta'!$O$84</f>
        <v>8</v>
      </c>
      <c r="Q25" s="372"/>
      <c r="R25" s="373">
        <f>'5C1N_Delta'!$Q$84</f>
        <v>14975.068376752421</v>
      </c>
      <c r="S25" s="375">
        <f>'5C1N_Delta'!$R$84</f>
        <v>2792126</v>
      </c>
      <c r="T25" s="372">
        <f>'5C1N_Delta'!$S$84</f>
        <v>174831</v>
      </c>
      <c r="U25" s="372">
        <f>'5C1N_Delta'!$T$84</f>
        <v>-20164</v>
      </c>
      <c r="V25" s="376">
        <f>'5C1N_Delta'!$U$84</f>
        <v>154667</v>
      </c>
      <c r="W25" s="375">
        <f>'5C1N_Delta'!$V$84</f>
        <v>2946793</v>
      </c>
      <c r="X25" s="373">
        <f>'5C1N_Delta'!$W$84</f>
        <v>-7367</v>
      </c>
      <c r="Y25" s="375">
        <f>'5C1N_Delta'!$X$84</f>
        <v>2939426</v>
      </c>
      <c r="Z25" s="372">
        <f>'5C1N_Delta'!$Y$84</f>
        <v>-66102</v>
      </c>
      <c r="AA25" s="377">
        <f>('5C1N_Delta'!$Z$78+'5C1N_Delta'!$Z$82)</f>
        <v>12567</v>
      </c>
      <c r="AB25" s="375">
        <f>'5C1N_Delta'!$Z$84</f>
        <v>2885891</v>
      </c>
      <c r="AC25" s="372">
        <f>'5C1N_Delta'!$AA$84</f>
        <v>1870638</v>
      </c>
      <c r="AD25" s="372">
        <f>'5C1N_Delta'!$AB$84</f>
        <v>1015253</v>
      </c>
      <c r="AE25" s="375">
        <f>'5C1N_Delta'!$AC$84</f>
        <v>253813</v>
      </c>
      <c r="AF25" s="377">
        <f>('5C1N_Delta'!$AD$79+'5C1N_Delta'!$AD$80+'5C1N_Delta'!$AD$81)</f>
        <v>10000</v>
      </c>
      <c r="AG25" s="378">
        <f>'5C1N_Delta'!$AD$84</f>
        <v>2895891</v>
      </c>
      <c r="AH25" s="379"/>
      <c r="AI25" s="380">
        <f>'5C1N_Delta'!$AF$84</f>
        <v>1434312</v>
      </c>
      <c r="AJ25" s="371">
        <f>'5C1N_Delta'!$AG$84</f>
        <v>24</v>
      </c>
      <c r="AK25" s="379">
        <f>'5C1N_Delta'!$AH$84</f>
        <v>99870</v>
      </c>
      <c r="AL25" s="371">
        <f>'5C1N_Delta'!$AI$84</f>
        <v>-3</v>
      </c>
      <c r="AM25" s="381">
        <f>'5C1N_Delta'!$AJ$84</f>
        <v>1766</v>
      </c>
      <c r="AN25" s="382">
        <f>'5C1N_Delta'!$AK$84</f>
        <v>101636</v>
      </c>
      <c r="AO25" s="380">
        <f>'5C1N_Delta'!$AL$84</f>
        <v>1535948</v>
      </c>
      <c r="AP25" s="383">
        <f>'5C1N_Delta'!$AM$84</f>
        <v>-3840</v>
      </c>
      <c r="AQ25" s="380">
        <f>'5C1N_Delta'!$AN$84</f>
        <v>1532108</v>
      </c>
      <c r="AR25" s="381">
        <f>'5C1N_Delta'!$AO$84</f>
        <v>-21240</v>
      </c>
      <c r="AS25" s="380">
        <f>'5C1N_Delta'!$AP$84</f>
        <v>1510868</v>
      </c>
      <c r="AT25" s="381">
        <f>'5C1N_Delta'!$AQ$84</f>
        <v>926230</v>
      </c>
      <c r="AU25" s="381">
        <f>'5C1N_Delta'!$AR$84</f>
        <v>584638</v>
      </c>
      <c r="AV25" s="380">
        <f>'5C1N_Delta'!$AS$84</f>
        <v>146160</v>
      </c>
      <c r="AW25" s="381">
        <f t="shared" si="3"/>
        <v>4396759</v>
      </c>
      <c r="AX25" s="381">
        <f t="shared" si="4"/>
        <v>399973</v>
      </c>
      <c r="AZ25" s="383">
        <v>6981</v>
      </c>
      <c r="BA25" s="383">
        <f t="shared" si="6"/>
        <v>7367</v>
      </c>
      <c r="BB25" s="383">
        <f t="shared" si="7"/>
        <v>386</v>
      </c>
      <c r="BD25" s="383">
        <v>3477</v>
      </c>
      <c r="BE25" s="383">
        <f t="shared" si="8"/>
        <v>3840</v>
      </c>
      <c r="BF25" s="383">
        <f t="shared" si="5"/>
        <v>363</v>
      </c>
    </row>
    <row r="26" spans="1:58" ht="16.5" customHeight="1" x14ac:dyDescent="0.2">
      <c r="A26" s="367" t="s">
        <v>593</v>
      </c>
      <c r="B26" s="517">
        <v>328002</v>
      </c>
      <c r="C26" s="384" t="s">
        <v>290</v>
      </c>
      <c r="D26" s="385">
        <f>'5C1S_LC Col Prep'!$C$84</f>
        <v>437</v>
      </c>
      <c r="E26" s="386"/>
      <c r="F26" s="387">
        <f>'5C1S_LC Col Prep'!$E$84</f>
        <v>1509601.5761223785</v>
      </c>
      <c r="G26" s="388">
        <f>'5C1S_LC Col Prep'!$F$84</f>
        <v>417</v>
      </c>
      <c r="H26" s="386"/>
      <c r="I26" s="387">
        <f>'5C1S_LC Col Prep'!$H$84</f>
        <v>203260.9141242012</v>
      </c>
      <c r="J26" s="388">
        <f>'5C1S_LC Col Prep'!$I$84</f>
        <v>487</v>
      </c>
      <c r="K26" s="386"/>
      <c r="L26" s="387">
        <f>'5C1S_LC Col Prep'!$K$84</f>
        <v>64676.551319987433</v>
      </c>
      <c r="M26" s="388">
        <f>'5C1S_LC Col Prep'!$L$84</f>
        <v>38</v>
      </c>
      <c r="N26" s="386"/>
      <c r="O26" s="387">
        <f>'5C1S_LC Col Prep'!$N$84</f>
        <v>126165.75719504738</v>
      </c>
      <c r="P26" s="388">
        <f>'5C1S_LC Col Prep'!$O$84</f>
        <v>1</v>
      </c>
      <c r="Q26" s="386"/>
      <c r="R26" s="387">
        <f>'5C1S_LC Col Prep'!$Q$84</f>
        <v>1328.06060205313</v>
      </c>
      <c r="S26" s="389">
        <f>'5C1S_LC Col Prep'!$R$84</f>
        <v>1905033</v>
      </c>
      <c r="T26" s="386">
        <f>'5C1S_LC Col Prep'!$S$84</f>
        <v>48046</v>
      </c>
      <c r="U26" s="386">
        <f>'5C1S_LC Col Prep'!$T$84</f>
        <v>6177</v>
      </c>
      <c r="V26" s="390">
        <f>'5C1S_LC Col Prep'!$U$84</f>
        <v>54223</v>
      </c>
      <c r="W26" s="389">
        <f>'5C1S_LC Col Prep'!$V$84</f>
        <v>1959256</v>
      </c>
      <c r="X26" s="387">
        <f>'5C1S_LC Col Prep'!$W$84</f>
        <v>-4898</v>
      </c>
      <c r="Y26" s="389">
        <f>'5C1S_LC Col Prep'!$X$84</f>
        <v>1954358</v>
      </c>
      <c r="Z26" s="386">
        <f>'5C1S_LC Col Prep'!$Y$84</f>
        <v>-5044</v>
      </c>
      <c r="AA26" s="391">
        <f>('5C1S_LC Col Prep'!$Z$78+'5C1S_LC Col Prep'!$Z$82)</f>
        <v>25783</v>
      </c>
      <c r="AB26" s="389">
        <f>'5C1S_LC Col Prep'!$Z$84</f>
        <v>1975097</v>
      </c>
      <c r="AC26" s="392">
        <f>'5C1S_LC Col Prep'!$AA$84</f>
        <v>1284704</v>
      </c>
      <c r="AD26" s="386">
        <f>'5C1S_LC Col Prep'!$AB$84</f>
        <v>690393</v>
      </c>
      <c r="AE26" s="393">
        <f>'5C1S_LC Col Prep'!$AC$84</f>
        <v>172599</v>
      </c>
      <c r="AF26" s="391">
        <f>('5C1S_LC Col Prep'!$AD$79+'5C1S_LC Col Prep'!$AD$80+'5C1S_LC Col Prep'!$AD$81)</f>
        <v>10000</v>
      </c>
      <c r="AG26" s="393">
        <f>'5C1S_LC Col Prep'!$AD$84</f>
        <v>1985097</v>
      </c>
      <c r="AH26" s="394"/>
      <c r="AI26" s="395">
        <f>'5C1S_LC Col Prep'!$AF$84</f>
        <v>3410091</v>
      </c>
      <c r="AJ26" s="385">
        <f>'5C1S_LC Col Prep'!$AG$84</f>
        <v>17</v>
      </c>
      <c r="AK26" s="394">
        <f>'5C1S_LC Col Prep'!$AH$84</f>
        <v>137011</v>
      </c>
      <c r="AL26" s="385">
        <f>'5C1S_LC Col Prep'!$AI$84</f>
        <v>-1</v>
      </c>
      <c r="AM26" s="396">
        <f>'5C1S_LC Col Prep'!$AJ$84</f>
        <v>-3907</v>
      </c>
      <c r="AN26" s="397">
        <f>'5C1S_LC Col Prep'!$AK$84</f>
        <v>133104</v>
      </c>
      <c r="AO26" s="395">
        <f>'5C1S_LC Col Prep'!$AL$84</f>
        <v>3543195</v>
      </c>
      <c r="AP26" s="398">
        <f>'5C1S_LC Col Prep'!$AM$84</f>
        <v>-8858</v>
      </c>
      <c r="AQ26" s="395">
        <f>'5C1S_LC Col Prep'!$AN$84</f>
        <v>3534337</v>
      </c>
      <c r="AR26" s="396">
        <f>'5C1S_LC Col Prep'!$AO$84</f>
        <v>-5125</v>
      </c>
      <c r="AS26" s="395">
        <f>'5C1S_LC Col Prep'!$AP$84</f>
        <v>3529212</v>
      </c>
      <c r="AT26" s="396">
        <f>'5C1S_LC Col Prep'!$AQ$84</f>
        <v>2248440</v>
      </c>
      <c r="AU26" s="396">
        <f>'5C1S_LC Col Prep'!$AR$84</f>
        <v>1280772</v>
      </c>
      <c r="AV26" s="395">
        <f>'5C1S_LC Col Prep'!$AS$84</f>
        <v>320193</v>
      </c>
      <c r="AW26" s="396">
        <f t="shared" si="3"/>
        <v>5504309</v>
      </c>
      <c r="AX26" s="396">
        <f t="shared" si="4"/>
        <v>492792</v>
      </c>
      <c r="AZ26" s="398">
        <v>4763</v>
      </c>
      <c r="BA26" s="398">
        <f t="shared" si="6"/>
        <v>4898</v>
      </c>
      <c r="BB26" s="398">
        <f t="shared" si="7"/>
        <v>135</v>
      </c>
      <c r="BD26" s="398">
        <v>8453</v>
      </c>
      <c r="BE26" s="398">
        <f t="shared" si="8"/>
        <v>8858</v>
      </c>
      <c r="BF26" s="398">
        <f t="shared" si="5"/>
        <v>405</v>
      </c>
    </row>
    <row r="27" spans="1:58" ht="16.5" customHeight="1" x14ac:dyDescent="0.2">
      <c r="A27" s="365" t="s">
        <v>594</v>
      </c>
      <c r="B27" s="515" t="s">
        <v>361</v>
      </c>
      <c r="C27" s="352" t="s">
        <v>291</v>
      </c>
      <c r="D27" s="353">
        <f>'5C1T_Northeast'!$C$84</f>
        <v>180</v>
      </c>
      <c r="E27" s="354"/>
      <c r="F27" s="355">
        <f>'5C1T_Northeast'!$E$84</f>
        <v>898559.8394199711</v>
      </c>
      <c r="G27" s="356">
        <f>'5C1T_Northeast'!$F$84</f>
        <v>146</v>
      </c>
      <c r="H27" s="354"/>
      <c r="I27" s="355">
        <f>'5C1T_Northeast'!$H$84</f>
        <v>96101.362561293499</v>
      </c>
      <c r="J27" s="356">
        <f>'5C1T_Northeast'!$I$84</f>
        <v>154.5</v>
      </c>
      <c r="K27" s="354"/>
      <c r="L27" s="355">
        <f>'5C1T_Northeast'!$K$84</f>
        <v>27665.800920165326</v>
      </c>
      <c r="M27" s="356">
        <f>'5C1T_Northeast'!$L$84</f>
        <v>23</v>
      </c>
      <c r="N27" s="354"/>
      <c r="O27" s="355">
        <f>'5C1T_Northeast'!$N$84</f>
        <v>101796.87096058401</v>
      </c>
      <c r="P27" s="356">
        <f>'5C1T_Northeast'!$O$84</f>
        <v>0</v>
      </c>
      <c r="Q27" s="354"/>
      <c r="R27" s="355">
        <f>'5C1T_Northeast'!$Q$84</f>
        <v>0</v>
      </c>
      <c r="S27" s="357">
        <f>'5C1T_Northeast'!$R$84</f>
        <v>1124123</v>
      </c>
      <c r="T27" s="354">
        <f>'5C1T_Northeast'!$S$84</f>
        <v>-2065</v>
      </c>
      <c r="U27" s="354">
        <f>'5C1T_Northeast'!$T$84</f>
        <v>11</v>
      </c>
      <c r="V27" s="358">
        <f>'5C1T_Northeast'!$U$84</f>
        <v>-2054</v>
      </c>
      <c r="W27" s="357">
        <f>'5C1T_Northeast'!$V$84</f>
        <v>1122069</v>
      </c>
      <c r="X27" s="355">
        <f>'5C1T_Northeast'!$W$84</f>
        <v>-2805</v>
      </c>
      <c r="Y27" s="357">
        <f>'5C1T_Northeast'!$X$84</f>
        <v>1119264</v>
      </c>
      <c r="Z27" s="354">
        <f>'5C1T_Northeast'!$Y$84</f>
        <v>-6961</v>
      </c>
      <c r="AA27" s="369">
        <f>('5C1T_Northeast'!$Z$78+'5C1T_Northeast'!$Z$82)</f>
        <v>4543</v>
      </c>
      <c r="AB27" s="357">
        <f>'5C1T_Northeast'!$Z$84</f>
        <v>1116846</v>
      </c>
      <c r="AC27" s="354">
        <f>'5C1T_Northeast'!$AA$84</f>
        <v>741370</v>
      </c>
      <c r="AD27" s="354">
        <f>'5C1T_Northeast'!$AB$84</f>
        <v>375476</v>
      </c>
      <c r="AE27" s="357">
        <f>'5C1T_Northeast'!$AC$84</f>
        <v>93869</v>
      </c>
      <c r="AF27" s="369">
        <f>('5C1T_Northeast'!$AD$79+'5C1T_Northeast'!$AD$80+'5C1T_Northeast'!$AD$81)</f>
        <v>10000</v>
      </c>
      <c r="AG27" s="359">
        <f>'5C1T_Northeast'!$AD$84</f>
        <v>1126846</v>
      </c>
      <c r="AH27" s="360"/>
      <c r="AI27" s="361">
        <f>'5C1T_Northeast'!$AF$84</f>
        <v>635839</v>
      </c>
      <c r="AJ27" s="353">
        <f>'5C1T_Northeast'!$AG$84</f>
        <v>0</v>
      </c>
      <c r="AK27" s="360">
        <f>'5C1T_Northeast'!$AH$84</f>
        <v>2469</v>
      </c>
      <c r="AL27" s="353">
        <f>'5C1T_Northeast'!$AI$84</f>
        <v>0</v>
      </c>
      <c r="AM27" s="362">
        <f>'5C1T_Northeast'!$AJ$84</f>
        <v>-508</v>
      </c>
      <c r="AN27" s="363">
        <f>'5C1T_Northeast'!$AK$84</f>
        <v>1961</v>
      </c>
      <c r="AO27" s="361">
        <f>'5C1T_Northeast'!$AL$84</f>
        <v>637800</v>
      </c>
      <c r="AP27" s="364">
        <f>'5C1T_Northeast'!$AM$84</f>
        <v>-1594</v>
      </c>
      <c r="AQ27" s="361">
        <f>'5C1T_Northeast'!$AN$84</f>
        <v>636206</v>
      </c>
      <c r="AR27" s="362">
        <f>'5C1T_Northeast'!$AO$84</f>
        <v>42254</v>
      </c>
      <c r="AS27" s="361">
        <f>'5C1T_Northeast'!$AP$84</f>
        <v>678460</v>
      </c>
      <c r="AT27" s="362">
        <f>'5C1T_Northeast'!$AQ$84</f>
        <v>505160</v>
      </c>
      <c r="AU27" s="362">
        <f>'5C1T_Northeast'!$AR$84</f>
        <v>173300</v>
      </c>
      <c r="AV27" s="361">
        <f>'5C1T_Northeast'!$AS$84</f>
        <v>43326</v>
      </c>
      <c r="AW27" s="362">
        <f t="shared" si="3"/>
        <v>1795306</v>
      </c>
      <c r="AX27" s="362">
        <f t="shared" si="4"/>
        <v>137195</v>
      </c>
      <c r="AZ27" s="364">
        <v>2811</v>
      </c>
      <c r="BA27" s="364">
        <f t="shared" si="6"/>
        <v>2805</v>
      </c>
      <c r="BB27" s="364">
        <f t="shared" si="7"/>
        <v>-6</v>
      </c>
      <c r="BD27" s="364">
        <v>1785</v>
      </c>
      <c r="BE27" s="364">
        <f t="shared" si="8"/>
        <v>1594</v>
      </c>
      <c r="BF27" s="364">
        <f t="shared" si="5"/>
        <v>-191</v>
      </c>
    </row>
    <row r="28" spans="1:58" ht="16.5" customHeight="1" x14ac:dyDescent="0.2">
      <c r="A28" s="366" t="s">
        <v>595</v>
      </c>
      <c r="B28" s="516" t="s">
        <v>362</v>
      </c>
      <c r="C28" s="370" t="s">
        <v>292</v>
      </c>
      <c r="D28" s="371">
        <f>'5C1U_Acadiana Ren'!$C$84</f>
        <v>883</v>
      </c>
      <c r="E28" s="372"/>
      <c r="F28" s="373">
        <f>'5C1U_Acadiana Ren'!$E$84</f>
        <v>3203057.4070045948</v>
      </c>
      <c r="G28" s="374">
        <f>'5C1U_Acadiana Ren'!$F$84</f>
        <v>304</v>
      </c>
      <c r="H28" s="372"/>
      <c r="I28" s="373">
        <f>'5C1U_Acadiana Ren'!$H$84</f>
        <v>154192.69509532329</v>
      </c>
      <c r="J28" s="374">
        <f>'5C1U_Acadiana Ren'!$I$84</f>
        <v>249</v>
      </c>
      <c r="K28" s="372"/>
      <c r="L28" s="373">
        <f>'5C1U_Acadiana Ren'!$K$84</f>
        <v>33626.836144387118</v>
      </c>
      <c r="M28" s="374">
        <f>'5C1U_Acadiana Ren'!$L$84</f>
        <v>49</v>
      </c>
      <c r="N28" s="372"/>
      <c r="O28" s="373">
        <f>'5C1U_Acadiana Ren'!$N$84</f>
        <v>167820.85908749053</v>
      </c>
      <c r="P28" s="374">
        <f>'5C1U_Acadiana Ren'!$O$84</f>
        <v>31</v>
      </c>
      <c r="Q28" s="372"/>
      <c r="R28" s="373">
        <f>'5C1U_Acadiana Ren'!$Q$84</f>
        <v>39453.29732000771</v>
      </c>
      <c r="S28" s="375">
        <f>'5C1U_Acadiana Ren'!$R$84</f>
        <v>3598151</v>
      </c>
      <c r="T28" s="372">
        <f>'5C1U_Acadiana Ren'!$S$84</f>
        <v>79697</v>
      </c>
      <c r="U28" s="372">
        <f>'5C1U_Acadiana Ren'!$T$84</f>
        <v>8240</v>
      </c>
      <c r="V28" s="376">
        <f>'5C1U_Acadiana Ren'!$U$84</f>
        <v>87937</v>
      </c>
      <c r="W28" s="375">
        <f>'5C1U_Acadiana Ren'!$V$84</f>
        <v>3686088</v>
      </c>
      <c r="X28" s="373">
        <f>'5C1U_Acadiana Ren'!$W$84</f>
        <v>-9215</v>
      </c>
      <c r="Y28" s="375">
        <f>'5C1U_Acadiana Ren'!$X$84</f>
        <v>3676873</v>
      </c>
      <c r="Z28" s="372">
        <f>'5C1U_Acadiana Ren'!$Y$84</f>
        <v>-53981</v>
      </c>
      <c r="AA28" s="377">
        <f>('5C1U_Acadiana Ren'!$Z$78+'5C1U_Acadiana Ren'!$Z$82)</f>
        <v>11092</v>
      </c>
      <c r="AB28" s="375">
        <f>'5C1U_Acadiana Ren'!$Z$84</f>
        <v>3633984</v>
      </c>
      <c r="AC28" s="372">
        <f>'5C1U_Acadiana Ren'!$AA$84</f>
        <v>2400166</v>
      </c>
      <c r="AD28" s="372">
        <f>'5C1U_Acadiana Ren'!$AB$84</f>
        <v>1233818</v>
      </c>
      <c r="AE28" s="375">
        <f>'5C1U_Acadiana Ren'!$AC$84</f>
        <v>308454</v>
      </c>
      <c r="AF28" s="377">
        <f>('5C1U_Acadiana Ren'!$AD$79+'5C1U_Acadiana Ren'!$AD$80+'5C1U_Acadiana Ren'!$AD$81)</f>
        <v>0</v>
      </c>
      <c r="AG28" s="378">
        <f>'5C1U_Acadiana Ren'!$AD$84</f>
        <v>3633984</v>
      </c>
      <c r="AH28" s="379"/>
      <c r="AI28" s="380">
        <f>'5C1U_Acadiana Ren'!$AF$84</f>
        <v>4741301</v>
      </c>
      <c r="AJ28" s="371">
        <f>'5C1U_Acadiana Ren'!$AG$84</f>
        <v>8</v>
      </c>
      <c r="AK28" s="379">
        <f>'5C1U_Acadiana Ren'!$AH$84</f>
        <v>32232</v>
      </c>
      <c r="AL28" s="371">
        <f>'5C1U_Acadiana Ren'!$AI$84</f>
        <v>1</v>
      </c>
      <c r="AM28" s="381">
        <f>'5C1U_Acadiana Ren'!$AJ$84</f>
        <v>4733</v>
      </c>
      <c r="AN28" s="382">
        <f>'5C1U_Acadiana Ren'!$AK$84</f>
        <v>36965</v>
      </c>
      <c r="AO28" s="380">
        <f>'5C1U_Acadiana Ren'!$AL$84</f>
        <v>4778266</v>
      </c>
      <c r="AP28" s="383">
        <f>'5C1U_Acadiana Ren'!$AM$84</f>
        <v>-11945</v>
      </c>
      <c r="AQ28" s="380">
        <f>'5C1U_Acadiana Ren'!$AN$84</f>
        <v>4766321</v>
      </c>
      <c r="AR28" s="381">
        <f>'5C1U_Acadiana Ren'!$AO$84</f>
        <v>10358</v>
      </c>
      <c r="AS28" s="380">
        <f>'5C1U_Acadiana Ren'!$AP$84</f>
        <v>4776679</v>
      </c>
      <c r="AT28" s="381">
        <f>'5C1U_Acadiana Ren'!$AQ$84</f>
        <v>3071414</v>
      </c>
      <c r="AU28" s="381">
        <f>'5C1U_Acadiana Ren'!$AR$84</f>
        <v>1705265</v>
      </c>
      <c r="AV28" s="380">
        <f>'5C1U_Acadiana Ren'!$AS$84</f>
        <v>426317</v>
      </c>
      <c r="AW28" s="381">
        <f t="shared" si="3"/>
        <v>8410663</v>
      </c>
      <c r="AX28" s="381">
        <f t="shared" si="4"/>
        <v>734771</v>
      </c>
      <c r="AZ28" s="383">
        <v>8996</v>
      </c>
      <c r="BA28" s="383">
        <f t="shared" si="6"/>
        <v>9215</v>
      </c>
      <c r="BB28" s="383">
        <f t="shared" si="7"/>
        <v>219</v>
      </c>
      <c r="BD28" s="383">
        <v>11547</v>
      </c>
      <c r="BE28" s="383">
        <f t="shared" si="8"/>
        <v>11945</v>
      </c>
      <c r="BF28" s="383">
        <f t="shared" si="5"/>
        <v>398</v>
      </c>
    </row>
    <row r="29" spans="1:58" ht="16.5" customHeight="1" x14ac:dyDescent="0.2">
      <c r="A29" s="366" t="s">
        <v>596</v>
      </c>
      <c r="B29" s="516" t="s">
        <v>345</v>
      </c>
      <c r="C29" s="370" t="s">
        <v>278</v>
      </c>
      <c r="D29" s="371">
        <f>'5C1I_LA Key'!$C$84</f>
        <v>336</v>
      </c>
      <c r="E29" s="372"/>
      <c r="F29" s="373">
        <f>'5C1I_LA Key'!$E$84</f>
        <v>1151883.3898277613</v>
      </c>
      <c r="G29" s="374">
        <f>'5C1I_LA Key'!$F$84</f>
        <v>237</v>
      </c>
      <c r="H29" s="372"/>
      <c r="I29" s="373">
        <f>'5C1I_LA Key'!$H$84</f>
        <v>101364.78925703303</v>
      </c>
      <c r="J29" s="374">
        <f>'5C1I_LA Key'!$I$84</f>
        <v>0</v>
      </c>
      <c r="K29" s="372"/>
      <c r="L29" s="373">
        <f>'5C1I_LA Key'!$K$84</f>
        <v>0</v>
      </c>
      <c r="M29" s="374">
        <f>'5C1I_LA Key'!$L$84</f>
        <v>179</v>
      </c>
      <c r="N29" s="372"/>
      <c r="O29" s="373">
        <f>'5C1I_LA Key'!$N$84</f>
        <v>532427.416242545</v>
      </c>
      <c r="P29" s="374">
        <f>'5C1I_LA Key'!$O$84</f>
        <v>0</v>
      </c>
      <c r="Q29" s="372"/>
      <c r="R29" s="373">
        <f>'5C1I_LA Key'!$Q$84</f>
        <v>0</v>
      </c>
      <c r="S29" s="375">
        <f>'5C1I_LA Key'!$R$84</f>
        <v>1785675</v>
      </c>
      <c r="T29" s="372">
        <f>'5C1I_LA Key'!$S$84</f>
        <v>34787</v>
      </c>
      <c r="U29" s="372">
        <f>'5C1I_LA Key'!$T$84</f>
        <v>57928</v>
      </c>
      <c r="V29" s="376">
        <f>'5C1I_LA Key'!$U$84</f>
        <v>92715</v>
      </c>
      <c r="W29" s="375">
        <f>'5C1I_LA Key'!$V$84</f>
        <v>1878390</v>
      </c>
      <c r="X29" s="373">
        <f>'5C1I_LA Key'!$W$84</f>
        <v>-4695</v>
      </c>
      <c r="Y29" s="375">
        <f>'5C1I_LA Key'!$X$84</f>
        <v>1873695</v>
      </c>
      <c r="Z29" s="372">
        <f>'5C1I_LA Key'!$Y$84</f>
        <v>-38684</v>
      </c>
      <c r="AA29" s="377">
        <f>('5C1I_LA Key'!$Z$78+'5C1I_LA Key'!$Z$82)</f>
        <v>0</v>
      </c>
      <c r="AB29" s="375">
        <f>'5C1I_LA Key'!$Z$84</f>
        <v>1835011</v>
      </c>
      <c r="AC29" s="372">
        <f>'5C1I_LA Key'!$AA$84</f>
        <v>1187474</v>
      </c>
      <c r="AD29" s="372">
        <f>'5C1I_LA Key'!$AB$84</f>
        <v>647537</v>
      </c>
      <c r="AE29" s="375">
        <f>'5C1I_LA Key'!$AC$84</f>
        <v>161884</v>
      </c>
      <c r="AF29" s="377">
        <f>('5C1I_LA Key'!$AD$79+'5C1I_LA Key'!$AD$80+'5C1I_LA Key'!$AD$81)</f>
        <v>0</v>
      </c>
      <c r="AG29" s="378">
        <f>'5C1I_LA Key'!$AD$84</f>
        <v>1835011</v>
      </c>
      <c r="AH29" s="379"/>
      <c r="AI29" s="380">
        <f>'5C1I_LA Key'!$AF$84</f>
        <v>2403370</v>
      </c>
      <c r="AJ29" s="371">
        <f>'5C1I_LA Key'!$AG$84</f>
        <v>3</v>
      </c>
      <c r="AK29" s="379">
        <f>'5C1I_LA Key'!$AH$84</f>
        <v>21111</v>
      </c>
      <c r="AL29" s="371">
        <f>'5C1I_LA Key'!$AI$84</f>
        <v>9</v>
      </c>
      <c r="AM29" s="381">
        <f>'5C1I_LA Key'!$AJ$84</f>
        <v>26779</v>
      </c>
      <c r="AN29" s="382">
        <f>'5C1I_LA Key'!$AK$84</f>
        <v>47890</v>
      </c>
      <c r="AO29" s="380">
        <f>'5C1I_LA Key'!$AL$84</f>
        <v>2451260</v>
      </c>
      <c r="AP29" s="383">
        <f>'5C1I_LA Key'!$AM$84</f>
        <v>-6130</v>
      </c>
      <c r="AQ29" s="380">
        <f>'5C1I_LA Key'!$AN$84</f>
        <v>2445130</v>
      </c>
      <c r="AR29" s="381">
        <f>'5C1I_LA Key'!$AO$84</f>
        <v>0</v>
      </c>
      <c r="AS29" s="380">
        <f>'5C1I_LA Key'!$AP$84</f>
        <v>2445130</v>
      </c>
      <c r="AT29" s="381">
        <f>'5C1I_LA Key'!$AQ$84</f>
        <v>1599362</v>
      </c>
      <c r="AU29" s="381">
        <f>'5C1I_LA Key'!$AR$84</f>
        <v>845768</v>
      </c>
      <c r="AV29" s="380">
        <f>'5C1I_LA Key'!$AS$84</f>
        <v>211443</v>
      </c>
      <c r="AW29" s="381">
        <f t="shared" si="3"/>
        <v>4280141</v>
      </c>
      <c r="AX29" s="381">
        <f t="shared" si="4"/>
        <v>373327</v>
      </c>
      <c r="AZ29" s="383">
        <v>4464</v>
      </c>
      <c r="BA29" s="383">
        <f t="shared" si="6"/>
        <v>4695</v>
      </c>
      <c r="BB29" s="383">
        <f t="shared" si="7"/>
        <v>231</v>
      </c>
      <c r="BD29" s="383">
        <v>6013</v>
      </c>
      <c r="BE29" s="383">
        <f t="shared" si="8"/>
        <v>6130</v>
      </c>
      <c r="BF29" s="383">
        <f t="shared" si="5"/>
        <v>117</v>
      </c>
    </row>
    <row r="30" spans="1:58" ht="16.5" customHeight="1" x14ac:dyDescent="0.2">
      <c r="A30" s="366" t="s">
        <v>597</v>
      </c>
      <c r="B30" s="516" t="s">
        <v>363</v>
      </c>
      <c r="C30" s="370" t="s">
        <v>293</v>
      </c>
      <c r="D30" s="371">
        <f>'5C1V_Laf Ren'!$C$84</f>
        <v>846</v>
      </c>
      <c r="E30" s="372"/>
      <c r="F30" s="373">
        <f>'5C1V_Laf Ren'!$E$84</f>
        <v>3118872.8978281054</v>
      </c>
      <c r="G30" s="374">
        <f>'5C1V_Laf Ren'!$F$84</f>
        <v>646</v>
      </c>
      <c r="H30" s="372"/>
      <c r="I30" s="373">
        <f>'5C1V_Laf Ren'!$H$84</f>
        <v>327189.49731516524</v>
      </c>
      <c r="J30" s="374">
        <f>'5C1V_Laf Ren'!$I$84</f>
        <v>0</v>
      </c>
      <c r="K30" s="372"/>
      <c r="L30" s="373">
        <f>'5C1V_Laf Ren'!$K$84</f>
        <v>0</v>
      </c>
      <c r="M30" s="374">
        <f>'5C1V_Laf Ren'!$L$84</f>
        <v>62</v>
      </c>
      <c r="N30" s="372"/>
      <c r="O30" s="373">
        <f>'5C1V_Laf Ren'!$N$84</f>
        <v>215050.04782612305</v>
      </c>
      <c r="P30" s="374">
        <f>'5C1V_Laf Ren'!$O$84</f>
        <v>11</v>
      </c>
      <c r="Q30" s="372"/>
      <c r="R30" s="373">
        <f>'5C1V_Laf Ren'!$Q$84</f>
        <v>16636.993812608624</v>
      </c>
      <c r="S30" s="375">
        <f>'5C1V_Laf Ren'!$R$84</f>
        <v>3677750</v>
      </c>
      <c r="T30" s="372">
        <f>'5C1V_Laf Ren'!$S$84</f>
        <v>312706</v>
      </c>
      <c r="U30" s="372">
        <f>'5C1V_Laf Ren'!$T$84</f>
        <v>-45213</v>
      </c>
      <c r="V30" s="376">
        <f>'5C1V_Laf Ren'!$U$84</f>
        <v>267493</v>
      </c>
      <c r="W30" s="375">
        <f>'5C1V_Laf Ren'!$V$84</f>
        <v>3945243</v>
      </c>
      <c r="X30" s="373">
        <f>'5C1V_Laf Ren'!$W$84</f>
        <v>-9864</v>
      </c>
      <c r="Y30" s="375">
        <f>'5C1V_Laf Ren'!$X$84</f>
        <v>3935379</v>
      </c>
      <c r="Z30" s="372">
        <f>'5C1V_Laf Ren'!$Y$84</f>
        <v>-12856</v>
      </c>
      <c r="AA30" s="377">
        <f>('5C1V_Laf Ren'!$Z$78+'5C1V_Laf Ren'!$Z$82)</f>
        <v>9735</v>
      </c>
      <c r="AB30" s="375">
        <f>'5C1V_Laf Ren'!$Z$84</f>
        <v>3932258</v>
      </c>
      <c r="AC30" s="372">
        <f>'5C1V_Laf Ren'!$AA$84</f>
        <v>2452192</v>
      </c>
      <c r="AD30" s="372">
        <f>'5C1V_Laf Ren'!$AB$84</f>
        <v>1480066</v>
      </c>
      <c r="AE30" s="375">
        <f>'5C1V_Laf Ren'!$AC$84</f>
        <v>370017</v>
      </c>
      <c r="AF30" s="377">
        <f>('5C1V_Laf Ren'!$AD$79+'5C1V_Laf Ren'!$AD$80+'5C1V_Laf Ren'!$AD$81)</f>
        <v>0</v>
      </c>
      <c r="AG30" s="378">
        <f>'5C1V_Laf Ren'!$AD$84</f>
        <v>3932258</v>
      </c>
      <c r="AH30" s="379"/>
      <c r="AI30" s="380">
        <f>'5C1V_Laf Ren'!$AF$84</f>
        <v>4305952</v>
      </c>
      <c r="AJ30" s="371">
        <f>'5C1V_Laf Ren'!$AG$84</f>
        <v>83</v>
      </c>
      <c r="AK30" s="379">
        <f>'5C1V_Laf Ren'!$AH$84</f>
        <v>534629</v>
      </c>
      <c r="AL30" s="371">
        <f>'5C1V_Laf Ren'!$AI$84</f>
        <v>-23</v>
      </c>
      <c r="AM30" s="381">
        <f>'5C1V_Laf Ren'!$AJ$84</f>
        <v>-50872</v>
      </c>
      <c r="AN30" s="382">
        <f>'5C1V_Laf Ren'!$AK$84</f>
        <v>483757</v>
      </c>
      <c r="AO30" s="380">
        <f>'5C1V_Laf Ren'!$AL$84</f>
        <v>4789709</v>
      </c>
      <c r="AP30" s="383">
        <f>'5C1V_Laf Ren'!$AM$84</f>
        <v>-11974</v>
      </c>
      <c r="AQ30" s="380">
        <f>'5C1V_Laf Ren'!$AN$84</f>
        <v>4777735</v>
      </c>
      <c r="AR30" s="381">
        <f>'5C1V_Laf Ren'!$AO$84</f>
        <v>44740</v>
      </c>
      <c r="AS30" s="380">
        <f>'5C1V_Laf Ren'!$AP$84</f>
        <v>4822475</v>
      </c>
      <c r="AT30" s="381">
        <f>'5C1V_Laf Ren'!$AQ$84</f>
        <v>2789660</v>
      </c>
      <c r="AU30" s="381">
        <f>'5C1V_Laf Ren'!$AR$84</f>
        <v>2032815</v>
      </c>
      <c r="AV30" s="380">
        <f>'5C1V_Laf Ren'!$AS$84</f>
        <v>508204</v>
      </c>
      <c r="AW30" s="381">
        <f t="shared" si="3"/>
        <v>8754733</v>
      </c>
      <c r="AX30" s="381">
        <f t="shared" si="4"/>
        <v>878221</v>
      </c>
      <c r="AZ30" s="383">
        <v>9195</v>
      </c>
      <c r="BA30" s="383">
        <f t="shared" si="6"/>
        <v>9864</v>
      </c>
      <c r="BB30" s="383">
        <f t="shared" si="7"/>
        <v>669</v>
      </c>
      <c r="BD30" s="383">
        <v>10487</v>
      </c>
      <c r="BE30" s="383">
        <f t="shared" si="8"/>
        <v>11974</v>
      </c>
      <c r="BF30" s="383">
        <f t="shared" si="5"/>
        <v>1487</v>
      </c>
    </row>
    <row r="31" spans="1:58" ht="16.5" customHeight="1" x14ac:dyDescent="0.2">
      <c r="A31" s="367" t="s">
        <v>598</v>
      </c>
      <c r="B31" s="517" t="s">
        <v>357</v>
      </c>
      <c r="C31" s="384" t="s">
        <v>287</v>
      </c>
      <c r="D31" s="385">
        <f>'5C1O_Impact'!$C$84</f>
        <v>369</v>
      </c>
      <c r="E31" s="386"/>
      <c r="F31" s="387">
        <f>'5C1O_Impact'!$E$84</f>
        <v>1555793.7695636586</v>
      </c>
      <c r="G31" s="388">
        <f>'5C1O_Impact'!$F$84</f>
        <v>315</v>
      </c>
      <c r="H31" s="386"/>
      <c r="I31" s="387">
        <f>'5C1O_Impact'!$H$84</f>
        <v>168036.87883111692</v>
      </c>
      <c r="J31" s="388">
        <f>'5C1O_Impact'!$I$84</f>
        <v>25</v>
      </c>
      <c r="K31" s="386"/>
      <c r="L31" s="387">
        <f>'5C1O_Impact'!$K$84</f>
        <v>3728.9925825187629</v>
      </c>
      <c r="M31" s="388">
        <f>'5C1O_Impact'!$L$84</f>
        <v>29</v>
      </c>
      <c r="N31" s="386"/>
      <c r="O31" s="387">
        <f>'5C1O_Impact'!$N$84</f>
        <v>106373.11589162407</v>
      </c>
      <c r="P31" s="388">
        <f>'5C1O_Impact'!$O$84</f>
        <v>0</v>
      </c>
      <c r="Q31" s="386"/>
      <c r="R31" s="387">
        <f>'5C1O_Impact'!$Q$84</f>
        <v>0</v>
      </c>
      <c r="S31" s="389">
        <f>'5C1O_Impact'!$R$84</f>
        <v>1833932</v>
      </c>
      <c r="T31" s="386">
        <f>'5C1O_Impact'!$S$84</f>
        <v>-26226</v>
      </c>
      <c r="U31" s="386">
        <f>'5C1O_Impact'!$T$84</f>
        <v>-24363</v>
      </c>
      <c r="V31" s="390">
        <f>'5C1O_Impact'!$U$84</f>
        <v>-50589</v>
      </c>
      <c r="W31" s="389">
        <f>'5C1O_Impact'!$V$84</f>
        <v>1783343</v>
      </c>
      <c r="X31" s="387">
        <f>'5C1O_Impact'!$W$84</f>
        <v>-4457</v>
      </c>
      <c r="Y31" s="389">
        <f>'5C1O_Impact'!$X$84</f>
        <v>1778886</v>
      </c>
      <c r="Z31" s="386">
        <f>'5C1O_Impact'!$Y$84</f>
        <v>9721</v>
      </c>
      <c r="AA31" s="391">
        <f>('5C1O_Impact'!$Z$78+'5C1O_Impact'!$Z$82)</f>
        <v>0</v>
      </c>
      <c r="AB31" s="389">
        <f>'5C1O_Impact'!$Z$84</f>
        <v>1788607</v>
      </c>
      <c r="AC31" s="392">
        <f>'5C1O_Impact'!$AA$84</f>
        <v>1211706</v>
      </c>
      <c r="AD31" s="386">
        <f>'5C1O_Impact'!$AB$84</f>
        <v>576901</v>
      </c>
      <c r="AE31" s="393">
        <f>'5C1O_Impact'!$AC$84</f>
        <v>144226</v>
      </c>
      <c r="AF31" s="391">
        <f>('5C1O_Impact'!$AD$79+'5C1O_Impact'!$AD$80+'5C1O_Impact'!$AD$81)</f>
        <v>0</v>
      </c>
      <c r="AG31" s="393">
        <f>'5C1O_Impact'!$AD$84</f>
        <v>1788607</v>
      </c>
      <c r="AH31" s="394"/>
      <c r="AI31" s="395">
        <f>'5C1O_Impact'!$AF$84</f>
        <v>2046357</v>
      </c>
      <c r="AJ31" s="385">
        <f>'5C1O_Impact'!$AG$84</f>
        <v>-25</v>
      </c>
      <c r="AK31" s="394">
        <f>'5C1O_Impact'!$AH$84</f>
        <v>-231832</v>
      </c>
      <c r="AL31" s="385">
        <f>'5C1O_Impact'!$AI$84</f>
        <v>-7</v>
      </c>
      <c r="AM31" s="396">
        <f>'5C1O_Impact'!$AJ$84</f>
        <v>-487</v>
      </c>
      <c r="AN31" s="397">
        <f>'5C1O_Impact'!$AK$84</f>
        <v>-232319</v>
      </c>
      <c r="AO31" s="395">
        <f>'5C1O_Impact'!$AL$84</f>
        <v>1814038</v>
      </c>
      <c r="AP31" s="398">
        <f>'5C1O_Impact'!$AM$84</f>
        <v>-4535</v>
      </c>
      <c r="AQ31" s="395">
        <f>'5C1O_Impact'!$AN$84</f>
        <v>1809503</v>
      </c>
      <c r="AR31" s="396">
        <f>'5C1O_Impact'!$AO$84</f>
        <v>-1979</v>
      </c>
      <c r="AS31" s="395">
        <f>'5C1O_Impact'!$AP$84</f>
        <v>1807524</v>
      </c>
      <c r="AT31" s="396">
        <f>'5C1O_Impact'!$AQ$84</f>
        <v>1276952</v>
      </c>
      <c r="AU31" s="396">
        <f>'5C1O_Impact'!$AR$84</f>
        <v>530572</v>
      </c>
      <c r="AV31" s="395">
        <f>'5C1O_Impact'!$AS$84</f>
        <v>132644</v>
      </c>
      <c r="AW31" s="396">
        <f t="shared" si="3"/>
        <v>3596131</v>
      </c>
      <c r="AX31" s="396">
        <f t="shared" si="4"/>
        <v>276870</v>
      </c>
      <c r="AZ31" s="398">
        <v>4584</v>
      </c>
      <c r="BA31" s="398">
        <f t="shared" si="6"/>
        <v>4457</v>
      </c>
      <c r="BB31" s="398">
        <f t="shared" si="7"/>
        <v>-127</v>
      </c>
      <c r="BD31" s="398">
        <v>5102</v>
      </c>
      <c r="BE31" s="398">
        <f t="shared" si="8"/>
        <v>4535</v>
      </c>
      <c r="BF31" s="398">
        <f t="shared" si="5"/>
        <v>-567</v>
      </c>
    </row>
    <row r="32" spans="1:58" ht="16.5" customHeight="1" x14ac:dyDescent="0.2">
      <c r="A32" s="365" t="s">
        <v>599</v>
      </c>
      <c r="B32" s="515" t="s">
        <v>358</v>
      </c>
      <c r="C32" s="352" t="s">
        <v>288</v>
      </c>
      <c r="D32" s="353">
        <f>'5C1P_Vision'!$C$84</f>
        <v>133</v>
      </c>
      <c r="E32" s="354"/>
      <c r="F32" s="355">
        <f>'5C1P_Vision'!$E$84</f>
        <v>617068.75479647354</v>
      </c>
      <c r="G32" s="356">
        <f>'5C1P_Vision'!$F$84</f>
        <v>132</v>
      </c>
      <c r="H32" s="354"/>
      <c r="I32" s="355">
        <f>'5C1P_Vision'!$H$84</f>
        <v>80209.689237395141</v>
      </c>
      <c r="J32" s="356">
        <f>'5C1P_Vision'!$I$84</f>
        <v>195</v>
      </c>
      <c r="K32" s="354"/>
      <c r="L32" s="355">
        <f>'5C1P_Vision'!$K$84</f>
        <v>32418.76587629912</v>
      </c>
      <c r="M32" s="356">
        <f>'5C1P_Vision'!$L$84</f>
        <v>8</v>
      </c>
      <c r="N32" s="354"/>
      <c r="O32" s="355">
        <f>'5C1P_Vision'!$N$84</f>
        <v>31710.231505424024</v>
      </c>
      <c r="P32" s="356">
        <f>'5C1P_Vision'!$O$84</f>
        <v>1</v>
      </c>
      <c r="Q32" s="354"/>
      <c r="R32" s="355">
        <f>'5C1P_Vision'!$Q$84</f>
        <v>1545.6381956591365</v>
      </c>
      <c r="S32" s="357">
        <f>'5C1P_Vision'!$R$84</f>
        <v>762953</v>
      </c>
      <c r="T32" s="354">
        <f>'5C1P_Vision'!$S$84</f>
        <v>320138</v>
      </c>
      <c r="U32" s="354">
        <f>'5C1P_Vision'!$T$84</f>
        <v>-99719</v>
      </c>
      <c r="V32" s="358">
        <f>'5C1P_Vision'!$U$84</f>
        <v>220419</v>
      </c>
      <c r="W32" s="357">
        <f>'5C1P_Vision'!$V$84</f>
        <v>983372</v>
      </c>
      <c r="X32" s="355">
        <f>'5C1P_Vision'!$W$84</f>
        <v>-2459</v>
      </c>
      <c r="Y32" s="357">
        <f>'5C1P_Vision'!$X$84</f>
        <v>980913</v>
      </c>
      <c r="Z32" s="354">
        <f>'5C1P_Vision'!$Y$84</f>
        <v>-107461</v>
      </c>
      <c r="AA32" s="369">
        <f>('5C1P_Vision'!$Z$78+'5C1P_Vision'!$Z$82)</f>
        <v>7847</v>
      </c>
      <c r="AB32" s="357">
        <f>'5C1P_Vision'!$Z$84</f>
        <v>881299</v>
      </c>
      <c r="AC32" s="354">
        <f>'5C1P_Vision'!$AA$84</f>
        <v>513256</v>
      </c>
      <c r="AD32" s="354">
        <f>'5C1P_Vision'!$AB$84</f>
        <v>368043</v>
      </c>
      <c r="AE32" s="357">
        <f>'5C1P_Vision'!$AC$84</f>
        <v>92011</v>
      </c>
      <c r="AF32" s="369">
        <f>('5C1P_Vision'!$AD$79+'5C1P_Vision'!$AD$80+'5C1P_Vision'!$AD$81)</f>
        <v>11424</v>
      </c>
      <c r="AG32" s="359">
        <f>'5C1P_Vision'!$AD$84</f>
        <v>892723</v>
      </c>
      <c r="AH32" s="360"/>
      <c r="AI32" s="361">
        <f>'5C1P_Vision'!$AF$84</f>
        <v>666301</v>
      </c>
      <c r="AJ32" s="353">
        <f>'5C1P_Vision'!$AG$84</f>
        <v>53</v>
      </c>
      <c r="AK32" s="360">
        <f>'5C1P_Vision'!$AH$84</f>
        <v>290298</v>
      </c>
      <c r="AL32" s="353">
        <f>'5C1P_Vision'!$AI$84</f>
        <v>-33</v>
      </c>
      <c r="AM32" s="362">
        <f>'5C1P_Vision'!$AJ$84</f>
        <v>-79561</v>
      </c>
      <c r="AN32" s="363">
        <f>'5C1P_Vision'!$AK$84</f>
        <v>210737</v>
      </c>
      <c r="AO32" s="361">
        <f>'5C1P_Vision'!$AL$84</f>
        <v>877038</v>
      </c>
      <c r="AP32" s="364">
        <f>'5C1P_Vision'!$AM$84</f>
        <v>-2193</v>
      </c>
      <c r="AQ32" s="361">
        <f>'5C1P_Vision'!$AN$84</f>
        <v>874845</v>
      </c>
      <c r="AR32" s="362">
        <f>'5C1P_Vision'!$AO$84</f>
        <v>-35256</v>
      </c>
      <c r="AS32" s="361">
        <f>'5C1P_Vision'!$AP$84</f>
        <v>839589</v>
      </c>
      <c r="AT32" s="362">
        <f>'5C1P_Vision'!$AQ$84</f>
        <v>418746</v>
      </c>
      <c r="AU32" s="362">
        <f>'5C1P_Vision'!$AR$84</f>
        <v>420843</v>
      </c>
      <c r="AV32" s="361">
        <f>'5C1P_Vision'!$AS$84</f>
        <v>105211</v>
      </c>
      <c r="AW32" s="362">
        <f t="shared" si="3"/>
        <v>1720888</v>
      </c>
      <c r="AX32" s="362">
        <f t="shared" si="4"/>
        <v>197222</v>
      </c>
      <c r="AZ32" s="364">
        <v>1907</v>
      </c>
      <c r="BA32" s="364">
        <f t="shared" si="6"/>
        <v>2459</v>
      </c>
      <c r="BB32" s="364">
        <f t="shared" si="7"/>
        <v>552</v>
      </c>
      <c r="BD32" s="364">
        <v>1573</v>
      </c>
      <c r="BE32" s="364">
        <f t="shared" si="8"/>
        <v>2193</v>
      </c>
      <c r="BF32" s="364">
        <f t="shared" si="5"/>
        <v>620</v>
      </c>
    </row>
    <row r="33" spans="1:58" ht="16.5" customHeight="1" x14ac:dyDescent="0.2">
      <c r="A33" s="366" t="s">
        <v>600</v>
      </c>
      <c r="B33" s="516">
        <v>343002</v>
      </c>
      <c r="C33" s="370" t="s">
        <v>513</v>
      </c>
      <c r="D33" s="371">
        <f>'5C2_LAVCA'!$C$84</f>
        <v>1911</v>
      </c>
      <c r="E33" s="372"/>
      <c r="F33" s="373">
        <f>'5C2_LAVCA'!$E$84</f>
        <v>7351620.4729285343</v>
      </c>
      <c r="G33" s="374">
        <f>'5C2_LAVCA'!$F$84</f>
        <v>1486</v>
      </c>
      <c r="H33" s="372"/>
      <c r="I33" s="373">
        <f>'5C2_LAVCA'!$H$84</f>
        <v>773465.23992418963</v>
      </c>
      <c r="J33" s="374">
        <f>'5C2_LAVCA'!$I$84</f>
        <v>211.5</v>
      </c>
      <c r="K33" s="372"/>
      <c r="L33" s="373">
        <f>'5C2_LAVCA'!$K$84</f>
        <v>29201.70818271294</v>
      </c>
      <c r="M33" s="374">
        <f>'5C2_LAVCA'!$L$84</f>
        <v>228</v>
      </c>
      <c r="N33" s="372"/>
      <c r="O33" s="373">
        <f>'5C2_LAVCA'!$N$84</f>
        <v>822300.9814492726</v>
      </c>
      <c r="P33" s="374">
        <f>'5C2_LAVCA'!$O$84</f>
        <v>49</v>
      </c>
      <c r="Q33" s="372"/>
      <c r="R33" s="373">
        <f>'5C2_LAVCA'!$Q$84</f>
        <v>70931.306238748759</v>
      </c>
      <c r="S33" s="375">
        <f>'5C2_LAVCA'!$R$84</f>
        <v>9047519</v>
      </c>
      <c r="T33" s="372">
        <f>'5C2_LAVCA'!$T$84</f>
        <v>308206</v>
      </c>
      <c r="U33" s="372">
        <f>'5C2_LAVCA'!$U$84</f>
        <v>-39851</v>
      </c>
      <c r="V33" s="376">
        <f>'5C2_LAVCA'!$V$84</f>
        <v>268355</v>
      </c>
      <c r="W33" s="375">
        <f>'5C2_LAVCA'!$W$84</f>
        <v>9315874</v>
      </c>
      <c r="X33" s="373">
        <f>'5C2_LAVCA'!$X$84</f>
        <v>-23291</v>
      </c>
      <c r="Y33" s="375">
        <f>'5C2_LAVCA'!$Y$84</f>
        <v>9292583</v>
      </c>
      <c r="Z33" s="372">
        <f>'5C2_LAVCA'!$Z$84</f>
        <v>83527</v>
      </c>
      <c r="AA33" s="377">
        <f>'5C2_LAVCA'!$AA$78+'5C2_LAVCA'!$AA$82</f>
        <v>61714</v>
      </c>
      <c r="AB33" s="375">
        <f>'5C2_LAVCA'!$AA$84</f>
        <v>9437824</v>
      </c>
      <c r="AC33" s="372">
        <f>'5C2_LAVCA'!$AB$84</f>
        <v>6061590</v>
      </c>
      <c r="AD33" s="372">
        <f>'5C2_LAVCA'!$AC$84</f>
        <v>3376234</v>
      </c>
      <c r="AE33" s="375">
        <f>'5C2_LAVCA'!$AD$84</f>
        <v>844063</v>
      </c>
      <c r="AF33" s="377">
        <f>'5C2_LAVCA'!$AE$79+'5C2_LAVCA'!$AE$80+'5C2_LAVCA'!$AE$81</f>
        <v>10000</v>
      </c>
      <c r="AG33" s="378">
        <f>'5C2_LAVCA'!$AE$84</f>
        <v>9447824</v>
      </c>
      <c r="AH33" s="379"/>
      <c r="AI33" s="380">
        <f>'5C2_LAVCA'!$AG$84</f>
        <v>8610521</v>
      </c>
      <c r="AJ33" s="371">
        <f>'5C2_LAVCA'!$AH$84</f>
        <v>4</v>
      </c>
      <c r="AK33" s="379">
        <f>'5C2_LAVCA'!$AI$84</f>
        <v>-19226</v>
      </c>
      <c r="AL33" s="371">
        <f>'5C2_LAVCA'!$AJ$84</f>
        <v>-4</v>
      </c>
      <c r="AM33" s="381">
        <f>'5C2_LAVCA'!$AK$84</f>
        <v>-25148</v>
      </c>
      <c r="AN33" s="382">
        <f>'5C2_LAVCA'!$AL$84</f>
        <v>-44374</v>
      </c>
      <c r="AO33" s="380">
        <f>'5C2_LAVCA'!$AM$84</f>
        <v>8566147</v>
      </c>
      <c r="AP33" s="383">
        <f>'5C2_LAVCA'!$AN$84</f>
        <v>-21417</v>
      </c>
      <c r="AQ33" s="380">
        <f>'5C2_LAVCA'!$AO$84</f>
        <v>8544730</v>
      </c>
      <c r="AR33" s="381">
        <f>'5C2_LAVCA'!$AP$84</f>
        <v>56633</v>
      </c>
      <c r="AS33" s="380">
        <f>'5C2_LAVCA'!$AQ$84</f>
        <v>8601363</v>
      </c>
      <c r="AT33" s="381">
        <f>'5C2_LAVCA'!$AR$84</f>
        <v>5578586</v>
      </c>
      <c r="AU33" s="381">
        <f>'5C2_LAVCA'!$AS$84</f>
        <v>3022777</v>
      </c>
      <c r="AV33" s="380">
        <f>'5C2_LAVCA'!$AT$84</f>
        <v>755701</v>
      </c>
      <c r="AW33" s="381">
        <f t="shared" si="3"/>
        <v>18039187</v>
      </c>
      <c r="AX33" s="381">
        <f t="shared" si="4"/>
        <v>1599764</v>
      </c>
      <c r="AZ33" s="383">
        <v>22619</v>
      </c>
      <c r="BA33" s="383">
        <f t="shared" si="6"/>
        <v>23291</v>
      </c>
      <c r="BB33" s="383">
        <f t="shared" si="7"/>
        <v>672</v>
      </c>
      <c r="BD33" s="383">
        <v>20946</v>
      </c>
      <c r="BE33" s="383">
        <f t="shared" si="8"/>
        <v>21417</v>
      </c>
      <c r="BF33" s="383">
        <f t="shared" si="5"/>
        <v>471</v>
      </c>
    </row>
    <row r="34" spans="1:58" ht="16.5" customHeight="1" x14ac:dyDescent="0.2">
      <c r="A34" s="366" t="s">
        <v>601</v>
      </c>
      <c r="B34" s="516">
        <v>328001</v>
      </c>
      <c r="C34" s="370" t="s">
        <v>281</v>
      </c>
      <c r="D34" s="371">
        <f>'5C1H_Southwest'!$C$84</f>
        <v>543</v>
      </c>
      <c r="E34" s="372"/>
      <c r="F34" s="373">
        <f>'5C1H_Southwest'!$E$84</f>
        <v>1872563.2645428164</v>
      </c>
      <c r="G34" s="374">
        <f>'5C1H_Southwest'!$F$84</f>
        <v>524</v>
      </c>
      <c r="H34" s="372"/>
      <c r="I34" s="373">
        <f>'5C1H_Southwest'!$H$84</f>
        <v>254918.61871593169</v>
      </c>
      <c r="J34" s="374">
        <f>'5C1H_Southwest'!$I$84</f>
        <v>73</v>
      </c>
      <c r="K34" s="372"/>
      <c r="L34" s="373">
        <f>'5C1H_Southwest'!$K$84</f>
        <v>9694.8423949878488</v>
      </c>
      <c r="M34" s="374">
        <f>'5C1H_Southwest'!$L$84</f>
        <v>60</v>
      </c>
      <c r="N34" s="372"/>
      <c r="O34" s="373">
        <f>'5C1H_Southwest'!$N$84</f>
        <v>199209.09030796954</v>
      </c>
      <c r="P34" s="374">
        <f>'5C1H_Southwest'!$O$84</f>
        <v>3</v>
      </c>
      <c r="Q34" s="372"/>
      <c r="R34" s="373">
        <f>'5C1H_Southwest'!$Q$84</f>
        <v>3984.1818061593899</v>
      </c>
      <c r="S34" s="375">
        <f>'5C1H_Southwest'!$R$84</f>
        <v>2340370</v>
      </c>
      <c r="T34" s="372">
        <f>'5C1H_Southwest'!$S$84</f>
        <v>451408</v>
      </c>
      <c r="U34" s="372">
        <f>'5C1H_Southwest'!$T$84</f>
        <v>25706</v>
      </c>
      <c r="V34" s="376">
        <f>'5C1H_Southwest'!$U$84</f>
        <v>477114</v>
      </c>
      <c r="W34" s="375">
        <f>'5C1H_Southwest'!$V$84</f>
        <v>2817484</v>
      </c>
      <c r="X34" s="373">
        <f>'5C1H_Southwest'!$W$84</f>
        <v>-7044</v>
      </c>
      <c r="Y34" s="375">
        <f>'5C1H_Southwest'!$X$84</f>
        <v>2810440</v>
      </c>
      <c r="Z34" s="372">
        <f>'5C1H_Southwest'!$Y$84</f>
        <v>4298</v>
      </c>
      <c r="AA34" s="377">
        <f>('5C1H_Southwest'!$Z$78+'5C1H_Southwest'!$Z$82)</f>
        <v>8142</v>
      </c>
      <c r="AB34" s="375">
        <f>'5C1H_Southwest'!$Z$84</f>
        <v>2822880</v>
      </c>
      <c r="AC34" s="372">
        <f>'5C1H_Southwest'!$AA$84</f>
        <v>1564634</v>
      </c>
      <c r="AD34" s="372">
        <f>'5C1H_Southwest'!$AB$84</f>
        <v>1258246</v>
      </c>
      <c r="AE34" s="375">
        <f>'5C1H_Southwest'!$AC$84</f>
        <v>314562</v>
      </c>
      <c r="AF34" s="377">
        <f>('5C1H_Southwest'!$AD$79+'5C1H_Southwest'!$AD$80+'5C1H_Southwest'!$AD$81)</f>
        <v>0</v>
      </c>
      <c r="AG34" s="378">
        <f>'5C1H_Southwest'!$AD$84</f>
        <v>2822880</v>
      </c>
      <c r="AH34" s="379"/>
      <c r="AI34" s="380">
        <f>'5C1H_Southwest'!$AF$84</f>
        <v>4238566</v>
      </c>
      <c r="AJ34" s="371">
        <f>'5C1H_Southwest'!$AG$84</f>
        <v>107</v>
      </c>
      <c r="AK34" s="379">
        <f>'5C1H_Southwest'!$AH$84</f>
        <v>839884</v>
      </c>
      <c r="AL34" s="371">
        <f>'5C1H_Southwest'!$AI$84</f>
        <v>11</v>
      </c>
      <c r="AM34" s="381">
        <f>'5C1H_Southwest'!$AJ$84</f>
        <v>42972</v>
      </c>
      <c r="AN34" s="382">
        <f>'5C1H_Southwest'!$AK$84</f>
        <v>882856</v>
      </c>
      <c r="AO34" s="380">
        <f>'5C1H_Southwest'!$AL$84</f>
        <v>5121422</v>
      </c>
      <c r="AP34" s="383">
        <f>'5C1H_Southwest'!$AM$84</f>
        <v>-12804</v>
      </c>
      <c r="AQ34" s="380">
        <f>'5C1H_Southwest'!$AN$84</f>
        <v>5108618</v>
      </c>
      <c r="AR34" s="381">
        <f>'5C1H_Southwest'!$AO$84</f>
        <v>6395</v>
      </c>
      <c r="AS34" s="380">
        <f>'5C1H_Southwest'!$AP$84</f>
        <v>5115013</v>
      </c>
      <c r="AT34" s="381">
        <f>'5C1H_Southwest'!$AQ$84</f>
        <v>2798462</v>
      </c>
      <c r="AU34" s="381">
        <f>'5C1H_Southwest'!$AR$84</f>
        <v>2316551</v>
      </c>
      <c r="AV34" s="380">
        <f>'5C1H_Southwest'!$AS$84</f>
        <v>579138</v>
      </c>
      <c r="AW34" s="381">
        <f t="shared" si="3"/>
        <v>7937893</v>
      </c>
      <c r="AX34" s="381">
        <f t="shared" si="4"/>
        <v>893700</v>
      </c>
      <c r="AZ34" s="383">
        <v>5852</v>
      </c>
      <c r="BA34" s="383">
        <f t="shared" si="6"/>
        <v>7044</v>
      </c>
      <c r="BB34" s="383">
        <f t="shared" si="7"/>
        <v>1192</v>
      </c>
      <c r="BD34" s="383">
        <v>10504</v>
      </c>
      <c r="BE34" s="383">
        <f t="shared" si="8"/>
        <v>12804</v>
      </c>
      <c r="BF34" s="383">
        <f t="shared" si="5"/>
        <v>2300</v>
      </c>
    </row>
    <row r="35" spans="1:58" ht="16.5" customHeight="1" x14ac:dyDescent="0.2">
      <c r="A35" s="366" t="s">
        <v>602</v>
      </c>
      <c r="B35" s="516">
        <v>349001</v>
      </c>
      <c r="C35" s="370" t="s">
        <v>286</v>
      </c>
      <c r="D35" s="371">
        <f>'5C1G_JS Clark'!$C$84</f>
        <v>249</v>
      </c>
      <c r="E35" s="372"/>
      <c r="F35" s="373">
        <f>'5C1G_JS Clark'!$E$84</f>
        <v>1119495.8838493635</v>
      </c>
      <c r="G35" s="374">
        <f>'5C1G_JS Clark'!$F$84</f>
        <v>234</v>
      </c>
      <c r="H35" s="372"/>
      <c r="I35" s="373">
        <f>'5C1G_JS Clark'!$H$84</f>
        <v>153975.77609011449</v>
      </c>
      <c r="J35" s="374">
        <f>'5C1G_JS Clark'!$I$84</f>
        <v>238</v>
      </c>
      <c r="K35" s="372"/>
      <c r="L35" s="373">
        <f>'5C1G_JS Clark'!$K$84</f>
        <v>42838.42555658448</v>
      </c>
      <c r="M35" s="374">
        <f>'5C1G_JS Clark'!$L$84</f>
        <v>13</v>
      </c>
      <c r="N35" s="372"/>
      <c r="O35" s="373">
        <f>'5C1G_JS Clark'!$N$84</f>
        <v>58800.381654976423</v>
      </c>
      <c r="P35" s="374">
        <f>'5C1G_JS Clark'!$O$84</f>
        <v>1</v>
      </c>
      <c r="Q35" s="372"/>
      <c r="R35" s="373">
        <f>'5C1G_JS Clark'!$Q$84</f>
        <v>1802.158517111907</v>
      </c>
      <c r="S35" s="375">
        <f>'5C1G_JS Clark'!$R$84</f>
        <v>1376912</v>
      </c>
      <c r="T35" s="372">
        <f>'5C1G_JS Clark'!$S$84</f>
        <v>-65254</v>
      </c>
      <c r="U35" s="372">
        <f>'5C1G_JS Clark'!$T$84</f>
        <v>-22609</v>
      </c>
      <c r="V35" s="376">
        <f>'5C1G_JS Clark'!$U$84</f>
        <v>-87863</v>
      </c>
      <c r="W35" s="375">
        <f>'5C1G_JS Clark'!$V$84</f>
        <v>1289049</v>
      </c>
      <c r="X35" s="373">
        <f>'5C1G_JS Clark'!$W$84</f>
        <v>-3222</v>
      </c>
      <c r="Y35" s="375">
        <f>'5C1G_JS Clark'!$X$84</f>
        <v>1285827</v>
      </c>
      <c r="Z35" s="372">
        <f>'5C1G_JS Clark'!$Y$84</f>
        <v>31671</v>
      </c>
      <c r="AA35" s="377">
        <f>('5C1G_JS Clark'!$Z$78+'5C1G_JS Clark'!$Z$82)</f>
        <v>12567</v>
      </c>
      <c r="AB35" s="375">
        <f>'5C1G_JS Clark'!$Z$84</f>
        <v>1330065</v>
      </c>
      <c r="AC35" s="372">
        <f>'5C1G_JS Clark'!$AA$84</f>
        <v>923596</v>
      </c>
      <c r="AD35" s="372">
        <f>'5C1G_JS Clark'!$AB$84</f>
        <v>406469</v>
      </c>
      <c r="AE35" s="375">
        <f>'5C1G_JS Clark'!$AC$84</f>
        <v>101617</v>
      </c>
      <c r="AF35" s="377">
        <f>('5C1G_JS Clark'!$AD$79+'5C1G_JS Clark'!$AD$80+'5C1G_JS Clark'!$AD$81)</f>
        <v>34272</v>
      </c>
      <c r="AG35" s="378">
        <f>'5C1G_JS Clark'!$AD$84</f>
        <v>1364337</v>
      </c>
      <c r="AH35" s="379"/>
      <c r="AI35" s="380">
        <f>'5C1G_JS Clark'!$AF$84</f>
        <v>694229</v>
      </c>
      <c r="AJ35" s="371">
        <f>'5C1G_JS Clark'!$AG$84</f>
        <v>-17</v>
      </c>
      <c r="AK35" s="379">
        <f>'5C1G_JS Clark'!$AH$84</f>
        <v>-64460</v>
      </c>
      <c r="AL35" s="371">
        <f>'5C1G_JS Clark'!$AI$84</f>
        <v>-8</v>
      </c>
      <c r="AM35" s="381">
        <f>'5C1G_JS Clark'!$AJ$84</f>
        <v>-10864</v>
      </c>
      <c r="AN35" s="382">
        <f>'5C1G_JS Clark'!$AK$84</f>
        <v>-75324</v>
      </c>
      <c r="AO35" s="380">
        <f>'5C1G_JS Clark'!$AL$84</f>
        <v>618905</v>
      </c>
      <c r="AP35" s="383">
        <f>'5C1G_JS Clark'!$AM$84</f>
        <v>-1547</v>
      </c>
      <c r="AQ35" s="380">
        <f>'5C1G_JS Clark'!$AN$84</f>
        <v>617358</v>
      </c>
      <c r="AR35" s="381">
        <f>'5C1G_JS Clark'!$AO$84</f>
        <v>13323</v>
      </c>
      <c r="AS35" s="380">
        <f>'5C1G_JS Clark'!$AP$84</f>
        <v>630681</v>
      </c>
      <c r="AT35" s="381">
        <f>'5C1G_JS Clark'!$AQ$84</f>
        <v>437628</v>
      </c>
      <c r="AU35" s="381">
        <f>'5C1G_JS Clark'!$AR$84</f>
        <v>193053</v>
      </c>
      <c r="AV35" s="380">
        <f>'5C1G_JS Clark'!$AS$84</f>
        <v>48263</v>
      </c>
      <c r="AW35" s="381">
        <f t="shared" si="3"/>
        <v>1960746</v>
      </c>
      <c r="AX35" s="381">
        <f t="shared" si="4"/>
        <v>149880</v>
      </c>
      <c r="AZ35" s="383">
        <v>3442</v>
      </c>
      <c r="BA35" s="383">
        <f t="shared" si="6"/>
        <v>3222</v>
      </c>
      <c r="BB35" s="383">
        <f t="shared" si="7"/>
        <v>-220</v>
      </c>
      <c r="BD35" s="383">
        <v>1690</v>
      </c>
      <c r="BE35" s="383">
        <f t="shared" si="8"/>
        <v>1547</v>
      </c>
      <c r="BF35" s="383">
        <f t="shared" si="5"/>
        <v>-143</v>
      </c>
    </row>
    <row r="36" spans="1:58" ht="16.5" customHeight="1" x14ac:dyDescent="0.2">
      <c r="A36" s="367" t="s">
        <v>615</v>
      </c>
      <c r="B36" s="517" t="s">
        <v>615</v>
      </c>
      <c r="C36" s="384" t="s">
        <v>437</v>
      </c>
      <c r="D36" s="385">
        <f>'5C1AH_BRUP'!$C$84</f>
        <v>266</v>
      </c>
      <c r="E36" s="386"/>
      <c r="F36" s="387">
        <f>'5C1AH_BRUP'!$E$84</f>
        <v>852919.37791900372</v>
      </c>
      <c r="G36" s="388">
        <f>'5C1AH_BRUP'!$F$84</f>
        <v>259</v>
      </c>
      <c r="H36" s="386"/>
      <c r="I36" s="387">
        <f>'5C1AH_BRUP'!$H$84</f>
        <v>105202.80670523553</v>
      </c>
      <c r="J36" s="388">
        <f>'5C1AH_BRUP'!$I$84</f>
        <v>0</v>
      </c>
      <c r="K36" s="386"/>
      <c r="L36" s="387">
        <f>'5C1AH_BRUP'!$K$84</f>
        <v>0</v>
      </c>
      <c r="M36" s="388">
        <f>'5C1AH_BRUP'!$L$84</f>
        <v>29</v>
      </c>
      <c r="N36" s="386"/>
      <c r="O36" s="387">
        <f>'5C1AH_BRUP'!$N$84</f>
        <v>80079.071821763398</v>
      </c>
      <c r="P36" s="388">
        <f>'5C1AH_BRUP'!$O$84</f>
        <v>0</v>
      </c>
      <c r="Q36" s="386"/>
      <c r="R36" s="387">
        <f>'5C1AH_BRUP'!$Q$84</f>
        <v>0</v>
      </c>
      <c r="S36" s="389">
        <f>'5C1AH_BRUP'!$R$84</f>
        <v>1038201</v>
      </c>
      <c r="T36" s="386">
        <f>'5C1AH_BRUP'!$S$84</f>
        <v>118437</v>
      </c>
      <c r="U36" s="386">
        <f>'5C1AH_BRUP'!$T$84</f>
        <v>29851</v>
      </c>
      <c r="V36" s="390">
        <f>'5C1AH_BRUP'!$U$84</f>
        <v>148288</v>
      </c>
      <c r="W36" s="389">
        <f>'5C1AH_BRUP'!$V$84</f>
        <v>1186489</v>
      </c>
      <c r="X36" s="387">
        <f>'5C1AH_BRUP'!$W$84</f>
        <v>-2967</v>
      </c>
      <c r="Y36" s="389">
        <f>'5C1AH_BRUP'!$X$84</f>
        <v>1183522</v>
      </c>
      <c r="Z36" s="386">
        <f>'5C1AH_BRUP'!$Y$84</f>
        <v>-113622</v>
      </c>
      <c r="AA36" s="391">
        <f>'5C1AH_BRUP'!$Z$78+'5C1AH_BRUP'!$Z$82</f>
        <v>0</v>
      </c>
      <c r="AB36" s="389">
        <f>'5C1AH_BRUP'!$Z$84</f>
        <v>1069900</v>
      </c>
      <c r="AC36" s="392">
        <f>'5C1AH_BRUP'!$AA$84</f>
        <v>613270</v>
      </c>
      <c r="AD36" s="386">
        <f>'5C1AH_BRUP'!$AB$84</f>
        <v>456630</v>
      </c>
      <c r="AE36" s="393">
        <f>'5C1AH_BRUP'!$AC$84</f>
        <v>114158</v>
      </c>
      <c r="AF36" s="391">
        <f>'5C1AH_BRUP'!$AD$79+'5C1AH_BRUP'!$AD$80+'5C1AH_BRUP'!$AD$81</f>
        <v>0</v>
      </c>
      <c r="AG36" s="393">
        <f>'5C1AH_BRUP'!$AD$84</f>
        <v>1069900</v>
      </c>
      <c r="AH36" s="394"/>
      <c r="AI36" s="395">
        <f>'5C1AH_BRUP'!$AF$84</f>
        <v>2006879</v>
      </c>
      <c r="AJ36" s="385">
        <f>'5C1AH_BRUP'!$AG$84</f>
        <v>23</v>
      </c>
      <c r="AK36" s="394">
        <f>'5C1AH_BRUP'!$AH$84</f>
        <v>164700</v>
      </c>
      <c r="AL36" s="385">
        <f>'5C1AH_BRUP'!$AI$84</f>
        <v>17</v>
      </c>
      <c r="AM36" s="396">
        <f>'5C1AH_BRUP'!$AJ$84</f>
        <v>64277</v>
      </c>
      <c r="AN36" s="397">
        <f>'5C1AH_BRUP'!$AK$84</f>
        <v>228977</v>
      </c>
      <c r="AO36" s="395">
        <f>'5C1AH_BRUP'!$AL$84</f>
        <v>2235856</v>
      </c>
      <c r="AP36" s="398">
        <f>'5C1AH_BRUP'!$AM$84</f>
        <v>-5590</v>
      </c>
      <c r="AQ36" s="395">
        <f>'5C1AH_BRUP'!$AN$84</f>
        <v>2230266</v>
      </c>
      <c r="AR36" s="396">
        <f>'5C1AH_BRUP'!$AO$84</f>
        <v>6223</v>
      </c>
      <c r="AS36" s="395">
        <f>'5C1AH_BRUP'!$AP$84</f>
        <v>2236489</v>
      </c>
      <c r="AT36" s="396">
        <f>'5C1AH_BRUP'!$AQ$84</f>
        <v>1355098</v>
      </c>
      <c r="AU36" s="396">
        <f>'5C1AH_BRUP'!$AR$84</f>
        <v>881391</v>
      </c>
      <c r="AV36" s="395">
        <f>'5C1AH_BRUP'!$AS$84</f>
        <v>220348</v>
      </c>
      <c r="AW36" s="396">
        <f t="shared" si="3"/>
        <v>3306389</v>
      </c>
      <c r="AX36" s="396">
        <f t="shared" si="4"/>
        <v>334506</v>
      </c>
      <c r="AZ36" s="398">
        <v>2596</v>
      </c>
      <c r="BA36" s="398">
        <f t="shared" si="6"/>
        <v>2967</v>
      </c>
      <c r="BB36" s="398">
        <f t="shared" si="7"/>
        <v>371</v>
      </c>
      <c r="BD36" s="398">
        <v>5086</v>
      </c>
      <c r="BE36" s="398">
        <f t="shared" si="8"/>
        <v>5590</v>
      </c>
      <c r="BF36" s="398">
        <f t="shared" si="5"/>
        <v>504</v>
      </c>
    </row>
    <row r="37" spans="1:58" ht="16.5" customHeight="1" x14ac:dyDescent="0.2">
      <c r="A37" s="365" t="s">
        <v>582</v>
      </c>
      <c r="B37" s="515" t="s">
        <v>582</v>
      </c>
      <c r="C37" s="352" t="s">
        <v>441</v>
      </c>
      <c r="D37" s="353">
        <f>'5C1X_Tangi'!$C$84</f>
        <v>321</v>
      </c>
      <c r="E37" s="354"/>
      <c r="F37" s="355">
        <f>'5C1X_Tangi'!$E$84</f>
        <v>1507382.9724232941</v>
      </c>
      <c r="G37" s="356">
        <f>'5C1X_Tangi'!$F$84</f>
        <v>235</v>
      </c>
      <c r="H37" s="354"/>
      <c r="I37" s="355">
        <f>'5C1X_Tangi'!$H$84</f>
        <v>156314.25245034689</v>
      </c>
      <c r="J37" s="356">
        <f>'5C1X_Tangi'!$I$84</f>
        <v>51</v>
      </c>
      <c r="K37" s="354"/>
      <c r="L37" s="355">
        <f>'5C1X_Tangi'!$K$84</f>
        <v>9226.2468202824894</v>
      </c>
      <c r="M37" s="356">
        <f>'5C1X_Tangi'!$L$84</f>
        <v>28</v>
      </c>
      <c r="N37" s="354"/>
      <c r="O37" s="355">
        <f>'5C1X_Tangi'!$N$84</f>
        <v>126212.47961439032</v>
      </c>
      <c r="P37" s="356">
        <f>'5C1X_Tangi'!$O$84</f>
        <v>0</v>
      </c>
      <c r="Q37" s="354"/>
      <c r="R37" s="355">
        <f>'5C1X_Tangi'!$Q$84</f>
        <v>0</v>
      </c>
      <c r="S37" s="357">
        <f>'5C1X_Tangi'!$R$84</f>
        <v>1799137</v>
      </c>
      <c r="T37" s="354">
        <f>'5C1X_Tangi'!$S$84</f>
        <v>-115832</v>
      </c>
      <c r="U37" s="354">
        <f>'5C1X_Tangi'!$T$84</f>
        <v>-43128</v>
      </c>
      <c r="V37" s="358">
        <f>'5C1X_Tangi'!$U$84</f>
        <v>-158960</v>
      </c>
      <c r="W37" s="357">
        <f>'5C1X_Tangi'!$V$84</f>
        <v>1640177</v>
      </c>
      <c r="X37" s="355">
        <f>'5C1X_Tangi'!$W$84</f>
        <v>-4101</v>
      </c>
      <c r="Y37" s="357">
        <f>'5C1X_Tangi'!$X$84</f>
        <v>1636076</v>
      </c>
      <c r="Z37" s="354">
        <f>'5C1X_Tangi'!$Y$84</f>
        <v>465</v>
      </c>
      <c r="AA37" s="369">
        <f>('5C1X_Tangi'!$Z$78+'5C1X_Tangi'!$Z$82)</f>
        <v>1003</v>
      </c>
      <c r="AB37" s="357">
        <f>'5C1X_Tangi'!$Z$84</f>
        <v>1637544</v>
      </c>
      <c r="AC37" s="354">
        <f>'5C1X_Tangi'!$AA$84</f>
        <v>1155304</v>
      </c>
      <c r="AD37" s="354">
        <f>'5C1X_Tangi'!$AB$84</f>
        <v>482240</v>
      </c>
      <c r="AE37" s="357">
        <f>'5C1X_Tangi'!$AC$84</f>
        <v>120560</v>
      </c>
      <c r="AF37" s="369">
        <f>('5C1X_Tangi'!$AD$79+'5C1X_Tangi'!$AD$80+'5C1X_Tangi'!$AD$81)</f>
        <v>0</v>
      </c>
      <c r="AG37" s="359">
        <f>'5C1X_Tangi'!$AD$84</f>
        <v>1637544</v>
      </c>
      <c r="AH37" s="360"/>
      <c r="AI37" s="361">
        <f>'5C1X_Tangi'!$AF$84</f>
        <v>867698</v>
      </c>
      <c r="AJ37" s="353">
        <f>'5C1X_Tangi'!$AG$84</f>
        <v>-14</v>
      </c>
      <c r="AK37" s="360">
        <f>'5C1X_Tangi'!$AH$84</f>
        <v>-39997</v>
      </c>
      <c r="AL37" s="353">
        <f>'5C1X_Tangi'!$AI$84</f>
        <v>-18</v>
      </c>
      <c r="AM37" s="362">
        <f>'5C1X_Tangi'!$AJ$84</f>
        <v>-22163</v>
      </c>
      <c r="AN37" s="363">
        <f>'5C1X_Tangi'!$AK$84</f>
        <v>-62160</v>
      </c>
      <c r="AO37" s="361">
        <f>'5C1X_Tangi'!$AL$84</f>
        <v>805538</v>
      </c>
      <c r="AP37" s="364">
        <f>'5C1X_Tangi'!$AM$84</f>
        <v>-2014</v>
      </c>
      <c r="AQ37" s="361">
        <f>'5C1X_Tangi'!$AN$84</f>
        <v>803524</v>
      </c>
      <c r="AR37" s="362">
        <f>'5C1X_Tangi'!$AO$84</f>
        <v>-357</v>
      </c>
      <c r="AS37" s="361">
        <f>'5C1X_Tangi'!$AP$84</f>
        <v>803167</v>
      </c>
      <c r="AT37" s="362">
        <f>'5C1X_Tangi'!$AQ$84</f>
        <v>558766</v>
      </c>
      <c r="AU37" s="362">
        <f>'5C1X_Tangi'!$AR$84</f>
        <v>244401</v>
      </c>
      <c r="AV37" s="361">
        <f>'5C1X_Tangi'!$AS$84</f>
        <v>61101</v>
      </c>
      <c r="AW37" s="362">
        <f t="shared" si="3"/>
        <v>2440711</v>
      </c>
      <c r="AX37" s="362">
        <f t="shared" si="4"/>
        <v>181661</v>
      </c>
      <c r="AZ37" s="364">
        <v>4497</v>
      </c>
      <c r="BA37" s="364">
        <f t="shared" si="6"/>
        <v>4101</v>
      </c>
      <c r="BB37" s="364">
        <f t="shared" si="7"/>
        <v>-396</v>
      </c>
      <c r="BD37" s="364">
        <v>2154</v>
      </c>
      <c r="BE37" s="364">
        <f t="shared" si="8"/>
        <v>2014</v>
      </c>
      <c r="BF37" s="364">
        <f t="shared" si="5"/>
        <v>-140</v>
      </c>
    </row>
    <row r="38" spans="1:58" ht="16.5" customHeight="1" x14ac:dyDescent="0.2">
      <c r="A38" s="366" t="s">
        <v>464</v>
      </c>
      <c r="B38" s="516" t="s">
        <v>464</v>
      </c>
      <c r="C38" s="370" t="s">
        <v>619</v>
      </c>
      <c r="D38" s="371">
        <f>'5C1Y_GEO'!$C$84</f>
        <v>286</v>
      </c>
      <c r="E38" s="372"/>
      <c r="F38" s="373">
        <f>'5C1Y_GEO'!$E$84</f>
        <v>964997.95049598673</v>
      </c>
      <c r="G38" s="374">
        <f>'5C1Y_GEO'!$F$84</f>
        <v>231</v>
      </c>
      <c r="H38" s="372"/>
      <c r="I38" s="373">
        <f>'5C1Y_GEO'!$H$84</f>
        <v>98704.167353273122</v>
      </c>
      <c r="J38" s="374">
        <f>'5C1Y_GEO'!$I$84</f>
        <v>0</v>
      </c>
      <c r="K38" s="372"/>
      <c r="L38" s="373">
        <f>'5C1Y_GEO'!$K$84</f>
        <v>0</v>
      </c>
      <c r="M38" s="374">
        <f>'5C1Y_GEO'!$L$84</f>
        <v>41</v>
      </c>
      <c r="N38" s="372"/>
      <c r="O38" s="373">
        <f>'5C1Y_GEO'!$N$84</f>
        <v>119367.05762634633</v>
      </c>
      <c r="P38" s="374">
        <f>'5C1Y_GEO'!$O$84</f>
        <v>3</v>
      </c>
      <c r="Q38" s="372"/>
      <c r="R38" s="373">
        <f>'5C1Y_GEO'!$Q$84</f>
        <v>4964.5628182501105</v>
      </c>
      <c r="S38" s="375">
        <f>'5C1Y_GEO'!$R$84</f>
        <v>1188034</v>
      </c>
      <c r="T38" s="372">
        <f>'5C1Y_GEO'!$S$84</f>
        <v>908300</v>
      </c>
      <c r="U38" s="372">
        <f>'5C1Y_GEO'!$T$84</f>
        <v>-4201</v>
      </c>
      <c r="V38" s="376">
        <f>'5C1Y_GEO'!$U$84</f>
        <v>904099</v>
      </c>
      <c r="W38" s="375">
        <f>'5C1Y_GEO'!$V$84</f>
        <v>2092133</v>
      </c>
      <c r="X38" s="373">
        <f>'5C1Y_GEO'!$W$84</f>
        <v>-5231</v>
      </c>
      <c r="Y38" s="375">
        <f>'5C1Y_GEO'!$X$84</f>
        <v>2086902</v>
      </c>
      <c r="Z38" s="372">
        <f>'5C1Y_GEO'!$Y$84</f>
        <v>1008</v>
      </c>
      <c r="AA38" s="377">
        <f>('5C1Y_GEO'!$Z$78+'5C1Y_GEO'!$Z$82)</f>
        <v>0</v>
      </c>
      <c r="AB38" s="375">
        <f>'5C1Y_GEO'!$Z$84</f>
        <v>2087910</v>
      </c>
      <c r="AC38" s="372">
        <f>'5C1Y_GEO'!$AA$84</f>
        <v>1347758</v>
      </c>
      <c r="AD38" s="372">
        <f>'5C1Y_GEO'!$AB$84</f>
        <v>740152</v>
      </c>
      <c r="AE38" s="375">
        <f>'5C1Y_GEO'!$AC$84</f>
        <v>185039</v>
      </c>
      <c r="AF38" s="377">
        <f>('5C1Y_GEO'!$AD$79+'5C1Y_GEO'!$AD$80+'5C1Y_GEO'!$AD$81)</f>
        <v>0</v>
      </c>
      <c r="AG38" s="378">
        <f>'5C1Y_GEO'!$AD$84</f>
        <v>2087910</v>
      </c>
      <c r="AH38" s="379"/>
      <c r="AI38" s="380">
        <f>'5C1Y_GEO'!$AF$84</f>
        <v>2064380</v>
      </c>
      <c r="AJ38" s="371">
        <f>'5C1Y_GEO'!$AG$84</f>
        <v>237</v>
      </c>
      <c r="AK38" s="379">
        <f>'5C1Y_GEO'!$AH$84</f>
        <v>1786768</v>
      </c>
      <c r="AL38" s="371">
        <f>'5C1Y_GEO'!$AI$84</f>
        <v>-10</v>
      </c>
      <c r="AM38" s="381">
        <f>'5C1Y_GEO'!$AJ$84</f>
        <v>-66324</v>
      </c>
      <c r="AN38" s="382">
        <f>'5C1Y_GEO'!$AK$84</f>
        <v>1720444</v>
      </c>
      <c r="AO38" s="380">
        <f>'5C1Y_GEO'!$AL$84</f>
        <v>3784824</v>
      </c>
      <c r="AP38" s="383">
        <f>'5C1Y_GEO'!$AM$84</f>
        <v>-9461</v>
      </c>
      <c r="AQ38" s="380">
        <f>'5C1Y_GEO'!$AN$84</f>
        <v>3775363</v>
      </c>
      <c r="AR38" s="381">
        <f>'5C1Y_GEO'!$AO$84</f>
        <v>-2383</v>
      </c>
      <c r="AS38" s="380">
        <f>'5C1Y_GEO'!$AP$84</f>
        <v>3772980</v>
      </c>
      <c r="AT38" s="381">
        <f>'5C1Y_GEO'!$AQ$84</f>
        <v>2549826</v>
      </c>
      <c r="AU38" s="381">
        <f>'5C1Y_GEO'!$AR$84</f>
        <v>1223154</v>
      </c>
      <c r="AV38" s="380">
        <f>'5C1Y_GEO'!$AS$84</f>
        <v>305788</v>
      </c>
      <c r="AW38" s="381">
        <f t="shared" si="3"/>
        <v>5860890</v>
      </c>
      <c r="AX38" s="381">
        <f t="shared" si="4"/>
        <v>490827</v>
      </c>
      <c r="AZ38" s="383">
        <v>2969</v>
      </c>
      <c r="BA38" s="383">
        <f t="shared" si="6"/>
        <v>5231</v>
      </c>
      <c r="BB38" s="383">
        <f t="shared" si="7"/>
        <v>2262</v>
      </c>
      <c r="BD38" s="383">
        <v>5223</v>
      </c>
      <c r="BE38" s="383">
        <f t="shared" si="8"/>
        <v>9461</v>
      </c>
      <c r="BF38" s="383">
        <f t="shared" si="5"/>
        <v>4238</v>
      </c>
    </row>
    <row r="39" spans="1:58" ht="16.5" customHeight="1" x14ac:dyDescent="0.2">
      <c r="A39" s="366" t="s">
        <v>1248</v>
      </c>
      <c r="B39" s="516" t="s">
        <v>1248</v>
      </c>
      <c r="C39" s="370" t="s">
        <v>1228</v>
      </c>
      <c r="D39" s="371">
        <f>'5C1AI_Harmony'!$C$84</f>
        <v>0</v>
      </c>
      <c r="E39" s="372"/>
      <c r="F39" s="373">
        <f>'5C1AI_Harmony'!$E$84</f>
        <v>0</v>
      </c>
      <c r="G39" s="374">
        <f>'5C1AI_Harmony'!$F$84</f>
        <v>0</v>
      </c>
      <c r="H39" s="372"/>
      <c r="I39" s="373">
        <f>'5C1AI_Harmony'!$H$84</f>
        <v>0</v>
      </c>
      <c r="J39" s="374">
        <f>'5C1AI_Harmony'!$I$84</f>
        <v>0</v>
      </c>
      <c r="K39" s="372"/>
      <c r="L39" s="373">
        <f>'5C1AI_Harmony'!$K$84</f>
        <v>0</v>
      </c>
      <c r="M39" s="374">
        <f>'5C1AI_Harmony'!$L$84</f>
        <v>0</v>
      </c>
      <c r="N39" s="372"/>
      <c r="O39" s="373">
        <f>'5C1AI_Harmony'!$N$84</f>
        <v>0</v>
      </c>
      <c r="P39" s="374">
        <f>'5C1AI_Harmony'!$O$84</f>
        <v>0</v>
      </c>
      <c r="Q39" s="372"/>
      <c r="R39" s="373">
        <f>'5C1AI_Harmony'!$Q$84</f>
        <v>0</v>
      </c>
      <c r="S39" s="375">
        <f>'5C1AI_Harmony'!$R$84</f>
        <v>0</v>
      </c>
      <c r="T39" s="372">
        <f>'5C1AI_Harmony'!$S$84</f>
        <v>200231</v>
      </c>
      <c r="U39" s="372">
        <f>'5C1AI_Harmony'!$T$84</f>
        <v>3860</v>
      </c>
      <c r="V39" s="376">
        <f>'5C1AI_Harmony'!$U$84</f>
        <v>204091</v>
      </c>
      <c r="W39" s="375">
        <f>'5C1AI_Harmony'!$V$84</f>
        <v>204091</v>
      </c>
      <c r="X39" s="373">
        <f>'5C1AI_Harmony'!$W$84</f>
        <v>-510</v>
      </c>
      <c r="Y39" s="375">
        <f>'5C1AI_Harmony'!$X$84</f>
        <v>203581</v>
      </c>
      <c r="Z39" s="372">
        <f>'5C1AI_Harmony'!$Y$84</f>
        <v>0</v>
      </c>
      <c r="AA39" s="377">
        <f>('5C1AI_Harmony'!$Z$78+'5C1AI_Harmony'!$Z$82)</f>
        <v>0</v>
      </c>
      <c r="AB39" s="375">
        <f>'5C1AI_Harmony'!$Z$84</f>
        <v>203581</v>
      </c>
      <c r="AC39" s="372">
        <f>'5C1AI_Harmony'!$AA$84</f>
        <v>121114</v>
      </c>
      <c r="AD39" s="372">
        <f>'5C1AI_Harmony'!$AB$84</f>
        <v>82467</v>
      </c>
      <c r="AE39" s="375">
        <f>'5C1AI_Harmony'!$AC$84</f>
        <v>20617</v>
      </c>
      <c r="AF39" s="377">
        <f>('5C1AI_Harmony'!$AD$79+'5C1AI_Harmony'!$AD$80+'5C1AI_Harmony'!$AD$81)</f>
        <v>10000</v>
      </c>
      <c r="AG39" s="378">
        <f>'5C1AI_Harmony'!$AD$84</f>
        <v>213581</v>
      </c>
      <c r="AH39" s="379"/>
      <c r="AI39" s="380">
        <f>'5C1AI_Harmony'!$AF$84</f>
        <v>0</v>
      </c>
      <c r="AJ39" s="371">
        <f>'5C1AI_Harmony'!$AG$84</f>
        <v>43</v>
      </c>
      <c r="AK39" s="379">
        <f>'5C1AI_Harmony'!$AH$84</f>
        <v>272364</v>
      </c>
      <c r="AL39" s="371">
        <f>'5C1AI_Harmony'!$AI$84</f>
        <v>2</v>
      </c>
      <c r="AM39" s="381">
        <f>'5C1AI_Harmony'!$AJ$84</f>
        <v>6407</v>
      </c>
      <c r="AN39" s="382">
        <f>'5C1AI_Harmony'!$AK$84</f>
        <v>278771</v>
      </c>
      <c r="AO39" s="380">
        <f>'5C1AI_Harmony'!$AL$84</f>
        <v>278771</v>
      </c>
      <c r="AP39" s="383">
        <f>'5C1AI_Harmony'!$AM$84</f>
        <v>-697</v>
      </c>
      <c r="AQ39" s="380">
        <f>'5C1AI_Harmony'!$AN$84</f>
        <v>278074</v>
      </c>
      <c r="AR39" s="381">
        <f>'5C1AI_Harmony'!$AO$84</f>
        <v>0</v>
      </c>
      <c r="AS39" s="380">
        <f>'5C1AI_Harmony'!$AP$84</f>
        <v>278074</v>
      </c>
      <c r="AT39" s="381">
        <f>'5C1AI_Harmony'!$AQ$84</f>
        <v>187464</v>
      </c>
      <c r="AU39" s="381">
        <f>'5C1AI_Harmony'!$AR$84</f>
        <v>90610</v>
      </c>
      <c r="AV39" s="380">
        <f>'5C1AI_Harmony'!$AS$84</f>
        <v>22652</v>
      </c>
      <c r="AW39" s="381">
        <f>AB39+AS39</f>
        <v>481655</v>
      </c>
      <c r="AX39" s="381">
        <f>AE39+AV39</f>
        <v>43269</v>
      </c>
      <c r="AZ39" s="383">
        <v>453</v>
      </c>
      <c r="BA39" s="383">
        <f>-X39</f>
        <v>510</v>
      </c>
      <c r="BB39" s="383">
        <f>BA39-AZ39</f>
        <v>57</v>
      </c>
      <c r="BD39" s="383">
        <v>705</v>
      </c>
      <c r="BE39" s="383">
        <f>-AP39</f>
        <v>697</v>
      </c>
      <c r="BF39" s="383">
        <f>BE39-BD39</f>
        <v>-8</v>
      </c>
    </row>
    <row r="40" spans="1:58" ht="16.5" customHeight="1" x14ac:dyDescent="0.2">
      <c r="A40" s="366" t="s">
        <v>1250</v>
      </c>
      <c r="B40" s="516" t="s">
        <v>1250</v>
      </c>
      <c r="C40" s="370" t="s">
        <v>1227</v>
      </c>
      <c r="D40" s="371">
        <f>'5C1AJ_Athlos'!$C$84</f>
        <v>0</v>
      </c>
      <c r="E40" s="372"/>
      <c r="F40" s="373">
        <f>'5C1AJ_Athlos'!$E$84</f>
        <v>0</v>
      </c>
      <c r="G40" s="374">
        <f>'5C1AJ_Athlos'!$F$84</f>
        <v>0</v>
      </c>
      <c r="H40" s="372"/>
      <c r="I40" s="373">
        <f>'5C1AJ_Athlos'!$H$84</f>
        <v>0</v>
      </c>
      <c r="J40" s="374">
        <f>'5C1AJ_Athlos'!$I$84</f>
        <v>0</v>
      </c>
      <c r="K40" s="372"/>
      <c r="L40" s="373">
        <f>'5C1AJ_Athlos'!$K$84</f>
        <v>0</v>
      </c>
      <c r="M40" s="374">
        <f>'5C1AJ_Athlos'!$L$84</f>
        <v>0</v>
      </c>
      <c r="N40" s="372"/>
      <c r="O40" s="373">
        <f>'5C1AJ_Athlos'!$N$84</f>
        <v>0</v>
      </c>
      <c r="P40" s="374">
        <f>'5C1AJ_Athlos'!$O$84</f>
        <v>0</v>
      </c>
      <c r="Q40" s="372"/>
      <c r="R40" s="373">
        <f>'5C1AJ_Athlos'!$Q$84</f>
        <v>0</v>
      </c>
      <c r="S40" s="375">
        <f>'5C1AJ_Athlos'!$R$84</f>
        <v>0</v>
      </c>
      <c r="T40" s="372">
        <f>'5C1AJ_Athlos'!$S$84</f>
        <v>4278768</v>
      </c>
      <c r="U40" s="372">
        <f>'5C1AJ_Athlos'!$T$84</f>
        <v>51730</v>
      </c>
      <c r="V40" s="376">
        <f>'5C1AJ_Athlos'!$U$84</f>
        <v>4330498</v>
      </c>
      <c r="W40" s="375">
        <f>'5C1AJ_Athlos'!$V$84</f>
        <v>4330498</v>
      </c>
      <c r="X40" s="373">
        <f>'5C1AJ_Athlos'!$W$84</f>
        <v>-10826</v>
      </c>
      <c r="Y40" s="375">
        <f>'5C1AJ_Athlos'!$X$84</f>
        <v>4319672</v>
      </c>
      <c r="Z40" s="372">
        <f>'5C1AJ_Athlos'!$Y$84</f>
        <v>0</v>
      </c>
      <c r="AA40" s="377">
        <f>('5C1AJ_Athlos'!$Z$78+'5C1AJ_Athlos'!$Z$82)</f>
        <v>0</v>
      </c>
      <c r="AB40" s="375">
        <f>'5C1AJ_Athlos'!$Z$84</f>
        <v>4319672</v>
      </c>
      <c r="AC40" s="372">
        <f>'5C1AJ_Athlos'!$AA$84</f>
        <v>2863530</v>
      </c>
      <c r="AD40" s="372">
        <f>'5C1AJ_Athlos'!$AB$84</f>
        <v>1456142</v>
      </c>
      <c r="AE40" s="375">
        <f>'5C1AJ_Athlos'!$AC$84</f>
        <v>364036</v>
      </c>
      <c r="AF40" s="377">
        <f>('5C1AJ_Athlos'!$AD$79+'5C1AJ_Athlos'!$AD$80+'5C1AJ_Athlos'!$AD$81)</f>
        <v>0</v>
      </c>
      <c r="AG40" s="378">
        <f>'5C1AJ_Athlos'!$AD$84</f>
        <v>4319672</v>
      </c>
      <c r="AH40" s="379"/>
      <c r="AI40" s="380">
        <f>'5C1AJ_Athlos'!$AF$84</f>
        <v>0</v>
      </c>
      <c r="AJ40" s="371">
        <f>'5C1AJ_Athlos'!$AG$84</f>
        <v>969</v>
      </c>
      <c r="AK40" s="379">
        <f>'5C1AJ_Athlos'!$AH$84</f>
        <v>5216881</v>
      </c>
      <c r="AL40" s="371">
        <f>'5C1AJ_Athlos'!$AI$84</f>
        <v>5</v>
      </c>
      <c r="AM40" s="381">
        <f>'5C1AJ_Athlos'!$AJ$84</f>
        <v>10723</v>
      </c>
      <c r="AN40" s="382">
        <f>'5C1AJ_Athlos'!$AK$84</f>
        <v>5227604</v>
      </c>
      <c r="AO40" s="380">
        <f>'5C1AJ_Athlos'!$AL$84</f>
        <v>5227604</v>
      </c>
      <c r="AP40" s="383">
        <f>'5C1AJ_Athlos'!$AM$84</f>
        <v>-13070</v>
      </c>
      <c r="AQ40" s="380">
        <f>'5C1AJ_Athlos'!$AN$84</f>
        <v>5214534</v>
      </c>
      <c r="AR40" s="381">
        <f>'5C1AJ_Athlos'!$AO$84</f>
        <v>0</v>
      </c>
      <c r="AS40" s="380">
        <f>'5C1AJ_Athlos'!$AP$84</f>
        <v>5214534</v>
      </c>
      <c r="AT40" s="381">
        <f>'5C1AJ_Athlos'!$AQ$84</f>
        <v>3401600</v>
      </c>
      <c r="AU40" s="381">
        <f>'5C1AJ_Athlos'!$AR$84</f>
        <v>1812934</v>
      </c>
      <c r="AV40" s="380">
        <f>'5C1AJ_Athlos'!$AS$84</f>
        <v>453233</v>
      </c>
      <c r="AW40" s="381">
        <f>AB40+AS40</f>
        <v>9534206</v>
      </c>
      <c r="AX40" s="381">
        <f>AE40+AV40</f>
        <v>817269</v>
      </c>
      <c r="AZ40" s="383">
        <v>9321</v>
      </c>
      <c r="BA40" s="383">
        <f>-X40</f>
        <v>10826</v>
      </c>
      <c r="BB40" s="383">
        <f>BA40-AZ40</f>
        <v>1505</v>
      </c>
      <c r="BD40" s="383">
        <v>11117</v>
      </c>
      <c r="BE40" s="383">
        <f>-AP40</f>
        <v>13070</v>
      </c>
      <c r="BF40" s="383">
        <f>BE40-BD40</f>
        <v>1953</v>
      </c>
    </row>
    <row r="41" spans="1:58" ht="16.5" customHeight="1" x14ac:dyDescent="0.2">
      <c r="A41" s="367" t="s">
        <v>917</v>
      </c>
      <c r="B41" s="517" t="s">
        <v>917</v>
      </c>
      <c r="C41" s="384" t="s">
        <v>766</v>
      </c>
      <c r="D41" s="385">
        <f>'5C1AG_Collegiate'!$C$84</f>
        <v>124</v>
      </c>
      <c r="E41" s="386"/>
      <c r="F41" s="387">
        <f>'5C1AG_Collegiate'!$E$84</f>
        <v>412561.41953139263</v>
      </c>
      <c r="G41" s="388">
        <f>'5C1AG_Collegiate'!$F$84</f>
        <v>89</v>
      </c>
      <c r="H41" s="386"/>
      <c r="I41" s="387">
        <f>'5C1AG_Collegiate'!$H$84</f>
        <v>37278.49524976543</v>
      </c>
      <c r="J41" s="388">
        <f>'5C1AG_Collegiate'!$I$84</f>
        <v>122</v>
      </c>
      <c r="K41" s="386"/>
      <c r="L41" s="387">
        <f>'5C1AG_Collegiate'!$K$84</f>
        <v>13811.840782387451</v>
      </c>
      <c r="M41" s="388">
        <f>'5C1AG_Collegiate'!$L$84</f>
        <v>23</v>
      </c>
      <c r="N41" s="386"/>
      <c r="O41" s="387">
        <f>'5C1AG_Collegiate'!$N$84</f>
        <v>67716.812220291089</v>
      </c>
      <c r="P41" s="388">
        <f>'5C1AG_Collegiate'!$O$84</f>
        <v>0</v>
      </c>
      <c r="Q41" s="386"/>
      <c r="R41" s="387">
        <f>'5C1AG_Collegiate'!$Q$84</f>
        <v>0</v>
      </c>
      <c r="S41" s="389">
        <f>'5C1AG_Collegiate'!$R$84</f>
        <v>531369</v>
      </c>
      <c r="T41" s="386">
        <f>'5C1AG_Collegiate'!$S$84</f>
        <v>633259</v>
      </c>
      <c r="U41" s="386">
        <f>'5C1AG_Collegiate'!$T$84</f>
        <v>-65206</v>
      </c>
      <c r="V41" s="390">
        <f>'5C1AG_Collegiate'!$U$84</f>
        <v>568053</v>
      </c>
      <c r="W41" s="389">
        <f>'5C1AG_Collegiate'!$V$84</f>
        <v>1099422</v>
      </c>
      <c r="X41" s="387">
        <f>'5C1AG_Collegiate'!$W$84</f>
        <v>-2749</v>
      </c>
      <c r="Y41" s="389">
        <f>'5C1AG_Collegiate'!$X$84</f>
        <v>1096673</v>
      </c>
      <c r="Z41" s="386">
        <f>'5C1AG_Collegiate'!$Y$84</f>
        <v>-57762</v>
      </c>
      <c r="AA41" s="391">
        <f>'5C1AG_Collegiate'!$Z$78+'5C1AG_Collegiate'!$Z$82</f>
        <v>7316</v>
      </c>
      <c r="AB41" s="389">
        <f>'5C1AG_Collegiate'!$Z$84</f>
        <v>1046227</v>
      </c>
      <c r="AC41" s="392">
        <f>'5C1AG_Collegiate'!$AA$84</f>
        <v>320404</v>
      </c>
      <c r="AD41" s="386">
        <f>'5C1AG_Collegiate'!$AB$84</f>
        <v>725823</v>
      </c>
      <c r="AE41" s="393">
        <f>'5C1AG_Collegiate'!$AC$84</f>
        <v>181457</v>
      </c>
      <c r="AF41" s="391">
        <f>'5C1AG_Collegiate'!$AD$79+'5C1AG_Collegiate'!$AD$80+'5C1AG_Collegiate'!$AD$81</f>
        <v>50038</v>
      </c>
      <c r="AG41" s="393">
        <f>'5C1AG_Collegiate'!$AD$84</f>
        <v>1096265</v>
      </c>
      <c r="AH41" s="394"/>
      <c r="AI41" s="395">
        <f>'5C1AG_Collegiate'!$AF$84</f>
        <v>905397</v>
      </c>
      <c r="AJ41" s="385">
        <f>'5C1AG_Collegiate'!$AG$84</f>
        <v>151</v>
      </c>
      <c r="AK41" s="394">
        <f>'5C1AG_Collegiate'!$AH$84</f>
        <v>1113906</v>
      </c>
      <c r="AL41" s="385">
        <f>'5C1AG_Collegiate'!$AI$84</f>
        <v>-24</v>
      </c>
      <c r="AM41" s="396">
        <f>'5C1AG_Collegiate'!$AJ$84</f>
        <v>-60621</v>
      </c>
      <c r="AN41" s="397">
        <f>'5C1AG_Collegiate'!$AK$84</f>
        <v>1053285</v>
      </c>
      <c r="AO41" s="395">
        <f>'5C1AG_Collegiate'!$AL$84</f>
        <v>1958682</v>
      </c>
      <c r="AP41" s="398">
        <f>'5C1AG_Collegiate'!$AM$84</f>
        <v>-4896</v>
      </c>
      <c r="AQ41" s="395">
        <f>'5C1AG_Collegiate'!$AN$84</f>
        <v>1953786</v>
      </c>
      <c r="AR41" s="396">
        <f>'5C1AG_Collegiate'!$AO$84</f>
        <v>0</v>
      </c>
      <c r="AS41" s="395">
        <f>'5C1AG_Collegiate'!$AP$84</f>
        <v>1953786</v>
      </c>
      <c r="AT41" s="396">
        <f>'5C1AG_Collegiate'!$AQ$84</f>
        <v>609528</v>
      </c>
      <c r="AU41" s="396">
        <f>'5C1AG_Collegiate'!$AR$84</f>
        <v>1344258</v>
      </c>
      <c r="AV41" s="395">
        <f>'5C1AG_Collegiate'!$AS$84</f>
        <v>336065</v>
      </c>
      <c r="AW41" s="396">
        <f t="shared" si="3"/>
        <v>3000013</v>
      </c>
      <c r="AX41" s="396">
        <f t="shared" si="4"/>
        <v>517522</v>
      </c>
      <c r="AZ41" s="398">
        <v>1328</v>
      </c>
      <c r="BA41" s="398">
        <f t="shared" si="6"/>
        <v>2749</v>
      </c>
      <c r="BB41" s="398">
        <f t="shared" si="7"/>
        <v>1421</v>
      </c>
      <c r="BD41" s="398">
        <v>2292</v>
      </c>
      <c r="BE41" s="398">
        <f t="shared" si="8"/>
        <v>4896</v>
      </c>
      <c r="BF41" s="398">
        <f t="shared" si="5"/>
        <v>2604</v>
      </c>
    </row>
    <row r="42" spans="1:58" ht="16.5" customHeight="1" x14ac:dyDescent="0.2">
      <c r="A42" s="366" t="s">
        <v>918</v>
      </c>
      <c r="B42" s="516" t="s">
        <v>343</v>
      </c>
      <c r="C42" s="370" t="s">
        <v>1174</v>
      </c>
      <c r="D42" s="371">
        <f>'5C1M_GEO Mid'!$C$84</f>
        <v>690</v>
      </c>
      <c r="E42" s="372"/>
      <c r="F42" s="373">
        <f>'5C1M_GEO Mid'!$E$84</f>
        <v>2242924.8715943419</v>
      </c>
      <c r="G42" s="374">
        <f>'5C1M_GEO Mid'!$F$84</f>
        <v>607</v>
      </c>
      <c r="H42" s="372"/>
      <c r="I42" s="373">
        <f>'5C1M_GEO Mid'!$H$84</f>
        <v>249993.30796799765</v>
      </c>
      <c r="J42" s="374">
        <f>'5C1M_GEO Mid'!$I$84</f>
        <v>144</v>
      </c>
      <c r="K42" s="372"/>
      <c r="L42" s="373">
        <f>'5C1M_GEO Mid'!$K$84</f>
        <v>16157.70992560794</v>
      </c>
      <c r="M42" s="374">
        <f>'5C1M_GEO Mid'!$L$84</f>
        <v>68</v>
      </c>
      <c r="N42" s="372"/>
      <c r="O42" s="373">
        <f>'5C1M_GEO Mid'!$N$84</f>
        <v>189869.35835021705</v>
      </c>
      <c r="P42" s="374">
        <f>'5C1M_GEO Mid'!$O$84</f>
        <v>1</v>
      </c>
      <c r="Q42" s="372"/>
      <c r="R42" s="373">
        <f>'5C1M_GEO Mid'!$Q$84</f>
        <v>1104.5389216794952</v>
      </c>
      <c r="S42" s="375">
        <f>'5C1M_GEO Mid'!$R$84</f>
        <v>2700050</v>
      </c>
      <c r="T42" s="372">
        <f>'5C1M_GEO Mid'!$S$84</f>
        <v>-43108</v>
      </c>
      <c r="U42" s="372">
        <f>'5C1M_GEO Mid'!$T$84</f>
        <v>-84558</v>
      </c>
      <c r="V42" s="376">
        <f>'5C1M_GEO Mid'!$U$84</f>
        <v>-127666</v>
      </c>
      <c r="W42" s="375">
        <f>'5C1M_GEO Mid'!$V$84</f>
        <v>2572384</v>
      </c>
      <c r="X42" s="373">
        <f>'5C1M_GEO Mid'!$W$84</f>
        <v>-6431</v>
      </c>
      <c r="Y42" s="375">
        <f>'5C1M_GEO Mid'!$X$84</f>
        <v>2565953</v>
      </c>
      <c r="Z42" s="372">
        <f>'5C1M_GEO Mid'!$Y$84</f>
        <v>105238</v>
      </c>
      <c r="AA42" s="377">
        <f>('5C1M_GEO Mid'!$Z$78+'5C1M_GEO Mid'!$Z$82)</f>
        <v>6313</v>
      </c>
      <c r="AB42" s="375">
        <f>'5C1M_GEO Mid'!$Z$84</f>
        <v>2677504</v>
      </c>
      <c r="AC42" s="372">
        <f>'5C1M_GEO Mid'!$AA$84</f>
        <v>1869894</v>
      </c>
      <c r="AD42" s="372">
        <f>'5C1M_GEO Mid'!$AB$84</f>
        <v>807610</v>
      </c>
      <c r="AE42" s="375">
        <f>'5C1M_GEO Mid'!$AC$84</f>
        <v>201902</v>
      </c>
      <c r="AF42" s="377">
        <f>('5C1M_GEO Mid'!$AD$79+'5C1M_GEO Mid'!$AD$80+'5C1M_GEO Mid'!$AD$81)</f>
        <v>0</v>
      </c>
      <c r="AG42" s="378">
        <f>'5C1M_GEO Mid'!$AD$84</f>
        <v>2677504</v>
      </c>
      <c r="AH42" s="379"/>
      <c r="AI42" s="380">
        <f>'5C1M_GEO Mid'!$AF$84</f>
        <v>5150026</v>
      </c>
      <c r="AJ42" s="371">
        <f>'5C1M_GEO Mid'!$AG$84</f>
        <v>-12</v>
      </c>
      <c r="AK42" s="379">
        <f>'5C1M_GEO Mid'!$AH$84</f>
        <v>-74127</v>
      </c>
      <c r="AL42" s="371">
        <f>'5C1M_GEO Mid'!$AI$84</f>
        <v>-42</v>
      </c>
      <c r="AM42" s="381">
        <f>'5C1M_GEO Mid'!$AJ$84</f>
        <v>-165387</v>
      </c>
      <c r="AN42" s="382">
        <f>'5C1M_GEO Mid'!$AK$84</f>
        <v>-239514</v>
      </c>
      <c r="AO42" s="380">
        <f>'5C1M_GEO Mid'!$AL$84</f>
        <v>4910512</v>
      </c>
      <c r="AP42" s="383">
        <f>'5C1M_GEO Mid'!$AM$84</f>
        <v>-12276</v>
      </c>
      <c r="AQ42" s="380">
        <f>'5C1M_GEO Mid'!$AN$84</f>
        <v>4898236</v>
      </c>
      <c r="AR42" s="381">
        <f>'5C1M_GEO Mid'!$AO$84</f>
        <v>0</v>
      </c>
      <c r="AS42" s="380">
        <f>'5C1M_GEO Mid'!$AP$84</f>
        <v>4898236</v>
      </c>
      <c r="AT42" s="381">
        <f>'5C1M_GEO Mid'!$AQ$84</f>
        <v>3470240</v>
      </c>
      <c r="AU42" s="381">
        <f>'5C1M_GEO Mid'!$AR$84</f>
        <v>1427996</v>
      </c>
      <c r="AV42" s="380">
        <f>'5C1M_GEO Mid'!$AS$84</f>
        <v>356999</v>
      </c>
      <c r="AW42" s="381">
        <f t="shared" si="3"/>
        <v>7575740</v>
      </c>
      <c r="AX42" s="381">
        <f t="shared" si="4"/>
        <v>558901</v>
      </c>
      <c r="AZ42" s="383">
        <v>6750</v>
      </c>
      <c r="BA42" s="383">
        <f t="shared" si="6"/>
        <v>6431</v>
      </c>
      <c r="BB42" s="383">
        <f t="shared" si="7"/>
        <v>-319</v>
      </c>
      <c r="BD42" s="383">
        <v>13046</v>
      </c>
      <c r="BE42" s="383">
        <f t="shared" si="8"/>
        <v>12276</v>
      </c>
      <c r="BF42" s="383">
        <f t="shared" si="5"/>
        <v>-770</v>
      </c>
    </row>
    <row r="43" spans="1:58" ht="16.5" customHeight="1" x14ac:dyDescent="0.2">
      <c r="A43" s="367" t="s">
        <v>588</v>
      </c>
      <c r="B43" s="517" t="s">
        <v>342</v>
      </c>
      <c r="C43" s="384" t="s">
        <v>1274</v>
      </c>
      <c r="D43" s="385">
        <f>Placeholder_Tallulah!$C$84</f>
        <v>408</v>
      </c>
      <c r="E43" s="386"/>
      <c r="F43" s="387">
        <f>Placeholder_Tallulah!$E$84</f>
        <v>1920053.2342949526</v>
      </c>
      <c r="G43" s="388">
        <f>Placeholder_Tallulah!$F$84</f>
        <v>385</v>
      </c>
      <c r="H43" s="386"/>
      <c r="I43" s="387">
        <f>Placeholder_Tallulah!$H$84</f>
        <v>240706.0902010799</v>
      </c>
      <c r="J43" s="388">
        <f>Placeholder_Tallulah!$I$84</f>
        <v>161</v>
      </c>
      <c r="K43" s="386"/>
      <c r="L43" s="387">
        <f>Placeholder_Tallulah!$K$84</f>
        <v>27413.970142297116</v>
      </c>
      <c r="M43" s="388">
        <f>Placeholder_Tallulah!$L$84</f>
        <v>21</v>
      </c>
      <c r="N43" s="386"/>
      <c r="O43" s="387">
        <f>Placeholder_Tallulah!$N$84</f>
        <v>89466.553333400807</v>
      </c>
      <c r="P43" s="388">
        <f>Placeholder_Tallulah!$O$84</f>
        <v>5</v>
      </c>
      <c r="Q43" s="386"/>
      <c r="R43" s="387">
        <f>Placeholder_Tallulah!$Q$84</f>
        <v>8520.6241269905531</v>
      </c>
      <c r="S43" s="389">
        <f>Placeholder_Tallulah!$R$84</f>
        <v>2286161</v>
      </c>
      <c r="T43" s="386">
        <f>Placeholder_Tallulah!$S$84</f>
        <v>-2286161</v>
      </c>
      <c r="U43" s="386">
        <f>Placeholder_Tallulah!$T$84</f>
        <v>0</v>
      </c>
      <c r="V43" s="390">
        <f>Placeholder_Tallulah!$U$84</f>
        <v>-2286161</v>
      </c>
      <c r="W43" s="389">
        <f>Placeholder_Tallulah!$V$84</f>
        <v>0</v>
      </c>
      <c r="X43" s="387">
        <f>Placeholder_Tallulah!$W$84</f>
        <v>0</v>
      </c>
      <c r="Y43" s="389">
        <f>Placeholder_Tallulah!$X$84</f>
        <v>0</v>
      </c>
      <c r="Z43" s="386">
        <f>Placeholder_Tallulah!$Y$84</f>
        <v>0</v>
      </c>
      <c r="AA43" s="391">
        <f>(Placeholder_Tallulah!$Z$78+Placeholder_Tallulah!$Z$82)</f>
        <v>0</v>
      </c>
      <c r="AB43" s="389">
        <f>Placeholder_Tallulah!$Z$84</f>
        <v>0</v>
      </c>
      <c r="AC43" s="392">
        <f>Placeholder_Tallulah!$AA$84</f>
        <v>0</v>
      </c>
      <c r="AD43" s="386">
        <f>Placeholder_Tallulah!$AB$84</f>
        <v>0</v>
      </c>
      <c r="AE43" s="393">
        <f>Placeholder_Tallulah!$AC$84</f>
        <v>0</v>
      </c>
      <c r="AF43" s="391">
        <f>(Placeholder_Tallulah!$AD$79+Placeholder_Tallulah!$AD$80+Placeholder_Tallulah!$AD$81)</f>
        <v>0</v>
      </c>
      <c r="AG43" s="393">
        <f>Placeholder_Tallulah!$AD$84</f>
        <v>0</v>
      </c>
      <c r="AH43" s="394"/>
      <c r="AI43" s="395">
        <f>Placeholder_Tallulah!$AF$84</f>
        <v>0</v>
      </c>
      <c r="AJ43" s="385">
        <f>Placeholder_Tallulah!$AG$84</f>
        <v>-408</v>
      </c>
      <c r="AK43" s="394">
        <f>Placeholder_Tallulah!$AH$84</f>
        <v>0</v>
      </c>
      <c r="AL43" s="385">
        <f>Placeholder_Tallulah!$AI$84</f>
        <v>0</v>
      </c>
      <c r="AM43" s="396">
        <f>Placeholder_Tallulah!$AJ$84</f>
        <v>0</v>
      </c>
      <c r="AN43" s="397">
        <f>Placeholder_Tallulah!$AK$84</f>
        <v>0</v>
      </c>
      <c r="AO43" s="395">
        <f>Placeholder_Tallulah!$AL$84</f>
        <v>0</v>
      </c>
      <c r="AP43" s="398">
        <f>Placeholder_Tallulah!$AM$84</f>
        <v>0</v>
      </c>
      <c r="AQ43" s="395">
        <f>Placeholder_Tallulah!$AN$84</f>
        <v>0</v>
      </c>
      <c r="AR43" s="396">
        <f>Placeholder_Tallulah!$AO$84</f>
        <v>0</v>
      </c>
      <c r="AS43" s="395">
        <f>Placeholder_Tallulah!$AP$84</f>
        <v>0</v>
      </c>
      <c r="AT43" s="396">
        <f>Placeholder_Tallulah!$AQ$84</f>
        <v>0</v>
      </c>
      <c r="AU43" s="396">
        <f>Placeholder_Tallulah!$AR$84</f>
        <v>0</v>
      </c>
      <c r="AV43" s="395">
        <f>Placeholder_Tallulah!$AS$84</f>
        <v>0</v>
      </c>
      <c r="AW43" s="396">
        <f>AB43+AS43</f>
        <v>0</v>
      </c>
      <c r="AX43" s="396">
        <f>AE43+AV43</f>
        <v>0</v>
      </c>
      <c r="AZ43" s="398">
        <v>0</v>
      </c>
      <c r="BA43" s="398">
        <f>-X43</f>
        <v>0</v>
      </c>
      <c r="BB43" s="398">
        <f>BA43-AZ43</f>
        <v>0</v>
      </c>
      <c r="BD43" s="398">
        <v>0</v>
      </c>
      <c r="BE43" s="398">
        <f>-AP43</f>
        <v>0</v>
      </c>
      <c r="BF43" s="398">
        <f>BE43-BD43</f>
        <v>0</v>
      </c>
    </row>
    <row r="44" spans="1:58" s="209" customFormat="1" ht="16.5" customHeight="1" thickBot="1" x14ac:dyDescent="0.25">
      <c r="A44" s="1699" t="s">
        <v>467</v>
      </c>
      <c r="B44" s="1729"/>
      <c r="C44" s="1700"/>
      <c r="D44" s="399">
        <f>SUM(D7:D43)</f>
        <v>18071</v>
      </c>
      <c r="E44" s="400"/>
      <c r="F44" s="401">
        <f>SUM(F7:F43)</f>
        <v>69198502.821443558</v>
      </c>
      <c r="G44" s="399">
        <f>SUM(G7:G43)</f>
        <v>13433</v>
      </c>
      <c r="H44" s="400"/>
      <c r="I44" s="401">
        <f>SUM(I7:I43)</f>
        <v>6841106.8197038621</v>
      </c>
      <c r="J44" s="399">
        <f>SUM(J7:J43)</f>
        <v>7317</v>
      </c>
      <c r="K44" s="400"/>
      <c r="L44" s="401">
        <f>SUM(L7:L43)</f>
        <v>1037818.772948768</v>
      </c>
      <c r="M44" s="399">
        <f>SUM(M7:M43)</f>
        <v>1878</v>
      </c>
      <c r="N44" s="400"/>
      <c r="O44" s="401">
        <f>SUM(O7:O43)</f>
        <v>6423317.6051437659</v>
      </c>
      <c r="P44" s="399">
        <f>SUM(P7:P43)</f>
        <v>276</v>
      </c>
      <c r="Q44" s="400"/>
      <c r="R44" s="401">
        <f t="shared" ref="R44:AG44" si="9">SUM(R7:R43)</f>
        <v>383022.6784191138</v>
      </c>
      <c r="S44" s="402">
        <f t="shared" si="9"/>
        <v>83883764</v>
      </c>
      <c r="T44" s="400">
        <f t="shared" si="9"/>
        <v>10937516</v>
      </c>
      <c r="U44" s="400">
        <f t="shared" si="9"/>
        <v>-238136</v>
      </c>
      <c r="V44" s="403">
        <f t="shared" si="9"/>
        <v>10699380</v>
      </c>
      <c r="W44" s="402">
        <f t="shared" si="9"/>
        <v>94583144</v>
      </c>
      <c r="X44" s="401">
        <f t="shared" si="9"/>
        <v>-236469</v>
      </c>
      <c r="Y44" s="402">
        <f t="shared" si="9"/>
        <v>94346675</v>
      </c>
      <c r="Z44" s="401">
        <f t="shared" si="9"/>
        <v>-208291</v>
      </c>
      <c r="AA44" s="404">
        <f t="shared" si="9"/>
        <v>1198504</v>
      </c>
      <c r="AB44" s="402">
        <f t="shared" si="9"/>
        <v>95336888</v>
      </c>
      <c r="AC44" s="400">
        <f t="shared" si="9"/>
        <v>60541707</v>
      </c>
      <c r="AD44" s="400">
        <f t="shared" si="9"/>
        <v>34795181</v>
      </c>
      <c r="AE44" s="402">
        <f t="shared" si="9"/>
        <v>8698825</v>
      </c>
      <c r="AF44" s="404">
        <f t="shared" si="9"/>
        <v>491264</v>
      </c>
      <c r="AG44" s="405">
        <f t="shared" si="9"/>
        <v>95828152</v>
      </c>
      <c r="AH44" s="406"/>
      <c r="AI44" s="407">
        <f t="shared" ref="AI44:AX44" si="10">SUM(AI7:AI43)</f>
        <v>98724378</v>
      </c>
      <c r="AJ44" s="399">
        <f t="shared" si="10"/>
        <v>2464</v>
      </c>
      <c r="AK44" s="406">
        <f t="shared" si="10"/>
        <v>16253643</v>
      </c>
      <c r="AL44" s="399">
        <f t="shared" si="10"/>
        <v>-204</v>
      </c>
      <c r="AM44" s="408">
        <f t="shared" si="10"/>
        <v>-512799</v>
      </c>
      <c r="AN44" s="409">
        <f t="shared" si="10"/>
        <v>15740844</v>
      </c>
      <c r="AO44" s="407">
        <f t="shared" si="10"/>
        <v>114465222</v>
      </c>
      <c r="AP44" s="410">
        <f t="shared" si="10"/>
        <v>-286166</v>
      </c>
      <c r="AQ44" s="407">
        <f t="shared" si="10"/>
        <v>114179056</v>
      </c>
      <c r="AR44" s="408">
        <f t="shared" si="10"/>
        <v>56787</v>
      </c>
      <c r="AS44" s="407">
        <f t="shared" si="10"/>
        <v>114235843</v>
      </c>
      <c r="AT44" s="408">
        <f t="shared" si="10"/>
        <v>71813758</v>
      </c>
      <c r="AU44" s="408">
        <f t="shared" si="10"/>
        <v>42422085</v>
      </c>
      <c r="AV44" s="407">
        <f t="shared" si="10"/>
        <v>10605549</v>
      </c>
      <c r="AW44" s="408">
        <f t="shared" si="10"/>
        <v>209572731</v>
      </c>
      <c r="AX44" s="408">
        <f t="shared" si="10"/>
        <v>19304374</v>
      </c>
      <c r="AZ44" s="410">
        <f>SUM(AZ7:AZ43)</f>
        <v>213770</v>
      </c>
      <c r="BA44" s="410">
        <f>SUM(BA7:BA43)</f>
        <v>236469</v>
      </c>
      <c r="BB44" s="410">
        <f>SUM(BB7:BB43)</f>
        <v>22699</v>
      </c>
      <c r="BD44" s="410">
        <f>SUM(BD7:BD43)</f>
        <v>256869</v>
      </c>
      <c r="BE44" s="410">
        <f>SUM(BE7:BE43)</f>
        <v>286166</v>
      </c>
      <c r="BF44" s="410">
        <f>SUM(BF7:BF43)</f>
        <v>29297</v>
      </c>
    </row>
    <row r="45" spans="1:58" ht="13.5" hidden="1" thickTop="1" x14ac:dyDescent="0.2">
      <c r="A45" s="365" t="s">
        <v>600</v>
      </c>
      <c r="B45" s="515">
        <v>343002</v>
      </c>
      <c r="C45" s="352" t="s">
        <v>548</v>
      </c>
      <c r="D45" s="353"/>
      <c r="E45" s="354"/>
      <c r="F45" s="355"/>
      <c r="G45" s="356"/>
      <c r="H45" s="354"/>
      <c r="I45" s="355"/>
      <c r="J45" s="356"/>
      <c r="K45" s="354"/>
      <c r="L45" s="355"/>
      <c r="M45" s="356"/>
      <c r="N45" s="354"/>
      <c r="O45" s="355"/>
      <c r="P45" s="356"/>
      <c r="Q45" s="354"/>
      <c r="R45" s="355"/>
      <c r="S45" s="357">
        <f>'5C2_LAVCA'!$S$76</f>
        <v>1005276</v>
      </c>
    </row>
    <row r="46" spans="1:58" hidden="1" x14ac:dyDescent="0.2">
      <c r="A46" s="367">
        <v>345001</v>
      </c>
      <c r="B46" s="517">
        <v>345001</v>
      </c>
      <c r="C46" s="384" t="s">
        <v>1601</v>
      </c>
      <c r="D46" s="385"/>
      <c r="E46" s="386"/>
      <c r="F46" s="387"/>
      <c r="G46" s="388"/>
      <c r="H46" s="386"/>
      <c r="I46" s="387"/>
      <c r="J46" s="388"/>
      <c r="K46" s="386"/>
      <c r="L46" s="387"/>
      <c r="M46" s="388"/>
      <c r="N46" s="386"/>
      <c r="O46" s="387"/>
      <c r="P46" s="388"/>
      <c r="Q46" s="386"/>
      <c r="R46" s="387"/>
      <c r="S46" s="389">
        <f>'5C3_UnvView'!$S$76</f>
        <v>1226566</v>
      </c>
    </row>
    <row r="47" spans="1:58" ht="13.5" thickTop="1" x14ac:dyDescent="0.2"/>
    <row r="50" spans="19:19" x14ac:dyDescent="0.2">
      <c r="S50" s="1325"/>
    </row>
  </sheetData>
  <sheetProtection formatCells="0" formatColumns="0" formatRows="0" sort="0"/>
  <sortState ref="A7:BF41">
    <sortCondition ref="A7"/>
  </sortState>
  <mergeCells count="37">
    <mergeCell ref="A44:C44"/>
    <mergeCell ref="W2:W3"/>
    <mergeCell ref="X2:X3"/>
    <mergeCell ref="AA2:AA3"/>
    <mergeCell ref="A1:C3"/>
    <mergeCell ref="T2:V2"/>
    <mergeCell ref="P2:R2"/>
    <mergeCell ref="S2:S3"/>
    <mergeCell ref="D2:D3"/>
    <mergeCell ref="E2:F2"/>
    <mergeCell ref="G2:I2"/>
    <mergeCell ref="J2:L2"/>
    <mergeCell ref="AJ2:AN2"/>
    <mergeCell ref="AP2:AP3"/>
    <mergeCell ref="M2:O2"/>
    <mergeCell ref="AU2:AU3"/>
    <mergeCell ref="AV2:AV3"/>
    <mergeCell ref="Y2:Y3"/>
    <mergeCell ref="Z2:Z3"/>
    <mergeCell ref="AB2:AB3"/>
    <mergeCell ref="AO2:AO3"/>
    <mergeCell ref="AH1:AV1"/>
    <mergeCell ref="T1:AG1"/>
    <mergeCell ref="D1:S1"/>
    <mergeCell ref="AW1:AW3"/>
    <mergeCell ref="AX1:AX3"/>
    <mergeCell ref="AS2:AS3"/>
    <mergeCell ref="AT2:AT3"/>
    <mergeCell ref="AC2:AC3"/>
    <mergeCell ref="AF2:AF3"/>
    <mergeCell ref="AR2:AR3"/>
    <mergeCell ref="AD2:AD3"/>
    <mergeCell ref="AE2:AE3"/>
    <mergeCell ref="AQ2:AQ3"/>
    <mergeCell ref="AG2:AG3"/>
    <mergeCell ref="AH2:AH3"/>
    <mergeCell ref="AI2:AI3"/>
  </mergeCells>
  <printOptions horizontalCentered="1"/>
  <pageMargins left="0.3" right="0.3" top="0.75" bottom="0.55000000000000004" header="0.3" footer="0.3"/>
  <pageSetup paperSize="5" scale="65" firstPageNumber="50" fitToWidth="0" fitToHeight="0" orientation="landscape" r:id="rId1"/>
  <headerFooter alignWithMargins="0">
    <oddHeader>&amp;L&amp;"Arial,Bold"&amp;20&amp;K000000FY2018-19 Budget Letter - March 2019</oddHeader>
    <oddFooter>&amp;R&amp;P</oddFooter>
  </headerFooter>
  <colBreaks count="2" manualBreakCount="2">
    <brk id="19" max="43" man="1"/>
    <brk id="33" max="43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W93"/>
  <sheetViews>
    <sheetView view="pageBreakPreview" zoomScaleNormal="100" zoomScaleSheetLayoutView="100" workbookViewId="0">
      <pane xSplit="2" ySplit="6" topLeftCell="C74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4.42578125" style="108" bestFit="1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555" t="s">
        <v>484</v>
      </c>
      <c r="B1" s="1555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555"/>
      <c r="B2" s="1555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555"/>
      <c r="B3" s="1555"/>
      <c r="C3" s="1562"/>
      <c r="D3" s="906" t="s">
        <v>693</v>
      </c>
      <c r="E3" s="906" t="s">
        <v>397</v>
      </c>
      <c r="F3" s="906" t="s">
        <v>1237</v>
      </c>
      <c r="G3" s="906" t="s">
        <v>489</v>
      </c>
      <c r="H3" s="906" t="s">
        <v>397</v>
      </c>
      <c r="I3" s="906" t="s">
        <v>1236</v>
      </c>
      <c r="J3" s="906" t="s">
        <v>489</v>
      </c>
      <c r="K3" s="906" t="s">
        <v>397</v>
      </c>
      <c r="L3" s="906" t="s">
        <v>1235</v>
      </c>
      <c r="M3" s="906" t="s">
        <v>512</v>
      </c>
      <c r="N3" s="906" t="s">
        <v>397</v>
      </c>
      <c r="O3" s="906" t="s">
        <v>1235</v>
      </c>
      <c r="P3" s="906" t="s">
        <v>512</v>
      </c>
      <c r="Q3" s="906" t="s">
        <v>397</v>
      </c>
      <c r="R3" s="1562"/>
      <c r="S3" s="909" t="s">
        <v>1233</v>
      </c>
      <c r="T3" s="909" t="s">
        <v>1234</v>
      </c>
      <c r="U3" s="909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909" t="s">
        <v>1242</v>
      </c>
      <c r="AH3" s="909" t="s">
        <v>1243</v>
      </c>
      <c r="AI3" s="909" t="s">
        <v>1241</v>
      </c>
      <c r="AJ3" s="1066" t="s">
        <v>1245</v>
      </c>
      <c r="AK3" s="909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8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77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11660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18525</v>
      </c>
      <c r="AM9" s="79"/>
      <c r="AN9" s="90"/>
      <c r="AO9" s="77">
        <v>0</v>
      </c>
      <c r="AP9" s="90"/>
      <c r="AQ9" s="77"/>
      <c r="AR9" s="77"/>
      <c r="AS9" s="90">
        <v>1486</v>
      </c>
      <c r="AT9" s="189"/>
      <c r="AU9" s="74">
        <v>47</v>
      </c>
      <c r="AV9" s="74">
        <v>46</v>
      </c>
      <c r="AW9" s="74">
        <v>-1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77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72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8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77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77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77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72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8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77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77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77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72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8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2065452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3883087</v>
      </c>
      <c r="AM23" s="79"/>
      <c r="AN23" s="90"/>
      <c r="AO23" s="77">
        <v>-15028</v>
      </c>
      <c r="AP23" s="90"/>
      <c r="AQ23" s="77"/>
      <c r="AR23" s="77"/>
      <c r="AS23" s="90">
        <v>277512</v>
      </c>
      <c r="AT23" s="189"/>
      <c r="AU23" s="74">
        <v>10370</v>
      </c>
      <c r="AV23" s="74">
        <v>9708</v>
      </c>
      <c r="AW23" s="74">
        <v>-662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77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77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72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8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77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77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5353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6079</v>
      </c>
      <c r="AM30" s="79"/>
      <c r="AN30" s="90"/>
      <c r="AO30" s="77">
        <v>0</v>
      </c>
      <c r="AP30" s="90"/>
      <c r="AQ30" s="77"/>
      <c r="AR30" s="77"/>
      <c r="AS30" s="90">
        <v>-2358</v>
      </c>
      <c r="AT30" s="189"/>
      <c r="AU30" s="74">
        <v>58</v>
      </c>
      <c r="AV30" s="74">
        <v>15</v>
      </c>
      <c r="AW30" s="74">
        <v>-43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72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8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77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77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77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72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8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23144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12020</v>
      </c>
      <c r="AM38" s="79"/>
      <c r="AN38" s="90"/>
      <c r="AO38" s="77">
        <v>0</v>
      </c>
      <c r="AP38" s="90"/>
      <c r="AQ38" s="77"/>
      <c r="AR38" s="77"/>
      <c r="AS38" s="90">
        <v>1236</v>
      </c>
      <c r="AT38" s="189"/>
      <c r="AU38" s="74">
        <v>26</v>
      </c>
      <c r="AV38" s="74">
        <v>30</v>
      </c>
      <c r="AW38" s="74">
        <v>4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77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77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72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8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77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77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77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72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8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77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77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77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72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8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77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3445</v>
      </c>
      <c r="AM54" s="79"/>
      <c r="AN54" s="90"/>
      <c r="AO54" s="77">
        <v>0</v>
      </c>
      <c r="AP54" s="90"/>
      <c r="AQ54" s="77"/>
      <c r="AR54" s="77"/>
      <c r="AS54" s="90">
        <v>859</v>
      </c>
      <c r="AT54" s="189"/>
      <c r="AU54" s="74">
        <v>0</v>
      </c>
      <c r="AV54" s="74">
        <v>9</v>
      </c>
      <c r="AW54" s="74">
        <v>9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77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72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8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77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2690</v>
      </c>
      <c r="AM59" s="79"/>
      <c r="AN59" s="90"/>
      <c r="AO59" s="77">
        <v>0</v>
      </c>
      <c r="AP59" s="90"/>
      <c r="AQ59" s="77"/>
      <c r="AR59" s="77"/>
      <c r="AS59" s="90">
        <v>671</v>
      </c>
      <c r="AT59" s="189"/>
      <c r="AU59" s="74">
        <v>0</v>
      </c>
      <c r="AV59" s="74">
        <v>7</v>
      </c>
      <c r="AW59" s="74">
        <v>7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77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72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8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77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77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77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72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13195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60156</v>
      </c>
      <c r="AM67" s="70"/>
      <c r="AN67" s="89"/>
      <c r="AO67" s="68">
        <v>0</v>
      </c>
      <c r="AP67" s="89"/>
      <c r="AQ67" s="68"/>
      <c r="AR67" s="68"/>
      <c r="AS67" s="89">
        <v>8634</v>
      </c>
      <c r="AT67" s="189"/>
      <c r="AU67" s="65">
        <v>96</v>
      </c>
      <c r="AV67" s="65">
        <v>150</v>
      </c>
      <c r="AW67" s="65">
        <v>54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77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77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77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72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8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16197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26023</v>
      </c>
      <c r="AM73" s="79"/>
      <c r="AN73" s="90"/>
      <c r="AO73" s="77">
        <v>0</v>
      </c>
      <c r="AP73" s="90"/>
      <c r="AQ73" s="77"/>
      <c r="AR73" s="77"/>
      <c r="AS73" s="90">
        <v>3693</v>
      </c>
      <c r="AT73" s="189"/>
      <c r="AU73" s="84">
        <v>42</v>
      </c>
      <c r="AV73" s="84">
        <v>65</v>
      </c>
      <c r="AW73" s="84">
        <v>23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62917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53082</v>
      </c>
      <c r="AM74" s="79"/>
      <c r="AN74" s="90"/>
      <c r="AO74" s="77">
        <v>0</v>
      </c>
      <c r="AP74" s="90"/>
      <c r="AQ74" s="77"/>
      <c r="AR74" s="77"/>
      <c r="AS74" s="90">
        <v>8593</v>
      </c>
      <c r="AT74" s="189"/>
      <c r="AU74" s="84">
        <v>70</v>
      </c>
      <c r="AV74" s="84">
        <v>133</v>
      </c>
      <c r="AW74" s="84">
        <v>63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16836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11367</v>
      </c>
      <c r="AM75" s="79"/>
      <c r="AN75" s="90"/>
      <c r="AO75" s="77">
        <v>0</v>
      </c>
      <c r="AP75" s="90"/>
      <c r="AQ75" s="77"/>
      <c r="AR75" s="77"/>
      <c r="AS75" s="90">
        <v>1571</v>
      </c>
      <c r="AT75" s="189"/>
      <c r="AU75" s="83">
        <v>19</v>
      </c>
      <c r="AV75" s="83">
        <v>28</v>
      </c>
      <c r="AW75" s="83">
        <v>9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569</v>
      </c>
      <c r="D76" s="308"/>
      <c r="E76" s="329">
        <v>1857882.731323774</v>
      </c>
      <c r="F76" s="339">
        <v>441</v>
      </c>
      <c r="G76" s="308"/>
      <c r="H76" s="329">
        <v>181806.74739537822</v>
      </c>
      <c r="I76" s="339">
        <v>747.5</v>
      </c>
      <c r="J76" s="308"/>
      <c r="K76" s="329">
        <v>84676.328039504675</v>
      </c>
      <c r="L76" s="339">
        <v>32</v>
      </c>
      <c r="M76" s="308"/>
      <c r="N76" s="329">
        <v>90387.56675552862</v>
      </c>
      <c r="O76" s="339">
        <v>0</v>
      </c>
      <c r="P76" s="308"/>
      <c r="Q76" s="329">
        <v>0</v>
      </c>
      <c r="R76" s="340">
        <v>2214754</v>
      </c>
      <c r="S76" s="308">
        <v>-16232</v>
      </c>
      <c r="T76" s="308">
        <v>-8816</v>
      </c>
      <c r="U76" s="341">
        <v>-25048</v>
      </c>
      <c r="V76" s="340">
        <v>2189706</v>
      </c>
      <c r="W76" s="329">
        <v>-5474</v>
      </c>
      <c r="X76" s="340">
        <v>2184232</v>
      </c>
      <c r="Y76" s="329">
        <v>-3581</v>
      </c>
      <c r="Z76" s="340">
        <v>2180651</v>
      </c>
      <c r="AA76" s="308">
        <v>1467674</v>
      </c>
      <c r="AB76" s="308">
        <v>712977</v>
      </c>
      <c r="AC76" s="340">
        <v>178246</v>
      </c>
      <c r="AD76" s="305">
        <v>2180651</v>
      </c>
      <c r="AE76" s="342">
        <v>5302</v>
      </c>
      <c r="AF76" s="343">
        <v>4239088</v>
      </c>
      <c r="AG76" s="339">
        <v>-12</v>
      </c>
      <c r="AH76" s="342">
        <v>-139895</v>
      </c>
      <c r="AI76" s="339">
        <v>-5</v>
      </c>
      <c r="AJ76" s="344">
        <v>-22719</v>
      </c>
      <c r="AK76" s="345">
        <v>-162614</v>
      </c>
      <c r="AL76" s="343">
        <v>4076474</v>
      </c>
      <c r="AM76" s="346">
        <v>-10191</v>
      </c>
      <c r="AN76" s="343">
        <v>4066283</v>
      </c>
      <c r="AO76" s="344">
        <v>-15028</v>
      </c>
      <c r="AP76" s="343">
        <v>4051255</v>
      </c>
      <c r="AQ76" s="344">
        <v>2843670</v>
      </c>
      <c r="AR76" s="344">
        <v>1207585</v>
      </c>
      <c r="AS76" s="343">
        <v>301897</v>
      </c>
      <c r="AT76" s="322"/>
      <c r="AU76" s="329">
        <v>10728</v>
      </c>
      <c r="AV76" s="329">
        <v>10191</v>
      </c>
      <c r="AW76" s="329">
        <v>-537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1010</v>
      </c>
      <c r="AB80" s="236">
        <v>-1010</v>
      </c>
      <c r="AC80" s="97">
        <v>-253</v>
      </c>
      <c r="AD80" s="97">
        <v>55216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33571</v>
      </c>
      <c r="AA82" s="53">
        <v>22384</v>
      </c>
      <c r="AB82" s="237">
        <v>11187</v>
      </c>
      <c r="AC82" s="95">
        <v>2797</v>
      </c>
      <c r="AD82" s="95">
        <v>33571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-36728</v>
      </c>
      <c r="Z83" s="1098">
        <v>-36728</v>
      </c>
      <c r="AA83" s="1099">
        <v>-24488</v>
      </c>
      <c r="AB83" s="1097">
        <v>-12240</v>
      </c>
      <c r="AC83" s="1098">
        <v>-3060</v>
      </c>
      <c r="AD83" s="1098">
        <v>-36728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569</v>
      </c>
      <c r="D84" s="303"/>
      <c r="E84" s="321">
        <v>1857882.731323774</v>
      </c>
      <c r="F84" s="304">
        <v>441</v>
      </c>
      <c r="G84" s="303"/>
      <c r="H84" s="321">
        <v>181806.74739537822</v>
      </c>
      <c r="I84" s="304">
        <v>747.5</v>
      </c>
      <c r="J84" s="303"/>
      <c r="K84" s="321">
        <v>84676.328039504675</v>
      </c>
      <c r="L84" s="304">
        <v>32</v>
      </c>
      <c r="M84" s="303"/>
      <c r="N84" s="321">
        <v>90387.56675552862</v>
      </c>
      <c r="O84" s="304">
        <v>0</v>
      </c>
      <c r="P84" s="303"/>
      <c r="Q84" s="321">
        <v>0</v>
      </c>
      <c r="R84" s="303">
        <v>2214754</v>
      </c>
      <c r="S84" s="303">
        <v>-16232</v>
      </c>
      <c r="T84" s="303">
        <v>-8816</v>
      </c>
      <c r="U84" s="303">
        <v>-25048</v>
      </c>
      <c r="V84" s="303">
        <v>2189706</v>
      </c>
      <c r="W84" s="303">
        <v>-5474</v>
      </c>
      <c r="X84" s="303">
        <v>2184232</v>
      </c>
      <c r="Y84" s="321">
        <v>-40309</v>
      </c>
      <c r="Z84" s="305">
        <v>2177494</v>
      </c>
      <c r="AA84" s="303">
        <v>1466580</v>
      </c>
      <c r="AB84" s="303">
        <v>710914</v>
      </c>
      <c r="AC84" s="305">
        <v>177730</v>
      </c>
      <c r="AD84" s="305">
        <v>2232710</v>
      </c>
      <c r="AE84" s="242"/>
      <c r="AF84" s="303">
        <v>4239088</v>
      </c>
      <c r="AG84" s="304">
        <v>-12</v>
      </c>
      <c r="AH84" s="242">
        <v>-139895</v>
      </c>
      <c r="AI84" s="304">
        <v>-5</v>
      </c>
      <c r="AJ84" s="303">
        <v>-22719</v>
      </c>
      <c r="AK84" s="303">
        <v>-162614</v>
      </c>
      <c r="AL84" s="303">
        <v>4076474</v>
      </c>
      <c r="AM84" s="303">
        <v>-10191</v>
      </c>
      <c r="AN84" s="303">
        <v>4066283</v>
      </c>
      <c r="AO84" s="303">
        <v>-15028</v>
      </c>
      <c r="AP84" s="303">
        <v>4051255</v>
      </c>
      <c r="AQ84" s="303">
        <v>2843670</v>
      </c>
      <c r="AR84" s="303">
        <v>1207585</v>
      </c>
      <c r="AS84" s="303">
        <v>301897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95" t="s">
        <v>1637</v>
      </c>
      <c r="B88" s="195" t="s">
        <v>1637</v>
      </c>
      <c r="C88" s="195" t="s">
        <v>1637</v>
      </c>
      <c r="D88" s="195" t="s">
        <v>1637</v>
      </c>
      <c r="E88" s="195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7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L1:AS1"/>
    <mergeCell ref="J87:J88"/>
    <mergeCell ref="M87:M88"/>
    <mergeCell ref="P87:P88"/>
    <mergeCell ref="AS2:AS3"/>
    <mergeCell ref="AN2:AN3"/>
    <mergeCell ref="AO2:AO3"/>
    <mergeCell ref="AP2:AP3"/>
    <mergeCell ref="AQ2:AQ3"/>
    <mergeCell ref="AR2:AR3"/>
    <mergeCell ref="AD2:AD3"/>
    <mergeCell ref="AE2:AE3"/>
    <mergeCell ref="AM2:AM3"/>
    <mergeCell ref="X2:X3"/>
    <mergeCell ref="C2:C3"/>
    <mergeCell ref="D2:E2"/>
    <mergeCell ref="F2:H2"/>
    <mergeCell ref="I2:K2"/>
    <mergeCell ref="L2:N2"/>
    <mergeCell ref="AF2:AF3"/>
    <mergeCell ref="AL2:AL3"/>
    <mergeCell ref="S2:U2"/>
    <mergeCell ref="AG2:AK2"/>
    <mergeCell ref="V1:AD1"/>
    <mergeCell ref="AE1:AK1"/>
    <mergeCell ref="Y2:Y3"/>
    <mergeCell ref="Z2:Z3"/>
    <mergeCell ref="AA2:AA3"/>
    <mergeCell ref="AB2:AB3"/>
    <mergeCell ref="AC2:AC3"/>
    <mergeCell ref="L1:U1"/>
    <mergeCell ref="O2:Q2"/>
    <mergeCell ref="R2:R3"/>
    <mergeCell ref="V2:V3"/>
    <mergeCell ref="W2:W3"/>
    <mergeCell ref="C1:K1"/>
    <mergeCell ref="A84:B84"/>
    <mergeCell ref="A78:B78"/>
    <mergeCell ref="A1:B3"/>
    <mergeCell ref="A77:B77"/>
    <mergeCell ref="A79:B79"/>
    <mergeCell ref="A80:B80"/>
    <mergeCell ref="A81:B81"/>
    <mergeCell ref="A82:B82"/>
    <mergeCell ref="A83:B83"/>
    <mergeCell ref="A76:B76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09" t="s">
        <v>493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05"/>
      <c r="B2" s="1706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07"/>
      <c r="B3" s="170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066" t="s">
        <v>1233</v>
      </c>
      <c r="T3" s="1066" t="s">
        <v>1234</v>
      </c>
      <c r="U3" s="1066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066" t="s">
        <v>1242</v>
      </c>
      <c r="AH3" s="1066" t="s">
        <v>1243</v>
      </c>
      <c r="AI3" s="1066" t="s">
        <v>1241</v>
      </c>
      <c r="AJ3" s="1066" t="s">
        <v>1245</v>
      </c>
      <c r="AK3" s="1066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9891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-602</v>
      </c>
      <c r="AT10" s="189"/>
      <c r="AU10" s="74">
        <v>9</v>
      </c>
      <c r="AV10" s="74">
        <v>0</v>
      </c>
      <c r="AW10" s="74">
        <v>-9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3502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24402</v>
      </c>
      <c r="AM13" s="79"/>
      <c r="AN13" s="90"/>
      <c r="AO13" s="56">
        <v>0</v>
      </c>
      <c r="AP13" s="90"/>
      <c r="AQ13" s="77"/>
      <c r="AR13" s="77"/>
      <c r="AS13" s="90">
        <v>4117</v>
      </c>
      <c r="AT13" s="189"/>
      <c r="AU13" s="74">
        <v>30</v>
      </c>
      <c r="AV13" s="74">
        <v>61</v>
      </c>
      <c r="AW13" s="74">
        <v>31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35111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11697</v>
      </c>
      <c r="AM20" s="79"/>
      <c r="AN20" s="90"/>
      <c r="AO20" s="56">
        <v>0</v>
      </c>
      <c r="AP20" s="90"/>
      <c r="AQ20" s="77"/>
      <c r="AR20" s="77"/>
      <c r="AS20" s="90">
        <v>251</v>
      </c>
      <c r="AT20" s="189"/>
      <c r="AU20" s="74">
        <v>40</v>
      </c>
      <c r="AV20" s="74">
        <v>29</v>
      </c>
      <c r="AW20" s="74">
        <v>-11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3875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-930</v>
      </c>
      <c r="AT34" s="189"/>
      <c r="AU34" s="74">
        <v>14</v>
      </c>
      <c r="AV34" s="74">
        <v>0</v>
      </c>
      <c r="AW34" s="74">
        <v>-14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182212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338173</v>
      </c>
      <c r="AM37" s="70"/>
      <c r="AN37" s="89"/>
      <c r="AO37" s="60">
        <v>0</v>
      </c>
      <c r="AP37" s="89"/>
      <c r="AQ37" s="68"/>
      <c r="AR37" s="68"/>
      <c r="AS37" s="89">
        <v>45460</v>
      </c>
      <c r="AT37" s="189"/>
      <c r="AU37" s="65">
        <v>585</v>
      </c>
      <c r="AV37" s="65">
        <v>845</v>
      </c>
      <c r="AW37" s="65">
        <v>260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38013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37782</v>
      </c>
      <c r="AM43" s="79"/>
      <c r="AN43" s="90"/>
      <c r="AO43" s="56">
        <v>0</v>
      </c>
      <c r="AP43" s="90"/>
      <c r="AQ43" s="77"/>
      <c r="AR43" s="77"/>
      <c r="AS43" s="90">
        <v>4912</v>
      </c>
      <c r="AT43" s="189"/>
      <c r="AU43" s="74">
        <v>68</v>
      </c>
      <c r="AV43" s="74">
        <v>94</v>
      </c>
      <c r="AW43" s="74">
        <v>26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5202346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3153277</v>
      </c>
      <c r="AM62" s="70"/>
      <c r="AN62" s="89"/>
      <c r="AO62" s="60">
        <v>0</v>
      </c>
      <c r="AP62" s="89"/>
      <c r="AQ62" s="68"/>
      <c r="AR62" s="68"/>
      <c r="AS62" s="89">
        <v>160969</v>
      </c>
      <c r="AT62" s="189"/>
      <c r="AU62" s="65">
        <v>9404</v>
      </c>
      <c r="AV62" s="65">
        <v>7883</v>
      </c>
      <c r="AW62" s="65">
        <v>-1521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15322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-2610</v>
      </c>
      <c r="AT71" s="189"/>
      <c r="AU71" s="80">
        <v>39</v>
      </c>
      <c r="AV71" s="80">
        <v>0</v>
      </c>
      <c r="AW71" s="80">
        <v>-39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955</v>
      </c>
      <c r="D76" s="308"/>
      <c r="E76" s="329">
        <v>4729242.1891095461</v>
      </c>
      <c r="F76" s="339">
        <v>557</v>
      </c>
      <c r="G76" s="308"/>
      <c r="H76" s="329">
        <v>368503.98940714775</v>
      </c>
      <c r="I76" s="339">
        <v>460</v>
      </c>
      <c r="J76" s="308"/>
      <c r="K76" s="329">
        <v>82921.130132972467</v>
      </c>
      <c r="L76" s="339">
        <v>66</v>
      </c>
      <c r="M76" s="308"/>
      <c r="N76" s="329">
        <v>295469.76868016261</v>
      </c>
      <c r="O76" s="339">
        <v>8</v>
      </c>
      <c r="P76" s="308"/>
      <c r="Q76" s="329">
        <v>14134.403961209597</v>
      </c>
      <c r="R76" s="340">
        <v>5490272</v>
      </c>
      <c r="S76" s="308">
        <v>67495</v>
      </c>
      <c r="T76" s="308">
        <v>-33955</v>
      </c>
      <c r="U76" s="341">
        <v>33540</v>
      </c>
      <c r="V76" s="340">
        <v>5523812</v>
      </c>
      <c r="W76" s="329">
        <v>-13810</v>
      </c>
      <c r="X76" s="340">
        <v>5510002</v>
      </c>
      <c r="Y76" s="329">
        <v>3001</v>
      </c>
      <c r="Z76" s="340">
        <v>5513003</v>
      </c>
      <c r="AA76" s="308">
        <v>3651032</v>
      </c>
      <c r="AB76" s="308">
        <v>1861971</v>
      </c>
      <c r="AC76" s="340">
        <v>465493</v>
      </c>
      <c r="AD76" s="305">
        <v>5513003</v>
      </c>
      <c r="AE76" s="342">
        <v>5302</v>
      </c>
      <c r="AF76" s="343">
        <v>3521775</v>
      </c>
      <c r="AG76" s="339">
        <v>13</v>
      </c>
      <c r="AH76" s="342">
        <v>79010</v>
      </c>
      <c r="AI76" s="339">
        <v>-20</v>
      </c>
      <c r="AJ76" s="344">
        <v>-35454</v>
      </c>
      <c r="AK76" s="345">
        <v>43556</v>
      </c>
      <c r="AL76" s="343">
        <v>3565331</v>
      </c>
      <c r="AM76" s="346">
        <v>-8912</v>
      </c>
      <c r="AN76" s="343">
        <v>3556419</v>
      </c>
      <c r="AO76" s="329">
        <v>0</v>
      </c>
      <c r="AP76" s="343">
        <v>3556419</v>
      </c>
      <c r="AQ76" s="344">
        <v>2710152</v>
      </c>
      <c r="AR76" s="344">
        <v>846267</v>
      </c>
      <c r="AS76" s="343">
        <v>211567</v>
      </c>
      <c r="AT76" s="322"/>
      <c r="AU76" s="329">
        <v>10189</v>
      </c>
      <c r="AV76" s="329">
        <v>8912</v>
      </c>
      <c r="AW76" s="329">
        <v>-1277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728</v>
      </c>
      <c r="AB80" s="236">
        <v>-728</v>
      </c>
      <c r="AC80" s="97">
        <v>-182</v>
      </c>
      <c r="AD80" s="97">
        <v>38080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24190</v>
      </c>
      <c r="AA82" s="53">
        <v>16128</v>
      </c>
      <c r="AB82" s="237">
        <v>8062</v>
      </c>
      <c r="AC82" s="95">
        <v>2016</v>
      </c>
      <c r="AD82" s="95">
        <v>24190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955</v>
      </c>
      <c r="D84" s="303"/>
      <c r="E84" s="321">
        <v>4729242.1891095461</v>
      </c>
      <c r="F84" s="304">
        <v>557</v>
      </c>
      <c r="G84" s="303"/>
      <c r="H84" s="321">
        <v>368503.98940714775</v>
      </c>
      <c r="I84" s="304">
        <v>460</v>
      </c>
      <c r="J84" s="303"/>
      <c r="K84" s="321">
        <v>82921.130132972467</v>
      </c>
      <c r="L84" s="304">
        <v>66</v>
      </c>
      <c r="M84" s="303"/>
      <c r="N84" s="321">
        <v>295469.76868016261</v>
      </c>
      <c r="O84" s="304">
        <v>8</v>
      </c>
      <c r="P84" s="303"/>
      <c r="Q84" s="321">
        <v>14134.403961209597</v>
      </c>
      <c r="R84" s="303">
        <v>5490272</v>
      </c>
      <c r="S84" s="303">
        <v>67495</v>
      </c>
      <c r="T84" s="303">
        <v>-33955</v>
      </c>
      <c r="U84" s="303">
        <v>33540</v>
      </c>
      <c r="V84" s="303">
        <v>5523812</v>
      </c>
      <c r="W84" s="303">
        <v>-13810</v>
      </c>
      <c r="X84" s="303">
        <v>5510002</v>
      </c>
      <c r="Y84" s="321">
        <v>3001</v>
      </c>
      <c r="Z84" s="305">
        <v>5537193</v>
      </c>
      <c r="AA84" s="303">
        <v>3667888</v>
      </c>
      <c r="AB84" s="303">
        <v>1869305</v>
      </c>
      <c r="AC84" s="305">
        <v>467327</v>
      </c>
      <c r="AD84" s="305">
        <v>5575273</v>
      </c>
      <c r="AE84" s="242"/>
      <c r="AF84" s="303">
        <v>3521775</v>
      </c>
      <c r="AG84" s="304">
        <v>13</v>
      </c>
      <c r="AH84" s="242">
        <v>79010</v>
      </c>
      <c r="AI84" s="304">
        <v>-20</v>
      </c>
      <c r="AJ84" s="303">
        <v>-35454</v>
      </c>
      <c r="AK84" s="303">
        <v>43556</v>
      </c>
      <c r="AL84" s="303">
        <v>3565331</v>
      </c>
      <c r="AM84" s="303">
        <v>-8912</v>
      </c>
      <c r="AN84" s="303">
        <v>3556419</v>
      </c>
      <c r="AO84" s="303">
        <v>0</v>
      </c>
      <c r="AP84" s="303">
        <v>3556419</v>
      </c>
      <c r="AQ84" s="303">
        <v>2710152</v>
      </c>
      <c r="AR84" s="303">
        <v>846267</v>
      </c>
      <c r="AS84" s="303">
        <v>211567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7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10" t="s">
        <v>1538</v>
      </c>
      <c r="B1" s="1711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12"/>
      <c r="B2" s="1713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14"/>
      <c r="B3" s="1715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9238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-280</v>
      </c>
      <c r="AT29" s="189"/>
      <c r="AU29" s="74">
        <v>8</v>
      </c>
      <c r="AV29" s="74">
        <v>0</v>
      </c>
      <c r="AW29" s="74">
        <v>-8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251625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281571</v>
      </c>
      <c r="AM32" s="70"/>
      <c r="AN32" s="89"/>
      <c r="AO32" s="60">
        <v>0</v>
      </c>
      <c r="AP32" s="89"/>
      <c r="AQ32" s="68"/>
      <c r="AR32" s="68"/>
      <c r="AS32" s="89">
        <v>20395</v>
      </c>
      <c r="AT32" s="189"/>
      <c r="AU32" s="65">
        <v>796</v>
      </c>
      <c r="AV32" s="65">
        <v>704</v>
      </c>
      <c r="AW32" s="65">
        <v>-92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5070</v>
      </c>
      <c r="AM35" s="79"/>
      <c r="AN35" s="90"/>
      <c r="AO35" s="56">
        <v>0</v>
      </c>
      <c r="AP35" s="90"/>
      <c r="AQ35" s="77"/>
      <c r="AR35" s="77"/>
      <c r="AS35" s="90">
        <v>860</v>
      </c>
      <c r="AT35" s="189"/>
      <c r="AU35" s="74">
        <v>0</v>
      </c>
      <c r="AV35" s="74">
        <v>13</v>
      </c>
      <c r="AW35" s="74">
        <v>13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2049648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447"/>
      <c r="AF42" s="89"/>
      <c r="AG42" s="318"/>
      <c r="AH42" s="66"/>
      <c r="AI42" s="318"/>
      <c r="AJ42" s="68"/>
      <c r="AK42" s="67"/>
      <c r="AL42" s="89">
        <v>2480403</v>
      </c>
      <c r="AM42" s="70"/>
      <c r="AN42" s="89"/>
      <c r="AO42" s="60">
        <v>9618</v>
      </c>
      <c r="AP42" s="89"/>
      <c r="AQ42" s="68"/>
      <c r="AR42" s="68"/>
      <c r="AS42" s="89">
        <v>193095</v>
      </c>
      <c r="AT42" s="189"/>
      <c r="AU42" s="65">
        <v>6801</v>
      </c>
      <c r="AV42" s="65">
        <v>6201</v>
      </c>
      <c r="AW42" s="65">
        <v>-600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9527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9508</v>
      </c>
      <c r="AM50" s="79"/>
      <c r="AN50" s="90"/>
      <c r="AO50" s="56">
        <v>0</v>
      </c>
      <c r="AP50" s="90"/>
      <c r="AQ50" s="77"/>
      <c r="AR50" s="77"/>
      <c r="AS50" s="90">
        <v>1051</v>
      </c>
      <c r="AT50" s="189"/>
      <c r="AU50" s="74">
        <v>20</v>
      </c>
      <c r="AV50" s="74">
        <v>24</v>
      </c>
      <c r="AW50" s="74">
        <v>4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8956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20870</v>
      </c>
      <c r="AM58" s="79"/>
      <c r="AN58" s="90"/>
      <c r="AO58" s="56">
        <v>0</v>
      </c>
      <c r="AP58" s="90"/>
      <c r="AQ58" s="77"/>
      <c r="AR58" s="77"/>
      <c r="AS58" s="90">
        <v>2250</v>
      </c>
      <c r="AT58" s="189"/>
      <c r="AU58" s="74">
        <v>30</v>
      </c>
      <c r="AV58" s="74">
        <v>52</v>
      </c>
      <c r="AW58" s="74">
        <v>22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565</v>
      </c>
      <c r="D76" s="308"/>
      <c r="E76" s="329">
        <v>1947922.1922995772</v>
      </c>
      <c r="F76" s="339">
        <v>424</v>
      </c>
      <c r="G76" s="308"/>
      <c r="H76" s="329">
        <v>196606.84598497904</v>
      </c>
      <c r="I76" s="339">
        <v>0</v>
      </c>
      <c r="J76" s="308"/>
      <c r="K76" s="329">
        <v>0</v>
      </c>
      <c r="L76" s="339">
        <v>58</v>
      </c>
      <c r="M76" s="308"/>
      <c r="N76" s="329">
        <v>184463.30701369166</v>
      </c>
      <c r="O76" s="339">
        <v>0</v>
      </c>
      <c r="P76" s="308"/>
      <c r="Q76" s="329">
        <v>0</v>
      </c>
      <c r="R76" s="340">
        <v>2328994</v>
      </c>
      <c r="S76" s="308">
        <v>-235025</v>
      </c>
      <c r="T76" s="308">
        <v>2631</v>
      </c>
      <c r="U76" s="341">
        <v>-232394</v>
      </c>
      <c r="V76" s="340">
        <v>2096600</v>
      </c>
      <c r="W76" s="329">
        <v>-5241</v>
      </c>
      <c r="X76" s="340">
        <v>2091359</v>
      </c>
      <c r="Y76" s="329">
        <v>8697</v>
      </c>
      <c r="Z76" s="340">
        <v>2100056</v>
      </c>
      <c r="AA76" s="308">
        <v>1468302</v>
      </c>
      <c r="AB76" s="308">
        <v>631754</v>
      </c>
      <c r="AC76" s="340">
        <v>157940</v>
      </c>
      <c r="AD76" s="305">
        <v>2100056</v>
      </c>
      <c r="AE76" s="342">
        <v>5302</v>
      </c>
      <c r="AF76" s="343">
        <v>3113273</v>
      </c>
      <c r="AG76" s="339">
        <v>-58</v>
      </c>
      <c r="AH76" s="342">
        <v>-317403</v>
      </c>
      <c r="AI76" s="339">
        <v>1</v>
      </c>
      <c r="AJ76" s="344">
        <v>1552</v>
      </c>
      <c r="AK76" s="345">
        <v>-315851</v>
      </c>
      <c r="AL76" s="343">
        <v>2797422</v>
      </c>
      <c r="AM76" s="346">
        <v>-6994</v>
      </c>
      <c r="AN76" s="343">
        <v>2790428</v>
      </c>
      <c r="AO76" s="329">
        <v>9618</v>
      </c>
      <c r="AP76" s="343">
        <v>2800046</v>
      </c>
      <c r="AQ76" s="344">
        <v>1930564</v>
      </c>
      <c r="AR76" s="344">
        <v>869482</v>
      </c>
      <c r="AS76" s="343">
        <v>217371</v>
      </c>
      <c r="AT76" s="322"/>
      <c r="AU76" s="329">
        <v>7655</v>
      </c>
      <c r="AV76" s="329">
        <v>6994</v>
      </c>
      <c r="AW76" s="329">
        <v>-661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666</v>
      </c>
      <c r="AB80" s="236">
        <v>-666</v>
      </c>
      <c r="AC80" s="97">
        <v>-167</v>
      </c>
      <c r="AD80" s="97">
        <v>10000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32450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33335</v>
      </c>
      <c r="AA82" s="53">
        <v>22224</v>
      </c>
      <c r="AB82" s="237">
        <v>11111</v>
      </c>
      <c r="AC82" s="95">
        <v>2778</v>
      </c>
      <c r="AD82" s="95">
        <v>33335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565</v>
      </c>
      <c r="D84" s="303"/>
      <c r="E84" s="321">
        <v>1947922.1922995772</v>
      </c>
      <c r="F84" s="304">
        <v>424</v>
      </c>
      <c r="G84" s="303"/>
      <c r="H84" s="321">
        <v>196606.84598497904</v>
      </c>
      <c r="I84" s="304">
        <v>0</v>
      </c>
      <c r="J84" s="303"/>
      <c r="K84" s="321">
        <v>0</v>
      </c>
      <c r="L84" s="304">
        <v>58</v>
      </c>
      <c r="M84" s="303"/>
      <c r="N84" s="321">
        <v>184463.30701369166</v>
      </c>
      <c r="O84" s="304">
        <v>0</v>
      </c>
      <c r="P84" s="303"/>
      <c r="Q84" s="321">
        <v>0</v>
      </c>
      <c r="R84" s="303">
        <v>2328994</v>
      </c>
      <c r="S84" s="303">
        <v>-235025</v>
      </c>
      <c r="T84" s="303">
        <v>2631</v>
      </c>
      <c r="U84" s="303">
        <v>-232394</v>
      </c>
      <c r="V84" s="303">
        <v>2096600</v>
      </c>
      <c r="W84" s="303">
        <v>-5241</v>
      </c>
      <c r="X84" s="303">
        <v>2091359</v>
      </c>
      <c r="Y84" s="321">
        <v>8697</v>
      </c>
      <c r="Z84" s="305">
        <v>2133391</v>
      </c>
      <c r="AA84" s="303">
        <v>1491192</v>
      </c>
      <c r="AB84" s="303">
        <v>642199</v>
      </c>
      <c r="AC84" s="305">
        <v>160551</v>
      </c>
      <c r="AD84" s="305">
        <v>2175841</v>
      </c>
      <c r="AE84" s="242"/>
      <c r="AF84" s="303">
        <v>3113273</v>
      </c>
      <c r="AG84" s="304">
        <v>-58</v>
      </c>
      <c r="AH84" s="242">
        <v>-317403</v>
      </c>
      <c r="AI84" s="304">
        <v>1</v>
      </c>
      <c r="AJ84" s="303">
        <v>1552</v>
      </c>
      <c r="AK84" s="303">
        <v>-315851</v>
      </c>
      <c r="AL84" s="303">
        <v>2797422</v>
      </c>
      <c r="AM84" s="303">
        <v>-6994</v>
      </c>
      <c r="AN84" s="303">
        <v>2790428</v>
      </c>
      <c r="AO84" s="303">
        <v>9618</v>
      </c>
      <c r="AP84" s="303">
        <v>2800046</v>
      </c>
      <c r="AQ84" s="303">
        <v>1930564</v>
      </c>
      <c r="AR84" s="303">
        <v>869482</v>
      </c>
      <c r="AS84" s="303">
        <v>217371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  <c r="AQ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  <c r="AQ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3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1.7109375" style="108" bestFit="1" customWidth="1"/>
    <col min="19" max="19" width="10.7109375" style="108" customWidth="1"/>
    <col min="20" max="22" width="13.85546875" style="108" customWidth="1"/>
    <col min="23" max="23" width="11.85546875" style="108" bestFit="1" customWidth="1"/>
    <col min="24" max="24" width="10.85546875" style="108" bestFit="1" customWidth="1"/>
    <col min="25" max="25" width="12.7109375" style="108" customWidth="1"/>
    <col min="26" max="26" width="13.28515625" style="108" bestFit="1" customWidth="1"/>
    <col min="27" max="27" width="17.5703125" style="108" customWidth="1"/>
    <col min="28" max="28" width="11.7109375" style="108" bestFit="1" customWidth="1"/>
    <col min="29" max="29" width="12.28515625" style="108" bestFit="1" customWidth="1"/>
    <col min="30" max="30" width="11.28515625" style="108" bestFit="1" customWidth="1"/>
    <col min="31" max="31" width="16.42578125" style="108" customWidth="1"/>
    <col min="32" max="33" width="15.85546875" style="108" customWidth="1"/>
    <col min="34" max="38" width="15.7109375" style="108" customWidth="1"/>
    <col min="39" max="39" width="15.140625" style="108" customWidth="1"/>
    <col min="40" max="40" width="10.85546875" style="108" customWidth="1"/>
    <col min="41" max="41" width="15" style="108" customWidth="1"/>
    <col min="42" max="42" width="13.42578125" style="108" customWidth="1"/>
    <col min="43" max="43" width="16.28515625" style="108" customWidth="1"/>
    <col min="44" max="45" width="13.85546875" style="108" customWidth="1"/>
    <col min="46" max="48" width="14.42578125" style="108" bestFit="1" customWidth="1"/>
    <col min="49" max="49" width="8.85546875" style="108"/>
    <col min="50" max="51" width="12.28515625" style="108" customWidth="1"/>
    <col min="52" max="52" width="10" style="108" bestFit="1" customWidth="1"/>
    <col min="53" max="16384" width="8.85546875" style="108"/>
  </cols>
  <sheetData>
    <row r="1" spans="1:52" ht="19.899999999999999" customHeight="1" x14ac:dyDescent="0.2">
      <c r="A1" s="1554" t="s">
        <v>524</v>
      </c>
      <c r="B1" s="1555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92"/>
      <c r="T1" s="1560"/>
      <c r="U1" s="1560"/>
      <c r="V1" s="1561"/>
      <c r="W1" s="1556" t="s">
        <v>378</v>
      </c>
      <c r="X1" s="1557"/>
      <c r="Y1" s="1557"/>
      <c r="Z1" s="1557"/>
      <c r="AA1" s="1557"/>
      <c r="AB1" s="1557"/>
      <c r="AC1" s="1557"/>
      <c r="AD1" s="1557"/>
      <c r="AE1" s="1558"/>
      <c r="AF1" s="1593" t="s">
        <v>485</v>
      </c>
      <c r="AG1" s="1593"/>
      <c r="AH1" s="1593"/>
      <c r="AI1" s="1593"/>
      <c r="AJ1" s="1593"/>
      <c r="AK1" s="1593"/>
      <c r="AL1" s="1593"/>
      <c r="AM1" s="1594" t="s">
        <v>485</v>
      </c>
      <c r="AN1" s="1594"/>
      <c r="AO1" s="1594"/>
      <c r="AP1" s="1594"/>
      <c r="AQ1" s="1594"/>
      <c r="AR1" s="1594"/>
      <c r="AS1" s="1594"/>
      <c r="AT1" s="1594"/>
      <c r="AU1" s="1586" t="s">
        <v>398</v>
      </c>
      <c r="AV1" s="1586" t="s">
        <v>399</v>
      </c>
      <c r="AX1" s="330"/>
      <c r="AY1" s="330"/>
      <c r="AZ1" s="330"/>
    </row>
    <row r="2" spans="1:52" ht="30" customHeight="1" x14ac:dyDescent="0.2">
      <c r="A2" s="1555"/>
      <c r="B2" s="1555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43" t="s">
        <v>492</v>
      </c>
      <c r="T2" s="1569" t="s">
        <v>251</v>
      </c>
      <c r="U2" s="1569"/>
      <c r="V2" s="1569"/>
      <c r="W2" s="1562" t="s">
        <v>540</v>
      </c>
      <c r="X2" s="1562" t="s">
        <v>487</v>
      </c>
      <c r="Y2" s="1562" t="s">
        <v>541</v>
      </c>
      <c r="Z2" s="1585" t="s">
        <v>1532</v>
      </c>
      <c r="AA2" s="1562" t="s">
        <v>1323</v>
      </c>
      <c r="AB2" s="1562" t="s">
        <v>296</v>
      </c>
      <c r="AC2" s="1562" t="s">
        <v>297</v>
      </c>
      <c r="AD2" s="1562" t="s">
        <v>254</v>
      </c>
      <c r="AE2" s="1562" t="s">
        <v>1324</v>
      </c>
      <c r="AF2" s="1588" t="s">
        <v>1644</v>
      </c>
      <c r="AG2" s="1587" t="s">
        <v>1380</v>
      </c>
      <c r="AH2" s="1595" t="s">
        <v>251</v>
      </c>
      <c r="AI2" s="1595"/>
      <c r="AJ2" s="1595"/>
      <c r="AK2" s="1595"/>
      <c r="AL2" s="1595"/>
      <c r="AM2" s="1587" t="s">
        <v>1381</v>
      </c>
      <c r="AN2" s="1587" t="s">
        <v>1385</v>
      </c>
      <c r="AO2" s="1587" t="s">
        <v>1382</v>
      </c>
      <c r="AP2" s="1585" t="s">
        <v>1532</v>
      </c>
      <c r="AQ2" s="1587" t="s">
        <v>1383</v>
      </c>
      <c r="AR2" s="1587" t="s">
        <v>356</v>
      </c>
      <c r="AS2" s="1587" t="s">
        <v>297</v>
      </c>
      <c r="AT2" s="1587" t="s">
        <v>1384</v>
      </c>
      <c r="AU2" s="1586"/>
      <c r="AV2" s="1586"/>
      <c r="AX2" s="331"/>
      <c r="AY2" s="331"/>
      <c r="AZ2" s="331"/>
    </row>
    <row r="3" spans="1:52" ht="95.25" customHeight="1" x14ac:dyDescent="0.2">
      <c r="A3" s="1555"/>
      <c r="B3" s="1555"/>
      <c r="C3" s="1562"/>
      <c r="D3" s="1355" t="s">
        <v>693</v>
      </c>
      <c r="E3" s="1355" t="s">
        <v>397</v>
      </c>
      <c r="F3" s="1355" t="s">
        <v>1237</v>
      </c>
      <c r="G3" s="1355" t="s">
        <v>489</v>
      </c>
      <c r="H3" s="1355" t="s">
        <v>397</v>
      </c>
      <c r="I3" s="1355" t="s">
        <v>1236</v>
      </c>
      <c r="J3" s="1355" t="s">
        <v>489</v>
      </c>
      <c r="K3" s="1355" t="s">
        <v>397</v>
      </c>
      <c r="L3" s="1355" t="s">
        <v>1235</v>
      </c>
      <c r="M3" s="1355" t="s">
        <v>512</v>
      </c>
      <c r="N3" s="1355" t="s">
        <v>397</v>
      </c>
      <c r="O3" s="1355" t="s">
        <v>1235</v>
      </c>
      <c r="P3" s="1355" t="s">
        <v>512</v>
      </c>
      <c r="Q3" s="1355" t="s">
        <v>397</v>
      </c>
      <c r="R3" s="1562"/>
      <c r="S3" s="1543"/>
      <c r="T3" s="1353" t="s">
        <v>1233</v>
      </c>
      <c r="U3" s="1353" t="s">
        <v>1234</v>
      </c>
      <c r="V3" s="1353" t="s">
        <v>253</v>
      </c>
      <c r="W3" s="1562"/>
      <c r="X3" s="1562"/>
      <c r="Y3" s="1562"/>
      <c r="Z3" s="1585"/>
      <c r="AA3" s="1562"/>
      <c r="AB3" s="1562"/>
      <c r="AC3" s="1562"/>
      <c r="AD3" s="1562"/>
      <c r="AE3" s="1562"/>
      <c r="AF3" s="1589"/>
      <c r="AG3" s="1587"/>
      <c r="AH3" s="1353" t="s">
        <v>1242</v>
      </c>
      <c r="AI3" s="1353" t="s">
        <v>1243</v>
      </c>
      <c r="AJ3" s="1353" t="s">
        <v>1241</v>
      </c>
      <c r="AK3" s="1353" t="s">
        <v>1245</v>
      </c>
      <c r="AL3" s="1353" t="s">
        <v>253</v>
      </c>
      <c r="AM3" s="1587"/>
      <c r="AN3" s="1587"/>
      <c r="AO3" s="1587"/>
      <c r="AP3" s="1585"/>
      <c r="AQ3" s="1587"/>
      <c r="AR3" s="1587"/>
      <c r="AS3" s="1587"/>
      <c r="AT3" s="1587"/>
      <c r="AU3" s="1586"/>
      <c r="AV3" s="1586"/>
      <c r="AX3" s="1354" t="s">
        <v>549</v>
      </c>
      <c r="AY3" s="1354" t="s">
        <v>550</v>
      </c>
      <c r="AZ3" s="1354" t="s">
        <v>468</v>
      </c>
    </row>
    <row r="4" spans="1:52" ht="16.149999999999999" customHeight="1" x14ac:dyDescent="0.2">
      <c r="A4" s="332"/>
      <c r="B4" s="333"/>
      <c r="C4" s="334">
        <v>1</v>
      </c>
      <c r="D4" s="334">
        <f t="shared" ref="D4:AZ4" si="0">C4+1</f>
        <v>2</v>
      </c>
      <c r="E4" s="334">
        <f t="shared" si="0"/>
        <v>3</v>
      </c>
      <c r="F4" s="334">
        <f t="shared" si="0"/>
        <v>4</v>
      </c>
      <c r="G4" s="334">
        <f t="shared" si="0"/>
        <v>5</v>
      </c>
      <c r="H4" s="334">
        <f t="shared" si="0"/>
        <v>6</v>
      </c>
      <c r="I4" s="334">
        <f t="shared" si="0"/>
        <v>7</v>
      </c>
      <c r="J4" s="334">
        <f t="shared" si="0"/>
        <v>8</v>
      </c>
      <c r="K4" s="334">
        <f t="shared" si="0"/>
        <v>9</v>
      </c>
      <c r="L4" s="334">
        <f t="shared" si="0"/>
        <v>10</v>
      </c>
      <c r="M4" s="334">
        <f t="shared" si="0"/>
        <v>11</v>
      </c>
      <c r="N4" s="334">
        <f t="shared" si="0"/>
        <v>12</v>
      </c>
      <c r="O4" s="334">
        <f t="shared" si="0"/>
        <v>13</v>
      </c>
      <c r="P4" s="334">
        <f t="shared" si="0"/>
        <v>14</v>
      </c>
      <c r="Q4" s="334">
        <f t="shared" si="0"/>
        <v>15</v>
      </c>
      <c r="R4" s="334">
        <f t="shared" si="0"/>
        <v>16</v>
      </c>
      <c r="S4" s="1369">
        <f>R4+1</f>
        <v>17</v>
      </c>
      <c r="T4" s="334">
        <f>R4+1</f>
        <v>17</v>
      </c>
      <c r="U4" s="334">
        <f t="shared" si="0"/>
        <v>18</v>
      </c>
      <c r="V4" s="334">
        <f t="shared" si="0"/>
        <v>19</v>
      </c>
      <c r="W4" s="334">
        <f t="shared" si="0"/>
        <v>20</v>
      </c>
      <c r="X4" s="334">
        <f t="shared" si="0"/>
        <v>21</v>
      </c>
      <c r="Y4" s="334">
        <f t="shared" si="0"/>
        <v>22</v>
      </c>
      <c r="Z4" s="334">
        <f t="shared" si="0"/>
        <v>23</v>
      </c>
      <c r="AA4" s="334">
        <f t="shared" si="0"/>
        <v>24</v>
      </c>
      <c r="AB4" s="334">
        <f t="shared" si="0"/>
        <v>25</v>
      </c>
      <c r="AC4" s="334">
        <f t="shared" si="0"/>
        <v>26</v>
      </c>
      <c r="AD4" s="334">
        <f t="shared" si="0"/>
        <v>27</v>
      </c>
      <c r="AE4" s="334">
        <f t="shared" si="0"/>
        <v>28</v>
      </c>
      <c r="AF4" s="334">
        <f t="shared" si="0"/>
        <v>29</v>
      </c>
      <c r="AG4" s="334">
        <f t="shared" si="0"/>
        <v>30</v>
      </c>
      <c r="AH4" s="334">
        <f t="shared" si="0"/>
        <v>31</v>
      </c>
      <c r="AI4" s="334">
        <f t="shared" si="0"/>
        <v>32</v>
      </c>
      <c r="AJ4" s="334">
        <f t="shared" si="0"/>
        <v>33</v>
      </c>
      <c r="AK4" s="334">
        <f t="shared" si="0"/>
        <v>34</v>
      </c>
      <c r="AL4" s="334">
        <f t="shared" si="0"/>
        <v>35</v>
      </c>
      <c r="AM4" s="334">
        <f t="shared" si="0"/>
        <v>36</v>
      </c>
      <c r="AN4" s="334">
        <f t="shared" si="0"/>
        <v>37</v>
      </c>
      <c r="AO4" s="334">
        <f t="shared" si="0"/>
        <v>38</v>
      </c>
      <c r="AP4" s="334">
        <f t="shared" si="0"/>
        <v>39</v>
      </c>
      <c r="AQ4" s="334">
        <f t="shared" si="0"/>
        <v>40</v>
      </c>
      <c r="AR4" s="334">
        <f t="shared" si="0"/>
        <v>41</v>
      </c>
      <c r="AS4" s="334">
        <f t="shared" si="0"/>
        <v>42</v>
      </c>
      <c r="AT4" s="334">
        <f t="shared" si="0"/>
        <v>43</v>
      </c>
      <c r="AU4" s="334">
        <f t="shared" si="0"/>
        <v>44</v>
      </c>
      <c r="AV4" s="334">
        <f t="shared" si="0"/>
        <v>45</v>
      </c>
      <c r="AW4" s="334">
        <f t="shared" si="0"/>
        <v>46</v>
      </c>
      <c r="AX4" s="334">
        <f t="shared" si="0"/>
        <v>47</v>
      </c>
      <c r="AY4" s="334">
        <f t="shared" si="0"/>
        <v>48</v>
      </c>
      <c r="AZ4" s="334">
        <f t="shared" si="0"/>
        <v>49</v>
      </c>
    </row>
    <row r="5" spans="1:52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370"/>
      <c r="T5" s="1206" t="s">
        <v>1304</v>
      </c>
      <c r="U5" s="1206" t="s">
        <v>1305</v>
      </c>
      <c r="V5" s="1206" t="s">
        <v>1128</v>
      </c>
      <c r="W5" s="1206" t="s">
        <v>1129</v>
      </c>
      <c r="X5" s="1206" t="s">
        <v>1130</v>
      </c>
      <c r="Y5" s="1206" t="s">
        <v>1131</v>
      </c>
      <c r="Z5" s="1206" t="s">
        <v>1058</v>
      </c>
      <c r="AA5" s="984" t="s">
        <v>1498</v>
      </c>
      <c r="AB5" s="984" t="s">
        <v>1358</v>
      </c>
      <c r="AC5" s="984" t="s">
        <v>1134</v>
      </c>
      <c r="AD5" s="984" t="s">
        <v>1365</v>
      </c>
      <c r="AE5" s="984" t="s">
        <v>1499</v>
      </c>
      <c r="AF5" s="984" t="s">
        <v>1091</v>
      </c>
      <c r="AG5" s="984" t="s">
        <v>1137</v>
      </c>
      <c r="AH5" s="984" t="s">
        <v>1304</v>
      </c>
      <c r="AI5" s="984" t="s">
        <v>1138</v>
      </c>
      <c r="AJ5" s="984" t="s">
        <v>1305</v>
      </c>
      <c r="AK5" s="984" t="s">
        <v>1139</v>
      </c>
      <c r="AL5" s="984" t="s">
        <v>1140</v>
      </c>
      <c r="AM5" s="984" t="s">
        <v>1141</v>
      </c>
      <c r="AN5" s="984" t="s">
        <v>1142</v>
      </c>
      <c r="AO5" s="984" t="s">
        <v>1143</v>
      </c>
      <c r="AP5" s="984" t="s">
        <v>1058</v>
      </c>
      <c r="AQ5" s="984" t="s">
        <v>1109</v>
      </c>
      <c r="AR5" s="984" t="s">
        <v>1353</v>
      </c>
      <c r="AS5" s="984" t="s">
        <v>1111</v>
      </c>
      <c r="AT5" s="984" t="s">
        <v>1361</v>
      </c>
      <c r="AU5" s="984" t="s">
        <v>1114</v>
      </c>
      <c r="AV5" s="984" t="s">
        <v>1115</v>
      </c>
      <c r="AW5" s="984"/>
      <c r="AX5" s="984" t="s">
        <v>1145</v>
      </c>
      <c r="AY5" s="984" t="s">
        <v>1120</v>
      </c>
      <c r="AZ5" s="984" t="s">
        <v>1118</v>
      </c>
    </row>
    <row r="6" spans="1:52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1371"/>
      <c r="T6" s="987" t="s">
        <v>1057</v>
      </c>
      <c r="U6" s="987" t="s">
        <v>1057</v>
      </c>
      <c r="V6" s="987" t="s">
        <v>806</v>
      </c>
      <c r="W6" s="987" t="s">
        <v>806</v>
      </c>
      <c r="X6" s="987" t="s">
        <v>806</v>
      </c>
      <c r="Y6" s="987" t="s">
        <v>806</v>
      </c>
      <c r="Z6" s="987" t="s">
        <v>1058</v>
      </c>
      <c r="AA6" s="987" t="s">
        <v>1079</v>
      </c>
      <c r="AB6" s="987" t="s">
        <v>1089</v>
      </c>
      <c r="AC6" s="987" t="s">
        <v>806</v>
      </c>
      <c r="AD6" s="987" t="s">
        <v>806</v>
      </c>
      <c r="AE6" s="987" t="s">
        <v>1080</v>
      </c>
      <c r="AF6" s="987" t="s">
        <v>805</v>
      </c>
      <c r="AG6" s="987" t="s">
        <v>806</v>
      </c>
      <c r="AH6" s="987" t="s">
        <v>1057</v>
      </c>
      <c r="AI6" s="987" t="s">
        <v>806</v>
      </c>
      <c r="AJ6" s="987" t="s">
        <v>1057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806</v>
      </c>
      <c r="AP6" s="987" t="s">
        <v>1058</v>
      </c>
      <c r="AQ6" s="987" t="s">
        <v>806</v>
      </c>
      <c r="AR6" s="987" t="s">
        <v>1089</v>
      </c>
      <c r="AS6" s="987" t="s">
        <v>806</v>
      </c>
      <c r="AT6" s="987" t="s">
        <v>806</v>
      </c>
      <c r="AU6" s="987" t="s">
        <v>806</v>
      </c>
      <c r="AV6" s="987" t="s">
        <v>806</v>
      </c>
      <c r="AW6" s="987"/>
      <c r="AX6" s="987" t="s">
        <v>1088</v>
      </c>
      <c r="AY6" s="987" t="s">
        <v>806</v>
      </c>
      <c r="AZ6" s="987" t="s">
        <v>806</v>
      </c>
    </row>
    <row r="7" spans="1:52" ht="16.149999999999999" customHeight="1" x14ac:dyDescent="0.2">
      <c r="A7" s="58">
        <v>1</v>
      </c>
      <c r="B7" s="59" t="s">
        <v>7</v>
      </c>
      <c r="C7" s="318">
        <f>'5C1B_DArbonne'!C7+'5C1A_Madison'!C7+'5C1C_Intl High'!C7+'5C3_UnvView'!C7+'5C1F_L.C. Charter'!C7+'5C1E_LFNO'!C7+'5C1D_NOMMA'!C7+'5C1AE_Noble Minds'!C7+'5C1J_Jeff Chamber'!C7+'5C1Q_Advantage'!C7+'5C1AF_JCFA-Laf'!C7+'5C1W_Willow'!C7+'5C1Z_Lincoln Prep'!C7+'5C1AA_Laurel'!C7+'5C1AB_Apex'!C7+'5C1AC_Smothers'!C7+'5C1AD_Greater'!C7+'5C1R_Iberville'!C7+'5C1N_Delta'!C7+'5C1S_LC Col Prep'!C7+'5C1T_Northeast'!C7+'5C1U_Acadiana Ren'!C7+'5C1I_LA Key'!C7+'5C1V_Laf Ren'!C7+'5C1O_Impact'!C7+'5C1P_Vision'!C7+'5C2_LAVCA'!C7+'5C1H_Southwest'!C7+'5C1G_JS Clark'!C7+'5C1AH_BRUP'!C7+'5C1X_Tangi'!C7+'5C1Y_GEO'!C7+'5C1AI_Harmony'!C7+'5C1AJ_Athlos'!C7+'5C1AG_Collegiate'!C7+'5C1M_GEO Mid'!C7+Placeholder_Tallulah!C7</f>
        <v>0</v>
      </c>
      <c r="D7" s="60">
        <f>'Source Data'!H7</f>
        <v>4656.7326768902658</v>
      </c>
      <c r="E7" s="65">
        <f>'5C1B_DArbonne'!E7+'5C1A_Madison'!E7+'5C1C_Intl High'!E7+'5C3_UnvView'!E7+'5C1F_L.C. Charter'!E7+'5C1E_LFNO'!E7+'5C1D_NOMMA'!E7+'5C1AE_Noble Minds'!E7+'5C1J_Jeff Chamber'!E7+'5C1Q_Advantage'!E7+'5C1AF_JCFA-Laf'!E7+'5C1W_Willow'!E7+'5C1Z_Lincoln Prep'!E7+'5C1AA_Laurel'!E7+'5C1AB_Apex'!E7+'5C1AC_Smothers'!E7+'5C1AD_Greater'!E7+'5C1R_Iberville'!E7+'5C1N_Delta'!E7+'5C1S_LC Col Prep'!E7+'5C1T_Northeast'!E7+'5C1U_Acadiana Ren'!E7+'5C1I_LA Key'!E7+'5C1V_Laf Ren'!E7+'5C1O_Impact'!E7+'5C1P_Vision'!E7+'5C2_LAVCA'!E7+'5C1H_Southwest'!E7+'5C1G_JS Clark'!E7+'5C1AH_BRUP'!E7+'5C1X_Tangi'!E7+'5C1Y_GEO'!E7+'5C1AI_Harmony'!E7+'5C1AJ_Athlos'!E7+'5C1AG_Collegiate'!E7+'5C1M_GEO Mid'!E7+Placeholder_Tallulah!E7</f>
        <v>0</v>
      </c>
      <c r="F7" s="336">
        <f>'5C1B_DArbonne'!F7+'5C1A_Madison'!F7+'5C1C_Intl High'!F7+'5C3_UnvView'!F7+'5C1F_L.C. Charter'!F7+'5C1E_LFNO'!F7+'5C1D_NOMMA'!F7+'5C1AE_Noble Minds'!F7+'5C1J_Jeff Chamber'!F7+'5C1Q_Advantage'!F7+'5C1AF_JCFA-Laf'!F7+'5C1W_Willow'!F7+'5C1Z_Lincoln Prep'!F7+'5C1AA_Laurel'!F7+'5C1AB_Apex'!F7+'5C1AC_Smothers'!F7+'5C1AD_Greater'!F7+'5C1R_Iberville'!F7+'5C1N_Delta'!F7+'5C1S_LC Col Prep'!F7+'5C1T_Northeast'!F7+'5C1U_Acadiana Ren'!F7+'5C1I_LA Key'!F7+'5C1V_Laf Ren'!F7+'5C1O_Impact'!F7+'5C1P_Vision'!F7+'5C2_LAVCA'!F7+'5C1H_Southwest'!F7+'5C1G_JS Clark'!F7+'5C1AH_BRUP'!F7+'5C1X_Tangi'!F7+'5C1Y_GEO'!F7+'5C1AI_Harmony'!F7+'5C1AJ_Athlos'!F7+'5C1AG_Collegiate'!F7+'5C1M_GEO Mid'!F7+Placeholder_Tallulah!F7</f>
        <v>0</v>
      </c>
      <c r="G7" s="60">
        <f>'Source Data'!I7</f>
        <v>658.97263654491974</v>
      </c>
      <c r="H7" s="65">
        <f>'5C1B_DArbonne'!H7+'5C1A_Madison'!H7+'5C1C_Intl High'!H7+'5C3_UnvView'!H7+'5C1F_L.C. Charter'!H7+'5C1E_LFNO'!H7+'5C1D_NOMMA'!H7+'5C1AE_Noble Minds'!H7+'5C1J_Jeff Chamber'!H7+'5C1Q_Advantage'!H7+'5C1AF_JCFA-Laf'!H7+'5C1W_Willow'!H7+'5C1Z_Lincoln Prep'!H7+'5C1AA_Laurel'!H7+'5C1AB_Apex'!H7+'5C1AC_Smothers'!H7+'5C1AD_Greater'!H7+'5C1R_Iberville'!H7+'5C1N_Delta'!H7+'5C1S_LC Col Prep'!H7+'5C1T_Northeast'!H7+'5C1U_Acadiana Ren'!H7+'5C1I_LA Key'!H7+'5C1V_Laf Ren'!H7+'5C1O_Impact'!H7+'5C1P_Vision'!H7+'5C2_LAVCA'!H7+'5C1H_Southwest'!H7+'5C1G_JS Clark'!H7+'5C1AH_BRUP'!H7+'5C1X_Tangi'!H7+'5C1Y_GEO'!H7+'5C1AI_Harmony'!H7+'5C1AJ_Athlos'!H7+'5C1AG_Collegiate'!H7+'5C1M_GEO Mid'!H7+Placeholder_Tallulah!H7</f>
        <v>0</v>
      </c>
      <c r="I7" s="336">
        <f>'5C1B_DArbonne'!I7+'5C1A_Madison'!I7+'5C1C_Intl High'!I7+'5C3_UnvView'!I7+'5C1F_L.C. Charter'!I7+'5C1E_LFNO'!I7+'5C1D_NOMMA'!I7+'5C1AE_Noble Minds'!I7+'5C1J_Jeff Chamber'!I7+'5C1Q_Advantage'!I7+'5C1AF_JCFA-Laf'!I7+'5C1W_Willow'!I7+'5C1Z_Lincoln Prep'!I7+'5C1AA_Laurel'!I7+'5C1AB_Apex'!I7+'5C1AC_Smothers'!I7+'5C1AD_Greater'!I7+'5C1R_Iberville'!I7+'5C1N_Delta'!I7+'5C1S_LC Col Prep'!I7+'5C1T_Northeast'!I7+'5C1U_Acadiana Ren'!I7+'5C1I_LA Key'!I7+'5C1V_Laf Ren'!I7+'5C1O_Impact'!I7+'5C1P_Vision'!I7+'5C2_LAVCA'!I7+'5C1H_Southwest'!I7+'5C1G_JS Clark'!I7+'5C1AH_BRUP'!I7+'5C1X_Tangi'!I7+'5C1Y_GEO'!I7+'5C1AI_Harmony'!I7+'5C1AJ_Athlos'!I7+'5C1AG_Collegiate'!I7+'5C1M_GEO Mid'!I7+Placeholder_Tallulah!I7</f>
        <v>0</v>
      </c>
      <c r="J7" s="60">
        <f>'Source Data'!J7</f>
        <v>179.71980996679628</v>
      </c>
      <c r="K7" s="65">
        <f>'5C1B_DArbonne'!K7+'5C1A_Madison'!K7+'5C1C_Intl High'!K7+'5C3_UnvView'!K7+'5C1F_L.C. Charter'!K7+'5C1E_LFNO'!K7+'5C1D_NOMMA'!K7+'5C1AE_Noble Minds'!K7+'5C1J_Jeff Chamber'!K7+'5C1Q_Advantage'!K7+'5C1AF_JCFA-Laf'!K7+'5C1W_Willow'!K7+'5C1Z_Lincoln Prep'!K7+'5C1AA_Laurel'!K7+'5C1AB_Apex'!K7+'5C1AC_Smothers'!K7+'5C1AD_Greater'!K7+'5C1R_Iberville'!K7+'5C1N_Delta'!K7+'5C1S_LC Col Prep'!K7+'5C1T_Northeast'!K7+'5C1U_Acadiana Ren'!K7+'5C1I_LA Key'!K7+'5C1V_Laf Ren'!K7+'5C1O_Impact'!K7+'5C1P_Vision'!K7+'5C2_LAVCA'!K7+'5C1H_Southwest'!K7+'5C1G_JS Clark'!K7+'5C1AH_BRUP'!K7+'5C1X_Tangi'!K7+'5C1Y_GEO'!K7+'5C1AI_Harmony'!K7+'5C1AJ_Athlos'!K7+'5C1AG_Collegiate'!K7+'5C1M_GEO Mid'!K7+Placeholder_Tallulah!K7</f>
        <v>0</v>
      </c>
      <c r="L7" s="336">
        <f>'5C1B_DArbonne'!L7+'5C1A_Madison'!L7+'5C1C_Intl High'!L7+'5C3_UnvView'!L7+'5C1F_L.C. Charter'!L7+'5C1E_LFNO'!L7+'5C1D_NOMMA'!L7+'5C1AE_Noble Minds'!L7+'5C1J_Jeff Chamber'!L7+'5C1Q_Advantage'!L7+'5C1AF_JCFA-Laf'!L7+'5C1W_Willow'!L7+'5C1Z_Lincoln Prep'!L7+'5C1AA_Laurel'!L7+'5C1AB_Apex'!L7+'5C1AC_Smothers'!L7+'5C1AD_Greater'!L7+'5C1R_Iberville'!L7+'5C1N_Delta'!L7+'5C1S_LC Col Prep'!L7+'5C1T_Northeast'!L7+'5C1U_Acadiana Ren'!L7+'5C1I_LA Key'!L7+'5C1V_Laf Ren'!L7+'5C1O_Impact'!L7+'5C1P_Vision'!L7+'5C2_LAVCA'!L7+'5C1H_Southwest'!L7+'5C1G_JS Clark'!L7+'5C1AH_BRUP'!L7+'5C1X_Tangi'!L7+'5C1Y_GEO'!L7+'5C1AI_Harmony'!L7+'5C1AJ_Athlos'!L7+'5C1AG_Collegiate'!L7+'5C1M_GEO Mid'!L7+Placeholder_Tallulah!L7</f>
        <v>0</v>
      </c>
      <c r="M7" s="60">
        <f>'Source Data'!K7</f>
        <v>4492.9952491699069</v>
      </c>
      <c r="N7" s="65">
        <f>'5C1B_DArbonne'!N7+'5C1A_Madison'!N7+'5C1C_Intl High'!N7+'5C3_UnvView'!N7+'5C1F_L.C. Charter'!N7+'5C1E_LFNO'!N7+'5C1D_NOMMA'!N7+'5C1AE_Noble Minds'!N7+'5C1J_Jeff Chamber'!N7+'5C1Q_Advantage'!N7+'5C1AF_JCFA-Laf'!N7+'5C1W_Willow'!N7+'5C1Z_Lincoln Prep'!N7+'5C1AA_Laurel'!N7+'5C1AB_Apex'!N7+'5C1AC_Smothers'!N7+'5C1AD_Greater'!N7+'5C1R_Iberville'!N7+'5C1N_Delta'!N7+'5C1S_LC Col Prep'!N7+'5C1T_Northeast'!N7+'5C1U_Acadiana Ren'!N7+'5C1I_LA Key'!N7+'5C1V_Laf Ren'!N7+'5C1O_Impact'!N7+'5C1P_Vision'!N7+'5C2_LAVCA'!N7+'5C1H_Southwest'!N7+'5C1G_JS Clark'!N7+'5C1AH_BRUP'!N7+'5C1X_Tangi'!N7+'5C1Y_GEO'!N7+'5C1AI_Harmony'!N7+'5C1AJ_Athlos'!N7+'5C1AG_Collegiate'!N7+'5C1M_GEO Mid'!N7+Placeholder_Tallulah!N7</f>
        <v>0</v>
      </c>
      <c r="O7" s="336">
        <f>'5C1B_DArbonne'!O7+'5C1A_Madison'!O7+'5C1C_Intl High'!O7+'5C3_UnvView'!O7+'5C1F_L.C. Charter'!O7+'5C1E_LFNO'!O7+'5C1D_NOMMA'!O7+'5C1AE_Noble Minds'!O7+'5C1J_Jeff Chamber'!O7+'5C1Q_Advantage'!O7+'5C1AF_JCFA-Laf'!O7+'5C1W_Willow'!O7+'5C1Z_Lincoln Prep'!O7+'5C1AA_Laurel'!O7+'5C1AB_Apex'!O7+'5C1AC_Smothers'!O7+'5C1AD_Greater'!O7+'5C1R_Iberville'!O7+'5C1N_Delta'!O7+'5C1S_LC Col Prep'!O7+'5C1T_Northeast'!O7+'5C1U_Acadiana Ren'!O7+'5C1I_LA Key'!O7+'5C1V_Laf Ren'!O7+'5C1O_Impact'!O7+'5C1P_Vision'!O7+'5C2_LAVCA'!O7+'5C1H_Southwest'!O7+'5C1G_JS Clark'!O7+'5C1AH_BRUP'!O7+'5C1X_Tangi'!O7+'5C1Y_GEO'!O7+'5C1AI_Harmony'!O7+'5C1AJ_Athlos'!O7+'5C1AG_Collegiate'!O7+'5C1M_GEO Mid'!O7+Placeholder_Tallulah!O7</f>
        <v>0</v>
      </c>
      <c r="P7" s="60">
        <f>'Source Data'!L7</f>
        <v>1797.1980996679629</v>
      </c>
      <c r="Q7" s="65">
        <f>'5C1B_DArbonne'!Q7+'5C1A_Madison'!Q7+'5C1C_Intl High'!Q7+'5C3_UnvView'!Q7+'5C1F_L.C. Charter'!Q7+'5C1E_LFNO'!Q7+'5C1D_NOMMA'!Q7+'5C1AE_Noble Minds'!Q7+'5C1J_Jeff Chamber'!Q7+'5C1Q_Advantage'!Q7+'5C1AF_JCFA-Laf'!Q7+'5C1W_Willow'!Q7+'5C1Z_Lincoln Prep'!Q7+'5C1AA_Laurel'!Q7+'5C1AB_Apex'!Q7+'5C1AC_Smothers'!Q7+'5C1AD_Greater'!Q7+'5C1R_Iberville'!Q7+'5C1N_Delta'!Q7+'5C1S_LC Col Prep'!Q7+'5C1T_Northeast'!Q7+'5C1U_Acadiana Ren'!Q7+'5C1I_LA Key'!Q7+'5C1V_Laf Ren'!Q7+'5C1O_Impact'!Q7+'5C1P_Vision'!Q7+'5C2_LAVCA'!Q7+'5C1H_Southwest'!Q7+'5C1G_JS Clark'!Q7+'5C1AH_BRUP'!Q7+'5C1X_Tangi'!Q7+'5C1Y_GEO'!Q7+'5C1AI_Harmony'!Q7+'5C1AJ_Athlos'!Q7+'5C1AG_Collegiate'!Q7+'5C1M_GEO Mid'!Q7+Placeholder_Tallulah!Q7</f>
        <v>0</v>
      </c>
      <c r="R7" s="92">
        <f>'5C1B_DArbonne'!R7+'5C1A_Madison'!R7+'5C1C_Intl High'!R7+'5C3_UnvView'!R7+'5C1F_L.C. Charter'!R7+'5C1E_LFNO'!R7+'5C1D_NOMMA'!R7+'5C1AE_Noble Minds'!R7+'5C1J_Jeff Chamber'!R7+'5C1Q_Advantage'!R7+'5C1AF_JCFA-Laf'!R7+'5C1W_Willow'!R7+'5C1Z_Lincoln Prep'!R7+'5C1AA_Laurel'!R7+'5C1AB_Apex'!R7+'5C1AC_Smothers'!R7+'5C1AD_Greater'!R7+'5C1R_Iberville'!R7+'5C1N_Delta'!R7+'5C1S_LC Col Prep'!R7+'5C1T_Northeast'!R7+'5C1U_Acadiana Ren'!R7+'5C1I_LA Key'!R7+'5C1V_Laf Ren'!R7+'5C1O_Impact'!R7+'5C1P_Vision'!R7+'5C2_LAVCA'!R7+'5C1H_Southwest'!R7+'5C1G_JS Clark'!R7+'5C1AH_BRUP'!R7+'5C1X_Tangi'!R7+'5C1Y_GEO'!R7+'5C1AI_Harmony'!R7+'5C1AJ_Athlos'!R7+'5C1AG_Collegiate'!R7+'5C1M_GEO Mid'!R7+Placeholder_Tallulah!R7</f>
        <v>596201</v>
      </c>
      <c r="S7" s="1372">
        <f>'5C3_UnvView'!S7+'5C2_LAVCA'!S7</f>
        <v>40826</v>
      </c>
      <c r="T7" s="60">
        <f>'5C1B_DArbonne'!S7+'5C1A_Madison'!S7+'5C1C_Intl High'!S7+'5C3_UnvView'!T7+'5C1F_L.C. Charter'!S7+'5C1E_LFNO'!S7+'5C1D_NOMMA'!S7+'5C1AE_Noble Minds'!S7+'5C1J_Jeff Chamber'!S7+'5C1Q_Advantage'!S7+'5C1AF_JCFA-Laf'!S7+'5C1W_Willow'!S7+'5C1Z_Lincoln Prep'!S7+'5C1AA_Laurel'!S7+'5C1AB_Apex'!S7+'5C1AC_Smothers'!S7+'5C1AD_Greater'!S7+'5C1R_Iberville'!S7+'5C1N_Delta'!S7+'5C1S_LC Col Prep'!S7+'5C1T_Northeast'!S7+'5C1U_Acadiana Ren'!S7+'5C1I_LA Key'!S7+'5C1V_Laf Ren'!S7+'5C1O_Impact'!S7+'5C1P_Vision'!S7+'5C2_LAVCA'!T7+'5C1H_Southwest'!S7+'5C1G_JS Clark'!S7+'5C1AH_BRUP'!S7+'5C1X_Tangi'!S7+'5C1Y_GEO'!S7+'5C1AI_Harmony'!S7+'5C1AJ_Athlos'!S7+'5C1AG_Collegiate'!S7+'5C1M_GEO Mid'!S7+Placeholder_Tallulah!S7</f>
        <v>0</v>
      </c>
      <c r="U7" s="60">
        <f>'5C1B_DArbonne'!T7+'5C1A_Madison'!T7+'5C1C_Intl High'!T7+'5C3_UnvView'!U7+'5C1F_L.C. Charter'!T7+'5C1E_LFNO'!T7+'5C1D_NOMMA'!T7+'5C1AE_Noble Minds'!T7+'5C1J_Jeff Chamber'!T7+'5C1Q_Advantage'!T7+'5C1AF_JCFA-Laf'!T7+'5C1W_Willow'!T7+'5C1Z_Lincoln Prep'!T7+'5C1AA_Laurel'!T7+'5C1AB_Apex'!T7+'5C1AC_Smothers'!T7+'5C1AD_Greater'!T7+'5C1R_Iberville'!T7+'5C1N_Delta'!T7+'5C1S_LC Col Prep'!T7+'5C1T_Northeast'!T7+'5C1U_Acadiana Ren'!T7+'5C1I_LA Key'!T7+'5C1V_Laf Ren'!T7+'5C1O_Impact'!T7+'5C1P_Vision'!T7+'5C2_LAVCA'!U7+'5C1H_Southwest'!T7+'5C1G_JS Clark'!T7+'5C1AH_BRUP'!T7+'5C1X_Tangi'!T7+'5C1Y_GEO'!T7+'5C1AI_Harmony'!T7+'5C1AJ_Athlos'!T7+'5C1AG_Collegiate'!T7+'5C1M_GEO Mid'!T7+Placeholder_Tallulah!T7</f>
        <v>0</v>
      </c>
      <c r="V7" s="61">
        <f>'5C1B_DArbonne'!U7+'5C1A_Madison'!U7+'5C1C_Intl High'!U7+'5C3_UnvView'!V7+'5C1F_L.C. Charter'!U7+'5C1E_LFNO'!U7+'5C1D_NOMMA'!U7+'5C1AE_Noble Minds'!U7+'5C1J_Jeff Chamber'!U7+'5C1Q_Advantage'!U7+'5C1AF_JCFA-Laf'!U7+'5C1W_Willow'!U7+'5C1Z_Lincoln Prep'!U7+'5C1AA_Laurel'!U7+'5C1AB_Apex'!U7+'5C1AC_Smothers'!U7+'5C1AD_Greater'!U7+'5C1R_Iberville'!U7+'5C1N_Delta'!U7+'5C1S_LC Col Prep'!U7+'5C1T_Northeast'!U7+'5C1U_Acadiana Ren'!U7+'5C1I_LA Key'!U7+'5C1V_Laf Ren'!U7+'5C1O_Impact'!U7+'5C1P_Vision'!U7+'5C2_LAVCA'!V7+'5C1H_Southwest'!U7+'5C1G_JS Clark'!U7+'5C1AH_BRUP'!U7+'5C1X_Tangi'!U7+'5C1Y_GEO'!U7+'5C1AI_Harmony'!U7+'5C1AJ_Athlos'!U7+'5C1AG_Collegiate'!U7+'5C1M_GEO Mid'!U7+Placeholder_Tallulah!U7</f>
        <v>0</v>
      </c>
      <c r="W7" s="92">
        <f>'5C1B_DArbonne'!V7+'5C1A_Madison'!V7+'5C1C_Intl High'!V7+'5C3_UnvView'!W7+'5C1F_L.C. Charter'!V7+'5C1E_LFNO'!V7+'5C1D_NOMMA'!V7+'5C1AE_Noble Minds'!V7+'5C1J_Jeff Chamber'!V7+'5C1Q_Advantage'!V7+'5C1AF_JCFA-Laf'!V7+'5C1W_Willow'!V7+'5C1Z_Lincoln Prep'!V7+'5C1AA_Laurel'!V7+'5C1AB_Apex'!V7+'5C1AC_Smothers'!V7+'5C1AD_Greater'!V7+'5C1R_Iberville'!V7+'5C1N_Delta'!V7+'5C1S_LC Col Prep'!V7+'5C1T_Northeast'!V7+'5C1U_Acadiana Ren'!V7+'5C1I_LA Key'!V7+'5C1V_Laf Ren'!V7+'5C1O_Impact'!V7+'5C1P_Vision'!V7+'5C2_LAVCA'!W7+'5C1H_Southwest'!V7+'5C1G_JS Clark'!V7+'5C1AH_BRUP'!V7+'5C1X_Tangi'!V7+'5C1Y_GEO'!V7+'5C1AI_Harmony'!V7+'5C1AJ_Athlos'!V7+'5C1AG_Collegiate'!V7+'5C1M_GEO Mid'!V7+Placeholder_Tallulah!V7</f>
        <v>0</v>
      </c>
      <c r="X7" s="65">
        <f>'5C1B_DArbonne'!W7+'5C1A_Madison'!W7+'5C1C_Intl High'!W7+'5C3_UnvView'!X7+'5C1F_L.C. Charter'!W7+'5C1E_LFNO'!W7+'5C1D_NOMMA'!W7+'5C1AE_Noble Minds'!W7+'5C1J_Jeff Chamber'!W7+'5C1Q_Advantage'!W7+'5C1AF_JCFA-Laf'!W7+'5C1W_Willow'!W7+'5C1Z_Lincoln Prep'!W7+'5C1AA_Laurel'!W7+'5C1AB_Apex'!W7+'5C1AC_Smothers'!W7+'5C1AD_Greater'!W7+'5C1R_Iberville'!W7+'5C1N_Delta'!W7+'5C1S_LC Col Prep'!W7+'5C1T_Northeast'!W7+'5C1U_Acadiana Ren'!W7+'5C1I_LA Key'!W7+'5C1V_Laf Ren'!W7+'5C1O_Impact'!W7+'5C1P_Vision'!W7+'5C2_LAVCA'!X7+'5C1H_Southwest'!W7+'5C1G_JS Clark'!W7+'5C1AH_BRUP'!W7+'5C1X_Tangi'!W7+'5C1Y_GEO'!W7+'5C1AI_Harmony'!W7+'5C1AJ_Athlos'!W7+'5C1AG_Collegiate'!W7+'5C1M_GEO Mid'!W7+Placeholder_Tallulah!W7</f>
        <v>0</v>
      </c>
      <c r="Y7" s="92">
        <f>'5C1B_DArbonne'!X7+'5C1A_Madison'!X7+'5C1C_Intl High'!X7+'5C3_UnvView'!Y7+'5C1F_L.C. Charter'!X7+'5C1E_LFNO'!X7+'5C1D_NOMMA'!X7+'5C1AE_Noble Minds'!X7+'5C1J_Jeff Chamber'!X7+'5C1Q_Advantage'!X7+'5C1AF_JCFA-Laf'!X7+'5C1W_Willow'!X7+'5C1Z_Lincoln Prep'!X7+'5C1AA_Laurel'!X7+'5C1AB_Apex'!X7+'5C1AC_Smothers'!X7+'5C1AD_Greater'!X7+'5C1R_Iberville'!X7+'5C1N_Delta'!X7+'5C1S_LC Col Prep'!X7+'5C1T_Northeast'!X7+'5C1U_Acadiana Ren'!X7+'5C1I_LA Key'!X7+'5C1V_Laf Ren'!X7+'5C1O_Impact'!X7+'5C1P_Vision'!X7+'5C2_LAVCA'!Y7+'5C1H_Southwest'!X7+'5C1G_JS Clark'!X7+'5C1AH_BRUP'!X7+'5C1X_Tangi'!X7+'5C1Y_GEO'!X7+'5C1AI_Harmony'!X7+'5C1AJ_Athlos'!X7+'5C1AG_Collegiate'!X7+'5C1M_GEO Mid'!X7+Placeholder_Tallulah!X7</f>
        <v>0</v>
      </c>
      <c r="Z7" s="60">
        <f>'5C1B_DArbonne'!Y7+'5C1A_Madison'!Y7+'5C1C_Intl High'!Y7+'5C3_UnvView'!Z7+'5C1F_L.C. Charter'!Y7+'5C1E_LFNO'!Y7+'5C1D_NOMMA'!Y7+'5C1AE_Noble Minds'!Y7+'5C1J_Jeff Chamber'!Y7+'5C1Q_Advantage'!Y7+'5C1AF_JCFA-Laf'!Y7+'5C1W_Willow'!Y7+'5C1Z_Lincoln Prep'!Y7+'5C1AA_Laurel'!Y7+'5C1AB_Apex'!Y7+'5C1AC_Smothers'!Y7+'5C1AD_Greater'!Y7+'5C1R_Iberville'!Y7+'5C1N_Delta'!Y7+'5C1S_LC Col Prep'!Y7+'5C1T_Northeast'!Y7+'5C1U_Acadiana Ren'!Y7+'5C1I_LA Key'!Y7+'5C1V_Laf Ren'!Y7+'5C1O_Impact'!Y7+'5C1P_Vision'!Y7+'5C2_LAVCA'!Z7+'5C1H_Southwest'!Y7+'5C1G_JS Clark'!Y7+'5C1AH_BRUP'!Y7+'5C1X_Tangi'!Y7+'5C1Y_GEO'!Y7+'5C1AI_Harmony'!Y7+'5C1AJ_Athlos'!Y7+'5C1AG_Collegiate'!Y7+'5C1M_GEO Mid'!Y7+Placeholder_Tallulah!Y7</f>
        <v>0</v>
      </c>
      <c r="AA7" s="92">
        <f>'5C1B_DArbonne'!Z7+'5C1A_Madison'!Z7+'5C1C_Intl High'!Z7+'5C3_UnvView'!AA7+'5C1F_L.C. Charter'!Z7+'5C1E_LFNO'!Z7+'5C1D_NOMMA'!Z7+'5C1AE_Noble Minds'!Z7+'5C1J_Jeff Chamber'!Z7+'5C1Q_Advantage'!Z7+'5C1AF_JCFA-Laf'!Z7+'5C1W_Willow'!Z7+'5C1Z_Lincoln Prep'!Z7+'5C1AA_Laurel'!Z7+'5C1AB_Apex'!Z7+'5C1AC_Smothers'!Z7+'5C1AD_Greater'!Z7+'5C1R_Iberville'!Z7+'5C1N_Delta'!Z7+'5C1S_LC Col Prep'!Z7+'5C1T_Northeast'!Z7+'5C1U_Acadiana Ren'!Z7+'5C1I_LA Key'!Z7+'5C1V_Laf Ren'!Z7+'5C1O_Impact'!Z7+'5C1P_Vision'!Z7+'5C2_LAVCA'!AA7+'5C1H_Southwest'!Z7+'5C1G_JS Clark'!Z7+'5C1AH_BRUP'!Z7+'5C1X_Tangi'!Z7+'5C1Y_GEO'!Z7+'5C1AI_Harmony'!Z7+'5C1AJ_Athlos'!Z7+'5C1AG_Collegiate'!Z7+'5C1M_GEO Mid'!Z7+Placeholder_Tallulah!Z7</f>
        <v>0</v>
      </c>
      <c r="AB7" s="60">
        <f>'5C1B_DArbonne'!AA7+'5C1A_Madison'!AA7+'5C1C_Intl High'!AA7+'5C3_UnvView'!AB7+'5C1F_L.C. Charter'!AA7+'5C1E_LFNO'!AA7+'5C1D_NOMMA'!AA7+'5C1AE_Noble Minds'!AA7+'5C1J_Jeff Chamber'!AA7+'5C1Q_Advantage'!AA7+'5C1AF_JCFA-Laf'!AA7+'5C1W_Willow'!AA7+'5C1Z_Lincoln Prep'!AA7+'5C1AA_Laurel'!AA7+'5C1AB_Apex'!AA7+'5C1AC_Smothers'!AA7+'5C1AD_Greater'!AA7+'5C1R_Iberville'!AA7+'5C1N_Delta'!AA7+'5C1S_LC Col Prep'!AA7+'5C1T_Northeast'!AA7+'5C1U_Acadiana Ren'!AA7+'5C1I_LA Key'!AA7+'5C1V_Laf Ren'!AA7+'5C1O_Impact'!AA7+'5C1P_Vision'!AA7+'5C2_LAVCA'!AB7+'5C1H_Southwest'!AA7+'5C1G_JS Clark'!AA7+'5C1AH_BRUP'!AA7+'5C1X_Tangi'!AA7+'5C1Y_GEO'!AA7+'5C1AI_Harmony'!AA7+'5C1AJ_Athlos'!AA7+'5C1AG_Collegiate'!AA7+'5C1M_GEO Mid'!AA7+Placeholder_Tallulah!AA7</f>
        <v>0</v>
      </c>
      <c r="AC7" s="60">
        <f>'5C1B_DArbonne'!AB7+'5C1A_Madison'!AB7+'5C1C_Intl High'!AB7+'5C3_UnvView'!AC7+'5C1F_L.C. Charter'!AB7+'5C1E_LFNO'!AB7+'5C1D_NOMMA'!AB7+'5C1AE_Noble Minds'!AB7+'5C1J_Jeff Chamber'!AB7+'5C1Q_Advantage'!AB7+'5C1AF_JCFA-Laf'!AB7+'5C1W_Willow'!AB7+'5C1Z_Lincoln Prep'!AB7+'5C1AA_Laurel'!AB7+'5C1AB_Apex'!AB7+'5C1AC_Smothers'!AB7+'5C1AD_Greater'!AB7+'5C1R_Iberville'!AB7+'5C1N_Delta'!AB7+'5C1S_LC Col Prep'!AB7+'5C1T_Northeast'!AB7+'5C1U_Acadiana Ren'!AB7+'5C1I_LA Key'!AB7+'5C1V_Laf Ren'!AB7+'5C1O_Impact'!AB7+'5C1P_Vision'!AB7+'5C2_LAVCA'!AC7+'5C1H_Southwest'!AB7+'5C1G_JS Clark'!AB7+'5C1AH_BRUP'!AB7+'5C1X_Tangi'!AB7+'5C1Y_GEO'!AB7+'5C1AI_Harmony'!AB7+'5C1AJ_Athlos'!AB7+'5C1AG_Collegiate'!AB7+'5C1M_GEO Mid'!AB7+Placeholder_Tallulah!AB7</f>
        <v>0</v>
      </c>
      <c r="AD7" s="92">
        <f>'5C1B_DArbonne'!AC7+'5C1A_Madison'!AC7+'5C1C_Intl High'!AC7+'5C3_UnvView'!AD7+'5C1F_L.C. Charter'!AC7+'5C1E_LFNO'!AC7+'5C1D_NOMMA'!AC7+'5C1AE_Noble Minds'!AC7+'5C1J_Jeff Chamber'!AC7+'5C1Q_Advantage'!AC7+'5C1AF_JCFA-Laf'!AC7+'5C1W_Willow'!AC7+'5C1Z_Lincoln Prep'!AC7+'5C1AA_Laurel'!AC7+'5C1AB_Apex'!AC7+'5C1AC_Smothers'!AC7+'5C1AD_Greater'!AC7+'5C1R_Iberville'!AC7+'5C1N_Delta'!AC7+'5C1S_LC Col Prep'!AC7+'5C1T_Northeast'!AC7+'5C1U_Acadiana Ren'!AC7+'5C1I_LA Key'!AC7+'5C1V_Laf Ren'!AC7+'5C1O_Impact'!AC7+'5C1P_Vision'!AC7+'5C2_LAVCA'!AD7+'5C1H_Southwest'!AC7+'5C1G_JS Clark'!AC7+'5C1AH_BRUP'!AC7+'5C1X_Tangi'!AC7+'5C1Y_GEO'!AC7+'5C1AI_Harmony'!AC7+'5C1AJ_Athlos'!AC7+'5C1AG_Collegiate'!AC7+'5C1M_GEO Mid'!AC7+Placeholder_Tallulah!AC7</f>
        <v>0</v>
      </c>
      <c r="AE7" s="96">
        <f>'5C1B_DArbonne'!AD7+'5C1A_Madison'!AD7+'5C1C_Intl High'!AD7+'5C3_UnvView'!AE7+'5C1F_L.C. Charter'!AD7+'5C1E_LFNO'!AD7+'5C1D_NOMMA'!AD7+'5C1AE_Noble Minds'!AD7+'5C1J_Jeff Chamber'!AD7+'5C1Q_Advantage'!AD7+'5C1AF_JCFA-Laf'!AD7+'5C1W_Willow'!AD7+'5C1Z_Lincoln Prep'!AD7+'5C1AA_Laurel'!AD7+'5C1AB_Apex'!AD7+'5C1AC_Smothers'!AD7+'5C1AD_Greater'!AD7+'5C1R_Iberville'!AD7+'5C1N_Delta'!AD7+'5C1S_LC Col Prep'!AD7+'5C1T_Northeast'!AD7+'5C1U_Acadiana Ren'!AD7+'5C1I_LA Key'!AD7+'5C1V_Laf Ren'!AD7+'5C1O_Impact'!AD7+'5C1P_Vision'!AD7+'5C2_LAVCA'!AE7+'5C1H_Southwest'!AD7+'5C1G_JS Clark'!AD7+'5C1AH_BRUP'!AD7+'5C1X_Tangi'!AD7+'5C1Y_GEO'!AD7+'5C1AI_Harmony'!AD7+'5C1AJ_Athlos'!AD7+'5C1AG_Collegiate'!AD7+'5C1M_GEO Mid'!AD7+Placeholder_Tallulah!AD7</f>
        <v>0</v>
      </c>
      <c r="AF7" s="66">
        <f>'Source Data'!N7</f>
        <v>2561</v>
      </c>
      <c r="AG7" s="89">
        <f>'5C1B_DArbonne'!AF7+'5C1A_Madison'!AF7+'5C1C_Intl High'!AF7+'5C3_UnvView'!AG7+'5C1F_L.C. Charter'!AF7+'5C1E_LFNO'!AF7+'5C1D_NOMMA'!AF7+'5C1AE_Noble Minds'!AF7+'5C1J_Jeff Chamber'!AF7+'5C1Q_Advantage'!AF7+'5C1AF_JCFA-Laf'!AF7+'5C1W_Willow'!AF7+'5C1Z_Lincoln Prep'!AF7+'5C1AA_Laurel'!AF7+'5C1AB_Apex'!AF7+'5C1AC_Smothers'!AF7+'5C1AD_Greater'!AF7+'5C1R_Iberville'!AF7+'5C1N_Delta'!AF7+'5C1S_LC Col Prep'!AF7+'5C1T_Northeast'!AF7+'5C1U_Acadiana Ren'!AF7+'5C1I_LA Key'!AF7+'5C1V_Laf Ren'!AF7+'5C1O_Impact'!AF7+'5C1P_Vision'!AF7+'5C2_LAVCA'!AG7+'5C1H_Southwest'!AF7+'5C1G_JS Clark'!AF7+'5C1AH_BRUP'!AF7+'5C1X_Tangi'!AF7+'5C1Y_GEO'!AF7+'5C1AI_Harmony'!AF7+'5C1AJ_Athlos'!AF7+'5C1AG_Collegiate'!AF7+'5C1M_GEO Mid'!AF7+Placeholder_Tallulah!AF7</f>
        <v>0</v>
      </c>
      <c r="AH7" s="318">
        <f>'5C1B_DArbonne'!AG7+'5C1A_Madison'!AG7+'5C1C_Intl High'!AG7+'5C3_UnvView'!AH7+'5C1F_L.C. Charter'!AG7+'5C1E_LFNO'!AG7+'5C1D_NOMMA'!AG7+'5C1AE_Noble Minds'!AG7+'5C1J_Jeff Chamber'!AG7+'5C1Q_Advantage'!AG7+'5C1AF_JCFA-Laf'!AG7+'5C1W_Willow'!AG7+'5C1Z_Lincoln Prep'!AG7+'5C1AA_Laurel'!AG7+'5C1AB_Apex'!AG7+'5C1AC_Smothers'!AG7+'5C1AD_Greater'!AG7+'5C1R_Iberville'!AG7+'5C1N_Delta'!AG7+'5C1S_LC Col Prep'!AG7+'5C1T_Northeast'!AG7+'5C1U_Acadiana Ren'!AG7+'5C1I_LA Key'!AG7+'5C1V_Laf Ren'!AG7+'5C1O_Impact'!AG7+'5C1P_Vision'!AG7+'5C2_LAVCA'!AH7+'5C1H_Southwest'!AG7+'5C1G_JS Clark'!AG7+'5C1AH_BRUP'!AG7+'5C1X_Tangi'!AG7+'5C1Y_GEO'!AG7+'5C1AI_Harmony'!AG7+'5C1AJ_Athlos'!AG7+'5C1AG_Collegiate'!AG7+'5C1M_GEO Mid'!AG7+Placeholder_Tallulah!AG7</f>
        <v>0</v>
      </c>
      <c r="AI7" s="66">
        <f>'5C1B_DArbonne'!AH7+'5C1A_Madison'!AH7+'5C1C_Intl High'!AH7+'5C3_UnvView'!AI7+'5C1F_L.C. Charter'!AH7+'5C1E_LFNO'!AH7+'5C1D_NOMMA'!AH7+'5C1AE_Noble Minds'!AH7+'5C1J_Jeff Chamber'!AH7+'5C1Q_Advantage'!AH7+'5C1AF_JCFA-Laf'!AH7+'5C1W_Willow'!AH7+'5C1Z_Lincoln Prep'!AH7+'5C1AA_Laurel'!AH7+'5C1AB_Apex'!AH7+'5C1AC_Smothers'!AH7+'5C1AD_Greater'!AH7+'5C1R_Iberville'!AH7+'5C1N_Delta'!AH7+'5C1S_LC Col Prep'!AH7+'5C1T_Northeast'!AH7+'5C1U_Acadiana Ren'!AH7+'5C1I_LA Key'!AH7+'5C1V_Laf Ren'!AH7+'5C1O_Impact'!AH7+'5C1P_Vision'!AH7+'5C2_LAVCA'!AI7+'5C1H_Southwest'!AH7+'5C1G_JS Clark'!AH7+'5C1AH_BRUP'!AH7+'5C1X_Tangi'!AH7+'5C1Y_GEO'!AH7+'5C1AI_Harmony'!AH7+'5C1AJ_Athlos'!AH7+'5C1AG_Collegiate'!AH7+'5C1M_GEO Mid'!AH7+Placeholder_Tallulah!AH7</f>
        <v>0</v>
      </c>
      <c r="AJ7" s="318">
        <f>'5C1B_DArbonne'!AI7+'5C1A_Madison'!AI7+'5C1C_Intl High'!AI7+'5C3_UnvView'!AJ7+'5C1F_L.C. Charter'!AI7+'5C1E_LFNO'!AI7+'5C1D_NOMMA'!AI7+'5C1AE_Noble Minds'!AI7+'5C1J_Jeff Chamber'!AI7+'5C1Q_Advantage'!AI7+'5C1AF_JCFA-Laf'!AI7+'5C1W_Willow'!AI7+'5C1Z_Lincoln Prep'!AI7+'5C1AA_Laurel'!AI7+'5C1AB_Apex'!AI7+'5C1AC_Smothers'!AI7+'5C1AD_Greater'!AI7+'5C1R_Iberville'!AI7+'5C1N_Delta'!AI7+'5C1S_LC Col Prep'!AI7+'5C1T_Northeast'!AI7+'5C1U_Acadiana Ren'!AI7+'5C1I_LA Key'!AI7+'5C1V_Laf Ren'!AI7+'5C1O_Impact'!AI7+'5C1P_Vision'!AI7+'5C2_LAVCA'!AJ7+'5C1H_Southwest'!AI7+'5C1G_JS Clark'!AI7+'5C1AH_BRUP'!AI7+'5C1X_Tangi'!AI7+'5C1Y_GEO'!AI7+'5C1AI_Harmony'!AI7+'5C1AJ_Athlos'!AI7+'5C1AG_Collegiate'!AI7+'5C1M_GEO Mid'!AI7+Placeholder_Tallulah!AI7</f>
        <v>0</v>
      </c>
      <c r="AK7" s="68">
        <f>'5C1B_DArbonne'!AJ7+'5C1A_Madison'!AJ7+'5C1C_Intl High'!AJ7+'5C3_UnvView'!AK7+'5C1F_L.C. Charter'!AJ7+'5C1E_LFNO'!AJ7+'5C1D_NOMMA'!AJ7+'5C1AE_Noble Minds'!AJ7+'5C1J_Jeff Chamber'!AJ7+'5C1Q_Advantage'!AJ7+'5C1AF_JCFA-Laf'!AJ7+'5C1W_Willow'!AJ7+'5C1Z_Lincoln Prep'!AJ7+'5C1AA_Laurel'!AJ7+'5C1AB_Apex'!AJ7+'5C1AC_Smothers'!AJ7+'5C1AD_Greater'!AJ7+'5C1R_Iberville'!AJ7+'5C1N_Delta'!AJ7+'5C1S_LC Col Prep'!AJ7+'5C1T_Northeast'!AJ7+'5C1U_Acadiana Ren'!AJ7+'5C1I_LA Key'!AJ7+'5C1V_Laf Ren'!AJ7+'5C1O_Impact'!AJ7+'5C1P_Vision'!AJ7+'5C2_LAVCA'!AK7+'5C1H_Southwest'!AJ7+'5C1G_JS Clark'!AJ7+'5C1AH_BRUP'!AJ7+'5C1X_Tangi'!AJ7+'5C1Y_GEO'!AJ7+'5C1AI_Harmony'!AJ7+'5C1AJ_Athlos'!AJ7+'5C1AG_Collegiate'!AJ7+'5C1M_GEO Mid'!AJ7+Placeholder_Tallulah!AJ7</f>
        <v>0</v>
      </c>
      <c r="AL7" s="67">
        <f>'5C1B_DArbonne'!AK7+'5C1A_Madison'!AK7+'5C1C_Intl High'!AK7+'5C3_UnvView'!AL7+'5C1F_L.C. Charter'!AK7+'5C1E_LFNO'!AK7+'5C1D_NOMMA'!AK7+'5C1AE_Noble Minds'!AK7+'5C1J_Jeff Chamber'!AK7+'5C1Q_Advantage'!AK7+'5C1AF_JCFA-Laf'!AK7+'5C1W_Willow'!AK7+'5C1Z_Lincoln Prep'!AK7+'5C1AA_Laurel'!AK7+'5C1AB_Apex'!AK7+'5C1AC_Smothers'!AK7+'5C1AD_Greater'!AK7+'5C1R_Iberville'!AK7+'5C1N_Delta'!AK7+'5C1S_LC Col Prep'!AK7+'5C1T_Northeast'!AK7+'5C1U_Acadiana Ren'!AK7+'5C1I_LA Key'!AK7+'5C1V_Laf Ren'!AK7+'5C1O_Impact'!AK7+'5C1P_Vision'!AK7+'5C2_LAVCA'!AL7+'5C1H_Southwest'!AK7+'5C1G_JS Clark'!AK7+'5C1AH_BRUP'!AK7+'5C1X_Tangi'!AK7+'5C1Y_GEO'!AK7+'5C1AI_Harmony'!AK7+'5C1AJ_Athlos'!AK7+'5C1AG_Collegiate'!AK7+'5C1M_GEO Mid'!AK7+Placeholder_Tallulah!AK7</f>
        <v>0</v>
      </c>
      <c r="AM7" s="89">
        <f>'5C1B_DArbonne'!AL7+'5C1A_Madison'!AL7+'5C1C_Intl High'!AL7+'5C3_UnvView'!AM7+'5C1F_L.C. Charter'!AL7+'5C1E_LFNO'!AL7+'5C1D_NOMMA'!AL7+'5C1AE_Noble Minds'!AL7+'5C1J_Jeff Chamber'!AL7+'5C1Q_Advantage'!AL7+'5C1AF_JCFA-Laf'!AL7+'5C1W_Willow'!AL7+'5C1Z_Lincoln Prep'!AL7+'5C1AA_Laurel'!AL7+'5C1AB_Apex'!AL7+'5C1AC_Smothers'!AL7+'5C1AD_Greater'!AL7+'5C1R_Iberville'!AL7+'5C1N_Delta'!AL7+'5C1S_LC Col Prep'!AL7+'5C1T_Northeast'!AL7+'5C1U_Acadiana Ren'!AL7+'5C1I_LA Key'!AL7+'5C1V_Laf Ren'!AL7+'5C1O_Impact'!AL7+'5C1P_Vision'!AL7+'5C2_LAVCA'!AM7+'5C1H_Southwest'!AL7+'5C1G_JS Clark'!AL7+'5C1AH_BRUP'!AL7+'5C1X_Tangi'!AL7+'5C1Y_GEO'!AL7+'5C1AI_Harmony'!AL7+'5C1AJ_Athlos'!AL7+'5C1AG_Collegiate'!AL7+'5C1M_GEO Mid'!AL7+Placeholder_Tallulah!AL7</f>
        <v>265190</v>
      </c>
      <c r="AN7" s="70">
        <f>'5C1B_DArbonne'!AM7+'5C1A_Madison'!AM7+'5C1C_Intl High'!AM7+'5C3_UnvView'!AN7+'5C1F_L.C. Charter'!AM7+'5C1E_LFNO'!AM7+'5C1D_NOMMA'!AM7+'5C1AE_Noble Minds'!AM7+'5C1J_Jeff Chamber'!AM7+'5C1Q_Advantage'!AM7+'5C1AF_JCFA-Laf'!AM7+'5C1W_Willow'!AM7+'5C1Z_Lincoln Prep'!AM7+'5C1AA_Laurel'!AM7+'5C1AB_Apex'!AM7+'5C1AC_Smothers'!AM7+'5C1AD_Greater'!AM7+'5C1R_Iberville'!AM7+'5C1N_Delta'!AM7+'5C1S_LC Col Prep'!AM7+'5C1T_Northeast'!AM7+'5C1U_Acadiana Ren'!AM7+'5C1I_LA Key'!AM7+'5C1V_Laf Ren'!AM7+'5C1O_Impact'!AM7+'5C1P_Vision'!AM7+'5C2_LAVCA'!AN7+'5C1H_Southwest'!AM7+'5C1G_JS Clark'!AM7+'5C1AH_BRUP'!AM7+'5C1X_Tangi'!AM7+'5C1Y_GEO'!AM7+'5C1AI_Harmony'!AM7+'5C1AJ_Athlos'!AM7+'5C1AG_Collegiate'!AM7+'5C1M_GEO Mid'!AM7+Placeholder_Tallulah!AM7</f>
        <v>0</v>
      </c>
      <c r="AO7" s="89">
        <f>'5C1B_DArbonne'!AN7+'5C1A_Madison'!AN7+'5C1C_Intl High'!AN7+'5C3_UnvView'!AO7+'5C1F_L.C. Charter'!AN7+'5C1E_LFNO'!AN7+'5C1D_NOMMA'!AN7+'5C1AE_Noble Minds'!AN7+'5C1J_Jeff Chamber'!AN7+'5C1Q_Advantage'!AN7+'5C1AF_JCFA-Laf'!AN7+'5C1W_Willow'!AN7+'5C1Z_Lincoln Prep'!AN7+'5C1AA_Laurel'!AN7+'5C1AB_Apex'!AN7+'5C1AC_Smothers'!AN7+'5C1AD_Greater'!AN7+'5C1R_Iberville'!AN7+'5C1N_Delta'!AN7+'5C1S_LC Col Prep'!AN7+'5C1T_Northeast'!AN7+'5C1U_Acadiana Ren'!AN7+'5C1I_LA Key'!AN7+'5C1V_Laf Ren'!AN7+'5C1O_Impact'!AN7+'5C1P_Vision'!AN7+'5C2_LAVCA'!AO7+'5C1H_Southwest'!AN7+'5C1G_JS Clark'!AN7+'5C1AH_BRUP'!AN7+'5C1X_Tangi'!AN7+'5C1Y_GEO'!AN7+'5C1AI_Harmony'!AN7+'5C1AJ_Athlos'!AN7+'5C1AG_Collegiate'!AN7+'5C1M_GEO Mid'!AN7+Placeholder_Tallulah!AN7</f>
        <v>0</v>
      </c>
      <c r="AP7" s="68">
        <f>'5C1B_DArbonne'!AO7+'5C1A_Madison'!AO7+'5C1C_Intl High'!AO7+'5C3_UnvView'!AP7+'5C1F_L.C. Charter'!AO7+'5C1E_LFNO'!AO7+'5C1D_NOMMA'!AO7+'5C1AE_Noble Minds'!AO7+'5C1J_Jeff Chamber'!AO7+'5C1Q_Advantage'!AO7+'5C1AF_JCFA-Laf'!AO7+'5C1W_Willow'!AO7+'5C1Z_Lincoln Prep'!AO7+'5C1AA_Laurel'!AO7+'5C1AB_Apex'!AO7+'5C1AC_Smothers'!AO7+'5C1AD_Greater'!AO7+'5C1R_Iberville'!AO7+'5C1N_Delta'!AO7+'5C1S_LC Col Prep'!AO7+'5C1T_Northeast'!AO7+'5C1U_Acadiana Ren'!AO7+'5C1I_LA Key'!AO7+'5C1V_Laf Ren'!AO7+'5C1O_Impact'!AO7+'5C1P_Vision'!AO7+'5C2_LAVCA'!AP7+'5C1H_Southwest'!AO7+'5C1G_JS Clark'!AO7+'5C1AH_BRUP'!AO7+'5C1X_Tangi'!AO7+'5C1Y_GEO'!AO7+'5C1AI_Harmony'!AO7+'5C1AJ_Athlos'!AO7+'5C1AG_Collegiate'!AO7+'5C1M_GEO Mid'!AO7+Placeholder_Tallulah!AO7</f>
        <v>1434</v>
      </c>
      <c r="AQ7" s="89">
        <f>'5C1B_DArbonne'!AP7+'5C1A_Madison'!AP7+'5C1C_Intl High'!AP7+'5C3_UnvView'!AQ7+'5C1F_L.C. Charter'!AP7+'5C1E_LFNO'!AP7+'5C1D_NOMMA'!AP7+'5C1AE_Noble Minds'!AP7+'5C1J_Jeff Chamber'!AP7+'5C1Q_Advantage'!AP7+'5C1AF_JCFA-Laf'!AP7+'5C1W_Willow'!AP7+'5C1Z_Lincoln Prep'!AP7+'5C1AA_Laurel'!AP7+'5C1AB_Apex'!AP7+'5C1AC_Smothers'!AP7+'5C1AD_Greater'!AP7+'5C1R_Iberville'!AP7+'5C1N_Delta'!AP7+'5C1S_LC Col Prep'!AP7+'5C1T_Northeast'!AP7+'5C1U_Acadiana Ren'!AP7+'5C1I_LA Key'!AP7+'5C1V_Laf Ren'!AP7+'5C1O_Impact'!AP7+'5C1P_Vision'!AP7+'5C2_LAVCA'!AQ7+'5C1H_Southwest'!AP7+'5C1G_JS Clark'!AP7+'5C1AH_BRUP'!AP7+'5C1X_Tangi'!AP7+'5C1Y_GEO'!AP7+'5C1AI_Harmony'!AP7+'5C1AJ_Athlos'!AP7+'5C1AG_Collegiate'!AP7+'5C1M_GEO Mid'!AP7+Placeholder_Tallulah!AP7</f>
        <v>0</v>
      </c>
      <c r="AR7" s="68">
        <f>'5C1B_DArbonne'!AQ7+'5C1A_Madison'!AQ7+'5C1C_Intl High'!AQ7+'5C3_UnvView'!AR7+'5C1F_L.C. Charter'!AQ7+'5C1E_LFNO'!AQ7+'5C1D_NOMMA'!AQ7+'5C1AE_Noble Minds'!AQ7+'5C1J_Jeff Chamber'!AQ7+'5C1Q_Advantage'!AQ7+'5C1AF_JCFA-Laf'!AQ7+'5C1W_Willow'!AQ7+'5C1Z_Lincoln Prep'!AQ7+'5C1AA_Laurel'!AQ7+'5C1AB_Apex'!AQ7+'5C1AC_Smothers'!AQ7+'5C1AD_Greater'!AQ7+'5C1R_Iberville'!AQ7+'5C1N_Delta'!AQ7+'5C1S_LC Col Prep'!AQ7+'5C1T_Northeast'!AQ7+'5C1U_Acadiana Ren'!AQ7+'5C1I_LA Key'!AQ7+'5C1V_Laf Ren'!AQ7+'5C1O_Impact'!AQ7+'5C1P_Vision'!AQ7+'5C2_LAVCA'!AR7+'5C1H_Southwest'!AQ7+'5C1G_JS Clark'!AQ7+'5C1AH_BRUP'!AQ7+'5C1X_Tangi'!AQ7+'5C1Y_GEO'!AQ7+'5C1AI_Harmony'!AQ7+'5C1AJ_Athlos'!AQ7+'5C1AG_Collegiate'!AQ7+'5C1M_GEO Mid'!AQ7+Placeholder_Tallulah!AQ7</f>
        <v>0</v>
      </c>
      <c r="AS7" s="68">
        <f>'5C1B_DArbonne'!AR7+'5C1A_Madison'!AR7+'5C1C_Intl High'!AR7+'5C3_UnvView'!AS7+'5C1F_L.C. Charter'!AR7+'5C1E_LFNO'!AR7+'5C1D_NOMMA'!AR7+'5C1AE_Noble Minds'!AR7+'5C1J_Jeff Chamber'!AR7+'5C1Q_Advantage'!AR7+'5C1AF_JCFA-Laf'!AR7+'5C1W_Willow'!AR7+'5C1Z_Lincoln Prep'!AR7+'5C1AA_Laurel'!AR7+'5C1AB_Apex'!AR7+'5C1AC_Smothers'!AR7+'5C1AD_Greater'!AR7+'5C1R_Iberville'!AR7+'5C1N_Delta'!AR7+'5C1S_LC Col Prep'!AR7+'5C1T_Northeast'!AR7+'5C1U_Acadiana Ren'!AR7+'5C1I_LA Key'!AR7+'5C1V_Laf Ren'!AR7+'5C1O_Impact'!AR7+'5C1P_Vision'!AR7+'5C2_LAVCA'!AS7+'5C1H_Southwest'!AR7+'5C1G_JS Clark'!AR7+'5C1AH_BRUP'!AR7+'5C1X_Tangi'!AR7+'5C1Y_GEO'!AR7+'5C1AI_Harmony'!AR7+'5C1AJ_Athlos'!AR7+'5C1AG_Collegiate'!AR7+'5C1M_GEO Mid'!AR7+Placeholder_Tallulah!AR7</f>
        <v>0</v>
      </c>
      <c r="AT7" s="89">
        <f>'5C1B_DArbonne'!AS7+'5C1A_Madison'!AS7+'5C1C_Intl High'!AS7+'5C3_UnvView'!AT7+'5C1F_L.C. Charter'!AS7+'5C1E_LFNO'!AS7+'5C1D_NOMMA'!AS7+'5C1AE_Noble Minds'!AS7+'5C1J_Jeff Chamber'!AS7+'5C1Q_Advantage'!AS7+'5C1AF_JCFA-Laf'!AS7+'5C1W_Willow'!AS7+'5C1Z_Lincoln Prep'!AS7+'5C1AA_Laurel'!AS7+'5C1AB_Apex'!AS7+'5C1AC_Smothers'!AS7+'5C1AD_Greater'!AS7+'5C1R_Iberville'!AS7+'5C1N_Delta'!AS7+'5C1S_LC Col Prep'!AS7+'5C1T_Northeast'!AS7+'5C1U_Acadiana Ren'!AS7+'5C1I_LA Key'!AS7+'5C1V_Laf Ren'!AS7+'5C1O_Impact'!AS7+'5C1P_Vision'!AS7+'5C2_LAVCA'!AT7+'5C1H_Southwest'!AS7+'5C1G_JS Clark'!AS7+'5C1AH_BRUP'!AS7+'5C1X_Tangi'!AS7+'5C1Y_GEO'!AS7+'5C1AI_Harmony'!AS7+'5C1AJ_Athlos'!AS7+'5C1AG_Collegiate'!AS7+'5C1M_GEO Mid'!AS7+Placeholder_Tallulah!AS7</f>
        <v>22846</v>
      </c>
      <c r="AU7" s="69">
        <f t="shared" ref="AU7:AU70" si="1">AA7+AQ7</f>
        <v>0</v>
      </c>
      <c r="AV7" s="86">
        <f t="shared" ref="AV7:AV70" si="2">AD7+AT7</f>
        <v>22846</v>
      </c>
      <c r="AW7" s="189"/>
      <c r="AX7" s="65" t="e">
        <f>'5C1B_DArbonne'!AU7+'5C1A_Madison'!AU7+'5C1C_Intl High'!AU7+'5C3_UnvView'!AV7+'5C1F_L.C. Charter'!AU7+'5C1E_LFNO'!AU7+'5C1D_NOMMA'!AU7+'5C1AE_Noble Minds'!AU7+'5C1J_Jeff Chamber'!AU7+'5C1Q_Advantage'!AU7+'5C1AF_JCFA-Laf'!AU7+'5C1W_Willow'!AU7+'5C1Z_Lincoln Prep'!AU7+'5C1AA_Laurel'!AU7+'5C1AB_Apex'!AU7+'5C1AC_Smothers'!AU7+'5C1AD_Greater'!AU7+'5C1R_Iberville'!AU7+'5C1N_Delta'!AU7+'5C1S_LC Col Prep'!AU7+'5C1T_Northeast'!AU7+'5C1U_Acadiana Ren'!AU7+'5C1I_LA Key'!AU7+'5C1V_Laf Ren'!AU7+'5C1O_Impact'!AU7+'5C1P_Vision'!AU7+'5C2_LAVCA'!AV7+'5C1H_Southwest'!AU7+'5C1G_JS Clark'!AU7+'5C1AH_BRUP'!AU7+'5C1X_Tangi'!AU7+'5C1Y_GEO'!AU7+'5C1AI_Harmony'!AU7+'5C1AJ_Athlos'!AU7+'5C1AG_Collegiate'!AU7+'5C1M_GEO Mid'!AU7+Placeholder_Tallulah!#REF!</f>
        <v>#REF!</v>
      </c>
      <c r="AY7" s="65">
        <f t="shared" ref="AY7:AY70" si="3">-AN7</f>
        <v>0</v>
      </c>
      <c r="AZ7" s="65" t="e">
        <f t="shared" ref="AZ7:AZ70" si="4">AY7-AX7</f>
        <v>#REF!</v>
      </c>
    </row>
    <row r="8" spans="1:52" ht="16.149999999999999" customHeight="1" x14ac:dyDescent="0.2">
      <c r="A8" s="54">
        <v>2</v>
      </c>
      <c r="B8" s="55" t="s">
        <v>8</v>
      </c>
      <c r="C8" s="319">
        <f>'5C1B_DArbonne'!C8+'5C1A_Madison'!C8+'5C1C_Intl High'!C8+'5C3_UnvView'!C8+'5C1F_L.C. Charter'!C8+'5C1E_LFNO'!C8+'5C1D_NOMMA'!C8+'5C1AE_Noble Minds'!C8+'5C1J_Jeff Chamber'!C8+'5C1Q_Advantage'!C8+'5C1AF_JCFA-Laf'!C8+'5C1W_Willow'!C8+'5C1Z_Lincoln Prep'!C8+'5C1AA_Laurel'!C8+'5C1AB_Apex'!C8+'5C1AC_Smothers'!C8+'5C1AD_Greater'!C8+'5C1R_Iberville'!C8+'5C1N_Delta'!C8+'5C1S_LC Col Prep'!C8+'5C1T_Northeast'!C8+'5C1U_Acadiana Ren'!C8+'5C1I_LA Key'!C8+'5C1V_Laf Ren'!C8+'5C1O_Impact'!C8+'5C1P_Vision'!C8+'5C2_LAVCA'!C8+'5C1H_Southwest'!C8+'5C1G_JS Clark'!C8+'5C1AH_BRUP'!C8+'5C1X_Tangi'!C8+'5C1Y_GEO'!C8+'5C1AI_Harmony'!C8+'5C1AJ_Athlos'!C8+'5C1AG_Collegiate'!C8+'5C1M_GEO Mid'!C8+Placeholder_Tallulah!C8</f>
        <v>0</v>
      </c>
      <c r="D8" s="56">
        <f>'Source Data'!H8</f>
        <v>5855.7282403587005</v>
      </c>
      <c r="E8" s="74">
        <f>'5C1B_DArbonne'!E8+'5C1A_Madison'!E8+'5C1C_Intl High'!E8+'5C3_UnvView'!E8+'5C1F_L.C. Charter'!E8+'5C1E_LFNO'!E8+'5C1D_NOMMA'!E8+'5C1AE_Noble Minds'!E8+'5C1J_Jeff Chamber'!E8+'5C1Q_Advantage'!E8+'5C1AF_JCFA-Laf'!E8+'5C1W_Willow'!E8+'5C1Z_Lincoln Prep'!E8+'5C1AA_Laurel'!E8+'5C1AB_Apex'!E8+'5C1AC_Smothers'!E8+'5C1AD_Greater'!E8+'5C1R_Iberville'!E8+'5C1N_Delta'!E8+'5C1S_LC Col Prep'!E8+'5C1T_Northeast'!E8+'5C1U_Acadiana Ren'!E8+'5C1I_LA Key'!E8+'5C1V_Laf Ren'!E8+'5C1O_Impact'!E8+'5C1P_Vision'!E8+'5C2_LAVCA'!E8+'5C1H_Southwest'!E8+'5C1G_JS Clark'!E8+'5C1AH_BRUP'!E8+'5C1X_Tangi'!E8+'5C1Y_GEO'!E8+'5C1AI_Harmony'!E8+'5C1AJ_Athlos'!E8+'5C1AG_Collegiate'!E8+'5C1M_GEO Mid'!E8+Placeholder_Tallulah!E8</f>
        <v>0</v>
      </c>
      <c r="F8" s="337">
        <f>'5C1B_DArbonne'!F8+'5C1A_Madison'!F8+'5C1C_Intl High'!F8+'5C3_UnvView'!F8+'5C1F_L.C. Charter'!F8+'5C1E_LFNO'!F8+'5C1D_NOMMA'!F8+'5C1AE_Noble Minds'!F8+'5C1J_Jeff Chamber'!F8+'5C1Q_Advantage'!F8+'5C1AF_JCFA-Laf'!F8+'5C1W_Willow'!F8+'5C1Z_Lincoln Prep'!F8+'5C1AA_Laurel'!F8+'5C1AB_Apex'!F8+'5C1AC_Smothers'!F8+'5C1AD_Greater'!F8+'5C1R_Iberville'!F8+'5C1N_Delta'!F8+'5C1S_LC Col Prep'!F8+'5C1T_Northeast'!F8+'5C1U_Acadiana Ren'!F8+'5C1I_LA Key'!F8+'5C1V_Laf Ren'!F8+'5C1O_Impact'!F8+'5C1P_Vision'!F8+'5C2_LAVCA'!F8+'5C1H_Southwest'!F8+'5C1G_JS Clark'!F8+'5C1AH_BRUP'!F8+'5C1X_Tangi'!F8+'5C1Y_GEO'!F8+'5C1AI_Harmony'!F8+'5C1AJ_Athlos'!F8+'5C1AG_Collegiate'!F8+'5C1M_GEO Mid'!F8+Placeholder_Tallulah!F8</f>
        <v>0</v>
      </c>
      <c r="G8" s="56">
        <f>'Source Data'!I8</f>
        <v>744.36686504426837</v>
      </c>
      <c r="H8" s="74">
        <f>'5C1B_DArbonne'!H8+'5C1A_Madison'!H8+'5C1C_Intl High'!H8+'5C3_UnvView'!H8+'5C1F_L.C. Charter'!H8+'5C1E_LFNO'!H8+'5C1D_NOMMA'!H8+'5C1AE_Noble Minds'!H8+'5C1J_Jeff Chamber'!H8+'5C1Q_Advantage'!H8+'5C1AF_JCFA-Laf'!H8+'5C1W_Willow'!H8+'5C1Z_Lincoln Prep'!H8+'5C1AA_Laurel'!H8+'5C1AB_Apex'!H8+'5C1AC_Smothers'!H8+'5C1AD_Greater'!H8+'5C1R_Iberville'!H8+'5C1N_Delta'!H8+'5C1S_LC Col Prep'!H8+'5C1T_Northeast'!H8+'5C1U_Acadiana Ren'!H8+'5C1I_LA Key'!H8+'5C1V_Laf Ren'!H8+'5C1O_Impact'!H8+'5C1P_Vision'!H8+'5C2_LAVCA'!H8+'5C1H_Southwest'!H8+'5C1G_JS Clark'!H8+'5C1AH_BRUP'!H8+'5C1X_Tangi'!H8+'5C1Y_GEO'!H8+'5C1AI_Harmony'!H8+'5C1AJ_Athlos'!H8+'5C1AG_Collegiate'!H8+'5C1M_GEO Mid'!H8+Placeholder_Tallulah!H8</f>
        <v>0</v>
      </c>
      <c r="I8" s="337">
        <f>'5C1B_DArbonne'!I8+'5C1A_Madison'!I8+'5C1C_Intl High'!I8+'5C3_UnvView'!I8+'5C1F_L.C. Charter'!I8+'5C1E_LFNO'!I8+'5C1D_NOMMA'!I8+'5C1AE_Noble Minds'!I8+'5C1J_Jeff Chamber'!I8+'5C1Q_Advantage'!I8+'5C1AF_JCFA-Laf'!I8+'5C1W_Willow'!I8+'5C1Z_Lincoln Prep'!I8+'5C1AA_Laurel'!I8+'5C1AB_Apex'!I8+'5C1AC_Smothers'!I8+'5C1AD_Greater'!I8+'5C1R_Iberville'!I8+'5C1N_Delta'!I8+'5C1S_LC Col Prep'!I8+'5C1T_Northeast'!I8+'5C1U_Acadiana Ren'!I8+'5C1I_LA Key'!I8+'5C1V_Laf Ren'!I8+'5C1O_Impact'!I8+'5C1P_Vision'!I8+'5C2_LAVCA'!I8+'5C1H_Southwest'!I8+'5C1G_JS Clark'!I8+'5C1AH_BRUP'!I8+'5C1X_Tangi'!I8+'5C1Y_GEO'!I8+'5C1AI_Harmony'!I8+'5C1AJ_Athlos'!I8+'5C1AG_Collegiate'!I8+'5C1M_GEO Mid'!I8+Placeholder_Tallulah!I8</f>
        <v>0</v>
      </c>
      <c r="J8" s="56">
        <f>'Source Data'!J8</f>
        <v>203.00914501207316</v>
      </c>
      <c r="K8" s="74">
        <f>'5C1B_DArbonne'!K8+'5C1A_Madison'!K8+'5C1C_Intl High'!K8+'5C3_UnvView'!K8+'5C1F_L.C. Charter'!K8+'5C1E_LFNO'!K8+'5C1D_NOMMA'!K8+'5C1AE_Noble Minds'!K8+'5C1J_Jeff Chamber'!K8+'5C1Q_Advantage'!K8+'5C1AF_JCFA-Laf'!K8+'5C1W_Willow'!K8+'5C1Z_Lincoln Prep'!K8+'5C1AA_Laurel'!K8+'5C1AB_Apex'!K8+'5C1AC_Smothers'!K8+'5C1AD_Greater'!K8+'5C1R_Iberville'!K8+'5C1N_Delta'!K8+'5C1S_LC Col Prep'!K8+'5C1T_Northeast'!K8+'5C1U_Acadiana Ren'!K8+'5C1I_LA Key'!K8+'5C1V_Laf Ren'!K8+'5C1O_Impact'!K8+'5C1P_Vision'!K8+'5C2_LAVCA'!K8+'5C1H_Southwest'!K8+'5C1G_JS Clark'!K8+'5C1AH_BRUP'!K8+'5C1X_Tangi'!K8+'5C1Y_GEO'!K8+'5C1AI_Harmony'!K8+'5C1AJ_Athlos'!K8+'5C1AG_Collegiate'!K8+'5C1M_GEO Mid'!K8+Placeholder_Tallulah!K8</f>
        <v>0</v>
      </c>
      <c r="L8" s="337">
        <f>'5C1B_DArbonne'!L8+'5C1A_Madison'!L8+'5C1C_Intl High'!L8+'5C3_UnvView'!L8+'5C1F_L.C. Charter'!L8+'5C1E_LFNO'!L8+'5C1D_NOMMA'!L8+'5C1AE_Noble Minds'!L8+'5C1J_Jeff Chamber'!L8+'5C1Q_Advantage'!L8+'5C1AF_JCFA-Laf'!L8+'5C1W_Willow'!L8+'5C1Z_Lincoln Prep'!L8+'5C1AA_Laurel'!L8+'5C1AB_Apex'!L8+'5C1AC_Smothers'!L8+'5C1AD_Greater'!L8+'5C1R_Iberville'!L8+'5C1N_Delta'!L8+'5C1S_LC Col Prep'!L8+'5C1T_Northeast'!L8+'5C1U_Acadiana Ren'!L8+'5C1I_LA Key'!L8+'5C1V_Laf Ren'!L8+'5C1O_Impact'!L8+'5C1P_Vision'!L8+'5C2_LAVCA'!L8+'5C1H_Southwest'!L8+'5C1G_JS Clark'!L8+'5C1AH_BRUP'!L8+'5C1X_Tangi'!L8+'5C1Y_GEO'!L8+'5C1AI_Harmony'!L8+'5C1AJ_Athlos'!L8+'5C1AG_Collegiate'!L8+'5C1M_GEO Mid'!L8+Placeholder_Tallulah!L8</f>
        <v>0</v>
      </c>
      <c r="M8" s="56">
        <f>'Source Data'!K8</f>
        <v>5075.2286253018301</v>
      </c>
      <c r="N8" s="74">
        <f>'5C1B_DArbonne'!N8+'5C1A_Madison'!N8+'5C1C_Intl High'!N8+'5C3_UnvView'!N8+'5C1F_L.C. Charter'!N8+'5C1E_LFNO'!N8+'5C1D_NOMMA'!N8+'5C1AE_Noble Minds'!N8+'5C1J_Jeff Chamber'!N8+'5C1Q_Advantage'!N8+'5C1AF_JCFA-Laf'!N8+'5C1W_Willow'!N8+'5C1Z_Lincoln Prep'!N8+'5C1AA_Laurel'!N8+'5C1AB_Apex'!N8+'5C1AC_Smothers'!N8+'5C1AD_Greater'!N8+'5C1R_Iberville'!N8+'5C1N_Delta'!N8+'5C1S_LC Col Prep'!N8+'5C1T_Northeast'!N8+'5C1U_Acadiana Ren'!N8+'5C1I_LA Key'!N8+'5C1V_Laf Ren'!N8+'5C1O_Impact'!N8+'5C1P_Vision'!N8+'5C2_LAVCA'!N8+'5C1H_Southwest'!N8+'5C1G_JS Clark'!N8+'5C1AH_BRUP'!N8+'5C1X_Tangi'!N8+'5C1Y_GEO'!N8+'5C1AI_Harmony'!N8+'5C1AJ_Athlos'!N8+'5C1AG_Collegiate'!N8+'5C1M_GEO Mid'!N8+Placeholder_Tallulah!N8</f>
        <v>0</v>
      </c>
      <c r="O8" s="337">
        <f>'5C1B_DArbonne'!O8+'5C1A_Madison'!O8+'5C1C_Intl High'!O8+'5C3_UnvView'!O8+'5C1F_L.C. Charter'!O8+'5C1E_LFNO'!O8+'5C1D_NOMMA'!O8+'5C1AE_Noble Minds'!O8+'5C1J_Jeff Chamber'!O8+'5C1Q_Advantage'!O8+'5C1AF_JCFA-Laf'!O8+'5C1W_Willow'!O8+'5C1Z_Lincoln Prep'!O8+'5C1AA_Laurel'!O8+'5C1AB_Apex'!O8+'5C1AC_Smothers'!O8+'5C1AD_Greater'!O8+'5C1R_Iberville'!O8+'5C1N_Delta'!O8+'5C1S_LC Col Prep'!O8+'5C1T_Northeast'!O8+'5C1U_Acadiana Ren'!O8+'5C1I_LA Key'!O8+'5C1V_Laf Ren'!O8+'5C1O_Impact'!O8+'5C1P_Vision'!O8+'5C2_LAVCA'!O8+'5C1H_Southwest'!O8+'5C1G_JS Clark'!O8+'5C1AH_BRUP'!O8+'5C1X_Tangi'!O8+'5C1Y_GEO'!O8+'5C1AI_Harmony'!O8+'5C1AJ_Athlos'!O8+'5C1AG_Collegiate'!O8+'5C1M_GEO Mid'!O8+Placeholder_Tallulah!O8</f>
        <v>0</v>
      </c>
      <c r="P8" s="56">
        <f>'Source Data'!L8</f>
        <v>2030.0914501207317</v>
      </c>
      <c r="Q8" s="74">
        <f>'5C1B_DArbonne'!Q8+'5C1A_Madison'!Q8+'5C1C_Intl High'!Q8+'5C3_UnvView'!Q8+'5C1F_L.C. Charter'!Q8+'5C1E_LFNO'!Q8+'5C1D_NOMMA'!Q8+'5C1AE_Noble Minds'!Q8+'5C1J_Jeff Chamber'!Q8+'5C1Q_Advantage'!Q8+'5C1AF_JCFA-Laf'!Q8+'5C1W_Willow'!Q8+'5C1Z_Lincoln Prep'!Q8+'5C1AA_Laurel'!Q8+'5C1AB_Apex'!Q8+'5C1AC_Smothers'!Q8+'5C1AD_Greater'!Q8+'5C1R_Iberville'!Q8+'5C1N_Delta'!Q8+'5C1S_LC Col Prep'!Q8+'5C1T_Northeast'!Q8+'5C1U_Acadiana Ren'!Q8+'5C1I_LA Key'!Q8+'5C1V_Laf Ren'!Q8+'5C1O_Impact'!Q8+'5C1P_Vision'!Q8+'5C2_LAVCA'!Q8+'5C1H_Southwest'!Q8+'5C1G_JS Clark'!Q8+'5C1AH_BRUP'!Q8+'5C1X_Tangi'!Q8+'5C1Y_GEO'!Q8+'5C1AI_Harmony'!Q8+'5C1AJ_Athlos'!Q8+'5C1AG_Collegiate'!Q8+'5C1M_GEO Mid'!Q8+Placeholder_Tallulah!Q8</f>
        <v>0</v>
      </c>
      <c r="R8" s="93">
        <f>'5C1B_DArbonne'!R8+'5C1A_Madison'!R8+'5C1C_Intl High'!R8+'5C3_UnvView'!R8+'5C1F_L.C. Charter'!R8+'5C1E_LFNO'!R8+'5C1D_NOMMA'!R8+'5C1AE_Noble Minds'!R8+'5C1J_Jeff Chamber'!R8+'5C1Q_Advantage'!R8+'5C1AF_JCFA-Laf'!R8+'5C1W_Willow'!R8+'5C1Z_Lincoln Prep'!R8+'5C1AA_Laurel'!R8+'5C1AB_Apex'!R8+'5C1AC_Smothers'!R8+'5C1AD_Greater'!R8+'5C1R_Iberville'!R8+'5C1N_Delta'!R8+'5C1S_LC Col Prep'!R8+'5C1T_Northeast'!R8+'5C1U_Acadiana Ren'!R8+'5C1I_LA Key'!R8+'5C1V_Laf Ren'!R8+'5C1O_Impact'!R8+'5C1P_Vision'!R8+'5C2_LAVCA'!R8+'5C1H_Southwest'!R8+'5C1G_JS Clark'!R8+'5C1AH_BRUP'!R8+'5C1X_Tangi'!R8+'5C1Y_GEO'!R8+'5C1AI_Harmony'!R8+'5C1AJ_Athlos'!R8+'5C1AG_Collegiate'!R8+'5C1M_GEO Mid'!R8+Placeholder_Tallulah!R8</f>
        <v>114896</v>
      </c>
      <c r="S8" s="1373">
        <f>'5C3_UnvView'!S8+'5C2_LAVCA'!S8</f>
        <v>12766</v>
      </c>
      <c r="T8" s="56">
        <f>'5C1B_DArbonne'!S8+'5C1A_Madison'!S8+'5C1C_Intl High'!S8+'5C3_UnvView'!T8+'5C1F_L.C. Charter'!S8+'5C1E_LFNO'!S8+'5C1D_NOMMA'!S8+'5C1AE_Noble Minds'!S8+'5C1J_Jeff Chamber'!S8+'5C1Q_Advantage'!S8+'5C1AF_JCFA-Laf'!S8+'5C1W_Willow'!S8+'5C1Z_Lincoln Prep'!S8+'5C1AA_Laurel'!S8+'5C1AB_Apex'!S8+'5C1AC_Smothers'!S8+'5C1AD_Greater'!S8+'5C1R_Iberville'!S8+'5C1N_Delta'!S8+'5C1S_LC Col Prep'!S8+'5C1T_Northeast'!S8+'5C1U_Acadiana Ren'!S8+'5C1I_LA Key'!S8+'5C1V_Laf Ren'!S8+'5C1O_Impact'!S8+'5C1P_Vision'!S8+'5C2_LAVCA'!T8+'5C1H_Southwest'!S8+'5C1G_JS Clark'!S8+'5C1AH_BRUP'!S8+'5C1X_Tangi'!S8+'5C1Y_GEO'!S8+'5C1AI_Harmony'!S8+'5C1AJ_Athlos'!S8+'5C1AG_Collegiate'!S8+'5C1M_GEO Mid'!S8+Placeholder_Tallulah!S8</f>
        <v>0</v>
      </c>
      <c r="U8" s="56">
        <f>'5C1B_DArbonne'!T8+'5C1A_Madison'!T8+'5C1C_Intl High'!T8+'5C3_UnvView'!U8+'5C1F_L.C. Charter'!T8+'5C1E_LFNO'!T8+'5C1D_NOMMA'!T8+'5C1AE_Noble Minds'!T8+'5C1J_Jeff Chamber'!T8+'5C1Q_Advantage'!T8+'5C1AF_JCFA-Laf'!T8+'5C1W_Willow'!T8+'5C1Z_Lincoln Prep'!T8+'5C1AA_Laurel'!T8+'5C1AB_Apex'!T8+'5C1AC_Smothers'!T8+'5C1AD_Greater'!T8+'5C1R_Iberville'!T8+'5C1N_Delta'!T8+'5C1S_LC Col Prep'!T8+'5C1T_Northeast'!T8+'5C1U_Acadiana Ren'!T8+'5C1I_LA Key'!T8+'5C1V_Laf Ren'!T8+'5C1O_Impact'!T8+'5C1P_Vision'!T8+'5C2_LAVCA'!U8+'5C1H_Southwest'!T8+'5C1G_JS Clark'!T8+'5C1AH_BRUP'!T8+'5C1X_Tangi'!T8+'5C1Y_GEO'!T8+'5C1AI_Harmony'!T8+'5C1AJ_Athlos'!T8+'5C1AG_Collegiate'!T8+'5C1M_GEO Mid'!T8+Placeholder_Tallulah!T8</f>
        <v>0</v>
      </c>
      <c r="V8" s="57">
        <f>'5C1B_DArbonne'!U8+'5C1A_Madison'!U8+'5C1C_Intl High'!U8+'5C3_UnvView'!V8+'5C1F_L.C. Charter'!U8+'5C1E_LFNO'!U8+'5C1D_NOMMA'!U8+'5C1AE_Noble Minds'!U8+'5C1J_Jeff Chamber'!U8+'5C1Q_Advantage'!U8+'5C1AF_JCFA-Laf'!U8+'5C1W_Willow'!U8+'5C1Z_Lincoln Prep'!U8+'5C1AA_Laurel'!U8+'5C1AB_Apex'!U8+'5C1AC_Smothers'!U8+'5C1AD_Greater'!U8+'5C1R_Iberville'!U8+'5C1N_Delta'!U8+'5C1S_LC Col Prep'!U8+'5C1T_Northeast'!U8+'5C1U_Acadiana Ren'!U8+'5C1I_LA Key'!U8+'5C1V_Laf Ren'!U8+'5C1O_Impact'!U8+'5C1P_Vision'!U8+'5C2_LAVCA'!V8+'5C1H_Southwest'!U8+'5C1G_JS Clark'!U8+'5C1AH_BRUP'!U8+'5C1X_Tangi'!U8+'5C1Y_GEO'!U8+'5C1AI_Harmony'!U8+'5C1AJ_Athlos'!U8+'5C1AG_Collegiate'!U8+'5C1M_GEO Mid'!U8+Placeholder_Tallulah!U8</f>
        <v>0</v>
      </c>
      <c r="W8" s="93">
        <f>'5C1B_DArbonne'!V8+'5C1A_Madison'!V8+'5C1C_Intl High'!V8+'5C3_UnvView'!W8+'5C1F_L.C. Charter'!V8+'5C1E_LFNO'!V8+'5C1D_NOMMA'!V8+'5C1AE_Noble Minds'!V8+'5C1J_Jeff Chamber'!V8+'5C1Q_Advantage'!V8+'5C1AF_JCFA-Laf'!V8+'5C1W_Willow'!V8+'5C1Z_Lincoln Prep'!V8+'5C1AA_Laurel'!V8+'5C1AB_Apex'!V8+'5C1AC_Smothers'!V8+'5C1AD_Greater'!V8+'5C1R_Iberville'!V8+'5C1N_Delta'!V8+'5C1S_LC Col Prep'!V8+'5C1T_Northeast'!V8+'5C1U_Acadiana Ren'!V8+'5C1I_LA Key'!V8+'5C1V_Laf Ren'!V8+'5C1O_Impact'!V8+'5C1P_Vision'!V8+'5C2_LAVCA'!W8+'5C1H_Southwest'!V8+'5C1G_JS Clark'!V8+'5C1AH_BRUP'!V8+'5C1X_Tangi'!V8+'5C1Y_GEO'!V8+'5C1AI_Harmony'!V8+'5C1AJ_Athlos'!V8+'5C1AG_Collegiate'!V8+'5C1M_GEO Mid'!V8+Placeholder_Tallulah!V8</f>
        <v>0</v>
      </c>
      <c r="X8" s="74">
        <f>'5C1B_DArbonne'!W8+'5C1A_Madison'!W8+'5C1C_Intl High'!W8+'5C3_UnvView'!X8+'5C1F_L.C. Charter'!W8+'5C1E_LFNO'!W8+'5C1D_NOMMA'!W8+'5C1AE_Noble Minds'!W8+'5C1J_Jeff Chamber'!W8+'5C1Q_Advantage'!W8+'5C1AF_JCFA-Laf'!W8+'5C1W_Willow'!W8+'5C1Z_Lincoln Prep'!W8+'5C1AA_Laurel'!W8+'5C1AB_Apex'!W8+'5C1AC_Smothers'!W8+'5C1AD_Greater'!W8+'5C1R_Iberville'!W8+'5C1N_Delta'!W8+'5C1S_LC Col Prep'!W8+'5C1T_Northeast'!W8+'5C1U_Acadiana Ren'!W8+'5C1I_LA Key'!W8+'5C1V_Laf Ren'!W8+'5C1O_Impact'!W8+'5C1P_Vision'!W8+'5C2_LAVCA'!X8+'5C1H_Southwest'!W8+'5C1G_JS Clark'!W8+'5C1AH_BRUP'!W8+'5C1X_Tangi'!W8+'5C1Y_GEO'!W8+'5C1AI_Harmony'!W8+'5C1AJ_Athlos'!W8+'5C1AG_Collegiate'!W8+'5C1M_GEO Mid'!W8+Placeholder_Tallulah!W8</f>
        <v>0</v>
      </c>
      <c r="Y8" s="93">
        <f>'5C1B_DArbonne'!X8+'5C1A_Madison'!X8+'5C1C_Intl High'!X8+'5C3_UnvView'!Y8+'5C1F_L.C. Charter'!X8+'5C1E_LFNO'!X8+'5C1D_NOMMA'!X8+'5C1AE_Noble Minds'!X8+'5C1J_Jeff Chamber'!X8+'5C1Q_Advantage'!X8+'5C1AF_JCFA-Laf'!X8+'5C1W_Willow'!X8+'5C1Z_Lincoln Prep'!X8+'5C1AA_Laurel'!X8+'5C1AB_Apex'!X8+'5C1AC_Smothers'!X8+'5C1AD_Greater'!X8+'5C1R_Iberville'!X8+'5C1N_Delta'!X8+'5C1S_LC Col Prep'!X8+'5C1T_Northeast'!X8+'5C1U_Acadiana Ren'!X8+'5C1I_LA Key'!X8+'5C1V_Laf Ren'!X8+'5C1O_Impact'!X8+'5C1P_Vision'!X8+'5C2_LAVCA'!Y8+'5C1H_Southwest'!X8+'5C1G_JS Clark'!X8+'5C1AH_BRUP'!X8+'5C1X_Tangi'!X8+'5C1Y_GEO'!X8+'5C1AI_Harmony'!X8+'5C1AJ_Athlos'!X8+'5C1AG_Collegiate'!X8+'5C1M_GEO Mid'!X8+Placeholder_Tallulah!X8</f>
        <v>0</v>
      </c>
      <c r="Z8" s="56">
        <f>'5C1B_DArbonne'!Y8+'5C1A_Madison'!Y8+'5C1C_Intl High'!Y8+'5C3_UnvView'!Z8+'5C1F_L.C. Charter'!Y8+'5C1E_LFNO'!Y8+'5C1D_NOMMA'!Y8+'5C1AE_Noble Minds'!Y8+'5C1J_Jeff Chamber'!Y8+'5C1Q_Advantage'!Y8+'5C1AF_JCFA-Laf'!Y8+'5C1W_Willow'!Y8+'5C1Z_Lincoln Prep'!Y8+'5C1AA_Laurel'!Y8+'5C1AB_Apex'!Y8+'5C1AC_Smothers'!Y8+'5C1AD_Greater'!Y8+'5C1R_Iberville'!Y8+'5C1N_Delta'!Y8+'5C1S_LC Col Prep'!Y8+'5C1T_Northeast'!Y8+'5C1U_Acadiana Ren'!Y8+'5C1I_LA Key'!Y8+'5C1V_Laf Ren'!Y8+'5C1O_Impact'!Y8+'5C1P_Vision'!Y8+'5C2_LAVCA'!Z8+'5C1H_Southwest'!Y8+'5C1G_JS Clark'!Y8+'5C1AH_BRUP'!Y8+'5C1X_Tangi'!Y8+'5C1Y_GEO'!Y8+'5C1AI_Harmony'!Y8+'5C1AJ_Athlos'!Y8+'5C1AG_Collegiate'!Y8+'5C1M_GEO Mid'!Y8+Placeholder_Tallulah!Y8</f>
        <v>0</v>
      </c>
      <c r="AA8" s="93">
        <f>'5C1B_DArbonne'!Z8+'5C1A_Madison'!Z8+'5C1C_Intl High'!Z8+'5C3_UnvView'!AA8+'5C1F_L.C. Charter'!Z8+'5C1E_LFNO'!Z8+'5C1D_NOMMA'!Z8+'5C1AE_Noble Minds'!Z8+'5C1J_Jeff Chamber'!Z8+'5C1Q_Advantage'!Z8+'5C1AF_JCFA-Laf'!Z8+'5C1W_Willow'!Z8+'5C1Z_Lincoln Prep'!Z8+'5C1AA_Laurel'!Z8+'5C1AB_Apex'!Z8+'5C1AC_Smothers'!Z8+'5C1AD_Greater'!Z8+'5C1R_Iberville'!Z8+'5C1N_Delta'!Z8+'5C1S_LC Col Prep'!Z8+'5C1T_Northeast'!Z8+'5C1U_Acadiana Ren'!Z8+'5C1I_LA Key'!Z8+'5C1V_Laf Ren'!Z8+'5C1O_Impact'!Z8+'5C1P_Vision'!Z8+'5C2_LAVCA'!AA8+'5C1H_Southwest'!Z8+'5C1G_JS Clark'!Z8+'5C1AH_BRUP'!Z8+'5C1X_Tangi'!Z8+'5C1Y_GEO'!Z8+'5C1AI_Harmony'!Z8+'5C1AJ_Athlos'!Z8+'5C1AG_Collegiate'!Z8+'5C1M_GEO Mid'!Z8+Placeholder_Tallulah!Z8</f>
        <v>0</v>
      </c>
      <c r="AB8" s="56">
        <f>'5C1B_DArbonne'!AA8+'5C1A_Madison'!AA8+'5C1C_Intl High'!AA8+'5C3_UnvView'!AB8+'5C1F_L.C. Charter'!AA8+'5C1E_LFNO'!AA8+'5C1D_NOMMA'!AA8+'5C1AE_Noble Minds'!AA8+'5C1J_Jeff Chamber'!AA8+'5C1Q_Advantage'!AA8+'5C1AF_JCFA-Laf'!AA8+'5C1W_Willow'!AA8+'5C1Z_Lincoln Prep'!AA8+'5C1AA_Laurel'!AA8+'5C1AB_Apex'!AA8+'5C1AC_Smothers'!AA8+'5C1AD_Greater'!AA8+'5C1R_Iberville'!AA8+'5C1N_Delta'!AA8+'5C1S_LC Col Prep'!AA8+'5C1T_Northeast'!AA8+'5C1U_Acadiana Ren'!AA8+'5C1I_LA Key'!AA8+'5C1V_Laf Ren'!AA8+'5C1O_Impact'!AA8+'5C1P_Vision'!AA8+'5C2_LAVCA'!AB8+'5C1H_Southwest'!AA8+'5C1G_JS Clark'!AA8+'5C1AH_BRUP'!AA8+'5C1X_Tangi'!AA8+'5C1Y_GEO'!AA8+'5C1AI_Harmony'!AA8+'5C1AJ_Athlos'!AA8+'5C1AG_Collegiate'!AA8+'5C1M_GEO Mid'!AA8+Placeholder_Tallulah!AA8</f>
        <v>0</v>
      </c>
      <c r="AC8" s="56">
        <f>'5C1B_DArbonne'!AB8+'5C1A_Madison'!AB8+'5C1C_Intl High'!AB8+'5C3_UnvView'!AC8+'5C1F_L.C. Charter'!AB8+'5C1E_LFNO'!AB8+'5C1D_NOMMA'!AB8+'5C1AE_Noble Minds'!AB8+'5C1J_Jeff Chamber'!AB8+'5C1Q_Advantage'!AB8+'5C1AF_JCFA-Laf'!AB8+'5C1W_Willow'!AB8+'5C1Z_Lincoln Prep'!AB8+'5C1AA_Laurel'!AB8+'5C1AB_Apex'!AB8+'5C1AC_Smothers'!AB8+'5C1AD_Greater'!AB8+'5C1R_Iberville'!AB8+'5C1N_Delta'!AB8+'5C1S_LC Col Prep'!AB8+'5C1T_Northeast'!AB8+'5C1U_Acadiana Ren'!AB8+'5C1I_LA Key'!AB8+'5C1V_Laf Ren'!AB8+'5C1O_Impact'!AB8+'5C1P_Vision'!AB8+'5C2_LAVCA'!AC8+'5C1H_Southwest'!AB8+'5C1G_JS Clark'!AB8+'5C1AH_BRUP'!AB8+'5C1X_Tangi'!AB8+'5C1Y_GEO'!AB8+'5C1AI_Harmony'!AB8+'5C1AJ_Athlos'!AB8+'5C1AG_Collegiate'!AB8+'5C1M_GEO Mid'!AB8+Placeholder_Tallulah!AB8</f>
        <v>0</v>
      </c>
      <c r="AD8" s="93">
        <f>'5C1B_DArbonne'!AC8+'5C1A_Madison'!AC8+'5C1C_Intl High'!AC8+'5C3_UnvView'!AD8+'5C1F_L.C. Charter'!AC8+'5C1E_LFNO'!AC8+'5C1D_NOMMA'!AC8+'5C1AE_Noble Minds'!AC8+'5C1J_Jeff Chamber'!AC8+'5C1Q_Advantage'!AC8+'5C1AF_JCFA-Laf'!AC8+'5C1W_Willow'!AC8+'5C1Z_Lincoln Prep'!AC8+'5C1AA_Laurel'!AC8+'5C1AB_Apex'!AC8+'5C1AC_Smothers'!AC8+'5C1AD_Greater'!AC8+'5C1R_Iberville'!AC8+'5C1N_Delta'!AC8+'5C1S_LC Col Prep'!AC8+'5C1T_Northeast'!AC8+'5C1U_Acadiana Ren'!AC8+'5C1I_LA Key'!AC8+'5C1V_Laf Ren'!AC8+'5C1O_Impact'!AC8+'5C1P_Vision'!AC8+'5C2_LAVCA'!AD8+'5C1H_Southwest'!AC8+'5C1G_JS Clark'!AC8+'5C1AH_BRUP'!AC8+'5C1X_Tangi'!AC8+'5C1Y_GEO'!AC8+'5C1AI_Harmony'!AC8+'5C1AJ_Athlos'!AC8+'5C1AG_Collegiate'!AC8+'5C1M_GEO Mid'!AC8+Placeholder_Tallulah!AC8</f>
        <v>0</v>
      </c>
      <c r="AE8" s="97">
        <f>'5C1B_DArbonne'!AD8+'5C1A_Madison'!AD8+'5C1C_Intl High'!AD8+'5C3_UnvView'!AE8+'5C1F_L.C. Charter'!AD8+'5C1E_LFNO'!AD8+'5C1D_NOMMA'!AD8+'5C1AE_Noble Minds'!AD8+'5C1J_Jeff Chamber'!AD8+'5C1Q_Advantage'!AD8+'5C1AF_JCFA-Laf'!AD8+'5C1W_Willow'!AD8+'5C1Z_Lincoln Prep'!AD8+'5C1AA_Laurel'!AD8+'5C1AB_Apex'!AD8+'5C1AC_Smothers'!AD8+'5C1AD_Greater'!AD8+'5C1R_Iberville'!AD8+'5C1N_Delta'!AD8+'5C1S_LC Col Prep'!AD8+'5C1T_Northeast'!AD8+'5C1U_Acadiana Ren'!AD8+'5C1I_LA Key'!AD8+'5C1V_Laf Ren'!AD8+'5C1O_Impact'!AD8+'5C1P_Vision'!AD8+'5C2_LAVCA'!AE8+'5C1H_Southwest'!AD8+'5C1G_JS Clark'!AD8+'5C1AH_BRUP'!AD8+'5C1X_Tangi'!AD8+'5C1Y_GEO'!AD8+'5C1AI_Harmony'!AD8+'5C1AJ_Athlos'!AD8+'5C1AG_Collegiate'!AD8+'5C1M_GEO Mid'!AD8+Placeholder_Tallulah!AD8</f>
        <v>0</v>
      </c>
      <c r="AF8" s="75">
        <f>'Source Data'!N8</f>
        <v>3025</v>
      </c>
      <c r="AG8" s="90">
        <f>'5C1B_DArbonne'!AF8+'5C1A_Madison'!AF8+'5C1C_Intl High'!AF8+'5C3_UnvView'!AG8+'5C1F_L.C. Charter'!AF8+'5C1E_LFNO'!AF8+'5C1D_NOMMA'!AF8+'5C1AE_Noble Minds'!AF8+'5C1J_Jeff Chamber'!AF8+'5C1Q_Advantage'!AF8+'5C1AF_JCFA-Laf'!AF8+'5C1W_Willow'!AF8+'5C1Z_Lincoln Prep'!AF8+'5C1AA_Laurel'!AF8+'5C1AB_Apex'!AF8+'5C1AC_Smothers'!AF8+'5C1AD_Greater'!AF8+'5C1R_Iberville'!AF8+'5C1N_Delta'!AF8+'5C1S_LC Col Prep'!AF8+'5C1T_Northeast'!AF8+'5C1U_Acadiana Ren'!AF8+'5C1I_LA Key'!AF8+'5C1V_Laf Ren'!AF8+'5C1O_Impact'!AF8+'5C1P_Vision'!AF8+'5C2_LAVCA'!AG8+'5C1H_Southwest'!AF8+'5C1G_JS Clark'!AF8+'5C1AH_BRUP'!AF8+'5C1X_Tangi'!AF8+'5C1Y_GEO'!AF8+'5C1AI_Harmony'!AF8+'5C1AJ_Athlos'!AF8+'5C1AG_Collegiate'!AF8+'5C1M_GEO Mid'!AF8+Placeholder_Tallulah!AF8</f>
        <v>0</v>
      </c>
      <c r="AH8" s="319">
        <f>'5C1B_DArbonne'!AG8+'5C1A_Madison'!AG8+'5C1C_Intl High'!AG8+'5C3_UnvView'!AH8+'5C1F_L.C. Charter'!AG8+'5C1E_LFNO'!AG8+'5C1D_NOMMA'!AG8+'5C1AE_Noble Minds'!AG8+'5C1J_Jeff Chamber'!AG8+'5C1Q_Advantage'!AG8+'5C1AF_JCFA-Laf'!AG8+'5C1W_Willow'!AG8+'5C1Z_Lincoln Prep'!AG8+'5C1AA_Laurel'!AG8+'5C1AB_Apex'!AG8+'5C1AC_Smothers'!AG8+'5C1AD_Greater'!AG8+'5C1R_Iberville'!AG8+'5C1N_Delta'!AG8+'5C1S_LC Col Prep'!AG8+'5C1T_Northeast'!AG8+'5C1U_Acadiana Ren'!AG8+'5C1I_LA Key'!AG8+'5C1V_Laf Ren'!AG8+'5C1O_Impact'!AG8+'5C1P_Vision'!AG8+'5C2_LAVCA'!AH8+'5C1H_Southwest'!AG8+'5C1G_JS Clark'!AG8+'5C1AH_BRUP'!AG8+'5C1X_Tangi'!AG8+'5C1Y_GEO'!AG8+'5C1AI_Harmony'!AG8+'5C1AJ_Athlos'!AG8+'5C1AG_Collegiate'!AG8+'5C1M_GEO Mid'!AG8+Placeholder_Tallulah!AG8</f>
        <v>0</v>
      </c>
      <c r="AI8" s="75">
        <f>'5C1B_DArbonne'!AH8+'5C1A_Madison'!AH8+'5C1C_Intl High'!AH8+'5C3_UnvView'!AI8+'5C1F_L.C. Charter'!AH8+'5C1E_LFNO'!AH8+'5C1D_NOMMA'!AH8+'5C1AE_Noble Minds'!AH8+'5C1J_Jeff Chamber'!AH8+'5C1Q_Advantage'!AH8+'5C1AF_JCFA-Laf'!AH8+'5C1W_Willow'!AH8+'5C1Z_Lincoln Prep'!AH8+'5C1AA_Laurel'!AH8+'5C1AB_Apex'!AH8+'5C1AC_Smothers'!AH8+'5C1AD_Greater'!AH8+'5C1R_Iberville'!AH8+'5C1N_Delta'!AH8+'5C1S_LC Col Prep'!AH8+'5C1T_Northeast'!AH8+'5C1U_Acadiana Ren'!AH8+'5C1I_LA Key'!AH8+'5C1V_Laf Ren'!AH8+'5C1O_Impact'!AH8+'5C1P_Vision'!AH8+'5C2_LAVCA'!AI8+'5C1H_Southwest'!AH8+'5C1G_JS Clark'!AH8+'5C1AH_BRUP'!AH8+'5C1X_Tangi'!AH8+'5C1Y_GEO'!AH8+'5C1AI_Harmony'!AH8+'5C1AJ_Athlos'!AH8+'5C1AG_Collegiate'!AH8+'5C1M_GEO Mid'!AH8+Placeholder_Tallulah!AH8</f>
        <v>0</v>
      </c>
      <c r="AJ8" s="319">
        <f>'5C1B_DArbonne'!AI8+'5C1A_Madison'!AI8+'5C1C_Intl High'!AI8+'5C3_UnvView'!AJ8+'5C1F_L.C. Charter'!AI8+'5C1E_LFNO'!AI8+'5C1D_NOMMA'!AI8+'5C1AE_Noble Minds'!AI8+'5C1J_Jeff Chamber'!AI8+'5C1Q_Advantage'!AI8+'5C1AF_JCFA-Laf'!AI8+'5C1W_Willow'!AI8+'5C1Z_Lincoln Prep'!AI8+'5C1AA_Laurel'!AI8+'5C1AB_Apex'!AI8+'5C1AC_Smothers'!AI8+'5C1AD_Greater'!AI8+'5C1R_Iberville'!AI8+'5C1N_Delta'!AI8+'5C1S_LC Col Prep'!AI8+'5C1T_Northeast'!AI8+'5C1U_Acadiana Ren'!AI8+'5C1I_LA Key'!AI8+'5C1V_Laf Ren'!AI8+'5C1O_Impact'!AI8+'5C1P_Vision'!AI8+'5C2_LAVCA'!AJ8+'5C1H_Southwest'!AI8+'5C1G_JS Clark'!AI8+'5C1AH_BRUP'!AI8+'5C1X_Tangi'!AI8+'5C1Y_GEO'!AI8+'5C1AI_Harmony'!AI8+'5C1AJ_Athlos'!AI8+'5C1AG_Collegiate'!AI8+'5C1M_GEO Mid'!AI8+Placeholder_Tallulah!AI8</f>
        <v>0</v>
      </c>
      <c r="AK8" s="77">
        <f>'5C1B_DArbonne'!AJ8+'5C1A_Madison'!AJ8+'5C1C_Intl High'!AJ8+'5C3_UnvView'!AK8+'5C1F_L.C. Charter'!AJ8+'5C1E_LFNO'!AJ8+'5C1D_NOMMA'!AJ8+'5C1AE_Noble Minds'!AJ8+'5C1J_Jeff Chamber'!AJ8+'5C1Q_Advantage'!AJ8+'5C1AF_JCFA-Laf'!AJ8+'5C1W_Willow'!AJ8+'5C1Z_Lincoln Prep'!AJ8+'5C1AA_Laurel'!AJ8+'5C1AB_Apex'!AJ8+'5C1AC_Smothers'!AJ8+'5C1AD_Greater'!AJ8+'5C1R_Iberville'!AJ8+'5C1N_Delta'!AJ8+'5C1S_LC Col Prep'!AJ8+'5C1T_Northeast'!AJ8+'5C1U_Acadiana Ren'!AJ8+'5C1I_LA Key'!AJ8+'5C1V_Laf Ren'!AJ8+'5C1O_Impact'!AJ8+'5C1P_Vision'!AJ8+'5C2_LAVCA'!AK8+'5C1H_Southwest'!AJ8+'5C1G_JS Clark'!AJ8+'5C1AH_BRUP'!AJ8+'5C1X_Tangi'!AJ8+'5C1Y_GEO'!AJ8+'5C1AI_Harmony'!AJ8+'5C1AJ_Athlos'!AJ8+'5C1AG_Collegiate'!AJ8+'5C1M_GEO Mid'!AJ8+Placeholder_Tallulah!AJ8</f>
        <v>0</v>
      </c>
      <c r="AL8" s="76">
        <f>'5C1B_DArbonne'!AK8+'5C1A_Madison'!AK8+'5C1C_Intl High'!AK8+'5C3_UnvView'!AL8+'5C1F_L.C. Charter'!AK8+'5C1E_LFNO'!AK8+'5C1D_NOMMA'!AK8+'5C1AE_Noble Minds'!AK8+'5C1J_Jeff Chamber'!AK8+'5C1Q_Advantage'!AK8+'5C1AF_JCFA-Laf'!AK8+'5C1W_Willow'!AK8+'5C1Z_Lincoln Prep'!AK8+'5C1AA_Laurel'!AK8+'5C1AB_Apex'!AK8+'5C1AC_Smothers'!AK8+'5C1AD_Greater'!AK8+'5C1R_Iberville'!AK8+'5C1N_Delta'!AK8+'5C1S_LC Col Prep'!AK8+'5C1T_Northeast'!AK8+'5C1U_Acadiana Ren'!AK8+'5C1I_LA Key'!AK8+'5C1V_Laf Ren'!AK8+'5C1O_Impact'!AK8+'5C1P_Vision'!AK8+'5C2_LAVCA'!AL8+'5C1H_Southwest'!AK8+'5C1G_JS Clark'!AK8+'5C1AH_BRUP'!AK8+'5C1X_Tangi'!AK8+'5C1Y_GEO'!AK8+'5C1AI_Harmony'!AK8+'5C1AJ_Athlos'!AK8+'5C1AG_Collegiate'!AK8+'5C1M_GEO Mid'!AK8+Placeholder_Tallulah!AK8</f>
        <v>0</v>
      </c>
      <c r="AM8" s="90">
        <f>'5C1B_DArbonne'!AL8+'5C1A_Madison'!AL8+'5C1C_Intl High'!AL8+'5C3_UnvView'!AM8+'5C1F_L.C. Charter'!AL8+'5C1E_LFNO'!AL8+'5C1D_NOMMA'!AL8+'5C1AE_Noble Minds'!AL8+'5C1J_Jeff Chamber'!AL8+'5C1Q_Advantage'!AL8+'5C1AF_JCFA-Laf'!AL8+'5C1W_Willow'!AL8+'5C1Z_Lincoln Prep'!AL8+'5C1AA_Laurel'!AL8+'5C1AB_Apex'!AL8+'5C1AC_Smothers'!AL8+'5C1AD_Greater'!AL8+'5C1R_Iberville'!AL8+'5C1N_Delta'!AL8+'5C1S_LC Col Prep'!AL8+'5C1T_Northeast'!AL8+'5C1U_Acadiana Ren'!AL8+'5C1I_LA Key'!AL8+'5C1V_Laf Ren'!AL8+'5C1O_Impact'!AL8+'5C1P_Vision'!AL8+'5C2_LAVCA'!AM8+'5C1H_Southwest'!AL8+'5C1G_JS Clark'!AL8+'5C1AH_BRUP'!AL8+'5C1X_Tangi'!AL8+'5C1Y_GEO'!AL8+'5C1AI_Harmony'!AL8+'5C1AJ_Athlos'!AL8+'5C1AG_Collegiate'!AL8+'5C1M_GEO Mid'!AL8+Placeholder_Tallulah!AL8</f>
        <v>43561</v>
      </c>
      <c r="AN8" s="79">
        <f>'5C1B_DArbonne'!AM8+'5C1A_Madison'!AM8+'5C1C_Intl High'!AM8+'5C3_UnvView'!AN8+'5C1F_L.C. Charter'!AM8+'5C1E_LFNO'!AM8+'5C1D_NOMMA'!AM8+'5C1AE_Noble Minds'!AM8+'5C1J_Jeff Chamber'!AM8+'5C1Q_Advantage'!AM8+'5C1AF_JCFA-Laf'!AM8+'5C1W_Willow'!AM8+'5C1Z_Lincoln Prep'!AM8+'5C1AA_Laurel'!AM8+'5C1AB_Apex'!AM8+'5C1AC_Smothers'!AM8+'5C1AD_Greater'!AM8+'5C1R_Iberville'!AM8+'5C1N_Delta'!AM8+'5C1S_LC Col Prep'!AM8+'5C1T_Northeast'!AM8+'5C1U_Acadiana Ren'!AM8+'5C1I_LA Key'!AM8+'5C1V_Laf Ren'!AM8+'5C1O_Impact'!AM8+'5C1P_Vision'!AM8+'5C2_LAVCA'!AN8+'5C1H_Southwest'!AM8+'5C1G_JS Clark'!AM8+'5C1AH_BRUP'!AM8+'5C1X_Tangi'!AM8+'5C1Y_GEO'!AM8+'5C1AI_Harmony'!AM8+'5C1AJ_Athlos'!AM8+'5C1AG_Collegiate'!AM8+'5C1M_GEO Mid'!AM8+Placeholder_Tallulah!AM8</f>
        <v>0</v>
      </c>
      <c r="AO8" s="90">
        <f>'5C1B_DArbonne'!AN8+'5C1A_Madison'!AN8+'5C1C_Intl High'!AN8+'5C3_UnvView'!AO8+'5C1F_L.C. Charter'!AN8+'5C1E_LFNO'!AN8+'5C1D_NOMMA'!AN8+'5C1AE_Noble Minds'!AN8+'5C1J_Jeff Chamber'!AN8+'5C1Q_Advantage'!AN8+'5C1AF_JCFA-Laf'!AN8+'5C1W_Willow'!AN8+'5C1Z_Lincoln Prep'!AN8+'5C1AA_Laurel'!AN8+'5C1AB_Apex'!AN8+'5C1AC_Smothers'!AN8+'5C1AD_Greater'!AN8+'5C1R_Iberville'!AN8+'5C1N_Delta'!AN8+'5C1S_LC Col Prep'!AN8+'5C1T_Northeast'!AN8+'5C1U_Acadiana Ren'!AN8+'5C1I_LA Key'!AN8+'5C1V_Laf Ren'!AN8+'5C1O_Impact'!AN8+'5C1P_Vision'!AN8+'5C2_LAVCA'!AO8+'5C1H_Southwest'!AN8+'5C1G_JS Clark'!AN8+'5C1AH_BRUP'!AN8+'5C1X_Tangi'!AN8+'5C1Y_GEO'!AN8+'5C1AI_Harmony'!AN8+'5C1AJ_Athlos'!AN8+'5C1AG_Collegiate'!AN8+'5C1M_GEO Mid'!AN8+Placeholder_Tallulah!AN8</f>
        <v>0</v>
      </c>
      <c r="AP8" s="77">
        <f>'5C1B_DArbonne'!AO8+'5C1A_Madison'!AO8+'5C1C_Intl High'!AO8+'5C3_UnvView'!AP8+'5C1F_L.C. Charter'!AO8+'5C1E_LFNO'!AO8+'5C1D_NOMMA'!AO8+'5C1AE_Noble Minds'!AO8+'5C1J_Jeff Chamber'!AO8+'5C1Q_Advantage'!AO8+'5C1AF_JCFA-Laf'!AO8+'5C1W_Willow'!AO8+'5C1Z_Lincoln Prep'!AO8+'5C1AA_Laurel'!AO8+'5C1AB_Apex'!AO8+'5C1AC_Smothers'!AO8+'5C1AD_Greater'!AO8+'5C1R_Iberville'!AO8+'5C1N_Delta'!AO8+'5C1S_LC Col Prep'!AO8+'5C1T_Northeast'!AO8+'5C1U_Acadiana Ren'!AO8+'5C1I_LA Key'!AO8+'5C1V_Laf Ren'!AO8+'5C1O_Impact'!AO8+'5C1P_Vision'!AO8+'5C2_LAVCA'!AP8+'5C1H_Southwest'!AO8+'5C1G_JS Clark'!AO8+'5C1AH_BRUP'!AO8+'5C1X_Tangi'!AO8+'5C1Y_GEO'!AO8+'5C1AI_Harmony'!AO8+'5C1AJ_Athlos'!AO8+'5C1AG_Collegiate'!AO8+'5C1M_GEO Mid'!AO8+Placeholder_Tallulah!AO8</f>
        <v>0</v>
      </c>
      <c r="AQ8" s="90">
        <f>'5C1B_DArbonne'!AP8+'5C1A_Madison'!AP8+'5C1C_Intl High'!AP8+'5C3_UnvView'!AQ8+'5C1F_L.C. Charter'!AP8+'5C1E_LFNO'!AP8+'5C1D_NOMMA'!AP8+'5C1AE_Noble Minds'!AP8+'5C1J_Jeff Chamber'!AP8+'5C1Q_Advantage'!AP8+'5C1AF_JCFA-Laf'!AP8+'5C1W_Willow'!AP8+'5C1Z_Lincoln Prep'!AP8+'5C1AA_Laurel'!AP8+'5C1AB_Apex'!AP8+'5C1AC_Smothers'!AP8+'5C1AD_Greater'!AP8+'5C1R_Iberville'!AP8+'5C1N_Delta'!AP8+'5C1S_LC Col Prep'!AP8+'5C1T_Northeast'!AP8+'5C1U_Acadiana Ren'!AP8+'5C1I_LA Key'!AP8+'5C1V_Laf Ren'!AP8+'5C1O_Impact'!AP8+'5C1P_Vision'!AP8+'5C2_LAVCA'!AQ8+'5C1H_Southwest'!AP8+'5C1G_JS Clark'!AP8+'5C1AH_BRUP'!AP8+'5C1X_Tangi'!AP8+'5C1Y_GEO'!AP8+'5C1AI_Harmony'!AP8+'5C1AJ_Athlos'!AP8+'5C1AG_Collegiate'!AP8+'5C1M_GEO Mid'!AP8+Placeholder_Tallulah!AP8</f>
        <v>0</v>
      </c>
      <c r="AR8" s="77">
        <f>'5C1B_DArbonne'!AQ8+'5C1A_Madison'!AQ8+'5C1C_Intl High'!AQ8+'5C3_UnvView'!AR8+'5C1F_L.C. Charter'!AQ8+'5C1E_LFNO'!AQ8+'5C1D_NOMMA'!AQ8+'5C1AE_Noble Minds'!AQ8+'5C1J_Jeff Chamber'!AQ8+'5C1Q_Advantage'!AQ8+'5C1AF_JCFA-Laf'!AQ8+'5C1W_Willow'!AQ8+'5C1Z_Lincoln Prep'!AQ8+'5C1AA_Laurel'!AQ8+'5C1AB_Apex'!AQ8+'5C1AC_Smothers'!AQ8+'5C1AD_Greater'!AQ8+'5C1R_Iberville'!AQ8+'5C1N_Delta'!AQ8+'5C1S_LC Col Prep'!AQ8+'5C1T_Northeast'!AQ8+'5C1U_Acadiana Ren'!AQ8+'5C1I_LA Key'!AQ8+'5C1V_Laf Ren'!AQ8+'5C1O_Impact'!AQ8+'5C1P_Vision'!AQ8+'5C2_LAVCA'!AR8+'5C1H_Southwest'!AQ8+'5C1G_JS Clark'!AQ8+'5C1AH_BRUP'!AQ8+'5C1X_Tangi'!AQ8+'5C1Y_GEO'!AQ8+'5C1AI_Harmony'!AQ8+'5C1AJ_Athlos'!AQ8+'5C1AG_Collegiate'!AQ8+'5C1M_GEO Mid'!AQ8+Placeholder_Tallulah!AQ8</f>
        <v>0</v>
      </c>
      <c r="AS8" s="77">
        <f>'5C1B_DArbonne'!AR8+'5C1A_Madison'!AR8+'5C1C_Intl High'!AR8+'5C3_UnvView'!AS8+'5C1F_L.C. Charter'!AR8+'5C1E_LFNO'!AR8+'5C1D_NOMMA'!AR8+'5C1AE_Noble Minds'!AR8+'5C1J_Jeff Chamber'!AR8+'5C1Q_Advantage'!AR8+'5C1AF_JCFA-Laf'!AR8+'5C1W_Willow'!AR8+'5C1Z_Lincoln Prep'!AR8+'5C1AA_Laurel'!AR8+'5C1AB_Apex'!AR8+'5C1AC_Smothers'!AR8+'5C1AD_Greater'!AR8+'5C1R_Iberville'!AR8+'5C1N_Delta'!AR8+'5C1S_LC Col Prep'!AR8+'5C1T_Northeast'!AR8+'5C1U_Acadiana Ren'!AR8+'5C1I_LA Key'!AR8+'5C1V_Laf Ren'!AR8+'5C1O_Impact'!AR8+'5C1P_Vision'!AR8+'5C2_LAVCA'!AS8+'5C1H_Southwest'!AR8+'5C1G_JS Clark'!AR8+'5C1AH_BRUP'!AR8+'5C1X_Tangi'!AR8+'5C1Y_GEO'!AR8+'5C1AI_Harmony'!AR8+'5C1AJ_Athlos'!AR8+'5C1AG_Collegiate'!AR8+'5C1M_GEO Mid'!AR8+Placeholder_Tallulah!AR8</f>
        <v>0</v>
      </c>
      <c r="AT8" s="90">
        <f>'5C1B_DArbonne'!AS8+'5C1A_Madison'!AS8+'5C1C_Intl High'!AS8+'5C3_UnvView'!AT8+'5C1F_L.C. Charter'!AS8+'5C1E_LFNO'!AS8+'5C1D_NOMMA'!AS8+'5C1AE_Noble Minds'!AS8+'5C1J_Jeff Chamber'!AS8+'5C1Q_Advantage'!AS8+'5C1AF_JCFA-Laf'!AS8+'5C1W_Willow'!AS8+'5C1Z_Lincoln Prep'!AS8+'5C1AA_Laurel'!AS8+'5C1AB_Apex'!AS8+'5C1AC_Smothers'!AS8+'5C1AD_Greater'!AS8+'5C1R_Iberville'!AS8+'5C1N_Delta'!AS8+'5C1S_LC Col Prep'!AS8+'5C1T_Northeast'!AS8+'5C1U_Acadiana Ren'!AS8+'5C1I_LA Key'!AS8+'5C1V_Laf Ren'!AS8+'5C1O_Impact'!AS8+'5C1P_Vision'!AS8+'5C2_LAVCA'!AT8+'5C1H_Southwest'!AS8+'5C1G_JS Clark'!AS8+'5C1AH_BRUP'!AS8+'5C1X_Tangi'!AS8+'5C1Y_GEO'!AS8+'5C1AI_Harmony'!AS8+'5C1AJ_Athlos'!AS8+'5C1AG_Collegiate'!AS8+'5C1M_GEO Mid'!AS8+Placeholder_Tallulah!AS8</f>
        <v>2795</v>
      </c>
      <c r="AU8" s="78">
        <f t="shared" si="1"/>
        <v>0</v>
      </c>
      <c r="AV8" s="87">
        <f t="shared" si="2"/>
        <v>2795</v>
      </c>
      <c r="AW8" s="189"/>
      <c r="AX8" s="74" t="e">
        <f>'5C1B_DArbonne'!AU8+'5C1A_Madison'!AU8+'5C1C_Intl High'!AU8+'5C3_UnvView'!AV8+'5C1F_L.C. Charter'!AU8+'5C1E_LFNO'!AU8+'5C1D_NOMMA'!AU8+'5C1AE_Noble Minds'!AU8+'5C1J_Jeff Chamber'!AU8+'5C1Q_Advantage'!AU8+'5C1AF_JCFA-Laf'!AU8+'5C1W_Willow'!AU8+'5C1Z_Lincoln Prep'!AU8+'5C1AA_Laurel'!AU8+'5C1AB_Apex'!AU8+'5C1AC_Smothers'!AU8+'5C1AD_Greater'!AU8+'5C1R_Iberville'!AU8+'5C1N_Delta'!AU8+'5C1S_LC Col Prep'!AU8+'5C1T_Northeast'!AU8+'5C1U_Acadiana Ren'!AU8+'5C1I_LA Key'!AU8+'5C1V_Laf Ren'!AU8+'5C1O_Impact'!AU8+'5C1P_Vision'!AU8+'5C2_LAVCA'!AV8+'5C1H_Southwest'!AU8+'5C1G_JS Clark'!AU8+'5C1AH_BRUP'!AU8+'5C1X_Tangi'!AU8+'5C1Y_GEO'!AU8+'5C1AI_Harmony'!AU8+'5C1AJ_Athlos'!AU8+'5C1AG_Collegiate'!AU8+'5C1M_GEO Mid'!AU8+Placeholder_Tallulah!#REF!</f>
        <v>#REF!</v>
      </c>
      <c r="AY8" s="74">
        <f t="shared" si="3"/>
        <v>0</v>
      </c>
      <c r="AZ8" s="74" t="e">
        <f t="shared" si="4"/>
        <v>#REF!</v>
      </c>
    </row>
    <row r="9" spans="1:52" ht="16.149999999999999" customHeight="1" x14ac:dyDescent="0.2">
      <c r="A9" s="54">
        <v>3</v>
      </c>
      <c r="B9" s="55" t="s">
        <v>9</v>
      </c>
      <c r="C9" s="319">
        <f>'5C1B_DArbonne'!C9+'5C1A_Madison'!C9+'5C1C_Intl High'!C9+'5C3_UnvView'!C9+'5C1F_L.C. Charter'!C9+'5C1E_LFNO'!C9+'5C1D_NOMMA'!C9+'5C1AE_Noble Minds'!C9+'5C1J_Jeff Chamber'!C9+'5C1Q_Advantage'!C9+'5C1AF_JCFA-Laf'!C9+'5C1W_Willow'!C9+'5C1Z_Lincoln Prep'!C9+'5C1AA_Laurel'!C9+'5C1AB_Apex'!C9+'5C1AC_Smothers'!C9+'5C1AD_Greater'!C9+'5C1R_Iberville'!C9+'5C1N_Delta'!C9+'5C1S_LC Col Prep'!C9+'5C1T_Northeast'!C9+'5C1U_Acadiana Ren'!C9+'5C1I_LA Key'!C9+'5C1V_Laf Ren'!C9+'5C1O_Impact'!C9+'5C1P_Vision'!C9+'5C2_LAVCA'!C9+'5C1H_Southwest'!C9+'5C1G_JS Clark'!C9+'5C1AH_BRUP'!C9+'5C1X_Tangi'!C9+'5C1Y_GEO'!C9+'5C1AI_Harmony'!C9+'5C1AJ_Athlos'!C9+'5C1AG_Collegiate'!C9+'5C1M_GEO Mid'!C9+Placeholder_Tallulah!C9</f>
        <v>0</v>
      </c>
      <c r="D9" s="56">
        <f>'Source Data'!H9</f>
        <v>3742.2866078757875</v>
      </c>
      <c r="E9" s="74">
        <f>'5C1B_DArbonne'!E9+'5C1A_Madison'!E9+'5C1C_Intl High'!E9+'5C3_UnvView'!E9+'5C1F_L.C. Charter'!E9+'5C1E_LFNO'!E9+'5C1D_NOMMA'!E9+'5C1AE_Noble Minds'!E9+'5C1J_Jeff Chamber'!E9+'5C1Q_Advantage'!E9+'5C1AF_JCFA-Laf'!E9+'5C1W_Willow'!E9+'5C1Z_Lincoln Prep'!E9+'5C1AA_Laurel'!E9+'5C1AB_Apex'!E9+'5C1AC_Smothers'!E9+'5C1AD_Greater'!E9+'5C1R_Iberville'!E9+'5C1N_Delta'!E9+'5C1S_LC Col Prep'!E9+'5C1T_Northeast'!E9+'5C1U_Acadiana Ren'!E9+'5C1I_LA Key'!E9+'5C1V_Laf Ren'!E9+'5C1O_Impact'!E9+'5C1P_Vision'!E9+'5C2_LAVCA'!E9+'5C1H_Southwest'!E9+'5C1G_JS Clark'!E9+'5C1AH_BRUP'!E9+'5C1X_Tangi'!E9+'5C1Y_GEO'!E9+'5C1AI_Harmony'!E9+'5C1AJ_Athlos'!E9+'5C1AG_Collegiate'!E9+'5C1M_GEO Mid'!E9+Placeholder_Tallulah!E9</f>
        <v>0</v>
      </c>
      <c r="F9" s="337">
        <f>'5C1B_DArbonne'!F9+'5C1A_Madison'!F9+'5C1C_Intl High'!F9+'5C3_UnvView'!F9+'5C1F_L.C. Charter'!F9+'5C1E_LFNO'!F9+'5C1D_NOMMA'!F9+'5C1AE_Noble Minds'!F9+'5C1J_Jeff Chamber'!F9+'5C1Q_Advantage'!F9+'5C1AF_JCFA-Laf'!F9+'5C1W_Willow'!F9+'5C1Z_Lincoln Prep'!F9+'5C1AA_Laurel'!F9+'5C1AB_Apex'!F9+'5C1AC_Smothers'!F9+'5C1AD_Greater'!F9+'5C1R_Iberville'!F9+'5C1N_Delta'!F9+'5C1S_LC Col Prep'!F9+'5C1T_Northeast'!F9+'5C1U_Acadiana Ren'!F9+'5C1I_LA Key'!F9+'5C1V_Laf Ren'!F9+'5C1O_Impact'!F9+'5C1P_Vision'!F9+'5C2_LAVCA'!F9+'5C1H_Southwest'!F9+'5C1G_JS Clark'!F9+'5C1AH_BRUP'!F9+'5C1X_Tangi'!F9+'5C1Y_GEO'!F9+'5C1AI_Harmony'!F9+'5C1AJ_Athlos'!F9+'5C1AG_Collegiate'!F9+'5C1M_GEO Mid'!F9+Placeholder_Tallulah!F9</f>
        <v>0</v>
      </c>
      <c r="G9" s="56">
        <f>'Source Data'!I9</f>
        <v>529.43529443774321</v>
      </c>
      <c r="H9" s="74">
        <f>'5C1B_DArbonne'!H9+'5C1A_Madison'!H9+'5C1C_Intl High'!H9+'5C3_UnvView'!H9+'5C1F_L.C. Charter'!H9+'5C1E_LFNO'!H9+'5C1D_NOMMA'!H9+'5C1AE_Noble Minds'!H9+'5C1J_Jeff Chamber'!H9+'5C1Q_Advantage'!H9+'5C1AF_JCFA-Laf'!H9+'5C1W_Willow'!H9+'5C1Z_Lincoln Prep'!H9+'5C1AA_Laurel'!H9+'5C1AB_Apex'!H9+'5C1AC_Smothers'!H9+'5C1AD_Greater'!H9+'5C1R_Iberville'!H9+'5C1N_Delta'!H9+'5C1S_LC Col Prep'!H9+'5C1T_Northeast'!H9+'5C1U_Acadiana Ren'!H9+'5C1I_LA Key'!H9+'5C1V_Laf Ren'!H9+'5C1O_Impact'!H9+'5C1P_Vision'!H9+'5C2_LAVCA'!H9+'5C1H_Southwest'!H9+'5C1G_JS Clark'!H9+'5C1AH_BRUP'!H9+'5C1X_Tangi'!H9+'5C1Y_GEO'!H9+'5C1AI_Harmony'!H9+'5C1AJ_Athlos'!H9+'5C1AG_Collegiate'!H9+'5C1M_GEO Mid'!H9+Placeholder_Tallulah!H9</f>
        <v>0</v>
      </c>
      <c r="I9" s="337">
        <f>'5C1B_DArbonne'!I9+'5C1A_Madison'!I9+'5C1C_Intl High'!I9+'5C3_UnvView'!I9+'5C1F_L.C. Charter'!I9+'5C1E_LFNO'!I9+'5C1D_NOMMA'!I9+'5C1AE_Noble Minds'!I9+'5C1J_Jeff Chamber'!I9+'5C1Q_Advantage'!I9+'5C1AF_JCFA-Laf'!I9+'5C1W_Willow'!I9+'5C1Z_Lincoln Prep'!I9+'5C1AA_Laurel'!I9+'5C1AB_Apex'!I9+'5C1AC_Smothers'!I9+'5C1AD_Greater'!I9+'5C1R_Iberville'!I9+'5C1N_Delta'!I9+'5C1S_LC Col Prep'!I9+'5C1T_Northeast'!I9+'5C1U_Acadiana Ren'!I9+'5C1I_LA Key'!I9+'5C1V_Laf Ren'!I9+'5C1O_Impact'!I9+'5C1P_Vision'!I9+'5C2_LAVCA'!I9+'5C1H_Southwest'!I9+'5C1G_JS Clark'!I9+'5C1AH_BRUP'!I9+'5C1X_Tangi'!I9+'5C1Y_GEO'!I9+'5C1AI_Harmony'!I9+'5C1AJ_Athlos'!I9+'5C1AG_Collegiate'!I9+'5C1M_GEO Mid'!I9+Placeholder_Tallulah!I9</f>
        <v>0</v>
      </c>
      <c r="J9" s="56">
        <f>'Source Data'!J9</f>
        <v>144.39144393756632</v>
      </c>
      <c r="K9" s="74">
        <f>'5C1B_DArbonne'!K9+'5C1A_Madison'!K9+'5C1C_Intl High'!K9+'5C3_UnvView'!K9+'5C1F_L.C. Charter'!K9+'5C1E_LFNO'!K9+'5C1D_NOMMA'!K9+'5C1AE_Noble Minds'!K9+'5C1J_Jeff Chamber'!K9+'5C1Q_Advantage'!K9+'5C1AF_JCFA-Laf'!K9+'5C1W_Willow'!K9+'5C1Z_Lincoln Prep'!K9+'5C1AA_Laurel'!K9+'5C1AB_Apex'!K9+'5C1AC_Smothers'!K9+'5C1AD_Greater'!K9+'5C1R_Iberville'!K9+'5C1N_Delta'!K9+'5C1S_LC Col Prep'!K9+'5C1T_Northeast'!K9+'5C1U_Acadiana Ren'!K9+'5C1I_LA Key'!K9+'5C1V_Laf Ren'!K9+'5C1O_Impact'!K9+'5C1P_Vision'!K9+'5C2_LAVCA'!K9+'5C1H_Southwest'!K9+'5C1G_JS Clark'!K9+'5C1AH_BRUP'!K9+'5C1X_Tangi'!K9+'5C1Y_GEO'!K9+'5C1AI_Harmony'!K9+'5C1AJ_Athlos'!K9+'5C1AG_Collegiate'!K9+'5C1M_GEO Mid'!K9+Placeholder_Tallulah!K9</f>
        <v>0</v>
      </c>
      <c r="L9" s="337">
        <f>'5C1B_DArbonne'!L9+'5C1A_Madison'!L9+'5C1C_Intl High'!L9+'5C3_UnvView'!L9+'5C1F_L.C. Charter'!L9+'5C1E_LFNO'!L9+'5C1D_NOMMA'!L9+'5C1AE_Noble Minds'!L9+'5C1J_Jeff Chamber'!L9+'5C1Q_Advantage'!L9+'5C1AF_JCFA-Laf'!L9+'5C1W_Willow'!L9+'5C1Z_Lincoln Prep'!L9+'5C1AA_Laurel'!L9+'5C1AB_Apex'!L9+'5C1AC_Smothers'!L9+'5C1AD_Greater'!L9+'5C1R_Iberville'!L9+'5C1N_Delta'!L9+'5C1S_LC Col Prep'!L9+'5C1T_Northeast'!L9+'5C1U_Acadiana Ren'!L9+'5C1I_LA Key'!L9+'5C1V_Laf Ren'!L9+'5C1O_Impact'!L9+'5C1P_Vision'!L9+'5C2_LAVCA'!L9+'5C1H_Southwest'!L9+'5C1G_JS Clark'!L9+'5C1AH_BRUP'!L9+'5C1X_Tangi'!L9+'5C1Y_GEO'!L9+'5C1AI_Harmony'!L9+'5C1AJ_Athlos'!L9+'5C1AG_Collegiate'!L9+'5C1M_GEO Mid'!L9+Placeholder_Tallulah!L9</f>
        <v>0</v>
      </c>
      <c r="M9" s="56">
        <f>'Source Data'!K9</f>
        <v>3609.7860984391582</v>
      </c>
      <c r="N9" s="74">
        <f>'5C1B_DArbonne'!N9+'5C1A_Madison'!N9+'5C1C_Intl High'!N9+'5C3_UnvView'!N9+'5C1F_L.C. Charter'!N9+'5C1E_LFNO'!N9+'5C1D_NOMMA'!N9+'5C1AE_Noble Minds'!N9+'5C1J_Jeff Chamber'!N9+'5C1Q_Advantage'!N9+'5C1AF_JCFA-Laf'!N9+'5C1W_Willow'!N9+'5C1Z_Lincoln Prep'!N9+'5C1AA_Laurel'!N9+'5C1AB_Apex'!N9+'5C1AC_Smothers'!N9+'5C1AD_Greater'!N9+'5C1R_Iberville'!N9+'5C1N_Delta'!N9+'5C1S_LC Col Prep'!N9+'5C1T_Northeast'!N9+'5C1U_Acadiana Ren'!N9+'5C1I_LA Key'!N9+'5C1V_Laf Ren'!N9+'5C1O_Impact'!N9+'5C1P_Vision'!N9+'5C2_LAVCA'!N9+'5C1H_Southwest'!N9+'5C1G_JS Clark'!N9+'5C1AH_BRUP'!N9+'5C1X_Tangi'!N9+'5C1Y_GEO'!N9+'5C1AI_Harmony'!N9+'5C1AJ_Athlos'!N9+'5C1AG_Collegiate'!N9+'5C1M_GEO Mid'!N9+Placeholder_Tallulah!N9</f>
        <v>0</v>
      </c>
      <c r="O9" s="337">
        <f>'5C1B_DArbonne'!O9+'5C1A_Madison'!O9+'5C1C_Intl High'!O9+'5C3_UnvView'!O9+'5C1F_L.C. Charter'!O9+'5C1E_LFNO'!O9+'5C1D_NOMMA'!O9+'5C1AE_Noble Minds'!O9+'5C1J_Jeff Chamber'!O9+'5C1Q_Advantage'!O9+'5C1AF_JCFA-Laf'!O9+'5C1W_Willow'!O9+'5C1Z_Lincoln Prep'!O9+'5C1AA_Laurel'!O9+'5C1AB_Apex'!O9+'5C1AC_Smothers'!O9+'5C1AD_Greater'!O9+'5C1R_Iberville'!O9+'5C1N_Delta'!O9+'5C1S_LC Col Prep'!O9+'5C1T_Northeast'!O9+'5C1U_Acadiana Ren'!O9+'5C1I_LA Key'!O9+'5C1V_Laf Ren'!O9+'5C1O_Impact'!O9+'5C1P_Vision'!O9+'5C2_LAVCA'!O9+'5C1H_Southwest'!O9+'5C1G_JS Clark'!O9+'5C1AH_BRUP'!O9+'5C1X_Tangi'!O9+'5C1Y_GEO'!O9+'5C1AI_Harmony'!O9+'5C1AJ_Athlos'!O9+'5C1AG_Collegiate'!O9+'5C1M_GEO Mid'!O9+Placeholder_Tallulah!O9</f>
        <v>0</v>
      </c>
      <c r="P9" s="56">
        <f>'Source Data'!L9</f>
        <v>1443.9144393756631</v>
      </c>
      <c r="Q9" s="74">
        <f>'5C1B_DArbonne'!Q9+'5C1A_Madison'!Q9+'5C1C_Intl High'!Q9+'5C3_UnvView'!Q9+'5C1F_L.C. Charter'!Q9+'5C1E_LFNO'!Q9+'5C1D_NOMMA'!Q9+'5C1AE_Noble Minds'!Q9+'5C1J_Jeff Chamber'!Q9+'5C1Q_Advantage'!Q9+'5C1AF_JCFA-Laf'!Q9+'5C1W_Willow'!Q9+'5C1Z_Lincoln Prep'!Q9+'5C1AA_Laurel'!Q9+'5C1AB_Apex'!Q9+'5C1AC_Smothers'!Q9+'5C1AD_Greater'!Q9+'5C1R_Iberville'!Q9+'5C1N_Delta'!Q9+'5C1S_LC Col Prep'!Q9+'5C1T_Northeast'!Q9+'5C1U_Acadiana Ren'!Q9+'5C1I_LA Key'!Q9+'5C1V_Laf Ren'!Q9+'5C1O_Impact'!Q9+'5C1P_Vision'!Q9+'5C2_LAVCA'!Q9+'5C1H_Southwest'!Q9+'5C1G_JS Clark'!Q9+'5C1AH_BRUP'!Q9+'5C1X_Tangi'!Q9+'5C1Y_GEO'!Q9+'5C1AI_Harmony'!Q9+'5C1AJ_Athlos'!Q9+'5C1AG_Collegiate'!Q9+'5C1M_GEO Mid'!Q9+Placeholder_Tallulah!Q9</f>
        <v>0</v>
      </c>
      <c r="R9" s="93">
        <f>'5C1B_DArbonne'!R9+'5C1A_Madison'!R9+'5C1C_Intl High'!R9+'5C3_UnvView'!R9+'5C1F_L.C. Charter'!R9+'5C1E_LFNO'!R9+'5C1D_NOMMA'!R9+'5C1AE_Noble Minds'!R9+'5C1J_Jeff Chamber'!R9+'5C1Q_Advantage'!R9+'5C1AF_JCFA-Laf'!R9+'5C1W_Willow'!R9+'5C1Z_Lincoln Prep'!R9+'5C1AA_Laurel'!R9+'5C1AB_Apex'!R9+'5C1AC_Smothers'!R9+'5C1AD_Greater'!R9+'5C1R_Iberville'!R9+'5C1N_Delta'!R9+'5C1S_LC Col Prep'!R9+'5C1T_Northeast'!R9+'5C1U_Acadiana Ren'!R9+'5C1I_LA Key'!R9+'5C1V_Laf Ren'!R9+'5C1O_Impact'!R9+'5C1P_Vision'!R9+'5C2_LAVCA'!R9+'5C1H_Southwest'!R9+'5C1G_JS Clark'!R9+'5C1AH_BRUP'!R9+'5C1X_Tangi'!R9+'5C1Y_GEO'!R9+'5C1AI_Harmony'!R9+'5C1AJ_Athlos'!R9+'5C1AG_Collegiate'!R9+'5C1M_GEO Mid'!R9+Placeholder_Tallulah!R9</f>
        <v>584861</v>
      </c>
      <c r="S9" s="1373">
        <f>'5C3_UnvView'!S9+'5C2_LAVCA'!S9</f>
        <v>46955</v>
      </c>
      <c r="T9" s="56">
        <f>'5C1B_DArbonne'!S9+'5C1A_Madison'!S9+'5C1C_Intl High'!S9+'5C3_UnvView'!T9+'5C1F_L.C. Charter'!S9+'5C1E_LFNO'!S9+'5C1D_NOMMA'!S9+'5C1AE_Noble Minds'!S9+'5C1J_Jeff Chamber'!S9+'5C1Q_Advantage'!S9+'5C1AF_JCFA-Laf'!S9+'5C1W_Willow'!S9+'5C1Z_Lincoln Prep'!S9+'5C1AA_Laurel'!S9+'5C1AB_Apex'!S9+'5C1AC_Smothers'!S9+'5C1AD_Greater'!S9+'5C1R_Iberville'!S9+'5C1N_Delta'!S9+'5C1S_LC Col Prep'!S9+'5C1T_Northeast'!S9+'5C1U_Acadiana Ren'!S9+'5C1I_LA Key'!S9+'5C1V_Laf Ren'!S9+'5C1O_Impact'!S9+'5C1P_Vision'!S9+'5C2_LAVCA'!T9+'5C1H_Southwest'!S9+'5C1G_JS Clark'!S9+'5C1AH_BRUP'!S9+'5C1X_Tangi'!S9+'5C1Y_GEO'!S9+'5C1AI_Harmony'!S9+'5C1AJ_Athlos'!S9+'5C1AG_Collegiate'!S9+'5C1M_GEO Mid'!S9+Placeholder_Tallulah!S9</f>
        <v>0</v>
      </c>
      <c r="U9" s="56">
        <f>'5C1B_DArbonne'!T9+'5C1A_Madison'!T9+'5C1C_Intl High'!T9+'5C3_UnvView'!U9+'5C1F_L.C. Charter'!T9+'5C1E_LFNO'!T9+'5C1D_NOMMA'!T9+'5C1AE_Noble Minds'!T9+'5C1J_Jeff Chamber'!T9+'5C1Q_Advantage'!T9+'5C1AF_JCFA-Laf'!T9+'5C1W_Willow'!T9+'5C1Z_Lincoln Prep'!T9+'5C1AA_Laurel'!T9+'5C1AB_Apex'!T9+'5C1AC_Smothers'!T9+'5C1AD_Greater'!T9+'5C1R_Iberville'!T9+'5C1N_Delta'!T9+'5C1S_LC Col Prep'!T9+'5C1T_Northeast'!T9+'5C1U_Acadiana Ren'!T9+'5C1I_LA Key'!T9+'5C1V_Laf Ren'!T9+'5C1O_Impact'!T9+'5C1P_Vision'!T9+'5C2_LAVCA'!U9+'5C1H_Southwest'!T9+'5C1G_JS Clark'!T9+'5C1AH_BRUP'!T9+'5C1X_Tangi'!T9+'5C1Y_GEO'!T9+'5C1AI_Harmony'!T9+'5C1AJ_Athlos'!T9+'5C1AG_Collegiate'!T9+'5C1M_GEO Mid'!T9+Placeholder_Tallulah!T9</f>
        <v>0</v>
      </c>
      <c r="V9" s="57">
        <f>'5C1B_DArbonne'!U9+'5C1A_Madison'!U9+'5C1C_Intl High'!U9+'5C3_UnvView'!V9+'5C1F_L.C. Charter'!U9+'5C1E_LFNO'!U9+'5C1D_NOMMA'!U9+'5C1AE_Noble Minds'!U9+'5C1J_Jeff Chamber'!U9+'5C1Q_Advantage'!U9+'5C1AF_JCFA-Laf'!U9+'5C1W_Willow'!U9+'5C1Z_Lincoln Prep'!U9+'5C1AA_Laurel'!U9+'5C1AB_Apex'!U9+'5C1AC_Smothers'!U9+'5C1AD_Greater'!U9+'5C1R_Iberville'!U9+'5C1N_Delta'!U9+'5C1S_LC Col Prep'!U9+'5C1T_Northeast'!U9+'5C1U_Acadiana Ren'!U9+'5C1I_LA Key'!U9+'5C1V_Laf Ren'!U9+'5C1O_Impact'!U9+'5C1P_Vision'!U9+'5C2_LAVCA'!V9+'5C1H_Southwest'!U9+'5C1G_JS Clark'!U9+'5C1AH_BRUP'!U9+'5C1X_Tangi'!U9+'5C1Y_GEO'!U9+'5C1AI_Harmony'!U9+'5C1AJ_Athlos'!U9+'5C1AG_Collegiate'!U9+'5C1M_GEO Mid'!U9+Placeholder_Tallulah!U9</f>
        <v>0</v>
      </c>
      <c r="W9" s="93">
        <f>'5C1B_DArbonne'!V9+'5C1A_Madison'!V9+'5C1C_Intl High'!V9+'5C3_UnvView'!W9+'5C1F_L.C. Charter'!V9+'5C1E_LFNO'!V9+'5C1D_NOMMA'!V9+'5C1AE_Noble Minds'!V9+'5C1J_Jeff Chamber'!V9+'5C1Q_Advantage'!V9+'5C1AF_JCFA-Laf'!V9+'5C1W_Willow'!V9+'5C1Z_Lincoln Prep'!V9+'5C1AA_Laurel'!V9+'5C1AB_Apex'!V9+'5C1AC_Smothers'!V9+'5C1AD_Greater'!V9+'5C1R_Iberville'!V9+'5C1N_Delta'!V9+'5C1S_LC Col Prep'!V9+'5C1T_Northeast'!V9+'5C1U_Acadiana Ren'!V9+'5C1I_LA Key'!V9+'5C1V_Laf Ren'!V9+'5C1O_Impact'!V9+'5C1P_Vision'!V9+'5C2_LAVCA'!W9+'5C1H_Southwest'!V9+'5C1G_JS Clark'!V9+'5C1AH_BRUP'!V9+'5C1X_Tangi'!V9+'5C1Y_GEO'!V9+'5C1AI_Harmony'!V9+'5C1AJ_Athlos'!V9+'5C1AG_Collegiate'!V9+'5C1M_GEO Mid'!V9+Placeholder_Tallulah!V9</f>
        <v>0</v>
      </c>
      <c r="X9" s="74">
        <f>'5C1B_DArbonne'!W9+'5C1A_Madison'!W9+'5C1C_Intl High'!W9+'5C3_UnvView'!X9+'5C1F_L.C. Charter'!W9+'5C1E_LFNO'!W9+'5C1D_NOMMA'!W9+'5C1AE_Noble Minds'!W9+'5C1J_Jeff Chamber'!W9+'5C1Q_Advantage'!W9+'5C1AF_JCFA-Laf'!W9+'5C1W_Willow'!W9+'5C1Z_Lincoln Prep'!W9+'5C1AA_Laurel'!W9+'5C1AB_Apex'!W9+'5C1AC_Smothers'!W9+'5C1AD_Greater'!W9+'5C1R_Iberville'!W9+'5C1N_Delta'!W9+'5C1S_LC Col Prep'!W9+'5C1T_Northeast'!W9+'5C1U_Acadiana Ren'!W9+'5C1I_LA Key'!W9+'5C1V_Laf Ren'!W9+'5C1O_Impact'!W9+'5C1P_Vision'!W9+'5C2_LAVCA'!X9+'5C1H_Southwest'!W9+'5C1G_JS Clark'!W9+'5C1AH_BRUP'!W9+'5C1X_Tangi'!W9+'5C1Y_GEO'!W9+'5C1AI_Harmony'!W9+'5C1AJ_Athlos'!W9+'5C1AG_Collegiate'!W9+'5C1M_GEO Mid'!W9+Placeholder_Tallulah!W9</f>
        <v>0</v>
      </c>
      <c r="Y9" s="93">
        <f>'5C1B_DArbonne'!X9+'5C1A_Madison'!X9+'5C1C_Intl High'!X9+'5C3_UnvView'!Y9+'5C1F_L.C. Charter'!X9+'5C1E_LFNO'!X9+'5C1D_NOMMA'!X9+'5C1AE_Noble Minds'!X9+'5C1J_Jeff Chamber'!X9+'5C1Q_Advantage'!X9+'5C1AF_JCFA-Laf'!X9+'5C1W_Willow'!X9+'5C1Z_Lincoln Prep'!X9+'5C1AA_Laurel'!X9+'5C1AB_Apex'!X9+'5C1AC_Smothers'!X9+'5C1AD_Greater'!X9+'5C1R_Iberville'!X9+'5C1N_Delta'!X9+'5C1S_LC Col Prep'!X9+'5C1T_Northeast'!X9+'5C1U_Acadiana Ren'!X9+'5C1I_LA Key'!X9+'5C1V_Laf Ren'!X9+'5C1O_Impact'!X9+'5C1P_Vision'!X9+'5C2_LAVCA'!Y9+'5C1H_Southwest'!X9+'5C1G_JS Clark'!X9+'5C1AH_BRUP'!X9+'5C1X_Tangi'!X9+'5C1Y_GEO'!X9+'5C1AI_Harmony'!X9+'5C1AJ_Athlos'!X9+'5C1AG_Collegiate'!X9+'5C1M_GEO Mid'!X9+Placeholder_Tallulah!X9</f>
        <v>0</v>
      </c>
      <c r="Z9" s="56">
        <f>'5C1B_DArbonne'!Y9+'5C1A_Madison'!Y9+'5C1C_Intl High'!Y9+'5C3_UnvView'!Z9+'5C1F_L.C. Charter'!Y9+'5C1E_LFNO'!Y9+'5C1D_NOMMA'!Y9+'5C1AE_Noble Minds'!Y9+'5C1J_Jeff Chamber'!Y9+'5C1Q_Advantage'!Y9+'5C1AF_JCFA-Laf'!Y9+'5C1W_Willow'!Y9+'5C1Z_Lincoln Prep'!Y9+'5C1AA_Laurel'!Y9+'5C1AB_Apex'!Y9+'5C1AC_Smothers'!Y9+'5C1AD_Greater'!Y9+'5C1R_Iberville'!Y9+'5C1N_Delta'!Y9+'5C1S_LC Col Prep'!Y9+'5C1T_Northeast'!Y9+'5C1U_Acadiana Ren'!Y9+'5C1I_LA Key'!Y9+'5C1V_Laf Ren'!Y9+'5C1O_Impact'!Y9+'5C1P_Vision'!Y9+'5C2_LAVCA'!Z9+'5C1H_Southwest'!Y9+'5C1G_JS Clark'!Y9+'5C1AH_BRUP'!Y9+'5C1X_Tangi'!Y9+'5C1Y_GEO'!Y9+'5C1AI_Harmony'!Y9+'5C1AJ_Athlos'!Y9+'5C1AG_Collegiate'!Y9+'5C1M_GEO Mid'!Y9+Placeholder_Tallulah!Y9</f>
        <v>0</v>
      </c>
      <c r="AA9" s="93">
        <f>'5C1B_DArbonne'!Z9+'5C1A_Madison'!Z9+'5C1C_Intl High'!Z9+'5C3_UnvView'!AA9+'5C1F_L.C. Charter'!Z9+'5C1E_LFNO'!Z9+'5C1D_NOMMA'!Z9+'5C1AE_Noble Minds'!Z9+'5C1J_Jeff Chamber'!Z9+'5C1Q_Advantage'!Z9+'5C1AF_JCFA-Laf'!Z9+'5C1W_Willow'!Z9+'5C1Z_Lincoln Prep'!Z9+'5C1AA_Laurel'!Z9+'5C1AB_Apex'!Z9+'5C1AC_Smothers'!Z9+'5C1AD_Greater'!Z9+'5C1R_Iberville'!Z9+'5C1N_Delta'!Z9+'5C1S_LC Col Prep'!Z9+'5C1T_Northeast'!Z9+'5C1U_Acadiana Ren'!Z9+'5C1I_LA Key'!Z9+'5C1V_Laf Ren'!Z9+'5C1O_Impact'!Z9+'5C1P_Vision'!Z9+'5C2_LAVCA'!AA9+'5C1H_Southwest'!Z9+'5C1G_JS Clark'!Z9+'5C1AH_BRUP'!Z9+'5C1X_Tangi'!Z9+'5C1Y_GEO'!Z9+'5C1AI_Harmony'!Z9+'5C1AJ_Athlos'!Z9+'5C1AG_Collegiate'!Z9+'5C1M_GEO Mid'!Z9+Placeholder_Tallulah!Z9</f>
        <v>0</v>
      </c>
      <c r="AB9" s="56">
        <f>'5C1B_DArbonne'!AA9+'5C1A_Madison'!AA9+'5C1C_Intl High'!AA9+'5C3_UnvView'!AB9+'5C1F_L.C. Charter'!AA9+'5C1E_LFNO'!AA9+'5C1D_NOMMA'!AA9+'5C1AE_Noble Minds'!AA9+'5C1J_Jeff Chamber'!AA9+'5C1Q_Advantage'!AA9+'5C1AF_JCFA-Laf'!AA9+'5C1W_Willow'!AA9+'5C1Z_Lincoln Prep'!AA9+'5C1AA_Laurel'!AA9+'5C1AB_Apex'!AA9+'5C1AC_Smothers'!AA9+'5C1AD_Greater'!AA9+'5C1R_Iberville'!AA9+'5C1N_Delta'!AA9+'5C1S_LC Col Prep'!AA9+'5C1T_Northeast'!AA9+'5C1U_Acadiana Ren'!AA9+'5C1I_LA Key'!AA9+'5C1V_Laf Ren'!AA9+'5C1O_Impact'!AA9+'5C1P_Vision'!AA9+'5C2_LAVCA'!AB9+'5C1H_Southwest'!AA9+'5C1G_JS Clark'!AA9+'5C1AH_BRUP'!AA9+'5C1X_Tangi'!AA9+'5C1Y_GEO'!AA9+'5C1AI_Harmony'!AA9+'5C1AJ_Athlos'!AA9+'5C1AG_Collegiate'!AA9+'5C1M_GEO Mid'!AA9+Placeholder_Tallulah!AA9</f>
        <v>0</v>
      </c>
      <c r="AC9" s="56">
        <f>'5C1B_DArbonne'!AB9+'5C1A_Madison'!AB9+'5C1C_Intl High'!AB9+'5C3_UnvView'!AC9+'5C1F_L.C. Charter'!AB9+'5C1E_LFNO'!AB9+'5C1D_NOMMA'!AB9+'5C1AE_Noble Minds'!AB9+'5C1J_Jeff Chamber'!AB9+'5C1Q_Advantage'!AB9+'5C1AF_JCFA-Laf'!AB9+'5C1W_Willow'!AB9+'5C1Z_Lincoln Prep'!AB9+'5C1AA_Laurel'!AB9+'5C1AB_Apex'!AB9+'5C1AC_Smothers'!AB9+'5C1AD_Greater'!AB9+'5C1R_Iberville'!AB9+'5C1N_Delta'!AB9+'5C1S_LC Col Prep'!AB9+'5C1T_Northeast'!AB9+'5C1U_Acadiana Ren'!AB9+'5C1I_LA Key'!AB9+'5C1V_Laf Ren'!AB9+'5C1O_Impact'!AB9+'5C1P_Vision'!AB9+'5C2_LAVCA'!AC9+'5C1H_Southwest'!AB9+'5C1G_JS Clark'!AB9+'5C1AH_BRUP'!AB9+'5C1X_Tangi'!AB9+'5C1Y_GEO'!AB9+'5C1AI_Harmony'!AB9+'5C1AJ_Athlos'!AB9+'5C1AG_Collegiate'!AB9+'5C1M_GEO Mid'!AB9+Placeholder_Tallulah!AB9</f>
        <v>0</v>
      </c>
      <c r="AD9" s="93">
        <f>'5C1B_DArbonne'!AC9+'5C1A_Madison'!AC9+'5C1C_Intl High'!AC9+'5C3_UnvView'!AD9+'5C1F_L.C. Charter'!AC9+'5C1E_LFNO'!AC9+'5C1D_NOMMA'!AC9+'5C1AE_Noble Minds'!AC9+'5C1J_Jeff Chamber'!AC9+'5C1Q_Advantage'!AC9+'5C1AF_JCFA-Laf'!AC9+'5C1W_Willow'!AC9+'5C1Z_Lincoln Prep'!AC9+'5C1AA_Laurel'!AC9+'5C1AB_Apex'!AC9+'5C1AC_Smothers'!AC9+'5C1AD_Greater'!AC9+'5C1R_Iberville'!AC9+'5C1N_Delta'!AC9+'5C1S_LC Col Prep'!AC9+'5C1T_Northeast'!AC9+'5C1U_Acadiana Ren'!AC9+'5C1I_LA Key'!AC9+'5C1V_Laf Ren'!AC9+'5C1O_Impact'!AC9+'5C1P_Vision'!AC9+'5C2_LAVCA'!AD9+'5C1H_Southwest'!AC9+'5C1G_JS Clark'!AC9+'5C1AH_BRUP'!AC9+'5C1X_Tangi'!AC9+'5C1Y_GEO'!AC9+'5C1AI_Harmony'!AC9+'5C1AJ_Athlos'!AC9+'5C1AG_Collegiate'!AC9+'5C1M_GEO Mid'!AC9+Placeholder_Tallulah!AC9</f>
        <v>0</v>
      </c>
      <c r="AE9" s="97">
        <f>'5C1B_DArbonne'!AD9+'5C1A_Madison'!AD9+'5C1C_Intl High'!AD9+'5C3_UnvView'!AE9+'5C1F_L.C. Charter'!AD9+'5C1E_LFNO'!AD9+'5C1D_NOMMA'!AD9+'5C1AE_Noble Minds'!AD9+'5C1J_Jeff Chamber'!AD9+'5C1Q_Advantage'!AD9+'5C1AF_JCFA-Laf'!AD9+'5C1W_Willow'!AD9+'5C1Z_Lincoln Prep'!AD9+'5C1AA_Laurel'!AD9+'5C1AB_Apex'!AD9+'5C1AC_Smothers'!AD9+'5C1AD_Greater'!AD9+'5C1R_Iberville'!AD9+'5C1N_Delta'!AD9+'5C1S_LC Col Prep'!AD9+'5C1T_Northeast'!AD9+'5C1U_Acadiana Ren'!AD9+'5C1I_LA Key'!AD9+'5C1V_Laf Ren'!AD9+'5C1O_Impact'!AD9+'5C1P_Vision'!AD9+'5C2_LAVCA'!AE9+'5C1H_Southwest'!AD9+'5C1G_JS Clark'!AD9+'5C1AH_BRUP'!AD9+'5C1X_Tangi'!AD9+'5C1Y_GEO'!AD9+'5C1AI_Harmony'!AD9+'5C1AJ_Athlos'!AD9+'5C1AG_Collegiate'!AD9+'5C1M_GEO Mid'!AD9+Placeholder_Tallulah!AD9</f>
        <v>0</v>
      </c>
      <c r="AF9" s="75">
        <f>'Source Data'!N9</f>
        <v>6175</v>
      </c>
      <c r="AG9" s="90">
        <f>'5C1B_DArbonne'!AF9+'5C1A_Madison'!AF9+'5C1C_Intl High'!AF9+'5C3_UnvView'!AG9+'5C1F_L.C. Charter'!AF9+'5C1E_LFNO'!AF9+'5C1D_NOMMA'!AF9+'5C1AE_Noble Minds'!AF9+'5C1J_Jeff Chamber'!AF9+'5C1Q_Advantage'!AF9+'5C1AF_JCFA-Laf'!AF9+'5C1W_Willow'!AF9+'5C1Z_Lincoln Prep'!AF9+'5C1AA_Laurel'!AF9+'5C1AB_Apex'!AF9+'5C1AC_Smothers'!AF9+'5C1AD_Greater'!AF9+'5C1R_Iberville'!AF9+'5C1N_Delta'!AF9+'5C1S_LC Col Prep'!AF9+'5C1T_Northeast'!AF9+'5C1U_Acadiana Ren'!AF9+'5C1I_LA Key'!AF9+'5C1V_Laf Ren'!AF9+'5C1O_Impact'!AF9+'5C1P_Vision'!AF9+'5C2_LAVCA'!AG9+'5C1H_Southwest'!AF9+'5C1G_JS Clark'!AF9+'5C1AH_BRUP'!AF9+'5C1X_Tangi'!AF9+'5C1Y_GEO'!AF9+'5C1AI_Harmony'!AF9+'5C1AJ_Athlos'!AF9+'5C1AG_Collegiate'!AF9+'5C1M_GEO Mid'!AF9+Placeholder_Tallulah!AF9</f>
        <v>0</v>
      </c>
      <c r="AH9" s="319">
        <f>'5C1B_DArbonne'!AG9+'5C1A_Madison'!AG9+'5C1C_Intl High'!AG9+'5C3_UnvView'!AH9+'5C1F_L.C. Charter'!AG9+'5C1E_LFNO'!AG9+'5C1D_NOMMA'!AG9+'5C1AE_Noble Minds'!AG9+'5C1J_Jeff Chamber'!AG9+'5C1Q_Advantage'!AG9+'5C1AF_JCFA-Laf'!AG9+'5C1W_Willow'!AG9+'5C1Z_Lincoln Prep'!AG9+'5C1AA_Laurel'!AG9+'5C1AB_Apex'!AG9+'5C1AC_Smothers'!AG9+'5C1AD_Greater'!AG9+'5C1R_Iberville'!AG9+'5C1N_Delta'!AG9+'5C1S_LC Col Prep'!AG9+'5C1T_Northeast'!AG9+'5C1U_Acadiana Ren'!AG9+'5C1I_LA Key'!AG9+'5C1V_Laf Ren'!AG9+'5C1O_Impact'!AG9+'5C1P_Vision'!AG9+'5C2_LAVCA'!AH9+'5C1H_Southwest'!AG9+'5C1G_JS Clark'!AG9+'5C1AH_BRUP'!AG9+'5C1X_Tangi'!AG9+'5C1Y_GEO'!AG9+'5C1AI_Harmony'!AG9+'5C1AJ_Athlos'!AG9+'5C1AG_Collegiate'!AG9+'5C1M_GEO Mid'!AG9+Placeholder_Tallulah!AG9</f>
        <v>0</v>
      </c>
      <c r="AI9" s="75">
        <f>'5C1B_DArbonne'!AH9+'5C1A_Madison'!AH9+'5C1C_Intl High'!AH9+'5C3_UnvView'!AI9+'5C1F_L.C. Charter'!AH9+'5C1E_LFNO'!AH9+'5C1D_NOMMA'!AH9+'5C1AE_Noble Minds'!AH9+'5C1J_Jeff Chamber'!AH9+'5C1Q_Advantage'!AH9+'5C1AF_JCFA-Laf'!AH9+'5C1W_Willow'!AH9+'5C1Z_Lincoln Prep'!AH9+'5C1AA_Laurel'!AH9+'5C1AB_Apex'!AH9+'5C1AC_Smothers'!AH9+'5C1AD_Greater'!AH9+'5C1R_Iberville'!AH9+'5C1N_Delta'!AH9+'5C1S_LC Col Prep'!AH9+'5C1T_Northeast'!AH9+'5C1U_Acadiana Ren'!AH9+'5C1I_LA Key'!AH9+'5C1V_Laf Ren'!AH9+'5C1O_Impact'!AH9+'5C1P_Vision'!AH9+'5C2_LAVCA'!AI9+'5C1H_Southwest'!AH9+'5C1G_JS Clark'!AH9+'5C1AH_BRUP'!AH9+'5C1X_Tangi'!AH9+'5C1Y_GEO'!AH9+'5C1AI_Harmony'!AH9+'5C1AJ_Athlos'!AH9+'5C1AG_Collegiate'!AH9+'5C1M_GEO Mid'!AH9+Placeholder_Tallulah!AH9</f>
        <v>0</v>
      </c>
      <c r="AJ9" s="319">
        <f>'5C1B_DArbonne'!AI9+'5C1A_Madison'!AI9+'5C1C_Intl High'!AI9+'5C3_UnvView'!AJ9+'5C1F_L.C. Charter'!AI9+'5C1E_LFNO'!AI9+'5C1D_NOMMA'!AI9+'5C1AE_Noble Minds'!AI9+'5C1J_Jeff Chamber'!AI9+'5C1Q_Advantage'!AI9+'5C1AF_JCFA-Laf'!AI9+'5C1W_Willow'!AI9+'5C1Z_Lincoln Prep'!AI9+'5C1AA_Laurel'!AI9+'5C1AB_Apex'!AI9+'5C1AC_Smothers'!AI9+'5C1AD_Greater'!AI9+'5C1R_Iberville'!AI9+'5C1N_Delta'!AI9+'5C1S_LC Col Prep'!AI9+'5C1T_Northeast'!AI9+'5C1U_Acadiana Ren'!AI9+'5C1I_LA Key'!AI9+'5C1V_Laf Ren'!AI9+'5C1O_Impact'!AI9+'5C1P_Vision'!AI9+'5C2_LAVCA'!AJ9+'5C1H_Southwest'!AI9+'5C1G_JS Clark'!AI9+'5C1AH_BRUP'!AI9+'5C1X_Tangi'!AI9+'5C1Y_GEO'!AI9+'5C1AI_Harmony'!AI9+'5C1AJ_Athlos'!AI9+'5C1AG_Collegiate'!AI9+'5C1M_GEO Mid'!AI9+Placeholder_Tallulah!AI9</f>
        <v>0</v>
      </c>
      <c r="AK9" s="77">
        <f>'5C1B_DArbonne'!AJ9+'5C1A_Madison'!AJ9+'5C1C_Intl High'!AJ9+'5C3_UnvView'!AK9+'5C1F_L.C. Charter'!AJ9+'5C1E_LFNO'!AJ9+'5C1D_NOMMA'!AJ9+'5C1AE_Noble Minds'!AJ9+'5C1J_Jeff Chamber'!AJ9+'5C1Q_Advantage'!AJ9+'5C1AF_JCFA-Laf'!AJ9+'5C1W_Willow'!AJ9+'5C1Z_Lincoln Prep'!AJ9+'5C1AA_Laurel'!AJ9+'5C1AB_Apex'!AJ9+'5C1AC_Smothers'!AJ9+'5C1AD_Greater'!AJ9+'5C1R_Iberville'!AJ9+'5C1N_Delta'!AJ9+'5C1S_LC Col Prep'!AJ9+'5C1T_Northeast'!AJ9+'5C1U_Acadiana Ren'!AJ9+'5C1I_LA Key'!AJ9+'5C1V_Laf Ren'!AJ9+'5C1O_Impact'!AJ9+'5C1P_Vision'!AJ9+'5C2_LAVCA'!AK9+'5C1H_Southwest'!AJ9+'5C1G_JS Clark'!AJ9+'5C1AH_BRUP'!AJ9+'5C1X_Tangi'!AJ9+'5C1Y_GEO'!AJ9+'5C1AI_Harmony'!AJ9+'5C1AJ_Athlos'!AJ9+'5C1AG_Collegiate'!AJ9+'5C1M_GEO Mid'!AJ9+Placeholder_Tallulah!AJ9</f>
        <v>0</v>
      </c>
      <c r="AL9" s="76">
        <f>'5C1B_DArbonne'!AK9+'5C1A_Madison'!AK9+'5C1C_Intl High'!AK9+'5C3_UnvView'!AL9+'5C1F_L.C. Charter'!AK9+'5C1E_LFNO'!AK9+'5C1D_NOMMA'!AK9+'5C1AE_Noble Minds'!AK9+'5C1J_Jeff Chamber'!AK9+'5C1Q_Advantage'!AK9+'5C1AF_JCFA-Laf'!AK9+'5C1W_Willow'!AK9+'5C1Z_Lincoln Prep'!AK9+'5C1AA_Laurel'!AK9+'5C1AB_Apex'!AK9+'5C1AC_Smothers'!AK9+'5C1AD_Greater'!AK9+'5C1R_Iberville'!AK9+'5C1N_Delta'!AK9+'5C1S_LC Col Prep'!AK9+'5C1T_Northeast'!AK9+'5C1U_Acadiana Ren'!AK9+'5C1I_LA Key'!AK9+'5C1V_Laf Ren'!AK9+'5C1O_Impact'!AK9+'5C1P_Vision'!AK9+'5C2_LAVCA'!AL9+'5C1H_Southwest'!AK9+'5C1G_JS Clark'!AK9+'5C1AH_BRUP'!AK9+'5C1X_Tangi'!AK9+'5C1Y_GEO'!AK9+'5C1AI_Harmony'!AK9+'5C1AJ_Athlos'!AK9+'5C1AG_Collegiate'!AK9+'5C1M_GEO Mid'!AK9+Placeholder_Tallulah!AK9</f>
        <v>0</v>
      </c>
      <c r="AM9" s="90">
        <f>'5C1B_DArbonne'!AL9+'5C1A_Madison'!AL9+'5C1C_Intl High'!AL9+'5C3_UnvView'!AM9+'5C1F_L.C. Charter'!AL9+'5C1E_LFNO'!AL9+'5C1D_NOMMA'!AL9+'5C1AE_Noble Minds'!AL9+'5C1J_Jeff Chamber'!AL9+'5C1Q_Advantage'!AL9+'5C1AF_JCFA-Laf'!AL9+'5C1W_Willow'!AL9+'5C1Z_Lincoln Prep'!AL9+'5C1AA_Laurel'!AL9+'5C1AB_Apex'!AL9+'5C1AC_Smothers'!AL9+'5C1AD_Greater'!AL9+'5C1R_Iberville'!AL9+'5C1N_Delta'!AL9+'5C1S_LC Col Prep'!AL9+'5C1T_Northeast'!AL9+'5C1U_Acadiana Ren'!AL9+'5C1I_LA Key'!AL9+'5C1V_Laf Ren'!AL9+'5C1O_Impact'!AL9+'5C1P_Vision'!AL9+'5C2_LAVCA'!AM9+'5C1H_Southwest'!AL9+'5C1G_JS Clark'!AL9+'5C1AH_BRUP'!AL9+'5C1X_Tangi'!AL9+'5C1Y_GEO'!AL9+'5C1AI_Harmony'!AL9+'5C1AJ_Athlos'!AL9+'5C1AG_Collegiate'!AL9+'5C1M_GEO Mid'!AL9+Placeholder_Tallulah!AL9</f>
        <v>1015480</v>
      </c>
      <c r="AN9" s="79">
        <f>'5C1B_DArbonne'!AM9+'5C1A_Madison'!AM9+'5C1C_Intl High'!AM9+'5C3_UnvView'!AN9+'5C1F_L.C. Charter'!AM9+'5C1E_LFNO'!AM9+'5C1D_NOMMA'!AM9+'5C1AE_Noble Minds'!AM9+'5C1J_Jeff Chamber'!AM9+'5C1Q_Advantage'!AM9+'5C1AF_JCFA-Laf'!AM9+'5C1W_Willow'!AM9+'5C1Z_Lincoln Prep'!AM9+'5C1AA_Laurel'!AM9+'5C1AB_Apex'!AM9+'5C1AC_Smothers'!AM9+'5C1AD_Greater'!AM9+'5C1R_Iberville'!AM9+'5C1N_Delta'!AM9+'5C1S_LC Col Prep'!AM9+'5C1T_Northeast'!AM9+'5C1U_Acadiana Ren'!AM9+'5C1I_LA Key'!AM9+'5C1V_Laf Ren'!AM9+'5C1O_Impact'!AM9+'5C1P_Vision'!AM9+'5C2_LAVCA'!AN9+'5C1H_Southwest'!AM9+'5C1G_JS Clark'!AM9+'5C1AH_BRUP'!AM9+'5C1X_Tangi'!AM9+'5C1Y_GEO'!AM9+'5C1AI_Harmony'!AM9+'5C1AJ_Athlos'!AM9+'5C1AG_Collegiate'!AM9+'5C1M_GEO Mid'!AM9+Placeholder_Tallulah!AM9</f>
        <v>0</v>
      </c>
      <c r="AO9" s="90">
        <f>'5C1B_DArbonne'!AN9+'5C1A_Madison'!AN9+'5C1C_Intl High'!AN9+'5C3_UnvView'!AO9+'5C1F_L.C. Charter'!AN9+'5C1E_LFNO'!AN9+'5C1D_NOMMA'!AN9+'5C1AE_Noble Minds'!AN9+'5C1J_Jeff Chamber'!AN9+'5C1Q_Advantage'!AN9+'5C1AF_JCFA-Laf'!AN9+'5C1W_Willow'!AN9+'5C1Z_Lincoln Prep'!AN9+'5C1AA_Laurel'!AN9+'5C1AB_Apex'!AN9+'5C1AC_Smothers'!AN9+'5C1AD_Greater'!AN9+'5C1R_Iberville'!AN9+'5C1N_Delta'!AN9+'5C1S_LC Col Prep'!AN9+'5C1T_Northeast'!AN9+'5C1U_Acadiana Ren'!AN9+'5C1I_LA Key'!AN9+'5C1V_Laf Ren'!AN9+'5C1O_Impact'!AN9+'5C1P_Vision'!AN9+'5C2_LAVCA'!AO9+'5C1H_Southwest'!AN9+'5C1G_JS Clark'!AN9+'5C1AH_BRUP'!AN9+'5C1X_Tangi'!AN9+'5C1Y_GEO'!AN9+'5C1AI_Harmony'!AN9+'5C1AJ_Athlos'!AN9+'5C1AG_Collegiate'!AN9+'5C1M_GEO Mid'!AN9+Placeholder_Tallulah!AN9</f>
        <v>0</v>
      </c>
      <c r="AP9" s="77">
        <f>'5C1B_DArbonne'!AO9+'5C1A_Madison'!AO9+'5C1C_Intl High'!AO9+'5C3_UnvView'!AP9+'5C1F_L.C. Charter'!AO9+'5C1E_LFNO'!AO9+'5C1D_NOMMA'!AO9+'5C1AE_Noble Minds'!AO9+'5C1J_Jeff Chamber'!AO9+'5C1Q_Advantage'!AO9+'5C1AF_JCFA-Laf'!AO9+'5C1W_Willow'!AO9+'5C1Z_Lincoln Prep'!AO9+'5C1AA_Laurel'!AO9+'5C1AB_Apex'!AO9+'5C1AC_Smothers'!AO9+'5C1AD_Greater'!AO9+'5C1R_Iberville'!AO9+'5C1N_Delta'!AO9+'5C1S_LC Col Prep'!AO9+'5C1T_Northeast'!AO9+'5C1U_Acadiana Ren'!AO9+'5C1I_LA Key'!AO9+'5C1V_Laf Ren'!AO9+'5C1O_Impact'!AO9+'5C1P_Vision'!AO9+'5C2_LAVCA'!AP9+'5C1H_Southwest'!AO9+'5C1G_JS Clark'!AO9+'5C1AH_BRUP'!AO9+'5C1X_Tangi'!AO9+'5C1Y_GEO'!AO9+'5C1AI_Harmony'!AO9+'5C1AJ_Athlos'!AO9+'5C1AG_Collegiate'!AO9+'5C1M_GEO Mid'!AO9+Placeholder_Tallulah!AO9</f>
        <v>-2760</v>
      </c>
      <c r="AQ9" s="90">
        <f>'5C1B_DArbonne'!AP9+'5C1A_Madison'!AP9+'5C1C_Intl High'!AP9+'5C3_UnvView'!AQ9+'5C1F_L.C. Charter'!AP9+'5C1E_LFNO'!AP9+'5C1D_NOMMA'!AP9+'5C1AE_Noble Minds'!AP9+'5C1J_Jeff Chamber'!AP9+'5C1Q_Advantage'!AP9+'5C1AF_JCFA-Laf'!AP9+'5C1W_Willow'!AP9+'5C1Z_Lincoln Prep'!AP9+'5C1AA_Laurel'!AP9+'5C1AB_Apex'!AP9+'5C1AC_Smothers'!AP9+'5C1AD_Greater'!AP9+'5C1R_Iberville'!AP9+'5C1N_Delta'!AP9+'5C1S_LC Col Prep'!AP9+'5C1T_Northeast'!AP9+'5C1U_Acadiana Ren'!AP9+'5C1I_LA Key'!AP9+'5C1V_Laf Ren'!AP9+'5C1O_Impact'!AP9+'5C1P_Vision'!AP9+'5C2_LAVCA'!AQ9+'5C1H_Southwest'!AP9+'5C1G_JS Clark'!AP9+'5C1AH_BRUP'!AP9+'5C1X_Tangi'!AP9+'5C1Y_GEO'!AP9+'5C1AI_Harmony'!AP9+'5C1AJ_Athlos'!AP9+'5C1AG_Collegiate'!AP9+'5C1M_GEO Mid'!AP9+Placeholder_Tallulah!AP9</f>
        <v>0</v>
      </c>
      <c r="AR9" s="77">
        <f>'5C1B_DArbonne'!AQ9+'5C1A_Madison'!AQ9+'5C1C_Intl High'!AQ9+'5C3_UnvView'!AR9+'5C1F_L.C. Charter'!AQ9+'5C1E_LFNO'!AQ9+'5C1D_NOMMA'!AQ9+'5C1AE_Noble Minds'!AQ9+'5C1J_Jeff Chamber'!AQ9+'5C1Q_Advantage'!AQ9+'5C1AF_JCFA-Laf'!AQ9+'5C1W_Willow'!AQ9+'5C1Z_Lincoln Prep'!AQ9+'5C1AA_Laurel'!AQ9+'5C1AB_Apex'!AQ9+'5C1AC_Smothers'!AQ9+'5C1AD_Greater'!AQ9+'5C1R_Iberville'!AQ9+'5C1N_Delta'!AQ9+'5C1S_LC Col Prep'!AQ9+'5C1T_Northeast'!AQ9+'5C1U_Acadiana Ren'!AQ9+'5C1I_LA Key'!AQ9+'5C1V_Laf Ren'!AQ9+'5C1O_Impact'!AQ9+'5C1P_Vision'!AQ9+'5C2_LAVCA'!AR9+'5C1H_Southwest'!AQ9+'5C1G_JS Clark'!AQ9+'5C1AH_BRUP'!AQ9+'5C1X_Tangi'!AQ9+'5C1Y_GEO'!AQ9+'5C1AI_Harmony'!AQ9+'5C1AJ_Athlos'!AQ9+'5C1AG_Collegiate'!AQ9+'5C1M_GEO Mid'!AQ9+Placeholder_Tallulah!AQ9</f>
        <v>0</v>
      </c>
      <c r="AS9" s="77">
        <f>'5C1B_DArbonne'!AR9+'5C1A_Madison'!AR9+'5C1C_Intl High'!AR9+'5C3_UnvView'!AS9+'5C1F_L.C. Charter'!AR9+'5C1E_LFNO'!AR9+'5C1D_NOMMA'!AR9+'5C1AE_Noble Minds'!AR9+'5C1J_Jeff Chamber'!AR9+'5C1Q_Advantage'!AR9+'5C1AF_JCFA-Laf'!AR9+'5C1W_Willow'!AR9+'5C1Z_Lincoln Prep'!AR9+'5C1AA_Laurel'!AR9+'5C1AB_Apex'!AR9+'5C1AC_Smothers'!AR9+'5C1AD_Greater'!AR9+'5C1R_Iberville'!AR9+'5C1N_Delta'!AR9+'5C1S_LC Col Prep'!AR9+'5C1T_Northeast'!AR9+'5C1U_Acadiana Ren'!AR9+'5C1I_LA Key'!AR9+'5C1V_Laf Ren'!AR9+'5C1O_Impact'!AR9+'5C1P_Vision'!AR9+'5C2_LAVCA'!AS9+'5C1H_Southwest'!AR9+'5C1G_JS Clark'!AR9+'5C1AH_BRUP'!AR9+'5C1X_Tangi'!AR9+'5C1Y_GEO'!AR9+'5C1AI_Harmony'!AR9+'5C1AJ_Athlos'!AR9+'5C1AG_Collegiate'!AR9+'5C1M_GEO Mid'!AR9+Placeholder_Tallulah!AR9</f>
        <v>0</v>
      </c>
      <c r="AT9" s="90">
        <f>'5C1B_DArbonne'!AS9+'5C1A_Madison'!AS9+'5C1C_Intl High'!AS9+'5C3_UnvView'!AT9+'5C1F_L.C. Charter'!AS9+'5C1E_LFNO'!AS9+'5C1D_NOMMA'!AS9+'5C1AE_Noble Minds'!AS9+'5C1J_Jeff Chamber'!AS9+'5C1Q_Advantage'!AS9+'5C1AF_JCFA-Laf'!AS9+'5C1W_Willow'!AS9+'5C1Z_Lincoln Prep'!AS9+'5C1AA_Laurel'!AS9+'5C1AB_Apex'!AS9+'5C1AC_Smothers'!AS9+'5C1AD_Greater'!AS9+'5C1R_Iberville'!AS9+'5C1N_Delta'!AS9+'5C1S_LC Col Prep'!AS9+'5C1T_Northeast'!AS9+'5C1U_Acadiana Ren'!AS9+'5C1I_LA Key'!AS9+'5C1V_Laf Ren'!AS9+'5C1O_Impact'!AS9+'5C1P_Vision'!AS9+'5C2_LAVCA'!AT9+'5C1H_Southwest'!AS9+'5C1G_JS Clark'!AS9+'5C1AH_BRUP'!AS9+'5C1X_Tangi'!AS9+'5C1Y_GEO'!AS9+'5C1AI_Harmony'!AS9+'5C1AJ_Athlos'!AS9+'5C1AG_Collegiate'!AS9+'5C1M_GEO Mid'!AS9+Placeholder_Tallulah!AS9</f>
        <v>84506</v>
      </c>
      <c r="AU9" s="78">
        <f t="shared" si="1"/>
        <v>0</v>
      </c>
      <c r="AV9" s="87">
        <f t="shared" si="2"/>
        <v>84506</v>
      </c>
      <c r="AW9" s="189"/>
      <c r="AX9" s="74" t="e">
        <f>'5C1B_DArbonne'!AU9+'5C1A_Madison'!AU9+'5C1C_Intl High'!AU9+'5C3_UnvView'!AV9+'5C1F_L.C. Charter'!AU9+'5C1E_LFNO'!AU9+'5C1D_NOMMA'!AU9+'5C1AE_Noble Minds'!AU9+'5C1J_Jeff Chamber'!AU9+'5C1Q_Advantage'!AU9+'5C1AF_JCFA-Laf'!AU9+'5C1W_Willow'!AU9+'5C1Z_Lincoln Prep'!AU9+'5C1AA_Laurel'!AU9+'5C1AB_Apex'!AU9+'5C1AC_Smothers'!AU9+'5C1AD_Greater'!AU9+'5C1R_Iberville'!AU9+'5C1N_Delta'!AU9+'5C1S_LC Col Prep'!AU9+'5C1T_Northeast'!AU9+'5C1U_Acadiana Ren'!AU9+'5C1I_LA Key'!AU9+'5C1V_Laf Ren'!AU9+'5C1O_Impact'!AU9+'5C1P_Vision'!AU9+'5C2_LAVCA'!AV9+'5C1H_Southwest'!AU9+'5C1G_JS Clark'!AU9+'5C1AH_BRUP'!AU9+'5C1X_Tangi'!AU9+'5C1Y_GEO'!AU9+'5C1AI_Harmony'!AU9+'5C1AJ_Athlos'!AU9+'5C1AG_Collegiate'!AU9+'5C1M_GEO Mid'!AU9+Placeholder_Tallulah!#REF!</f>
        <v>#REF!</v>
      </c>
      <c r="AY9" s="74">
        <f t="shared" si="3"/>
        <v>0</v>
      </c>
      <c r="AZ9" s="74" t="e">
        <f t="shared" si="4"/>
        <v>#REF!</v>
      </c>
    </row>
    <row r="10" spans="1:52" ht="16.149999999999999" customHeight="1" x14ac:dyDescent="0.2">
      <c r="A10" s="54">
        <v>4</v>
      </c>
      <c r="B10" s="55" t="s">
        <v>10</v>
      </c>
      <c r="C10" s="319">
        <f>'5C1B_DArbonne'!C10+'5C1A_Madison'!C10+'5C1C_Intl High'!C10+'5C3_UnvView'!C10+'5C1F_L.C. Charter'!C10+'5C1E_LFNO'!C10+'5C1D_NOMMA'!C10+'5C1AE_Noble Minds'!C10+'5C1J_Jeff Chamber'!C10+'5C1Q_Advantage'!C10+'5C1AF_JCFA-Laf'!C10+'5C1W_Willow'!C10+'5C1Z_Lincoln Prep'!C10+'5C1AA_Laurel'!C10+'5C1AB_Apex'!C10+'5C1AC_Smothers'!C10+'5C1AD_Greater'!C10+'5C1R_Iberville'!C10+'5C1N_Delta'!C10+'5C1S_LC Col Prep'!C10+'5C1T_Northeast'!C10+'5C1U_Acadiana Ren'!C10+'5C1I_LA Key'!C10+'5C1V_Laf Ren'!C10+'5C1O_Impact'!C10+'5C1P_Vision'!C10+'5C2_LAVCA'!C10+'5C1H_Southwest'!C10+'5C1G_JS Clark'!C10+'5C1AH_BRUP'!C10+'5C1X_Tangi'!C10+'5C1Y_GEO'!C10+'5C1AI_Harmony'!C10+'5C1AJ_Athlos'!C10+'5C1AG_Collegiate'!C10+'5C1M_GEO Mid'!C10+Placeholder_Tallulah!C10</f>
        <v>0</v>
      </c>
      <c r="D10" s="56">
        <f>'Source Data'!H10</f>
        <v>5202.4303933253823</v>
      </c>
      <c r="E10" s="74">
        <f>'5C1B_DArbonne'!E10+'5C1A_Madison'!E10+'5C1C_Intl High'!E10+'5C3_UnvView'!E10+'5C1F_L.C. Charter'!E10+'5C1E_LFNO'!E10+'5C1D_NOMMA'!E10+'5C1AE_Noble Minds'!E10+'5C1J_Jeff Chamber'!E10+'5C1Q_Advantage'!E10+'5C1AF_JCFA-Laf'!E10+'5C1W_Willow'!E10+'5C1Z_Lincoln Prep'!E10+'5C1AA_Laurel'!E10+'5C1AB_Apex'!E10+'5C1AC_Smothers'!E10+'5C1AD_Greater'!E10+'5C1R_Iberville'!E10+'5C1N_Delta'!E10+'5C1S_LC Col Prep'!E10+'5C1T_Northeast'!E10+'5C1U_Acadiana Ren'!E10+'5C1I_LA Key'!E10+'5C1V_Laf Ren'!E10+'5C1O_Impact'!E10+'5C1P_Vision'!E10+'5C2_LAVCA'!E10+'5C1H_Southwest'!E10+'5C1G_JS Clark'!E10+'5C1AH_BRUP'!E10+'5C1X_Tangi'!E10+'5C1Y_GEO'!E10+'5C1AI_Harmony'!E10+'5C1AJ_Athlos'!E10+'5C1AG_Collegiate'!E10+'5C1M_GEO Mid'!E10+Placeholder_Tallulah!E10</f>
        <v>0</v>
      </c>
      <c r="F10" s="337">
        <f>'5C1B_DArbonne'!F10+'5C1A_Madison'!F10+'5C1C_Intl High'!F10+'5C3_UnvView'!F10+'5C1F_L.C. Charter'!F10+'5C1E_LFNO'!F10+'5C1D_NOMMA'!F10+'5C1AE_Noble Minds'!F10+'5C1J_Jeff Chamber'!F10+'5C1Q_Advantage'!F10+'5C1AF_JCFA-Laf'!F10+'5C1W_Willow'!F10+'5C1Z_Lincoln Prep'!F10+'5C1AA_Laurel'!F10+'5C1AB_Apex'!F10+'5C1AC_Smothers'!F10+'5C1AD_Greater'!F10+'5C1R_Iberville'!F10+'5C1N_Delta'!F10+'5C1S_LC Col Prep'!F10+'5C1T_Northeast'!F10+'5C1U_Acadiana Ren'!F10+'5C1I_LA Key'!F10+'5C1V_Laf Ren'!F10+'5C1O_Impact'!F10+'5C1P_Vision'!F10+'5C2_LAVCA'!F10+'5C1H_Southwest'!F10+'5C1G_JS Clark'!F10+'5C1AH_BRUP'!F10+'5C1X_Tangi'!F10+'5C1Y_GEO'!F10+'5C1AI_Harmony'!F10+'5C1AJ_Athlos'!F10+'5C1AG_Collegiate'!F10+'5C1M_GEO Mid'!F10+Placeholder_Tallulah!F10</f>
        <v>0</v>
      </c>
      <c r="G10" s="56">
        <f>'Source Data'!I10</f>
        <v>687.66452541183287</v>
      </c>
      <c r="H10" s="74">
        <f>'5C1B_DArbonne'!H10+'5C1A_Madison'!H10+'5C1C_Intl High'!H10+'5C3_UnvView'!H10+'5C1F_L.C. Charter'!H10+'5C1E_LFNO'!H10+'5C1D_NOMMA'!H10+'5C1AE_Noble Minds'!H10+'5C1J_Jeff Chamber'!H10+'5C1Q_Advantage'!H10+'5C1AF_JCFA-Laf'!H10+'5C1W_Willow'!H10+'5C1Z_Lincoln Prep'!H10+'5C1AA_Laurel'!H10+'5C1AB_Apex'!H10+'5C1AC_Smothers'!H10+'5C1AD_Greater'!H10+'5C1R_Iberville'!H10+'5C1N_Delta'!H10+'5C1S_LC Col Prep'!H10+'5C1T_Northeast'!H10+'5C1U_Acadiana Ren'!H10+'5C1I_LA Key'!H10+'5C1V_Laf Ren'!H10+'5C1O_Impact'!H10+'5C1P_Vision'!H10+'5C2_LAVCA'!H10+'5C1H_Southwest'!H10+'5C1G_JS Clark'!H10+'5C1AH_BRUP'!H10+'5C1X_Tangi'!H10+'5C1Y_GEO'!H10+'5C1AI_Harmony'!H10+'5C1AJ_Athlos'!H10+'5C1AG_Collegiate'!H10+'5C1M_GEO Mid'!H10+Placeholder_Tallulah!H10</f>
        <v>0</v>
      </c>
      <c r="I10" s="337">
        <f>'5C1B_DArbonne'!I10+'5C1A_Madison'!I10+'5C1C_Intl High'!I10+'5C3_UnvView'!I10+'5C1F_L.C. Charter'!I10+'5C1E_LFNO'!I10+'5C1D_NOMMA'!I10+'5C1AE_Noble Minds'!I10+'5C1J_Jeff Chamber'!I10+'5C1Q_Advantage'!I10+'5C1AF_JCFA-Laf'!I10+'5C1W_Willow'!I10+'5C1Z_Lincoln Prep'!I10+'5C1AA_Laurel'!I10+'5C1AB_Apex'!I10+'5C1AC_Smothers'!I10+'5C1AD_Greater'!I10+'5C1R_Iberville'!I10+'5C1N_Delta'!I10+'5C1S_LC Col Prep'!I10+'5C1T_Northeast'!I10+'5C1U_Acadiana Ren'!I10+'5C1I_LA Key'!I10+'5C1V_Laf Ren'!I10+'5C1O_Impact'!I10+'5C1P_Vision'!I10+'5C2_LAVCA'!I10+'5C1H_Southwest'!I10+'5C1G_JS Clark'!I10+'5C1AH_BRUP'!I10+'5C1X_Tangi'!I10+'5C1Y_GEO'!I10+'5C1AI_Harmony'!I10+'5C1AJ_Athlos'!I10+'5C1AG_Collegiate'!I10+'5C1M_GEO Mid'!I10+Placeholder_Tallulah!I10</f>
        <v>0</v>
      </c>
      <c r="J10" s="56">
        <f>'Source Data'!J10</f>
        <v>187.54487056686349</v>
      </c>
      <c r="K10" s="74">
        <f>'5C1B_DArbonne'!K10+'5C1A_Madison'!K10+'5C1C_Intl High'!K10+'5C3_UnvView'!K10+'5C1F_L.C. Charter'!K10+'5C1E_LFNO'!K10+'5C1D_NOMMA'!K10+'5C1AE_Noble Minds'!K10+'5C1J_Jeff Chamber'!K10+'5C1Q_Advantage'!K10+'5C1AF_JCFA-Laf'!K10+'5C1W_Willow'!K10+'5C1Z_Lincoln Prep'!K10+'5C1AA_Laurel'!K10+'5C1AB_Apex'!K10+'5C1AC_Smothers'!K10+'5C1AD_Greater'!K10+'5C1R_Iberville'!K10+'5C1N_Delta'!K10+'5C1S_LC Col Prep'!K10+'5C1T_Northeast'!K10+'5C1U_Acadiana Ren'!K10+'5C1I_LA Key'!K10+'5C1V_Laf Ren'!K10+'5C1O_Impact'!K10+'5C1P_Vision'!K10+'5C2_LAVCA'!K10+'5C1H_Southwest'!K10+'5C1G_JS Clark'!K10+'5C1AH_BRUP'!K10+'5C1X_Tangi'!K10+'5C1Y_GEO'!K10+'5C1AI_Harmony'!K10+'5C1AJ_Athlos'!K10+'5C1AG_Collegiate'!K10+'5C1M_GEO Mid'!K10+Placeholder_Tallulah!K10</f>
        <v>0</v>
      </c>
      <c r="L10" s="337">
        <f>'5C1B_DArbonne'!L10+'5C1A_Madison'!L10+'5C1C_Intl High'!L10+'5C3_UnvView'!L10+'5C1F_L.C. Charter'!L10+'5C1E_LFNO'!L10+'5C1D_NOMMA'!L10+'5C1AE_Noble Minds'!L10+'5C1J_Jeff Chamber'!L10+'5C1Q_Advantage'!L10+'5C1AF_JCFA-Laf'!L10+'5C1W_Willow'!L10+'5C1Z_Lincoln Prep'!L10+'5C1AA_Laurel'!L10+'5C1AB_Apex'!L10+'5C1AC_Smothers'!L10+'5C1AD_Greater'!L10+'5C1R_Iberville'!L10+'5C1N_Delta'!L10+'5C1S_LC Col Prep'!L10+'5C1T_Northeast'!L10+'5C1U_Acadiana Ren'!L10+'5C1I_LA Key'!L10+'5C1V_Laf Ren'!L10+'5C1O_Impact'!L10+'5C1P_Vision'!L10+'5C2_LAVCA'!L10+'5C1H_Southwest'!L10+'5C1G_JS Clark'!L10+'5C1AH_BRUP'!L10+'5C1X_Tangi'!L10+'5C1Y_GEO'!L10+'5C1AI_Harmony'!L10+'5C1AJ_Athlos'!L10+'5C1AG_Collegiate'!L10+'5C1M_GEO Mid'!L10+Placeholder_Tallulah!L10</f>
        <v>0</v>
      </c>
      <c r="M10" s="56">
        <f>'Source Data'!K10</f>
        <v>4688.6217641715884</v>
      </c>
      <c r="N10" s="74">
        <f>'5C1B_DArbonne'!N10+'5C1A_Madison'!N10+'5C1C_Intl High'!N10+'5C3_UnvView'!N10+'5C1F_L.C. Charter'!N10+'5C1E_LFNO'!N10+'5C1D_NOMMA'!N10+'5C1AE_Noble Minds'!N10+'5C1J_Jeff Chamber'!N10+'5C1Q_Advantage'!N10+'5C1AF_JCFA-Laf'!N10+'5C1W_Willow'!N10+'5C1Z_Lincoln Prep'!N10+'5C1AA_Laurel'!N10+'5C1AB_Apex'!N10+'5C1AC_Smothers'!N10+'5C1AD_Greater'!N10+'5C1R_Iberville'!N10+'5C1N_Delta'!N10+'5C1S_LC Col Prep'!N10+'5C1T_Northeast'!N10+'5C1U_Acadiana Ren'!N10+'5C1I_LA Key'!N10+'5C1V_Laf Ren'!N10+'5C1O_Impact'!N10+'5C1P_Vision'!N10+'5C2_LAVCA'!N10+'5C1H_Southwest'!N10+'5C1G_JS Clark'!N10+'5C1AH_BRUP'!N10+'5C1X_Tangi'!N10+'5C1Y_GEO'!N10+'5C1AI_Harmony'!N10+'5C1AJ_Athlos'!N10+'5C1AG_Collegiate'!N10+'5C1M_GEO Mid'!N10+Placeholder_Tallulah!N10</f>
        <v>0</v>
      </c>
      <c r="O10" s="337">
        <f>'5C1B_DArbonne'!O10+'5C1A_Madison'!O10+'5C1C_Intl High'!O10+'5C3_UnvView'!O10+'5C1F_L.C. Charter'!O10+'5C1E_LFNO'!O10+'5C1D_NOMMA'!O10+'5C1AE_Noble Minds'!O10+'5C1J_Jeff Chamber'!O10+'5C1Q_Advantage'!O10+'5C1AF_JCFA-Laf'!O10+'5C1W_Willow'!O10+'5C1Z_Lincoln Prep'!O10+'5C1AA_Laurel'!O10+'5C1AB_Apex'!O10+'5C1AC_Smothers'!O10+'5C1AD_Greater'!O10+'5C1R_Iberville'!O10+'5C1N_Delta'!O10+'5C1S_LC Col Prep'!O10+'5C1T_Northeast'!O10+'5C1U_Acadiana Ren'!O10+'5C1I_LA Key'!O10+'5C1V_Laf Ren'!O10+'5C1O_Impact'!O10+'5C1P_Vision'!O10+'5C2_LAVCA'!O10+'5C1H_Southwest'!O10+'5C1G_JS Clark'!O10+'5C1AH_BRUP'!O10+'5C1X_Tangi'!O10+'5C1Y_GEO'!O10+'5C1AI_Harmony'!O10+'5C1AJ_Athlos'!O10+'5C1AG_Collegiate'!O10+'5C1M_GEO Mid'!O10+Placeholder_Tallulah!O10</f>
        <v>0</v>
      </c>
      <c r="P10" s="56">
        <f>'Source Data'!L10</f>
        <v>1875.4487056686353</v>
      </c>
      <c r="Q10" s="74">
        <f>'5C1B_DArbonne'!Q10+'5C1A_Madison'!Q10+'5C1C_Intl High'!Q10+'5C3_UnvView'!Q10+'5C1F_L.C. Charter'!Q10+'5C1E_LFNO'!Q10+'5C1D_NOMMA'!Q10+'5C1AE_Noble Minds'!Q10+'5C1J_Jeff Chamber'!Q10+'5C1Q_Advantage'!Q10+'5C1AF_JCFA-Laf'!Q10+'5C1W_Willow'!Q10+'5C1Z_Lincoln Prep'!Q10+'5C1AA_Laurel'!Q10+'5C1AB_Apex'!Q10+'5C1AC_Smothers'!Q10+'5C1AD_Greater'!Q10+'5C1R_Iberville'!Q10+'5C1N_Delta'!Q10+'5C1S_LC Col Prep'!Q10+'5C1T_Northeast'!Q10+'5C1U_Acadiana Ren'!Q10+'5C1I_LA Key'!Q10+'5C1V_Laf Ren'!Q10+'5C1O_Impact'!Q10+'5C1P_Vision'!Q10+'5C2_LAVCA'!Q10+'5C1H_Southwest'!Q10+'5C1G_JS Clark'!Q10+'5C1AH_BRUP'!Q10+'5C1X_Tangi'!Q10+'5C1Y_GEO'!Q10+'5C1AI_Harmony'!Q10+'5C1AJ_Athlos'!Q10+'5C1AG_Collegiate'!Q10+'5C1M_GEO Mid'!Q10+Placeholder_Tallulah!Q10</f>
        <v>0</v>
      </c>
      <c r="R10" s="93">
        <f>'5C1B_DArbonne'!R10+'5C1A_Madison'!R10+'5C1C_Intl High'!R10+'5C3_UnvView'!R10+'5C1F_L.C. Charter'!R10+'5C1E_LFNO'!R10+'5C1D_NOMMA'!R10+'5C1AE_Noble Minds'!R10+'5C1J_Jeff Chamber'!R10+'5C1Q_Advantage'!R10+'5C1AF_JCFA-Laf'!R10+'5C1W_Willow'!R10+'5C1Z_Lincoln Prep'!R10+'5C1AA_Laurel'!R10+'5C1AB_Apex'!R10+'5C1AC_Smothers'!R10+'5C1AD_Greater'!R10+'5C1R_Iberville'!R10+'5C1N_Delta'!R10+'5C1S_LC Col Prep'!R10+'5C1T_Northeast'!R10+'5C1U_Acadiana Ren'!R10+'5C1I_LA Key'!R10+'5C1V_Laf Ren'!R10+'5C1O_Impact'!R10+'5C1P_Vision'!R10+'5C2_LAVCA'!R10+'5C1H_Southwest'!R10+'5C1G_JS Clark'!R10+'5C1AH_BRUP'!R10+'5C1X_Tangi'!R10+'5C1Y_GEO'!R10+'5C1AI_Harmony'!R10+'5C1AJ_Athlos'!R10+'5C1AG_Collegiate'!R10+'5C1M_GEO Mid'!R10+Placeholder_Tallulah!R10</f>
        <v>123534</v>
      </c>
      <c r="S10" s="1373">
        <f>'5C3_UnvView'!S10+'5C2_LAVCA'!S10</f>
        <v>12049</v>
      </c>
      <c r="T10" s="56">
        <f>'5C1B_DArbonne'!S10+'5C1A_Madison'!S10+'5C1C_Intl High'!S10+'5C3_UnvView'!T10+'5C1F_L.C. Charter'!S10+'5C1E_LFNO'!S10+'5C1D_NOMMA'!S10+'5C1AE_Noble Minds'!S10+'5C1J_Jeff Chamber'!S10+'5C1Q_Advantage'!S10+'5C1AF_JCFA-Laf'!S10+'5C1W_Willow'!S10+'5C1Z_Lincoln Prep'!S10+'5C1AA_Laurel'!S10+'5C1AB_Apex'!S10+'5C1AC_Smothers'!S10+'5C1AD_Greater'!S10+'5C1R_Iberville'!S10+'5C1N_Delta'!S10+'5C1S_LC Col Prep'!S10+'5C1T_Northeast'!S10+'5C1U_Acadiana Ren'!S10+'5C1I_LA Key'!S10+'5C1V_Laf Ren'!S10+'5C1O_Impact'!S10+'5C1P_Vision'!S10+'5C2_LAVCA'!T10+'5C1H_Southwest'!S10+'5C1G_JS Clark'!S10+'5C1AH_BRUP'!S10+'5C1X_Tangi'!S10+'5C1Y_GEO'!S10+'5C1AI_Harmony'!S10+'5C1AJ_Athlos'!S10+'5C1AG_Collegiate'!S10+'5C1M_GEO Mid'!S10+Placeholder_Tallulah!S10</f>
        <v>0</v>
      </c>
      <c r="U10" s="56">
        <f>'5C1B_DArbonne'!T10+'5C1A_Madison'!T10+'5C1C_Intl High'!T10+'5C3_UnvView'!U10+'5C1F_L.C. Charter'!T10+'5C1E_LFNO'!T10+'5C1D_NOMMA'!T10+'5C1AE_Noble Minds'!T10+'5C1J_Jeff Chamber'!T10+'5C1Q_Advantage'!T10+'5C1AF_JCFA-Laf'!T10+'5C1W_Willow'!T10+'5C1Z_Lincoln Prep'!T10+'5C1AA_Laurel'!T10+'5C1AB_Apex'!T10+'5C1AC_Smothers'!T10+'5C1AD_Greater'!T10+'5C1R_Iberville'!T10+'5C1N_Delta'!T10+'5C1S_LC Col Prep'!T10+'5C1T_Northeast'!T10+'5C1U_Acadiana Ren'!T10+'5C1I_LA Key'!T10+'5C1V_Laf Ren'!T10+'5C1O_Impact'!T10+'5C1P_Vision'!T10+'5C2_LAVCA'!U10+'5C1H_Southwest'!T10+'5C1G_JS Clark'!T10+'5C1AH_BRUP'!T10+'5C1X_Tangi'!T10+'5C1Y_GEO'!T10+'5C1AI_Harmony'!T10+'5C1AJ_Athlos'!T10+'5C1AG_Collegiate'!T10+'5C1M_GEO Mid'!T10+Placeholder_Tallulah!T10</f>
        <v>0</v>
      </c>
      <c r="V10" s="57">
        <f>'5C1B_DArbonne'!U10+'5C1A_Madison'!U10+'5C1C_Intl High'!U10+'5C3_UnvView'!V10+'5C1F_L.C. Charter'!U10+'5C1E_LFNO'!U10+'5C1D_NOMMA'!U10+'5C1AE_Noble Minds'!U10+'5C1J_Jeff Chamber'!U10+'5C1Q_Advantage'!U10+'5C1AF_JCFA-Laf'!U10+'5C1W_Willow'!U10+'5C1Z_Lincoln Prep'!U10+'5C1AA_Laurel'!U10+'5C1AB_Apex'!U10+'5C1AC_Smothers'!U10+'5C1AD_Greater'!U10+'5C1R_Iberville'!U10+'5C1N_Delta'!U10+'5C1S_LC Col Prep'!U10+'5C1T_Northeast'!U10+'5C1U_Acadiana Ren'!U10+'5C1I_LA Key'!U10+'5C1V_Laf Ren'!U10+'5C1O_Impact'!U10+'5C1P_Vision'!U10+'5C2_LAVCA'!V10+'5C1H_Southwest'!U10+'5C1G_JS Clark'!U10+'5C1AH_BRUP'!U10+'5C1X_Tangi'!U10+'5C1Y_GEO'!U10+'5C1AI_Harmony'!U10+'5C1AJ_Athlos'!U10+'5C1AG_Collegiate'!U10+'5C1M_GEO Mid'!U10+Placeholder_Tallulah!U10</f>
        <v>0</v>
      </c>
      <c r="W10" s="93">
        <f>'5C1B_DArbonne'!V10+'5C1A_Madison'!V10+'5C1C_Intl High'!V10+'5C3_UnvView'!W10+'5C1F_L.C. Charter'!V10+'5C1E_LFNO'!V10+'5C1D_NOMMA'!V10+'5C1AE_Noble Minds'!V10+'5C1J_Jeff Chamber'!V10+'5C1Q_Advantage'!V10+'5C1AF_JCFA-Laf'!V10+'5C1W_Willow'!V10+'5C1Z_Lincoln Prep'!V10+'5C1AA_Laurel'!V10+'5C1AB_Apex'!V10+'5C1AC_Smothers'!V10+'5C1AD_Greater'!V10+'5C1R_Iberville'!V10+'5C1N_Delta'!V10+'5C1S_LC Col Prep'!V10+'5C1T_Northeast'!V10+'5C1U_Acadiana Ren'!V10+'5C1I_LA Key'!V10+'5C1V_Laf Ren'!V10+'5C1O_Impact'!V10+'5C1P_Vision'!V10+'5C2_LAVCA'!W10+'5C1H_Southwest'!V10+'5C1G_JS Clark'!V10+'5C1AH_BRUP'!V10+'5C1X_Tangi'!V10+'5C1Y_GEO'!V10+'5C1AI_Harmony'!V10+'5C1AJ_Athlos'!V10+'5C1AG_Collegiate'!V10+'5C1M_GEO Mid'!V10+Placeholder_Tallulah!V10</f>
        <v>0</v>
      </c>
      <c r="X10" s="74">
        <f>'5C1B_DArbonne'!W10+'5C1A_Madison'!W10+'5C1C_Intl High'!W10+'5C3_UnvView'!X10+'5C1F_L.C. Charter'!W10+'5C1E_LFNO'!W10+'5C1D_NOMMA'!W10+'5C1AE_Noble Minds'!W10+'5C1J_Jeff Chamber'!W10+'5C1Q_Advantage'!W10+'5C1AF_JCFA-Laf'!W10+'5C1W_Willow'!W10+'5C1Z_Lincoln Prep'!W10+'5C1AA_Laurel'!W10+'5C1AB_Apex'!W10+'5C1AC_Smothers'!W10+'5C1AD_Greater'!W10+'5C1R_Iberville'!W10+'5C1N_Delta'!W10+'5C1S_LC Col Prep'!W10+'5C1T_Northeast'!W10+'5C1U_Acadiana Ren'!W10+'5C1I_LA Key'!W10+'5C1V_Laf Ren'!W10+'5C1O_Impact'!W10+'5C1P_Vision'!W10+'5C2_LAVCA'!X10+'5C1H_Southwest'!W10+'5C1G_JS Clark'!W10+'5C1AH_BRUP'!W10+'5C1X_Tangi'!W10+'5C1Y_GEO'!W10+'5C1AI_Harmony'!W10+'5C1AJ_Athlos'!W10+'5C1AG_Collegiate'!W10+'5C1M_GEO Mid'!W10+Placeholder_Tallulah!W10</f>
        <v>0</v>
      </c>
      <c r="Y10" s="93">
        <f>'5C1B_DArbonne'!X10+'5C1A_Madison'!X10+'5C1C_Intl High'!X10+'5C3_UnvView'!Y10+'5C1F_L.C. Charter'!X10+'5C1E_LFNO'!X10+'5C1D_NOMMA'!X10+'5C1AE_Noble Minds'!X10+'5C1J_Jeff Chamber'!X10+'5C1Q_Advantage'!X10+'5C1AF_JCFA-Laf'!X10+'5C1W_Willow'!X10+'5C1Z_Lincoln Prep'!X10+'5C1AA_Laurel'!X10+'5C1AB_Apex'!X10+'5C1AC_Smothers'!X10+'5C1AD_Greater'!X10+'5C1R_Iberville'!X10+'5C1N_Delta'!X10+'5C1S_LC Col Prep'!X10+'5C1T_Northeast'!X10+'5C1U_Acadiana Ren'!X10+'5C1I_LA Key'!X10+'5C1V_Laf Ren'!X10+'5C1O_Impact'!X10+'5C1P_Vision'!X10+'5C2_LAVCA'!Y10+'5C1H_Southwest'!X10+'5C1G_JS Clark'!X10+'5C1AH_BRUP'!X10+'5C1X_Tangi'!X10+'5C1Y_GEO'!X10+'5C1AI_Harmony'!X10+'5C1AJ_Athlos'!X10+'5C1AG_Collegiate'!X10+'5C1M_GEO Mid'!X10+Placeholder_Tallulah!X10</f>
        <v>0</v>
      </c>
      <c r="Z10" s="56">
        <f>'5C1B_DArbonne'!Y10+'5C1A_Madison'!Y10+'5C1C_Intl High'!Y10+'5C3_UnvView'!Z10+'5C1F_L.C. Charter'!Y10+'5C1E_LFNO'!Y10+'5C1D_NOMMA'!Y10+'5C1AE_Noble Minds'!Y10+'5C1J_Jeff Chamber'!Y10+'5C1Q_Advantage'!Y10+'5C1AF_JCFA-Laf'!Y10+'5C1W_Willow'!Y10+'5C1Z_Lincoln Prep'!Y10+'5C1AA_Laurel'!Y10+'5C1AB_Apex'!Y10+'5C1AC_Smothers'!Y10+'5C1AD_Greater'!Y10+'5C1R_Iberville'!Y10+'5C1N_Delta'!Y10+'5C1S_LC Col Prep'!Y10+'5C1T_Northeast'!Y10+'5C1U_Acadiana Ren'!Y10+'5C1I_LA Key'!Y10+'5C1V_Laf Ren'!Y10+'5C1O_Impact'!Y10+'5C1P_Vision'!Y10+'5C2_LAVCA'!Z10+'5C1H_Southwest'!Y10+'5C1G_JS Clark'!Y10+'5C1AH_BRUP'!Y10+'5C1X_Tangi'!Y10+'5C1Y_GEO'!Y10+'5C1AI_Harmony'!Y10+'5C1AJ_Athlos'!Y10+'5C1AG_Collegiate'!Y10+'5C1M_GEO Mid'!Y10+Placeholder_Tallulah!Y10</f>
        <v>0</v>
      </c>
      <c r="AA10" s="93">
        <f>'5C1B_DArbonne'!Z10+'5C1A_Madison'!Z10+'5C1C_Intl High'!Z10+'5C3_UnvView'!AA10+'5C1F_L.C. Charter'!Z10+'5C1E_LFNO'!Z10+'5C1D_NOMMA'!Z10+'5C1AE_Noble Minds'!Z10+'5C1J_Jeff Chamber'!Z10+'5C1Q_Advantage'!Z10+'5C1AF_JCFA-Laf'!Z10+'5C1W_Willow'!Z10+'5C1Z_Lincoln Prep'!Z10+'5C1AA_Laurel'!Z10+'5C1AB_Apex'!Z10+'5C1AC_Smothers'!Z10+'5C1AD_Greater'!Z10+'5C1R_Iberville'!Z10+'5C1N_Delta'!Z10+'5C1S_LC Col Prep'!Z10+'5C1T_Northeast'!Z10+'5C1U_Acadiana Ren'!Z10+'5C1I_LA Key'!Z10+'5C1V_Laf Ren'!Z10+'5C1O_Impact'!Z10+'5C1P_Vision'!Z10+'5C2_LAVCA'!AA10+'5C1H_Southwest'!Z10+'5C1G_JS Clark'!Z10+'5C1AH_BRUP'!Z10+'5C1X_Tangi'!Z10+'5C1Y_GEO'!Z10+'5C1AI_Harmony'!Z10+'5C1AJ_Athlos'!Z10+'5C1AG_Collegiate'!Z10+'5C1M_GEO Mid'!Z10+Placeholder_Tallulah!Z10</f>
        <v>0</v>
      </c>
      <c r="AB10" s="56">
        <f>'5C1B_DArbonne'!AA10+'5C1A_Madison'!AA10+'5C1C_Intl High'!AA10+'5C3_UnvView'!AB10+'5C1F_L.C. Charter'!AA10+'5C1E_LFNO'!AA10+'5C1D_NOMMA'!AA10+'5C1AE_Noble Minds'!AA10+'5C1J_Jeff Chamber'!AA10+'5C1Q_Advantage'!AA10+'5C1AF_JCFA-Laf'!AA10+'5C1W_Willow'!AA10+'5C1Z_Lincoln Prep'!AA10+'5C1AA_Laurel'!AA10+'5C1AB_Apex'!AA10+'5C1AC_Smothers'!AA10+'5C1AD_Greater'!AA10+'5C1R_Iberville'!AA10+'5C1N_Delta'!AA10+'5C1S_LC Col Prep'!AA10+'5C1T_Northeast'!AA10+'5C1U_Acadiana Ren'!AA10+'5C1I_LA Key'!AA10+'5C1V_Laf Ren'!AA10+'5C1O_Impact'!AA10+'5C1P_Vision'!AA10+'5C2_LAVCA'!AB10+'5C1H_Southwest'!AA10+'5C1G_JS Clark'!AA10+'5C1AH_BRUP'!AA10+'5C1X_Tangi'!AA10+'5C1Y_GEO'!AA10+'5C1AI_Harmony'!AA10+'5C1AJ_Athlos'!AA10+'5C1AG_Collegiate'!AA10+'5C1M_GEO Mid'!AA10+Placeholder_Tallulah!AA10</f>
        <v>0</v>
      </c>
      <c r="AC10" s="56">
        <f>'5C1B_DArbonne'!AB10+'5C1A_Madison'!AB10+'5C1C_Intl High'!AB10+'5C3_UnvView'!AC10+'5C1F_L.C. Charter'!AB10+'5C1E_LFNO'!AB10+'5C1D_NOMMA'!AB10+'5C1AE_Noble Minds'!AB10+'5C1J_Jeff Chamber'!AB10+'5C1Q_Advantage'!AB10+'5C1AF_JCFA-Laf'!AB10+'5C1W_Willow'!AB10+'5C1Z_Lincoln Prep'!AB10+'5C1AA_Laurel'!AB10+'5C1AB_Apex'!AB10+'5C1AC_Smothers'!AB10+'5C1AD_Greater'!AB10+'5C1R_Iberville'!AB10+'5C1N_Delta'!AB10+'5C1S_LC Col Prep'!AB10+'5C1T_Northeast'!AB10+'5C1U_Acadiana Ren'!AB10+'5C1I_LA Key'!AB10+'5C1V_Laf Ren'!AB10+'5C1O_Impact'!AB10+'5C1P_Vision'!AB10+'5C2_LAVCA'!AC10+'5C1H_Southwest'!AB10+'5C1G_JS Clark'!AB10+'5C1AH_BRUP'!AB10+'5C1X_Tangi'!AB10+'5C1Y_GEO'!AB10+'5C1AI_Harmony'!AB10+'5C1AJ_Athlos'!AB10+'5C1AG_Collegiate'!AB10+'5C1M_GEO Mid'!AB10+Placeholder_Tallulah!AB10</f>
        <v>0</v>
      </c>
      <c r="AD10" s="93">
        <f>'5C1B_DArbonne'!AC10+'5C1A_Madison'!AC10+'5C1C_Intl High'!AC10+'5C3_UnvView'!AD10+'5C1F_L.C. Charter'!AC10+'5C1E_LFNO'!AC10+'5C1D_NOMMA'!AC10+'5C1AE_Noble Minds'!AC10+'5C1J_Jeff Chamber'!AC10+'5C1Q_Advantage'!AC10+'5C1AF_JCFA-Laf'!AC10+'5C1W_Willow'!AC10+'5C1Z_Lincoln Prep'!AC10+'5C1AA_Laurel'!AC10+'5C1AB_Apex'!AC10+'5C1AC_Smothers'!AC10+'5C1AD_Greater'!AC10+'5C1R_Iberville'!AC10+'5C1N_Delta'!AC10+'5C1S_LC Col Prep'!AC10+'5C1T_Northeast'!AC10+'5C1U_Acadiana Ren'!AC10+'5C1I_LA Key'!AC10+'5C1V_Laf Ren'!AC10+'5C1O_Impact'!AC10+'5C1P_Vision'!AC10+'5C2_LAVCA'!AD10+'5C1H_Southwest'!AC10+'5C1G_JS Clark'!AC10+'5C1AH_BRUP'!AC10+'5C1X_Tangi'!AC10+'5C1Y_GEO'!AC10+'5C1AI_Harmony'!AC10+'5C1AJ_Athlos'!AC10+'5C1AG_Collegiate'!AC10+'5C1M_GEO Mid'!AC10+Placeholder_Tallulah!AC10</f>
        <v>0</v>
      </c>
      <c r="AE10" s="97">
        <f>'5C1B_DArbonne'!AD10+'5C1A_Madison'!AD10+'5C1C_Intl High'!AD10+'5C3_UnvView'!AE10+'5C1F_L.C. Charter'!AD10+'5C1E_LFNO'!AD10+'5C1D_NOMMA'!AD10+'5C1AE_Noble Minds'!AD10+'5C1J_Jeff Chamber'!AD10+'5C1Q_Advantage'!AD10+'5C1AF_JCFA-Laf'!AD10+'5C1W_Willow'!AD10+'5C1Z_Lincoln Prep'!AD10+'5C1AA_Laurel'!AD10+'5C1AB_Apex'!AD10+'5C1AC_Smothers'!AD10+'5C1AD_Greater'!AD10+'5C1R_Iberville'!AD10+'5C1N_Delta'!AD10+'5C1S_LC Col Prep'!AD10+'5C1T_Northeast'!AD10+'5C1U_Acadiana Ren'!AD10+'5C1I_LA Key'!AD10+'5C1V_Laf Ren'!AD10+'5C1O_Impact'!AD10+'5C1P_Vision'!AD10+'5C2_LAVCA'!AE10+'5C1H_Southwest'!AD10+'5C1G_JS Clark'!AD10+'5C1AH_BRUP'!AD10+'5C1X_Tangi'!AD10+'5C1Y_GEO'!AD10+'5C1AI_Harmony'!AD10+'5C1AJ_Athlos'!AD10+'5C1AG_Collegiate'!AD10+'5C1M_GEO Mid'!AD10+Placeholder_Tallulah!AD10</f>
        <v>0</v>
      </c>
      <c r="AF10" s="75">
        <f>'Source Data'!N10</f>
        <v>4295</v>
      </c>
      <c r="AG10" s="90">
        <f>'5C1B_DArbonne'!AF10+'5C1A_Madison'!AF10+'5C1C_Intl High'!AF10+'5C3_UnvView'!AG10+'5C1F_L.C. Charter'!AF10+'5C1E_LFNO'!AF10+'5C1D_NOMMA'!AF10+'5C1AE_Noble Minds'!AF10+'5C1J_Jeff Chamber'!AF10+'5C1Q_Advantage'!AF10+'5C1AF_JCFA-Laf'!AF10+'5C1W_Willow'!AF10+'5C1Z_Lincoln Prep'!AF10+'5C1AA_Laurel'!AF10+'5C1AB_Apex'!AF10+'5C1AC_Smothers'!AF10+'5C1AD_Greater'!AF10+'5C1R_Iberville'!AF10+'5C1N_Delta'!AF10+'5C1S_LC Col Prep'!AF10+'5C1T_Northeast'!AF10+'5C1U_Acadiana Ren'!AF10+'5C1I_LA Key'!AF10+'5C1V_Laf Ren'!AF10+'5C1O_Impact'!AF10+'5C1P_Vision'!AF10+'5C2_LAVCA'!AG10+'5C1H_Southwest'!AF10+'5C1G_JS Clark'!AF10+'5C1AH_BRUP'!AF10+'5C1X_Tangi'!AF10+'5C1Y_GEO'!AF10+'5C1AI_Harmony'!AF10+'5C1AJ_Athlos'!AF10+'5C1AG_Collegiate'!AF10+'5C1M_GEO Mid'!AF10+Placeholder_Tallulah!AF10</f>
        <v>0</v>
      </c>
      <c r="AH10" s="319">
        <f>'5C1B_DArbonne'!AG10+'5C1A_Madison'!AG10+'5C1C_Intl High'!AG10+'5C3_UnvView'!AH10+'5C1F_L.C. Charter'!AG10+'5C1E_LFNO'!AG10+'5C1D_NOMMA'!AG10+'5C1AE_Noble Minds'!AG10+'5C1J_Jeff Chamber'!AG10+'5C1Q_Advantage'!AG10+'5C1AF_JCFA-Laf'!AG10+'5C1W_Willow'!AG10+'5C1Z_Lincoln Prep'!AG10+'5C1AA_Laurel'!AG10+'5C1AB_Apex'!AG10+'5C1AC_Smothers'!AG10+'5C1AD_Greater'!AG10+'5C1R_Iberville'!AG10+'5C1N_Delta'!AG10+'5C1S_LC Col Prep'!AG10+'5C1T_Northeast'!AG10+'5C1U_Acadiana Ren'!AG10+'5C1I_LA Key'!AG10+'5C1V_Laf Ren'!AG10+'5C1O_Impact'!AG10+'5C1P_Vision'!AG10+'5C2_LAVCA'!AH10+'5C1H_Southwest'!AG10+'5C1G_JS Clark'!AG10+'5C1AH_BRUP'!AG10+'5C1X_Tangi'!AG10+'5C1Y_GEO'!AG10+'5C1AI_Harmony'!AG10+'5C1AJ_Athlos'!AG10+'5C1AG_Collegiate'!AG10+'5C1M_GEO Mid'!AG10+Placeholder_Tallulah!AG10</f>
        <v>0</v>
      </c>
      <c r="AI10" s="75">
        <f>'5C1B_DArbonne'!AH10+'5C1A_Madison'!AH10+'5C1C_Intl High'!AH10+'5C3_UnvView'!AI10+'5C1F_L.C. Charter'!AH10+'5C1E_LFNO'!AH10+'5C1D_NOMMA'!AH10+'5C1AE_Noble Minds'!AH10+'5C1J_Jeff Chamber'!AH10+'5C1Q_Advantage'!AH10+'5C1AF_JCFA-Laf'!AH10+'5C1W_Willow'!AH10+'5C1Z_Lincoln Prep'!AH10+'5C1AA_Laurel'!AH10+'5C1AB_Apex'!AH10+'5C1AC_Smothers'!AH10+'5C1AD_Greater'!AH10+'5C1R_Iberville'!AH10+'5C1N_Delta'!AH10+'5C1S_LC Col Prep'!AH10+'5C1T_Northeast'!AH10+'5C1U_Acadiana Ren'!AH10+'5C1I_LA Key'!AH10+'5C1V_Laf Ren'!AH10+'5C1O_Impact'!AH10+'5C1P_Vision'!AH10+'5C2_LAVCA'!AI10+'5C1H_Southwest'!AH10+'5C1G_JS Clark'!AH10+'5C1AH_BRUP'!AH10+'5C1X_Tangi'!AH10+'5C1Y_GEO'!AH10+'5C1AI_Harmony'!AH10+'5C1AJ_Athlos'!AH10+'5C1AG_Collegiate'!AH10+'5C1M_GEO Mid'!AH10+Placeholder_Tallulah!AH10</f>
        <v>0</v>
      </c>
      <c r="AJ10" s="319">
        <f>'5C1B_DArbonne'!AI10+'5C1A_Madison'!AI10+'5C1C_Intl High'!AI10+'5C3_UnvView'!AJ10+'5C1F_L.C. Charter'!AI10+'5C1E_LFNO'!AI10+'5C1D_NOMMA'!AI10+'5C1AE_Noble Minds'!AI10+'5C1J_Jeff Chamber'!AI10+'5C1Q_Advantage'!AI10+'5C1AF_JCFA-Laf'!AI10+'5C1W_Willow'!AI10+'5C1Z_Lincoln Prep'!AI10+'5C1AA_Laurel'!AI10+'5C1AB_Apex'!AI10+'5C1AC_Smothers'!AI10+'5C1AD_Greater'!AI10+'5C1R_Iberville'!AI10+'5C1N_Delta'!AI10+'5C1S_LC Col Prep'!AI10+'5C1T_Northeast'!AI10+'5C1U_Acadiana Ren'!AI10+'5C1I_LA Key'!AI10+'5C1V_Laf Ren'!AI10+'5C1O_Impact'!AI10+'5C1P_Vision'!AI10+'5C2_LAVCA'!AJ10+'5C1H_Southwest'!AI10+'5C1G_JS Clark'!AI10+'5C1AH_BRUP'!AI10+'5C1X_Tangi'!AI10+'5C1Y_GEO'!AI10+'5C1AI_Harmony'!AI10+'5C1AJ_Athlos'!AI10+'5C1AG_Collegiate'!AI10+'5C1M_GEO Mid'!AI10+Placeholder_Tallulah!AI10</f>
        <v>0</v>
      </c>
      <c r="AK10" s="77">
        <f>'5C1B_DArbonne'!AJ10+'5C1A_Madison'!AJ10+'5C1C_Intl High'!AJ10+'5C3_UnvView'!AK10+'5C1F_L.C. Charter'!AJ10+'5C1E_LFNO'!AJ10+'5C1D_NOMMA'!AJ10+'5C1AE_Noble Minds'!AJ10+'5C1J_Jeff Chamber'!AJ10+'5C1Q_Advantage'!AJ10+'5C1AF_JCFA-Laf'!AJ10+'5C1W_Willow'!AJ10+'5C1Z_Lincoln Prep'!AJ10+'5C1AA_Laurel'!AJ10+'5C1AB_Apex'!AJ10+'5C1AC_Smothers'!AJ10+'5C1AD_Greater'!AJ10+'5C1R_Iberville'!AJ10+'5C1N_Delta'!AJ10+'5C1S_LC Col Prep'!AJ10+'5C1T_Northeast'!AJ10+'5C1U_Acadiana Ren'!AJ10+'5C1I_LA Key'!AJ10+'5C1V_Laf Ren'!AJ10+'5C1O_Impact'!AJ10+'5C1P_Vision'!AJ10+'5C2_LAVCA'!AK10+'5C1H_Southwest'!AJ10+'5C1G_JS Clark'!AJ10+'5C1AH_BRUP'!AJ10+'5C1X_Tangi'!AJ10+'5C1Y_GEO'!AJ10+'5C1AI_Harmony'!AJ10+'5C1AJ_Athlos'!AJ10+'5C1AG_Collegiate'!AJ10+'5C1M_GEO Mid'!AJ10+Placeholder_Tallulah!AJ10</f>
        <v>0</v>
      </c>
      <c r="AL10" s="76">
        <f>'5C1B_DArbonne'!AK10+'5C1A_Madison'!AK10+'5C1C_Intl High'!AK10+'5C3_UnvView'!AL10+'5C1F_L.C. Charter'!AK10+'5C1E_LFNO'!AK10+'5C1D_NOMMA'!AK10+'5C1AE_Noble Minds'!AK10+'5C1J_Jeff Chamber'!AK10+'5C1Q_Advantage'!AK10+'5C1AF_JCFA-Laf'!AK10+'5C1W_Willow'!AK10+'5C1Z_Lincoln Prep'!AK10+'5C1AA_Laurel'!AK10+'5C1AB_Apex'!AK10+'5C1AC_Smothers'!AK10+'5C1AD_Greater'!AK10+'5C1R_Iberville'!AK10+'5C1N_Delta'!AK10+'5C1S_LC Col Prep'!AK10+'5C1T_Northeast'!AK10+'5C1U_Acadiana Ren'!AK10+'5C1I_LA Key'!AK10+'5C1V_Laf Ren'!AK10+'5C1O_Impact'!AK10+'5C1P_Vision'!AK10+'5C2_LAVCA'!AL10+'5C1H_Southwest'!AK10+'5C1G_JS Clark'!AK10+'5C1AH_BRUP'!AK10+'5C1X_Tangi'!AK10+'5C1Y_GEO'!AK10+'5C1AI_Harmony'!AK10+'5C1AJ_Athlos'!AK10+'5C1AG_Collegiate'!AK10+'5C1M_GEO Mid'!AK10+Placeholder_Tallulah!AK10</f>
        <v>0</v>
      </c>
      <c r="AM10" s="90">
        <f>'5C1B_DArbonne'!AL10+'5C1A_Madison'!AL10+'5C1C_Intl High'!AL10+'5C3_UnvView'!AM10+'5C1F_L.C. Charter'!AL10+'5C1E_LFNO'!AL10+'5C1D_NOMMA'!AL10+'5C1AE_Noble Minds'!AL10+'5C1J_Jeff Chamber'!AL10+'5C1Q_Advantage'!AL10+'5C1AF_JCFA-Laf'!AL10+'5C1W_Willow'!AL10+'5C1Z_Lincoln Prep'!AL10+'5C1AA_Laurel'!AL10+'5C1AB_Apex'!AL10+'5C1AC_Smothers'!AL10+'5C1AD_Greater'!AL10+'5C1R_Iberville'!AL10+'5C1N_Delta'!AL10+'5C1S_LC Col Prep'!AL10+'5C1T_Northeast'!AL10+'5C1U_Acadiana Ren'!AL10+'5C1I_LA Key'!AL10+'5C1V_Laf Ren'!AL10+'5C1O_Impact'!AL10+'5C1P_Vision'!AL10+'5C2_LAVCA'!AM10+'5C1H_Southwest'!AL10+'5C1G_JS Clark'!AL10+'5C1AH_BRUP'!AL10+'5C1X_Tangi'!AL10+'5C1Y_GEO'!AL10+'5C1AI_Harmony'!AL10+'5C1AJ_Athlos'!AL10+'5C1AG_Collegiate'!AL10+'5C1M_GEO Mid'!AL10+Placeholder_Tallulah!AL10</f>
        <v>102866</v>
      </c>
      <c r="AN10" s="79">
        <f>'5C1B_DArbonne'!AM10+'5C1A_Madison'!AM10+'5C1C_Intl High'!AM10+'5C3_UnvView'!AN10+'5C1F_L.C. Charter'!AM10+'5C1E_LFNO'!AM10+'5C1D_NOMMA'!AM10+'5C1AE_Noble Minds'!AM10+'5C1J_Jeff Chamber'!AM10+'5C1Q_Advantage'!AM10+'5C1AF_JCFA-Laf'!AM10+'5C1W_Willow'!AM10+'5C1Z_Lincoln Prep'!AM10+'5C1AA_Laurel'!AM10+'5C1AB_Apex'!AM10+'5C1AC_Smothers'!AM10+'5C1AD_Greater'!AM10+'5C1R_Iberville'!AM10+'5C1N_Delta'!AM10+'5C1S_LC Col Prep'!AM10+'5C1T_Northeast'!AM10+'5C1U_Acadiana Ren'!AM10+'5C1I_LA Key'!AM10+'5C1V_Laf Ren'!AM10+'5C1O_Impact'!AM10+'5C1P_Vision'!AM10+'5C2_LAVCA'!AN10+'5C1H_Southwest'!AM10+'5C1G_JS Clark'!AM10+'5C1AH_BRUP'!AM10+'5C1X_Tangi'!AM10+'5C1Y_GEO'!AM10+'5C1AI_Harmony'!AM10+'5C1AJ_Athlos'!AM10+'5C1AG_Collegiate'!AM10+'5C1M_GEO Mid'!AM10+Placeholder_Tallulah!AM10</f>
        <v>0</v>
      </c>
      <c r="AO10" s="90">
        <f>'5C1B_DArbonne'!AN10+'5C1A_Madison'!AN10+'5C1C_Intl High'!AN10+'5C3_UnvView'!AO10+'5C1F_L.C. Charter'!AN10+'5C1E_LFNO'!AN10+'5C1D_NOMMA'!AN10+'5C1AE_Noble Minds'!AN10+'5C1J_Jeff Chamber'!AN10+'5C1Q_Advantage'!AN10+'5C1AF_JCFA-Laf'!AN10+'5C1W_Willow'!AN10+'5C1Z_Lincoln Prep'!AN10+'5C1AA_Laurel'!AN10+'5C1AB_Apex'!AN10+'5C1AC_Smothers'!AN10+'5C1AD_Greater'!AN10+'5C1R_Iberville'!AN10+'5C1N_Delta'!AN10+'5C1S_LC Col Prep'!AN10+'5C1T_Northeast'!AN10+'5C1U_Acadiana Ren'!AN10+'5C1I_LA Key'!AN10+'5C1V_Laf Ren'!AN10+'5C1O_Impact'!AN10+'5C1P_Vision'!AN10+'5C2_LAVCA'!AO10+'5C1H_Southwest'!AN10+'5C1G_JS Clark'!AN10+'5C1AH_BRUP'!AN10+'5C1X_Tangi'!AN10+'5C1Y_GEO'!AN10+'5C1AI_Harmony'!AN10+'5C1AJ_Athlos'!AN10+'5C1AG_Collegiate'!AN10+'5C1M_GEO Mid'!AN10+Placeholder_Tallulah!AN10</f>
        <v>0</v>
      </c>
      <c r="AP10" s="77">
        <f>'5C1B_DArbonne'!AO10+'5C1A_Madison'!AO10+'5C1C_Intl High'!AO10+'5C3_UnvView'!AP10+'5C1F_L.C. Charter'!AO10+'5C1E_LFNO'!AO10+'5C1D_NOMMA'!AO10+'5C1AE_Noble Minds'!AO10+'5C1J_Jeff Chamber'!AO10+'5C1Q_Advantage'!AO10+'5C1AF_JCFA-Laf'!AO10+'5C1W_Willow'!AO10+'5C1Z_Lincoln Prep'!AO10+'5C1AA_Laurel'!AO10+'5C1AB_Apex'!AO10+'5C1AC_Smothers'!AO10+'5C1AD_Greater'!AO10+'5C1R_Iberville'!AO10+'5C1N_Delta'!AO10+'5C1S_LC Col Prep'!AO10+'5C1T_Northeast'!AO10+'5C1U_Acadiana Ren'!AO10+'5C1I_LA Key'!AO10+'5C1V_Laf Ren'!AO10+'5C1O_Impact'!AO10+'5C1P_Vision'!AO10+'5C2_LAVCA'!AP10+'5C1H_Southwest'!AO10+'5C1G_JS Clark'!AO10+'5C1AH_BRUP'!AO10+'5C1X_Tangi'!AO10+'5C1Y_GEO'!AO10+'5C1AI_Harmony'!AO10+'5C1AJ_Athlos'!AO10+'5C1AG_Collegiate'!AO10+'5C1M_GEO Mid'!AO10+Placeholder_Tallulah!AO10</f>
        <v>-1917</v>
      </c>
      <c r="AQ10" s="90">
        <f>'5C1B_DArbonne'!AP10+'5C1A_Madison'!AP10+'5C1C_Intl High'!AP10+'5C3_UnvView'!AQ10+'5C1F_L.C. Charter'!AP10+'5C1E_LFNO'!AP10+'5C1D_NOMMA'!AP10+'5C1AE_Noble Minds'!AP10+'5C1J_Jeff Chamber'!AP10+'5C1Q_Advantage'!AP10+'5C1AF_JCFA-Laf'!AP10+'5C1W_Willow'!AP10+'5C1Z_Lincoln Prep'!AP10+'5C1AA_Laurel'!AP10+'5C1AB_Apex'!AP10+'5C1AC_Smothers'!AP10+'5C1AD_Greater'!AP10+'5C1R_Iberville'!AP10+'5C1N_Delta'!AP10+'5C1S_LC Col Prep'!AP10+'5C1T_Northeast'!AP10+'5C1U_Acadiana Ren'!AP10+'5C1I_LA Key'!AP10+'5C1V_Laf Ren'!AP10+'5C1O_Impact'!AP10+'5C1P_Vision'!AP10+'5C2_LAVCA'!AQ10+'5C1H_Southwest'!AP10+'5C1G_JS Clark'!AP10+'5C1AH_BRUP'!AP10+'5C1X_Tangi'!AP10+'5C1Y_GEO'!AP10+'5C1AI_Harmony'!AP10+'5C1AJ_Athlos'!AP10+'5C1AG_Collegiate'!AP10+'5C1M_GEO Mid'!AP10+Placeholder_Tallulah!AP10</f>
        <v>0</v>
      </c>
      <c r="AR10" s="77">
        <f>'5C1B_DArbonne'!AQ10+'5C1A_Madison'!AQ10+'5C1C_Intl High'!AQ10+'5C3_UnvView'!AR10+'5C1F_L.C. Charter'!AQ10+'5C1E_LFNO'!AQ10+'5C1D_NOMMA'!AQ10+'5C1AE_Noble Minds'!AQ10+'5C1J_Jeff Chamber'!AQ10+'5C1Q_Advantage'!AQ10+'5C1AF_JCFA-Laf'!AQ10+'5C1W_Willow'!AQ10+'5C1Z_Lincoln Prep'!AQ10+'5C1AA_Laurel'!AQ10+'5C1AB_Apex'!AQ10+'5C1AC_Smothers'!AQ10+'5C1AD_Greater'!AQ10+'5C1R_Iberville'!AQ10+'5C1N_Delta'!AQ10+'5C1S_LC Col Prep'!AQ10+'5C1T_Northeast'!AQ10+'5C1U_Acadiana Ren'!AQ10+'5C1I_LA Key'!AQ10+'5C1V_Laf Ren'!AQ10+'5C1O_Impact'!AQ10+'5C1P_Vision'!AQ10+'5C2_LAVCA'!AR10+'5C1H_Southwest'!AQ10+'5C1G_JS Clark'!AQ10+'5C1AH_BRUP'!AQ10+'5C1X_Tangi'!AQ10+'5C1Y_GEO'!AQ10+'5C1AI_Harmony'!AQ10+'5C1AJ_Athlos'!AQ10+'5C1AG_Collegiate'!AQ10+'5C1M_GEO Mid'!AQ10+Placeholder_Tallulah!AQ10</f>
        <v>0</v>
      </c>
      <c r="AS10" s="77">
        <f>'5C1B_DArbonne'!AR10+'5C1A_Madison'!AR10+'5C1C_Intl High'!AR10+'5C3_UnvView'!AS10+'5C1F_L.C. Charter'!AR10+'5C1E_LFNO'!AR10+'5C1D_NOMMA'!AR10+'5C1AE_Noble Minds'!AR10+'5C1J_Jeff Chamber'!AR10+'5C1Q_Advantage'!AR10+'5C1AF_JCFA-Laf'!AR10+'5C1W_Willow'!AR10+'5C1Z_Lincoln Prep'!AR10+'5C1AA_Laurel'!AR10+'5C1AB_Apex'!AR10+'5C1AC_Smothers'!AR10+'5C1AD_Greater'!AR10+'5C1R_Iberville'!AR10+'5C1N_Delta'!AR10+'5C1S_LC Col Prep'!AR10+'5C1T_Northeast'!AR10+'5C1U_Acadiana Ren'!AR10+'5C1I_LA Key'!AR10+'5C1V_Laf Ren'!AR10+'5C1O_Impact'!AR10+'5C1P_Vision'!AR10+'5C2_LAVCA'!AS10+'5C1H_Southwest'!AR10+'5C1G_JS Clark'!AR10+'5C1AH_BRUP'!AR10+'5C1X_Tangi'!AR10+'5C1Y_GEO'!AR10+'5C1AI_Harmony'!AR10+'5C1AJ_Athlos'!AR10+'5C1AG_Collegiate'!AR10+'5C1M_GEO Mid'!AR10+Placeholder_Tallulah!AR10</f>
        <v>0</v>
      </c>
      <c r="AT10" s="90">
        <f>'5C1B_DArbonne'!AS10+'5C1A_Madison'!AS10+'5C1C_Intl High'!AS10+'5C3_UnvView'!AT10+'5C1F_L.C. Charter'!AS10+'5C1E_LFNO'!AS10+'5C1D_NOMMA'!AS10+'5C1AE_Noble Minds'!AS10+'5C1J_Jeff Chamber'!AS10+'5C1Q_Advantage'!AS10+'5C1AF_JCFA-Laf'!AS10+'5C1W_Willow'!AS10+'5C1Z_Lincoln Prep'!AS10+'5C1AA_Laurel'!AS10+'5C1AB_Apex'!AS10+'5C1AC_Smothers'!AS10+'5C1AD_Greater'!AS10+'5C1R_Iberville'!AS10+'5C1N_Delta'!AS10+'5C1S_LC Col Prep'!AS10+'5C1T_Northeast'!AS10+'5C1U_Acadiana Ren'!AS10+'5C1I_LA Key'!AS10+'5C1V_Laf Ren'!AS10+'5C1O_Impact'!AS10+'5C1P_Vision'!AS10+'5C2_LAVCA'!AT10+'5C1H_Southwest'!AS10+'5C1G_JS Clark'!AS10+'5C1AH_BRUP'!AS10+'5C1X_Tangi'!AS10+'5C1Y_GEO'!AS10+'5C1AI_Harmony'!AS10+'5C1AJ_Athlos'!AS10+'5C1AG_Collegiate'!AS10+'5C1M_GEO Mid'!AS10+Placeholder_Tallulah!AS10</f>
        <v>9069</v>
      </c>
      <c r="AU10" s="78">
        <f t="shared" si="1"/>
        <v>0</v>
      </c>
      <c r="AV10" s="87">
        <f t="shared" si="2"/>
        <v>9069</v>
      </c>
      <c r="AW10" s="189"/>
      <c r="AX10" s="74" t="e">
        <f>'5C1B_DArbonne'!AU10+'5C1A_Madison'!AU10+'5C1C_Intl High'!AU10+'5C3_UnvView'!AV10+'5C1F_L.C. Charter'!AU10+'5C1E_LFNO'!AU10+'5C1D_NOMMA'!AU10+'5C1AE_Noble Minds'!AU10+'5C1J_Jeff Chamber'!AU10+'5C1Q_Advantage'!AU10+'5C1AF_JCFA-Laf'!AU10+'5C1W_Willow'!AU10+'5C1Z_Lincoln Prep'!AU10+'5C1AA_Laurel'!AU10+'5C1AB_Apex'!AU10+'5C1AC_Smothers'!AU10+'5C1AD_Greater'!AU10+'5C1R_Iberville'!AU10+'5C1N_Delta'!AU10+'5C1S_LC Col Prep'!AU10+'5C1T_Northeast'!AU10+'5C1U_Acadiana Ren'!AU10+'5C1I_LA Key'!AU10+'5C1V_Laf Ren'!AU10+'5C1O_Impact'!AU10+'5C1P_Vision'!AU10+'5C2_LAVCA'!AV10+'5C1H_Southwest'!AU10+'5C1G_JS Clark'!AU10+'5C1AH_BRUP'!AU10+'5C1X_Tangi'!AU10+'5C1Y_GEO'!AU10+'5C1AI_Harmony'!AU10+'5C1AJ_Athlos'!AU10+'5C1AG_Collegiate'!AU10+'5C1M_GEO Mid'!AU10+Placeholder_Tallulah!#REF!</f>
        <v>#REF!</v>
      </c>
      <c r="AY10" s="74">
        <f t="shared" si="3"/>
        <v>0</v>
      </c>
      <c r="AZ10" s="74" t="e">
        <f t="shared" si="4"/>
        <v>#REF!</v>
      </c>
    </row>
    <row r="11" spans="1:52" ht="16.149999999999999" customHeight="1" x14ac:dyDescent="0.2">
      <c r="A11" s="49">
        <v>5</v>
      </c>
      <c r="B11" s="50" t="s">
        <v>11</v>
      </c>
      <c r="C11" s="320">
        <f>'5C1B_DArbonne'!C11+'5C1A_Madison'!C11+'5C1C_Intl High'!C11+'5C3_UnvView'!C11+'5C1F_L.C. Charter'!C11+'5C1E_LFNO'!C11+'5C1D_NOMMA'!C11+'5C1AE_Noble Minds'!C11+'5C1J_Jeff Chamber'!C11+'5C1Q_Advantage'!C11+'5C1AF_JCFA-Laf'!C11+'5C1W_Willow'!C11+'5C1Z_Lincoln Prep'!C11+'5C1AA_Laurel'!C11+'5C1AB_Apex'!C11+'5C1AC_Smothers'!C11+'5C1AD_Greater'!C11+'5C1R_Iberville'!C11+'5C1N_Delta'!C11+'5C1S_LC Col Prep'!C11+'5C1T_Northeast'!C11+'5C1U_Acadiana Ren'!C11+'5C1I_LA Key'!C11+'5C1V_Laf Ren'!C11+'5C1O_Impact'!C11+'5C1P_Vision'!C11+'5C2_LAVCA'!C11+'5C1H_Southwest'!C11+'5C1G_JS Clark'!C11+'5C1AH_BRUP'!C11+'5C1X_Tangi'!C11+'5C1Y_GEO'!C11+'5C1AI_Harmony'!C11+'5C1AJ_Athlos'!C11+'5C1AG_Collegiate'!C11+'5C1M_GEO Mid'!C11+Placeholder_Tallulah!C11</f>
        <v>0</v>
      </c>
      <c r="D11" s="51">
        <f>'Source Data'!H11</f>
        <v>4616.1188110316743</v>
      </c>
      <c r="E11" s="80">
        <f>'5C1B_DArbonne'!E11+'5C1A_Madison'!E11+'5C1C_Intl High'!E11+'5C3_UnvView'!E11+'5C1F_L.C. Charter'!E11+'5C1E_LFNO'!E11+'5C1D_NOMMA'!E11+'5C1AE_Noble Minds'!E11+'5C1J_Jeff Chamber'!E11+'5C1Q_Advantage'!E11+'5C1AF_JCFA-Laf'!E11+'5C1W_Willow'!E11+'5C1Z_Lincoln Prep'!E11+'5C1AA_Laurel'!E11+'5C1AB_Apex'!E11+'5C1AC_Smothers'!E11+'5C1AD_Greater'!E11+'5C1R_Iberville'!E11+'5C1N_Delta'!E11+'5C1S_LC Col Prep'!E11+'5C1T_Northeast'!E11+'5C1U_Acadiana Ren'!E11+'5C1I_LA Key'!E11+'5C1V_Laf Ren'!E11+'5C1O_Impact'!E11+'5C1P_Vision'!E11+'5C2_LAVCA'!E11+'5C1H_Southwest'!E11+'5C1G_JS Clark'!E11+'5C1AH_BRUP'!E11+'5C1X_Tangi'!E11+'5C1Y_GEO'!E11+'5C1AI_Harmony'!E11+'5C1AJ_Athlos'!E11+'5C1AG_Collegiate'!E11+'5C1M_GEO Mid'!E11+Placeholder_Tallulah!E11</f>
        <v>0</v>
      </c>
      <c r="F11" s="338">
        <f>'5C1B_DArbonne'!F11+'5C1A_Madison'!F11+'5C1C_Intl High'!F11+'5C3_UnvView'!F11+'5C1F_L.C. Charter'!F11+'5C1E_LFNO'!F11+'5C1D_NOMMA'!F11+'5C1AE_Noble Minds'!F11+'5C1J_Jeff Chamber'!F11+'5C1Q_Advantage'!F11+'5C1AF_JCFA-Laf'!F11+'5C1W_Willow'!F11+'5C1Z_Lincoln Prep'!F11+'5C1AA_Laurel'!F11+'5C1AB_Apex'!F11+'5C1AC_Smothers'!F11+'5C1AD_Greater'!F11+'5C1R_Iberville'!F11+'5C1N_Delta'!F11+'5C1S_LC Col Prep'!F11+'5C1T_Northeast'!F11+'5C1U_Acadiana Ren'!F11+'5C1I_LA Key'!F11+'5C1V_Laf Ren'!F11+'5C1O_Impact'!F11+'5C1P_Vision'!F11+'5C2_LAVCA'!F11+'5C1H_Southwest'!F11+'5C1G_JS Clark'!F11+'5C1AH_BRUP'!F11+'5C1X_Tangi'!F11+'5C1Y_GEO'!F11+'5C1AI_Harmony'!F11+'5C1AJ_Athlos'!F11+'5C1AG_Collegiate'!F11+'5C1M_GEO Mid'!F11+Placeholder_Tallulah!F11</f>
        <v>0</v>
      </c>
      <c r="G11" s="51">
        <f>'Source Data'!I11</f>
        <v>699.44299073701018</v>
      </c>
      <c r="H11" s="80">
        <f>'5C1B_DArbonne'!H11+'5C1A_Madison'!H11+'5C1C_Intl High'!H11+'5C3_UnvView'!H11+'5C1F_L.C. Charter'!H11+'5C1E_LFNO'!H11+'5C1D_NOMMA'!H11+'5C1AE_Noble Minds'!H11+'5C1J_Jeff Chamber'!H11+'5C1Q_Advantage'!H11+'5C1AF_JCFA-Laf'!H11+'5C1W_Willow'!H11+'5C1Z_Lincoln Prep'!H11+'5C1AA_Laurel'!H11+'5C1AB_Apex'!H11+'5C1AC_Smothers'!H11+'5C1AD_Greater'!H11+'5C1R_Iberville'!H11+'5C1N_Delta'!H11+'5C1S_LC Col Prep'!H11+'5C1T_Northeast'!H11+'5C1U_Acadiana Ren'!H11+'5C1I_LA Key'!H11+'5C1V_Laf Ren'!H11+'5C1O_Impact'!H11+'5C1P_Vision'!H11+'5C2_LAVCA'!H11+'5C1H_Southwest'!H11+'5C1G_JS Clark'!H11+'5C1AH_BRUP'!H11+'5C1X_Tangi'!H11+'5C1Y_GEO'!H11+'5C1AI_Harmony'!H11+'5C1AJ_Athlos'!H11+'5C1AG_Collegiate'!H11+'5C1M_GEO Mid'!H11+Placeholder_Tallulah!H11</f>
        <v>0</v>
      </c>
      <c r="I11" s="338">
        <f>'5C1B_DArbonne'!I11+'5C1A_Madison'!I11+'5C1C_Intl High'!I11+'5C3_UnvView'!I11+'5C1F_L.C. Charter'!I11+'5C1E_LFNO'!I11+'5C1D_NOMMA'!I11+'5C1AE_Noble Minds'!I11+'5C1J_Jeff Chamber'!I11+'5C1Q_Advantage'!I11+'5C1AF_JCFA-Laf'!I11+'5C1W_Willow'!I11+'5C1Z_Lincoln Prep'!I11+'5C1AA_Laurel'!I11+'5C1AB_Apex'!I11+'5C1AC_Smothers'!I11+'5C1AD_Greater'!I11+'5C1R_Iberville'!I11+'5C1N_Delta'!I11+'5C1S_LC Col Prep'!I11+'5C1T_Northeast'!I11+'5C1U_Acadiana Ren'!I11+'5C1I_LA Key'!I11+'5C1V_Laf Ren'!I11+'5C1O_Impact'!I11+'5C1P_Vision'!I11+'5C2_LAVCA'!I11+'5C1H_Southwest'!I11+'5C1G_JS Clark'!I11+'5C1AH_BRUP'!I11+'5C1X_Tangi'!I11+'5C1Y_GEO'!I11+'5C1AI_Harmony'!I11+'5C1AJ_Athlos'!I11+'5C1AG_Collegiate'!I11+'5C1M_GEO Mid'!I11+Placeholder_Tallulah!I11</f>
        <v>0</v>
      </c>
      <c r="J11" s="51">
        <f>'Source Data'!J11</f>
        <v>190.75717929191185</v>
      </c>
      <c r="K11" s="80">
        <f>'5C1B_DArbonne'!K11+'5C1A_Madison'!K11+'5C1C_Intl High'!K11+'5C3_UnvView'!K11+'5C1F_L.C. Charter'!K11+'5C1E_LFNO'!K11+'5C1D_NOMMA'!K11+'5C1AE_Noble Minds'!K11+'5C1J_Jeff Chamber'!K11+'5C1Q_Advantage'!K11+'5C1AF_JCFA-Laf'!K11+'5C1W_Willow'!K11+'5C1Z_Lincoln Prep'!K11+'5C1AA_Laurel'!K11+'5C1AB_Apex'!K11+'5C1AC_Smothers'!K11+'5C1AD_Greater'!K11+'5C1R_Iberville'!K11+'5C1N_Delta'!K11+'5C1S_LC Col Prep'!K11+'5C1T_Northeast'!K11+'5C1U_Acadiana Ren'!K11+'5C1I_LA Key'!K11+'5C1V_Laf Ren'!K11+'5C1O_Impact'!K11+'5C1P_Vision'!K11+'5C2_LAVCA'!K11+'5C1H_Southwest'!K11+'5C1G_JS Clark'!K11+'5C1AH_BRUP'!K11+'5C1X_Tangi'!K11+'5C1Y_GEO'!K11+'5C1AI_Harmony'!K11+'5C1AJ_Athlos'!K11+'5C1AG_Collegiate'!K11+'5C1M_GEO Mid'!K11+Placeholder_Tallulah!K11</f>
        <v>0</v>
      </c>
      <c r="L11" s="338">
        <f>'5C1B_DArbonne'!L11+'5C1A_Madison'!L11+'5C1C_Intl High'!L11+'5C3_UnvView'!L11+'5C1F_L.C. Charter'!L11+'5C1E_LFNO'!L11+'5C1D_NOMMA'!L11+'5C1AE_Noble Minds'!L11+'5C1J_Jeff Chamber'!L11+'5C1Q_Advantage'!L11+'5C1AF_JCFA-Laf'!L11+'5C1W_Willow'!L11+'5C1Z_Lincoln Prep'!L11+'5C1AA_Laurel'!L11+'5C1AB_Apex'!L11+'5C1AC_Smothers'!L11+'5C1AD_Greater'!L11+'5C1R_Iberville'!L11+'5C1N_Delta'!L11+'5C1S_LC Col Prep'!L11+'5C1T_Northeast'!L11+'5C1U_Acadiana Ren'!L11+'5C1I_LA Key'!L11+'5C1V_Laf Ren'!L11+'5C1O_Impact'!L11+'5C1P_Vision'!L11+'5C2_LAVCA'!L11+'5C1H_Southwest'!L11+'5C1G_JS Clark'!L11+'5C1AH_BRUP'!L11+'5C1X_Tangi'!L11+'5C1Y_GEO'!L11+'5C1AI_Harmony'!L11+'5C1AJ_Athlos'!L11+'5C1AG_Collegiate'!L11+'5C1M_GEO Mid'!L11+Placeholder_Tallulah!L11</f>
        <v>0</v>
      </c>
      <c r="M11" s="51">
        <f>'Source Data'!K11</f>
        <v>4768.9294822977972</v>
      </c>
      <c r="N11" s="80">
        <f>'5C1B_DArbonne'!N11+'5C1A_Madison'!N11+'5C1C_Intl High'!N11+'5C3_UnvView'!N11+'5C1F_L.C. Charter'!N11+'5C1E_LFNO'!N11+'5C1D_NOMMA'!N11+'5C1AE_Noble Minds'!N11+'5C1J_Jeff Chamber'!N11+'5C1Q_Advantage'!N11+'5C1AF_JCFA-Laf'!N11+'5C1W_Willow'!N11+'5C1Z_Lincoln Prep'!N11+'5C1AA_Laurel'!N11+'5C1AB_Apex'!N11+'5C1AC_Smothers'!N11+'5C1AD_Greater'!N11+'5C1R_Iberville'!N11+'5C1N_Delta'!N11+'5C1S_LC Col Prep'!N11+'5C1T_Northeast'!N11+'5C1U_Acadiana Ren'!N11+'5C1I_LA Key'!N11+'5C1V_Laf Ren'!N11+'5C1O_Impact'!N11+'5C1P_Vision'!N11+'5C2_LAVCA'!N11+'5C1H_Southwest'!N11+'5C1G_JS Clark'!N11+'5C1AH_BRUP'!N11+'5C1X_Tangi'!N11+'5C1Y_GEO'!N11+'5C1AI_Harmony'!N11+'5C1AJ_Athlos'!N11+'5C1AG_Collegiate'!N11+'5C1M_GEO Mid'!N11+Placeholder_Tallulah!N11</f>
        <v>0</v>
      </c>
      <c r="O11" s="338">
        <f>'5C1B_DArbonne'!O11+'5C1A_Madison'!O11+'5C1C_Intl High'!O11+'5C3_UnvView'!O11+'5C1F_L.C. Charter'!O11+'5C1E_LFNO'!O11+'5C1D_NOMMA'!O11+'5C1AE_Noble Minds'!O11+'5C1J_Jeff Chamber'!O11+'5C1Q_Advantage'!O11+'5C1AF_JCFA-Laf'!O11+'5C1W_Willow'!O11+'5C1Z_Lincoln Prep'!O11+'5C1AA_Laurel'!O11+'5C1AB_Apex'!O11+'5C1AC_Smothers'!O11+'5C1AD_Greater'!O11+'5C1R_Iberville'!O11+'5C1N_Delta'!O11+'5C1S_LC Col Prep'!O11+'5C1T_Northeast'!O11+'5C1U_Acadiana Ren'!O11+'5C1I_LA Key'!O11+'5C1V_Laf Ren'!O11+'5C1O_Impact'!O11+'5C1P_Vision'!O11+'5C2_LAVCA'!O11+'5C1H_Southwest'!O11+'5C1G_JS Clark'!O11+'5C1AH_BRUP'!O11+'5C1X_Tangi'!O11+'5C1Y_GEO'!O11+'5C1AI_Harmony'!O11+'5C1AJ_Athlos'!O11+'5C1AG_Collegiate'!O11+'5C1M_GEO Mid'!O11+Placeholder_Tallulah!O11</f>
        <v>0</v>
      </c>
      <c r="P11" s="51">
        <f>'Source Data'!L11</f>
        <v>1907.5717929191187</v>
      </c>
      <c r="Q11" s="80">
        <f>'5C1B_DArbonne'!Q11+'5C1A_Madison'!Q11+'5C1C_Intl High'!Q11+'5C3_UnvView'!Q11+'5C1F_L.C. Charter'!Q11+'5C1E_LFNO'!Q11+'5C1D_NOMMA'!Q11+'5C1AE_Noble Minds'!Q11+'5C1J_Jeff Chamber'!Q11+'5C1Q_Advantage'!Q11+'5C1AF_JCFA-Laf'!Q11+'5C1W_Willow'!Q11+'5C1Z_Lincoln Prep'!Q11+'5C1AA_Laurel'!Q11+'5C1AB_Apex'!Q11+'5C1AC_Smothers'!Q11+'5C1AD_Greater'!Q11+'5C1R_Iberville'!Q11+'5C1N_Delta'!Q11+'5C1S_LC Col Prep'!Q11+'5C1T_Northeast'!Q11+'5C1U_Acadiana Ren'!Q11+'5C1I_LA Key'!Q11+'5C1V_Laf Ren'!Q11+'5C1O_Impact'!Q11+'5C1P_Vision'!Q11+'5C2_LAVCA'!Q11+'5C1H_Southwest'!Q11+'5C1G_JS Clark'!Q11+'5C1AH_BRUP'!Q11+'5C1X_Tangi'!Q11+'5C1Y_GEO'!Q11+'5C1AI_Harmony'!Q11+'5C1AJ_Athlos'!Q11+'5C1AG_Collegiate'!Q11+'5C1M_GEO Mid'!Q11+Placeholder_Tallulah!Q11</f>
        <v>0</v>
      </c>
      <c r="R11" s="94">
        <f>'5C1B_DArbonne'!R11+'5C1A_Madison'!R11+'5C1C_Intl High'!R11+'5C3_UnvView'!R11+'5C1F_L.C. Charter'!R11+'5C1E_LFNO'!R11+'5C1D_NOMMA'!R11+'5C1AE_Noble Minds'!R11+'5C1J_Jeff Chamber'!R11+'5C1Q_Advantage'!R11+'5C1AF_JCFA-Laf'!R11+'5C1W_Willow'!R11+'5C1Z_Lincoln Prep'!R11+'5C1AA_Laurel'!R11+'5C1AB_Apex'!R11+'5C1AC_Smothers'!R11+'5C1AD_Greater'!R11+'5C1R_Iberville'!R11+'5C1N_Delta'!R11+'5C1S_LC Col Prep'!R11+'5C1T_Northeast'!R11+'5C1U_Acadiana Ren'!R11+'5C1I_LA Key'!R11+'5C1V_Laf Ren'!R11+'5C1O_Impact'!R11+'5C1P_Vision'!R11+'5C2_LAVCA'!R11+'5C1H_Southwest'!R11+'5C1G_JS Clark'!R11+'5C1AH_BRUP'!R11+'5C1X_Tangi'!R11+'5C1Y_GEO'!R11+'5C1AI_Harmony'!R11+'5C1AJ_Athlos'!R11+'5C1AG_Collegiate'!R11+'5C1M_GEO Mid'!R11+Placeholder_Tallulah!R11</f>
        <v>411058</v>
      </c>
      <c r="S11" s="1374">
        <f>'5C3_UnvView'!S11+'5C2_LAVCA'!S11</f>
        <v>45673</v>
      </c>
      <c r="T11" s="51">
        <f>'5C1B_DArbonne'!S11+'5C1A_Madison'!S11+'5C1C_Intl High'!S11+'5C3_UnvView'!T11+'5C1F_L.C. Charter'!S11+'5C1E_LFNO'!S11+'5C1D_NOMMA'!S11+'5C1AE_Noble Minds'!S11+'5C1J_Jeff Chamber'!S11+'5C1Q_Advantage'!S11+'5C1AF_JCFA-Laf'!S11+'5C1W_Willow'!S11+'5C1Z_Lincoln Prep'!S11+'5C1AA_Laurel'!S11+'5C1AB_Apex'!S11+'5C1AC_Smothers'!S11+'5C1AD_Greater'!S11+'5C1R_Iberville'!S11+'5C1N_Delta'!S11+'5C1S_LC Col Prep'!S11+'5C1T_Northeast'!S11+'5C1U_Acadiana Ren'!S11+'5C1I_LA Key'!S11+'5C1V_Laf Ren'!S11+'5C1O_Impact'!S11+'5C1P_Vision'!S11+'5C2_LAVCA'!T11+'5C1H_Southwest'!S11+'5C1G_JS Clark'!S11+'5C1AH_BRUP'!S11+'5C1X_Tangi'!S11+'5C1Y_GEO'!S11+'5C1AI_Harmony'!S11+'5C1AJ_Athlos'!S11+'5C1AG_Collegiate'!S11+'5C1M_GEO Mid'!S11+Placeholder_Tallulah!S11</f>
        <v>0</v>
      </c>
      <c r="U11" s="51">
        <f>'5C1B_DArbonne'!T11+'5C1A_Madison'!T11+'5C1C_Intl High'!T11+'5C3_UnvView'!U11+'5C1F_L.C. Charter'!T11+'5C1E_LFNO'!T11+'5C1D_NOMMA'!T11+'5C1AE_Noble Minds'!T11+'5C1J_Jeff Chamber'!T11+'5C1Q_Advantage'!T11+'5C1AF_JCFA-Laf'!T11+'5C1W_Willow'!T11+'5C1Z_Lincoln Prep'!T11+'5C1AA_Laurel'!T11+'5C1AB_Apex'!T11+'5C1AC_Smothers'!T11+'5C1AD_Greater'!T11+'5C1R_Iberville'!T11+'5C1N_Delta'!T11+'5C1S_LC Col Prep'!T11+'5C1T_Northeast'!T11+'5C1U_Acadiana Ren'!T11+'5C1I_LA Key'!T11+'5C1V_Laf Ren'!T11+'5C1O_Impact'!T11+'5C1P_Vision'!T11+'5C2_LAVCA'!U11+'5C1H_Southwest'!T11+'5C1G_JS Clark'!T11+'5C1AH_BRUP'!T11+'5C1X_Tangi'!T11+'5C1Y_GEO'!T11+'5C1AI_Harmony'!T11+'5C1AJ_Athlos'!T11+'5C1AG_Collegiate'!T11+'5C1M_GEO Mid'!T11+Placeholder_Tallulah!T11</f>
        <v>0</v>
      </c>
      <c r="V11" s="52">
        <f>'5C1B_DArbonne'!U11+'5C1A_Madison'!U11+'5C1C_Intl High'!U11+'5C3_UnvView'!V11+'5C1F_L.C. Charter'!U11+'5C1E_LFNO'!U11+'5C1D_NOMMA'!U11+'5C1AE_Noble Minds'!U11+'5C1J_Jeff Chamber'!U11+'5C1Q_Advantage'!U11+'5C1AF_JCFA-Laf'!U11+'5C1W_Willow'!U11+'5C1Z_Lincoln Prep'!U11+'5C1AA_Laurel'!U11+'5C1AB_Apex'!U11+'5C1AC_Smothers'!U11+'5C1AD_Greater'!U11+'5C1R_Iberville'!U11+'5C1N_Delta'!U11+'5C1S_LC Col Prep'!U11+'5C1T_Northeast'!U11+'5C1U_Acadiana Ren'!U11+'5C1I_LA Key'!U11+'5C1V_Laf Ren'!U11+'5C1O_Impact'!U11+'5C1P_Vision'!U11+'5C2_LAVCA'!V11+'5C1H_Southwest'!U11+'5C1G_JS Clark'!U11+'5C1AH_BRUP'!U11+'5C1X_Tangi'!U11+'5C1Y_GEO'!U11+'5C1AI_Harmony'!U11+'5C1AJ_Athlos'!U11+'5C1AG_Collegiate'!U11+'5C1M_GEO Mid'!U11+Placeholder_Tallulah!U11</f>
        <v>0</v>
      </c>
      <c r="W11" s="94">
        <f>'5C1B_DArbonne'!V11+'5C1A_Madison'!V11+'5C1C_Intl High'!V11+'5C3_UnvView'!W11+'5C1F_L.C. Charter'!V11+'5C1E_LFNO'!V11+'5C1D_NOMMA'!V11+'5C1AE_Noble Minds'!V11+'5C1J_Jeff Chamber'!V11+'5C1Q_Advantage'!V11+'5C1AF_JCFA-Laf'!V11+'5C1W_Willow'!V11+'5C1Z_Lincoln Prep'!V11+'5C1AA_Laurel'!V11+'5C1AB_Apex'!V11+'5C1AC_Smothers'!V11+'5C1AD_Greater'!V11+'5C1R_Iberville'!V11+'5C1N_Delta'!V11+'5C1S_LC Col Prep'!V11+'5C1T_Northeast'!V11+'5C1U_Acadiana Ren'!V11+'5C1I_LA Key'!V11+'5C1V_Laf Ren'!V11+'5C1O_Impact'!V11+'5C1P_Vision'!V11+'5C2_LAVCA'!W11+'5C1H_Southwest'!V11+'5C1G_JS Clark'!V11+'5C1AH_BRUP'!V11+'5C1X_Tangi'!V11+'5C1Y_GEO'!V11+'5C1AI_Harmony'!V11+'5C1AJ_Athlos'!V11+'5C1AG_Collegiate'!V11+'5C1M_GEO Mid'!V11+Placeholder_Tallulah!V11</f>
        <v>0</v>
      </c>
      <c r="X11" s="80">
        <f>'5C1B_DArbonne'!W11+'5C1A_Madison'!W11+'5C1C_Intl High'!W11+'5C3_UnvView'!X11+'5C1F_L.C. Charter'!W11+'5C1E_LFNO'!W11+'5C1D_NOMMA'!W11+'5C1AE_Noble Minds'!W11+'5C1J_Jeff Chamber'!W11+'5C1Q_Advantage'!W11+'5C1AF_JCFA-Laf'!W11+'5C1W_Willow'!W11+'5C1Z_Lincoln Prep'!W11+'5C1AA_Laurel'!W11+'5C1AB_Apex'!W11+'5C1AC_Smothers'!W11+'5C1AD_Greater'!W11+'5C1R_Iberville'!W11+'5C1N_Delta'!W11+'5C1S_LC Col Prep'!W11+'5C1T_Northeast'!W11+'5C1U_Acadiana Ren'!W11+'5C1I_LA Key'!W11+'5C1V_Laf Ren'!W11+'5C1O_Impact'!W11+'5C1P_Vision'!W11+'5C2_LAVCA'!X11+'5C1H_Southwest'!W11+'5C1G_JS Clark'!W11+'5C1AH_BRUP'!W11+'5C1X_Tangi'!W11+'5C1Y_GEO'!W11+'5C1AI_Harmony'!W11+'5C1AJ_Athlos'!W11+'5C1AG_Collegiate'!W11+'5C1M_GEO Mid'!W11+Placeholder_Tallulah!W11</f>
        <v>0</v>
      </c>
      <c r="Y11" s="94">
        <f>'5C1B_DArbonne'!X11+'5C1A_Madison'!X11+'5C1C_Intl High'!X11+'5C3_UnvView'!Y11+'5C1F_L.C. Charter'!X11+'5C1E_LFNO'!X11+'5C1D_NOMMA'!X11+'5C1AE_Noble Minds'!X11+'5C1J_Jeff Chamber'!X11+'5C1Q_Advantage'!X11+'5C1AF_JCFA-Laf'!X11+'5C1W_Willow'!X11+'5C1Z_Lincoln Prep'!X11+'5C1AA_Laurel'!X11+'5C1AB_Apex'!X11+'5C1AC_Smothers'!X11+'5C1AD_Greater'!X11+'5C1R_Iberville'!X11+'5C1N_Delta'!X11+'5C1S_LC Col Prep'!X11+'5C1T_Northeast'!X11+'5C1U_Acadiana Ren'!X11+'5C1I_LA Key'!X11+'5C1V_Laf Ren'!X11+'5C1O_Impact'!X11+'5C1P_Vision'!X11+'5C2_LAVCA'!Y11+'5C1H_Southwest'!X11+'5C1G_JS Clark'!X11+'5C1AH_BRUP'!X11+'5C1X_Tangi'!X11+'5C1Y_GEO'!X11+'5C1AI_Harmony'!X11+'5C1AJ_Athlos'!X11+'5C1AG_Collegiate'!X11+'5C1M_GEO Mid'!X11+Placeholder_Tallulah!X11</f>
        <v>0</v>
      </c>
      <c r="Z11" s="51">
        <f>'5C1B_DArbonne'!Y11+'5C1A_Madison'!Y11+'5C1C_Intl High'!Y11+'5C3_UnvView'!Z11+'5C1F_L.C. Charter'!Y11+'5C1E_LFNO'!Y11+'5C1D_NOMMA'!Y11+'5C1AE_Noble Minds'!Y11+'5C1J_Jeff Chamber'!Y11+'5C1Q_Advantage'!Y11+'5C1AF_JCFA-Laf'!Y11+'5C1W_Willow'!Y11+'5C1Z_Lincoln Prep'!Y11+'5C1AA_Laurel'!Y11+'5C1AB_Apex'!Y11+'5C1AC_Smothers'!Y11+'5C1AD_Greater'!Y11+'5C1R_Iberville'!Y11+'5C1N_Delta'!Y11+'5C1S_LC Col Prep'!Y11+'5C1T_Northeast'!Y11+'5C1U_Acadiana Ren'!Y11+'5C1I_LA Key'!Y11+'5C1V_Laf Ren'!Y11+'5C1O_Impact'!Y11+'5C1P_Vision'!Y11+'5C2_LAVCA'!Z11+'5C1H_Southwest'!Y11+'5C1G_JS Clark'!Y11+'5C1AH_BRUP'!Y11+'5C1X_Tangi'!Y11+'5C1Y_GEO'!Y11+'5C1AI_Harmony'!Y11+'5C1AJ_Athlos'!Y11+'5C1AG_Collegiate'!Y11+'5C1M_GEO Mid'!Y11+Placeholder_Tallulah!Y11</f>
        <v>0</v>
      </c>
      <c r="AA11" s="94">
        <f>'5C1B_DArbonne'!Z11+'5C1A_Madison'!Z11+'5C1C_Intl High'!Z11+'5C3_UnvView'!AA11+'5C1F_L.C. Charter'!Z11+'5C1E_LFNO'!Z11+'5C1D_NOMMA'!Z11+'5C1AE_Noble Minds'!Z11+'5C1J_Jeff Chamber'!Z11+'5C1Q_Advantage'!Z11+'5C1AF_JCFA-Laf'!Z11+'5C1W_Willow'!Z11+'5C1Z_Lincoln Prep'!Z11+'5C1AA_Laurel'!Z11+'5C1AB_Apex'!Z11+'5C1AC_Smothers'!Z11+'5C1AD_Greater'!Z11+'5C1R_Iberville'!Z11+'5C1N_Delta'!Z11+'5C1S_LC Col Prep'!Z11+'5C1T_Northeast'!Z11+'5C1U_Acadiana Ren'!Z11+'5C1I_LA Key'!Z11+'5C1V_Laf Ren'!Z11+'5C1O_Impact'!Z11+'5C1P_Vision'!Z11+'5C2_LAVCA'!AA11+'5C1H_Southwest'!Z11+'5C1G_JS Clark'!Z11+'5C1AH_BRUP'!Z11+'5C1X_Tangi'!Z11+'5C1Y_GEO'!Z11+'5C1AI_Harmony'!Z11+'5C1AJ_Athlos'!Z11+'5C1AG_Collegiate'!Z11+'5C1M_GEO Mid'!Z11+Placeholder_Tallulah!Z11</f>
        <v>0</v>
      </c>
      <c r="AB11" s="53">
        <f>'5C1B_DArbonne'!AA11+'5C1A_Madison'!AA11+'5C1C_Intl High'!AA11+'5C3_UnvView'!AB11+'5C1F_L.C. Charter'!AA11+'5C1E_LFNO'!AA11+'5C1D_NOMMA'!AA11+'5C1AE_Noble Minds'!AA11+'5C1J_Jeff Chamber'!AA11+'5C1Q_Advantage'!AA11+'5C1AF_JCFA-Laf'!AA11+'5C1W_Willow'!AA11+'5C1Z_Lincoln Prep'!AA11+'5C1AA_Laurel'!AA11+'5C1AB_Apex'!AA11+'5C1AC_Smothers'!AA11+'5C1AD_Greater'!AA11+'5C1R_Iberville'!AA11+'5C1N_Delta'!AA11+'5C1S_LC Col Prep'!AA11+'5C1T_Northeast'!AA11+'5C1U_Acadiana Ren'!AA11+'5C1I_LA Key'!AA11+'5C1V_Laf Ren'!AA11+'5C1O_Impact'!AA11+'5C1P_Vision'!AA11+'5C2_LAVCA'!AB11+'5C1H_Southwest'!AA11+'5C1G_JS Clark'!AA11+'5C1AH_BRUP'!AA11+'5C1X_Tangi'!AA11+'5C1Y_GEO'!AA11+'5C1AI_Harmony'!AA11+'5C1AJ_Athlos'!AA11+'5C1AG_Collegiate'!AA11+'5C1M_GEO Mid'!AA11+Placeholder_Tallulah!AA11</f>
        <v>0</v>
      </c>
      <c r="AC11" s="51">
        <f>'5C1B_DArbonne'!AB11+'5C1A_Madison'!AB11+'5C1C_Intl High'!AB11+'5C3_UnvView'!AC11+'5C1F_L.C. Charter'!AB11+'5C1E_LFNO'!AB11+'5C1D_NOMMA'!AB11+'5C1AE_Noble Minds'!AB11+'5C1J_Jeff Chamber'!AB11+'5C1Q_Advantage'!AB11+'5C1AF_JCFA-Laf'!AB11+'5C1W_Willow'!AB11+'5C1Z_Lincoln Prep'!AB11+'5C1AA_Laurel'!AB11+'5C1AB_Apex'!AB11+'5C1AC_Smothers'!AB11+'5C1AD_Greater'!AB11+'5C1R_Iberville'!AB11+'5C1N_Delta'!AB11+'5C1S_LC Col Prep'!AB11+'5C1T_Northeast'!AB11+'5C1U_Acadiana Ren'!AB11+'5C1I_LA Key'!AB11+'5C1V_Laf Ren'!AB11+'5C1O_Impact'!AB11+'5C1P_Vision'!AB11+'5C2_LAVCA'!AC11+'5C1H_Southwest'!AB11+'5C1G_JS Clark'!AB11+'5C1AH_BRUP'!AB11+'5C1X_Tangi'!AB11+'5C1Y_GEO'!AB11+'5C1AI_Harmony'!AB11+'5C1AJ_Athlos'!AB11+'5C1AG_Collegiate'!AB11+'5C1M_GEO Mid'!AB11+Placeholder_Tallulah!AB11</f>
        <v>0</v>
      </c>
      <c r="AD11" s="95">
        <f>'5C1B_DArbonne'!AC11+'5C1A_Madison'!AC11+'5C1C_Intl High'!AC11+'5C3_UnvView'!AD11+'5C1F_L.C. Charter'!AC11+'5C1E_LFNO'!AC11+'5C1D_NOMMA'!AC11+'5C1AE_Noble Minds'!AC11+'5C1J_Jeff Chamber'!AC11+'5C1Q_Advantage'!AC11+'5C1AF_JCFA-Laf'!AC11+'5C1W_Willow'!AC11+'5C1Z_Lincoln Prep'!AC11+'5C1AA_Laurel'!AC11+'5C1AB_Apex'!AC11+'5C1AC_Smothers'!AC11+'5C1AD_Greater'!AC11+'5C1R_Iberville'!AC11+'5C1N_Delta'!AC11+'5C1S_LC Col Prep'!AC11+'5C1T_Northeast'!AC11+'5C1U_Acadiana Ren'!AC11+'5C1I_LA Key'!AC11+'5C1V_Laf Ren'!AC11+'5C1O_Impact'!AC11+'5C1P_Vision'!AC11+'5C2_LAVCA'!AD11+'5C1H_Southwest'!AC11+'5C1G_JS Clark'!AC11+'5C1AH_BRUP'!AC11+'5C1X_Tangi'!AC11+'5C1Y_GEO'!AC11+'5C1AI_Harmony'!AC11+'5C1AJ_Athlos'!AC11+'5C1AG_Collegiate'!AC11+'5C1M_GEO Mid'!AC11+Placeholder_Tallulah!AC11</f>
        <v>0</v>
      </c>
      <c r="AE11" s="95">
        <f>'5C1B_DArbonne'!AD11+'5C1A_Madison'!AD11+'5C1C_Intl High'!AD11+'5C3_UnvView'!AE11+'5C1F_L.C. Charter'!AD11+'5C1E_LFNO'!AD11+'5C1D_NOMMA'!AD11+'5C1AE_Noble Minds'!AD11+'5C1J_Jeff Chamber'!AD11+'5C1Q_Advantage'!AD11+'5C1AF_JCFA-Laf'!AD11+'5C1W_Willow'!AD11+'5C1Z_Lincoln Prep'!AD11+'5C1AA_Laurel'!AD11+'5C1AB_Apex'!AD11+'5C1AC_Smothers'!AD11+'5C1AD_Greater'!AD11+'5C1R_Iberville'!AD11+'5C1N_Delta'!AD11+'5C1S_LC Col Prep'!AD11+'5C1T_Northeast'!AD11+'5C1U_Acadiana Ren'!AD11+'5C1I_LA Key'!AD11+'5C1V_Laf Ren'!AD11+'5C1O_Impact'!AD11+'5C1P_Vision'!AD11+'5C2_LAVCA'!AE11+'5C1H_Southwest'!AD11+'5C1G_JS Clark'!AD11+'5C1AH_BRUP'!AD11+'5C1X_Tangi'!AD11+'5C1Y_GEO'!AD11+'5C1AI_Harmony'!AD11+'5C1AJ_Athlos'!AD11+'5C1AG_Collegiate'!AD11+'5C1M_GEO Mid'!AD11+Placeholder_Tallulah!AD11</f>
        <v>0</v>
      </c>
      <c r="AF11" s="71">
        <f>'Source Data'!N11</f>
        <v>2206</v>
      </c>
      <c r="AG11" s="91">
        <f>'5C1B_DArbonne'!AF11+'5C1A_Madison'!AF11+'5C1C_Intl High'!AF11+'5C3_UnvView'!AG11+'5C1F_L.C. Charter'!AF11+'5C1E_LFNO'!AF11+'5C1D_NOMMA'!AF11+'5C1AE_Noble Minds'!AF11+'5C1J_Jeff Chamber'!AF11+'5C1Q_Advantage'!AF11+'5C1AF_JCFA-Laf'!AF11+'5C1W_Willow'!AF11+'5C1Z_Lincoln Prep'!AF11+'5C1AA_Laurel'!AF11+'5C1AB_Apex'!AF11+'5C1AC_Smothers'!AF11+'5C1AD_Greater'!AF11+'5C1R_Iberville'!AF11+'5C1N_Delta'!AF11+'5C1S_LC Col Prep'!AF11+'5C1T_Northeast'!AF11+'5C1U_Acadiana Ren'!AF11+'5C1I_LA Key'!AF11+'5C1V_Laf Ren'!AF11+'5C1O_Impact'!AF11+'5C1P_Vision'!AF11+'5C2_LAVCA'!AG11+'5C1H_Southwest'!AF11+'5C1G_JS Clark'!AF11+'5C1AH_BRUP'!AF11+'5C1X_Tangi'!AF11+'5C1Y_GEO'!AF11+'5C1AI_Harmony'!AF11+'5C1AJ_Athlos'!AF11+'5C1AG_Collegiate'!AF11+'5C1M_GEO Mid'!AF11+Placeholder_Tallulah!AF11</f>
        <v>0</v>
      </c>
      <c r="AH11" s="320">
        <f>'5C1B_DArbonne'!AG11+'5C1A_Madison'!AG11+'5C1C_Intl High'!AG11+'5C3_UnvView'!AH11+'5C1F_L.C. Charter'!AG11+'5C1E_LFNO'!AG11+'5C1D_NOMMA'!AG11+'5C1AE_Noble Minds'!AG11+'5C1J_Jeff Chamber'!AG11+'5C1Q_Advantage'!AG11+'5C1AF_JCFA-Laf'!AG11+'5C1W_Willow'!AG11+'5C1Z_Lincoln Prep'!AG11+'5C1AA_Laurel'!AG11+'5C1AB_Apex'!AG11+'5C1AC_Smothers'!AG11+'5C1AD_Greater'!AG11+'5C1R_Iberville'!AG11+'5C1N_Delta'!AG11+'5C1S_LC Col Prep'!AG11+'5C1T_Northeast'!AG11+'5C1U_Acadiana Ren'!AG11+'5C1I_LA Key'!AG11+'5C1V_Laf Ren'!AG11+'5C1O_Impact'!AG11+'5C1P_Vision'!AG11+'5C2_LAVCA'!AH11+'5C1H_Southwest'!AG11+'5C1G_JS Clark'!AG11+'5C1AH_BRUP'!AG11+'5C1X_Tangi'!AG11+'5C1Y_GEO'!AG11+'5C1AI_Harmony'!AG11+'5C1AJ_Athlos'!AG11+'5C1AG_Collegiate'!AG11+'5C1M_GEO Mid'!AG11+Placeholder_Tallulah!AG11</f>
        <v>0</v>
      </c>
      <c r="AI11" s="71">
        <f>'5C1B_DArbonne'!AH11+'5C1A_Madison'!AH11+'5C1C_Intl High'!AH11+'5C3_UnvView'!AI11+'5C1F_L.C. Charter'!AH11+'5C1E_LFNO'!AH11+'5C1D_NOMMA'!AH11+'5C1AE_Noble Minds'!AH11+'5C1J_Jeff Chamber'!AH11+'5C1Q_Advantage'!AH11+'5C1AF_JCFA-Laf'!AH11+'5C1W_Willow'!AH11+'5C1Z_Lincoln Prep'!AH11+'5C1AA_Laurel'!AH11+'5C1AB_Apex'!AH11+'5C1AC_Smothers'!AH11+'5C1AD_Greater'!AH11+'5C1R_Iberville'!AH11+'5C1N_Delta'!AH11+'5C1S_LC Col Prep'!AH11+'5C1T_Northeast'!AH11+'5C1U_Acadiana Ren'!AH11+'5C1I_LA Key'!AH11+'5C1V_Laf Ren'!AH11+'5C1O_Impact'!AH11+'5C1P_Vision'!AH11+'5C2_LAVCA'!AI11+'5C1H_Southwest'!AH11+'5C1G_JS Clark'!AH11+'5C1AH_BRUP'!AH11+'5C1X_Tangi'!AH11+'5C1Y_GEO'!AH11+'5C1AI_Harmony'!AH11+'5C1AJ_Athlos'!AH11+'5C1AG_Collegiate'!AH11+'5C1M_GEO Mid'!AH11+Placeholder_Tallulah!AH11</f>
        <v>0</v>
      </c>
      <c r="AJ11" s="320">
        <f>'5C1B_DArbonne'!AI11+'5C1A_Madison'!AI11+'5C1C_Intl High'!AI11+'5C3_UnvView'!AJ11+'5C1F_L.C. Charter'!AI11+'5C1E_LFNO'!AI11+'5C1D_NOMMA'!AI11+'5C1AE_Noble Minds'!AI11+'5C1J_Jeff Chamber'!AI11+'5C1Q_Advantage'!AI11+'5C1AF_JCFA-Laf'!AI11+'5C1W_Willow'!AI11+'5C1Z_Lincoln Prep'!AI11+'5C1AA_Laurel'!AI11+'5C1AB_Apex'!AI11+'5C1AC_Smothers'!AI11+'5C1AD_Greater'!AI11+'5C1R_Iberville'!AI11+'5C1N_Delta'!AI11+'5C1S_LC Col Prep'!AI11+'5C1T_Northeast'!AI11+'5C1U_Acadiana Ren'!AI11+'5C1I_LA Key'!AI11+'5C1V_Laf Ren'!AI11+'5C1O_Impact'!AI11+'5C1P_Vision'!AI11+'5C2_LAVCA'!AJ11+'5C1H_Southwest'!AI11+'5C1G_JS Clark'!AI11+'5C1AH_BRUP'!AI11+'5C1X_Tangi'!AI11+'5C1Y_GEO'!AI11+'5C1AI_Harmony'!AI11+'5C1AJ_Athlos'!AI11+'5C1AG_Collegiate'!AI11+'5C1M_GEO Mid'!AI11+Placeholder_Tallulah!AI11</f>
        <v>0</v>
      </c>
      <c r="AK11" s="72">
        <f>'5C1B_DArbonne'!AJ11+'5C1A_Madison'!AJ11+'5C1C_Intl High'!AJ11+'5C3_UnvView'!AK11+'5C1F_L.C. Charter'!AJ11+'5C1E_LFNO'!AJ11+'5C1D_NOMMA'!AJ11+'5C1AE_Noble Minds'!AJ11+'5C1J_Jeff Chamber'!AJ11+'5C1Q_Advantage'!AJ11+'5C1AF_JCFA-Laf'!AJ11+'5C1W_Willow'!AJ11+'5C1Z_Lincoln Prep'!AJ11+'5C1AA_Laurel'!AJ11+'5C1AB_Apex'!AJ11+'5C1AC_Smothers'!AJ11+'5C1AD_Greater'!AJ11+'5C1R_Iberville'!AJ11+'5C1N_Delta'!AJ11+'5C1S_LC Col Prep'!AJ11+'5C1T_Northeast'!AJ11+'5C1U_Acadiana Ren'!AJ11+'5C1I_LA Key'!AJ11+'5C1V_Laf Ren'!AJ11+'5C1O_Impact'!AJ11+'5C1P_Vision'!AJ11+'5C2_LAVCA'!AK11+'5C1H_Southwest'!AJ11+'5C1G_JS Clark'!AJ11+'5C1AH_BRUP'!AJ11+'5C1X_Tangi'!AJ11+'5C1Y_GEO'!AJ11+'5C1AI_Harmony'!AJ11+'5C1AJ_Athlos'!AJ11+'5C1AG_Collegiate'!AJ11+'5C1M_GEO Mid'!AJ11+Placeholder_Tallulah!AJ11</f>
        <v>0</v>
      </c>
      <c r="AL11" s="73">
        <f>'5C1B_DArbonne'!AK11+'5C1A_Madison'!AK11+'5C1C_Intl High'!AK11+'5C3_UnvView'!AL11+'5C1F_L.C. Charter'!AK11+'5C1E_LFNO'!AK11+'5C1D_NOMMA'!AK11+'5C1AE_Noble Minds'!AK11+'5C1J_Jeff Chamber'!AK11+'5C1Q_Advantage'!AK11+'5C1AF_JCFA-Laf'!AK11+'5C1W_Willow'!AK11+'5C1Z_Lincoln Prep'!AK11+'5C1AA_Laurel'!AK11+'5C1AB_Apex'!AK11+'5C1AC_Smothers'!AK11+'5C1AD_Greater'!AK11+'5C1R_Iberville'!AK11+'5C1N_Delta'!AK11+'5C1S_LC Col Prep'!AK11+'5C1T_Northeast'!AK11+'5C1U_Acadiana Ren'!AK11+'5C1I_LA Key'!AK11+'5C1V_Laf Ren'!AK11+'5C1O_Impact'!AK11+'5C1P_Vision'!AK11+'5C2_LAVCA'!AL11+'5C1H_Southwest'!AK11+'5C1G_JS Clark'!AK11+'5C1AH_BRUP'!AK11+'5C1X_Tangi'!AK11+'5C1Y_GEO'!AK11+'5C1AI_Harmony'!AK11+'5C1AJ_Athlos'!AK11+'5C1AG_Collegiate'!AK11+'5C1M_GEO Mid'!AK11+Placeholder_Tallulah!AK11</f>
        <v>0</v>
      </c>
      <c r="AM11" s="91">
        <f>'5C1B_DArbonne'!AL11+'5C1A_Madison'!AL11+'5C1C_Intl High'!AL11+'5C3_UnvView'!AM11+'5C1F_L.C. Charter'!AL11+'5C1E_LFNO'!AL11+'5C1D_NOMMA'!AL11+'5C1AE_Noble Minds'!AL11+'5C1J_Jeff Chamber'!AL11+'5C1Q_Advantage'!AL11+'5C1AF_JCFA-Laf'!AL11+'5C1W_Willow'!AL11+'5C1Z_Lincoln Prep'!AL11+'5C1AA_Laurel'!AL11+'5C1AB_Apex'!AL11+'5C1AC_Smothers'!AL11+'5C1AD_Greater'!AL11+'5C1R_Iberville'!AL11+'5C1N_Delta'!AL11+'5C1S_LC Col Prep'!AL11+'5C1T_Northeast'!AL11+'5C1U_Acadiana Ren'!AL11+'5C1I_LA Key'!AL11+'5C1V_Laf Ren'!AL11+'5C1O_Impact'!AL11+'5C1P_Vision'!AL11+'5C2_LAVCA'!AM11+'5C1H_Southwest'!AL11+'5C1G_JS Clark'!AL11+'5C1AH_BRUP'!AL11+'5C1X_Tangi'!AL11+'5C1Y_GEO'!AL11+'5C1AI_Harmony'!AL11+'5C1AJ_Athlos'!AL11+'5C1AG_Collegiate'!AL11+'5C1M_GEO Mid'!AL11+Placeholder_Tallulah!AL11</f>
        <v>141073</v>
      </c>
      <c r="AN11" s="82">
        <f>'5C1B_DArbonne'!AM11+'5C1A_Madison'!AM11+'5C1C_Intl High'!AM11+'5C3_UnvView'!AN11+'5C1F_L.C. Charter'!AM11+'5C1E_LFNO'!AM11+'5C1D_NOMMA'!AM11+'5C1AE_Noble Minds'!AM11+'5C1J_Jeff Chamber'!AM11+'5C1Q_Advantage'!AM11+'5C1AF_JCFA-Laf'!AM11+'5C1W_Willow'!AM11+'5C1Z_Lincoln Prep'!AM11+'5C1AA_Laurel'!AM11+'5C1AB_Apex'!AM11+'5C1AC_Smothers'!AM11+'5C1AD_Greater'!AM11+'5C1R_Iberville'!AM11+'5C1N_Delta'!AM11+'5C1S_LC Col Prep'!AM11+'5C1T_Northeast'!AM11+'5C1U_Acadiana Ren'!AM11+'5C1I_LA Key'!AM11+'5C1V_Laf Ren'!AM11+'5C1O_Impact'!AM11+'5C1P_Vision'!AM11+'5C2_LAVCA'!AN11+'5C1H_Southwest'!AM11+'5C1G_JS Clark'!AM11+'5C1AH_BRUP'!AM11+'5C1X_Tangi'!AM11+'5C1Y_GEO'!AM11+'5C1AI_Harmony'!AM11+'5C1AJ_Athlos'!AM11+'5C1AG_Collegiate'!AM11+'5C1M_GEO Mid'!AM11+Placeholder_Tallulah!AM11</f>
        <v>0</v>
      </c>
      <c r="AO11" s="91">
        <f>'5C1B_DArbonne'!AN11+'5C1A_Madison'!AN11+'5C1C_Intl High'!AN11+'5C3_UnvView'!AO11+'5C1F_L.C. Charter'!AN11+'5C1E_LFNO'!AN11+'5C1D_NOMMA'!AN11+'5C1AE_Noble Minds'!AN11+'5C1J_Jeff Chamber'!AN11+'5C1Q_Advantage'!AN11+'5C1AF_JCFA-Laf'!AN11+'5C1W_Willow'!AN11+'5C1Z_Lincoln Prep'!AN11+'5C1AA_Laurel'!AN11+'5C1AB_Apex'!AN11+'5C1AC_Smothers'!AN11+'5C1AD_Greater'!AN11+'5C1R_Iberville'!AN11+'5C1N_Delta'!AN11+'5C1S_LC Col Prep'!AN11+'5C1T_Northeast'!AN11+'5C1U_Acadiana Ren'!AN11+'5C1I_LA Key'!AN11+'5C1V_Laf Ren'!AN11+'5C1O_Impact'!AN11+'5C1P_Vision'!AN11+'5C2_LAVCA'!AO11+'5C1H_Southwest'!AN11+'5C1G_JS Clark'!AN11+'5C1AH_BRUP'!AN11+'5C1X_Tangi'!AN11+'5C1Y_GEO'!AN11+'5C1AI_Harmony'!AN11+'5C1AJ_Athlos'!AN11+'5C1AG_Collegiate'!AN11+'5C1M_GEO Mid'!AN11+Placeholder_Tallulah!AN11</f>
        <v>0</v>
      </c>
      <c r="AP11" s="72">
        <f>'5C1B_DArbonne'!AO11+'5C1A_Madison'!AO11+'5C1C_Intl High'!AO11+'5C3_UnvView'!AP11+'5C1F_L.C. Charter'!AO11+'5C1E_LFNO'!AO11+'5C1D_NOMMA'!AO11+'5C1AE_Noble Minds'!AO11+'5C1J_Jeff Chamber'!AO11+'5C1Q_Advantage'!AO11+'5C1AF_JCFA-Laf'!AO11+'5C1W_Willow'!AO11+'5C1Z_Lincoln Prep'!AO11+'5C1AA_Laurel'!AO11+'5C1AB_Apex'!AO11+'5C1AC_Smothers'!AO11+'5C1AD_Greater'!AO11+'5C1R_Iberville'!AO11+'5C1N_Delta'!AO11+'5C1S_LC Col Prep'!AO11+'5C1T_Northeast'!AO11+'5C1U_Acadiana Ren'!AO11+'5C1I_LA Key'!AO11+'5C1V_Laf Ren'!AO11+'5C1O_Impact'!AO11+'5C1P_Vision'!AO11+'5C2_LAVCA'!AP11+'5C1H_Southwest'!AO11+'5C1G_JS Clark'!AO11+'5C1AH_BRUP'!AO11+'5C1X_Tangi'!AO11+'5C1Y_GEO'!AO11+'5C1AI_Harmony'!AO11+'5C1AJ_Athlos'!AO11+'5C1AG_Collegiate'!AO11+'5C1M_GEO Mid'!AO11+Placeholder_Tallulah!AO11</f>
        <v>2108</v>
      </c>
      <c r="AQ11" s="91">
        <f>'5C1B_DArbonne'!AP11+'5C1A_Madison'!AP11+'5C1C_Intl High'!AP11+'5C3_UnvView'!AQ11+'5C1F_L.C. Charter'!AP11+'5C1E_LFNO'!AP11+'5C1D_NOMMA'!AP11+'5C1AE_Noble Minds'!AP11+'5C1J_Jeff Chamber'!AP11+'5C1Q_Advantage'!AP11+'5C1AF_JCFA-Laf'!AP11+'5C1W_Willow'!AP11+'5C1Z_Lincoln Prep'!AP11+'5C1AA_Laurel'!AP11+'5C1AB_Apex'!AP11+'5C1AC_Smothers'!AP11+'5C1AD_Greater'!AP11+'5C1R_Iberville'!AP11+'5C1N_Delta'!AP11+'5C1S_LC Col Prep'!AP11+'5C1T_Northeast'!AP11+'5C1U_Acadiana Ren'!AP11+'5C1I_LA Key'!AP11+'5C1V_Laf Ren'!AP11+'5C1O_Impact'!AP11+'5C1P_Vision'!AP11+'5C2_LAVCA'!AQ11+'5C1H_Southwest'!AP11+'5C1G_JS Clark'!AP11+'5C1AH_BRUP'!AP11+'5C1X_Tangi'!AP11+'5C1Y_GEO'!AP11+'5C1AI_Harmony'!AP11+'5C1AJ_Athlos'!AP11+'5C1AG_Collegiate'!AP11+'5C1M_GEO Mid'!AP11+Placeholder_Tallulah!AP11</f>
        <v>0</v>
      </c>
      <c r="AR11" s="72">
        <f>'5C1B_DArbonne'!AQ11+'5C1A_Madison'!AQ11+'5C1C_Intl High'!AQ11+'5C3_UnvView'!AR11+'5C1F_L.C. Charter'!AQ11+'5C1E_LFNO'!AQ11+'5C1D_NOMMA'!AQ11+'5C1AE_Noble Minds'!AQ11+'5C1J_Jeff Chamber'!AQ11+'5C1Q_Advantage'!AQ11+'5C1AF_JCFA-Laf'!AQ11+'5C1W_Willow'!AQ11+'5C1Z_Lincoln Prep'!AQ11+'5C1AA_Laurel'!AQ11+'5C1AB_Apex'!AQ11+'5C1AC_Smothers'!AQ11+'5C1AD_Greater'!AQ11+'5C1R_Iberville'!AQ11+'5C1N_Delta'!AQ11+'5C1S_LC Col Prep'!AQ11+'5C1T_Northeast'!AQ11+'5C1U_Acadiana Ren'!AQ11+'5C1I_LA Key'!AQ11+'5C1V_Laf Ren'!AQ11+'5C1O_Impact'!AQ11+'5C1P_Vision'!AQ11+'5C2_LAVCA'!AR11+'5C1H_Southwest'!AQ11+'5C1G_JS Clark'!AQ11+'5C1AH_BRUP'!AQ11+'5C1X_Tangi'!AQ11+'5C1Y_GEO'!AQ11+'5C1AI_Harmony'!AQ11+'5C1AJ_Athlos'!AQ11+'5C1AG_Collegiate'!AQ11+'5C1M_GEO Mid'!AQ11+Placeholder_Tallulah!AQ11</f>
        <v>0</v>
      </c>
      <c r="AS11" s="72">
        <f>'5C1B_DArbonne'!AR11+'5C1A_Madison'!AR11+'5C1C_Intl High'!AR11+'5C3_UnvView'!AS11+'5C1F_L.C. Charter'!AR11+'5C1E_LFNO'!AR11+'5C1D_NOMMA'!AR11+'5C1AE_Noble Minds'!AR11+'5C1J_Jeff Chamber'!AR11+'5C1Q_Advantage'!AR11+'5C1AF_JCFA-Laf'!AR11+'5C1W_Willow'!AR11+'5C1Z_Lincoln Prep'!AR11+'5C1AA_Laurel'!AR11+'5C1AB_Apex'!AR11+'5C1AC_Smothers'!AR11+'5C1AD_Greater'!AR11+'5C1R_Iberville'!AR11+'5C1N_Delta'!AR11+'5C1S_LC Col Prep'!AR11+'5C1T_Northeast'!AR11+'5C1U_Acadiana Ren'!AR11+'5C1I_LA Key'!AR11+'5C1V_Laf Ren'!AR11+'5C1O_Impact'!AR11+'5C1P_Vision'!AR11+'5C2_LAVCA'!AS11+'5C1H_Southwest'!AR11+'5C1G_JS Clark'!AR11+'5C1AH_BRUP'!AR11+'5C1X_Tangi'!AR11+'5C1Y_GEO'!AR11+'5C1AI_Harmony'!AR11+'5C1AJ_Athlos'!AR11+'5C1AG_Collegiate'!AR11+'5C1M_GEO Mid'!AR11+Placeholder_Tallulah!AR11</f>
        <v>0</v>
      </c>
      <c r="AT11" s="91">
        <f>'5C1B_DArbonne'!AS11+'5C1A_Madison'!AS11+'5C1C_Intl High'!AS11+'5C3_UnvView'!AT11+'5C1F_L.C. Charter'!AS11+'5C1E_LFNO'!AS11+'5C1D_NOMMA'!AS11+'5C1AE_Noble Minds'!AS11+'5C1J_Jeff Chamber'!AS11+'5C1Q_Advantage'!AS11+'5C1AF_JCFA-Laf'!AS11+'5C1W_Willow'!AS11+'5C1Z_Lincoln Prep'!AS11+'5C1AA_Laurel'!AS11+'5C1AB_Apex'!AS11+'5C1AC_Smothers'!AS11+'5C1AD_Greater'!AS11+'5C1R_Iberville'!AS11+'5C1N_Delta'!AS11+'5C1S_LC Col Prep'!AS11+'5C1T_Northeast'!AS11+'5C1U_Acadiana Ren'!AS11+'5C1I_LA Key'!AS11+'5C1V_Laf Ren'!AS11+'5C1O_Impact'!AS11+'5C1P_Vision'!AS11+'5C2_LAVCA'!AT11+'5C1H_Southwest'!AS11+'5C1G_JS Clark'!AS11+'5C1AH_BRUP'!AS11+'5C1X_Tangi'!AS11+'5C1Y_GEO'!AS11+'5C1AI_Harmony'!AS11+'5C1AJ_Athlos'!AS11+'5C1AG_Collegiate'!AS11+'5C1M_GEO Mid'!AS11+Placeholder_Tallulah!AS11</f>
        <v>12036</v>
      </c>
      <c r="AU11" s="81">
        <f t="shared" si="1"/>
        <v>0</v>
      </c>
      <c r="AV11" s="88">
        <f t="shared" si="2"/>
        <v>12036</v>
      </c>
      <c r="AW11" s="189"/>
      <c r="AX11" s="80" t="e">
        <f>'5C1B_DArbonne'!AU11+'5C1A_Madison'!AU11+'5C1C_Intl High'!AU11+'5C3_UnvView'!AV11+'5C1F_L.C. Charter'!AU11+'5C1E_LFNO'!AU11+'5C1D_NOMMA'!AU11+'5C1AE_Noble Minds'!AU11+'5C1J_Jeff Chamber'!AU11+'5C1Q_Advantage'!AU11+'5C1AF_JCFA-Laf'!AU11+'5C1W_Willow'!AU11+'5C1Z_Lincoln Prep'!AU11+'5C1AA_Laurel'!AU11+'5C1AB_Apex'!AU11+'5C1AC_Smothers'!AU11+'5C1AD_Greater'!AU11+'5C1R_Iberville'!AU11+'5C1N_Delta'!AU11+'5C1S_LC Col Prep'!AU11+'5C1T_Northeast'!AU11+'5C1U_Acadiana Ren'!AU11+'5C1I_LA Key'!AU11+'5C1V_Laf Ren'!AU11+'5C1O_Impact'!AU11+'5C1P_Vision'!AU11+'5C2_LAVCA'!AV11+'5C1H_Southwest'!AU11+'5C1G_JS Clark'!AU11+'5C1AH_BRUP'!AU11+'5C1X_Tangi'!AU11+'5C1Y_GEO'!AU11+'5C1AI_Harmony'!AU11+'5C1AJ_Athlos'!AU11+'5C1AG_Collegiate'!AU11+'5C1M_GEO Mid'!AU11+Placeholder_Tallulah!#REF!</f>
        <v>#REF!</v>
      </c>
      <c r="AY11" s="80">
        <f t="shared" si="3"/>
        <v>0</v>
      </c>
      <c r="AZ11" s="80" t="e">
        <f t="shared" si="4"/>
        <v>#REF!</v>
      </c>
    </row>
    <row r="12" spans="1:52" ht="16.149999999999999" customHeight="1" x14ac:dyDescent="0.2">
      <c r="A12" s="58">
        <v>6</v>
      </c>
      <c r="B12" s="59" t="s">
        <v>12</v>
      </c>
      <c r="C12" s="318">
        <f>'5C1B_DArbonne'!C12+'5C1A_Madison'!C12+'5C1C_Intl High'!C12+'5C3_UnvView'!C12+'5C1F_L.C. Charter'!C12+'5C1E_LFNO'!C12+'5C1D_NOMMA'!C12+'5C1AE_Noble Minds'!C12+'5C1J_Jeff Chamber'!C12+'5C1Q_Advantage'!C12+'5C1AF_JCFA-Laf'!C12+'5C1W_Willow'!C12+'5C1Z_Lincoln Prep'!C12+'5C1AA_Laurel'!C12+'5C1AB_Apex'!C12+'5C1AC_Smothers'!C12+'5C1AD_Greater'!C12+'5C1R_Iberville'!C12+'5C1N_Delta'!C12+'5C1S_LC Col Prep'!C12+'5C1T_Northeast'!C12+'5C1U_Acadiana Ren'!C12+'5C1I_LA Key'!C12+'5C1V_Laf Ren'!C12+'5C1O_Impact'!C12+'5C1P_Vision'!C12+'5C2_LAVCA'!C12+'5C1H_Southwest'!C12+'5C1G_JS Clark'!C12+'5C1AH_BRUP'!C12+'5C1X_Tangi'!C12+'5C1Y_GEO'!C12+'5C1AI_Harmony'!C12+'5C1AJ_Athlos'!C12+'5C1AG_Collegiate'!C12+'5C1M_GEO Mid'!C12+Placeholder_Tallulah!C12</f>
        <v>0</v>
      </c>
      <c r="D12" s="60">
        <f>'Source Data'!H12</f>
        <v>4932.8589889938785</v>
      </c>
      <c r="E12" s="65">
        <f>'5C1B_DArbonne'!E12+'5C1A_Madison'!E12+'5C1C_Intl High'!E12+'5C3_UnvView'!E12+'5C1F_L.C. Charter'!E12+'5C1E_LFNO'!E12+'5C1D_NOMMA'!E12+'5C1AE_Noble Minds'!E12+'5C1J_Jeff Chamber'!E12+'5C1Q_Advantage'!E12+'5C1AF_JCFA-Laf'!E12+'5C1W_Willow'!E12+'5C1Z_Lincoln Prep'!E12+'5C1AA_Laurel'!E12+'5C1AB_Apex'!E12+'5C1AC_Smothers'!E12+'5C1AD_Greater'!E12+'5C1R_Iberville'!E12+'5C1N_Delta'!E12+'5C1S_LC Col Prep'!E12+'5C1T_Northeast'!E12+'5C1U_Acadiana Ren'!E12+'5C1I_LA Key'!E12+'5C1V_Laf Ren'!E12+'5C1O_Impact'!E12+'5C1P_Vision'!E12+'5C2_LAVCA'!E12+'5C1H_Southwest'!E12+'5C1G_JS Clark'!E12+'5C1AH_BRUP'!E12+'5C1X_Tangi'!E12+'5C1Y_GEO'!E12+'5C1AI_Harmony'!E12+'5C1AJ_Athlos'!E12+'5C1AG_Collegiate'!E12+'5C1M_GEO Mid'!E12+Placeholder_Tallulah!E12</f>
        <v>0</v>
      </c>
      <c r="F12" s="336">
        <f>'5C1B_DArbonne'!F12+'5C1A_Madison'!F12+'5C1C_Intl High'!F12+'5C3_UnvView'!F12+'5C1F_L.C. Charter'!F12+'5C1E_LFNO'!F12+'5C1D_NOMMA'!F12+'5C1AE_Noble Minds'!F12+'5C1J_Jeff Chamber'!F12+'5C1Q_Advantage'!F12+'5C1AF_JCFA-Laf'!F12+'5C1W_Willow'!F12+'5C1Z_Lincoln Prep'!F12+'5C1AA_Laurel'!F12+'5C1AB_Apex'!F12+'5C1AC_Smothers'!F12+'5C1AD_Greater'!F12+'5C1R_Iberville'!F12+'5C1N_Delta'!F12+'5C1S_LC Col Prep'!F12+'5C1T_Northeast'!F12+'5C1U_Acadiana Ren'!F12+'5C1I_LA Key'!F12+'5C1V_Laf Ren'!F12+'5C1O_Impact'!F12+'5C1P_Vision'!F12+'5C2_LAVCA'!F12+'5C1H_Southwest'!F12+'5C1G_JS Clark'!F12+'5C1AH_BRUP'!F12+'5C1X_Tangi'!F12+'5C1Y_GEO'!F12+'5C1AI_Harmony'!F12+'5C1AJ_Athlos'!F12+'5C1AG_Collegiate'!F12+'5C1M_GEO Mid'!F12+Placeholder_Tallulah!F12</f>
        <v>0</v>
      </c>
      <c r="G12" s="60">
        <f>'Source Data'!I12</f>
        <v>671.54041297688354</v>
      </c>
      <c r="H12" s="65">
        <f>'5C1B_DArbonne'!H12+'5C1A_Madison'!H12+'5C1C_Intl High'!H12+'5C3_UnvView'!H12+'5C1F_L.C. Charter'!H12+'5C1E_LFNO'!H12+'5C1D_NOMMA'!H12+'5C1AE_Noble Minds'!H12+'5C1J_Jeff Chamber'!H12+'5C1Q_Advantage'!H12+'5C1AF_JCFA-Laf'!H12+'5C1W_Willow'!H12+'5C1Z_Lincoln Prep'!H12+'5C1AA_Laurel'!H12+'5C1AB_Apex'!H12+'5C1AC_Smothers'!H12+'5C1AD_Greater'!H12+'5C1R_Iberville'!H12+'5C1N_Delta'!H12+'5C1S_LC Col Prep'!H12+'5C1T_Northeast'!H12+'5C1U_Acadiana Ren'!H12+'5C1I_LA Key'!H12+'5C1V_Laf Ren'!H12+'5C1O_Impact'!H12+'5C1P_Vision'!H12+'5C2_LAVCA'!H12+'5C1H_Southwest'!H12+'5C1G_JS Clark'!H12+'5C1AH_BRUP'!H12+'5C1X_Tangi'!H12+'5C1Y_GEO'!H12+'5C1AI_Harmony'!H12+'5C1AJ_Athlos'!H12+'5C1AG_Collegiate'!H12+'5C1M_GEO Mid'!H12+Placeholder_Tallulah!H12</f>
        <v>0</v>
      </c>
      <c r="I12" s="336">
        <f>'5C1B_DArbonne'!I12+'5C1A_Madison'!I12+'5C1C_Intl High'!I12+'5C3_UnvView'!I12+'5C1F_L.C. Charter'!I12+'5C1E_LFNO'!I12+'5C1D_NOMMA'!I12+'5C1AE_Noble Minds'!I12+'5C1J_Jeff Chamber'!I12+'5C1Q_Advantage'!I12+'5C1AF_JCFA-Laf'!I12+'5C1W_Willow'!I12+'5C1Z_Lincoln Prep'!I12+'5C1AA_Laurel'!I12+'5C1AB_Apex'!I12+'5C1AC_Smothers'!I12+'5C1AD_Greater'!I12+'5C1R_Iberville'!I12+'5C1N_Delta'!I12+'5C1S_LC Col Prep'!I12+'5C1T_Northeast'!I12+'5C1U_Acadiana Ren'!I12+'5C1I_LA Key'!I12+'5C1V_Laf Ren'!I12+'5C1O_Impact'!I12+'5C1P_Vision'!I12+'5C2_LAVCA'!I12+'5C1H_Southwest'!I12+'5C1G_JS Clark'!I12+'5C1AH_BRUP'!I12+'5C1X_Tangi'!I12+'5C1Y_GEO'!I12+'5C1AI_Harmony'!I12+'5C1AJ_Athlos'!I12+'5C1AG_Collegiate'!I12+'5C1M_GEO Mid'!I12+Placeholder_Tallulah!I12</f>
        <v>0</v>
      </c>
      <c r="J12" s="60">
        <f>'Source Data'!J12</f>
        <v>183.14738535733184</v>
      </c>
      <c r="K12" s="65">
        <f>'5C1B_DArbonne'!K12+'5C1A_Madison'!K12+'5C1C_Intl High'!K12+'5C3_UnvView'!K12+'5C1F_L.C. Charter'!K12+'5C1E_LFNO'!K12+'5C1D_NOMMA'!K12+'5C1AE_Noble Minds'!K12+'5C1J_Jeff Chamber'!K12+'5C1Q_Advantage'!K12+'5C1AF_JCFA-Laf'!K12+'5C1W_Willow'!K12+'5C1Z_Lincoln Prep'!K12+'5C1AA_Laurel'!K12+'5C1AB_Apex'!K12+'5C1AC_Smothers'!K12+'5C1AD_Greater'!K12+'5C1R_Iberville'!K12+'5C1N_Delta'!K12+'5C1S_LC Col Prep'!K12+'5C1T_Northeast'!K12+'5C1U_Acadiana Ren'!K12+'5C1I_LA Key'!K12+'5C1V_Laf Ren'!K12+'5C1O_Impact'!K12+'5C1P_Vision'!K12+'5C2_LAVCA'!K12+'5C1H_Southwest'!K12+'5C1G_JS Clark'!K12+'5C1AH_BRUP'!K12+'5C1X_Tangi'!K12+'5C1Y_GEO'!K12+'5C1AI_Harmony'!K12+'5C1AJ_Athlos'!K12+'5C1AG_Collegiate'!K12+'5C1M_GEO Mid'!K12+Placeholder_Tallulah!K12</f>
        <v>0</v>
      </c>
      <c r="L12" s="336">
        <f>'5C1B_DArbonne'!L12+'5C1A_Madison'!L12+'5C1C_Intl High'!L12+'5C3_UnvView'!L12+'5C1F_L.C. Charter'!L12+'5C1E_LFNO'!L12+'5C1D_NOMMA'!L12+'5C1AE_Noble Minds'!L12+'5C1J_Jeff Chamber'!L12+'5C1Q_Advantage'!L12+'5C1AF_JCFA-Laf'!L12+'5C1W_Willow'!L12+'5C1Z_Lincoln Prep'!L12+'5C1AA_Laurel'!L12+'5C1AB_Apex'!L12+'5C1AC_Smothers'!L12+'5C1AD_Greater'!L12+'5C1R_Iberville'!L12+'5C1N_Delta'!L12+'5C1S_LC Col Prep'!L12+'5C1T_Northeast'!L12+'5C1U_Acadiana Ren'!L12+'5C1I_LA Key'!L12+'5C1V_Laf Ren'!L12+'5C1O_Impact'!L12+'5C1P_Vision'!L12+'5C2_LAVCA'!L12+'5C1H_Southwest'!L12+'5C1G_JS Clark'!L12+'5C1AH_BRUP'!L12+'5C1X_Tangi'!L12+'5C1Y_GEO'!L12+'5C1AI_Harmony'!L12+'5C1AJ_Athlos'!L12+'5C1AG_Collegiate'!L12+'5C1M_GEO Mid'!L12+Placeholder_Tallulah!L12</f>
        <v>0</v>
      </c>
      <c r="M12" s="60">
        <f>'Source Data'!K12</f>
        <v>4578.6846339332969</v>
      </c>
      <c r="N12" s="65">
        <f>'5C1B_DArbonne'!N12+'5C1A_Madison'!N12+'5C1C_Intl High'!N12+'5C3_UnvView'!N12+'5C1F_L.C. Charter'!N12+'5C1E_LFNO'!N12+'5C1D_NOMMA'!N12+'5C1AE_Noble Minds'!N12+'5C1J_Jeff Chamber'!N12+'5C1Q_Advantage'!N12+'5C1AF_JCFA-Laf'!N12+'5C1W_Willow'!N12+'5C1Z_Lincoln Prep'!N12+'5C1AA_Laurel'!N12+'5C1AB_Apex'!N12+'5C1AC_Smothers'!N12+'5C1AD_Greater'!N12+'5C1R_Iberville'!N12+'5C1N_Delta'!N12+'5C1S_LC Col Prep'!N12+'5C1T_Northeast'!N12+'5C1U_Acadiana Ren'!N12+'5C1I_LA Key'!N12+'5C1V_Laf Ren'!N12+'5C1O_Impact'!N12+'5C1P_Vision'!N12+'5C2_LAVCA'!N12+'5C1H_Southwest'!N12+'5C1G_JS Clark'!N12+'5C1AH_BRUP'!N12+'5C1X_Tangi'!N12+'5C1Y_GEO'!N12+'5C1AI_Harmony'!N12+'5C1AJ_Athlos'!N12+'5C1AG_Collegiate'!N12+'5C1M_GEO Mid'!N12+Placeholder_Tallulah!N12</f>
        <v>0</v>
      </c>
      <c r="O12" s="336">
        <f>'5C1B_DArbonne'!O12+'5C1A_Madison'!O12+'5C1C_Intl High'!O12+'5C3_UnvView'!O12+'5C1F_L.C. Charter'!O12+'5C1E_LFNO'!O12+'5C1D_NOMMA'!O12+'5C1AE_Noble Minds'!O12+'5C1J_Jeff Chamber'!O12+'5C1Q_Advantage'!O12+'5C1AF_JCFA-Laf'!O12+'5C1W_Willow'!O12+'5C1Z_Lincoln Prep'!O12+'5C1AA_Laurel'!O12+'5C1AB_Apex'!O12+'5C1AC_Smothers'!O12+'5C1AD_Greater'!O12+'5C1R_Iberville'!O12+'5C1N_Delta'!O12+'5C1S_LC Col Prep'!O12+'5C1T_Northeast'!O12+'5C1U_Acadiana Ren'!O12+'5C1I_LA Key'!O12+'5C1V_Laf Ren'!O12+'5C1O_Impact'!O12+'5C1P_Vision'!O12+'5C2_LAVCA'!O12+'5C1H_Southwest'!O12+'5C1G_JS Clark'!O12+'5C1AH_BRUP'!O12+'5C1X_Tangi'!O12+'5C1Y_GEO'!O12+'5C1AI_Harmony'!O12+'5C1AJ_Athlos'!O12+'5C1AG_Collegiate'!O12+'5C1M_GEO Mid'!O12+Placeholder_Tallulah!O12</f>
        <v>0</v>
      </c>
      <c r="P12" s="60">
        <f>'Source Data'!L12</f>
        <v>1831.4738535733186</v>
      </c>
      <c r="Q12" s="65">
        <f>'5C1B_DArbonne'!Q12+'5C1A_Madison'!Q12+'5C1C_Intl High'!Q12+'5C3_UnvView'!Q12+'5C1F_L.C. Charter'!Q12+'5C1E_LFNO'!Q12+'5C1D_NOMMA'!Q12+'5C1AE_Noble Minds'!Q12+'5C1J_Jeff Chamber'!Q12+'5C1Q_Advantage'!Q12+'5C1AF_JCFA-Laf'!Q12+'5C1W_Willow'!Q12+'5C1Z_Lincoln Prep'!Q12+'5C1AA_Laurel'!Q12+'5C1AB_Apex'!Q12+'5C1AC_Smothers'!Q12+'5C1AD_Greater'!Q12+'5C1R_Iberville'!Q12+'5C1N_Delta'!Q12+'5C1S_LC Col Prep'!Q12+'5C1T_Northeast'!Q12+'5C1U_Acadiana Ren'!Q12+'5C1I_LA Key'!Q12+'5C1V_Laf Ren'!Q12+'5C1O_Impact'!Q12+'5C1P_Vision'!Q12+'5C2_LAVCA'!Q12+'5C1H_Southwest'!Q12+'5C1G_JS Clark'!Q12+'5C1AH_BRUP'!Q12+'5C1X_Tangi'!Q12+'5C1Y_GEO'!Q12+'5C1AI_Harmony'!Q12+'5C1AJ_Athlos'!Q12+'5C1AG_Collegiate'!Q12+'5C1M_GEO Mid'!Q12+Placeholder_Tallulah!Q12</f>
        <v>0</v>
      </c>
      <c r="R12" s="92">
        <f>'5C1B_DArbonne'!R12+'5C1A_Madison'!R12+'5C1C_Intl High'!R12+'5C3_UnvView'!R12+'5C1F_L.C. Charter'!R12+'5C1E_LFNO'!R12+'5C1D_NOMMA'!R12+'5C1AE_Noble Minds'!R12+'5C1J_Jeff Chamber'!R12+'5C1Q_Advantage'!R12+'5C1AF_JCFA-Laf'!R12+'5C1W_Willow'!R12+'5C1Z_Lincoln Prep'!R12+'5C1AA_Laurel'!R12+'5C1AB_Apex'!R12+'5C1AC_Smothers'!R12+'5C1AD_Greater'!R12+'5C1R_Iberville'!R12+'5C1N_Delta'!R12+'5C1S_LC Col Prep'!R12+'5C1T_Northeast'!R12+'5C1U_Acadiana Ren'!R12+'5C1I_LA Key'!R12+'5C1V_Laf Ren'!R12+'5C1O_Impact'!R12+'5C1P_Vision'!R12+'5C2_LAVCA'!R12+'5C1H_Southwest'!R12+'5C1G_JS Clark'!R12+'5C1AH_BRUP'!R12+'5C1X_Tangi'!R12+'5C1Y_GEO'!R12+'5C1AI_Harmony'!R12+'5C1AJ_Athlos'!R12+'5C1AG_Collegiate'!R12+'5C1M_GEO Mid'!R12+Placeholder_Tallulah!R12</f>
        <v>162241</v>
      </c>
      <c r="S12" s="1372">
        <f>'5C3_UnvView'!S12+'5C2_LAVCA'!S12</f>
        <v>18027</v>
      </c>
      <c r="T12" s="60">
        <f>'5C1B_DArbonne'!S12+'5C1A_Madison'!S12+'5C1C_Intl High'!S12+'5C3_UnvView'!T12+'5C1F_L.C. Charter'!S12+'5C1E_LFNO'!S12+'5C1D_NOMMA'!S12+'5C1AE_Noble Minds'!S12+'5C1J_Jeff Chamber'!S12+'5C1Q_Advantage'!S12+'5C1AF_JCFA-Laf'!S12+'5C1W_Willow'!S12+'5C1Z_Lincoln Prep'!S12+'5C1AA_Laurel'!S12+'5C1AB_Apex'!S12+'5C1AC_Smothers'!S12+'5C1AD_Greater'!S12+'5C1R_Iberville'!S12+'5C1N_Delta'!S12+'5C1S_LC Col Prep'!S12+'5C1T_Northeast'!S12+'5C1U_Acadiana Ren'!S12+'5C1I_LA Key'!S12+'5C1V_Laf Ren'!S12+'5C1O_Impact'!S12+'5C1P_Vision'!S12+'5C2_LAVCA'!T12+'5C1H_Southwest'!S12+'5C1G_JS Clark'!S12+'5C1AH_BRUP'!S12+'5C1X_Tangi'!S12+'5C1Y_GEO'!S12+'5C1AI_Harmony'!S12+'5C1AJ_Athlos'!S12+'5C1AG_Collegiate'!S12+'5C1M_GEO Mid'!S12+Placeholder_Tallulah!S12</f>
        <v>0</v>
      </c>
      <c r="U12" s="60">
        <f>'5C1B_DArbonne'!T12+'5C1A_Madison'!T12+'5C1C_Intl High'!T12+'5C3_UnvView'!U12+'5C1F_L.C. Charter'!T12+'5C1E_LFNO'!T12+'5C1D_NOMMA'!T12+'5C1AE_Noble Minds'!T12+'5C1J_Jeff Chamber'!T12+'5C1Q_Advantage'!T12+'5C1AF_JCFA-Laf'!T12+'5C1W_Willow'!T12+'5C1Z_Lincoln Prep'!T12+'5C1AA_Laurel'!T12+'5C1AB_Apex'!T12+'5C1AC_Smothers'!T12+'5C1AD_Greater'!T12+'5C1R_Iberville'!T12+'5C1N_Delta'!T12+'5C1S_LC Col Prep'!T12+'5C1T_Northeast'!T12+'5C1U_Acadiana Ren'!T12+'5C1I_LA Key'!T12+'5C1V_Laf Ren'!T12+'5C1O_Impact'!T12+'5C1P_Vision'!T12+'5C2_LAVCA'!U12+'5C1H_Southwest'!T12+'5C1G_JS Clark'!T12+'5C1AH_BRUP'!T12+'5C1X_Tangi'!T12+'5C1Y_GEO'!T12+'5C1AI_Harmony'!T12+'5C1AJ_Athlos'!T12+'5C1AG_Collegiate'!T12+'5C1M_GEO Mid'!T12+Placeholder_Tallulah!T12</f>
        <v>0</v>
      </c>
      <c r="V12" s="61">
        <f>'5C1B_DArbonne'!U12+'5C1A_Madison'!U12+'5C1C_Intl High'!U12+'5C3_UnvView'!V12+'5C1F_L.C. Charter'!U12+'5C1E_LFNO'!U12+'5C1D_NOMMA'!U12+'5C1AE_Noble Minds'!U12+'5C1J_Jeff Chamber'!U12+'5C1Q_Advantage'!U12+'5C1AF_JCFA-Laf'!U12+'5C1W_Willow'!U12+'5C1Z_Lincoln Prep'!U12+'5C1AA_Laurel'!U12+'5C1AB_Apex'!U12+'5C1AC_Smothers'!U12+'5C1AD_Greater'!U12+'5C1R_Iberville'!U12+'5C1N_Delta'!U12+'5C1S_LC Col Prep'!U12+'5C1T_Northeast'!U12+'5C1U_Acadiana Ren'!U12+'5C1I_LA Key'!U12+'5C1V_Laf Ren'!U12+'5C1O_Impact'!U12+'5C1P_Vision'!U12+'5C2_LAVCA'!V12+'5C1H_Southwest'!U12+'5C1G_JS Clark'!U12+'5C1AH_BRUP'!U12+'5C1X_Tangi'!U12+'5C1Y_GEO'!U12+'5C1AI_Harmony'!U12+'5C1AJ_Athlos'!U12+'5C1AG_Collegiate'!U12+'5C1M_GEO Mid'!U12+Placeholder_Tallulah!U12</f>
        <v>0</v>
      </c>
      <c r="W12" s="92">
        <f>'5C1B_DArbonne'!V12+'5C1A_Madison'!V12+'5C1C_Intl High'!V12+'5C3_UnvView'!W12+'5C1F_L.C. Charter'!V12+'5C1E_LFNO'!V12+'5C1D_NOMMA'!V12+'5C1AE_Noble Minds'!V12+'5C1J_Jeff Chamber'!V12+'5C1Q_Advantage'!V12+'5C1AF_JCFA-Laf'!V12+'5C1W_Willow'!V12+'5C1Z_Lincoln Prep'!V12+'5C1AA_Laurel'!V12+'5C1AB_Apex'!V12+'5C1AC_Smothers'!V12+'5C1AD_Greater'!V12+'5C1R_Iberville'!V12+'5C1N_Delta'!V12+'5C1S_LC Col Prep'!V12+'5C1T_Northeast'!V12+'5C1U_Acadiana Ren'!V12+'5C1I_LA Key'!V12+'5C1V_Laf Ren'!V12+'5C1O_Impact'!V12+'5C1P_Vision'!V12+'5C2_LAVCA'!W12+'5C1H_Southwest'!V12+'5C1G_JS Clark'!V12+'5C1AH_BRUP'!V12+'5C1X_Tangi'!V12+'5C1Y_GEO'!V12+'5C1AI_Harmony'!V12+'5C1AJ_Athlos'!V12+'5C1AG_Collegiate'!V12+'5C1M_GEO Mid'!V12+Placeholder_Tallulah!V12</f>
        <v>0</v>
      </c>
      <c r="X12" s="65">
        <f>'5C1B_DArbonne'!W12+'5C1A_Madison'!W12+'5C1C_Intl High'!W12+'5C3_UnvView'!X12+'5C1F_L.C. Charter'!W12+'5C1E_LFNO'!W12+'5C1D_NOMMA'!W12+'5C1AE_Noble Minds'!W12+'5C1J_Jeff Chamber'!W12+'5C1Q_Advantage'!W12+'5C1AF_JCFA-Laf'!W12+'5C1W_Willow'!W12+'5C1Z_Lincoln Prep'!W12+'5C1AA_Laurel'!W12+'5C1AB_Apex'!W12+'5C1AC_Smothers'!W12+'5C1AD_Greater'!W12+'5C1R_Iberville'!W12+'5C1N_Delta'!W12+'5C1S_LC Col Prep'!W12+'5C1T_Northeast'!W12+'5C1U_Acadiana Ren'!W12+'5C1I_LA Key'!W12+'5C1V_Laf Ren'!W12+'5C1O_Impact'!W12+'5C1P_Vision'!W12+'5C2_LAVCA'!X12+'5C1H_Southwest'!W12+'5C1G_JS Clark'!W12+'5C1AH_BRUP'!W12+'5C1X_Tangi'!W12+'5C1Y_GEO'!W12+'5C1AI_Harmony'!W12+'5C1AJ_Athlos'!W12+'5C1AG_Collegiate'!W12+'5C1M_GEO Mid'!W12+Placeholder_Tallulah!W12</f>
        <v>0</v>
      </c>
      <c r="Y12" s="92">
        <f>'5C1B_DArbonne'!X12+'5C1A_Madison'!X12+'5C1C_Intl High'!X12+'5C3_UnvView'!Y12+'5C1F_L.C. Charter'!X12+'5C1E_LFNO'!X12+'5C1D_NOMMA'!X12+'5C1AE_Noble Minds'!X12+'5C1J_Jeff Chamber'!X12+'5C1Q_Advantage'!X12+'5C1AF_JCFA-Laf'!X12+'5C1W_Willow'!X12+'5C1Z_Lincoln Prep'!X12+'5C1AA_Laurel'!X12+'5C1AB_Apex'!X12+'5C1AC_Smothers'!X12+'5C1AD_Greater'!X12+'5C1R_Iberville'!X12+'5C1N_Delta'!X12+'5C1S_LC Col Prep'!X12+'5C1T_Northeast'!X12+'5C1U_Acadiana Ren'!X12+'5C1I_LA Key'!X12+'5C1V_Laf Ren'!X12+'5C1O_Impact'!X12+'5C1P_Vision'!X12+'5C2_LAVCA'!Y12+'5C1H_Southwest'!X12+'5C1G_JS Clark'!X12+'5C1AH_BRUP'!X12+'5C1X_Tangi'!X12+'5C1Y_GEO'!X12+'5C1AI_Harmony'!X12+'5C1AJ_Athlos'!X12+'5C1AG_Collegiate'!X12+'5C1M_GEO Mid'!X12+Placeholder_Tallulah!X12</f>
        <v>0</v>
      </c>
      <c r="Z12" s="60">
        <f>'5C1B_DArbonne'!Y12+'5C1A_Madison'!Y12+'5C1C_Intl High'!Y12+'5C3_UnvView'!Z12+'5C1F_L.C. Charter'!Y12+'5C1E_LFNO'!Y12+'5C1D_NOMMA'!Y12+'5C1AE_Noble Minds'!Y12+'5C1J_Jeff Chamber'!Y12+'5C1Q_Advantage'!Y12+'5C1AF_JCFA-Laf'!Y12+'5C1W_Willow'!Y12+'5C1Z_Lincoln Prep'!Y12+'5C1AA_Laurel'!Y12+'5C1AB_Apex'!Y12+'5C1AC_Smothers'!Y12+'5C1AD_Greater'!Y12+'5C1R_Iberville'!Y12+'5C1N_Delta'!Y12+'5C1S_LC Col Prep'!Y12+'5C1T_Northeast'!Y12+'5C1U_Acadiana Ren'!Y12+'5C1I_LA Key'!Y12+'5C1V_Laf Ren'!Y12+'5C1O_Impact'!Y12+'5C1P_Vision'!Y12+'5C2_LAVCA'!Z12+'5C1H_Southwest'!Y12+'5C1G_JS Clark'!Y12+'5C1AH_BRUP'!Y12+'5C1X_Tangi'!Y12+'5C1Y_GEO'!Y12+'5C1AI_Harmony'!Y12+'5C1AJ_Athlos'!Y12+'5C1AG_Collegiate'!Y12+'5C1M_GEO Mid'!Y12+Placeholder_Tallulah!Y12</f>
        <v>0</v>
      </c>
      <c r="AA12" s="92">
        <f>'5C1B_DArbonne'!Z12+'5C1A_Madison'!Z12+'5C1C_Intl High'!Z12+'5C3_UnvView'!AA12+'5C1F_L.C. Charter'!Z12+'5C1E_LFNO'!Z12+'5C1D_NOMMA'!Z12+'5C1AE_Noble Minds'!Z12+'5C1J_Jeff Chamber'!Z12+'5C1Q_Advantage'!Z12+'5C1AF_JCFA-Laf'!Z12+'5C1W_Willow'!Z12+'5C1Z_Lincoln Prep'!Z12+'5C1AA_Laurel'!Z12+'5C1AB_Apex'!Z12+'5C1AC_Smothers'!Z12+'5C1AD_Greater'!Z12+'5C1R_Iberville'!Z12+'5C1N_Delta'!Z12+'5C1S_LC Col Prep'!Z12+'5C1T_Northeast'!Z12+'5C1U_Acadiana Ren'!Z12+'5C1I_LA Key'!Z12+'5C1V_Laf Ren'!Z12+'5C1O_Impact'!Z12+'5C1P_Vision'!Z12+'5C2_LAVCA'!AA12+'5C1H_Southwest'!Z12+'5C1G_JS Clark'!Z12+'5C1AH_BRUP'!Z12+'5C1X_Tangi'!Z12+'5C1Y_GEO'!Z12+'5C1AI_Harmony'!Z12+'5C1AJ_Athlos'!Z12+'5C1AG_Collegiate'!Z12+'5C1M_GEO Mid'!Z12+Placeholder_Tallulah!Z12</f>
        <v>0</v>
      </c>
      <c r="AB12" s="60">
        <f>'5C1B_DArbonne'!AA12+'5C1A_Madison'!AA12+'5C1C_Intl High'!AA12+'5C3_UnvView'!AB12+'5C1F_L.C. Charter'!AA12+'5C1E_LFNO'!AA12+'5C1D_NOMMA'!AA12+'5C1AE_Noble Minds'!AA12+'5C1J_Jeff Chamber'!AA12+'5C1Q_Advantage'!AA12+'5C1AF_JCFA-Laf'!AA12+'5C1W_Willow'!AA12+'5C1Z_Lincoln Prep'!AA12+'5C1AA_Laurel'!AA12+'5C1AB_Apex'!AA12+'5C1AC_Smothers'!AA12+'5C1AD_Greater'!AA12+'5C1R_Iberville'!AA12+'5C1N_Delta'!AA12+'5C1S_LC Col Prep'!AA12+'5C1T_Northeast'!AA12+'5C1U_Acadiana Ren'!AA12+'5C1I_LA Key'!AA12+'5C1V_Laf Ren'!AA12+'5C1O_Impact'!AA12+'5C1P_Vision'!AA12+'5C2_LAVCA'!AB12+'5C1H_Southwest'!AA12+'5C1G_JS Clark'!AA12+'5C1AH_BRUP'!AA12+'5C1X_Tangi'!AA12+'5C1Y_GEO'!AA12+'5C1AI_Harmony'!AA12+'5C1AJ_Athlos'!AA12+'5C1AG_Collegiate'!AA12+'5C1M_GEO Mid'!AA12+Placeholder_Tallulah!AA12</f>
        <v>0</v>
      </c>
      <c r="AC12" s="60">
        <f>'5C1B_DArbonne'!AB12+'5C1A_Madison'!AB12+'5C1C_Intl High'!AB12+'5C3_UnvView'!AC12+'5C1F_L.C. Charter'!AB12+'5C1E_LFNO'!AB12+'5C1D_NOMMA'!AB12+'5C1AE_Noble Minds'!AB12+'5C1J_Jeff Chamber'!AB12+'5C1Q_Advantage'!AB12+'5C1AF_JCFA-Laf'!AB12+'5C1W_Willow'!AB12+'5C1Z_Lincoln Prep'!AB12+'5C1AA_Laurel'!AB12+'5C1AB_Apex'!AB12+'5C1AC_Smothers'!AB12+'5C1AD_Greater'!AB12+'5C1R_Iberville'!AB12+'5C1N_Delta'!AB12+'5C1S_LC Col Prep'!AB12+'5C1T_Northeast'!AB12+'5C1U_Acadiana Ren'!AB12+'5C1I_LA Key'!AB12+'5C1V_Laf Ren'!AB12+'5C1O_Impact'!AB12+'5C1P_Vision'!AB12+'5C2_LAVCA'!AC12+'5C1H_Southwest'!AB12+'5C1G_JS Clark'!AB12+'5C1AH_BRUP'!AB12+'5C1X_Tangi'!AB12+'5C1Y_GEO'!AB12+'5C1AI_Harmony'!AB12+'5C1AJ_Athlos'!AB12+'5C1AG_Collegiate'!AB12+'5C1M_GEO Mid'!AB12+Placeholder_Tallulah!AB12</f>
        <v>0</v>
      </c>
      <c r="AD12" s="92">
        <f>'5C1B_DArbonne'!AC12+'5C1A_Madison'!AC12+'5C1C_Intl High'!AC12+'5C3_UnvView'!AD12+'5C1F_L.C. Charter'!AC12+'5C1E_LFNO'!AC12+'5C1D_NOMMA'!AC12+'5C1AE_Noble Minds'!AC12+'5C1J_Jeff Chamber'!AC12+'5C1Q_Advantage'!AC12+'5C1AF_JCFA-Laf'!AC12+'5C1W_Willow'!AC12+'5C1Z_Lincoln Prep'!AC12+'5C1AA_Laurel'!AC12+'5C1AB_Apex'!AC12+'5C1AC_Smothers'!AC12+'5C1AD_Greater'!AC12+'5C1R_Iberville'!AC12+'5C1N_Delta'!AC12+'5C1S_LC Col Prep'!AC12+'5C1T_Northeast'!AC12+'5C1U_Acadiana Ren'!AC12+'5C1I_LA Key'!AC12+'5C1V_Laf Ren'!AC12+'5C1O_Impact'!AC12+'5C1P_Vision'!AC12+'5C2_LAVCA'!AD12+'5C1H_Southwest'!AC12+'5C1G_JS Clark'!AC12+'5C1AH_BRUP'!AC12+'5C1X_Tangi'!AC12+'5C1Y_GEO'!AC12+'5C1AI_Harmony'!AC12+'5C1AJ_Athlos'!AC12+'5C1AG_Collegiate'!AC12+'5C1M_GEO Mid'!AC12+Placeholder_Tallulah!AC12</f>
        <v>0</v>
      </c>
      <c r="AE12" s="96">
        <f>'5C1B_DArbonne'!AD12+'5C1A_Madison'!AD12+'5C1C_Intl High'!AD12+'5C3_UnvView'!AE12+'5C1F_L.C. Charter'!AD12+'5C1E_LFNO'!AD12+'5C1D_NOMMA'!AD12+'5C1AE_Noble Minds'!AD12+'5C1J_Jeff Chamber'!AD12+'5C1Q_Advantage'!AD12+'5C1AF_JCFA-Laf'!AD12+'5C1W_Willow'!AD12+'5C1Z_Lincoln Prep'!AD12+'5C1AA_Laurel'!AD12+'5C1AB_Apex'!AD12+'5C1AC_Smothers'!AD12+'5C1AD_Greater'!AD12+'5C1R_Iberville'!AD12+'5C1N_Delta'!AD12+'5C1S_LC Col Prep'!AD12+'5C1T_Northeast'!AD12+'5C1U_Acadiana Ren'!AD12+'5C1I_LA Key'!AD12+'5C1V_Laf Ren'!AD12+'5C1O_Impact'!AD12+'5C1P_Vision'!AD12+'5C2_LAVCA'!AE12+'5C1H_Southwest'!AD12+'5C1G_JS Clark'!AD12+'5C1AH_BRUP'!AD12+'5C1X_Tangi'!AD12+'5C1Y_GEO'!AD12+'5C1AI_Harmony'!AD12+'5C1AJ_Athlos'!AD12+'5C1AG_Collegiate'!AD12+'5C1M_GEO Mid'!AD12+Placeholder_Tallulah!AD12</f>
        <v>0</v>
      </c>
      <c r="AF12" s="66">
        <f>'Source Data'!N12</f>
        <v>3969</v>
      </c>
      <c r="AG12" s="89">
        <f>'5C1B_DArbonne'!AF12+'5C1A_Madison'!AF12+'5C1C_Intl High'!AF12+'5C3_UnvView'!AG12+'5C1F_L.C. Charter'!AF12+'5C1E_LFNO'!AF12+'5C1D_NOMMA'!AF12+'5C1AE_Noble Minds'!AF12+'5C1J_Jeff Chamber'!AF12+'5C1Q_Advantage'!AF12+'5C1AF_JCFA-Laf'!AF12+'5C1W_Willow'!AF12+'5C1Z_Lincoln Prep'!AF12+'5C1AA_Laurel'!AF12+'5C1AB_Apex'!AF12+'5C1AC_Smothers'!AF12+'5C1AD_Greater'!AF12+'5C1R_Iberville'!AF12+'5C1N_Delta'!AF12+'5C1S_LC Col Prep'!AF12+'5C1T_Northeast'!AF12+'5C1U_Acadiana Ren'!AF12+'5C1I_LA Key'!AF12+'5C1V_Laf Ren'!AF12+'5C1O_Impact'!AF12+'5C1P_Vision'!AF12+'5C2_LAVCA'!AG12+'5C1H_Southwest'!AF12+'5C1G_JS Clark'!AF12+'5C1AH_BRUP'!AF12+'5C1X_Tangi'!AF12+'5C1Y_GEO'!AF12+'5C1AI_Harmony'!AF12+'5C1AJ_Athlos'!AF12+'5C1AG_Collegiate'!AF12+'5C1M_GEO Mid'!AF12+Placeholder_Tallulah!AF12</f>
        <v>0</v>
      </c>
      <c r="AH12" s="318">
        <f>'5C1B_DArbonne'!AG12+'5C1A_Madison'!AG12+'5C1C_Intl High'!AG12+'5C3_UnvView'!AH12+'5C1F_L.C. Charter'!AG12+'5C1E_LFNO'!AG12+'5C1D_NOMMA'!AG12+'5C1AE_Noble Minds'!AG12+'5C1J_Jeff Chamber'!AG12+'5C1Q_Advantage'!AG12+'5C1AF_JCFA-Laf'!AG12+'5C1W_Willow'!AG12+'5C1Z_Lincoln Prep'!AG12+'5C1AA_Laurel'!AG12+'5C1AB_Apex'!AG12+'5C1AC_Smothers'!AG12+'5C1AD_Greater'!AG12+'5C1R_Iberville'!AG12+'5C1N_Delta'!AG12+'5C1S_LC Col Prep'!AG12+'5C1T_Northeast'!AG12+'5C1U_Acadiana Ren'!AG12+'5C1I_LA Key'!AG12+'5C1V_Laf Ren'!AG12+'5C1O_Impact'!AG12+'5C1P_Vision'!AG12+'5C2_LAVCA'!AH12+'5C1H_Southwest'!AG12+'5C1G_JS Clark'!AG12+'5C1AH_BRUP'!AG12+'5C1X_Tangi'!AG12+'5C1Y_GEO'!AG12+'5C1AI_Harmony'!AG12+'5C1AJ_Athlos'!AG12+'5C1AG_Collegiate'!AG12+'5C1M_GEO Mid'!AG12+Placeholder_Tallulah!AG12</f>
        <v>0</v>
      </c>
      <c r="AI12" s="66">
        <f>'5C1B_DArbonne'!AH12+'5C1A_Madison'!AH12+'5C1C_Intl High'!AH12+'5C3_UnvView'!AI12+'5C1F_L.C. Charter'!AH12+'5C1E_LFNO'!AH12+'5C1D_NOMMA'!AH12+'5C1AE_Noble Minds'!AH12+'5C1J_Jeff Chamber'!AH12+'5C1Q_Advantage'!AH12+'5C1AF_JCFA-Laf'!AH12+'5C1W_Willow'!AH12+'5C1Z_Lincoln Prep'!AH12+'5C1AA_Laurel'!AH12+'5C1AB_Apex'!AH12+'5C1AC_Smothers'!AH12+'5C1AD_Greater'!AH12+'5C1R_Iberville'!AH12+'5C1N_Delta'!AH12+'5C1S_LC Col Prep'!AH12+'5C1T_Northeast'!AH12+'5C1U_Acadiana Ren'!AH12+'5C1I_LA Key'!AH12+'5C1V_Laf Ren'!AH12+'5C1O_Impact'!AH12+'5C1P_Vision'!AH12+'5C2_LAVCA'!AI12+'5C1H_Southwest'!AH12+'5C1G_JS Clark'!AH12+'5C1AH_BRUP'!AH12+'5C1X_Tangi'!AH12+'5C1Y_GEO'!AH12+'5C1AI_Harmony'!AH12+'5C1AJ_Athlos'!AH12+'5C1AG_Collegiate'!AH12+'5C1M_GEO Mid'!AH12+Placeholder_Tallulah!AH12</f>
        <v>0</v>
      </c>
      <c r="AJ12" s="318">
        <f>'5C1B_DArbonne'!AI12+'5C1A_Madison'!AI12+'5C1C_Intl High'!AI12+'5C3_UnvView'!AJ12+'5C1F_L.C. Charter'!AI12+'5C1E_LFNO'!AI12+'5C1D_NOMMA'!AI12+'5C1AE_Noble Minds'!AI12+'5C1J_Jeff Chamber'!AI12+'5C1Q_Advantage'!AI12+'5C1AF_JCFA-Laf'!AI12+'5C1W_Willow'!AI12+'5C1Z_Lincoln Prep'!AI12+'5C1AA_Laurel'!AI12+'5C1AB_Apex'!AI12+'5C1AC_Smothers'!AI12+'5C1AD_Greater'!AI12+'5C1R_Iberville'!AI12+'5C1N_Delta'!AI12+'5C1S_LC Col Prep'!AI12+'5C1T_Northeast'!AI12+'5C1U_Acadiana Ren'!AI12+'5C1I_LA Key'!AI12+'5C1V_Laf Ren'!AI12+'5C1O_Impact'!AI12+'5C1P_Vision'!AI12+'5C2_LAVCA'!AJ12+'5C1H_Southwest'!AI12+'5C1G_JS Clark'!AI12+'5C1AH_BRUP'!AI12+'5C1X_Tangi'!AI12+'5C1Y_GEO'!AI12+'5C1AI_Harmony'!AI12+'5C1AJ_Athlos'!AI12+'5C1AG_Collegiate'!AI12+'5C1M_GEO Mid'!AI12+Placeholder_Tallulah!AI12</f>
        <v>0</v>
      </c>
      <c r="AK12" s="68">
        <f>'5C1B_DArbonne'!AJ12+'5C1A_Madison'!AJ12+'5C1C_Intl High'!AJ12+'5C3_UnvView'!AK12+'5C1F_L.C. Charter'!AJ12+'5C1E_LFNO'!AJ12+'5C1D_NOMMA'!AJ12+'5C1AE_Noble Minds'!AJ12+'5C1J_Jeff Chamber'!AJ12+'5C1Q_Advantage'!AJ12+'5C1AF_JCFA-Laf'!AJ12+'5C1W_Willow'!AJ12+'5C1Z_Lincoln Prep'!AJ12+'5C1AA_Laurel'!AJ12+'5C1AB_Apex'!AJ12+'5C1AC_Smothers'!AJ12+'5C1AD_Greater'!AJ12+'5C1R_Iberville'!AJ12+'5C1N_Delta'!AJ12+'5C1S_LC Col Prep'!AJ12+'5C1T_Northeast'!AJ12+'5C1U_Acadiana Ren'!AJ12+'5C1I_LA Key'!AJ12+'5C1V_Laf Ren'!AJ12+'5C1O_Impact'!AJ12+'5C1P_Vision'!AJ12+'5C2_LAVCA'!AK12+'5C1H_Southwest'!AJ12+'5C1G_JS Clark'!AJ12+'5C1AH_BRUP'!AJ12+'5C1X_Tangi'!AJ12+'5C1Y_GEO'!AJ12+'5C1AI_Harmony'!AJ12+'5C1AJ_Athlos'!AJ12+'5C1AG_Collegiate'!AJ12+'5C1M_GEO Mid'!AJ12+Placeholder_Tallulah!AJ12</f>
        <v>0</v>
      </c>
      <c r="AL12" s="67">
        <f>'5C1B_DArbonne'!AK12+'5C1A_Madison'!AK12+'5C1C_Intl High'!AK12+'5C3_UnvView'!AL12+'5C1F_L.C. Charter'!AK12+'5C1E_LFNO'!AK12+'5C1D_NOMMA'!AK12+'5C1AE_Noble Minds'!AK12+'5C1J_Jeff Chamber'!AK12+'5C1Q_Advantage'!AK12+'5C1AF_JCFA-Laf'!AK12+'5C1W_Willow'!AK12+'5C1Z_Lincoln Prep'!AK12+'5C1AA_Laurel'!AK12+'5C1AB_Apex'!AK12+'5C1AC_Smothers'!AK12+'5C1AD_Greater'!AK12+'5C1R_Iberville'!AK12+'5C1N_Delta'!AK12+'5C1S_LC Col Prep'!AK12+'5C1T_Northeast'!AK12+'5C1U_Acadiana Ren'!AK12+'5C1I_LA Key'!AK12+'5C1V_Laf Ren'!AK12+'5C1O_Impact'!AK12+'5C1P_Vision'!AK12+'5C2_LAVCA'!AL12+'5C1H_Southwest'!AK12+'5C1G_JS Clark'!AK12+'5C1AH_BRUP'!AK12+'5C1X_Tangi'!AK12+'5C1Y_GEO'!AK12+'5C1AI_Harmony'!AK12+'5C1AJ_Athlos'!AK12+'5C1AG_Collegiate'!AK12+'5C1M_GEO Mid'!AK12+Placeholder_Tallulah!AK12</f>
        <v>0</v>
      </c>
      <c r="AM12" s="89">
        <f>'5C1B_DArbonne'!AL12+'5C1A_Madison'!AL12+'5C1C_Intl High'!AL12+'5C3_UnvView'!AM12+'5C1F_L.C. Charter'!AL12+'5C1E_LFNO'!AL12+'5C1D_NOMMA'!AL12+'5C1AE_Noble Minds'!AL12+'5C1J_Jeff Chamber'!AL12+'5C1Q_Advantage'!AL12+'5C1AF_JCFA-Laf'!AL12+'5C1W_Willow'!AL12+'5C1Z_Lincoln Prep'!AL12+'5C1AA_Laurel'!AL12+'5C1AB_Apex'!AL12+'5C1AC_Smothers'!AL12+'5C1AD_Greater'!AL12+'5C1R_Iberville'!AL12+'5C1N_Delta'!AL12+'5C1S_LC Col Prep'!AL12+'5C1T_Northeast'!AL12+'5C1U_Acadiana Ren'!AL12+'5C1I_LA Key'!AL12+'5C1V_Laf Ren'!AL12+'5C1O_Impact'!AL12+'5C1P_Vision'!AL12+'5C2_LAVCA'!AM12+'5C1H_Southwest'!AL12+'5C1G_JS Clark'!AL12+'5C1AH_BRUP'!AL12+'5C1X_Tangi'!AL12+'5C1Y_GEO'!AL12+'5C1AI_Harmony'!AL12+'5C1AJ_Athlos'!AL12+'5C1AG_Collegiate'!AL12+'5C1M_GEO Mid'!AL12+Placeholder_Tallulah!AL12</f>
        <v>85730</v>
      </c>
      <c r="AN12" s="70">
        <f>'5C1B_DArbonne'!AM12+'5C1A_Madison'!AM12+'5C1C_Intl High'!AM12+'5C3_UnvView'!AN12+'5C1F_L.C. Charter'!AM12+'5C1E_LFNO'!AM12+'5C1D_NOMMA'!AM12+'5C1AE_Noble Minds'!AM12+'5C1J_Jeff Chamber'!AM12+'5C1Q_Advantage'!AM12+'5C1AF_JCFA-Laf'!AM12+'5C1W_Willow'!AM12+'5C1Z_Lincoln Prep'!AM12+'5C1AA_Laurel'!AM12+'5C1AB_Apex'!AM12+'5C1AC_Smothers'!AM12+'5C1AD_Greater'!AM12+'5C1R_Iberville'!AM12+'5C1N_Delta'!AM12+'5C1S_LC Col Prep'!AM12+'5C1T_Northeast'!AM12+'5C1U_Acadiana Ren'!AM12+'5C1I_LA Key'!AM12+'5C1V_Laf Ren'!AM12+'5C1O_Impact'!AM12+'5C1P_Vision'!AM12+'5C2_LAVCA'!AN12+'5C1H_Southwest'!AM12+'5C1G_JS Clark'!AM12+'5C1AH_BRUP'!AM12+'5C1X_Tangi'!AM12+'5C1Y_GEO'!AM12+'5C1AI_Harmony'!AM12+'5C1AJ_Athlos'!AM12+'5C1AG_Collegiate'!AM12+'5C1M_GEO Mid'!AM12+Placeholder_Tallulah!AM12</f>
        <v>0</v>
      </c>
      <c r="AO12" s="89">
        <f>'5C1B_DArbonne'!AN12+'5C1A_Madison'!AN12+'5C1C_Intl High'!AN12+'5C3_UnvView'!AO12+'5C1F_L.C. Charter'!AN12+'5C1E_LFNO'!AN12+'5C1D_NOMMA'!AN12+'5C1AE_Noble Minds'!AN12+'5C1J_Jeff Chamber'!AN12+'5C1Q_Advantage'!AN12+'5C1AF_JCFA-Laf'!AN12+'5C1W_Willow'!AN12+'5C1Z_Lincoln Prep'!AN12+'5C1AA_Laurel'!AN12+'5C1AB_Apex'!AN12+'5C1AC_Smothers'!AN12+'5C1AD_Greater'!AN12+'5C1R_Iberville'!AN12+'5C1N_Delta'!AN12+'5C1S_LC Col Prep'!AN12+'5C1T_Northeast'!AN12+'5C1U_Acadiana Ren'!AN12+'5C1I_LA Key'!AN12+'5C1V_Laf Ren'!AN12+'5C1O_Impact'!AN12+'5C1P_Vision'!AN12+'5C2_LAVCA'!AO12+'5C1H_Southwest'!AN12+'5C1G_JS Clark'!AN12+'5C1AH_BRUP'!AN12+'5C1X_Tangi'!AN12+'5C1Y_GEO'!AN12+'5C1AI_Harmony'!AN12+'5C1AJ_Athlos'!AN12+'5C1AG_Collegiate'!AN12+'5C1M_GEO Mid'!AN12+Placeholder_Tallulah!AN12</f>
        <v>0</v>
      </c>
      <c r="AP12" s="68">
        <f>'5C1B_DArbonne'!AO12+'5C1A_Madison'!AO12+'5C1C_Intl High'!AO12+'5C3_UnvView'!AP12+'5C1F_L.C. Charter'!AO12+'5C1E_LFNO'!AO12+'5C1D_NOMMA'!AO12+'5C1AE_Noble Minds'!AO12+'5C1J_Jeff Chamber'!AO12+'5C1Q_Advantage'!AO12+'5C1AF_JCFA-Laf'!AO12+'5C1W_Willow'!AO12+'5C1Z_Lincoln Prep'!AO12+'5C1AA_Laurel'!AO12+'5C1AB_Apex'!AO12+'5C1AC_Smothers'!AO12+'5C1AD_Greater'!AO12+'5C1R_Iberville'!AO12+'5C1N_Delta'!AO12+'5C1S_LC Col Prep'!AO12+'5C1T_Northeast'!AO12+'5C1U_Acadiana Ren'!AO12+'5C1I_LA Key'!AO12+'5C1V_Laf Ren'!AO12+'5C1O_Impact'!AO12+'5C1P_Vision'!AO12+'5C2_LAVCA'!AP12+'5C1H_Southwest'!AO12+'5C1G_JS Clark'!AO12+'5C1AH_BRUP'!AO12+'5C1X_Tangi'!AO12+'5C1Y_GEO'!AO12+'5C1AI_Harmony'!AO12+'5C1AJ_Athlos'!AO12+'5C1AG_Collegiate'!AO12+'5C1M_GEO Mid'!AO12+Placeholder_Tallulah!AO12</f>
        <v>95</v>
      </c>
      <c r="AQ12" s="89">
        <f>'5C1B_DArbonne'!AP12+'5C1A_Madison'!AP12+'5C1C_Intl High'!AP12+'5C3_UnvView'!AQ12+'5C1F_L.C. Charter'!AP12+'5C1E_LFNO'!AP12+'5C1D_NOMMA'!AP12+'5C1AE_Noble Minds'!AP12+'5C1J_Jeff Chamber'!AP12+'5C1Q_Advantage'!AP12+'5C1AF_JCFA-Laf'!AP12+'5C1W_Willow'!AP12+'5C1Z_Lincoln Prep'!AP12+'5C1AA_Laurel'!AP12+'5C1AB_Apex'!AP12+'5C1AC_Smothers'!AP12+'5C1AD_Greater'!AP12+'5C1R_Iberville'!AP12+'5C1N_Delta'!AP12+'5C1S_LC Col Prep'!AP12+'5C1T_Northeast'!AP12+'5C1U_Acadiana Ren'!AP12+'5C1I_LA Key'!AP12+'5C1V_Laf Ren'!AP12+'5C1O_Impact'!AP12+'5C1P_Vision'!AP12+'5C2_LAVCA'!AQ12+'5C1H_Southwest'!AP12+'5C1G_JS Clark'!AP12+'5C1AH_BRUP'!AP12+'5C1X_Tangi'!AP12+'5C1Y_GEO'!AP12+'5C1AI_Harmony'!AP12+'5C1AJ_Athlos'!AP12+'5C1AG_Collegiate'!AP12+'5C1M_GEO Mid'!AP12+Placeholder_Tallulah!AP12</f>
        <v>0</v>
      </c>
      <c r="AR12" s="68">
        <f>'5C1B_DArbonne'!AQ12+'5C1A_Madison'!AQ12+'5C1C_Intl High'!AQ12+'5C3_UnvView'!AR12+'5C1F_L.C. Charter'!AQ12+'5C1E_LFNO'!AQ12+'5C1D_NOMMA'!AQ12+'5C1AE_Noble Minds'!AQ12+'5C1J_Jeff Chamber'!AQ12+'5C1Q_Advantage'!AQ12+'5C1AF_JCFA-Laf'!AQ12+'5C1W_Willow'!AQ12+'5C1Z_Lincoln Prep'!AQ12+'5C1AA_Laurel'!AQ12+'5C1AB_Apex'!AQ12+'5C1AC_Smothers'!AQ12+'5C1AD_Greater'!AQ12+'5C1R_Iberville'!AQ12+'5C1N_Delta'!AQ12+'5C1S_LC Col Prep'!AQ12+'5C1T_Northeast'!AQ12+'5C1U_Acadiana Ren'!AQ12+'5C1I_LA Key'!AQ12+'5C1V_Laf Ren'!AQ12+'5C1O_Impact'!AQ12+'5C1P_Vision'!AQ12+'5C2_LAVCA'!AR12+'5C1H_Southwest'!AQ12+'5C1G_JS Clark'!AQ12+'5C1AH_BRUP'!AQ12+'5C1X_Tangi'!AQ12+'5C1Y_GEO'!AQ12+'5C1AI_Harmony'!AQ12+'5C1AJ_Athlos'!AQ12+'5C1AG_Collegiate'!AQ12+'5C1M_GEO Mid'!AQ12+Placeholder_Tallulah!AQ12</f>
        <v>0</v>
      </c>
      <c r="AS12" s="68">
        <f>'5C1B_DArbonne'!AR12+'5C1A_Madison'!AR12+'5C1C_Intl High'!AR12+'5C3_UnvView'!AS12+'5C1F_L.C. Charter'!AR12+'5C1E_LFNO'!AR12+'5C1D_NOMMA'!AR12+'5C1AE_Noble Minds'!AR12+'5C1J_Jeff Chamber'!AR12+'5C1Q_Advantage'!AR12+'5C1AF_JCFA-Laf'!AR12+'5C1W_Willow'!AR12+'5C1Z_Lincoln Prep'!AR12+'5C1AA_Laurel'!AR12+'5C1AB_Apex'!AR12+'5C1AC_Smothers'!AR12+'5C1AD_Greater'!AR12+'5C1R_Iberville'!AR12+'5C1N_Delta'!AR12+'5C1S_LC Col Prep'!AR12+'5C1T_Northeast'!AR12+'5C1U_Acadiana Ren'!AR12+'5C1I_LA Key'!AR12+'5C1V_Laf Ren'!AR12+'5C1O_Impact'!AR12+'5C1P_Vision'!AR12+'5C2_LAVCA'!AS12+'5C1H_Southwest'!AR12+'5C1G_JS Clark'!AR12+'5C1AH_BRUP'!AR12+'5C1X_Tangi'!AR12+'5C1Y_GEO'!AR12+'5C1AI_Harmony'!AR12+'5C1AJ_Athlos'!AR12+'5C1AG_Collegiate'!AR12+'5C1M_GEO Mid'!AR12+Placeholder_Tallulah!AR12</f>
        <v>0</v>
      </c>
      <c r="AT12" s="89">
        <f>'5C1B_DArbonne'!AS12+'5C1A_Madison'!AS12+'5C1C_Intl High'!AS12+'5C3_UnvView'!AT12+'5C1F_L.C. Charter'!AS12+'5C1E_LFNO'!AS12+'5C1D_NOMMA'!AS12+'5C1AE_Noble Minds'!AS12+'5C1J_Jeff Chamber'!AS12+'5C1Q_Advantage'!AS12+'5C1AF_JCFA-Laf'!AS12+'5C1W_Willow'!AS12+'5C1Z_Lincoln Prep'!AS12+'5C1AA_Laurel'!AS12+'5C1AB_Apex'!AS12+'5C1AC_Smothers'!AS12+'5C1AD_Greater'!AS12+'5C1R_Iberville'!AS12+'5C1N_Delta'!AS12+'5C1S_LC Col Prep'!AS12+'5C1T_Northeast'!AS12+'5C1U_Acadiana Ren'!AS12+'5C1I_LA Key'!AS12+'5C1V_Laf Ren'!AS12+'5C1O_Impact'!AS12+'5C1P_Vision'!AS12+'5C2_LAVCA'!AT12+'5C1H_Southwest'!AS12+'5C1G_JS Clark'!AS12+'5C1AH_BRUP'!AS12+'5C1X_Tangi'!AS12+'5C1Y_GEO'!AS12+'5C1AI_Harmony'!AS12+'5C1AJ_Athlos'!AS12+'5C1AG_Collegiate'!AS12+'5C1M_GEO Mid'!AS12+Placeholder_Tallulah!AS12</f>
        <v>3105</v>
      </c>
      <c r="AU12" s="69">
        <f t="shared" si="1"/>
        <v>0</v>
      </c>
      <c r="AV12" s="86">
        <f t="shared" si="2"/>
        <v>3105</v>
      </c>
      <c r="AW12" s="189"/>
      <c r="AX12" s="65" t="e">
        <f>'5C1B_DArbonne'!AU12+'5C1A_Madison'!AU12+'5C1C_Intl High'!AU12+'5C3_UnvView'!AV12+'5C1F_L.C. Charter'!AU12+'5C1E_LFNO'!AU12+'5C1D_NOMMA'!AU12+'5C1AE_Noble Minds'!AU12+'5C1J_Jeff Chamber'!AU12+'5C1Q_Advantage'!AU12+'5C1AF_JCFA-Laf'!AU12+'5C1W_Willow'!AU12+'5C1Z_Lincoln Prep'!AU12+'5C1AA_Laurel'!AU12+'5C1AB_Apex'!AU12+'5C1AC_Smothers'!AU12+'5C1AD_Greater'!AU12+'5C1R_Iberville'!AU12+'5C1N_Delta'!AU12+'5C1S_LC Col Prep'!AU12+'5C1T_Northeast'!AU12+'5C1U_Acadiana Ren'!AU12+'5C1I_LA Key'!AU12+'5C1V_Laf Ren'!AU12+'5C1O_Impact'!AU12+'5C1P_Vision'!AU12+'5C2_LAVCA'!AV12+'5C1H_Southwest'!AU12+'5C1G_JS Clark'!AU12+'5C1AH_BRUP'!AU12+'5C1X_Tangi'!AU12+'5C1Y_GEO'!AU12+'5C1AI_Harmony'!AU12+'5C1AJ_Athlos'!AU12+'5C1AG_Collegiate'!AU12+'5C1M_GEO Mid'!AU12+Placeholder_Tallulah!#REF!</f>
        <v>#REF!</v>
      </c>
      <c r="AY12" s="65">
        <f t="shared" si="3"/>
        <v>0</v>
      </c>
      <c r="AZ12" s="65" t="e">
        <f t="shared" si="4"/>
        <v>#REF!</v>
      </c>
    </row>
    <row r="13" spans="1:52" ht="16.149999999999999" customHeight="1" x14ac:dyDescent="0.2">
      <c r="A13" s="54">
        <v>7</v>
      </c>
      <c r="B13" s="55" t="s">
        <v>13</v>
      </c>
      <c r="C13" s="319">
        <f>'5C1B_DArbonne'!C13+'5C1A_Madison'!C13+'5C1C_Intl High'!C13+'5C3_UnvView'!C13+'5C1F_L.C. Charter'!C13+'5C1E_LFNO'!C13+'5C1D_NOMMA'!C13+'5C1AE_Noble Minds'!C13+'5C1J_Jeff Chamber'!C13+'5C1Q_Advantage'!C13+'5C1AF_JCFA-Laf'!C13+'5C1W_Willow'!C13+'5C1Z_Lincoln Prep'!C13+'5C1AA_Laurel'!C13+'5C1AB_Apex'!C13+'5C1AC_Smothers'!C13+'5C1AD_Greater'!C13+'5C1R_Iberville'!C13+'5C1N_Delta'!C13+'5C1S_LC Col Prep'!C13+'5C1T_Northeast'!C13+'5C1U_Acadiana Ren'!C13+'5C1I_LA Key'!C13+'5C1V_Laf Ren'!C13+'5C1O_Impact'!C13+'5C1P_Vision'!C13+'5C2_LAVCA'!C13+'5C1H_Southwest'!C13+'5C1G_JS Clark'!C13+'5C1AH_BRUP'!C13+'5C1X_Tangi'!C13+'5C1Y_GEO'!C13+'5C1AI_Harmony'!C13+'5C1AJ_Athlos'!C13+'5C1AG_Collegiate'!C13+'5C1M_GEO Mid'!C13+Placeholder_Tallulah!C13</f>
        <v>0</v>
      </c>
      <c r="D13" s="56">
        <f>'Source Data'!H13</f>
        <v>3079.9485560845051</v>
      </c>
      <c r="E13" s="74">
        <f>'5C1B_DArbonne'!E13+'5C1A_Madison'!E13+'5C1C_Intl High'!E13+'5C3_UnvView'!E13+'5C1F_L.C. Charter'!E13+'5C1E_LFNO'!E13+'5C1D_NOMMA'!E13+'5C1AE_Noble Minds'!E13+'5C1J_Jeff Chamber'!E13+'5C1Q_Advantage'!E13+'5C1AF_JCFA-Laf'!E13+'5C1W_Willow'!E13+'5C1Z_Lincoln Prep'!E13+'5C1AA_Laurel'!E13+'5C1AB_Apex'!E13+'5C1AC_Smothers'!E13+'5C1AD_Greater'!E13+'5C1R_Iberville'!E13+'5C1N_Delta'!E13+'5C1S_LC Col Prep'!E13+'5C1T_Northeast'!E13+'5C1U_Acadiana Ren'!E13+'5C1I_LA Key'!E13+'5C1V_Laf Ren'!E13+'5C1O_Impact'!E13+'5C1P_Vision'!E13+'5C2_LAVCA'!E13+'5C1H_Southwest'!E13+'5C1G_JS Clark'!E13+'5C1AH_BRUP'!E13+'5C1X_Tangi'!E13+'5C1Y_GEO'!E13+'5C1AI_Harmony'!E13+'5C1AJ_Athlos'!E13+'5C1AG_Collegiate'!E13+'5C1M_GEO Mid'!E13+Placeholder_Tallulah!E13</f>
        <v>0</v>
      </c>
      <c r="F13" s="337">
        <f>'5C1B_DArbonne'!F13+'5C1A_Madison'!F13+'5C1C_Intl High'!F13+'5C3_UnvView'!F13+'5C1F_L.C. Charter'!F13+'5C1E_LFNO'!F13+'5C1D_NOMMA'!F13+'5C1AE_Noble Minds'!F13+'5C1J_Jeff Chamber'!F13+'5C1Q_Advantage'!F13+'5C1AF_JCFA-Laf'!F13+'5C1W_Willow'!F13+'5C1Z_Lincoln Prep'!F13+'5C1AA_Laurel'!F13+'5C1AB_Apex'!F13+'5C1AC_Smothers'!F13+'5C1AD_Greater'!F13+'5C1R_Iberville'!F13+'5C1N_Delta'!F13+'5C1S_LC Col Prep'!F13+'5C1T_Northeast'!F13+'5C1U_Acadiana Ren'!F13+'5C1I_LA Key'!F13+'5C1V_Laf Ren'!F13+'5C1O_Impact'!F13+'5C1P_Vision'!F13+'5C2_LAVCA'!F13+'5C1H_Southwest'!F13+'5C1G_JS Clark'!F13+'5C1AH_BRUP'!F13+'5C1X_Tangi'!F13+'5C1Y_GEO'!F13+'5C1AI_Harmony'!F13+'5C1AJ_Athlos'!F13+'5C1AG_Collegiate'!F13+'5C1M_GEO Mid'!F13+Placeholder_Tallulah!F13</f>
        <v>0</v>
      </c>
      <c r="G13" s="56">
        <f>'Source Data'!I13</f>
        <v>422.20328372683736</v>
      </c>
      <c r="H13" s="74">
        <f>'5C1B_DArbonne'!H13+'5C1A_Madison'!H13+'5C1C_Intl High'!H13+'5C3_UnvView'!H13+'5C1F_L.C. Charter'!H13+'5C1E_LFNO'!H13+'5C1D_NOMMA'!H13+'5C1AE_Noble Minds'!H13+'5C1J_Jeff Chamber'!H13+'5C1Q_Advantage'!H13+'5C1AF_JCFA-Laf'!H13+'5C1W_Willow'!H13+'5C1Z_Lincoln Prep'!H13+'5C1AA_Laurel'!H13+'5C1AB_Apex'!H13+'5C1AC_Smothers'!H13+'5C1AD_Greater'!H13+'5C1R_Iberville'!H13+'5C1N_Delta'!H13+'5C1S_LC Col Prep'!H13+'5C1T_Northeast'!H13+'5C1U_Acadiana Ren'!H13+'5C1I_LA Key'!H13+'5C1V_Laf Ren'!H13+'5C1O_Impact'!H13+'5C1P_Vision'!H13+'5C2_LAVCA'!H13+'5C1H_Southwest'!H13+'5C1G_JS Clark'!H13+'5C1AH_BRUP'!H13+'5C1X_Tangi'!H13+'5C1Y_GEO'!H13+'5C1AI_Harmony'!H13+'5C1AJ_Athlos'!H13+'5C1AG_Collegiate'!H13+'5C1M_GEO Mid'!H13+Placeholder_Tallulah!H13</f>
        <v>0</v>
      </c>
      <c r="I13" s="337">
        <f>'5C1B_DArbonne'!I13+'5C1A_Madison'!I13+'5C1C_Intl High'!I13+'5C3_UnvView'!I13+'5C1F_L.C. Charter'!I13+'5C1E_LFNO'!I13+'5C1D_NOMMA'!I13+'5C1AE_Noble Minds'!I13+'5C1J_Jeff Chamber'!I13+'5C1Q_Advantage'!I13+'5C1AF_JCFA-Laf'!I13+'5C1W_Willow'!I13+'5C1Z_Lincoln Prep'!I13+'5C1AA_Laurel'!I13+'5C1AB_Apex'!I13+'5C1AC_Smothers'!I13+'5C1AD_Greater'!I13+'5C1R_Iberville'!I13+'5C1N_Delta'!I13+'5C1S_LC Col Prep'!I13+'5C1T_Northeast'!I13+'5C1U_Acadiana Ren'!I13+'5C1I_LA Key'!I13+'5C1V_Laf Ren'!I13+'5C1O_Impact'!I13+'5C1P_Vision'!I13+'5C2_LAVCA'!I13+'5C1H_Southwest'!I13+'5C1G_JS Clark'!I13+'5C1AH_BRUP'!I13+'5C1X_Tangi'!I13+'5C1Y_GEO'!I13+'5C1AI_Harmony'!I13+'5C1AJ_Athlos'!I13+'5C1AG_Collegiate'!I13+'5C1M_GEO Mid'!I13+Placeholder_Tallulah!I13</f>
        <v>0</v>
      </c>
      <c r="J13" s="56">
        <f>'Source Data'!J13</f>
        <v>115.14635010731928</v>
      </c>
      <c r="K13" s="74">
        <f>'5C1B_DArbonne'!K13+'5C1A_Madison'!K13+'5C1C_Intl High'!K13+'5C3_UnvView'!K13+'5C1F_L.C. Charter'!K13+'5C1E_LFNO'!K13+'5C1D_NOMMA'!K13+'5C1AE_Noble Minds'!K13+'5C1J_Jeff Chamber'!K13+'5C1Q_Advantage'!K13+'5C1AF_JCFA-Laf'!K13+'5C1W_Willow'!K13+'5C1Z_Lincoln Prep'!K13+'5C1AA_Laurel'!K13+'5C1AB_Apex'!K13+'5C1AC_Smothers'!K13+'5C1AD_Greater'!K13+'5C1R_Iberville'!K13+'5C1N_Delta'!K13+'5C1S_LC Col Prep'!K13+'5C1T_Northeast'!K13+'5C1U_Acadiana Ren'!K13+'5C1I_LA Key'!K13+'5C1V_Laf Ren'!K13+'5C1O_Impact'!K13+'5C1P_Vision'!K13+'5C2_LAVCA'!K13+'5C1H_Southwest'!K13+'5C1G_JS Clark'!K13+'5C1AH_BRUP'!K13+'5C1X_Tangi'!K13+'5C1Y_GEO'!K13+'5C1AI_Harmony'!K13+'5C1AJ_Athlos'!K13+'5C1AG_Collegiate'!K13+'5C1M_GEO Mid'!K13+Placeholder_Tallulah!K13</f>
        <v>0</v>
      </c>
      <c r="L13" s="337">
        <f>'5C1B_DArbonne'!L13+'5C1A_Madison'!L13+'5C1C_Intl High'!L13+'5C3_UnvView'!L13+'5C1F_L.C. Charter'!L13+'5C1E_LFNO'!L13+'5C1D_NOMMA'!L13+'5C1AE_Noble Minds'!L13+'5C1J_Jeff Chamber'!L13+'5C1Q_Advantage'!L13+'5C1AF_JCFA-Laf'!L13+'5C1W_Willow'!L13+'5C1Z_Lincoln Prep'!L13+'5C1AA_Laurel'!L13+'5C1AB_Apex'!L13+'5C1AC_Smothers'!L13+'5C1AD_Greater'!L13+'5C1R_Iberville'!L13+'5C1N_Delta'!L13+'5C1S_LC Col Prep'!L13+'5C1T_Northeast'!L13+'5C1U_Acadiana Ren'!L13+'5C1I_LA Key'!L13+'5C1V_Laf Ren'!L13+'5C1O_Impact'!L13+'5C1P_Vision'!L13+'5C2_LAVCA'!L13+'5C1H_Southwest'!L13+'5C1G_JS Clark'!L13+'5C1AH_BRUP'!L13+'5C1X_Tangi'!L13+'5C1Y_GEO'!L13+'5C1AI_Harmony'!L13+'5C1AJ_Athlos'!L13+'5C1AG_Collegiate'!L13+'5C1M_GEO Mid'!L13+Placeholder_Tallulah!L13</f>
        <v>0</v>
      </c>
      <c r="M13" s="56">
        <f>'Source Data'!K13</f>
        <v>2878.6587526829821</v>
      </c>
      <c r="N13" s="74">
        <f>'5C1B_DArbonne'!N13+'5C1A_Madison'!N13+'5C1C_Intl High'!N13+'5C3_UnvView'!N13+'5C1F_L.C. Charter'!N13+'5C1E_LFNO'!N13+'5C1D_NOMMA'!N13+'5C1AE_Noble Minds'!N13+'5C1J_Jeff Chamber'!N13+'5C1Q_Advantage'!N13+'5C1AF_JCFA-Laf'!N13+'5C1W_Willow'!N13+'5C1Z_Lincoln Prep'!N13+'5C1AA_Laurel'!N13+'5C1AB_Apex'!N13+'5C1AC_Smothers'!N13+'5C1AD_Greater'!N13+'5C1R_Iberville'!N13+'5C1N_Delta'!N13+'5C1S_LC Col Prep'!N13+'5C1T_Northeast'!N13+'5C1U_Acadiana Ren'!N13+'5C1I_LA Key'!N13+'5C1V_Laf Ren'!N13+'5C1O_Impact'!N13+'5C1P_Vision'!N13+'5C2_LAVCA'!N13+'5C1H_Southwest'!N13+'5C1G_JS Clark'!N13+'5C1AH_BRUP'!N13+'5C1X_Tangi'!N13+'5C1Y_GEO'!N13+'5C1AI_Harmony'!N13+'5C1AJ_Athlos'!N13+'5C1AG_Collegiate'!N13+'5C1M_GEO Mid'!N13+Placeholder_Tallulah!N13</f>
        <v>0</v>
      </c>
      <c r="O13" s="337">
        <f>'5C1B_DArbonne'!O13+'5C1A_Madison'!O13+'5C1C_Intl High'!O13+'5C3_UnvView'!O13+'5C1F_L.C. Charter'!O13+'5C1E_LFNO'!O13+'5C1D_NOMMA'!O13+'5C1AE_Noble Minds'!O13+'5C1J_Jeff Chamber'!O13+'5C1Q_Advantage'!O13+'5C1AF_JCFA-Laf'!O13+'5C1W_Willow'!O13+'5C1Z_Lincoln Prep'!O13+'5C1AA_Laurel'!O13+'5C1AB_Apex'!O13+'5C1AC_Smothers'!O13+'5C1AD_Greater'!O13+'5C1R_Iberville'!O13+'5C1N_Delta'!O13+'5C1S_LC Col Prep'!O13+'5C1T_Northeast'!O13+'5C1U_Acadiana Ren'!O13+'5C1I_LA Key'!O13+'5C1V_Laf Ren'!O13+'5C1O_Impact'!O13+'5C1P_Vision'!O13+'5C2_LAVCA'!O13+'5C1H_Southwest'!O13+'5C1G_JS Clark'!O13+'5C1AH_BRUP'!O13+'5C1X_Tangi'!O13+'5C1Y_GEO'!O13+'5C1AI_Harmony'!O13+'5C1AJ_Athlos'!O13+'5C1AG_Collegiate'!O13+'5C1M_GEO Mid'!O13+Placeholder_Tallulah!O13</f>
        <v>0</v>
      </c>
      <c r="P13" s="56">
        <f>'Source Data'!L13</f>
        <v>1151.4635010731927</v>
      </c>
      <c r="Q13" s="74">
        <f>'5C1B_DArbonne'!Q13+'5C1A_Madison'!Q13+'5C1C_Intl High'!Q13+'5C3_UnvView'!Q13+'5C1F_L.C. Charter'!Q13+'5C1E_LFNO'!Q13+'5C1D_NOMMA'!Q13+'5C1AE_Noble Minds'!Q13+'5C1J_Jeff Chamber'!Q13+'5C1Q_Advantage'!Q13+'5C1AF_JCFA-Laf'!Q13+'5C1W_Willow'!Q13+'5C1Z_Lincoln Prep'!Q13+'5C1AA_Laurel'!Q13+'5C1AB_Apex'!Q13+'5C1AC_Smothers'!Q13+'5C1AD_Greater'!Q13+'5C1R_Iberville'!Q13+'5C1N_Delta'!Q13+'5C1S_LC Col Prep'!Q13+'5C1T_Northeast'!Q13+'5C1U_Acadiana Ren'!Q13+'5C1I_LA Key'!Q13+'5C1V_Laf Ren'!Q13+'5C1O_Impact'!Q13+'5C1P_Vision'!Q13+'5C2_LAVCA'!Q13+'5C1H_Southwest'!Q13+'5C1G_JS Clark'!Q13+'5C1AH_BRUP'!Q13+'5C1X_Tangi'!Q13+'5C1Y_GEO'!Q13+'5C1AI_Harmony'!Q13+'5C1AJ_Athlos'!Q13+'5C1AG_Collegiate'!Q13+'5C1M_GEO Mid'!Q13+Placeholder_Tallulah!Q13</f>
        <v>0</v>
      </c>
      <c r="R13" s="93">
        <f>'5C1B_DArbonne'!R13+'5C1A_Madison'!R13+'5C1C_Intl High'!R13+'5C3_UnvView'!R13+'5C1F_L.C. Charter'!R13+'5C1E_LFNO'!R13+'5C1D_NOMMA'!R13+'5C1AE_Noble Minds'!R13+'5C1J_Jeff Chamber'!R13+'5C1Q_Advantage'!R13+'5C1AF_JCFA-Laf'!R13+'5C1W_Willow'!R13+'5C1Z_Lincoln Prep'!R13+'5C1AA_Laurel'!R13+'5C1AB_Apex'!R13+'5C1AC_Smothers'!R13+'5C1AD_Greater'!R13+'5C1R_Iberville'!R13+'5C1N_Delta'!R13+'5C1S_LC Col Prep'!R13+'5C1T_Northeast'!R13+'5C1U_Acadiana Ren'!R13+'5C1I_LA Key'!R13+'5C1V_Laf Ren'!R13+'5C1O_Impact'!R13+'5C1P_Vision'!R13+'5C2_LAVCA'!R13+'5C1H_Southwest'!R13+'5C1G_JS Clark'!R13+'5C1AH_BRUP'!R13+'5C1X_Tangi'!R13+'5C1Y_GEO'!R13+'5C1AI_Harmony'!R13+'5C1AJ_Athlos'!R13+'5C1AG_Collegiate'!R13+'5C1M_GEO Mid'!R13+Placeholder_Tallulah!R13</f>
        <v>155196</v>
      </c>
      <c r="S13" s="1373">
        <f>'5C3_UnvView'!S13+'5C2_LAVCA'!S13</f>
        <v>4540</v>
      </c>
      <c r="T13" s="56">
        <f>'5C1B_DArbonne'!S13+'5C1A_Madison'!S13+'5C1C_Intl High'!S13+'5C3_UnvView'!T13+'5C1F_L.C. Charter'!S13+'5C1E_LFNO'!S13+'5C1D_NOMMA'!S13+'5C1AE_Noble Minds'!S13+'5C1J_Jeff Chamber'!S13+'5C1Q_Advantage'!S13+'5C1AF_JCFA-Laf'!S13+'5C1W_Willow'!S13+'5C1Z_Lincoln Prep'!S13+'5C1AA_Laurel'!S13+'5C1AB_Apex'!S13+'5C1AC_Smothers'!S13+'5C1AD_Greater'!S13+'5C1R_Iberville'!S13+'5C1N_Delta'!S13+'5C1S_LC Col Prep'!S13+'5C1T_Northeast'!S13+'5C1U_Acadiana Ren'!S13+'5C1I_LA Key'!S13+'5C1V_Laf Ren'!S13+'5C1O_Impact'!S13+'5C1P_Vision'!S13+'5C2_LAVCA'!T13+'5C1H_Southwest'!S13+'5C1G_JS Clark'!S13+'5C1AH_BRUP'!S13+'5C1X_Tangi'!S13+'5C1Y_GEO'!S13+'5C1AI_Harmony'!S13+'5C1AJ_Athlos'!S13+'5C1AG_Collegiate'!S13+'5C1M_GEO Mid'!S13+Placeholder_Tallulah!S13</f>
        <v>0</v>
      </c>
      <c r="U13" s="56">
        <f>'5C1B_DArbonne'!T13+'5C1A_Madison'!T13+'5C1C_Intl High'!T13+'5C3_UnvView'!U13+'5C1F_L.C. Charter'!T13+'5C1E_LFNO'!T13+'5C1D_NOMMA'!T13+'5C1AE_Noble Minds'!T13+'5C1J_Jeff Chamber'!T13+'5C1Q_Advantage'!T13+'5C1AF_JCFA-Laf'!T13+'5C1W_Willow'!T13+'5C1Z_Lincoln Prep'!T13+'5C1AA_Laurel'!T13+'5C1AB_Apex'!T13+'5C1AC_Smothers'!T13+'5C1AD_Greater'!T13+'5C1R_Iberville'!T13+'5C1N_Delta'!T13+'5C1S_LC Col Prep'!T13+'5C1T_Northeast'!T13+'5C1U_Acadiana Ren'!T13+'5C1I_LA Key'!T13+'5C1V_Laf Ren'!T13+'5C1O_Impact'!T13+'5C1P_Vision'!T13+'5C2_LAVCA'!U13+'5C1H_Southwest'!T13+'5C1G_JS Clark'!T13+'5C1AH_BRUP'!T13+'5C1X_Tangi'!T13+'5C1Y_GEO'!T13+'5C1AI_Harmony'!T13+'5C1AJ_Athlos'!T13+'5C1AG_Collegiate'!T13+'5C1M_GEO Mid'!T13+Placeholder_Tallulah!T13</f>
        <v>0</v>
      </c>
      <c r="V13" s="57">
        <f>'5C1B_DArbonne'!U13+'5C1A_Madison'!U13+'5C1C_Intl High'!U13+'5C3_UnvView'!V13+'5C1F_L.C. Charter'!U13+'5C1E_LFNO'!U13+'5C1D_NOMMA'!U13+'5C1AE_Noble Minds'!U13+'5C1J_Jeff Chamber'!U13+'5C1Q_Advantage'!U13+'5C1AF_JCFA-Laf'!U13+'5C1W_Willow'!U13+'5C1Z_Lincoln Prep'!U13+'5C1AA_Laurel'!U13+'5C1AB_Apex'!U13+'5C1AC_Smothers'!U13+'5C1AD_Greater'!U13+'5C1R_Iberville'!U13+'5C1N_Delta'!U13+'5C1S_LC Col Prep'!U13+'5C1T_Northeast'!U13+'5C1U_Acadiana Ren'!U13+'5C1I_LA Key'!U13+'5C1V_Laf Ren'!U13+'5C1O_Impact'!U13+'5C1P_Vision'!U13+'5C2_LAVCA'!V13+'5C1H_Southwest'!U13+'5C1G_JS Clark'!U13+'5C1AH_BRUP'!U13+'5C1X_Tangi'!U13+'5C1Y_GEO'!U13+'5C1AI_Harmony'!U13+'5C1AJ_Athlos'!U13+'5C1AG_Collegiate'!U13+'5C1M_GEO Mid'!U13+Placeholder_Tallulah!U13</f>
        <v>0</v>
      </c>
      <c r="W13" s="93">
        <f>'5C1B_DArbonne'!V13+'5C1A_Madison'!V13+'5C1C_Intl High'!V13+'5C3_UnvView'!W13+'5C1F_L.C. Charter'!V13+'5C1E_LFNO'!V13+'5C1D_NOMMA'!V13+'5C1AE_Noble Minds'!V13+'5C1J_Jeff Chamber'!V13+'5C1Q_Advantage'!V13+'5C1AF_JCFA-Laf'!V13+'5C1W_Willow'!V13+'5C1Z_Lincoln Prep'!V13+'5C1AA_Laurel'!V13+'5C1AB_Apex'!V13+'5C1AC_Smothers'!V13+'5C1AD_Greater'!V13+'5C1R_Iberville'!V13+'5C1N_Delta'!V13+'5C1S_LC Col Prep'!V13+'5C1T_Northeast'!V13+'5C1U_Acadiana Ren'!V13+'5C1I_LA Key'!V13+'5C1V_Laf Ren'!V13+'5C1O_Impact'!V13+'5C1P_Vision'!V13+'5C2_LAVCA'!W13+'5C1H_Southwest'!V13+'5C1G_JS Clark'!V13+'5C1AH_BRUP'!V13+'5C1X_Tangi'!V13+'5C1Y_GEO'!V13+'5C1AI_Harmony'!V13+'5C1AJ_Athlos'!V13+'5C1AG_Collegiate'!V13+'5C1M_GEO Mid'!V13+Placeholder_Tallulah!V13</f>
        <v>0</v>
      </c>
      <c r="X13" s="74">
        <f>'5C1B_DArbonne'!W13+'5C1A_Madison'!W13+'5C1C_Intl High'!W13+'5C3_UnvView'!X13+'5C1F_L.C. Charter'!W13+'5C1E_LFNO'!W13+'5C1D_NOMMA'!W13+'5C1AE_Noble Minds'!W13+'5C1J_Jeff Chamber'!W13+'5C1Q_Advantage'!W13+'5C1AF_JCFA-Laf'!W13+'5C1W_Willow'!W13+'5C1Z_Lincoln Prep'!W13+'5C1AA_Laurel'!W13+'5C1AB_Apex'!W13+'5C1AC_Smothers'!W13+'5C1AD_Greater'!W13+'5C1R_Iberville'!W13+'5C1N_Delta'!W13+'5C1S_LC Col Prep'!W13+'5C1T_Northeast'!W13+'5C1U_Acadiana Ren'!W13+'5C1I_LA Key'!W13+'5C1V_Laf Ren'!W13+'5C1O_Impact'!W13+'5C1P_Vision'!W13+'5C2_LAVCA'!X13+'5C1H_Southwest'!W13+'5C1G_JS Clark'!W13+'5C1AH_BRUP'!W13+'5C1X_Tangi'!W13+'5C1Y_GEO'!W13+'5C1AI_Harmony'!W13+'5C1AJ_Athlos'!W13+'5C1AG_Collegiate'!W13+'5C1M_GEO Mid'!W13+Placeholder_Tallulah!W13</f>
        <v>0</v>
      </c>
      <c r="Y13" s="93">
        <f>'5C1B_DArbonne'!X13+'5C1A_Madison'!X13+'5C1C_Intl High'!X13+'5C3_UnvView'!Y13+'5C1F_L.C. Charter'!X13+'5C1E_LFNO'!X13+'5C1D_NOMMA'!X13+'5C1AE_Noble Minds'!X13+'5C1J_Jeff Chamber'!X13+'5C1Q_Advantage'!X13+'5C1AF_JCFA-Laf'!X13+'5C1W_Willow'!X13+'5C1Z_Lincoln Prep'!X13+'5C1AA_Laurel'!X13+'5C1AB_Apex'!X13+'5C1AC_Smothers'!X13+'5C1AD_Greater'!X13+'5C1R_Iberville'!X13+'5C1N_Delta'!X13+'5C1S_LC Col Prep'!X13+'5C1T_Northeast'!X13+'5C1U_Acadiana Ren'!X13+'5C1I_LA Key'!X13+'5C1V_Laf Ren'!X13+'5C1O_Impact'!X13+'5C1P_Vision'!X13+'5C2_LAVCA'!Y13+'5C1H_Southwest'!X13+'5C1G_JS Clark'!X13+'5C1AH_BRUP'!X13+'5C1X_Tangi'!X13+'5C1Y_GEO'!X13+'5C1AI_Harmony'!X13+'5C1AJ_Athlos'!X13+'5C1AG_Collegiate'!X13+'5C1M_GEO Mid'!X13+Placeholder_Tallulah!X13</f>
        <v>0</v>
      </c>
      <c r="Z13" s="56">
        <f>'5C1B_DArbonne'!Y13+'5C1A_Madison'!Y13+'5C1C_Intl High'!Y13+'5C3_UnvView'!Z13+'5C1F_L.C. Charter'!Y13+'5C1E_LFNO'!Y13+'5C1D_NOMMA'!Y13+'5C1AE_Noble Minds'!Y13+'5C1J_Jeff Chamber'!Y13+'5C1Q_Advantage'!Y13+'5C1AF_JCFA-Laf'!Y13+'5C1W_Willow'!Y13+'5C1Z_Lincoln Prep'!Y13+'5C1AA_Laurel'!Y13+'5C1AB_Apex'!Y13+'5C1AC_Smothers'!Y13+'5C1AD_Greater'!Y13+'5C1R_Iberville'!Y13+'5C1N_Delta'!Y13+'5C1S_LC Col Prep'!Y13+'5C1T_Northeast'!Y13+'5C1U_Acadiana Ren'!Y13+'5C1I_LA Key'!Y13+'5C1V_Laf Ren'!Y13+'5C1O_Impact'!Y13+'5C1P_Vision'!Y13+'5C2_LAVCA'!Z13+'5C1H_Southwest'!Y13+'5C1G_JS Clark'!Y13+'5C1AH_BRUP'!Y13+'5C1X_Tangi'!Y13+'5C1Y_GEO'!Y13+'5C1AI_Harmony'!Y13+'5C1AJ_Athlos'!Y13+'5C1AG_Collegiate'!Y13+'5C1M_GEO Mid'!Y13+Placeholder_Tallulah!Y13</f>
        <v>0</v>
      </c>
      <c r="AA13" s="93">
        <f>'5C1B_DArbonne'!Z13+'5C1A_Madison'!Z13+'5C1C_Intl High'!Z13+'5C3_UnvView'!AA13+'5C1F_L.C. Charter'!Z13+'5C1E_LFNO'!Z13+'5C1D_NOMMA'!Z13+'5C1AE_Noble Minds'!Z13+'5C1J_Jeff Chamber'!Z13+'5C1Q_Advantage'!Z13+'5C1AF_JCFA-Laf'!Z13+'5C1W_Willow'!Z13+'5C1Z_Lincoln Prep'!Z13+'5C1AA_Laurel'!Z13+'5C1AB_Apex'!Z13+'5C1AC_Smothers'!Z13+'5C1AD_Greater'!Z13+'5C1R_Iberville'!Z13+'5C1N_Delta'!Z13+'5C1S_LC Col Prep'!Z13+'5C1T_Northeast'!Z13+'5C1U_Acadiana Ren'!Z13+'5C1I_LA Key'!Z13+'5C1V_Laf Ren'!Z13+'5C1O_Impact'!Z13+'5C1P_Vision'!Z13+'5C2_LAVCA'!AA13+'5C1H_Southwest'!Z13+'5C1G_JS Clark'!Z13+'5C1AH_BRUP'!Z13+'5C1X_Tangi'!Z13+'5C1Y_GEO'!Z13+'5C1AI_Harmony'!Z13+'5C1AJ_Athlos'!Z13+'5C1AG_Collegiate'!Z13+'5C1M_GEO Mid'!Z13+Placeholder_Tallulah!Z13</f>
        <v>0</v>
      </c>
      <c r="AB13" s="56">
        <f>'5C1B_DArbonne'!AA13+'5C1A_Madison'!AA13+'5C1C_Intl High'!AA13+'5C3_UnvView'!AB13+'5C1F_L.C. Charter'!AA13+'5C1E_LFNO'!AA13+'5C1D_NOMMA'!AA13+'5C1AE_Noble Minds'!AA13+'5C1J_Jeff Chamber'!AA13+'5C1Q_Advantage'!AA13+'5C1AF_JCFA-Laf'!AA13+'5C1W_Willow'!AA13+'5C1Z_Lincoln Prep'!AA13+'5C1AA_Laurel'!AA13+'5C1AB_Apex'!AA13+'5C1AC_Smothers'!AA13+'5C1AD_Greater'!AA13+'5C1R_Iberville'!AA13+'5C1N_Delta'!AA13+'5C1S_LC Col Prep'!AA13+'5C1T_Northeast'!AA13+'5C1U_Acadiana Ren'!AA13+'5C1I_LA Key'!AA13+'5C1V_Laf Ren'!AA13+'5C1O_Impact'!AA13+'5C1P_Vision'!AA13+'5C2_LAVCA'!AB13+'5C1H_Southwest'!AA13+'5C1G_JS Clark'!AA13+'5C1AH_BRUP'!AA13+'5C1X_Tangi'!AA13+'5C1Y_GEO'!AA13+'5C1AI_Harmony'!AA13+'5C1AJ_Athlos'!AA13+'5C1AG_Collegiate'!AA13+'5C1M_GEO Mid'!AA13+Placeholder_Tallulah!AA13</f>
        <v>0</v>
      </c>
      <c r="AC13" s="56">
        <f>'5C1B_DArbonne'!AB13+'5C1A_Madison'!AB13+'5C1C_Intl High'!AB13+'5C3_UnvView'!AC13+'5C1F_L.C. Charter'!AB13+'5C1E_LFNO'!AB13+'5C1D_NOMMA'!AB13+'5C1AE_Noble Minds'!AB13+'5C1J_Jeff Chamber'!AB13+'5C1Q_Advantage'!AB13+'5C1AF_JCFA-Laf'!AB13+'5C1W_Willow'!AB13+'5C1Z_Lincoln Prep'!AB13+'5C1AA_Laurel'!AB13+'5C1AB_Apex'!AB13+'5C1AC_Smothers'!AB13+'5C1AD_Greater'!AB13+'5C1R_Iberville'!AB13+'5C1N_Delta'!AB13+'5C1S_LC Col Prep'!AB13+'5C1T_Northeast'!AB13+'5C1U_Acadiana Ren'!AB13+'5C1I_LA Key'!AB13+'5C1V_Laf Ren'!AB13+'5C1O_Impact'!AB13+'5C1P_Vision'!AB13+'5C2_LAVCA'!AC13+'5C1H_Southwest'!AB13+'5C1G_JS Clark'!AB13+'5C1AH_BRUP'!AB13+'5C1X_Tangi'!AB13+'5C1Y_GEO'!AB13+'5C1AI_Harmony'!AB13+'5C1AJ_Athlos'!AB13+'5C1AG_Collegiate'!AB13+'5C1M_GEO Mid'!AB13+Placeholder_Tallulah!AB13</f>
        <v>0</v>
      </c>
      <c r="AD13" s="93">
        <f>'5C1B_DArbonne'!AC13+'5C1A_Madison'!AC13+'5C1C_Intl High'!AC13+'5C3_UnvView'!AD13+'5C1F_L.C. Charter'!AC13+'5C1E_LFNO'!AC13+'5C1D_NOMMA'!AC13+'5C1AE_Noble Minds'!AC13+'5C1J_Jeff Chamber'!AC13+'5C1Q_Advantage'!AC13+'5C1AF_JCFA-Laf'!AC13+'5C1W_Willow'!AC13+'5C1Z_Lincoln Prep'!AC13+'5C1AA_Laurel'!AC13+'5C1AB_Apex'!AC13+'5C1AC_Smothers'!AC13+'5C1AD_Greater'!AC13+'5C1R_Iberville'!AC13+'5C1N_Delta'!AC13+'5C1S_LC Col Prep'!AC13+'5C1T_Northeast'!AC13+'5C1U_Acadiana Ren'!AC13+'5C1I_LA Key'!AC13+'5C1V_Laf Ren'!AC13+'5C1O_Impact'!AC13+'5C1P_Vision'!AC13+'5C2_LAVCA'!AD13+'5C1H_Southwest'!AC13+'5C1G_JS Clark'!AC13+'5C1AH_BRUP'!AC13+'5C1X_Tangi'!AC13+'5C1Y_GEO'!AC13+'5C1AI_Harmony'!AC13+'5C1AJ_Athlos'!AC13+'5C1AG_Collegiate'!AC13+'5C1M_GEO Mid'!AC13+Placeholder_Tallulah!AC13</f>
        <v>0</v>
      </c>
      <c r="AE13" s="97">
        <f>'5C1B_DArbonne'!AD13+'5C1A_Madison'!AD13+'5C1C_Intl High'!AD13+'5C3_UnvView'!AE13+'5C1F_L.C. Charter'!AD13+'5C1E_LFNO'!AD13+'5C1D_NOMMA'!AD13+'5C1AE_Noble Minds'!AD13+'5C1J_Jeff Chamber'!AD13+'5C1Q_Advantage'!AD13+'5C1AF_JCFA-Laf'!AD13+'5C1W_Willow'!AD13+'5C1Z_Lincoln Prep'!AD13+'5C1AA_Laurel'!AD13+'5C1AB_Apex'!AD13+'5C1AC_Smothers'!AD13+'5C1AD_Greater'!AD13+'5C1R_Iberville'!AD13+'5C1N_Delta'!AD13+'5C1S_LC Col Prep'!AD13+'5C1T_Northeast'!AD13+'5C1U_Acadiana Ren'!AD13+'5C1I_LA Key'!AD13+'5C1V_Laf Ren'!AD13+'5C1O_Impact'!AD13+'5C1P_Vision'!AD13+'5C2_LAVCA'!AE13+'5C1H_Southwest'!AD13+'5C1G_JS Clark'!AD13+'5C1AH_BRUP'!AD13+'5C1X_Tangi'!AD13+'5C1Y_GEO'!AD13+'5C1AI_Harmony'!AD13+'5C1AJ_Athlos'!AD13+'5C1AG_Collegiate'!AD13+'5C1M_GEO Mid'!AD13+Placeholder_Tallulah!AD13</f>
        <v>0</v>
      </c>
      <c r="AF13" s="75">
        <f>'Source Data'!N13</f>
        <v>12201</v>
      </c>
      <c r="AG13" s="90">
        <f>'5C1B_DArbonne'!AF13+'5C1A_Madison'!AF13+'5C1C_Intl High'!AF13+'5C3_UnvView'!AG13+'5C1F_L.C. Charter'!AF13+'5C1E_LFNO'!AF13+'5C1D_NOMMA'!AF13+'5C1AE_Noble Minds'!AF13+'5C1J_Jeff Chamber'!AF13+'5C1Q_Advantage'!AF13+'5C1AF_JCFA-Laf'!AF13+'5C1W_Willow'!AF13+'5C1Z_Lincoln Prep'!AF13+'5C1AA_Laurel'!AF13+'5C1AB_Apex'!AF13+'5C1AC_Smothers'!AF13+'5C1AD_Greater'!AF13+'5C1R_Iberville'!AF13+'5C1N_Delta'!AF13+'5C1S_LC Col Prep'!AF13+'5C1T_Northeast'!AF13+'5C1U_Acadiana Ren'!AF13+'5C1I_LA Key'!AF13+'5C1V_Laf Ren'!AF13+'5C1O_Impact'!AF13+'5C1P_Vision'!AF13+'5C2_LAVCA'!AG13+'5C1H_Southwest'!AF13+'5C1G_JS Clark'!AF13+'5C1AH_BRUP'!AF13+'5C1X_Tangi'!AF13+'5C1Y_GEO'!AF13+'5C1AI_Harmony'!AF13+'5C1AJ_Athlos'!AF13+'5C1AG_Collegiate'!AF13+'5C1M_GEO Mid'!AF13+Placeholder_Tallulah!AF13</f>
        <v>0</v>
      </c>
      <c r="AH13" s="319">
        <f>'5C1B_DArbonne'!AG13+'5C1A_Madison'!AG13+'5C1C_Intl High'!AG13+'5C3_UnvView'!AH13+'5C1F_L.C. Charter'!AG13+'5C1E_LFNO'!AG13+'5C1D_NOMMA'!AG13+'5C1AE_Noble Minds'!AG13+'5C1J_Jeff Chamber'!AG13+'5C1Q_Advantage'!AG13+'5C1AF_JCFA-Laf'!AG13+'5C1W_Willow'!AG13+'5C1Z_Lincoln Prep'!AG13+'5C1AA_Laurel'!AG13+'5C1AB_Apex'!AG13+'5C1AC_Smothers'!AG13+'5C1AD_Greater'!AG13+'5C1R_Iberville'!AG13+'5C1N_Delta'!AG13+'5C1S_LC Col Prep'!AG13+'5C1T_Northeast'!AG13+'5C1U_Acadiana Ren'!AG13+'5C1I_LA Key'!AG13+'5C1V_Laf Ren'!AG13+'5C1O_Impact'!AG13+'5C1P_Vision'!AG13+'5C2_LAVCA'!AH13+'5C1H_Southwest'!AG13+'5C1G_JS Clark'!AG13+'5C1AH_BRUP'!AG13+'5C1X_Tangi'!AG13+'5C1Y_GEO'!AG13+'5C1AI_Harmony'!AG13+'5C1AJ_Athlos'!AG13+'5C1AG_Collegiate'!AG13+'5C1M_GEO Mid'!AG13+Placeholder_Tallulah!AG13</f>
        <v>0</v>
      </c>
      <c r="AI13" s="75">
        <f>'5C1B_DArbonne'!AH13+'5C1A_Madison'!AH13+'5C1C_Intl High'!AH13+'5C3_UnvView'!AI13+'5C1F_L.C. Charter'!AH13+'5C1E_LFNO'!AH13+'5C1D_NOMMA'!AH13+'5C1AE_Noble Minds'!AH13+'5C1J_Jeff Chamber'!AH13+'5C1Q_Advantage'!AH13+'5C1AF_JCFA-Laf'!AH13+'5C1W_Willow'!AH13+'5C1Z_Lincoln Prep'!AH13+'5C1AA_Laurel'!AH13+'5C1AB_Apex'!AH13+'5C1AC_Smothers'!AH13+'5C1AD_Greater'!AH13+'5C1R_Iberville'!AH13+'5C1N_Delta'!AH13+'5C1S_LC Col Prep'!AH13+'5C1T_Northeast'!AH13+'5C1U_Acadiana Ren'!AH13+'5C1I_LA Key'!AH13+'5C1V_Laf Ren'!AH13+'5C1O_Impact'!AH13+'5C1P_Vision'!AH13+'5C2_LAVCA'!AI13+'5C1H_Southwest'!AH13+'5C1G_JS Clark'!AH13+'5C1AH_BRUP'!AH13+'5C1X_Tangi'!AH13+'5C1Y_GEO'!AH13+'5C1AI_Harmony'!AH13+'5C1AJ_Athlos'!AH13+'5C1AG_Collegiate'!AH13+'5C1M_GEO Mid'!AH13+Placeholder_Tallulah!AH13</f>
        <v>0</v>
      </c>
      <c r="AJ13" s="319">
        <f>'5C1B_DArbonne'!AI13+'5C1A_Madison'!AI13+'5C1C_Intl High'!AI13+'5C3_UnvView'!AJ13+'5C1F_L.C. Charter'!AI13+'5C1E_LFNO'!AI13+'5C1D_NOMMA'!AI13+'5C1AE_Noble Minds'!AI13+'5C1J_Jeff Chamber'!AI13+'5C1Q_Advantage'!AI13+'5C1AF_JCFA-Laf'!AI13+'5C1W_Willow'!AI13+'5C1Z_Lincoln Prep'!AI13+'5C1AA_Laurel'!AI13+'5C1AB_Apex'!AI13+'5C1AC_Smothers'!AI13+'5C1AD_Greater'!AI13+'5C1R_Iberville'!AI13+'5C1N_Delta'!AI13+'5C1S_LC Col Prep'!AI13+'5C1T_Northeast'!AI13+'5C1U_Acadiana Ren'!AI13+'5C1I_LA Key'!AI13+'5C1V_Laf Ren'!AI13+'5C1O_Impact'!AI13+'5C1P_Vision'!AI13+'5C2_LAVCA'!AJ13+'5C1H_Southwest'!AI13+'5C1G_JS Clark'!AI13+'5C1AH_BRUP'!AI13+'5C1X_Tangi'!AI13+'5C1Y_GEO'!AI13+'5C1AI_Harmony'!AI13+'5C1AJ_Athlos'!AI13+'5C1AG_Collegiate'!AI13+'5C1M_GEO Mid'!AI13+Placeholder_Tallulah!AI13</f>
        <v>0</v>
      </c>
      <c r="AK13" s="77">
        <f>'5C1B_DArbonne'!AJ13+'5C1A_Madison'!AJ13+'5C1C_Intl High'!AJ13+'5C3_UnvView'!AK13+'5C1F_L.C. Charter'!AJ13+'5C1E_LFNO'!AJ13+'5C1D_NOMMA'!AJ13+'5C1AE_Noble Minds'!AJ13+'5C1J_Jeff Chamber'!AJ13+'5C1Q_Advantage'!AJ13+'5C1AF_JCFA-Laf'!AJ13+'5C1W_Willow'!AJ13+'5C1Z_Lincoln Prep'!AJ13+'5C1AA_Laurel'!AJ13+'5C1AB_Apex'!AJ13+'5C1AC_Smothers'!AJ13+'5C1AD_Greater'!AJ13+'5C1R_Iberville'!AJ13+'5C1N_Delta'!AJ13+'5C1S_LC Col Prep'!AJ13+'5C1T_Northeast'!AJ13+'5C1U_Acadiana Ren'!AJ13+'5C1I_LA Key'!AJ13+'5C1V_Laf Ren'!AJ13+'5C1O_Impact'!AJ13+'5C1P_Vision'!AJ13+'5C2_LAVCA'!AK13+'5C1H_Southwest'!AJ13+'5C1G_JS Clark'!AJ13+'5C1AH_BRUP'!AJ13+'5C1X_Tangi'!AJ13+'5C1Y_GEO'!AJ13+'5C1AI_Harmony'!AJ13+'5C1AJ_Athlos'!AJ13+'5C1AG_Collegiate'!AJ13+'5C1M_GEO Mid'!AJ13+Placeholder_Tallulah!AJ13</f>
        <v>0</v>
      </c>
      <c r="AL13" s="76">
        <f>'5C1B_DArbonne'!AK13+'5C1A_Madison'!AK13+'5C1C_Intl High'!AK13+'5C3_UnvView'!AL13+'5C1F_L.C. Charter'!AK13+'5C1E_LFNO'!AK13+'5C1D_NOMMA'!AK13+'5C1AE_Noble Minds'!AK13+'5C1J_Jeff Chamber'!AK13+'5C1Q_Advantage'!AK13+'5C1AF_JCFA-Laf'!AK13+'5C1W_Willow'!AK13+'5C1Z_Lincoln Prep'!AK13+'5C1AA_Laurel'!AK13+'5C1AB_Apex'!AK13+'5C1AC_Smothers'!AK13+'5C1AD_Greater'!AK13+'5C1R_Iberville'!AK13+'5C1N_Delta'!AK13+'5C1S_LC Col Prep'!AK13+'5C1T_Northeast'!AK13+'5C1U_Acadiana Ren'!AK13+'5C1I_LA Key'!AK13+'5C1V_Laf Ren'!AK13+'5C1O_Impact'!AK13+'5C1P_Vision'!AK13+'5C2_LAVCA'!AL13+'5C1H_Southwest'!AK13+'5C1G_JS Clark'!AK13+'5C1AH_BRUP'!AK13+'5C1X_Tangi'!AK13+'5C1Y_GEO'!AK13+'5C1AI_Harmony'!AK13+'5C1AJ_Athlos'!AK13+'5C1AG_Collegiate'!AK13+'5C1M_GEO Mid'!AK13+Placeholder_Tallulah!AK13</f>
        <v>0</v>
      </c>
      <c r="AM13" s="90">
        <f>'5C1B_DArbonne'!AL13+'5C1A_Madison'!AL13+'5C1C_Intl High'!AL13+'5C3_UnvView'!AM13+'5C1F_L.C. Charter'!AL13+'5C1E_LFNO'!AL13+'5C1D_NOMMA'!AL13+'5C1AE_Noble Minds'!AL13+'5C1J_Jeff Chamber'!AL13+'5C1Q_Advantage'!AL13+'5C1AF_JCFA-Laf'!AL13+'5C1W_Willow'!AL13+'5C1Z_Lincoln Prep'!AL13+'5C1AA_Laurel'!AL13+'5C1AB_Apex'!AL13+'5C1AC_Smothers'!AL13+'5C1AD_Greater'!AL13+'5C1R_Iberville'!AL13+'5C1N_Delta'!AL13+'5C1S_LC Col Prep'!AL13+'5C1T_Northeast'!AL13+'5C1U_Acadiana Ren'!AL13+'5C1I_LA Key'!AL13+'5C1V_Laf Ren'!AL13+'5C1O_Impact'!AL13+'5C1P_Vision'!AL13+'5C2_LAVCA'!AM13+'5C1H_Southwest'!AL13+'5C1G_JS Clark'!AL13+'5C1AH_BRUP'!AL13+'5C1X_Tangi'!AL13+'5C1Y_GEO'!AL13+'5C1AI_Harmony'!AL13+'5C1AJ_Athlos'!AL13+'5C1AG_Collegiate'!AL13+'5C1M_GEO Mid'!AL13+Placeholder_Tallulah!AL13</f>
        <v>621031</v>
      </c>
      <c r="AN13" s="79">
        <f>'5C1B_DArbonne'!AM13+'5C1A_Madison'!AM13+'5C1C_Intl High'!AM13+'5C3_UnvView'!AN13+'5C1F_L.C. Charter'!AM13+'5C1E_LFNO'!AM13+'5C1D_NOMMA'!AM13+'5C1AE_Noble Minds'!AM13+'5C1J_Jeff Chamber'!AM13+'5C1Q_Advantage'!AM13+'5C1AF_JCFA-Laf'!AM13+'5C1W_Willow'!AM13+'5C1Z_Lincoln Prep'!AM13+'5C1AA_Laurel'!AM13+'5C1AB_Apex'!AM13+'5C1AC_Smothers'!AM13+'5C1AD_Greater'!AM13+'5C1R_Iberville'!AM13+'5C1N_Delta'!AM13+'5C1S_LC Col Prep'!AM13+'5C1T_Northeast'!AM13+'5C1U_Acadiana Ren'!AM13+'5C1I_LA Key'!AM13+'5C1V_Laf Ren'!AM13+'5C1O_Impact'!AM13+'5C1P_Vision'!AM13+'5C2_LAVCA'!AN13+'5C1H_Southwest'!AM13+'5C1G_JS Clark'!AM13+'5C1AH_BRUP'!AM13+'5C1X_Tangi'!AM13+'5C1Y_GEO'!AM13+'5C1AI_Harmony'!AM13+'5C1AJ_Athlos'!AM13+'5C1AG_Collegiate'!AM13+'5C1M_GEO Mid'!AM13+Placeholder_Tallulah!AM13</f>
        <v>0</v>
      </c>
      <c r="AO13" s="90">
        <f>'5C1B_DArbonne'!AN13+'5C1A_Madison'!AN13+'5C1C_Intl High'!AN13+'5C3_UnvView'!AO13+'5C1F_L.C. Charter'!AN13+'5C1E_LFNO'!AN13+'5C1D_NOMMA'!AN13+'5C1AE_Noble Minds'!AN13+'5C1J_Jeff Chamber'!AN13+'5C1Q_Advantage'!AN13+'5C1AF_JCFA-Laf'!AN13+'5C1W_Willow'!AN13+'5C1Z_Lincoln Prep'!AN13+'5C1AA_Laurel'!AN13+'5C1AB_Apex'!AN13+'5C1AC_Smothers'!AN13+'5C1AD_Greater'!AN13+'5C1R_Iberville'!AN13+'5C1N_Delta'!AN13+'5C1S_LC Col Prep'!AN13+'5C1T_Northeast'!AN13+'5C1U_Acadiana Ren'!AN13+'5C1I_LA Key'!AN13+'5C1V_Laf Ren'!AN13+'5C1O_Impact'!AN13+'5C1P_Vision'!AN13+'5C2_LAVCA'!AO13+'5C1H_Southwest'!AN13+'5C1G_JS Clark'!AN13+'5C1AH_BRUP'!AN13+'5C1X_Tangi'!AN13+'5C1Y_GEO'!AN13+'5C1AI_Harmony'!AN13+'5C1AJ_Athlos'!AN13+'5C1AG_Collegiate'!AN13+'5C1M_GEO Mid'!AN13+Placeholder_Tallulah!AN13</f>
        <v>0</v>
      </c>
      <c r="AP13" s="77">
        <f>'5C1B_DArbonne'!AO13+'5C1A_Madison'!AO13+'5C1C_Intl High'!AO13+'5C3_UnvView'!AP13+'5C1F_L.C. Charter'!AO13+'5C1E_LFNO'!AO13+'5C1D_NOMMA'!AO13+'5C1AE_Noble Minds'!AO13+'5C1J_Jeff Chamber'!AO13+'5C1Q_Advantage'!AO13+'5C1AF_JCFA-Laf'!AO13+'5C1W_Willow'!AO13+'5C1Z_Lincoln Prep'!AO13+'5C1AA_Laurel'!AO13+'5C1AB_Apex'!AO13+'5C1AC_Smothers'!AO13+'5C1AD_Greater'!AO13+'5C1R_Iberville'!AO13+'5C1N_Delta'!AO13+'5C1S_LC Col Prep'!AO13+'5C1T_Northeast'!AO13+'5C1U_Acadiana Ren'!AO13+'5C1I_LA Key'!AO13+'5C1V_Laf Ren'!AO13+'5C1O_Impact'!AO13+'5C1P_Vision'!AO13+'5C2_LAVCA'!AP13+'5C1H_Southwest'!AO13+'5C1G_JS Clark'!AO13+'5C1AH_BRUP'!AO13+'5C1X_Tangi'!AO13+'5C1Y_GEO'!AO13+'5C1AI_Harmony'!AO13+'5C1AJ_Athlos'!AO13+'5C1AG_Collegiate'!AO13+'5C1M_GEO Mid'!AO13+Placeholder_Tallulah!AO13</f>
        <v>-9878</v>
      </c>
      <c r="AQ13" s="90">
        <f>'5C1B_DArbonne'!AP13+'5C1A_Madison'!AP13+'5C1C_Intl High'!AP13+'5C3_UnvView'!AQ13+'5C1F_L.C. Charter'!AP13+'5C1E_LFNO'!AP13+'5C1D_NOMMA'!AP13+'5C1AE_Noble Minds'!AP13+'5C1J_Jeff Chamber'!AP13+'5C1Q_Advantage'!AP13+'5C1AF_JCFA-Laf'!AP13+'5C1W_Willow'!AP13+'5C1Z_Lincoln Prep'!AP13+'5C1AA_Laurel'!AP13+'5C1AB_Apex'!AP13+'5C1AC_Smothers'!AP13+'5C1AD_Greater'!AP13+'5C1R_Iberville'!AP13+'5C1N_Delta'!AP13+'5C1S_LC Col Prep'!AP13+'5C1T_Northeast'!AP13+'5C1U_Acadiana Ren'!AP13+'5C1I_LA Key'!AP13+'5C1V_Laf Ren'!AP13+'5C1O_Impact'!AP13+'5C1P_Vision'!AP13+'5C2_LAVCA'!AQ13+'5C1H_Southwest'!AP13+'5C1G_JS Clark'!AP13+'5C1AH_BRUP'!AP13+'5C1X_Tangi'!AP13+'5C1Y_GEO'!AP13+'5C1AI_Harmony'!AP13+'5C1AJ_Athlos'!AP13+'5C1AG_Collegiate'!AP13+'5C1M_GEO Mid'!AP13+Placeholder_Tallulah!AP13</f>
        <v>0</v>
      </c>
      <c r="AR13" s="77">
        <f>'5C1B_DArbonne'!AQ13+'5C1A_Madison'!AQ13+'5C1C_Intl High'!AQ13+'5C3_UnvView'!AR13+'5C1F_L.C. Charter'!AQ13+'5C1E_LFNO'!AQ13+'5C1D_NOMMA'!AQ13+'5C1AE_Noble Minds'!AQ13+'5C1J_Jeff Chamber'!AQ13+'5C1Q_Advantage'!AQ13+'5C1AF_JCFA-Laf'!AQ13+'5C1W_Willow'!AQ13+'5C1Z_Lincoln Prep'!AQ13+'5C1AA_Laurel'!AQ13+'5C1AB_Apex'!AQ13+'5C1AC_Smothers'!AQ13+'5C1AD_Greater'!AQ13+'5C1R_Iberville'!AQ13+'5C1N_Delta'!AQ13+'5C1S_LC Col Prep'!AQ13+'5C1T_Northeast'!AQ13+'5C1U_Acadiana Ren'!AQ13+'5C1I_LA Key'!AQ13+'5C1V_Laf Ren'!AQ13+'5C1O_Impact'!AQ13+'5C1P_Vision'!AQ13+'5C2_LAVCA'!AR13+'5C1H_Southwest'!AQ13+'5C1G_JS Clark'!AQ13+'5C1AH_BRUP'!AQ13+'5C1X_Tangi'!AQ13+'5C1Y_GEO'!AQ13+'5C1AI_Harmony'!AQ13+'5C1AJ_Athlos'!AQ13+'5C1AG_Collegiate'!AQ13+'5C1M_GEO Mid'!AQ13+Placeholder_Tallulah!AQ13</f>
        <v>0</v>
      </c>
      <c r="AS13" s="77">
        <f>'5C1B_DArbonne'!AR13+'5C1A_Madison'!AR13+'5C1C_Intl High'!AR13+'5C3_UnvView'!AS13+'5C1F_L.C. Charter'!AR13+'5C1E_LFNO'!AR13+'5C1D_NOMMA'!AR13+'5C1AE_Noble Minds'!AR13+'5C1J_Jeff Chamber'!AR13+'5C1Q_Advantage'!AR13+'5C1AF_JCFA-Laf'!AR13+'5C1W_Willow'!AR13+'5C1Z_Lincoln Prep'!AR13+'5C1AA_Laurel'!AR13+'5C1AB_Apex'!AR13+'5C1AC_Smothers'!AR13+'5C1AD_Greater'!AR13+'5C1R_Iberville'!AR13+'5C1N_Delta'!AR13+'5C1S_LC Col Prep'!AR13+'5C1T_Northeast'!AR13+'5C1U_Acadiana Ren'!AR13+'5C1I_LA Key'!AR13+'5C1V_Laf Ren'!AR13+'5C1O_Impact'!AR13+'5C1P_Vision'!AR13+'5C2_LAVCA'!AS13+'5C1H_Southwest'!AR13+'5C1G_JS Clark'!AR13+'5C1AH_BRUP'!AR13+'5C1X_Tangi'!AR13+'5C1Y_GEO'!AR13+'5C1AI_Harmony'!AR13+'5C1AJ_Athlos'!AR13+'5C1AG_Collegiate'!AR13+'5C1M_GEO Mid'!AR13+Placeholder_Tallulah!AR13</f>
        <v>0</v>
      </c>
      <c r="AT13" s="90">
        <f>'5C1B_DArbonne'!AS13+'5C1A_Madison'!AS13+'5C1C_Intl High'!AS13+'5C3_UnvView'!AT13+'5C1F_L.C. Charter'!AS13+'5C1E_LFNO'!AS13+'5C1D_NOMMA'!AS13+'5C1AE_Noble Minds'!AS13+'5C1J_Jeff Chamber'!AS13+'5C1Q_Advantage'!AS13+'5C1AF_JCFA-Laf'!AS13+'5C1W_Willow'!AS13+'5C1Z_Lincoln Prep'!AS13+'5C1AA_Laurel'!AS13+'5C1AB_Apex'!AS13+'5C1AC_Smothers'!AS13+'5C1AD_Greater'!AS13+'5C1R_Iberville'!AS13+'5C1N_Delta'!AS13+'5C1S_LC Col Prep'!AS13+'5C1T_Northeast'!AS13+'5C1U_Acadiana Ren'!AS13+'5C1I_LA Key'!AS13+'5C1V_Laf Ren'!AS13+'5C1O_Impact'!AS13+'5C1P_Vision'!AS13+'5C2_LAVCA'!AT13+'5C1H_Southwest'!AS13+'5C1G_JS Clark'!AS13+'5C1AH_BRUP'!AS13+'5C1X_Tangi'!AS13+'5C1Y_GEO'!AS13+'5C1AI_Harmony'!AS13+'5C1AJ_Athlos'!AS13+'5C1AG_Collegiate'!AS13+'5C1M_GEO Mid'!AS13+Placeholder_Tallulah!AS13</f>
        <v>76182</v>
      </c>
      <c r="AU13" s="78">
        <f t="shared" si="1"/>
        <v>0</v>
      </c>
      <c r="AV13" s="87">
        <f t="shared" si="2"/>
        <v>76182</v>
      </c>
      <c r="AW13" s="189"/>
      <c r="AX13" s="74" t="e">
        <f>'5C1B_DArbonne'!AU13+'5C1A_Madison'!AU13+'5C1C_Intl High'!AU13+'5C3_UnvView'!AV13+'5C1F_L.C. Charter'!AU13+'5C1E_LFNO'!AU13+'5C1D_NOMMA'!AU13+'5C1AE_Noble Minds'!AU13+'5C1J_Jeff Chamber'!AU13+'5C1Q_Advantage'!AU13+'5C1AF_JCFA-Laf'!AU13+'5C1W_Willow'!AU13+'5C1Z_Lincoln Prep'!AU13+'5C1AA_Laurel'!AU13+'5C1AB_Apex'!AU13+'5C1AC_Smothers'!AU13+'5C1AD_Greater'!AU13+'5C1R_Iberville'!AU13+'5C1N_Delta'!AU13+'5C1S_LC Col Prep'!AU13+'5C1T_Northeast'!AU13+'5C1U_Acadiana Ren'!AU13+'5C1I_LA Key'!AU13+'5C1V_Laf Ren'!AU13+'5C1O_Impact'!AU13+'5C1P_Vision'!AU13+'5C2_LAVCA'!AV13+'5C1H_Southwest'!AU13+'5C1G_JS Clark'!AU13+'5C1AH_BRUP'!AU13+'5C1X_Tangi'!AU13+'5C1Y_GEO'!AU13+'5C1AI_Harmony'!AU13+'5C1AJ_Athlos'!AU13+'5C1AG_Collegiate'!AU13+'5C1M_GEO Mid'!AU13+Placeholder_Tallulah!#REF!</f>
        <v>#REF!</v>
      </c>
      <c r="AY13" s="74">
        <f t="shared" si="3"/>
        <v>0</v>
      </c>
      <c r="AZ13" s="74" t="e">
        <f t="shared" si="4"/>
        <v>#REF!</v>
      </c>
    </row>
    <row r="14" spans="1:52" ht="16.149999999999999" customHeight="1" x14ac:dyDescent="0.2">
      <c r="A14" s="54">
        <v>8</v>
      </c>
      <c r="B14" s="55" t="s">
        <v>14</v>
      </c>
      <c r="C14" s="319">
        <f>'5C1B_DArbonne'!C14+'5C1A_Madison'!C14+'5C1C_Intl High'!C14+'5C3_UnvView'!C14+'5C1F_L.C. Charter'!C14+'5C1E_LFNO'!C14+'5C1D_NOMMA'!C14+'5C1AE_Noble Minds'!C14+'5C1J_Jeff Chamber'!C14+'5C1Q_Advantage'!C14+'5C1AF_JCFA-Laf'!C14+'5C1W_Willow'!C14+'5C1Z_Lincoln Prep'!C14+'5C1AA_Laurel'!C14+'5C1AB_Apex'!C14+'5C1AC_Smothers'!C14+'5C1AD_Greater'!C14+'5C1R_Iberville'!C14+'5C1N_Delta'!C14+'5C1S_LC Col Prep'!C14+'5C1T_Northeast'!C14+'5C1U_Acadiana Ren'!C14+'5C1I_LA Key'!C14+'5C1V_Laf Ren'!C14+'5C1O_Impact'!C14+'5C1P_Vision'!C14+'5C2_LAVCA'!C14+'5C1H_Southwest'!C14+'5C1G_JS Clark'!C14+'5C1AH_BRUP'!C14+'5C1X_Tangi'!C14+'5C1Y_GEO'!C14+'5C1AI_Harmony'!C14+'5C1AJ_Athlos'!C14+'5C1AG_Collegiate'!C14+'5C1M_GEO Mid'!C14+Placeholder_Tallulah!C14</f>
        <v>0</v>
      </c>
      <c r="D14" s="56">
        <f>'Source Data'!H14</f>
        <v>4738.9956586322805</v>
      </c>
      <c r="E14" s="74">
        <f>'5C1B_DArbonne'!E14+'5C1A_Madison'!E14+'5C1C_Intl High'!E14+'5C3_UnvView'!E14+'5C1F_L.C. Charter'!E14+'5C1E_LFNO'!E14+'5C1D_NOMMA'!E14+'5C1AE_Noble Minds'!E14+'5C1J_Jeff Chamber'!E14+'5C1Q_Advantage'!E14+'5C1AF_JCFA-Laf'!E14+'5C1W_Willow'!E14+'5C1Z_Lincoln Prep'!E14+'5C1AA_Laurel'!E14+'5C1AB_Apex'!E14+'5C1AC_Smothers'!E14+'5C1AD_Greater'!E14+'5C1R_Iberville'!E14+'5C1N_Delta'!E14+'5C1S_LC Col Prep'!E14+'5C1T_Northeast'!E14+'5C1U_Acadiana Ren'!E14+'5C1I_LA Key'!E14+'5C1V_Laf Ren'!E14+'5C1O_Impact'!E14+'5C1P_Vision'!E14+'5C2_LAVCA'!E14+'5C1H_Southwest'!E14+'5C1G_JS Clark'!E14+'5C1AH_BRUP'!E14+'5C1X_Tangi'!E14+'5C1Y_GEO'!E14+'5C1AI_Harmony'!E14+'5C1AJ_Athlos'!E14+'5C1AG_Collegiate'!E14+'5C1M_GEO Mid'!E14+Placeholder_Tallulah!E14</f>
        <v>0</v>
      </c>
      <c r="F14" s="337">
        <f>'5C1B_DArbonne'!F14+'5C1A_Madison'!F14+'5C1C_Intl High'!F14+'5C3_UnvView'!F14+'5C1F_L.C. Charter'!F14+'5C1E_LFNO'!F14+'5C1D_NOMMA'!F14+'5C1AE_Noble Minds'!F14+'5C1J_Jeff Chamber'!F14+'5C1Q_Advantage'!F14+'5C1AF_JCFA-Laf'!F14+'5C1W_Willow'!F14+'5C1Z_Lincoln Prep'!F14+'5C1AA_Laurel'!F14+'5C1AB_Apex'!F14+'5C1AC_Smothers'!F14+'5C1AD_Greater'!F14+'5C1R_Iberville'!F14+'5C1N_Delta'!F14+'5C1S_LC Col Prep'!F14+'5C1T_Northeast'!F14+'5C1U_Acadiana Ren'!F14+'5C1I_LA Key'!F14+'5C1V_Laf Ren'!F14+'5C1O_Impact'!F14+'5C1P_Vision'!F14+'5C2_LAVCA'!F14+'5C1H_Southwest'!F14+'5C1G_JS Clark'!F14+'5C1AH_BRUP'!F14+'5C1X_Tangi'!F14+'5C1Y_GEO'!F14+'5C1AI_Harmony'!F14+'5C1AJ_Athlos'!F14+'5C1AG_Collegiate'!F14+'5C1M_GEO Mid'!F14+Placeholder_Tallulah!F14</f>
        <v>0</v>
      </c>
      <c r="G14" s="56">
        <f>'Source Data'!I14</f>
        <v>631.46888950213452</v>
      </c>
      <c r="H14" s="74">
        <f>'5C1B_DArbonne'!H14+'5C1A_Madison'!H14+'5C1C_Intl High'!H14+'5C3_UnvView'!H14+'5C1F_L.C. Charter'!H14+'5C1E_LFNO'!H14+'5C1D_NOMMA'!H14+'5C1AE_Noble Minds'!H14+'5C1J_Jeff Chamber'!H14+'5C1Q_Advantage'!H14+'5C1AF_JCFA-Laf'!H14+'5C1W_Willow'!H14+'5C1Z_Lincoln Prep'!H14+'5C1AA_Laurel'!H14+'5C1AB_Apex'!H14+'5C1AC_Smothers'!H14+'5C1AD_Greater'!H14+'5C1R_Iberville'!H14+'5C1N_Delta'!H14+'5C1S_LC Col Prep'!H14+'5C1T_Northeast'!H14+'5C1U_Acadiana Ren'!H14+'5C1I_LA Key'!H14+'5C1V_Laf Ren'!H14+'5C1O_Impact'!H14+'5C1P_Vision'!H14+'5C2_LAVCA'!H14+'5C1H_Southwest'!H14+'5C1G_JS Clark'!H14+'5C1AH_BRUP'!H14+'5C1X_Tangi'!H14+'5C1Y_GEO'!H14+'5C1AI_Harmony'!H14+'5C1AJ_Athlos'!H14+'5C1AG_Collegiate'!H14+'5C1M_GEO Mid'!H14+Placeholder_Tallulah!H14</f>
        <v>0</v>
      </c>
      <c r="I14" s="337">
        <f>'5C1B_DArbonne'!I14+'5C1A_Madison'!I14+'5C1C_Intl High'!I14+'5C3_UnvView'!I14+'5C1F_L.C. Charter'!I14+'5C1E_LFNO'!I14+'5C1D_NOMMA'!I14+'5C1AE_Noble Minds'!I14+'5C1J_Jeff Chamber'!I14+'5C1Q_Advantage'!I14+'5C1AF_JCFA-Laf'!I14+'5C1W_Willow'!I14+'5C1Z_Lincoln Prep'!I14+'5C1AA_Laurel'!I14+'5C1AB_Apex'!I14+'5C1AC_Smothers'!I14+'5C1AD_Greater'!I14+'5C1R_Iberville'!I14+'5C1N_Delta'!I14+'5C1S_LC Col Prep'!I14+'5C1T_Northeast'!I14+'5C1U_Acadiana Ren'!I14+'5C1I_LA Key'!I14+'5C1V_Laf Ren'!I14+'5C1O_Impact'!I14+'5C1P_Vision'!I14+'5C2_LAVCA'!I14+'5C1H_Southwest'!I14+'5C1G_JS Clark'!I14+'5C1AH_BRUP'!I14+'5C1X_Tangi'!I14+'5C1Y_GEO'!I14+'5C1AI_Harmony'!I14+'5C1AJ_Athlos'!I14+'5C1AG_Collegiate'!I14+'5C1M_GEO Mid'!I14+Placeholder_Tallulah!I14</f>
        <v>0</v>
      </c>
      <c r="J14" s="56">
        <f>'Source Data'!J14</f>
        <v>172.21878804603671</v>
      </c>
      <c r="K14" s="74">
        <f>'5C1B_DArbonne'!K14+'5C1A_Madison'!K14+'5C1C_Intl High'!K14+'5C3_UnvView'!K14+'5C1F_L.C. Charter'!K14+'5C1E_LFNO'!K14+'5C1D_NOMMA'!K14+'5C1AE_Noble Minds'!K14+'5C1J_Jeff Chamber'!K14+'5C1Q_Advantage'!K14+'5C1AF_JCFA-Laf'!K14+'5C1W_Willow'!K14+'5C1Z_Lincoln Prep'!K14+'5C1AA_Laurel'!K14+'5C1AB_Apex'!K14+'5C1AC_Smothers'!K14+'5C1AD_Greater'!K14+'5C1R_Iberville'!K14+'5C1N_Delta'!K14+'5C1S_LC Col Prep'!K14+'5C1T_Northeast'!K14+'5C1U_Acadiana Ren'!K14+'5C1I_LA Key'!K14+'5C1V_Laf Ren'!K14+'5C1O_Impact'!K14+'5C1P_Vision'!K14+'5C2_LAVCA'!K14+'5C1H_Southwest'!K14+'5C1G_JS Clark'!K14+'5C1AH_BRUP'!K14+'5C1X_Tangi'!K14+'5C1Y_GEO'!K14+'5C1AI_Harmony'!K14+'5C1AJ_Athlos'!K14+'5C1AG_Collegiate'!K14+'5C1M_GEO Mid'!K14+Placeholder_Tallulah!K14</f>
        <v>0</v>
      </c>
      <c r="L14" s="337">
        <f>'5C1B_DArbonne'!L14+'5C1A_Madison'!L14+'5C1C_Intl High'!L14+'5C3_UnvView'!L14+'5C1F_L.C. Charter'!L14+'5C1E_LFNO'!L14+'5C1D_NOMMA'!L14+'5C1AE_Noble Minds'!L14+'5C1J_Jeff Chamber'!L14+'5C1Q_Advantage'!L14+'5C1AF_JCFA-Laf'!L14+'5C1W_Willow'!L14+'5C1Z_Lincoln Prep'!L14+'5C1AA_Laurel'!L14+'5C1AB_Apex'!L14+'5C1AC_Smothers'!L14+'5C1AD_Greater'!L14+'5C1R_Iberville'!L14+'5C1N_Delta'!L14+'5C1S_LC Col Prep'!L14+'5C1T_Northeast'!L14+'5C1U_Acadiana Ren'!L14+'5C1I_LA Key'!L14+'5C1V_Laf Ren'!L14+'5C1O_Impact'!L14+'5C1P_Vision'!L14+'5C2_LAVCA'!L14+'5C1H_Southwest'!L14+'5C1G_JS Clark'!L14+'5C1AH_BRUP'!L14+'5C1X_Tangi'!L14+'5C1Y_GEO'!L14+'5C1AI_Harmony'!L14+'5C1AJ_Athlos'!L14+'5C1AG_Collegiate'!L14+'5C1M_GEO Mid'!L14+Placeholder_Tallulah!L14</f>
        <v>0</v>
      </c>
      <c r="M14" s="56">
        <f>'Source Data'!K14</f>
        <v>4305.4697011509179</v>
      </c>
      <c r="N14" s="74">
        <f>'5C1B_DArbonne'!N14+'5C1A_Madison'!N14+'5C1C_Intl High'!N14+'5C3_UnvView'!N14+'5C1F_L.C. Charter'!N14+'5C1E_LFNO'!N14+'5C1D_NOMMA'!N14+'5C1AE_Noble Minds'!N14+'5C1J_Jeff Chamber'!N14+'5C1Q_Advantage'!N14+'5C1AF_JCFA-Laf'!N14+'5C1W_Willow'!N14+'5C1Z_Lincoln Prep'!N14+'5C1AA_Laurel'!N14+'5C1AB_Apex'!N14+'5C1AC_Smothers'!N14+'5C1AD_Greater'!N14+'5C1R_Iberville'!N14+'5C1N_Delta'!N14+'5C1S_LC Col Prep'!N14+'5C1T_Northeast'!N14+'5C1U_Acadiana Ren'!N14+'5C1I_LA Key'!N14+'5C1V_Laf Ren'!N14+'5C1O_Impact'!N14+'5C1P_Vision'!N14+'5C2_LAVCA'!N14+'5C1H_Southwest'!N14+'5C1G_JS Clark'!N14+'5C1AH_BRUP'!N14+'5C1X_Tangi'!N14+'5C1Y_GEO'!N14+'5C1AI_Harmony'!N14+'5C1AJ_Athlos'!N14+'5C1AG_Collegiate'!N14+'5C1M_GEO Mid'!N14+Placeholder_Tallulah!N14</f>
        <v>0</v>
      </c>
      <c r="O14" s="337">
        <f>'5C1B_DArbonne'!O14+'5C1A_Madison'!O14+'5C1C_Intl High'!O14+'5C3_UnvView'!O14+'5C1F_L.C. Charter'!O14+'5C1E_LFNO'!O14+'5C1D_NOMMA'!O14+'5C1AE_Noble Minds'!O14+'5C1J_Jeff Chamber'!O14+'5C1Q_Advantage'!O14+'5C1AF_JCFA-Laf'!O14+'5C1W_Willow'!O14+'5C1Z_Lincoln Prep'!O14+'5C1AA_Laurel'!O14+'5C1AB_Apex'!O14+'5C1AC_Smothers'!O14+'5C1AD_Greater'!O14+'5C1R_Iberville'!O14+'5C1N_Delta'!O14+'5C1S_LC Col Prep'!O14+'5C1T_Northeast'!O14+'5C1U_Acadiana Ren'!O14+'5C1I_LA Key'!O14+'5C1V_Laf Ren'!O14+'5C1O_Impact'!O14+'5C1P_Vision'!O14+'5C2_LAVCA'!O14+'5C1H_Southwest'!O14+'5C1G_JS Clark'!O14+'5C1AH_BRUP'!O14+'5C1X_Tangi'!O14+'5C1Y_GEO'!O14+'5C1AI_Harmony'!O14+'5C1AJ_Athlos'!O14+'5C1AG_Collegiate'!O14+'5C1M_GEO Mid'!O14+Placeholder_Tallulah!O14</f>
        <v>0</v>
      </c>
      <c r="P14" s="56">
        <f>'Source Data'!L14</f>
        <v>1722.1878804603671</v>
      </c>
      <c r="Q14" s="74">
        <f>'5C1B_DArbonne'!Q14+'5C1A_Madison'!Q14+'5C1C_Intl High'!Q14+'5C3_UnvView'!Q14+'5C1F_L.C. Charter'!Q14+'5C1E_LFNO'!Q14+'5C1D_NOMMA'!Q14+'5C1AE_Noble Minds'!Q14+'5C1J_Jeff Chamber'!Q14+'5C1Q_Advantage'!Q14+'5C1AF_JCFA-Laf'!Q14+'5C1W_Willow'!Q14+'5C1Z_Lincoln Prep'!Q14+'5C1AA_Laurel'!Q14+'5C1AB_Apex'!Q14+'5C1AC_Smothers'!Q14+'5C1AD_Greater'!Q14+'5C1R_Iberville'!Q14+'5C1N_Delta'!Q14+'5C1S_LC Col Prep'!Q14+'5C1T_Northeast'!Q14+'5C1U_Acadiana Ren'!Q14+'5C1I_LA Key'!Q14+'5C1V_Laf Ren'!Q14+'5C1O_Impact'!Q14+'5C1P_Vision'!Q14+'5C2_LAVCA'!Q14+'5C1H_Southwest'!Q14+'5C1G_JS Clark'!Q14+'5C1AH_BRUP'!Q14+'5C1X_Tangi'!Q14+'5C1Y_GEO'!Q14+'5C1AI_Harmony'!Q14+'5C1AJ_Athlos'!Q14+'5C1AG_Collegiate'!Q14+'5C1M_GEO Mid'!Q14+Placeholder_Tallulah!Q14</f>
        <v>0</v>
      </c>
      <c r="R14" s="93">
        <f>'5C1B_DArbonne'!R14+'5C1A_Madison'!R14+'5C1C_Intl High'!R14+'5C3_UnvView'!R14+'5C1F_L.C. Charter'!R14+'5C1E_LFNO'!R14+'5C1D_NOMMA'!R14+'5C1AE_Noble Minds'!R14+'5C1J_Jeff Chamber'!R14+'5C1Q_Advantage'!R14+'5C1AF_JCFA-Laf'!R14+'5C1W_Willow'!R14+'5C1Z_Lincoln Prep'!R14+'5C1AA_Laurel'!R14+'5C1AB_Apex'!R14+'5C1AC_Smothers'!R14+'5C1AD_Greater'!R14+'5C1R_Iberville'!R14+'5C1N_Delta'!R14+'5C1S_LC Col Prep'!R14+'5C1T_Northeast'!R14+'5C1U_Acadiana Ren'!R14+'5C1I_LA Key'!R14+'5C1V_Laf Ren'!R14+'5C1O_Impact'!R14+'5C1P_Vision'!R14+'5C2_LAVCA'!R14+'5C1H_Southwest'!R14+'5C1G_JS Clark'!R14+'5C1AH_BRUP'!R14+'5C1X_Tangi'!R14+'5C1Y_GEO'!R14+'5C1AI_Harmony'!R14+'5C1AJ_Athlos'!R14+'5C1AG_Collegiate'!R14+'5C1M_GEO Mid'!R14+Placeholder_Tallulah!R14</f>
        <v>592026</v>
      </c>
      <c r="S14" s="1373">
        <f>'5C3_UnvView'!S14+'5C2_LAVCA'!S14</f>
        <v>65781</v>
      </c>
      <c r="T14" s="56">
        <f>'5C1B_DArbonne'!S14+'5C1A_Madison'!S14+'5C1C_Intl High'!S14+'5C3_UnvView'!T14+'5C1F_L.C. Charter'!S14+'5C1E_LFNO'!S14+'5C1D_NOMMA'!S14+'5C1AE_Noble Minds'!S14+'5C1J_Jeff Chamber'!S14+'5C1Q_Advantage'!S14+'5C1AF_JCFA-Laf'!S14+'5C1W_Willow'!S14+'5C1Z_Lincoln Prep'!S14+'5C1AA_Laurel'!S14+'5C1AB_Apex'!S14+'5C1AC_Smothers'!S14+'5C1AD_Greater'!S14+'5C1R_Iberville'!S14+'5C1N_Delta'!S14+'5C1S_LC Col Prep'!S14+'5C1T_Northeast'!S14+'5C1U_Acadiana Ren'!S14+'5C1I_LA Key'!S14+'5C1V_Laf Ren'!S14+'5C1O_Impact'!S14+'5C1P_Vision'!S14+'5C2_LAVCA'!T14+'5C1H_Southwest'!S14+'5C1G_JS Clark'!S14+'5C1AH_BRUP'!S14+'5C1X_Tangi'!S14+'5C1Y_GEO'!S14+'5C1AI_Harmony'!S14+'5C1AJ_Athlos'!S14+'5C1AG_Collegiate'!S14+'5C1M_GEO Mid'!S14+Placeholder_Tallulah!S14</f>
        <v>0</v>
      </c>
      <c r="U14" s="56">
        <f>'5C1B_DArbonne'!T14+'5C1A_Madison'!T14+'5C1C_Intl High'!T14+'5C3_UnvView'!U14+'5C1F_L.C. Charter'!T14+'5C1E_LFNO'!T14+'5C1D_NOMMA'!T14+'5C1AE_Noble Minds'!T14+'5C1J_Jeff Chamber'!T14+'5C1Q_Advantage'!T14+'5C1AF_JCFA-Laf'!T14+'5C1W_Willow'!T14+'5C1Z_Lincoln Prep'!T14+'5C1AA_Laurel'!T14+'5C1AB_Apex'!T14+'5C1AC_Smothers'!T14+'5C1AD_Greater'!T14+'5C1R_Iberville'!T14+'5C1N_Delta'!T14+'5C1S_LC Col Prep'!T14+'5C1T_Northeast'!T14+'5C1U_Acadiana Ren'!T14+'5C1I_LA Key'!T14+'5C1V_Laf Ren'!T14+'5C1O_Impact'!T14+'5C1P_Vision'!T14+'5C2_LAVCA'!U14+'5C1H_Southwest'!T14+'5C1G_JS Clark'!T14+'5C1AH_BRUP'!T14+'5C1X_Tangi'!T14+'5C1Y_GEO'!T14+'5C1AI_Harmony'!T14+'5C1AJ_Athlos'!T14+'5C1AG_Collegiate'!T14+'5C1M_GEO Mid'!T14+Placeholder_Tallulah!T14</f>
        <v>0</v>
      </c>
      <c r="V14" s="57">
        <f>'5C1B_DArbonne'!U14+'5C1A_Madison'!U14+'5C1C_Intl High'!U14+'5C3_UnvView'!V14+'5C1F_L.C. Charter'!U14+'5C1E_LFNO'!U14+'5C1D_NOMMA'!U14+'5C1AE_Noble Minds'!U14+'5C1J_Jeff Chamber'!U14+'5C1Q_Advantage'!U14+'5C1AF_JCFA-Laf'!U14+'5C1W_Willow'!U14+'5C1Z_Lincoln Prep'!U14+'5C1AA_Laurel'!U14+'5C1AB_Apex'!U14+'5C1AC_Smothers'!U14+'5C1AD_Greater'!U14+'5C1R_Iberville'!U14+'5C1N_Delta'!U14+'5C1S_LC Col Prep'!U14+'5C1T_Northeast'!U14+'5C1U_Acadiana Ren'!U14+'5C1I_LA Key'!U14+'5C1V_Laf Ren'!U14+'5C1O_Impact'!U14+'5C1P_Vision'!U14+'5C2_LAVCA'!V14+'5C1H_Southwest'!U14+'5C1G_JS Clark'!U14+'5C1AH_BRUP'!U14+'5C1X_Tangi'!U14+'5C1Y_GEO'!U14+'5C1AI_Harmony'!U14+'5C1AJ_Athlos'!U14+'5C1AG_Collegiate'!U14+'5C1M_GEO Mid'!U14+Placeholder_Tallulah!U14</f>
        <v>0</v>
      </c>
      <c r="W14" s="93">
        <f>'5C1B_DArbonne'!V14+'5C1A_Madison'!V14+'5C1C_Intl High'!V14+'5C3_UnvView'!W14+'5C1F_L.C. Charter'!V14+'5C1E_LFNO'!V14+'5C1D_NOMMA'!V14+'5C1AE_Noble Minds'!V14+'5C1J_Jeff Chamber'!V14+'5C1Q_Advantage'!V14+'5C1AF_JCFA-Laf'!V14+'5C1W_Willow'!V14+'5C1Z_Lincoln Prep'!V14+'5C1AA_Laurel'!V14+'5C1AB_Apex'!V14+'5C1AC_Smothers'!V14+'5C1AD_Greater'!V14+'5C1R_Iberville'!V14+'5C1N_Delta'!V14+'5C1S_LC Col Prep'!V14+'5C1T_Northeast'!V14+'5C1U_Acadiana Ren'!V14+'5C1I_LA Key'!V14+'5C1V_Laf Ren'!V14+'5C1O_Impact'!V14+'5C1P_Vision'!V14+'5C2_LAVCA'!W14+'5C1H_Southwest'!V14+'5C1G_JS Clark'!V14+'5C1AH_BRUP'!V14+'5C1X_Tangi'!V14+'5C1Y_GEO'!V14+'5C1AI_Harmony'!V14+'5C1AJ_Athlos'!V14+'5C1AG_Collegiate'!V14+'5C1M_GEO Mid'!V14+Placeholder_Tallulah!V14</f>
        <v>0</v>
      </c>
      <c r="X14" s="74">
        <f>'5C1B_DArbonne'!W14+'5C1A_Madison'!W14+'5C1C_Intl High'!W14+'5C3_UnvView'!X14+'5C1F_L.C. Charter'!W14+'5C1E_LFNO'!W14+'5C1D_NOMMA'!W14+'5C1AE_Noble Minds'!W14+'5C1J_Jeff Chamber'!W14+'5C1Q_Advantage'!W14+'5C1AF_JCFA-Laf'!W14+'5C1W_Willow'!W14+'5C1Z_Lincoln Prep'!W14+'5C1AA_Laurel'!W14+'5C1AB_Apex'!W14+'5C1AC_Smothers'!W14+'5C1AD_Greater'!W14+'5C1R_Iberville'!W14+'5C1N_Delta'!W14+'5C1S_LC Col Prep'!W14+'5C1T_Northeast'!W14+'5C1U_Acadiana Ren'!W14+'5C1I_LA Key'!W14+'5C1V_Laf Ren'!W14+'5C1O_Impact'!W14+'5C1P_Vision'!W14+'5C2_LAVCA'!X14+'5C1H_Southwest'!W14+'5C1G_JS Clark'!W14+'5C1AH_BRUP'!W14+'5C1X_Tangi'!W14+'5C1Y_GEO'!W14+'5C1AI_Harmony'!W14+'5C1AJ_Athlos'!W14+'5C1AG_Collegiate'!W14+'5C1M_GEO Mid'!W14+Placeholder_Tallulah!W14</f>
        <v>0</v>
      </c>
      <c r="Y14" s="93">
        <f>'5C1B_DArbonne'!X14+'5C1A_Madison'!X14+'5C1C_Intl High'!X14+'5C3_UnvView'!Y14+'5C1F_L.C. Charter'!X14+'5C1E_LFNO'!X14+'5C1D_NOMMA'!X14+'5C1AE_Noble Minds'!X14+'5C1J_Jeff Chamber'!X14+'5C1Q_Advantage'!X14+'5C1AF_JCFA-Laf'!X14+'5C1W_Willow'!X14+'5C1Z_Lincoln Prep'!X14+'5C1AA_Laurel'!X14+'5C1AB_Apex'!X14+'5C1AC_Smothers'!X14+'5C1AD_Greater'!X14+'5C1R_Iberville'!X14+'5C1N_Delta'!X14+'5C1S_LC Col Prep'!X14+'5C1T_Northeast'!X14+'5C1U_Acadiana Ren'!X14+'5C1I_LA Key'!X14+'5C1V_Laf Ren'!X14+'5C1O_Impact'!X14+'5C1P_Vision'!X14+'5C2_LAVCA'!Y14+'5C1H_Southwest'!X14+'5C1G_JS Clark'!X14+'5C1AH_BRUP'!X14+'5C1X_Tangi'!X14+'5C1Y_GEO'!X14+'5C1AI_Harmony'!X14+'5C1AJ_Athlos'!X14+'5C1AG_Collegiate'!X14+'5C1M_GEO Mid'!X14+Placeholder_Tallulah!X14</f>
        <v>0</v>
      </c>
      <c r="Z14" s="56">
        <f>'5C1B_DArbonne'!Y14+'5C1A_Madison'!Y14+'5C1C_Intl High'!Y14+'5C3_UnvView'!Z14+'5C1F_L.C. Charter'!Y14+'5C1E_LFNO'!Y14+'5C1D_NOMMA'!Y14+'5C1AE_Noble Minds'!Y14+'5C1J_Jeff Chamber'!Y14+'5C1Q_Advantage'!Y14+'5C1AF_JCFA-Laf'!Y14+'5C1W_Willow'!Y14+'5C1Z_Lincoln Prep'!Y14+'5C1AA_Laurel'!Y14+'5C1AB_Apex'!Y14+'5C1AC_Smothers'!Y14+'5C1AD_Greater'!Y14+'5C1R_Iberville'!Y14+'5C1N_Delta'!Y14+'5C1S_LC Col Prep'!Y14+'5C1T_Northeast'!Y14+'5C1U_Acadiana Ren'!Y14+'5C1I_LA Key'!Y14+'5C1V_Laf Ren'!Y14+'5C1O_Impact'!Y14+'5C1P_Vision'!Y14+'5C2_LAVCA'!Z14+'5C1H_Southwest'!Y14+'5C1G_JS Clark'!Y14+'5C1AH_BRUP'!Y14+'5C1X_Tangi'!Y14+'5C1Y_GEO'!Y14+'5C1AI_Harmony'!Y14+'5C1AJ_Athlos'!Y14+'5C1AG_Collegiate'!Y14+'5C1M_GEO Mid'!Y14+Placeholder_Tallulah!Y14</f>
        <v>0</v>
      </c>
      <c r="AA14" s="93">
        <f>'5C1B_DArbonne'!Z14+'5C1A_Madison'!Z14+'5C1C_Intl High'!Z14+'5C3_UnvView'!AA14+'5C1F_L.C. Charter'!Z14+'5C1E_LFNO'!Z14+'5C1D_NOMMA'!Z14+'5C1AE_Noble Minds'!Z14+'5C1J_Jeff Chamber'!Z14+'5C1Q_Advantage'!Z14+'5C1AF_JCFA-Laf'!Z14+'5C1W_Willow'!Z14+'5C1Z_Lincoln Prep'!Z14+'5C1AA_Laurel'!Z14+'5C1AB_Apex'!Z14+'5C1AC_Smothers'!Z14+'5C1AD_Greater'!Z14+'5C1R_Iberville'!Z14+'5C1N_Delta'!Z14+'5C1S_LC Col Prep'!Z14+'5C1T_Northeast'!Z14+'5C1U_Acadiana Ren'!Z14+'5C1I_LA Key'!Z14+'5C1V_Laf Ren'!Z14+'5C1O_Impact'!Z14+'5C1P_Vision'!Z14+'5C2_LAVCA'!AA14+'5C1H_Southwest'!Z14+'5C1G_JS Clark'!Z14+'5C1AH_BRUP'!Z14+'5C1X_Tangi'!Z14+'5C1Y_GEO'!Z14+'5C1AI_Harmony'!Z14+'5C1AJ_Athlos'!Z14+'5C1AG_Collegiate'!Z14+'5C1M_GEO Mid'!Z14+Placeholder_Tallulah!Z14</f>
        <v>0</v>
      </c>
      <c r="AB14" s="56">
        <f>'5C1B_DArbonne'!AA14+'5C1A_Madison'!AA14+'5C1C_Intl High'!AA14+'5C3_UnvView'!AB14+'5C1F_L.C. Charter'!AA14+'5C1E_LFNO'!AA14+'5C1D_NOMMA'!AA14+'5C1AE_Noble Minds'!AA14+'5C1J_Jeff Chamber'!AA14+'5C1Q_Advantage'!AA14+'5C1AF_JCFA-Laf'!AA14+'5C1W_Willow'!AA14+'5C1Z_Lincoln Prep'!AA14+'5C1AA_Laurel'!AA14+'5C1AB_Apex'!AA14+'5C1AC_Smothers'!AA14+'5C1AD_Greater'!AA14+'5C1R_Iberville'!AA14+'5C1N_Delta'!AA14+'5C1S_LC Col Prep'!AA14+'5C1T_Northeast'!AA14+'5C1U_Acadiana Ren'!AA14+'5C1I_LA Key'!AA14+'5C1V_Laf Ren'!AA14+'5C1O_Impact'!AA14+'5C1P_Vision'!AA14+'5C2_LAVCA'!AB14+'5C1H_Southwest'!AA14+'5C1G_JS Clark'!AA14+'5C1AH_BRUP'!AA14+'5C1X_Tangi'!AA14+'5C1Y_GEO'!AA14+'5C1AI_Harmony'!AA14+'5C1AJ_Athlos'!AA14+'5C1AG_Collegiate'!AA14+'5C1M_GEO Mid'!AA14+Placeholder_Tallulah!AA14</f>
        <v>0</v>
      </c>
      <c r="AC14" s="56">
        <f>'5C1B_DArbonne'!AB14+'5C1A_Madison'!AB14+'5C1C_Intl High'!AB14+'5C3_UnvView'!AC14+'5C1F_L.C. Charter'!AB14+'5C1E_LFNO'!AB14+'5C1D_NOMMA'!AB14+'5C1AE_Noble Minds'!AB14+'5C1J_Jeff Chamber'!AB14+'5C1Q_Advantage'!AB14+'5C1AF_JCFA-Laf'!AB14+'5C1W_Willow'!AB14+'5C1Z_Lincoln Prep'!AB14+'5C1AA_Laurel'!AB14+'5C1AB_Apex'!AB14+'5C1AC_Smothers'!AB14+'5C1AD_Greater'!AB14+'5C1R_Iberville'!AB14+'5C1N_Delta'!AB14+'5C1S_LC Col Prep'!AB14+'5C1T_Northeast'!AB14+'5C1U_Acadiana Ren'!AB14+'5C1I_LA Key'!AB14+'5C1V_Laf Ren'!AB14+'5C1O_Impact'!AB14+'5C1P_Vision'!AB14+'5C2_LAVCA'!AC14+'5C1H_Southwest'!AB14+'5C1G_JS Clark'!AB14+'5C1AH_BRUP'!AB14+'5C1X_Tangi'!AB14+'5C1Y_GEO'!AB14+'5C1AI_Harmony'!AB14+'5C1AJ_Athlos'!AB14+'5C1AG_Collegiate'!AB14+'5C1M_GEO Mid'!AB14+Placeholder_Tallulah!AB14</f>
        <v>0</v>
      </c>
      <c r="AD14" s="93">
        <f>'5C1B_DArbonne'!AC14+'5C1A_Madison'!AC14+'5C1C_Intl High'!AC14+'5C3_UnvView'!AD14+'5C1F_L.C. Charter'!AC14+'5C1E_LFNO'!AC14+'5C1D_NOMMA'!AC14+'5C1AE_Noble Minds'!AC14+'5C1J_Jeff Chamber'!AC14+'5C1Q_Advantage'!AC14+'5C1AF_JCFA-Laf'!AC14+'5C1W_Willow'!AC14+'5C1Z_Lincoln Prep'!AC14+'5C1AA_Laurel'!AC14+'5C1AB_Apex'!AC14+'5C1AC_Smothers'!AC14+'5C1AD_Greater'!AC14+'5C1R_Iberville'!AC14+'5C1N_Delta'!AC14+'5C1S_LC Col Prep'!AC14+'5C1T_Northeast'!AC14+'5C1U_Acadiana Ren'!AC14+'5C1I_LA Key'!AC14+'5C1V_Laf Ren'!AC14+'5C1O_Impact'!AC14+'5C1P_Vision'!AC14+'5C2_LAVCA'!AD14+'5C1H_Southwest'!AC14+'5C1G_JS Clark'!AC14+'5C1AH_BRUP'!AC14+'5C1X_Tangi'!AC14+'5C1Y_GEO'!AC14+'5C1AI_Harmony'!AC14+'5C1AJ_Athlos'!AC14+'5C1AG_Collegiate'!AC14+'5C1M_GEO Mid'!AC14+Placeholder_Tallulah!AC14</f>
        <v>0</v>
      </c>
      <c r="AE14" s="97">
        <f>'5C1B_DArbonne'!AD14+'5C1A_Madison'!AD14+'5C1C_Intl High'!AD14+'5C3_UnvView'!AE14+'5C1F_L.C. Charter'!AD14+'5C1E_LFNO'!AD14+'5C1D_NOMMA'!AD14+'5C1AE_Noble Minds'!AD14+'5C1J_Jeff Chamber'!AD14+'5C1Q_Advantage'!AD14+'5C1AF_JCFA-Laf'!AD14+'5C1W_Willow'!AD14+'5C1Z_Lincoln Prep'!AD14+'5C1AA_Laurel'!AD14+'5C1AB_Apex'!AD14+'5C1AC_Smothers'!AD14+'5C1AD_Greater'!AD14+'5C1R_Iberville'!AD14+'5C1N_Delta'!AD14+'5C1S_LC Col Prep'!AD14+'5C1T_Northeast'!AD14+'5C1U_Acadiana Ren'!AD14+'5C1I_LA Key'!AD14+'5C1V_Laf Ren'!AD14+'5C1O_Impact'!AD14+'5C1P_Vision'!AD14+'5C2_LAVCA'!AE14+'5C1H_Southwest'!AD14+'5C1G_JS Clark'!AD14+'5C1AH_BRUP'!AD14+'5C1X_Tangi'!AD14+'5C1Y_GEO'!AD14+'5C1AI_Harmony'!AD14+'5C1AJ_Athlos'!AD14+'5C1AG_Collegiate'!AD14+'5C1M_GEO Mid'!AD14+Placeholder_Tallulah!AD14</f>
        <v>0</v>
      </c>
      <c r="AF14" s="75">
        <f>'Source Data'!N14</f>
        <v>4740</v>
      </c>
      <c r="AG14" s="90">
        <f>'5C1B_DArbonne'!AF14+'5C1A_Madison'!AF14+'5C1C_Intl High'!AF14+'5C3_UnvView'!AG14+'5C1F_L.C. Charter'!AF14+'5C1E_LFNO'!AF14+'5C1D_NOMMA'!AF14+'5C1AE_Noble Minds'!AF14+'5C1J_Jeff Chamber'!AF14+'5C1Q_Advantage'!AF14+'5C1AF_JCFA-Laf'!AF14+'5C1W_Willow'!AF14+'5C1Z_Lincoln Prep'!AF14+'5C1AA_Laurel'!AF14+'5C1AB_Apex'!AF14+'5C1AC_Smothers'!AF14+'5C1AD_Greater'!AF14+'5C1R_Iberville'!AF14+'5C1N_Delta'!AF14+'5C1S_LC Col Prep'!AF14+'5C1T_Northeast'!AF14+'5C1U_Acadiana Ren'!AF14+'5C1I_LA Key'!AF14+'5C1V_Laf Ren'!AF14+'5C1O_Impact'!AF14+'5C1P_Vision'!AF14+'5C2_LAVCA'!AG14+'5C1H_Southwest'!AF14+'5C1G_JS Clark'!AF14+'5C1AH_BRUP'!AF14+'5C1X_Tangi'!AF14+'5C1Y_GEO'!AF14+'5C1AI_Harmony'!AF14+'5C1AJ_Athlos'!AF14+'5C1AG_Collegiate'!AF14+'5C1M_GEO Mid'!AF14+Placeholder_Tallulah!AF14</f>
        <v>0</v>
      </c>
      <c r="AH14" s="319">
        <f>'5C1B_DArbonne'!AG14+'5C1A_Madison'!AG14+'5C1C_Intl High'!AG14+'5C3_UnvView'!AH14+'5C1F_L.C. Charter'!AG14+'5C1E_LFNO'!AG14+'5C1D_NOMMA'!AG14+'5C1AE_Noble Minds'!AG14+'5C1J_Jeff Chamber'!AG14+'5C1Q_Advantage'!AG14+'5C1AF_JCFA-Laf'!AG14+'5C1W_Willow'!AG14+'5C1Z_Lincoln Prep'!AG14+'5C1AA_Laurel'!AG14+'5C1AB_Apex'!AG14+'5C1AC_Smothers'!AG14+'5C1AD_Greater'!AG14+'5C1R_Iberville'!AG14+'5C1N_Delta'!AG14+'5C1S_LC Col Prep'!AG14+'5C1T_Northeast'!AG14+'5C1U_Acadiana Ren'!AG14+'5C1I_LA Key'!AG14+'5C1V_Laf Ren'!AG14+'5C1O_Impact'!AG14+'5C1P_Vision'!AG14+'5C2_LAVCA'!AH14+'5C1H_Southwest'!AG14+'5C1G_JS Clark'!AG14+'5C1AH_BRUP'!AG14+'5C1X_Tangi'!AG14+'5C1Y_GEO'!AG14+'5C1AI_Harmony'!AG14+'5C1AJ_Athlos'!AG14+'5C1AG_Collegiate'!AG14+'5C1M_GEO Mid'!AG14+Placeholder_Tallulah!AG14</f>
        <v>0</v>
      </c>
      <c r="AI14" s="75">
        <f>'5C1B_DArbonne'!AH14+'5C1A_Madison'!AH14+'5C1C_Intl High'!AH14+'5C3_UnvView'!AI14+'5C1F_L.C. Charter'!AH14+'5C1E_LFNO'!AH14+'5C1D_NOMMA'!AH14+'5C1AE_Noble Minds'!AH14+'5C1J_Jeff Chamber'!AH14+'5C1Q_Advantage'!AH14+'5C1AF_JCFA-Laf'!AH14+'5C1W_Willow'!AH14+'5C1Z_Lincoln Prep'!AH14+'5C1AA_Laurel'!AH14+'5C1AB_Apex'!AH14+'5C1AC_Smothers'!AH14+'5C1AD_Greater'!AH14+'5C1R_Iberville'!AH14+'5C1N_Delta'!AH14+'5C1S_LC Col Prep'!AH14+'5C1T_Northeast'!AH14+'5C1U_Acadiana Ren'!AH14+'5C1I_LA Key'!AH14+'5C1V_Laf Ren'!AH14+'5C1O_Impact'!AH14+'5C1P_Vision'!AH14+'5C2_LAVCA'!AI14+'5C1H_Southwest'!AH14+'5C1G_JS Clark'!AH14+'5C1AH_BRUP'!AH14+'5C1X_Tangi'!AH14+'5C1Y_GEO'!AH14+'5C1AI_Harmony'!AH14+'5C1AJ_Athlos'!AH14+'5C1AG_Collegiate'!AH14+'5C1M_GEO Mid'!AH14+Placeholder_Tallulah!AH14</f>
        <v>0</v>
      </c>
      <c r="AJ14" s="319">
        <f>'5C1B_DArbonne'!AI14+'5C1A_Madison'!AI14+'5C1C_Intl High'!AI14+'5C3_UnvView'!AJ14+'5C1F_L.C. Charter'!AI14+'5C1E_LFNO'!AI14+'5C1D_NOMMA'!AI14+'5C1AE_Noble Minds'!AI14+'5C1J_Jeff Chamber'!AI14+'5C1Q_Advantage'!AI14+'5C1AF_JCFA-Laf'!AI14+'5C1W_Willow'!AI14+'5C1Z_Lincoln Prep'!AI14+'5C1AA_Laurel'!AI14+'5C1AB_Apex'!AI14+'5C1AC_Smothers'!AI14+'5C1AD_Greater'!AI14+'5C1R_Iberville'!AI14+'5C1N_Delta'!AI14+'5C1S_LC Col Prep'!AI14+'5C1T_Northeast'!AI14+'5C1U_Acadiana Ren'!AI14+'5C1I_LA Key'!AI14+'5C1V_Laf Ren'!AI14+'5C1O_Impact'!AI14+'5C1P_Vision'!AI14+'5C2_LAVCA'!AJ14+'5C1H_Southwest'!AI14+'5C1G_JS Clark'!AI14+'5C1AH_BRUP'!AI14+'5C1X_Tangi'!AI14+'5C1Y_GEO'!AI14+'5C1AI_Harmony'!AI14+'5C1AJ_Athlos'!AI14+'5C1AG_Collegiate'!AI14+'5C1M_GEO Mid'!AI14+Placeholder_Tallulah!AI14</f>
        <v>0</v>
      </c>
      <c r="AK14" s="77">
        <f>'5C1B_DArbonne'!AJ14+'5C1A_Madison'!AJ14+'5C1C_Intl High'!AJ14+'5C3_UnvView'!AK14+'5C1F_L.C. Charter'!AJ14+'5C1E_LFNO'!AJ14+'5C1D_NOMMA'!AJ14+'5C1AE_Noble Minds'!AJ14+'5C1J_Jeff Chamber'!AJ14+'5C1Q_Advantage'!AJ14+'5C1AF_JCFA-Laf'!AJ14+'5C1W_Willow'!AJ14+'5C1Z_Lincoln Prep'!AJ14+'5C1AA_Laurel'!AJ14+'5C1AB_Apex'!AJ14+'5C1AC_Smothers'!AJ14+'5C1AD_Greater'!AJ14+'5C1R_Iberville'!AJ14+'5C1N_Delta'!AJ14+'5C1S_LC Col Prep'!AJ14+'5C1T_Northeast'!AJ14+'5C1U_Acadiana Ren'!AJ14+'5C1I_LA Key'!AJ14+'5C1V_Laf Ren'!AJ14+'5C1O_Impact'!AJ14+'5C1P_Vision'!AJ14+'5C2_LAVCA'!AK14+'5C1H_Southwest'!AJ14+'5C1G_JS Clark'!AJ14+'5C1AH_BRUP'!AJ14+'5C1X_Tangi'!AJ14+'5C1Y_GEO'!AJ14+'5C1AI_Harmony'!AJ14+'5C1AJ_Athlos'!AJ14+'5C1AG_Collegiate'!AJ14+'5C1M_GEO Mid'!AJ14+Placeholder_Tallulah!AJ14</f>
        <v>0</v>
      </c>
      <c r="AL14" s="76">
        <f>'5C1B_DArbonne'!AK14+'5C1A_Madison'!AK14+'5C1C_Intl High'!AK14+'5C3_UnvView'!AL14+'5C1F_L.C. Charter'!AK14+'5C1E_LFNO'!AK14+'5C1D_NOMMA'!AK14+'5C1AE_Noble Minds'!AK14+'5C1J_Jeff Chamber'!AK14+'5C1Q_Advantage'!AK14+'5C1AF_JCFA-Laf'!AK14+'5C1W_Willow'!AK14+'5C1Z_Lincoln Prep'!AK14+'5C1AA_Laurel'!AK14+'5C1AB_Apex'!AK14+'5C1AC_Smothers'!AK14+'5C1AD_Greater'!AK14+'5C1R_Iberville'!AK14+'5C1N_Delta'!AK14+'5C1S_LC Col Prep'!AK14+'5C1T_Northeast'!AK14+'5C1U_Acadiana Ren'!AK14+'5C1I_LA Key'!AK14+'5C1V_Laf Ren'!AK14+'5C1O_Impact'!AK14+'5C1P_Vision'!AK14+'5C2_LAVCA'!AL14+'5C1H_Southwest'!AK14+'5C1G_JS Clark'!AK14+'5C1AH_BRUP'!AK14+'5C1X_Tangi'!AK14+'5C1Y_GEO'!AK14+'5C1AI_Harmony'!AK14+'5C1AJ_Athlos'!AK14+'5C1AG_Collegiate'!AK14+'5C1M_GEO Mid'!AK14+Placeholder_Tallulah!AK14</f>
        <v>0</v>
      </c>
      <c r="AM14" s="90">
        <f>'5C1B_DArbonne'!AL14+'5C1A_Madison'!AL14+'5C1C_Intl High'!AL14+'5C3_UnvView'!AM14+'5C1F_L.C. Charter'!AL14+'5C1E_LFNO'!AL14+'5C1D_NOMMA'!AL14+'5C1AE_Noble Minds'!AL14+'5C1J_Jeff Chamber'!AL14+'5C1Q_Advantage'!AL14+'5C1AF_JCFA-Laf'!AL14+'5C1W_Willow'!AL14+'5C1Z_Lincoln Prep'!AL14+'5C1AA_Laurel'!AL14+'5C1AB_Apex'!AL14+'5C1AC_Smothers'!AL14+'5C1AD_Greater'!AL14+'5C1R_Iberville'!AL14+'5C1N_Delta'!AL14+'5C1S_LC Col Prep'!AL14+'5C1T_Northeast'!AL14+'5C1U_Acadiana Ren'!AL14+'5C1I_LA Key'!AL14+'5C1V_Laf Ren'!AL14+'5C1O_Impact'!AL14+'5C1P_Vision'!AL14+'5C2_LAVCA'!AM14+'5C1H_Southwest'!AL14+'5C1G_JS Clark'!AL14+'5C1AH_BRUP'!AL14+'5C1X_Tangi'!AL14+'5C1Y_GEO'!AL14+'5C1AI_Harmony'!AL14+'5C1AJ_Athlos'!AL14+'5C1AG_Collegiate'!AL14+'5C1M_GEO Mid'!AL14+Placeholder_Tallulah!AL14</f>
        <v>501255</v>
      </c>
      <c r="AN14" s="79">
        <f>'5C1B_DArbonne'!AM14+'5C1A_Madison'!AM14+'5C1C_Intl High'!AM14+'5C3_UnvView'!AN14+'5C1F_L.C. Charter'!AM14+'5C1E_LFNO'!AM14+'5C1D_NOMMA'!AM14+'5C1AE_Noble Minds'!AM14+'5C1J_Jeff Chamber'!AM14+'5C1Q_Advantage'!AM14+'5C1AF_JCFA-Laf'!AM14+'5C1W_Willow'!AM14+'5C1Z_Lincoln Prep'!AM14+'5C1AA_Laurel'!AM14+'5C1AB_Apex'!AM14+'5C1AC_Smothers'!AM14+'5C1AD_Greater'!AM14+'5C1R_Iberville'!AM14+'5C1N_Delta'!AM14+'5C1S_LC Col Prep'!AM14+'5C1T_Northeast'!AM14+'5C1U_Acadiana Ren'!AM14+'5C1I_LA Key'!AM14+'5C1V_Laf Ren'!AM14+'5C1O_Impact'!AM14+'5C1P_Vision'!AM14+'5C2_LAVCA'!AN14+'5C1H_Southwest'!AM14+'5C1G_JS Clark'!AM14+'5C1AH_BRUP'!AM14+'5C1X_Tangi'!AM14+'5C1Y_GEO'!AM14+'5C1AI_Harmony'!AM14+'5C1AJ_Athlos'!AM14+'5C1AG_Collegiate'!AM14+'5C1M_GEO Mid'!AM14+Placeholder_Tallulah!AM14</f>
        <v>0</v>
      </c>
      <c r="AO14" s="90">
        <f>'5C1B_DArbonne'!AN14+'5C1A_Madison'!AN14+'5C1C_Intl High'!AN14+'5C3_UnvView'!AO14+'5C1F_L.C. Charter'!AN14+'5C1E_LFNO'!AN14+'5C1D_NOMMA'!AN14+'5C1AE_Noble Minds'!AN14+'5C1J_Jeff Chamber'!AN14+'5C1Q_Advantage'!AN14+'5C1AF_JCFA-Laf'!AN14+'5C1W_Willow'!AN14+'5C1Z_Lincoln Prep'!AN14+'5C1AA_Laurel'!AN14+'5C1AB_Apex'!AN14+'5C1AC_Smothers'!AN14+'5C1AD_Greater'!AN14+'5C1R_Iberville'!AN14+'5C1N_Delta'!AN14+'5C1S_LC Col Prep'!AN14+'5C1T_Northeast'!AN14+'5C1U_Acadiana Ren'!AN14+'5C1I_LA Key'!AN14+'5C1V_Laf Ren'!AN14+'5C1O_Impact'!AN14+'5C1P_Vision'!AN14+'5C2_LAVCA'!AO14+'5C1H_Southwest'!AN14+'5C1G_JS Clark'!AN14+'5C1AH_BRUP'!AN14+'5C1X_Tangi'!AN14+'5C1Y_GEO'!AN14+'5C1AI_Harmony'!AN14+'5C1AJ_Athlos'!AN14+'5C1AG_Collegiate'!AN14+'5C1M_GEO Mid'!AN14+Placeholder_Tallulah!AN14</f>
        <v>0</v>
      </c>
      <c r="AP14" s="77">
        <f>'5C1B_DArbonne'!AO14+'5C1A_Madison'!AO14+'5C1C_Intl High'!AO14+'5C3_UnvView'!AP14+'5C1F_L.C. Charter'!AO14+'5C1E_LFNO'!AO14+'5C1D_NOMMA'!AO14+'5C1AE_Noble Minds'!AO14+'5C1J_Jeff Chamber'!AO14+'5C1Q_Advantage'!AO14+'5C1AF_JCFA-Laf'!AO14+'5C1W_Willow'!AO14+'5C1Z_Lincoln Prep'!AO14+'5C1AA_Laurel'!AO14+'5C1AB_Apex'!AO14+'5C1AC_Smothers'!AO14+'5C1AD_Greater'!AO14+'5C1R_Iberville'!AO14+'5C1N_Delta'!AO14+'5C1S_LC Col Prep'!AO14+'5C1T_Northeast'!AO14+'5C1U_Acadiana Ren'!AO14+'5C1I_LA Key'!AO14+'5C1V_Laf Ren'!AO14+'5C1O_Impact'!AO14+'5C1P_Vision'!AO14+'5C2_LAVCA'!AP14+'5C1H_Southwest'!AO14+'5C1G_JS Clark'!AO14+'5C1AH_BRUP'!AO14+'5C1X_Tangi'!AO14+'5C1Y_GEO'!AO14+'5C1AI_Harmony'!AO14+'5C1AJ_Athlos'!AO14+'5C1AG_Collegiate'!AO14+'5C1M_GEO Mid'!AO14+Placeholder_Tallulah!AO14</f>
        <v>248</v>
      </c>
      <c r="AQ14" s="90">
        <f>'5C1B_DArbonne'!AP14+'5C1A_Madison'!AP14+'5C1C_Intl High'!AP14+'5C3_UnvView'!AQ14+'5C1F_L.C. Charter'!AP14+'5C1E_LFNO'!AP14+'5C1D_NOMMA'!AP14+'5C1AE_Noble Minds'!AP14+'5C1J_Jeff Chamber'!AP14+'5C1Q_Advantage'!AP14+'5C1AF_JCFA-Laf'!AP14+'5C1W_Willow'!AP14+'5C1Z_Lincoln Prep'!AP14+'5C1AA_Laurel'!AP14+'5C1AB_Apex'!AP14+'5C1AC_Smothers'!AP14+'5C1AD_Greater'!AP14+'5C1R_Iberville'!AP14+'5C1N_Delta'!AP14+'5C1S_LC Col Prep'!AP14+'5C1T_Northeast'!AP14+'5C1U_Acadiana Ren'!AP14+'5C1I_LA Key'!AP14+'5C1V_Laf Ren'!AP14+'5C1O_Impact'!AP14+'5C1P_Vision'!AP14+'5C2_LAVCA'!AQ14+'5C1H_Southwest'!AP14+'5C1G_JS Clark'!AP14+'5C1AH_BRUP'!AP14+'5C1X_Tangi'!AP14+'5C1Y_GEO'!AP14+'5C1AI_Harmony'!AP14+'5C1AJ_Athlos'!AP14+'5C1AG_Collegiate'!AP14+'5C1M_GEO Mid'!AP14+Placeholder_Tallulah!AP14</f>
        <v>0</v>
      </c>
      <c r="AR14" s="77">
        <f>'5C1B_DArbonne'!AQ14+'5C1A_Madison'!AQ14+'5C1C_Intl High'!AQ14+'5C3_UnvView'!AR14+'5C1F_L.C. Charter'!AQ14+'5C1E_LFNO'!AQ14+'5C1D_NOMMA'!AQ14+'5C1AE_Noble Minds'!AQ14+'5C1J_Jeff Chamber'!AQ14+'5C1Q_Advantage'!AQ14+'5C1AF_JCFA-Laf'!AQ14+'5C1W_Willow'!AQ14+'5C1Z_Lincoln Prep'!AQ14+'5C1AA_Laurel'!AQ14+'5C1AB_Apex'!AQ14+'5C1AC_Smothers'!AQ14+'5C1AD_Greater'!AQ14+'5C1R_Iberville'!AQ14+'5C1N_Delta'!AQ14+'5C1S_LC Col Prep'!AQ14+'5C1T_Northeast'!AQ14+'5C1U_Acadiana Ren'!AQ14+'5C1I_LA Key'!AQ14+'5C1V_Laf Ren'!AQ14+'5C1O_Impact'!AQ14+'5C1P_Vision'!AQ14+'5C2_LAVCA'!AR14+'5C1H_Southwest'!AQ14+'5C1G_JS Clark'!AQ14+'5C1AH_BRUP'!AQ14+'5C1X_Tangi'!AQ14+'5C1Y_GEO'!AQ14+'5C1AI_Harmony'!AQ14+'5C1AJ_Athlos'!AQ14+'5C1AG_Collegiate'!AQ14+'5C1M_GEO Mid'!AQ14+Placeholder_Tallulah!AQ14</f>
        <v>0</v>
      </c>
      <c r="AS14" s="77">
        <f>'5C1B_DArbonne'!AR14+'5C1A_Madison'!AR14+'5C1C_Intl High'!AR14+'5C3_UnvView'!AS14+'5C1F_L.C. Charter'!AR14+'5C1E_LFNO'!AR14+'5C1D_NOMMA'!AR14+'5C1AE_Noble Minds'!AR14+'5C1J_Jeff Chamber'!AR14+'5C1Q_Advantage'!AR14+'5C1AF_JCFA-Laf'!AR14+'5C1W_Willow'!AR14+'5C1Z_Lincoln Prep'!AR14+'5C1AA_Laurel'!AR14+'5C1AB_Apex'!AR14+'5C1AC_Smothers'!AR14+'5C1AD_Greater'!AR14+'5C1R_Iberville'!AR14+'5C1N_Delta'!AR14+'5C1S_LC Col Prep'!AR14+'5C1T_Northeast'!AR14+'5C1U_Acadiana Ren'!AR14+'5C1I_LA Key'!AR14+'5C1V_Laf Ren'!AR14+'5C1O_Impact'!AR14+'5C1P_Vision'!AR14+'5C2_LAVCA'!AS14+'5C1H_Southwest'!AR14+'5C1G_JS Clark'!AR14+'5C1AH_BRUP'!AR14+'5C1X_Tangi'!AR14+'5C1Y_GEO'!AR14+'5C1AI_Harmony'!AR14+'5C1AJ_Athlos'!AR14+'5C1AG_Collegiate'!AR14+'5C1M_GEO Mid'!AR14+Placeholder_Tallulah!AR14</f>
        <v>0</v>
      </c>
      <c r="AT14" s="90">
        <f>'5C1B_DArbonne'!AS14+'5C1A_Madison'!AS14+'5C1C_Intl High'!AS14+'5C3_UnvView'!AT14+'5C1F_L.C. Charter'!AS14+'5C1E_LFNO'!AS14+'5C1D_NOMMA'!AS14+'5C1AE_Noble Minds'!AS14+'5C1J_Jeff Chamber'!AS14+'5C1Q_Advantage'!AS14+'5C1AF_JCFA-Laf'!AS14+'5C1W_Willow'!AS14+'5C1Z_Lincoln Prep'!AS14+'5C1AA_Laurel'!AS14+'5C1AB_Apex'!AS14+'5C1AC_Smothers'!AS14+'5C1AD_Greater'!AS14+'5C1R_Iberville'!AS14+'5C1N_Delta'!AS14+'5C1S_LC Col Prep'!AS14+'5C1T_Northeast'!AS14+'5C1U_Acadiana Ren'!AS14+'5C1I_LA Key'!AS14+'5C1V_Laf Ren'!AS14+'5C1O_Impact'!AS14+'5C1P_Vision'!AS14+'5C2_LAVCA'!AT14+'5C1H_Southwest'!AS14+'5C1G_JS Clark'!AS14+'5C1AH_BRUP'!AS14+'5C1X_Tangi'!AS14+'5C1Y_GEO'!AS14+'5C1AI_Harmony'!AS14+'5C1AJ_Athlos'!AS14+'5C1AG_Collegiate'!AS14+'5C1M_GEO Mid'!AS14+Placeholder_Tallulah!AS14</f>
        <v>59053</v>
      </c>
      <c r="AU14" s="78">
        <f t="shared" si="1"/>
        <v>0</v>
      </c>
      <c r="AV14" s="87">
        <f t="shared" si="2"/>
        <v>59053</v>
      </c>
      <c r="AW14" s="189"/>
      <c r="AX14" s="74" t="e">
        <f>'5C1B_DArbonne'!AU14+'5C1A_Madison'!AU14+'5C1C_Intl High'!AU14+'5C3_UnvView'!AV14+'5C1F_L.C. Charter'!AU14+'5C1E_LFNO'!AU14+'5C1D_NOMMA'!AU14+'5C1AE_Noble Minds'!AU14+'5C1J_Jeff Chamber'!AU14+'5C1Q_Advantage'!AU14+'5C1AF_JCFA-Laf'!AU14+'5C1W_Willow'!AU14+'5C1Z_Lincoln Prep'!AU14+'5C1AA_Laurel'!AU14+'5C1AB_Apex'!AU14+'5C1AC_Smothers'!AU14+'5C1AD_Greater'!AU14+'5C1R_Iberville'!AU14+'5C1N_Delta'!AU14+'5C1S_LC Col Prep'!AU14+'5C1T_Northeast'!AU14+'5C1U_Acadiana Ren'!AU14+'5C1I_LA Key'!AU14+'5C1V_Laf Ren'!AU14+'5C1O_Impact'!AU14+'5C1P_Vision'!AU14+'5C2_LAVCA'!AV14+'5C1H_Southwest'!AU14+'5C1G_JS Clark'!AU14+'5C1AH_BRUP'!AU14+'5C1X_Tangi'!AU14+'5C1Y_GEO'!AU14+'5C1AI_Harmony'!AU14+'5C1AJ_Athlos'!AU14+'5C1AG_Collegiate'!AU14+'5C1M_GEO Mid'!AU14+Placeholder_Tallulah!#REF!</f>
        <v>#REF!</v>
      </c>
      <c r="AY14" s="74">
        <f t="shared" si="3"/>
        <v>0</v>
      </c>
      <c r="AZ14" s="74" t="e">
        <f t="shared" si="4"/>
        <v>#REF!</v>
      </c>
    </row>
    <row r="15" spans="1:52" ht="16.149999999999999" customHeight="1" x14ac:dyDescent="0.2">
      <c r="A15" s="54">
        <v>9</v>
      </c>
      <c r="B15" s="55" t="s">
        <v>15</v>
      </c>
      <c r="C15" s="319">
        <f>'5C1B_DArbonne'!C15+'5C1A_Madison'!C15+'5C1C_Intl High'!C15+'5C3_UnvView'!C15+'5C1F_L.C. Charter'!C15+'5C1E_LFNO'!C15+'5C1D_NOMMA'!C15+'5C1AE_Noble Minds'!C15+'5C1J_Jeff Chamber'!C15+'5C1Q_Advantage'!C15+'5C1AF_JCFA-Laf'!C15+'5C1W_Willow'!C15+'5C1Z_Lincoln Prep'!C15+'5C1AA_Laurel'!C15+'5C1AB_Apex'!C15+'5C1AC_Smothers'!C15+'5C1AD_Greater'!C15+'5C1R_Iberville'!C15+'5C1N_Delta'!C15+'5C1S_LC Col Prep'!C15+'5C1T_Northeast'!C15+'5C1U_Acadiana Ren'!C15+'5C1I_LA Key'!C15+'5C1V_Laf Ren'!C15+'5C1O_Impact'!C15+'5C1P_Vision'!C15+'5C2_LAVCA'!C15+'5C1H_Southwest'!C15+'5C1G_JS Clark'!C15+'5C1AH_BRUP'!C15+'5C1X_Tangi'!C15+'5C1Y_GEO'!C15+'5C1AI_Harmony'!C15+'5C1AJ_Athlos'!C15+'5C1AG_Collegiate'!C15+'5C1M_GEO Mid'!C15+Placeholder_Tallulah!C15</f>
        <v>0</v>
      </c>
      <c r="D15" s="56">
        <f>'Source Data'!H15</f>
        <v>4548.7366413720365</v>
      </c>
      <c r="E15" s="74">
        <f>'5C1B_DArbonne'!E15+'5C1A_Madison'!E15+'5C1C_Intl High'!E15+'5C3_UnvView'!E15+'5C1F_L.C. Charter'!E15+'5C1E_LFNO'!E15+'5C1D_NOMMA'!E15+'5C1AE_Noble Minds'!E15+'5C1J_Jeff Chamber'!E15+'5C1Q_Advantage'!E15+'5C1AF_JCFA-Laf'!E15+'5C1W_Willow'!E15+'5C1Z_Lincoln Prep'!E15+'5C1AA_Laurel'!E15+'5C1AB_Apex'!E15+'5C1AC_Smothers'!E15+'5C1AD_Greater'!E15+'5C1R_Iberville'!E15+'5C1N_Delta'!E15+'5C1S_LC Col Prep'!E15+'5C1T_Northeast'!E15+'5C1U_Acadiana Ren'!E15+'5C1I_LA Key'!E15+'5C1V_Laf Ren'!E15+'5C1O_Impact'!E15+'5C1P_Vision'!E15+'5C2_LAVCA'!E15+'5C1H_Southwest'!E15+'5C1G_JS Clark'!E15+'5C1AH_BRUP'!E15+'5C1X_Tangi'!E15+'5C1Y_GEO'!E15+'5C1AI_Harmony'!E15+'5C1AJ_Athlos'!E15+'5C1AG_Collegiate'!E15+'5C1M_GEO Mid'!E15+Placeholder_Tallulah!E15</f>
        <v>0</v>
      </c>
      <c r="F15" s="337">
        <f>'5C1B_DArbonne'!F15+'5C1A_Madison'!F15+'5C1C_Intl High'!F15+'5C3_UnvView'!F15+'5C1F_L.C. Charter'!F15+'5C1E_LFNO'!F15+'5C1D_NOMMA'!F15+'5C1AE_Noble Minds'!F15+'5C1J_Jeff Chamber'!F15+'5C1Q_Advantage'!F15+'5C1AF_JCFA-Laf'!F15+'5C1W_Willow'!F15+'5C1Z_Lincoln Prep'!F15+'5C1AA_Laurel'!F15+'5C1AB_Apex'!F15+'5C1AC_Smothers'!F15+'5C1AD_Greater'!F15+'5C1R_Iberville'!F15+'5C1N_Delta'!F15+'5C1S_LC Col Prep'!F15+'5C1T_Northeast'!F15+'5C1U_Acadiana Ren'!F15+'5C1I_LA Key'!F15+'5C1V_Laf Ren'!F15+'5C1O_Impact'!F15+'5C1P_Vision'!F15+'5C2_LAVCA'!F15+'5C1H_Southwest'!F15+'5C1G_JS Clark'!F15+'5C1AH_BRUP'!F15+'5C1X_Tangi'!F15+'5C1Y_GEO'!F15+'5C1AI_Harmony'!F15+'5C1AJ_Athlos'!F15+'5C1AG_Collegiate'!F15+'5C1M_GEO Mid'!F15+Placeholder_Tallulah!F15</f>
        <v>0</v>
      </c>
      <c r="G15" s="56">
        <f>'Source Data'!I15</f>
        <v>606.55190779573797</v>
      </c>
      <c r="H15" s="74">
        <f>'5C1B_DArbonne'!H15+'5C1A_Madison'!H15+'5C1C_Intl High'!H15+'5C3_UnvView'!H15+'5C1F_L.C. Charter'!H15+'5C1E_LFNO'!H15+'5C1D_NOMMA'!H15+'5C1AE_Noble Minds'!H15+'5C1J_Jeff Chamber'!H15+'5C1Q_Advantage'!H15+'5C1AF_JCFA-Laf'!H15+'5C1W_Willow'!H15+'5C1Z_Lincoln Prep'!H15+'5C1AA_Laurel'!H15+'5C1AB_Apex'!H15+'5C1AC_Smothers'!H15+'5C1AD_Greater'!H15+'5C1R_Iberville'!H15+'5C1N_Delta'!H15+'5C1S_LC Col Prep'!H15+'5C1T_Northeast'!H15+'5C1U_Acadiana Ren'!H15+'5C1I_LA Key'!H15+'5C1V_Laf Ren'!H15+'5C1O_Impact'!H15+'5C1P_Vision'!H15+'5C2_LAVCA'!H15+'5C1H_Southwest'!H15+'5C1G_JS Clark'!H15+'5C1AH_BRUP'!H15+'5C1X_Tangi'!H15+'5C1Y_GEO'!H15+'5C1AI_Harmony'!H15+'5C1AJ_Athlos'!H15+'5C1AG_Collegiate'!H15+'5C1M_GEO Mid'!H15+Placeholder_Tallulah!H15</f>
        <v>0</v>
      </c>
      <c r="I15" s="337">
        <f>'5C1B_DArbonne'!I15+'5C1A_Madison'!I15+'5C1C_Intl High'!I15+'5C3_UnvView'!I15+'5C1F_L.C. Charter'!I15+'5C1E_LFNO'!I15+'5C1D_NOMMA'!I15+'5C1AE_Noble Minds'!I15+'5C1J_Jeff Chamber'!I15+'5C1Q_Advantage'!I15+'5C1AF_JCFA-Laf'!I15+'5C1W_Willow'!I15+'5C1Z_Lincoln Prep'!I15+'5C1AA_Laurel'!I15+'5C1AB_Apex'!I15+'5C1AC_Smothers'!I15+'5C1AD_Greater'!I15+'5C1R_Iberville'!I15+'5C1N_Delta'!I15+'5C1S_LC Col Prep'!I15+'5C1T_Northeast'!I15+'5C1U_Acadiana Ren'!I15+'5C1I_LA Key'!I15+'5C1V_Laf Ren'!I15+'5C1O_Impact'!I15+'5C1P_Vision'!I15+'5C2_LAVCA'!I15+'5C1H_Southwest'!I15+'5C1G_JS Clark'!I15+'5C1AH_BRUP'!I15+'5C1X_Tangi'!I15+'5C1Y_GEO'!I15+'5C1AI_Harmony'!I15+'5C1AJ_Athlos'!I15+'5C1AG_Collegiate'!I15+'5C1M_GEO Mid'!I15+Placeholder_Tallulah!I15</f>
        <v>0</v>
      </c>
      <c r="J15" s="56">
        <f>'Source Data'!J15</f>
        <v>165.42324758065581</v>
      </c>
      <c r="K15" s="74">
        <f>'5C1B_DArbonne'!K15+'5C1A_Madison'!K15+'5C1C_Intl High'!K15+'5C3_UnvView'!K15+'5C1F_L.C. Charter'!K15+'5C1E_LFNO'!K15+'5C1D_NOMMA'!K15+'5C1AE_Noble Minds'!K15+'5C1J_Jeff Chamber'!K15+'5C1Q_Advantage'!K15+'5C1AF_JCFA-Laf'!K15+'5C1W_Willow'!K15+'5C1Z_Lincoln Prep'!K15+'5C1AA_Laurel'!K15+'5C1AB_Apex'!K15+'5C1AC_Smothers'!K15+'5C1AD_Greater'!K15+'5C1R_Iberville'!K15+'5C1N_Delta'!K15+'5C1S_LC Col Prep'!K15+'5C1T_Northeast'!K15+'5C1U_Acadiana Ren'!K15+'5C1I_LA Key'!K15+'5C1V_Laf Ren'!K15+'5C1O_Impact'!K15+'5C1P_Vision'!K15+'5C2_LAVCA'!K15+'5C1H_Southwest'!K15+'5C1G_JS Clark'!K15+'5C1AH_BRUP'!K15+'5C1X_Tangi'!K15+'5C1Y_GEO'!K15+'5C1AI_Harmony'!K15+'5C1AJ_Athlos'!K15+'5C1AG_Collegiate'!K15+'5C1M_GEO Mid'!K15+Placeholder_Tallulah!K15</f>
        <v>0</v>
      </c>
      <c r="L15" s="337">
        <f>'5C1B_DArbonne'!L15+'5C1A_Madison'!L15+'5C1C_Intl High'!L15+'5C3_UnvView'!L15+'5C1F_L.C. Charter'!L15+'5C1E_LFNO'!L15+'5C1D_NOMMA'!L15+'5C1AE_Noble Minds'!L15+'5C1J_Jeff Chamber'!L15+'5C1Q_Advantage'!L15+'5C1AF_JCFA-Laf'!L15+'5C1W_Willow'!L15+'5C1Z_Lincoln Prep'!L15+'5C1AA_Laurel'!L15+'5C1AB_Apex'!L15+'5C1AC_Smothers'!L15+'5C1AD_Greater'!L15+'5C1R_Iberville'!L15+'5C1N_Delta'!L15+'5C1S_LC Col Prep'!L15+'5C1T_Northeast'!L15+'5C1U_Acadiana Ren'!L15+'5C1I_LA Key'!L15+'5C1V_Laf Ren'!L15+'5C1O_Impact'!L15+'5C1P_Vision'!L15+'5C2_LAVCA'!L15+'5C1H_Southwest'!L15+'5C1G_JS Clark'!L15+'5C1AH_BRUP'!L15+'5C1X_Tangi'!L15+'5C1Y_GEO'!L15+'5C1AI_Harmony'!L15+'5C1AJ_Athlos'!L15+'5C1AG_Collegiate'!L15+'5C1M_GEO Mid'!L15+Placeholder_Tallulah!L15</f>
        <v>0</v>
      </c>
      <c r="M15" s="56">
        <f>'Source Data'!K15</f>
        <v>4135.5811895163952</v>
      </c>
      <c r="N15" s="74">
        <f>'5C1B_DArbonne'!N15+'5C1A_Madison'!N15+'5C1C_Intl High'!N15+'5C3_UnvView'!N15+'5C1F_L.C. Charter'!N15+'5C1E_LFNO'!N15+'5C1D_NOMMA'!N15+'5C1AE_Noble Minds'!N15+'5C1J_Jeff Chamber'!N15+'5C1Q_Advantage'!N15+'5C1AF_JCFA-Laf'!N15+'5C1W_Willow'!N15+'5C1Z_Lincoln Prep'!N15+'5C1AA_Laurel'!N15+'5C1AB_Apex'!N15+'5C1AC_Smothers'!N15+'5C1AD_Greater'!N15+'5C1R_Iberville'!N15+'5C1N_Delta'!N15+'5C1S_LC Col Prep'!N15+'5C1T_Northeast'!N15+'5C1U_Acadiana Ren'!N15+'5C1I_LA Key'!N15+'5C1V_Laf Ren'!N15+'5C1O_Impact'!N15+'5C1P_Vision'!N15+'5C2_LAVCA'!N15+'5C1H_Southwest'!N15+'5C1G_JS Clark'!N15+'5C1AH_BRUP'!N15+'5C1X_Tangi'!N15+'5C1Y_GEO'!N15+'5C1AI_Harmony'!N15+'5C1AJ_Athlos'!N15+'5C1AG_Collegiate'!N15+'5C1M_GEO Mid'!N15+Placeholder_Tallulah!N15</f>
        <v>0</v>
      </c>
      <c r="O15" s="337">
        <f>'5C1B_DArbonne'!O15+'5C1A_Madison'!O15+'5C1C_Intl High'!O15+'5C3_UnvView'!O15+'5C1F_L.C. Charter'!O15+'5C1E_LFNO'!O15+'5C1D_NOMMA'!O15+'5C1AE_Noble Minds'!O15+'5C1J_Jeff Chamber'!O15+'5C1Q_Advantage'!O15+'5C1AF_JCFA-Laf'!O15+'5C1W_Willow'!O15+'5C1Z_Lincoln Prep'!O15+'5C1AA_Laurel'!O15+'5C1AB_Apex'!O15+'5C1AC_Smothers'!O15+'5C1AD_Greater'!O15+'5C1R_Iberville'!O15+'5C1N_Delta'!O15+'5C1S_LC Col Prep'!O15+'5C1T_Northeast'!O15+'5C1U_Acadiana Ren'!O15+'5C1I_LA Key'!O15+'5C1V_Laf Ren'!O15+'5C1O_Impact'!O15+'5C1P_Vision'!O15+'5C2_LAVCA'!O15+'5C1H_Southwest'!O15+'5C1G_JS Clark'!O15+'5C1AH_BRUP'!O15+'5C1X_Tangi'!O15+'5C1Y_GEO'!O15+'5C1AI_Harmony'!O15+'5C1AJ_Athlos'!O15+'5C1AG_Collegiate'!O15+'5C1M_GEO Mid'!O15+Placeholder_Tallulah!O15</f>
        <v>0</v>
      </c>
      <c r="P15" s="56">
        <f>'Source Data'!L15</f>
        <v>1654.2324758065579</v>
      </c>
      <c r="Q15" s="74">
        <f>'5C1B_DArbonne'!Q15+'5C1A_Madison'!Q15+'5C1C_Intl High'!Q15+'5C3_UnvView'!Q15+'5C1F_L.C. Charter'!Q15+'5C1E_LFNO'!Q15+'5C1D_NOMMA'!Q15+'5C1AE_Noble Minds'!Q15+'5C1J_Jeff Chamber'!Q15+'5C1Q_Advantage'!Q15+'5C1AF_JCFA-Laf'!Q15+'5C1W_Willow'!Q15+'5C1Z_Lincoln Prep'!Q15+'5C1AA_Laurel'!Q15+'5C1AB_Apex'!Q15+'5C1AC_Smothers'!Q15+'5C1AD_Greater'!Q15+'5C1R_Iberville'!Q15+'5C1N_Delta'!Q15+'5C1S_LC Col Prep'!Q15+'5C1T_Northeast'!Q15+'5C1U_Acadiana Ren'!Q15+'5C1I_LA Key'!Q15+'5C1V_Laf Ren'!Q15+'5C1O_Impact'!Q15+'5C1P_Vision'!Q15+'5C2_LAVCA'!Q15+'5C1H_Southwest'!Q15+'5C1G_JS Clark'!Q15+'5C1AH_BRUP'!Q15+'5C1X_Tangi'!Q15+'5C1Y_GEO'!Q15+'5C1AI_Harmony'!Q15+'5C1AJ_Athlos'!Q15+'5C1AG_Collegiate'!Q15+'5C1M_GEO Mid'!Q15+Placeholder_Tallulah!Q15</f>
        <v>0</v>
      </c>
      <c r="R15" s="93">
        <f>'5C1B_DArbonne'!R15+'5C1A_Madison'!R15+'5C1C_Intl High'!R15+'5C3_UnvView'!R15+'5C1F_L.C. Charter'!R15+'5C1E_LFNO'!R15+'5C1D_NOMMA'!R15+'5C1AE_Noble Minds'!R15+'5C1J_Jeff Chamber'!R15+'5C1Q_Advantage'!R15+'5C1AF_JCFA-Laf'!R15+'5C1W_Willow'!R15+'5C1Z_Lincoln Prep'!R15+'5C1AA_Laurel'!R15+'5C1AB_Apex'!R15+'5C1AC_Smothers'!R15+'5C1AD_Greater'!R15+'5C1R_Iberville'!R15+'5C1N_Delta'!R15+'5C1S_LC Col Prep'!R15+'5C1T_Northeast'!R15+'5C1U_Acadiana Ren'!R15+'5C1I_LA Key'!R15+'5C1V_Laf Ren'!R15+'5C1O_Impact'!R15+'5C1P_Vision'!R15+'5C2_LAVCA'!R15+'5C1H_Southwest'!R15+'5C1G_JS Clark'!R15+'5C1AH_BRUP'!R15+'5C1X_Tangi'!R15+'5C1Y_GEO'!R15+'5C1AI_Harmony'!R15+'5C1AJ_Athlos'!R15+'5C1AG_Collegiate'!R15+'5C1M_GEO Mid'!R15+Placeholder_Tallulah!R15</f>
        <v>912012</v>
      </c>
      <c r="S15" s="1373">
        <f>'5C3_UnvView'!S15+'5C2_LAVCA'!S15</f>
        <v>100829</v>
      </c>
      <c r="T15" s="56">
        <f>'5C1B_DArbonne'!S15+'5C1A_Madison'!S15+'5C1C_Intl High'!S15+'5C3_UnvView'!T15+'5C1F_L.C. Charter'!S15+'5C1E_LFNO'!S15+'5C1D_NOMMA'!S15+'5C1AE_Noble Minds'!S15+'5C1J_Jeff Chamber'!S15+'5C1Q_Advantage'!S15+'5C1AF_JCFA-Laf'!S15+'5C1W_Willow'!S15+'5C1Z_Lincoln Prep'!S15+'5C1AA_Laurel'!S15+'5C1AB_Apex'!S15+'5C1AC_Smothers'!S15+'5C1AD_Greater'!S15+'5C1R_Iberville'!S15+'5C1N_Delta'!S15+'5C1S_LC Col Prep'!S15+'5C1T_Northeast'!S15+'5C1U_Acadiana Ren'!S15+'5C1I_LA Key'!S15+'5C1V_Laf Ren'!S15+'5C1O_Impact'!S15+'5C1P_Vision'!S15+'5C2_LAVCA'!T15+'5C1H_Southwest'!S15+'5C1G_JS Clark'!S15+'5C1AH_BRUP'!S15+'5C1X_Tangi'!S15+'5C1Y_GEO'!S15+'5C1AI_Harmony'!S15+'5C1AJ_Athlos'!S15+'5C1AG_Collegiate'!S15+'5C1M_GEO Mid'!S15+Placeholder_Tallulah!S15</f>
        <v>0</v>
      </c>
      <c r="U15" s="56">
        <f>'5C1B_DArbonne'!T15+'5C1A_Madison'!T15+'5C1C_Intl High'!T15+'5C3_UnvView'!U15+'5C1F_L.C. Charter'!T15+'5C1E_LFNO'!T15+'5C1D_NOMMA'!T15+'5C1AE_Noble Minds'!T15+'5C1J_Jeff Chamber'!T15+'5C1Q_Advantage'!T15+'5C1AF_JCFA-Laf'!T15+'5C1W_Willow'!T15+'5C1Z_Lincoln Prep'!T15+'5C1AA_Laurel'!T15+'5C1AB_Apex'!T15+'5C1AC_Smothers'!T15+'5C1AD_Greater'!T15+'5C1R_Iberville'!T15+'5C1N_Delta'!T15+'5C1S_LC Col Prep'!T15+'5C1T_Northeast'!T15+'5C1U_Acadiana Ren'!T15+'5C1I_LA Key'!T15+'5C1V_Laf Ren'!T15+'5C1O_Impact'!T15+'5C1P_Vision'!T15+'5C2_LAVCA'!U15+'5C1H_Southwest'!T15+'5C1G_JS Clark'!T15+'5C1AH_BRUP'!T15+'5C1X_Tangi'!T15+'5C1Y_GEO'!T15+'5C1AI_Harmony'!T15+'5C1AJ_Athlos'!T15+'5C1AG_Collegiate'!T15+'5C1M_GEO Mid'!T15+Placeholder_Tallulah!T15</f>
        <v>0</v>
      </c>
      <c r="V15" s="57">
        <f>'5C1B_DArbonne'!U15+'5C1A_Madison'!U15+'5C1C_Intl High'!U15+'5C3_UnvView'!V15+'5C1F_L.C. Charter'!U15+'5C1E_LFNO'!U15+'5C1D_NOMMA'!U15+'5C1AE_Noble Minds'!U15+'5C1J_Jeff Chamber'!U15+'5C1Q_Advantage'!U15+'5C1AF_JCFA-Laf'!U15+'5C1W_Willow'!U15+'5C1Z_Lincoln Prep'!U15+'5C1AA_Laurel'!U15+'5C1AB_Apex'!U15+'5C1AC_Smothers'!U15+'5C1AD_Greater'!U15+'5C1R_Iberville'!U15+'5C1N_Delta'!U15+'5C1S_LC Col Prep'!U15+'5C1T_Northeast'!U15+'5C1U_Acadiana Ren'!U15+'5C1I_LA Key'!U15+'5C1V_Laf Ren'!U15+'5C1O_Impact'!U15+'5C1P_Vision'!U15+'5C2_LAVCA'!V15+'5C1H_Southwest'!U15+'5C1G_JS Clark'!U15+'5C1AH_BRUP'!U15+'5C1X_Tangi'!U15+'5C1Y_GEO'!U15+'5C1AI_Harmony'!U15+'5C1AJ_Athlos'!U15+'5C1AG_Collegiate'!U15+'5C1M_GEO Mid'!U15+Placeholder_Tallulah!U15</f>
        <v>0</v>
      </c>
      <c r="W15" s="93">
        <f>'5C1B_DArbonne'!V15+'5C1A_Madison'!V15+'5C1C_Intl High'!V15+'5C3_UnvView'!W15+'5C1F_L.C. Charter'!V15+'5C1E_LFNO'!V15+'5C1D_NOMMA'!V15+'5C1AE_Noble Minds'!V15+'5C1J_Jeff Chamber'!V15+'5C1Q_Advantage'!V15+'5C1AF_JCFA-Laf'!V15+'5C1W_Willow'!V15+'5C1Z_Lincoln Prep'!V15+'5C1AA_Laurel'!V15+'5C1AB_Apex'!V15+'5C1AC_Smothers'!V15+'5C1AD_Greater'!V15+'5C1R_Iberville'!V15+'5C1N_Delta'!V15+'5C1S_LC Col Prep'!V15+'5C1T_Northeast'!V15+'5C1U_Acadiana Ren'!V15+'5C1I_LA Key'!V15+'5C1V_Laf Ren'!V15+'5C1O_Impact'!V15+'5C1P_Vision'!V15+'5C2_LAVCA'!W15+'5C1H_Southwest'!V15+'5C1G_JS Clark'!V15+'5C1AH_BRUP'!V15+'5C1X_Tangi'!V15+'5C1Y_GEO'!V15+'5C1AI_Harmony'!V15+'5C1AJ_Athlos'!V15+'5C1AG_Collegiate'!V15+'5C1M_GEO Mid'!V15+Placeholder_Tallulah!V15</f>
        <v>0</v>
      </c>
      <c r="X15" s="74">
        <f>'5C1B_DArbonne'!W15+'5C1A_Madison'!W15+'5C1C_Intl High'!W15+'5C3_UnvView'!X15+'5C1F_L.C. Charter'!W15+'5C1E_LFNO'!W15+'5C1D_NOMMA'!W15+'5C1AE_Noble Minds'!W15+'5C1J_Jeff Chamber'!W15+'5C1Q_Advantage'!W15+'5C1AF_JCFA-Laf'!W15+'5C1W_Willow'!W15+'5C1Z_Lincoln Prep'!W15+'5C1AA_Laurel'!W15+'5C1AB_Apex'!W15+'5C1AC_Smothers'!W15+'5C1AD_Greater'!W15+'5C1R_Iberville'!W15+'5C1N_Delta'!W15+'5C1S_LC Col Prep'!W15+'5C1T_Northeast'!W15+'5C1U_Acadiana Ren'!W15+'5C1I_LA Key'!W15+'5C1V_Laf Ren'!W15+'5C1O_Impact'!W15+'5C1P_Vision'!W15+'5C2_LAVCA'!X15+'5C1H_Southwest'!W15+'5C1G_JS Clark'!W15+'5C1AH_BRUP'!W15+'5C1X_Tangi'!W15+'5C1Y_GEO'!W15+'5C1AI_Harmony'!W15+'5C1AJ_Athlos'!W15+'5C1AG_Collegiate'!W15+'5C1M_GEO Mid'!W15+Placeholder_Tallulah!W15</f>
        <v>0</v>
      </c>
      <c r="Y15" s="93">
        <f>'5C1B_DArbonne'!X15+'5C1A_Madison'!X15+'5C1C_Intl High'!X15+'5C3_UnvView'!Y15+'5C1F_L.C. Charter'!X15+'5C1E_LFNO'!X15+'5C1D_NOMMA'!X15+'5C1AE_Noble Minds'!X15+'5C1J_Jeff Chamber'!X15+'5C1Q_Advantage'!X15+'5C1AF_JCFA-Laf'!X15+'5C1W_Willow'!X15+'5C1Z_Lincoln Prep'!X15+'5C1AA_Laurel'!X15+'5C1AB_Apex'!X15+'5C1AC_Smothers'!X15+'5C1AD_Greater'!X15+'5C1R_Iberville'!X15+'5C1N_Delta'!X15+'5C1S_LC Col Prep'!X15+'5C1T_Northeast'!X15+'5C1U_Acadiana Ren'!X15+'5C1I_LA Key'!X15+'5C1V_Laf Ren'!X15+'5C1O_Impact'!X15+'5C1P_Vision'!X15+'5C2_LAVCA'!Y15+'5C1H_Southwest'!X15+'5C1G_JS Clark'!X15+'5C1AH_BRUP'!X15+'5C1X_Tangi'!X15+'5C1Y_GEO'!X15+'5C1AI_Harmony'!X15+'5C1AJ_Athlos'!X15+'5C1AG_Collegiate'!X15+'5C1M_GEO Mid'!X15+Placeholder_Tallulah!X15</f>
        <v>0</v>
      </c>
      <c r="Z15" s="56">
        <f>'5C1B_DArbonne'!Y15+'5C1A_Madison'!Y15+'5C1C_Intl High'!Y15+'5C3_UnvView'!Z15+'5C1F_L.C. Charter'!Y15+'5C1E_LFNO'!Y15+'5C1D_NOMMA'!Y15+'5C1AE_Noble Minds'!Y15+'5C1J_Jeff Chamber'!Y15+'5C1Q_Advantage'!Y15+'5C1AF_JCFA-Laf'!Y15+'5C1W_Willow'!Y15+'5C1Z_Lincoln Prep'!Y15+'5C1AA_Laurel'!Y15+'5C1AB_Apex'!Y15+'5C1AC_Smothers'!Y15+'5C1AD_Greater'!Y15+'5C1R_Iberville'!Y15+'5C1N_Delta'!Y15+'5C1S_LC Col Prep'!Y15+'5C1T_Northeast'!Y15+'5C1U_Acadiana Ren'!Y15+'5C1I_LA Key'!Y15+'5C1V_Laf Ren'!Y15+'5C1O_Impact'!Y15+'5C1P_Vision'!Y15+'5C2_LAVCA'!Z15+'5C1H_Southwest'!Y15+'5C1G_JS Clark'!Y15+'5C1AH_BRUP'!Y15+'5C1X_Tangi'!Y15+'5C1Y_GEO'!Y15+'5C1AI_Harmony'!Y15+'5C1AJ_Athlos'!Y15+'5C1AG_Collegiate'!Y15+'5C1M_GEO Mid'!Y15+Placeholder_Tallulah!Y15</f>
        <v>0</v>
      </c>
      <c r="AA15" s="93">
        <f>'5C1B_DArbonne'!Z15+'5C1A_Madison'!Z15+'5C1C_Intl High'!Z15+'5C3_UnvView'!AA15+'5C1F_L.C. Charter'!Z15+'5C1E_LFNO'!Z15+'5C1D_NOMMA'!Z15+'5C1AE_Noble Minds'!Z15+'5C1J_Jeff Chamber'!Z15+'5C1Q_Advantage'!Z15+'5C1AF_JCFA-Laf'!Z15+'5C1W_Willow'!Z15+'5C1Z_Lincoln Prep'!Z15+'5C1AA_Laurel'!Z15+'5C1AB_Apex'!Z15+'5C1AC_Smothers'!Z15+'5C1AD_Greater'!Z15+'5C1R_Iberville'!Z15+'5C1N_Delta'!Z15+'5C1S_LC Col Prep'!Z15+'5C1T_Northeast'!Z15+'5C1U_Acadiana Ren'!Z15+'5C1I_LA Key'!Z15+'5C1V_Laf Ren'!Z15+'5C1O_Impact'!Z15+'5C1P_Vision'!Z15+'5C2_LAVCA'!AA15+'5C1H_Southwest'!Z15+'5C1G_JS Clark'!Z15+'5C1AH_BRUP'!Z15+'5C1X_Tangi'!Z15+'5C1Y_GEO'!Z15+'5C1AI_Harmony'!Z15+'5C1AJ_Athlos'!Z15+'5C1AG_Collegiate'!Z15+'5C1M_GEO Mid'!Z15+Placeholder_Tallulah!Z15</f>
        <v>0</v>
      </c>
      <c r="AB15" s="56">
        <f>'5C1B_DArbonne'!AA15+'5C1A_Madison'!AA15+'5C1C_Intl High'!AA15+'5C3_UnvView'!AB15+'5C1F_L.C. Charter'!AA15+'5C1E_LFNO'!AA15+'5C1D_NOMMA'!AA15+'5C1AE_Noble Minds'!AA15+'5C1J_Jeff Chamber'!AA15+'5C1Q_Advantage'!AA15+'5C1AF_JCFA-Laf'!AA15+'5C1W_Willow'!AA15+'5C1Z_Lincoln Prep'!AA15+'5C1AA_Laurel'!AA15+'5C1AB_Apex'!AA15+'5C1AC_Smothers'!AA15+'5C1AD_Greater'!AA15+'5C1R_Iberville'!AA15+'5C1N_Delta'!AA15+'5C1S_LC Col Prep'!AA15+'5C1T_Northeast'!AA15+'5C1U_Acadiana Ren'!AA15+'5C1I_LA Key'!AA15+'5C1V_Laf Ren'!AA15+'5C1O_Impact'!AA15+'5C1P_Vision'!AA15+'5C2_LAVCA'!AB15+'5C1H_Southwest'!AA15+'5C1G_JS Clark'!AA15+'5C1AH_BRUP'!AA15+'5C1X_Tangi'!AA15+'5C1Y_GEO'!AA15+'5C1AI_Harmony'!AA15+'5C1AJ_Athlos'!AA15+'5C1AG_Collegiate'!AA15+'5C1M_GEO Mid'!AA15+Placeholder_Tallulah!AA15</f>
        <v>0</v>
      </c>
      <c r="AC15" s="56">
        <f>'5C1B_DArbonne'!AB15+'5C1A_Madison'!AB15+'5C1C_Intl High'!AB15+'5C3_UnvView'!AC15+'5C1F_L.C. Charter'!AB15+'5C1E_LFNO'!AB15+'5C1D_NOMMA'!AB15+'5C1AE_Noble Minds'!AB15+'5C1J_Jeff Chamber'!AB15+'5C1Q_Advantage'!AB15+'5C1AF_JCFA-Laf'!AB15+'5C1W_Willow'!AB15+'5C1Z_Lincoln Prep'!AB15+'5C1AA_Laurel'!AB15+'5C1AB_Apex'!AB15+'5C1AC_Smothers'!AB15+'5C1AD_Greater'!AB15+'5C1R_Iberville'!AB15+'5C1N_Delta'!AB15+'5C1S_LC Col Prep'!AB15+'5C1T_Northeast'!AB15+'5C1U_Acadiana Ren'!AB15+'5C1I_LA Key'!AB15+'5C1V_Laf Ren'!AB15+'5C1O_Impact'!AB15+'5C1P_Vision'!AB15+'5C2_LAVCA'!AC15+'5C1H_Southwest'!AB15+'5C1G_JS Clark'!AB15+'5C1AH_BRUP'!AB15+'5C1X_Tangi'!AB15+'5C1Y_GEO'!AB15+'5C1AI_Harmony'!AB15+'5C1AJ_Athlos'!AB15+'5C1AG_Collegiate'!AB15+'5C1M_GEO Mid'!AB15+Placeholder_Tallulah!AB15</f>
        <v>0</v>
      </c>
      <c r="AD15" s="93">
        <f>'5C1B_DArbonne'!AC15+'5C1A_Madison'!AC15+'5C1C_Intl High'!AC15+'5C3_UnvView'!AD15+'5C1F_L.C. Charter'!AC15+'5C1E_LFNO'!AC15+'5C1D_NOMMA'!AC15+'5C1AE_Noble Minds'!AC15+'5C1J_Jeff Chamber'!AC15+'5C1Q_Advantage'!AC15+'5C1AF_JCFA-Laf'!AC15+'5C1W_Willow'!AC15+'5C1Z_Lincoln Prep'!AC15+'5C1AA_Laurel'!AC15+'5C1AB_Apex'!AC15+'5C1AC_Smothers'!AC15+'5C1AD_Greater'!AC15+'5C1R_Iberville'!AC15+'5C1N_Delta'!AC15+'5C1S_LC Col Prep'!AC15+'5C1T_Northeast'!AC15+'5C1U_Acadiana Ren'!AC15+'5C1I_LA Key'!AC15+'5C1V_Laf Ren'!AC15+'5C1O_Impact'!AC15+'5C1P_Vision'!AC15+'5C2_LAVCA'!AD15+'5C1H_Southwest'!AC15+'5C1G_JS Clark'!AC15+'5C1AH_BRUP'!AC15+'5C1X_Tangi'!AC15+'5C1Y_GEO'!AC15+'5C1AI_Harmony'!AC15+'5C1AJ_Athlos'!AC15+'5C1AG_Collegiate'!AC15+'5C1M_GEO Mid'!AC15+Placeholder_Tallulah!AC15</f>
        <v>0</v>
      </c>
      <c r="AE15" s="97">
        <f>'5C1B_DArbonne'!AD15+'5C1A_Madison'!AD15+'5C1C_Intl High'!AD15+'5C3_UnvView'!AE15+'5C1F_L.C. Charter'!AD15+'5C1E_LFNO'!AD15+'5C1D_NOMMA'!AD15+'5C1AE_Noble Minds'!AD15+'5C1J_Jeff Chamber'!AD15+'5C1Q_Advantage'!AD15+'5C1AF_JCFA-Laf'!AD15+'5C1W_Willow'!AD15+'5C1Z_Lincoln Prep'!AD15+'5C1AA_Laurel'!AD15+'5C1AB_Apex'!AD15+'5C1AC_Smothers'!AD15+'5C1AD_Greater'!AD15+'5C1R_Iberville'!AD15+'5C1N_Delta'!AD15+'5C1S_LC Col Prep'!AD15+'5C1T_Northeast'!AD15+'5C1U_Acadiana Ren'!AD15+'5C1I_LA Key'!AD15+'5C1V_Laf Ren'!AD15+'5C1O_Impact'!AD15+'5C1P_Vision'!AD15+'5C2_LAVCA'!AE15+'5C1H_Southwest'!AD15+'5C1G_JS Clark'!AD15+'5C1AH_BRUP'!AD15+'5C1X_Tangi'!AD15+'5C1Y_GEO'!AD15+'5C1AI_Harmony'!AD15+'5C1AJ_Athlos'!AD15+'5C1AG_Collegiate'!AD15+'5C1M_GEO Mid'!AD15+Placeholder_Tallulah!AD15</f>
        <v>0</v>
      </c>
      <c r="AF15" s="75">
        <f>'Source Data'!N15</f>
        <v>5315</v>
      </c>
      <c r="AG15" s="90">
        <f>'5C1B_DArbonne'!AF15+'5C1A_Madison'!AF15+'5C1C_Intl High'!AF15+'5C3_UnvView'!AG15+'5C1F_L.C. Charter'!AF15+'5C1E_LFNO'!AF15+'5C1D_NOMMA'!AF15+'5C1AE_Noble Minds'!AF15+'5C1J_Jeff Chamber'!AF15+'5C1Q_Advantage'!AF15+'5C1AF_JCFA-Laf'!AF15+'5C1W_Willow'!AF15+'5C1Z_Lincoln Prep'!AF15+'5C1AA_Laurel'!AF15+'5C1AB_Apex'!AF15+'5C1AC_Smothers'!AF15+'5C1AD_Greater'!AF15+'5C1R_Iberville'!AF15+'5C1N_Delta'!AF15+'5C1S_LC Col Prep'!AF15+'5C1T_Northeast'!AF15+'5C1U_Acadiana Ren'!AF15+'5C1I_LA Key'!AF15+'5C1V_Laf Ren'!AF15+'5C1O_Impact'!AF15+'5C1P_Vision'!AF15+'5C2_LAVCA'!AG15+'5C1H_Southwest'!AF15+'5C1G_JS Clark'!AF15+'5C1AH_BRUP'!AF15+'5C1X_Tangi'!AF15+'5C1Y_GEO'!AF15+'5C1AI_Harmony'!AF15+'5C1AJ_Athlos'!AF15+'5C1AG_Collegiate'!AF15+'5C1M_GEO Mid'!AF15+Placeholder_Tallulah!AF15</f>
        <v>0</v>
      </c>
      <c r="AH15" s="319">
        <f>'5C1B_DArbonne'!AG15+'5C1A_Madison'!AG15+'5C1C_Intl High'!AG15+'5C3_UnvView'!AH15+'5C1F_L.C. Charter'!AG15+'5C1E_LFNO'!AG15+'5C1D_NOMMA'!AG15+'5C1AE_Noble Minds'!AG15+'5C1J_Jeff Chamber'!AG15+'5C1Q_Advantage'!AG15+'5C1AF_JCFA-Laf'!AG15+'5C1W_Willow'!AG15+'5C1Z_Lincoln Prep'!AG15+'5C1AA_Laurel'!AG15+'5C1AB_Apex'!AG15+'5C1AC_Smothers'!AG15+'5C1AD_Greater'!AG15+'5C1R_Iberville'!AG15+'5C1N_Delta'!AG15+'5C1S_LC Col Prep'!AG15+'5C1T_Northeast'!AG15+'5C1U_Acadiana Ren'!AG15+'5C1I_LA Key'!AG15+'5C1V_Laf Ren'!AG15+'5C1O_Impact'!AG15+'5C1P_Vision'!AG15+'5C2_LAVCA'!AH15+'5C1H_Southwest'!AG15+'5C1G_JS Clark'!AG15+'5C1AH_BRUP'!AG15+'5C1X_Tangi'!AG15+'5C1Y_GEO'!AG15+'5C1AI_Harmony'!AG15+'5C1AJ_Athlos'!AG15+'5C1AG_Collegiate'!AG15+'5C1M_GEO Mid'!AG15+Placeholder_Tallulah!AG15</f>
        <v>0</v>
      </c>
      <c r="AI15" s="75">
        <f>'5C1B_DArbonne'!AH15+'5C1A_Madison'!AH15+'5C1C_Intl High'!AH15+'5C3_UnvView'!AI15+'5C1F_L.C. Charter'!AH15+'5C1E_LFNO'!AH15+'5C1D_NOMMA'!AH15+'5C1AE_Noble Minds'!AH15+'5C1J_Jeff Chamber'!AH15+'5C1Q_Advantage'!AH15+'5C1AF_JCFA-Laf'!AH15+'5C1W_Willow'!AH15+'5C1Z_Lincoln Prep'!AH15+'5C1AA_Laurel'!AH15+'5C1AB_Apex'!AH15+'5C1AC_Smothers'!AH15+'5C1AD_Greater'!AH15+'5C1R_Iberville'!AH15+'5C1N_Delta'!AH15+'5C1S_LC Col Prep'!AH15+'5C1T_Northeast'!AH15+'5C1U_Acadiana Ren'!AH15+'5C1I_LA Key'!AH15+'5C1V_Laf Ren'!AH15+'5C1O_Impact'!AH15+'5C1P_Vision'!AH15+'5C2_LAVCA'!AI15+'5C1H_Southwest'!AH15+'5C1G_JS Clark'!AH15+'5C1AH_BRUP'!AH15+'5C1X_Tangi'!AH15+'5C1Y_GEO'!AH15+'5C1AI_Harmony'!AH15+'5C1AJ_Athlos'!AH15+'5C1AG_Collegiate'!AH15+'5C1M_GEO Mid'!AH15+Placeholder_Tallulah!AH15</f>
        <v>0</v>
      </c>
      <c r="AJ15" s="319">
        <f>'5C1B_DArbonne'!AI15+'5C1A_Madison'!AI15+'5C1C_Intl High'!AI15+'5C3_UnvView'!AJ15+'5C1F_L.C. Charter'!AI15+'5C1E_LFNO'!AI15+'5C1D_NOMMA'!AI15+'5C1AE_Noble Minds'!AI15+'5C1J_Jeff Chamber'!AI15+'5C1Q_Advantage'!AI15+'5C1AF_JCFA-Laf'!AI15+'5C1W_Willow'!AI15+'5C1Z_Lincoln Prep'!AI15+'5C1AA_Laurel'!AI15+'5C1AB_Apex'!AI15+'5C1AC_Smothers'!AI15+'5C1AD_Greater'!AI15+'5C1R_Iberville'!AI15+'5C1N_Delta'!AI15+'5C1S_LC Col Prep'!AI15+'5C1T_Northeast'!AI15+'5C1U_Acadiana Ren'!AI15+'5C1I_LA Key'!AI15+'5C1V_Laf Ren'!AI15+'5C1O_Impact'!AI15+'5C1P_Vision'!AI15+'5C2_LAVCA'!AJ15+'5C1H_Southwest'!AI15+'5C1G_JS Clark'!AI15+'5C1AH_BRUP'!AI15+'5C1X_Tangi'!AI15+'5C1Y_GEO'!AI15+'5C1AI_Harmony'!AI15+'5C1AJ_Athlos'!AI15+'5C1AG_Collegiate'!AI15+'5C1M_GEO Mid'!AI15+Placeholder_Tallulah!AI15</f>
        <v>0</v>
      </c>
      <c r="AK15" s="77">
        <f>'5C1B_DArbonne'!AJ15+'5C1A_Madison'!AJ15+'5C1C_Intl High'!AJ15+'5C3_UnvView'!AK15+'5C1F_L.C. Charter'!AJ15+'5C1E_LFNO'!AJ15+'5C1D_NOMMA'!AJ15+'5C1AE_Noble Minds'!AJ15+'5C1J_Jeff Chamber'!AJ15+'5C1Q_Advantage'!AJ15+'5C1AF_JCFA-Laf'!AJ15+'5C1W_Willow'!AJ15+'5C1Z_Lincoln Prep'!AJ15+'5C1AA_Laurel'!AJ15+'5C1AB_Apex'!AJ15+'5C1AC_Smothers'!AJ15+'5C1AD_Greater'!AJ15+'5C1R_Iberville'!AJ15+'5C1N_Delta'!AJ15+'5C1S_LC Col Prep'!AJ15+'5C1T_Northeast'!AJ15+'5C1U_Acadiana Ren'!AJ15+'5C1I_LA Key'!AJ15+'5C1V_Laf Ren'!AJ15+'5C1O_Impact'!AJ15+'5C1P_Vision'!AJ15+'5C2_LAVCA'!AK15+'5C1H_Southwest'!AJ15+'5C1G_JS Clark'!AJ15+'5C1AH_BRUP'!AJ15+'5C1X_Tangi'!AJ15+'5C1Y_GEO'!AJ15+'5C1AI_Harmony'!AJ15+'5C1AJ_Athlos'!AJ15+'5C1AG_Collegiate'!AJ15+'5C1M_GEO Mid'!AJ15+Placeholder_Tallulah!AJ15</f>
        <v>0</v>
      </c>
      <c r="AL15" s="76">
        <f>'5C1B_DArbonne'!AK15+'5C1A_Madison'!AK15+'5C1C_Intl High'!AK15+'5C3_UnvView'!AL15+'5C1F_L.C. Charter'!AK15+'5C1E_LFNO'!AK15+'5C1D_NOMMA'!AK15+'5C1AE_Noble Minds'!AK15+'5C1J_Jeff Chamber'!AK15+'5C1Q_Advantage'!AK15+'5C1AF_JCFA-Laf'!AK15+'5C1W_Willow'!AK15+'5C1Z_Lincoln Prep'!AK15+'5C1AA_Laurel'!AK15+'5C1AB_Apex'!AK15+'5C1AC_Smothers'!AK15+'5C1AD_Greater'!AK15+'5C1R_Iberville'!AK15+'5C1N_Delta'!AK15+'5C1S_LC Col Prep'!AK15+'5C1T_Northeast'!AK15+'5C1U_Acadiana Ren'!AK15+'5C1I_LA Key'!AK15+'5C1V_Laf Ren'!AK15+'5C1O_Impact'!AK15+'5C1P_Vision'!AK15+'5C2_LAVCA'!AL15+'5C1H_Southwest'!AK15+'5C1G_JS Clark'!AK15+'5C1AH_BRUP'!AK15+'5C1X_Tangi'!AK15+'5C1Y_GEO'!AK15+'5C1AI_Harmony'!AK15+'5C1AJ_Athlos'!AK15+'5C1AG_Collegiate'!AK15+'5C1M_GEO Mid'!AK15+Placeholder_Tallulah!AK15</f>
        <v>0</v>
      </c>
      <c r="AM15" s="90">
        <f>'5C1B_DArbonne'!AL15+'5C1A_Madison'!AL15+'5C1C_Intl High'!AL15+'5C3_UnvView'!AM15+'5C1F_L.C. Charter'!AL15+'5C1E_LFNO'!AL15+'5C1D_NOMMA'!AL15+'5C1AE_Noble Minds'!AL15+'5C1J_Jeff Chamber'!AL15+'5C1Q_Advantage'!AL15+'5C1AF_JCFA-Laf'!AL15+'5C1W_Willow'!AL15+'5C1Z_Lincoln Prep'!AL15+'5C1AA_Laurel'!AL15+'5C1AB_Apex'!AL15+'5C1AC_Smothers'!AL15+'5C1AD_Greater'!AL15+'5C1R_Iberville'!AL15+'5C1N_Delta'!AL15+'5C1S_LC Col Prep'!AL15+'5C1T_Northeast'!AL15+'5C1U_Acadiana Ren'!AL15+'5C1I_LA Key'!AL15+'5C1V_Laf Ren'!AL15+'5C1O_Impact'!AL15+'5C1P_Vision'!AL15+'5C2_LAVCA'!AM15+'5C1H_Southwest'!AL15+'5C1G_JS Clark'!AL15+'5C1AH_BRUP'!AL15+'5C1X_Tangi'!AL15+'5C1Y_GEO'!AL15+'5C1AI_Harmony'!AL15+'5C1AJ_Athlos'!AL15+'5C1AG_Collegiate'!AL15+'5C1M_GEO Mid'!AL15+Placeholder_Tallulah!AL15</f>
        <v>822763</v>
      </c>
      <c r="AN15" s="79">
        <f>'5C1B_DArbonne'!AM15+'5C1A_Madison'!AM15+'5C1C_Intl High'!AM15+'5C3_UnvView'!AN15+'5C1F_L.C. Charter'!AM15+'5C1E_LFNO'!AM15+'5C1D_NOMMA'!AM15+'5C1AE_Noble Minds'!AM15+'5C1J_Jeff Chamber'!AM15+'5C1Q_Advantage'!AM15+'5C1AF_JCFA-Laf'!AM15+'5C1W_Willow'!AM15+'5C1Z_Lincoln Prep'!AM15+'5C1AA_Laurel'!AM15+'5C1AB_Apex'!AM15+'5C1AC_Smothers'!AM15+'5C1AD_Greater'!AM15+'5C1R_Iberville'!AM15+'5C1N_Delta'!AM15+'5C1S_LC Col Prep'!AM15+'5C1T_Northeast'!AM15+'5C1U_Acadiana Ren'!AM15+'5C1I_LA Key'!AM15+'5C1V_Laf Ren'!AM15+'5C1O_Impact'!AM15+'5C1P_Vision'!AM15+'5C2_LAVCA'!AN15+'5C1H_Southwest'!AM15+'5C1G_JS Clark'!AM15+'5C1AH_BRUP'!AM15+'5C1X_Tangi'!AM15+'5C1Y_GEO'!AM15+'5C1AI_Harmony'!AM15+'5C1AJ_Athlos'!AM15+'5C1AG_Collegiate'!AM15+'5C1M_GEO Mid'!AM15+Placeholder_Tallulah!AM15</f>
        <v>0</v>
      </c>
      <c r="AO15" s="90">
        <f>'5C1B_DArbonne'!AN15+'5C1A_Madison'!AN15+'5C1C_Intl High'!AN15+'5C3_UnvView'!AO15+'5C1F_L.C. Charter'!AN15+'5C1E_LFNO'!AN15+'5C1D_NOMMA'!AN15+'5C1AE_Noble Minds'!AN15+'5C1J_Jeff Chamber'!AN15+'5C1Q_Advantage'!AN15+'5C1AF_JCFA-Laf'!AN15+'5C1W_Willow'!AN15+'5C1Z_Lincoln Prep'!AN15+'5C1AA_Laurel'!AN15+'5C1AB_Apex'!AN15+'5C1AC_Smothers'!AN15+'5C1AD_Greater'!AN15+'5C1R_Iberville'!AN15+'5C1N_Delta'!AN15+'5C1S_LC Col Prep'!AN15+'5C1T_Northeast'!AN15+'5C1U_Acadiana Ren'!AN15+'5C1I_LA Key'!AN15+'5C1V_Laf Ren'!AN15+'5C1O_Impact'!AN15+'5C1P_Vision'!AN15+'5C2_LAVCA'!AO15+'5C1H_Southwest'!AN15+'5C1G_JS Clark'!AN15+'5C1AH_BRUP'!AN15+'5C1X_Tangi'!AN15+'5C1Y_GEO'!AN15+'5C1AI_Harmony'!AN15+'5C1AJ_Athlos'!AN15+'5C1AG_Collegiate'!AN15+'5C1M_GEO Mid'!AN15+Placeholder_Tallulah!AN15</f>
        <v>0</v>
      </c>
      <c r="AP15" s="77">
        <f>'5C1B_DArbonne'!AO15+'5C1A_Madison'!AO15+'5C1C_Intl High'!AO15+'5C3_UnvView'!AP15+'5C1F_L.C. Charter'!AO15+'5C1E_LFNO'!AO15+'5C1D_NOMMA'!AO15+'5C1AE_Noble Minds'!AO15+'5C1J_Jeff Chamber'!AO15+'5C1Q_Advantage'!AO15+'5C1AF_JCFA-Laf'!AO15+'5C1W_Willow'!AO15+'5C1Z_Lincoln Prep'!AO15+'5C1AA_Laurel'!AO15+'5C1AB_Apex'!AO15+'5C1AC_Smothers'!AO15+'5C1AD_Greater'!AO15+'5C1R_Iberville'!AO15+'5C1N_Delta'!AO15+'5C1S_LC Col Prep'!AO15+'5C1T_Northeast'!AO15+'5C1U_Acadiana Ren'!AO15+'5C1I_LA Key'!AO15+'5C1V_Laf Ren'!AO15+'5C1O_Impact'!AO15+'5C1P_Vision'!AO15+'5C2_LAVCA'!AP15+'5C1H_Southwest'!AO15+'5C1G_JS Clark'!AO15+'5C1AH_BRUP'!AO15+'5C1X_Tangi'!AO15+'5C1Y_GEO'!AO15+'5C1AI_Harmony'!AO15+'5C1AJ_Athlos'!AO15+'5C1AG_Collegiate'!AO15+'5C1M_GEO Mid'!AO15+Placeholder_Tallulah!AO15</f>
        <v>1060</v>
      </c>
      <c r="AQ15" s="90">
        <f>'5C1B_DArbonne'!AP15+'5C1A_Madison'!AP15+'5C1C_Intl High'!AP15+'5C3_UnvView'!AQ15+'5C1F_L.C. Charter'!AP15+'5C1E_LFNO'!AP15+'5C1D_NOMMA'!AP15+'5C1AE_Noble Minds'!AP15+'5C1J_Jeff Chamber'!AP15+'5C1Q_Advantage'!AP15+'5C1AF_JCFA-Laf'!AP15+'5C1W_Willow'!AP15+'5C1Z_Lincoln Prep'!AP15+'5C1AA_Laurel'!AP15+'5C1AB_Apex'!AP15+'5C1AC_Smothers'!AP15+'5C1AD_Greater'!AP15+'5C1R_Iberville'!AP15+'5C1N_Delta'!AP15+'5C1S_LC Col Prep'!AP15+'5C1T_Northeast'!AP15+'5C1U_Acadiana Ren'!AP15+'5C1I_LA Key'!AP15+'5C1V_Laf Ren'!AP15+'5C1O_Impact'!AP15+'5C1P_Vision'!AP15+'5C2_LAVCA'!AQ15+'5C1H_Southwest'!AP15+'5C1G_JS Clark'!AP15+'5C1AH_BRUP'!AP15+'5C1X_Tangi'!AP15+'5C1Y_GEO'!AP15+'5C1AI_Harmony'!AP15+'5C1AJ_Athlos'!AP15+'5C1AG_Collegiate'!AP15+'5C1M_GEO Mid'!AP15+Placeholder_Tallulah!AP15</f>
        <v>0</v>
      </c>
      <c r="AR15" s="77">
        <f>'5C1B_DArbonne'!AQ15+'5C1A_Madison'!AQ15+'5C1C_Intl High'!AQ15+'5C3_UnvView'!AR15+'5C1F_L.C. Charter'!AQ15+'5C1E_LFNO'!AQ15+'5C1D_NOMMA'!AQ15+'5C1AE_Noble Minds'!AQ15+'5C1J_Jeff Chamber'!AQ15+'5C1Q_Advantage'!AQ15+'5C1AF_JCFA-Laf'!AQ15+'5C1W_Willow'!AQ15+'5C1Z_Lincoln Prep'!AQ15+'5C1AA_Laurel'!AQ15+'5C1AB_Apex'!AQ15+'5C1AC_Smothers'!AQ15+'5C1AD_Greater'!AQ15+'5C1R_Iberville'!AQ15+'5C1N_Delta'!AQ15+'5C1S_LC Col Prep'!AQ15+'5C1T_Northeast'!AQ15+'5C1U_Acadiana Ren'!AQ15+'5C1I_LA Key'!AQ15+'5C1V_Laf Ren'!AQ15+'5C1O_Impact'!AQ15+'5C1P_Vision'!AQ15+'5C2_LAVCA'!AR15+'5C1H_Southwest'!AQ15+'5C1G_JS Clark'!AQ15+'5C1AH_BRUP'!AQ15+'5C1X_Tangi'!AQ15+'5C1Y_GEO'!AQ15+'5C1AI_Harmony'!AQ15+'5C1AJ_Athlos'!AQ15+'5C1AG_Collegiate'!AQ15+'5C1M_GEO Mid'!AQ15+Placeholder_Tallulah!AQ15</f>
        <v>0</v>
      </c>
      <c r="AS15" s="77">
        <f>'5C1B_DArbonne'!AR15+'5C1A_Madison'!AR15+'5C1C_Intl High'!AR15+'5C3_UnvView'!AS15+'5C1F_L.C. Charter'!AR15+'5C1E_LFNO'!AR15+'5C1D_NOMMA'!AR15+'5C1AE_Noble Minds'!AR15+'5C1J_Jeff Chamber'!AR15+'5C1Q_Advantage'!AR15+'5C1AF_JCFA-Laf'!AR15+'5C1W_Willow'!AR15+'5C1Z_Lincoln Prep'!AR15+'5C1AA_Laurel'!AR15+'5C1AB_Apex'!AR15+'5C1AC_Smothers'!AR15+'5C1AD_Greater'!AR15+'5C1R_Iberville'!AR15+'5C1N_Delta'!AR15+'5C1S_LC Col Prep'!AR15+'5C1T_Northeast'!AR15+'5C1U_Acadiana Ren'!AR15+'5C1I_LA Key'!AR15+'5C1V_Laf Ren'!AR15+'5C1O_Impact'!AR15+'5C1P_Vision'!AR15+'5C2_LAVCA'!AS15+'5C1H_Southwest'!AR15+'5C1G_JS Clark'!AR15+'5C1AH_BRUP'!AR15+'5C1X_Tangi'!AR15+'5C1Y_GEO'!AR15+'5C1AI_Harmony'!AR15+'5C1AJ_Athlos'!AR15+'5C1AG_Collegiate'!AR15+'5C1M_GEO Mid'!AR15+Placeholder_Tallulah!AR15</f>
        <v>0</v>
      </c>
      <c r="AT15" s="90">
        <f>'5C1B_DArbonne'!AS15+'5C1A_Madison'!AS15+'5C1C_Intl High'!AS15+'5C3_UnvView'!AT15+'5C1F_L.C. Charter'!AS15+'5C1E_LFNO'!AS15+'5C1D_NOMMA'!AS15+'5C1AE_Noble Minds'!AS15+'5C1J_Jeff Chamber'!AS15+'5C1Q_Advantage'!AS15+'5C1AF_JCFA-Laf'!AS15+'5C1W_Willow'!AS15+'5C1Z_Lincoln Prep'!AS15+'5C1AA_Laurel'!AS15+'5C1AB_Apex'!AS15+'5C1AC_Smothers'!AS15+'5C1AD_Greater'!AS15+'5C1R_Iberville'!AS15+'5C1N_Delta'!AS15+'5C1S_LC Col Prep'!AS15+'5C1T_Northeast'!AS15+'5C1U_Acadiana Ren'!AS15+'5C1I_LA Key'!AS15+'5C1V_Laf Ren'!AS15+'5C1O_Impact'!AS15+'5C1P_Vision'!AS15+'5C2_LAVCA'!AT15+'5C1H_Southwest'!AS15+'5C1G_JS Clark'!AS15+'5C1AH_BRUP'!AS15+'5C1X_Tangi'!AS15+'5C1Y_GEO'!AS15+'5C1AI_Harmony'!AS15+'5C1AJ_Athlos'!AS15+'5C1AG_Collegiate'!AS15+'5C1M_GEO Mid'!AS15+Placeholder_Tallulah!AS15</f>
        <v>67375</v>
      </c>
      <c r="AU15" s="78">
        <f t="shared" si="1"/>
        <v>0</v>
      </c>
      <c r="AV15" s="87">
        <f t="shared" si="2"/>
        <v>67375</v>
      </c>
      <c r="AW15" s="189"/>
      <c r="AX15" s="74" t="e">
        <f>'5C1B_DArbonne'!AU15+'5C1A_Madison'!AU15+'5C1C_Intl High'!AU15+'5C3_UnvView'!AV15+'5C1F_L.C. Charter'!AU15+'5C1E_LFNO'!AU15+'5C1D_NOMMA'!AU15+'5C1AE_Noble Minds'!AU15+'5C1J_Jeff Chamber'!AU15+'5C1Q_Advantage'!AU15+'5C1AF_JCFA-Laf'!AU15+'5C1W_Willow'!AU15+'5C1Z_Lincoln Prep'!AU15+'5C1AA_Laurel'!AU15+'5C1AB_Apex'!AU15+'5C1AC_Smothers'!AU15+'5C1AD_Greater'!AU15+'5C1R_Iberville'!AU15+'5C1N_Delta'!AU15+'5C1S_LC Col Prep'!AU15+'5C1T_Northeast'!AU15+'5C1U_Acadiana Ren'!AU15+'5C1I_LA Key'!AU15+'5C1V_Laf Ren'!AU15+'5C1O_Impact'!AU15+'5C1P_Vision'!AU15+'5C2_LAVCA'!AV15+'5C1H_Southwest'!AU15+'5C1G_JS Clark'!AU15+'5C1AH_BRUP'!AU15+'5C1X_Tangi'!AU15+'5C1Y_GEO'!AU15+'5C1AI_Harmony'!AU15+'5C1AJ_Athlos'!AU15+'5C1AG_Collegiate'!AU15+'5C1M_GEO Mid'!AU15+Placeholder_Tallulah!#REF!</f>
        <v>#REF!</v>
      </c>
      <c r="AY15" s="74">
        <f t="shared" si="3"/>
        <v>0</v>
      </c>
      <c r="AZ15" s="74" t="e">
        <f t="shared" si="4"/>
        <v>#REF!</v>
      </c>
    </row>
    <row r="16" spans="1:52" ht="16.149999999999999" customHeight="1" x14ac:dyDescent="0.2">
      <c r="A16" s="49">
        <v>10</v>
      </c>
      <c r="B16" s="50" t="s">
        <v>16</v>
      </c>
      <c r="C16" s="320">
        <f>'5C1B_DArbonne'!C16+'5C1A_Madison'!C16+'5C1C_Intl High'!C16+'5C3_UnvView'!C16+'5C1F_L.C. Charter'!C16+'5C1E_LFNO'!C16+'5C1D_NOMMA'!C16+'5C1AE_Noble Minds'!C16+'5C1J_Jeff Chamber'!C16+'5C1Q_Advantage'!C16+'5C1AF_JCFA-Laf'!C16+'5C1W_Willow'!C16+'5C1Z_Lincoln Prep'!C16+'5C1AA_Laurel'!C16+'5C1AB_Apex'!C16+'5C1AC_Smothers'!C16+'5C1AD_Greater'!C16+'5C1R_Iberville'!C16+'5C1N_Delta'!C16+'5C1S_LC Col Prep'!C16+'5C1T_Northeast'!C16+'5C1U_Acadiana Ren'!C16+'5C1I_LA Key'!C16+'5C1V_Laf Ren'!C16+'5C1O_Impact'!C16+'5C1P_Vision'!C16+'5C2_LAVCA'!C16+'5C1H_Southwest'!C16+'5C1G_JS Clark'!C16+'5C1AH_BRUP'!C16+'5C1X_Tangi'!C16+'5C1Y_GEO'!C16+'5C1AI_Harmony'!C16+'5C1AJ_Athlos'!C16+'5C1AG_Collegiate'!C16+'5C1M_GEO Mid'!C16+Placeholder_Tallulah!C16</f>
        <v>0</v>
      </c>
      <c r="D16" s="51">
        <f>'Source Data'!H16</f>
        <v>3450.3968616043203</v>
      </c>
      <c r="E16" s="80">
        <f>'5C1B_DArbonne'!E16+'5C1A_Madison'!E16+'5C1C_Intl High'!E16+'5C3_UnvView'!E16+'5C1F_L.C. Charter'!E16+'5C1E_LFNO'!E16+'5C1D_NOMMA'!E16+'5C1AE_Noble Minds'!E16+'5C1J_Jeff Chamber'!E16+'5C1Q_Advantage'!E16+'5C1AF_JCFA-Laf'!E16+'5C1W_Willow'!E16+'5C1Z_Lincoln Prep'!E16+'5C1AA_Laurel'!E16+'5C1AB_Apex'!E16+'5C1AC_Smothers'!E16+'5C1AD_Greater'!E16+'5C1R_Iberville'!E16+'5C1N_Delta'!E16+'5C1S_LC Col Prep'!E16+'5C1T_Northeast'!E16+'5C1U_Acadiana Ren'!E16+'5C1I_LA Key'!E16+'5C1V_Laf Ren'!E16+'5C1O_Impact'!E16+'5C1P_Vision'!E16+'5C2_LAVCA'!E16+'5C1H_Southwest'!E16+'5C1G_JS Clark'!E16+'5C1AH_BRUP'!E16+'5C1X_Tangi'!E16+'5C1Y_GEO'!E16+'5C1AI_Harmony'!E16+'5C1AJ_Athlos'!E16+'5C1AG_Collegiate'!E16+'5C1M_GEO Mid'!E16+Placeholder_Tallulah!E16</f>
        <v>0</v>
      </c>
      <c r="F16" s="338">
        <f>'5C1B_DArbonne'!F16+'5C1A_Madison'!F16+'5C1C_Intl High'!F16+'5C3_UnvView'!F16+'5C1F_L.C. Charter'!F16+'5C1E_LFNO'!F16+'5C1D_NOMMA'!F16+'5C1AE_Noble Minds'!F16+'5C1J_Jeff Chamber'!F16+'5C1Q_Advantage'!F16+'5C1AF_JCFA-Laf'!F16+'5C1W_Willow'!F16+'5C1Z_Lincoln Prep'!F16+'5C1AA_Laurel'!F16+'5C1AB_Apex'!F16+'5C1AC_Smothers'!F16+'5C1AD_Greater'!F16+'5C1R_Iberville'!F16+'5C1N_Delta'!F16+'5C1S_LC Col Prep'!F16+'5C1T_Northeast'!F16+'5C1U_Acadiana Ren'!F16+'5C1I_LA Key'!F16+'5C1V_Laf Ren'!F16+'5C1O_Impact'!F16+'5C1P_Vision'!F16+'5C2_LAVCA'!F16+'5C1H_Southwest'!F16+'5C1G_JS Clark'!F16+'5C1AH_BRUP'!F16+'5C1X_Tangi'!F16+'5C1Y_GEO'!F16+'5C1AI_Harmony'!F16+'5C1AJ_Athlos'!F16+'5C1AG_Collegiate'!F16+'5C1M_GEO Mid'!F16+Placeholder_Tallulah!F16</f>
        <v>0</v>
      </c>
      <c r="G16" s="51">
        <f>'Source Data'!I16</f>
        <v>486.95555408614769</v>
      </c>
      <c r="H16" s="80">
        <f>'5C1B_DArbonne'!H16+'5C1A_Madison'!H16+'5C1C_Intl High'!H16+'5C3_UnvView'!H16+'5C1F_L.C. Charter'!H16+'5C1E_LFNO'!H16+'5C1D_NOMMA'!H16+'5C1AE_Noble Minds'!H16+'5C1J_Jeff Chamber'!H16+'5C1Q_Advantage'!H16+'5C1AF_JCFA-Laf'!H16+'5C1W_Willow'!H16+'5C1Z_Lincoln Prep'!H16+'5C1AA_Laurel'!H16+'5C1AB_Apex'!H16+'5C1AC_Smothers'!H16+'5C1AD_Greater'!H16+'5C1R_Iberville'!H16+'5C1N_Delta'!H16+'5C1S_LC Col Prep'!H16+'5C1T_Northeast'!H16+'5C1U_Acadiana Ren'!H16+'5C1I_LA Key'!H16+'5C1V_Laf Ren'!H16+'5C1O_Impact'!H16+'5C1P_Vision'!H16+'5C2_LAVCA'!H16+'5C1H_Southwest'!H16+'5C1G_JS Clark'!H16+'5C1AH_BRUP'!H16+'5C1X_Tangi'!H16+'5C1Y_GEO'!H16+'5C1AI_Harmony'!H16+'5C1AJ_Athlos'!H16+'5C1AG_Collegiate'!H16+'5C1M_GEO Mid'!H16+Placeholder_Tallulah!H16</f>
        <v>0</v>
      </c>
      <c r="I16" s="338">
        <f>'5C1B_DArbonne'!I16+'5C1A_Madison'!I16+'5C1C_Intl High'!I16+'5C3_UnvView'!I16+'5C1F_L.C. Charter'!I16+'5C1E_LFNO'!I16+'5C1D_NOMMA'!I16+'5C1AE_Noble Minds'!I16+'5C1J_Jeff Chamber'!I16+'5C1Q_Advantage'!I16+'5C1AF_JCFA-Laf'!I16+'5C1W_Willow'!I16+'5C1Z_Lincoln Prep'!I16+'5C1AA_Laurel'!I16+'5C1AB_Apex'!I16+'5C1AC_Smothers'!I16+'5C1AD_Greater'!I16+'5C1R_Iberville'!I16+'5C1N_Delta'!I16+'5C1S_LC Col Prep'!I16+'5C1T_Northeast'!I16+'5C1U_Acadiana Ren'!I16+'5C1I_LA Key'!I16+'5C1V_Laf Ren'!I16+'5C1O_Impact'!I16+'5C1P_Vision'!I16+'5C2_LAVCA'!I16+'5C1H_Southwest'!I16+'5C1G_JS Clark'!I16+'5C1AH_BRUP'!I16+'5C1X_Tangi'!I16+'5C1Y_GEO'!I16+'5C1AI_Harmony'!I16+'5C1AJ_Athlos'!I16+'5C1AG_Collegiate'!I16+'5C1M_GEO Mid'!I16+Placeholder_Tallulah!I16</f>
        <v>0</v>
      </c>
      <c r="J16" s="51">
        <f>'Source Data'!J16</f>
        <v>132.806060205313</v>
      </c>
      <c r="K16" s="80">
        <f>'5C1B_DArbonne'!K16+'5C1A_Madison'!K16+'5C1C_Intl High'!K16+'5C3_UnvView'!K16+'5C1F_L.C. Charter'!K16+'5C1E_LFNO'!K16+'5C1D_NOMMA'!K16+'5C1AE_Noble Minds'!K16+'5C1J_Jeff Chamber'!K16+'5C1Q_Advantage'!K16+'5C1AF_JCFA-Laf'!K16+'5C1W_Willow'!K16+'5C1Z_Lincoln Prep'!K16+'5C1AA_Laurel'!K16+'5C1AB_Apex'!K16+'5C1AC_Smothers'!K16+'5C1AD_Greater'!K16+'5C1R_Iberville'!K16+'5C1N_Delta'!K16+'5C1S_LC Col Prep'!K16+'5C1T_Northeast'!K16+'5C1U_Acadiana Ren'!K16+'5C1I_LA Key'!K16+'5C1V_Laf Ren'!K16+'5C1O_Impact'!K16+'5C1P_Vision'!K16+'5C2_LAVCA'!K16+'5C1H_Southwest'!K16+'5C1G_JS Clark'!K16+'5C1AH_BRUP'!K16+'5C1X_Tangi'!K16+'5C1Y_GEO'!K16+'5C1AI_Harmony'!K16+'5C1AJ_Athlos'!K16+'5C1AG_Collegiate'!K16+'5C1M_GEO Mid'!K16+Placeholder_Tallulah!K16</f>
        <v>0</v>
      </c>
      <c r="L16" s="338">
        <f>'5C1B_DArbonne'!L16+'5C1A_Madison'!L16+'5C1C_Intl High'!L16+'5C3_UnvView'!L16+'5C1F_L.C. Charter'!L16+'5C1E_LFNO'!L16+'5C1D_NOMMA'!L16+'5C1AE_Noble Minds'!L16+'5C1J_Jeff Chamber'!L16+'5C1Q_Advantage'!L16+'5C1AF_JCFA-Laf'!L16+'5C1W_Willow'!L16+'5C1Z_Lincoln Prep'!L16+'5C1AA_Laurel'!L16+'5C1AB_Apex'!L16+'5C1AC_Smothers'!L16+'5C1AD_Greater'!L16+'5C1R_Iberville'!L16+'5C1N_Delta'!L16+'5C1S_LC Col Prep'!L16+'5C1T_Northeast'!L16+'5C1U_Acadiana Ren'!L16+'5C1I_LA Key'!L16+'5C1V_Laf Ren'!L16+'5C1O_Impact'!L16+'5C1P_Vision'!L16+'5C2_LAVCA'!L16+'5C1H_Southwest'!L16+'5C1G_JS Clark'!L16+'5C1AH_BRUP'!L16+'5C1X_Tangi'!L16+'5C1Y_GEO'!L16+'5C1AI_Harmony'!L16+'5C1AJ_Athlos'!L16+'5C1AG_Collegiate'!L16+'5C1M_GEO Mid'!L16+Placeholder_Tallulah!L16</f>
        <v>0</v>
      </c>
      <c r="M16" s="51">
        <f>'Source Data'!K16</f>
        <v>3320.1515051328256</v>
      </c>
      <c r="N16" s="80">
        <f>'5C1B_DArbonne'!N16+'5C1A_Madison'!N16+'5C1C_Intl High'!N16+'5C3_UnvView'!N16+'5C1F_L.C. Charter'!N16+'5C1E_LFNO'!N16+'5C1D_NOMMA'!N16+'5C1AE_Noble Minds'!N16+'5C1J_Jeff Chamber'!N16+'5C1Q_Advantage'!N16+'5C1AF_JCFA-Laf'!N16+'5C1W_Willow'!N16+'5C1Z_Lincoln Prep'!N16+'5C1AA_Laurel'!N16+'5C1AB_Apex'!N16+'5C1AC_Smothers'!N16+'5C1AD_Greater'!N16+'5C1R_Iberville'!N16+'5C1N_Delta'!N16+'5C1S_LC Col Prep'!N16+'5C1T_Northeast'!N16+'5C1U_Acadiana Ren'!N16+'5C1I_LA Key'!N16+'5C1V_Laf Ren'!N16+'5C1O_Impact'!N16+'5C1P_Vision'!N16+'5C2_LAVCA'!N16+'5C1H_Southwest'!N16+'5C1G_JS Clark'!N16+'5C1AH_BRUP'!N16+'5C1X_Tangi'!N16+'5C1Y_GEO'!N16+'5C1AI_Harmony'!N16+'5C1AJ_Athlos'!N16+'5C1AG_Collegiate'!N16+'5C1M_GEO Mid'!N16+Placeholder_Tallulah!N16</f>
        <v>0</v>
      </c>
      <c r="O16" s="338">
        <f>'5C1B_DArbonne'!O16+'5C1A_Madison'!O16+'5C1C_Intl High'!O16+'5C3_UnvView'!O16+'5C1F_L.C. Charter'!O16+'5C1E_LFNO'!O16+'5C1D_NOMMA'!O16+'5C1AE_Noble Minds'!O16+'5C1J_Jeff Chamber'!O16+'5C1Q_Advantage'!O16+'5C1AF_JCFA-Laf'!O16+'5C1W_Willow'!O16+'5C1Z_Lincoln Prep'!O16+'5C1AA_Laurel'!O16+'5C1AB_Apex'!O16+'5C1AC_Smothers'!O16+'5C1AD_Greater'!O16+'5C1R_Iberville'!O16+'5C1N_Delta'!O16+'5C1S_LC Col Prep'!O16+'5C1T_Northeast'!O16+'5C1U_Acadiana Ren'!O16+'5C1I_LA Key'!O16+'5C1V_Laf Ren'!O16+'5C1O_Impact'!O16+'5C1P_Vision'!O16+'5C2_LAVCA'!O16+'5C1H_Southwest'!O16+'5C1G_JS Clark'!O16+'5C1AH_BRUP'!O16+'5C1X_Tangi'!O16+'5C1Y_GEO'!O16+'5C1AI_Harmony'!O16+'5C1AJ_Athlos'!O16+'5C1AG_Collegiate'!O16+'5C1M_GEO Mid'!O16+Placeholder_Tallulah!O16</f>
        <v>0</v>
      </c>
      <c r="P16" s="51">
        <f>'Source Data'!L16</f>
        <v>1328.06060205313</v>
      </c>
      <c r="Q16" s="80">
        <f>'5C1B_DArbonne'!Q16+'5C1A_Madison'!Q16+'5C1C_Intl High'!Q16+'5C3_UnvView'!Q16+'5C1F_L.C. Charter'!Q16+'5C1E_LFNO'!Q16+'5C1D_NOMMA'!Q16+'5C1AE_Noble Minds'!Q16+'5C1J_Jeff Chamber'!Q16+'5C1Q_Advantage'!Q16+'5C1AF_JCFA-Laf'!Q16+'5C1W_Willow'!Q16+'5C1Z_Lincoln Prep'!Q16+'5C1AA_Laurel'!Q16+'5C1AB_Apex'!Q16+'5C1AC_Smothers'!Q16+'5C1AD_Greater'!Q16+'5C1R_Iberville'!Q16+'5C1N_Delta'!Q16+'5C1S_LC Col Prep'!Q16+'5C1T_Northeast'!Q16+'5C1U_Acadiana Ren'!Q16+'5C1I_LA Key'!Q16+'5C1V_Laf Ren'!Q16+'5C1O_Impact'!Q16+'5C1P_Vision'!Q16+'5C2_LAVCA'!Q16+'5C1H_Southwest'!Q16+'5C1G_JS Clark'!Q16+'5C1AH_BRUP'!Q16+'5C1X_Tangi'!Q16+'5C1Y_GEO'!Q16+'5C1AI_Harmony'!Q16+'5C1AJ_Athlos'!Q16+'5C1AG_Collegiate'!Q16+'5C1M_GEO Mid'!Q16+Placeholder_Tallulah!Q16</f>
        <v>0</v>
      </c>
      <c r="R16" s="94">
        <f>'5C1B_DArbonne'!R16+'5C1A_Madison'!R16+'5C1C_Intl High'!R16+'5C3_UnvView'!R16+'5C1F_L.C. Charter'!R16+'5C1E_LFNO'!R16+'5C1D_NOMMA'!R16+'5C1AE_Noble Minds'!R16+'5C1J_Jeff Chamber'!R16+'5C1Q_Advantage'!R16+'5C1AF_JCFA-Laf'!R16+'5C1W_Willow'!R16+'5C1Z_Lincoln Prep'!R16+'5C1AA_Laurel'!R16+'5C1AB_Apex'!R16+'5C1AC_Smothers'!R16+'5C1AD_Greater'!R16+'5C1R_Iberville'!R16+'5C1N_Delta'!R16+'5C1S_LC Col Prep'!R16+'5C1T_Northeast'!R16+'5C1U_Acadiana Ren'!R16+'5C1I_LA Key'!R16+'5C1V_Laf Ren'!R16+'5C1O_Impact'!R16+'5C1P_Vision'!R16+'5C2_LAVCA'!R16+'5C1H_Southwest'!R16+'5C1G_JS Clark'!R16+'5C1AH_BRUP'!R16+'5C1X_Tangi'!R16+'5C1Y_GEO'!R16+'5C1AI_Harmony'!R16+'5C1AJ_Athlos'!R16+'5C1AG_Collegiate'!R16+'5C1M_GEO Mid'!R16+Placeholder_Tallulah!R16</f>
        <v>8599502</v>
      </c>
      <c r="S16" s="1374">
        <f>'5C3_UnvView'!S16+'5C2_LAVCA'!S16</f>
        <v>71245</v>
      </c>
      <c r="T16" s="51">
        <f>'5C1B_DArbonne'!S16+'5C1A_Madison'!S16+'5C1C_Intl High'!S16+'5C3_UnvView'!T16+'5C1F_L.C. Charter'!S16+'5C1E_LFNO'!S16+'5C1D_NOMMA'!S16+'5C1AE_Noble Minds'!S16+'5C1J_Jeff Chamber'!S16+'5C1Q_Advantage'!S16+'5C1AF_JCFA-Laf'!S16+'5C1W_Willow'!S16+'5C1Z_Lincoln Prep'!S16+'5C1AA_Laurel'!S16+'5C1AB_Apex'!S16+'5C1AC_Smothers'!S16+'5C1AD_Greater'!S16+'5C1R_Iberville'!S16+'5C1N_Delta'!S16+'5C1S_LC Col Prep'!S16+'5C1T_Northeast'!S16+'5C1U_Acadiana Ren'!S16+'5C1I_LA Key'!S16+'5C1V_Laf Ren'!S16+'5C1O_Impact'!S16+'5C1P_Vision'!S16+'5C2_LAVCA'!T16+'5C1H_Southwest'!S16+'5C1G_JS Clark'!S16+'5C1AH_BRUP'!S16+'5C1X_Tangi'!S16+'5C1Y_GEO'!S16+'5C1AI_Harmony'!S16+'5C1AJ_Athlos'!S16+'5C1AG_Collegiate'!S16+'5C1M_GEO Mid'!S16+Placeholder_Tallulah!S16</f>
        <v>0</v>
      </c>
      <c r="U16" s="51">
        <f>'5C1B_DArbonne'!T16+'5C1A_Madison'!T16+'5C1C_Intl High'!T16+'5C3_UnvView'!U16+'5C1F_L.C. Charter'!T16+'5C1E_LFNO'!T16+'5C1D_NOMMA'!T16+'5C1AE_Noble Minds'!T16+'5C1J_Jeff Chamber'!T16+'5C1Q_Advantage'!T16+'5C1AF_JCFA-Laf'!T16+'5C1W_Willow'!T16+'5C1Z_Lincoln Prep'!T16+'5C1AA_Laurel'!T16+'5C1AB_Apex'!T16+'5C1AC_Smothers'!T16+'5C1AD_Greater'!T16+'5C1R_Iberville'!T16+'5C1N_Delta'!T16+'5C1S_LC Col Prep'!T16+'5C1T_Northeast'!T16+'5C1U_Acadiana Ren'!T16+'5C1I_LA Key'!T16+'5C1V_Laf Ren'!T16+'5C1O_Impact'!T16+'5C1P_Vision'!T16+'5C2_LAVCA'!U16+'5C1H_Southwest'!T16+'5C1G_JS Clark'!T16+'5C1AH_BRUP'!T16+'5C1X_Tangi'!T16+'5C1Y_GEO'!T16+'5C1AI_Harmony'!T16+'5C1AJ_Athlos'!T16+'5C1AG_Collegiate'!T16+'5C1M_GEO Mid'!T16+Placeholder_Tallulah!T16</f>
        <v>0</v>
      </c>
      <c r="V16" s="52">
        <f>'5C1B_DArbonne'!U16+'5C1A_Madison'!U16+'5C1C_Intl High'!U16+'5C3_UnvView'!V16+'5C1F_L.C. Charter'!U16+'5C1E_LFNO'!U16+'5C1D_NOMMA'!U16+'5C1AE_Noble Minds'!U16+'5C1J_Jeff Chamber'!U16+'5C1Q_Advantage'!U16+'5C1AF_JCFA-Laf'!U16+'5C1W_Willow'!U16+'5C1Z_Lincoln Prep'!U16+'5C1AA_Laurel'!U16+'5C1AB_Apex'!U16+'5C1AC_Smothers'!U16+'5C1AD_Greater'!U16+'5C1R_Iberville'!U16+'5C1N_Delta'!U16+'5C1S_LC Col Prep'!U16+'5C1T_Northeast'!U16+'5C1U_Acadiana Ren'!U16+'5C1I_LA Key'!U16+'5C1V_Laf Ren'!U16+'5C1O_Impact'!U16+'5C1P_Vision'!U16+'5C2_LAVCA'!V16+'5C1H_Southwest'!U16+'5C1G_JS Clark'!U16+'5C1AH_BRUP'!U16+'5C1X_Tangi'!U16+'5C1Y_GEO'!U16+'5C1AI_Harmony'!U16+'5C1AJ_Athlos'!U16+'5C1AG_Collegiate'!U16+'5C1M_GEO Mid'!U16+Placeholder_Tallulah!U16</f>
        <v>0</v>
      </c>
      <c r="W16" s="94">
        <f>'5C1B_DArbonne'!V16+'5C1A_Madison'!V16+'5C1C_Intl High'!V16+'5C3_UnvView'!W16+'5C1F_L.C. Charter'!V16+'5C1E_LFNO'!V16+'5C1D_NOMMA'!V16+'5C1AE_Noble Minds'!V16+'5C1J_Jeff Chamber'!V16+'5C1Q_Advantage'!V16+'5C1AF_JCFA-Laf'!V16+'5C1W_Willow'!V16+'5C1Z_Lincoln Prep'!V16+'5C1AA_Laurel'!V16+'5C1AB_Apex'!V16+'5C1AC_Smothers'!V16+'5C1AD_Greater'!V16+'5C1R_Iberville'!V16+'5C1N_Delta'!V16+'5C1S_LC Col Prep'!V16+'5C1T_Northeast'!V16+'5C1U_Acadiana Ren'!V16+'5C1I_LA Key'!V16+'5C1V_Laf Ren'!V16+'5C1O_Impact'!V16+'5C1P_Vision'!V16+'5C2_LAVCA'!W16+'5C1H_Southwest'!V16+'5C1G_JS Clark'!V16+'5C1AH_BRUP'!V16+'5C1X_Tangi'!V16+'5C1Y_GEO'!V16+'5C1AI_Harmony'!V16+'5C1AJ_Athlos'!V16+'5C1AG_Collegiate'!V16+'5C1M_GEO Mid'!V16+Placeholder_Tallulah!V16</f>
        <v>0</v>
      </c>
      <c r="X16" s="80">
        <f>'5C1B_DArbonne'!W16+'5C1A_Madison'!W16+'5C1C_Intl High'!W16+'5C3_UnvView'!X16+'5C1F_L.C. Charter'!W16+'5C1E_LFNO'!W16+'5C1D_NOMMA'!W16+'5C1AE_Noble Minds'!W16+'5C1J_Jeff Chamber'!W16+'5C1Q_Advantage'!W16+'5C1AF_JCFA-Laf'!W16+'5C1W_Willow'!W16+'5C1Z_Lincoln Prep'!W16+'5C1AA_Laurel'!W16+'5C1AB_Apex'!W16+'5C1AC_Smothers'!W16+'5C1AD_Greater'!W16+'5C1R_Iberville'!W16+'5C1N_Delta'!W16+'5C1S_LC Col Prep'!W16+'5C1T_Northeast'!W16+'5C1U_Acadiana Ren'!W16+'5C1I_LA Key'!W16+'5C1V_Laf Ren'!W16+'5C1O_Impact'!W16+'5C1P_Vision'!W16+'5C2_LAVCA'!X16+'5C1H_Southwest'!W16+'5C1G_JS Clark'!W16+'5C1AH_BRUP'!W16+'5C1X_Tangi'!W16+'5C1Y_GEO'!W16+'5C1AI_Harmony'!W16+'5C1AJ_Athlos'!W16+'5C1AG_Collegiate'!W16+'5C1M_GEO Mid'!W16+Placeholder_Tallulah!W16</f>
        <v>0</v>
      </c>
      <c r="Y16" s="94">
        <f>'5C1B_DArbonne'!X16+'5C1A_Madison'!X16+'5C1C_Intl High'!X16+'5C3_UnvView'!Y16+'5C1F_L.C. Charter'!X16+'5C1E_LFNO'!X16+'5C1D_NOMMA'!X16+'5C1AE_Noble Minds'!X16+'5C1J_Jeff Chamber'!X16+'5C1Q_Advantage'!X16+'5C1AF_JCFA-Laf'!X16+'5C1W_Willow'!X16+'5C1Z_Lincoln Prep'!X16+'5C1AA_Laurel'!X16+'5C1AB_Apex'!X16+'5C1AC_Smothers'!X16+'5C1AD_Greater'!X16+'5C1R_Iberville'!X16+'5C1N_Delta'!X16+'5C1S_LC Col Prep'!X16+'5C1T_Northeast'!X16+'5C1U_Acadiana Ren'!X16+'5C1I_LA Key'!X16+'5C1V_Laf Ren'!X16+'5C1O_Impact'!X16+'5C1P_Vision'!X16+'5C2_LAVCA'!Y16+'5C1H_Southwest'!X16+'5C1G_JS Clark'!X16+'5C1AH_BRUP'!X16+'5C1X_Tangi'!X16+'5C1Y_GEO'!X16+'5C1AI_Harmony'!X16+'5C1AJ_Athlos'!X16+'5C1AG_Collegiate'!X16+'5C1M_GEO Mid'!X16+Placeholder_Tallulah!X16</f>
        <v>0</v>
      </c>
      <c r="Z16" s="51">
        <f>'5C1B_DArbonne'!Y16+'5C1A_Madison'!Y16+'5C1C_Intl High'!Y16+'5C3_UnvView'!Z16+'5C1F_L.C. Charter'!Y16+'5C1E_LFNO'!Y16+'5C1D_NOMMA'!Y16+'5C1AE_Noble Minds'!Y16+'5C1J_Jeff Chamber'!Y16+'5C1Q_Advantage'!Y16+'5C1AF_JCFA-Laf'!Y16+'5C1W_Willow'!Y16+'5C1Z_Lincoln Prep'!Y16+'5C1AA_Laurel'!Y16+'5C1AB_Apex'!Y16+'5C1AC_Smothers'!Y16+'5C1AD_Greater'!Y16+'5C1R_Iberville'!Y16+'5C1N_Delta'!Y16+'5C1S_LC Col Prep'!Y16+'5C1T_Northeast'!Y16+'5C1U_Acadiana Ren'!Y16+'5C1I_LA Key'!Y16+'5C1V_Laf Ren'!Y16+'5C1O_Impact'!Y16+'5C1P_Vision'!Y16+'5C2_LAVCA'!Z16+'5C1H_Southwest'!Y16+'5C1G_JS Clark'!Y16+'5C1AH_BRUP'!Y16+'5C1X_Tangi'!Y16+'5C1Y_GEO'!Y16+'5C1AI_Harmony'!Y16+'5C1AJ_Athlos'!Y16+'5C1AG_Collegiate'!Y16+'5C1M_GEO Mid'!Y16+Placeholder_Tallulah!Y16</f>
        <v>0</v>
      </c>
      <c r="AA16" s="94">
        <f>'5C1B_DArbonne'!Z16+'5C1A_Madison'!Z16+'5C1C_Intl High'!Z16+'5C3_UnvView'!AA16+'5C1F_L.C. Charter'!Z16+'5C1E_LFNO'!Z16+'5C1D_NOMMA'!Z16+'5C1AE_Noble Minds'!Z16+'5C1J_Jeff Chamber'!Z16+'5C1Q_Advantage'!Z16+'5C1AF_JCFA-Laf'!Z16+'5C1W_Willow'!Z16+'5C1Z_Lincoln Prep'!Z16+'5C1AA_Laurel'!Z16+'5C1AB_Apex'!Z16+'5C1AC_Smothers'!Z16+'5C1AD_Greater'!Z16+'5C1R_Iberville'!Z16+'5C1N_Delta'!Z16+'5C1S_LC Col Prep'!Z16+'5C1T_Northeast'!Z16+'5C1U_Acadiana Ren'!Z16+'5C1I_LA Key'!Z16+'5C1V_Laf Ren'!Z16+'5C1O_Impact'!Z16+'5C1P_Vision'!Z16+'5C2_LAVCA'!AA16+'5C1H_Southwest'!Z16+'5C1G_JS Clark'!Z16+'5C1AH_BRUP'!Z16+'5C1X_Tangi'!Z16+'5C1Y_GEO'!Z16+'5C1AI_Harmony'!Z16+'5C1AJ_Athlos'!Z16+'5C1AG_Collegiate'!Z16+'5C1M_GEO Mid'!Z16+Placeholder_Tallulah!Z16</f>
        <v>0</v>
      </c>
      <c r="AB16" s="53">
        <f>'5C1B_DArbonne'!AA16+'5C1A_Madison'!AA16+'5C1C_Intl High'!AA16+'5C3_UnvView'!AB16+'5C1F_L.C. Charter'!AA16+'5C1E_LFNO'!AA16+'5C1D_NOMMA'!AA16+'5C1AE_Noble Minds'!AA16+'5C1J_Jeff Chamber'!AA16+'5C1Q_Advantage'!AA16+'5C1AF_JCFA-Laf'!AA16+'5C1W_Willow'!AA16+'5C1Z_Lincoln Prep'!AA16+'5C1AA_Laurel'!AA16+'5C1AB_Apex'!AA16+'5C1AC_Smothers'!AA16+'5C1AD_Greater'!AA16+'5C1R_Iberville'!AA16+'5C1N_Delta'!AA16+'5C1S_LC Col Prep'!AA16+'5C1T_Northeast'!AA16+'5C1U_Acadiana Ren'!AA16+'5C1I_LA Key'!AA16+'5C1V_Laf Ren'!AA16+'5C1O_Impact'!AA16+'5C1P_Vision'!AA16+'5C2_LAVCA'!AB16+'5C1H_Southwest'!AA16+'5C1G_JS Clark'!AA16+'5C1AH_BRUP'!AA16+'5C1X_Tangi'!AA16+'5C1Y_GEO'!AA16+'5C1AI_Harmony'!AA16+'5C1AJ_Athlos'!AA16+'5C1AG_Collegiate'!AA16+'5C1M_GEO Mid'!AA16+Placeholder_Tallulah!AA16</f>
        <v>0</v>
      </c>
      <c r="AC16" s="51">
        <f>'5C1B_DArbonne'!AB16+'5C1A_Madison'!AB16+'5C1C_Intl High'!AB16+'5C3_UnvView'!AC16+'5C1F_L.C. Charter'!AB16+'5C1E_LFNO'!AB16+'5C1D_NOMMA'!AB16+'5C1AE_Noble Minds'!AB16+'5C1J_Jeff Chamber'!AB16+'5C1Q_Advantage'!AB16+'5C1AF_JCFA-Laf'!AB16+'5C1W_Willow'!AB16+'5C1Z_Lincoln Prep'!AB16+'5C1AA_Laurel'!AB16+'5C1AB_Apex'!AB16+'5C1AC_Smothers'!AB16+'5C1AD_Greater'!AB16+'5C1R_Iberville'!AB16+'5C1N_Delta'!AB16+'5C1S_LC Col Prep'!AB16+'5C1T_Northeast'!AB16+'5C1U_Acadiana Ren'!AB16+'5C1I_LA Key'!AB16+'5C1V_Laf Ren'!AB16+'5C1O_Impact'!AB16+'5C1P_Vision'!AB16+'5C2_LAVCA'!AC16+'5C1H_Southwest'!AB16+'5C1G_JS Clark'!AB16+'5C1AH_BRUP'!AB16+'5C1X_Tangi'!AB16+'5C1Y_GEO'!AB16+'5C1AI_Harmony'!AB16+'5C1AJ_Athlos'!AB16+'5C1AG_Collegiate'!AB16+'5C1M_GEO Mid'!AB16+Placeholder_Tallulah!AB16</f>
        <v>0</v>
      </c>
      <c r="AD16" s="95">
        <f>'5C1B_DArbonne'!AC16+'5C1A_Madison'!AC16+'5C1C_Intl High'!AC16+'5C3_UnvView'!AD16+'5C1F_L.C. Charter'!AC16+'5C1E_LFNO'!AC16+'5C1D_NOMMA'!AC16+'5C1AE_Noble Minds'!AC16+'5C1J_Jeff Chamber'!AC16+'5C1Q_Advantage'!AC16+'5C1AF_JCFA-Laf'!AC16+'5C1W_Willow'!AC16+'5C1Z_Lincoln Prep'!AC16+'5C1AA_Laurel'!AC16+'5C1AB_Apex'!AC16+'5C1AC_Smothers'!AC16+'5C1AD_Greater'!AC16+'5C1R_Iberville'!AC16+'5C1N_Delta'!AC16+'5C1S_LC Col Prep'!AC16+'5C1T_Northeast'!AC16+'5C1U_Acadiana Ren'!AC16+'5C1I_LA Key'!AC16+'5C1V_Laf Ren'!AC16+'5C1O_Impact'!AC16+'5C1P_Vision'!AC16+'5C2_LAVCA'!AD16+'5C1H_Southwest'!AC16+'5C1G_JS Clark'!AC16+'5C1AH_BRUP'!AC16+'5C1X_Tangi'!AC16+'5C1Y_GEO'!AC16+'5C1AI_Harmony'!AC16+'5C1AJ_Athlos'!AC16+'5C1AG_Collegiate'!AC16+'5C1M_GEO Mid'!AC16+Placeholder_Tallulah!AC16</f>
        <v>0</v>
      </c>
      <c r="AE16" s="95">
        <f>'5C1B_DArbonne'!AD16+'5C1A_Madison'!AD16+'5C1C_Intl High'!AD16+'5C3_UnvView'!AE16+'5C1F_L.C. Charter'!AD16+'5C1E_LFNO'!AD16+'5C1D_NOMMA'!AD16+'5C1AE_Noble Minds'!AD16+'5C1J_Jeff Chamber'!AD16+'5C1Q_Advantage'!AD16+'5C1AF_JCFA-Laf'!AD16+'5C1W_Willow'!AD16+'5C1Z_Lincoln Prep'!AD16+'5C1AA_Laurel'!AD16+'5C1AB_Apex'!AD16+'5C1AC_Smothers'!AD16+'5C1AD_Greater'!AD16+'5C1R_Iberville'!AD16+'5C1N_Delta'!AD16+'5C1S_LC Col Prep'!AD16+'5C1T_Northeast'!AD16+'5C1U_Acadiana Ren'!AD16+'5C1I_LA Key'!AD16+'5C1V_Laf Ren'!AD16+'5C1O_Impact'!AD16+'5C1P_Vision'!AD16+'5C2_LAVCA'!AE16+'5C1H_Southwest'!AD16+'5C1G_JS Clark'!AD16+'5C1AH_BRUP'!AD16+'5C1X_Tangi'!AD16+'5C1Y_GEO'!AD16+'5C1AI_Harmony'!AD16+'5C1AJ_Athlos'!AD16+'5C1AG_Collegiate'!AD16+'5C1M_GEO Mid'!AD16+Placeholder_Tallulah!AD16</f>
        <v>0</v>
      </c>
      <c r="AF16" s="71">
        <f>'Source Data'!N16</f>
        <v>7813</v>
      </c>
      <c r="AG16" s="91">
        <f>'5C1B_DArbonne'!AF16+'5C1A_Madison'!AF16+'5C1C_Intl High'!AF16+'5C3_UnvView'!AG16+'5C1F_L.C. Charter'!AF16+'5C1E_LFNO'!AF16+'5C1D_NOMMA'!AF16+'5C1AE_Noble Minds'!AF16+'5C1J_Jeff Chamber'!AF16+'5C1Q_Advantage'!AF16+'5C1AF_JCFA-Laf'!AF16+'5C1W_Willow'!AF16+'5C1Z_Lincoln Prep'!AF16+'5C1AA_Laurel'!AF16+'5C1AB_Apex'!AF16+'5C1AC_Smothers'!AF16+'5C1AD_Greater'!AF16+'5C1R_Iberville'!AF16+'5C1N_Delta'!AF16+'5C1S_LC Col Prep'!AF16+'5C1T_Northeast'!AF16+'5C1U_Acadiana Ren'!AF16+'5C1I_LA Key'!AF16+'5C1V_Laf Ren'!AF16+'5C1O_Impact'!AF16+'5C1P_Vision'!AF16+'5C2_LAVCA'!AG16+'5C1H_Southwest'!AF16+'5C1G_JS Clark'!AF16+'5C1AH_BRUP'!AF16+'5C1X_Tangi'!AF16+'5C1Y_GEO'!AF16+'5C1AI_Harmony'!AF16+'5C1AJ_Athlos'!AF16+'5C1AG_Collegiate'!AF16+'5C1M_GEO Mid'!AF16+Placeholder_Tallulah!AF16</f>
        <v>0</v>
      </c>
      <c r="AH16" s="320">
        <f>'5C1B_DArbonne'!AG16+'5C1A_Madison'!AG16+'5C1C_Intl High'!AG16+'5C3_UnvView'!AH16+'5C1F_L.C. Charter'!AG16+'5C1E_LFNO'!AG16+'5C1D_NOMMA'!AG16+'5C1AE_Noble Minds'!AG16+'5C1J_Jeff Chamber'!AG16+'5C1Q_Advantage'!AG16+'5C1AF_JCFA-Laf'!AG16+'5C1W_Willow'!AG16+'5C1Z_Lincoln Prep'!AG16+'5C1AA_Laurel'!AG16+'5C1AB_Apex'!AG16+'5C1AC_Smothers'!AG16+'5C1AD_Greater'!AG16+'5C1R_Iberville'!AG16+'5C1N_Delta'!AG16+'5C1S_LC Col Prep'!AG16+'5C1T_Northeast'!AG16+'5C1U_Acadiana Ren'!AG16+'5C1I_LA Key'!AG16+'5C1V_Laf Ren'!AG16+'5C1O_Impact'!AG16+'5C1P_Vision'!AG16+'5C2_LAVCA'!AH16+'5C1H_Southwest'!AG16+'5C1G_JS Clark'!AG16+'5C1AH_BRUP'!AG16+'5C1X_Tangi'!AG16+'5C1Y_GEO'!AG16+'5C1AI_Harmony'!AG16+'5C1AJ_Athlos'!AG16+'5C1AG_Collegiate'!AG16+'5C1M_GEO Mid'!AG16+Placeholder_Tallulah!AG16</f>
        <v>0</v>
      </c>
      <c r="AI16" s="71">
        <f>'5C1B_DArbonne'!AH16+'5C1A_Madison'!AH16+'5C1C_Intl High'!AH16+'5C3_UnvView'!AI16+'5C1F_L.C. Charter'!AH16+'5C1E_LFNO'!AH16+'5C1D_NOMMA'!AH16+'5C1AE_Noble Minds'!AH16+'5C1J_Jeff Chamber'!AH16+'5C1Q_Advantage'!AH16+'5C1AF_JCFA-Laf'!AH16+'5C1W_Willow'!AH16+'5C1Z_Lincoln Prep'!AH16+'5C1AA_Laurel'!AH16+'5C1AB_Apex'!AH16+'5C1AC_Smothers'!AH16+'5C1AD_Greater'!AH16+'5C1R_Iberville'!AH16+'5C1N_Delta'!AH16+'5C1S_LC Col Prep'!AH16+'5C1T_Northeast'!AH16+'5C1U_Acadiana Ren'!AH16+'5C1I_LA Key'!AH16+'5C1V_Laf Ren'!AH16+'5C1O_Impact'!AH16+'5C1P_Vision'!AH16+'5C2_LAVCA'!AI16+'5C1H_Southwest'!AH16+'5C1G_JS Clark'!AH16+'5C1AH_BRUP'!AH16+'5C1X_Tangi'!AH16+'5C1Y_GEO'!AH16+'5C1AI_Harmony'!AH16+'5C1AJ_Athlos'!AH16+'5C1AG_Collegiate'!AH16+'5C1M_GEO Mid'!AH16+Placeholder_Tallulah!AH16</f>
        <v>0</v>
      </c>
      <c r="AJ16" s="320">
        <f>'5C1B_DArbonne'!AI16+'5C1A_Madison'!AI16+'5C1C_Intl High'!AI16+'5C3_UnvView'!AJ16+'5C1F_L.C. Charter'!AI16+'5C1E_LFNO'!AI16+'5C1D_NOMMA'!AI16+'5C1AE_Noble Minds'!AI16+'5C1J_Jeff Chamber'!AI16+'5C1Q_Advantage'!AI16+'5C1AF_JCFA-Laf'!AI16+'5C1W_Willow'!AI16+'5C1Z_Lincoln Prep'!AI16+'5C1AA_Laurel'!AI16+'5C1AB_Apex'!AI16+'5C1AC_Smothers'!AI16+'5C1AD_Greater'!AI16+'5C1R_Iberville'!AI16+'5C1N_Delta'!AI16+'5C1S_LC Col Prep'!AI16+'5C1T_Northeast'!AI16+'5C1U_Acadiana Ren'!AI16+'5C1I_LA Key'!AI16+'5C1V_Laf Ren'!AI16+'5C1O_Impact'!AI16+'5C1P_Vision'!AI16+'5C2_LAVCA'!AJ16+'5C1H_Southwest'!AI16+'5C1G_JS Clark'!AI16+'5C1AH_BRUP'!AI16+'5C1X_Tangi'!AI16+'5C1Y_GEO'!AI16+'5C1AI_Harmony'!AI16+'5C1AJ_Athlos'!AI16+'5C1AG_Collegiate'!AI16+'5C1M_GEO Mid'!AI16+Placeholder_Tallulah!AI16</f>
        <v>0</v>
      </c>
      <c r="AK16" s="72">
        <f>'5C1B_DArbonne'!AJ16+'5C1A_Madison'!AJ16+'5C1C_Intl High'!AJ16+'5C3_UnvView'!AK16+'5C1F_L.C. Charter'!AJ16+'5C1E_LFNO'!AJ16+'5C1D_NOMMA'!AJ16+'5C1AE_Noble Minds'!AJ16+'5C1J_Jeff Chamber'!AJ16+'5C1Q_Advantage'!AJ16+'5C1AF_JCFA-Laf'!AJ16+'5C1W_Willow'!AJ16+'5C1Z_Lincoln Prep'!AJ16+'5C1AA_Laurel'!AJ16+'5C1AB_Apex'!AJ16+'5C1AC_Smothers'!AJ16+'5C1AD_Greater'!AJ16+'5C1R_Iberville'!AJ16+'5C1N_Delta'!AJ16+'5C1S_LC Col Prep'!AJ16+'5C1T_Northeast'!AJ16+'5C1U_Acadiana Ren'!AJ16+'5C1I_LA Key'!AJ16+'5C1V_Laf Ren'!AJ16+'5C1O_Impact'!AJ16+'5C1P_Vision'!AJ16+'5C2_LAVCA'!AK16+'5C1H_Southwest'!AJ16+'5C1G_JS Clark'!AJ16+'5C1AH_BRUP'!AJ16+'5C1X_Tangi'!AJ16+'5C1Y_GEO'!AJ16+'5C1AI_Harmony'!AJ16+'5C1AJ_Athlos'!AJ16+'5C1AG_Collegiate'!AJ16+'5C1M_GEO Mid'!AJ16+Placeholder_Tallulah!AJ16</f>
        <v>0</v>
      </c>
      <c r="AL16" s="73">
        <f>'5C1B_DArbonne'!AK16+'5C1A_Madison'!AK16+'5C1C_Intl High'!AK16+'5C3_UnvView'!AL16+'5C1F_L.C. Charter'!AK16+'5C1E_LFNO'!AK16+'5C1D_NOMMA'!AK16+'5C1AE_Noble Minds'!AK16+'5C1J_Jeff Chamber'!AK16+'5C1Q_Advantage'!AK16+'5C1AF_JCFA-Laf'!AK16+'5C1W_Willow'!AK16+'5C1Z_Lincoln Prep'!AK16+'5C1AA_Laurel'!AK16+'5C1AB_Apex'!AK16+'5C1AC_Smothers'!AK16+'5C1AD_Greater'!AK16+'5C1R_Iberville'!AK16+'5C1N_Delta'!AK16+'5C1S_LC Col Prep'!AK16+'5C1T_Northeast'!AK16+'5C1U_Acadiana Ren'!AK16+'5C1I_LA Key'!AK16+'5C1V_Laf Ren'!AK16+'5C1O_Impact'!AK16+'5C1P_Vision'!AK16+'5C2_LAVCA'!AL16+'5C1H_Southwest'!AK16+'5C1G_JS Clark'!AK16+'5C1AH_BRUP'!AK16+'5C1X_Tangi'!AK16+'5C1Y_GEO'!AK16+'5C1AI_Harmony'!AK16+'5C1AJ_Athlos'!AK16+'5C1AG_Collegiate'!AK16+'5C1M_GEO Mid'!AK16+Placeholder_Tallulah!AK16</f>
        <v>0</v>
      </c>
      <c r="AM16" s="91">
        <f>'5C1B_DArbonne'!AL16+'5C1A_Madison'!AL16+'5C1C_Intl High'!AL16+'5C3_UnvView'!AM16+'5C1F_L.C. Charter'!AL16+'5C1E_LFNO'!AL16+'5C1D_NOMMA'!AL16+'5C1AE_Noble Minds'!AL16+'5C1J_Jeff Chamber'!AL16+'5C1Q_Advantage'!AL16+'5C1AF_JCFA-Laf'!AL16+'5C1W_Willow'!AL16+'5C1Z_Lincoln Prep'!AL16+'5C1AA_Laurel'!AL16+'5C1AB_Apex'!AL16+'5C1AC_Smothers'!AL16+'5C1AD_Greater'!AL16+'5C1R_Iberville'!AL16+'5C1N_Delta'!AL16+'5C1S_LC Col Prep'!AL16+'5C1T_Northeast'!AL16+'5C1U_Acadiana Ren'!AL16+'5C1I_LA Key'!AL16+'5C1V_Laf Ren'!AL16+'5C1O_Impact'!AL16+'5C1P_Vision'!AL16+'5C2_LAVCA'!AM16+'5C1H_Southwest'!AL16+'5C1G_JS Clark'!AL16+'5C1AH_BRUP'!AL16+'5C1X_Tangi'!AL16+'5C1Y_GEO'!AL16+'5C1AI_Harmony'!AL16+'5C1AJ_Athlos'!AL16+'5C1AG_Collegiate'!AL16+'5C1M_GEO Mid'!AL16+Placeholder_Tallulah!AL16</f>
        <v>17304232</v>
      </c>
      <c r="AN16" s="82">
        <f>'5C1B_DArbonne'!AM16+'5C1A_Madison'!AM16+'5C1C_Intl High'!AM16+'5C3_UnvView'!AN16+'5C1F_L.C. Charter'!AM16+'5C1E_LFNO'!AM16+'5C1D_NOMMA'!AM16+'5C1AE_Noble Minds'!AM16+'5C1J_Jeff Chamber'!AM16+'5C1Q_Advantage'!AM16+'5C1AF_JCFA-Laf'!AM16+'5C1W_Willow'!AM16+'5C1Z_Lincoln Prep'!AM16+'5C1AA_Laurel'!AM16+'5C1AB_Apex'!AM16+'5C1AC_Smothers'!AM16+'5C1AD_Greater'!AM16+'5C1R_Iberville'!AM16+'5C1N_Delta'!AM16+'5C1S_LC Col Prep'!AM16+'5C1T_Northeast'!AM16+'5C1U_Acadiana Ren'!AM16+'5C1I_LA Key'!AM16+'5C1V_Laf Ren'!AM16+'5C1O_Impact'!AM16+'5C1P_Vision'!AM16+'5C2_LAVCA'!AN16+'5C1H_Southwest'!AM16+'5C1G_JS Clark'!AM16+'5C1AH_BRUP'!AM16+'5C1X_Tangi'!AM16+'5C1Y_GEO'!AM16+'5C1AI_Harmony'!AM16+'5C1AJ_Athlos'!AM16+'5C1AG_Collegiate'!AM16+'5C1M_GEO Mid'!AM16+Placeholder_Tallulah!AM16</f>
        <v>0</v>
      </c>
      <c r="AO16" s="91">
        <f>'5C1B_DArbonne'!AN16+'5C1A_Madison'!AN16+'5C1C_Intl High'!AN16+'5C3_UnvView'!AO16+'5C1F_L.C. Charter'!AN16+'5C1E_LFNO'!AN16+'5C1D_NOMMA'!AN16+'5C1AE_Noble Minds'!AN16+'5C1J_Jeff Chamber'!AN16+'5C1Q_Advantage'!AN16+'5C1AF_JCFA-Laf'!AN16+'5C1W_Willow'!AN16+'5C1Z_Lincoln Prep'!AN16+'5C1AA_Laurel'!AN16+'5C1AB_Apex'!AN16+'5C1AC_Smothers'!AN16+'5C1AD_Greater'!AN16+'5C1R_Iberville'!AN16+'5C1N_Delta'!AN16+'5C1S_LC Col Prep'!AN16+'5C1T_Northeast'!AN16+'5C1U_Acadiana Ren'!AN16+'5C1I_LA Key'!AN16+'5C1V_Laf Ren'!AN16+'5C1O_Impact'!AN16+'5C1P_Vision'!AN16+'5C2_LAVCA'!AO16+'5C1H_Southwest'!AN16+'5C1G_JS Clark'!AN16+'5C1AH_BRUP'!AN16+'5C1X_Tangi'!AN16+'5C1Y_GEO'!AN16+'5C1AI_Harmony'!AN16+'5C1AJ_Athlos'!AN16+'5C1AG_Collegiate'!AN16+'5C1M_GEO Mid'!AN16+Placeholder_Tallulah!AN16</f>
        <v>0</v>
      </c>
      <c r="AP16" s="72">
        <f>'5C1B_DArbonne'!AO16+'5C1A_Madison'!AO16+'5C1C_Intl High'!AO16+'5C3_UnvView'!AP16+'5C1F_L.C. Charter'!AO16+'5C1E_LFNO'!AO16+'5C1D_NOMMA'!AO16+'5C1AE_Noble Minds'!AO16+'5C1J_Jeff Chamber'!AO16+'5C1Q_Advantage'!AO16+'5C1AF_JCFA-Laf'!AO16+'5C1W_Willow'!AO16+'5C1Z_Lincoln Prep'!AO16+'5C1AA_Laurel'!AO16+'5C1AB_Apex'!AO16+'5C1AC_Smothers'!AO16+'5C1AD_Greater'!AO16+'5C1R_Iberville'!AO16+'5C1N_Delta'!AO16+'5C1S_LC Col Prep'!AO16+'5C1T_Northeast'!AO16+'5C1U_Acadiana Ren'!AO16+'5C1I_LA Key'!AO16+'5C1V_Laf Ren'!AO16+'5C1O_Impact'!AO16+'5C1P_Vision'!AO16+'5C2_LAVCA'!AP16+'5C1H_Southwest'!AO16+'5C1G_JS Clark'!AO16+'5C1AH_BRUP'!AO16+'5C1X_Tangi'!AO16+'5C1Y_GEO'!AO16+'5C1AI_Harmony'!AO16+'5C1AJ_Athlos'!AO16+'5C1AG_Collegiate'!AO16+'5C1M_GEO Mid'!AO16+Placeholder_Tallulah!AO16</f>
        <v>7293</v>
      </c>
      <c r="AQ16" s="91">
        <f>'5C1B_DArbonne'!AP16+'5C1A_Madison'!AP16+'5C1C_Intl High'!AP16+'5C3_UnvView'!AQ16+'5C1F_L.C. Charter'!AP16+'5C1E_LFNO'!AP16+'5C1D_NOMMA'!AP16+'5C1AE_Noble Minds'!AP16+'5C1J_Jeff Chamber'!AP16+'5C1Q_Advantage'!AP16+'5C1AF_JCFA-Laf'!AP16+'5C1W_Willow'!AP16+'5C1Z_Lincoln Prep'!AP16+'5C1AA_Laurel'!AP16+'5C1AB_Apex'!AP16+'5C1AC_Smothers'!AP16+'5C1AD_Greater'!AP16+'5C1R_Iberville'!AP16+'5C1N_Delta'!AP16+'5C1S_LC Col Prep'!AP16+'5C1T_Northeast'!AP16+'5C1U_Acadiana Ren'!AP16+'5C1I_LA Key'!AP16+'5C1V_Laf Ren'!AP16+'5C1O_Impact'!AP16+'5C1P_Vision'!AP16+'5C2_LAVCA'!AQ16+'5C1H_Southwest'!AP16+'5C1G_JS Clark'!AP16+'5C1AH_BRUP'!AP16+'5C1X_Tangi'!AP16+'5C1Y_GEO'!AP16+'5C1AI_Harmony'!AP16+'5C1AJ_Athlos'!AP16+'5C1AG_Collegiate'!AP16+'5C1M_GEO Mid'!AP16+Placeholder_Tallulah!AP16</f>
        <v>0</v>
      </c>
      <c r="AR16" s="72">
        <f>'5C1B_DArbonne'!AQ16+'5C1A_Madison'!AQ16+'5C1C_Intl High'!AQ16+'5C3_UnvView'!AR16+'5C1F_L.C. Charter'!AQ16+'5C1E_LFNO'!AQ16+'5C1D_NOMMA'!AQ16+'5C1AE_Noble Minds'!AQ16+'5C1J_Jeff Chamber'!AQ16+'5C1Q_Advantage'!AQ16+'5C1AF_JCFA-Laf'!AQ16+'5C1W_Willow'!AQ16+'5C1Z_Lincoln Prep'!AQ16+'5C1AA_Laurel'!AQ16+'5C1AB_Apex'!AQ16+'5C1AC_Smothers'!AQ16+'5C1AD_Greater'!AQ16+'5C1R_Iberville'!AQ16+'5C1N_Delta'!AQ16+'5C1S_LC Col Prep'!AQ16+'5C1T_Northeast'!AQ16+'5C1U_Acadiana Ren'!AQ16+'5C1I_LA Key'!AQ16+'5C1V_Laf Ren'!AQ16+'5C1O_Impact'!AQ16+'5C1P_Vision'!AQ16+'5C2_LAVCA'!AR16+'5C1H_Southwest'!AQ16+'5C1G_JS Clark'!AQ16+'5C1AH_BRUP'!AQ16+'5C1X_Tangi'!AQ16+'5C1Y_GEO'!AQ16+'5C1AI_Harmony'!AQ16+'5C1AJ_Athlos'!AQ16+'5C1AG_Collegiate'!AQ16+'5C1M_GEO Mid'!AQ16+Placeholder_Tallulah!AQ16</f>
        <v>0</v>
      </c>
      <c r="AS16" s="72">
        <f>'5C1B_DArbonne'!AR16+'5C1A_Madison'!AR16+'5C1C_Intl High'!AR16+'5C3_UnvView'!AS16+'5C1F_L.C. Charter'!AR16+'5C1E_LFNO'!AR16+'5C1D_NOMMA'!AR16+'5C1AE_Noble Minds'!AR16+'5C1J_Jeff Chamber'!AR16+'5C1Q_Advantage'!AR16+'5C1AF_JCFA-Laf'!AR16+'5C1W_Willow'!AR16+'5C1Z_Lincoln Prep'!AR16+'5C1AA_Laurel'!AR16+'5C1AB_Apex'!AR16+'5C1AC_Smothers'!AR16+'5C1AD_Greater'!AR16+'5C1R_Iberville'!AR16+'5C1N_Delta'!AR16+'5C1S_LC Col Prep'!AR16+'5C1T_Northeast'!AR16+'5C1U_Acadiana Ren'!AR16+'5C1I_LA Key'!AR16+'5C1V_Laf Ren'!AR16+'5C1O_Impact'!AR16+'5C1P_Vision'!AR16+'5C2_LAVCA'!AS16+'5C1H_Southwest'!AR16+'5C1G_JS Clark'!AR16+'5C1AH_BRUP'!AR16+'5C1X_Tangi'!AR16+'5C1Y_GEO'!AR16+'5C1AI_Harmony'!AR16+'5C1AJ_Athlos'!AR16+'5C1AG_Collegiate'!AR16+'5C1M_GEO Mid'!AR16+Placeholder_Tallulah!AR16</f>
        <v>0</v>
      </c>
      <c r="AT16" s="91">
        <f>'5C1B_DArbonne'!AS16+'5C1A_Madison'!AS16+'5C1C_Intl High'!AS16+'5C3_UnvView'!AT16+'5C1F_L.C. Charter'!AS16+'5C1E_LFNO'!AS16+'5C1D_NOMMA'!AS16+'5C1AE_Noble Minds'!AS16+'5C1J_Jeff Chamber'!AS16+'5C1Q_Advantage'!AS16+'5C1AF_JCFA-Laf'!AS16+'5C1W_Willow'!AS16+'5C1Z_Lincoln Prep'!AS16+'5C1AA_Laurel'!AS16+'5C1AB_Apex'!AS16+'5C1AC_Smothers'!AS16+'5C1AD_Greater'!AS16+'5C1R_Iberville'!AS16+'5C1N_Delta'!AS16+'5C1S_LC Col Prep'!AS16+'5C1T_Northeast'!AS16+'5C1U_Acadiana Ren'!AS16+'5C1I_LA Key'!AS16+'5C1V_Laf Ren'!AS16+'5C1O_Impact'!AS16+'5C1P_Vision'!AS16+'5C2_LAVCA'!AT16+'5C1H_Southwest'!AS16+'5C1G_JS Clark'!AS16+'5C1AH_BRUP'!AS16+'5C1X_Tangi'!AS16+'5C1Y_GEO'!AS16+'5C1AI_Harmony'!AS16+'5C1AJ_Athlos'!AS16+'5C1AG_Collegiate'!AS16+'5C1M_GEO Mid'!AS16+Placeholder_Tallulah!AS16</f>
        <v>1769440</v>
      </c>
      <c r="AU16" s="81">
        <f t="shared" si="1"/>
        <v>0</v>
      </c>
      <c r="AV16" s="88">
        <f t="shared" si="2"/>
        <v>1769440</v>
      </c>
      <c r="AW16" s="189"/>
      <c r="AX16" s="80" t="e">
        <f>'5C1B_DArbonne'!AU16+'5C1A_Madison'!AU16+'5C1C_Intl High'!AU16+'5C3_UnvView'!AV16+'5C1F_L.C. Charter'!AU16+'5C1E_LFNO'!AU16+'5C1D_NOMMA'!AU16+'5C1AE_Noble Minds'!AU16+'5C1J_Jeff Chamber'!AU16+'5C1Q_Advantage'!AU16+'5C1AF_JCFA-Laf'!AU16+'5C1W_Willow'!AU16+'5C1Z_Lincoln Prep'!AU16+'5C1AA_Laurel'!AU16+'5C1AB_Apex'!AU16+'5C1AC_Smothers'!AU16+'5C1AD_Greater'!AU16+'5C1R_Iberville'!AU16+'5C1N_Delta'!AU16+'5C1S_LC Col Prep'!AU16+'5C1T_Northeast'!AU16+'5C1U_Acadiana Ren'!AU16+'5C1I_LA Key'!AU16+'5C1V_Laf Ren'!AU16+'5C1O_Impact'!AU16+'5C1P_Vision'!AU16+'5C2_LAVCA'!AV16+'5C1H_Southwest'!AU16+'5C1G_JS Clark'!AU16+'5C1AH_BRUP'!AU16+'5C1X_Tangi'!AU16+'5C1Y_GEO'!AU16+'5C1AI_Harmony'!AU16+'5C1AJ_Athlos'!AU16+'5C1AG_Collegiate'!AU16+'5C1M_GEO Mid'!AU16+Placeholder_Tallulah!#REF!</f>
        <v>#REF!</v>
      </c>
      <c r="AY16" s="80">
        <f t="shared" si="3"/>
        <v>0</v>
      </c>
      <c r="AZ16" s="80" t="e">
        <f t="shared" si="4"/>
        <v>#REF!</v>
      </c>
    </row>
    <row r="17" spans="1:52" ht="16.149999999999999" customHeight="1" x14ac:dyDescent="0.2">
      <c r="A17" s="58">
        <v>11</v>
      </c>
      <c r="B17" s="59" t="s">
        <v>17</v>
      </c>
      <c r="C17" s="318">
        <f>'5C1B_DArbonne'!C17+'5C1A_Madison'!C17+'5C1C_Intl High'!C17+'5C3_UnvView'!C17+'5C1F_L.C. Charter'!C17+'5C1E_LFNO'!C17+'5C1D_NOMMA'!C17+'5C1AE_Noble Minds'!C17+'5C1J_Jeff Chamber'!C17+'5C1Q_Advantage'!C17+'5C1AF_JCFA-Laf'!C17+'5C1W_Willow'!C17+'5C1Z_Lincoln Prep'!C17+'5C1AA_Laurel'!C17+'5C1AB_Apex'!C17+'5C1AC_Smothers'!C17+'5C1AD_Greater'!C17+'5C1R_Iberville'!C17+'5C1N_Delta'!C17+'5C1S_LC Col Prep'!C17+'5C1T_Northeast'!C17+'5C1U_Acadiana Ren'!C17+'5C1I_LA Key'!C17+'5C1V_Laf Ren'!C17+'5C1O_Impact'!C17+'5C1P_Vision'!C17+'5C2_LAVCA'!C17+'5C1H_Southwest'!C17+'5C1G_JS Clark'!C17+'5C1AH_BRUP'!C17+'5C1X_Tangi'!C17+'5C1Y_GEO'!C17+'5C1AI_Harmony'!C17+'5C1AJ_Athlos'!C17+'5C1AG_Collegiate'!C17+'5C1M_GEO Mid'!C17+Placeholder_Tallulah!C17</f>
        <v>0</v>
      </c>
      <c r="D17" s="60">
        <f>'Source Data'!H17</f>
        <v>5710.1347819377015</v>
      </c>
      <c r="E17" s="65">
        <f>'5C1B_DArbonne'!E17+'5C1A_Madison'!E17+'5C1C_Intl High'!E17+'5C3_UnvView'!E17+'5C1F_L.C. Charter'!E17+'5C1E_LFNO'!E17+'5C1D_NOMMA'!E17+'5C1AE_Noble Minds'!E17+'5C1J_Jeff Chamber'!E17+'5C1Q_Advantage'!E17+'5C1AF_JCFA-Laf'!E17+'5C1W_Willow'!E17+'5C1Z_Lincoln Prep'!E17+'5C1AA_Laurel'!E17+'5C1AB_Apex'!E17+'5C1AC_Smothers'!E17+'5C1AD_Greater'!E17+'5C1R_Iberville'!E17+'5C1N_Delta'!E17+'5C1S_LC Col Prep'!E17+'5C1T_Northeast'!E17+'5C1U_Acadiana Ren'!E17+'5C1I_LA Key'!E17+'5C1V_Laf Ren'!E17+'5C1O_Impact'!E17+'5C1P_Vision'!E17+'5C2_LAVCA'!E17+'5C1H_Southwest'!E17+'5C1G_JS Clark'!E17+'5C1AH_BRUP'!E17+'5C1X_Tangi'!E17+'5C1Y_GEO'!E17+'5C1AI_Harmony'!E17+'5C1AJ_Athlos'!E17+'5C1AG_Collegiate'!E17+'5C1M_GEO Mid'!E17+Placeholder_Tallulah!E17</f>
        <v>0</v>
      </c>
      <c r="F17" s="336">
        <f>'5C1B_DArbonne'!F17+'5C1A_Madison'!F17+'5C1C_Intl High'!F17+'5C3_UnvView'!F17+'5C1F_L.C. Charter'!F17+'5C1E_LFNO'!F17+'5C1D_NOMMA'!F17+'5C1AE_Noble Minds'!F17+'5C1J_Jeff Chamber'!F17+'5C1Q_Advantage'!F17+'5C1AF_JCFA-Laf'!F17+'5C1W_Willow'!F17+'5C1Z_Lincoln Prep'!F17+'5C1AA_Laurel'!F17+'5C1AB_Apex'!F17+'5C1AC_Smothers'!F17+'5C1AD_Greater'!F17+'5C1R_Iberville'!F17+'5C1N_Delta'!F17+'5C1S_LC Col Prep'!F17+'5C1T_Northeast'!F17+'5C1U_Acadiana Ren'!F17+'5C1I_LA Key'!F17+'5C1V_Laf Ren'!F17+'5C1O_Impact'!F17+'5C1P_Vision'!F17+'5C2_LAVCA'!F17+'5C1H_Southwest'!F17+'5C1G_JS Clark'!F17+'5C1AH_BRUP'!F17+'5C1X_Tangi'!F17+'5C1Y_GEO'!F17+'5C1AI_Harmony'!F17+'5C1AJ_Athlos'!F17+'5C1AG_Collegiate'!F17+'5C1M_GEO Mid'!F17+Placeholder_Tallulah!F17</f>
        <v>0</v>
      </c>
      <c r="G17" s="60">
        <f>'Source Data'!I17</f>
        <v>720.86562862338462</v>
      </c>
      <c r="H17" s="65">
        <f>'5C1B_DArbonne'!H17+'5C1A_Madison'!H17+'5C1C_Intl High'!H17+'5C3_UnvView'!H17+'5C1F_L.C. Charter'!H17+'5C1E_LFNO'!H17+'5C1D_NOMMA'!H17+'5C1AE_Noble Minds'!H17+'5C1J_Jeff Chamber'!H17+'5C1Q_Advantage'!H17+'5C1AF_JCFA-Laf'!H17+'5C1W_Willow'!H17+'5C1Z_Lincoln Prep'!H17+'5C1AA_Laurel'!H17+'5C1AB_Apex'!H17+'5C1AC_Smothers'!H17+'5C1AD_Greater'!H17+'5C1R_Iberville'!H17+'5C1N_Delta'!H17+'5C1S_LC Col Prep'!H17+'5C1T_Northeast'!H17+'5C1U_Acadiana Ren'!H17+'5C1I_LA Key'!H17+'5C1V_Laf Ren'!H17+'5C1O_Impact'!H17+'5C1P_Vision'!H17+'5C2_LAVCA'!H17+'5C1H_Southwest'!H17+'5C1G_JS Clark'!H17+'5C1AH_BRUP'!H17+'5C1X_Tangi'!H17+'5C1Y_GEO'!H17+'5C1AI_Harmony'!H17+'5C1AJ_Athlos'!H17+'5C1AG_Collegiate'!H17+'5C1M_GEO Mid'!H17+Placeholder_Tallulah!H17</f>
        <v>0</v>
      </c>
      <c r="I17" s="336">
        <f>'5C1B_DArbonne'!I17+'5C1A_Madison'!I17+'5C1C_Intl High'!I17+'5C3_UnvView'!I17+'5C1F_L.C. Charter'!I17+'5C1E_LFNO'!I17+'5C1D_NOMMA'!I17+'5C1AE_Noble Minds'!I17+'5C1J_Jeff Chamber'!I17+'5C1Q_Advantage'!I17+'5C1AF_JCFA-Laf'!I17+'5C1W_Willow'!I17+'5C1Z_Lincoln Prep'!I17+'5C1AA_Laurel'!I17+'5C1AB_Apex'!I17+'5C1AC_Smothers'!I17+'5C1AD_Greater'!I17+'5C1R_Iberville'!I17+'5C1N_Delta'!I17+'5C1S_LC Col Prep'!I17+'5C1T_Northeast'!I17+'5C1U_Acadiana Ren'!I17+'5C1I_LA Key'!I17+'5C1V_Laf Ren'!I17+'5C1O_Impact'!I17+'5C1P_Vision'!I17+'5C2_LAVCA'!I17+'5C1H_Southwest'!I17+'5C1G_JS Clark'!I17+'5C1AH_BRUP'!I17+'5C1X_Tangi'!I17+'5C1Y_GEO'!I17+'5C1AI_Harmony'!I17+'5C1AJ_Athlos'!I17+'5C1AG_Collegiate'!I17+'5C1M_GEO Mid'!I17+Placeholder_Tallulah!I17</f>
        <v>0</v>
      </c>
      <c r="J17" s="60">
        <f>'Source Data'!J17</f>
        <v>196.59971689728673</v>
      </c>
      <c r="K17" s="65">
        <f>'5C1B_DArbonne'!K17+'5C1A_Madison'!K17+'5C1C_Intl High'!K17+'5C3_UnvView'!K17+'5C1F_L.C. Charter'!K17+'5C1E_LFNO'!K17+'5C1D_NOMMA'!K17+'5C1AE_Noble Minds'!K17+'5C1J_Jeff Chamber'!K17+'5C1Q_Advantage'!K17+'5C1AF_JCFA-Laf'!K17+'5C1W_Willow'!K17+'5C1Z_Lincoln Prep'!K17+'5C1AA_Laurel'!K17+'5C1AB_Apex'!K17+'5C1AC_Smothers'!K17+'5C1AD_Greater'!K17+'5C1R_Iberville'!K17+'5C1N_Delta'!K17+'5C1S_LC Col Prep'!K17+'5C1T_Northeast'!K17+'5C1U_Acadiana Ren'!K17+'5C1I_LA Key'!K17+'5C1V_Laf Ren'!K17+'5C1O_Impact'!K17+'5C1P_Vision'!K17+'5C2_LAVCA'!K17+'5C1H_Southwest'!K17+'5C1G_JS Clark'!K17+'5C1AH_BRUP'!K17+'5C1X_Tangi'!K17+'5C1Y_GEO'!K17+'5C1AI_Harmony'!K17+'5C1AJ_Athlos'!K17+'5C1AG_Collegiate'!K17+'5C1M_GEO Mid'!K17+Placeholder_Tallulah!K17</f>
        <v>0</v>
      </c>
      <c r="L17" s="336">
        <f>'5C1B_DArbonne'!L17+'5C1A_Madison'!L17+'5C1C_Intl High'!L17+'5C3_UnvView'!L17+'5C1F_L.C. Charter'!L17+'5C1E_LFNO'!L17+'5C1D_NOMMA'!L17+'5C1AE_Noble Minds'!L17+'5C1J_Jeff Chamber'!L17+'5C1Q_Advantage'!L17+'5C1AF_JCFA-Laf'!L17+'5C1W_Willow'!L17+'5C1Z_Lincoln Prep'!L17+'5C1AA_Laurel'!L17+'5C1AB_Apex'!L17+'5C1AC_Smothers'!L17+'5C1AD_Greater'!L17+'5C1R_Iberville'!L17+'5C1N_Delta'!L17+'5C1S_LC Col Prep'!L17+'5C1T_Northeast'!L17+'5C1U_Acadiana Ren'!L17+'5C1I_LA Key'!L17+'5C1V_Laf Ren'!L17+'5C1O_Impact'!L17+'5C1P_Vision'!L17+'5C2_LAVCA'!L17+'5C1H_Southwest'!L17+'5C1G_JS Clark'!L17+'5C1AH_BRUP'!L17+'5C1X_Tangi'!L17+'5C1Y_GEO'!L17+'5C1AI_Harmony'!L17+'5C1AJ_Athlos'!L17+'5C1AG_Collegiate'!L17+'5C1M_GEO Mid'!L17+Placeholder_Tallulah!L17</f>
        <v>0</v>
      </c>
      <c r="M17" s="60">
        <f>'Source Data'!K17</f>
        <v>4914.9929224321686</v>
      </c>
      <c r="N17" s="65">
        <f>'5C1B_DArbonne'!N17+'5C1A_Madison'!N17+'5C1C_Intl High'!N17+'5C3_UnvView'!N17+'5C1F_L.C. Charter'!N17+'5C1E_LFNO'!N17+'5C1D_NOMMA'!N17+'5C1AE_Noble Minds'!N17+'5C1J_Jeff Chamber'!N17+'5C1Q_Advantage'!N17+'5C1AF_JCFA-Laf'!N17+'5C1W_Willow'!N17+'5C1Z_Lincoln Prep'!N17+'5C1AA_Laurel'!N17+'5C1AB_Apex'!N17+'5C1AC_Smothers'!N17+'5C1AD_Greater'!N17+'5C1R_Iberville'!N17+'5C1N_Delta'!N17+'5C1S_LC Col Prep'!N17+'5C1T_Northeast'!N17+'5C1U_Acadiana Ren'!N17+'5C1I_LA Key'!N17+'5C1V_Laf Ren'!N17+'5C1O_Impact'!N17+'5C1P_Vision'!N17+'5C2_LAVCA'!N17+'5C1H_Southwest'!N17+'5C1G_JS Clark'!N17+'5C1AH_BRUP'!N17+'5C1X_Tangi'!N17+'5C1Y_GEO'!N17+'5C1AI_Harmony'!N17+'5C1AJ_Athlos'!N17+'5C1AG_Collegiate'!N17+'5C1M_GEO Mid'!N17+Placeholder_Tallulah!N17</f>
        <v>0</v>
      </c>
      <c r="O17" s="336">
        <f>'5C1B_DArbonne'!O17+'5C1A_Madison'!O17+'5C1C_Intl High'!O17+'5C3_UnvView'!O17+'5C1F_L.C. Charter'!O17+'5C1E_LFNO'!O17+'5C1D_NOMMA'!O17+'5C1AE_Noble Minds'!O17+'5C1J_Jeff Chamber'!O17+'5C1Q_Advantage'!O17+'5C1AF_JCFA-Laf'!O17+'5C1W_Willow'!O17+'5C1Z_Lincoln Prep'!O17+'5C1AA_Laurel'!O17+'5C1AB_Apex'!O17+'5C1AC_Smothers'!O17+'5C1AD_Greater'!O17+'5C1R_Iberville'!O17+'5C1N_Delta'!O17+'5C1S_LC Col Prep'!O17+'5C1T_Northeast'!O17+'5C1U_Acadiana Ren'!O17+'5C1I_LA Key'!O17+'5C1V_Laf Ren'!O17+'5C1O_Impact'!O17+'5C1P_Vision'!O17+'5C2_LAVCA'!O17+'5C1H_Southwest'!O17+'5C1G_JS Clark'!O17+'5C1AH_BRUP'!O17+'5C1X_Tangi'!O17+'5C1Y_GEO'!O17+'5C1AI_Harmony'!O17+'5C1AJ_Athlos'!O17+'5C1AG_Collegiate'!O17+'5C1M_GEO Mid'!O17+Placeholder_Tallulah!O17</f>
        <v>0</v>
      </c>
      <c r="P17" s="60">
        <f>'Source Data'!L17</f>
        <v>1965.9971689728673</v>
      </c>
      <c r="Q17" s="65">
        <f>'5C1B_DArbonne'!Q17+'5C1A_Madison'!Q17+'5C1C_Intl High'!Q17+'5C3_UnvView'!Q17+'5C1F_L.C. Charter'!Q17+'5C1E_LFNO'!Q17+'5C1D_NOMMA'!Q17+'5C1AE_Noble Minds'!Q17+'5C1J_Jeff Chamber'!Q17+'5C1Q_Advantage'!Q17+'5C1AF_JCFA-Laf'!Q17+'5C1W_Willow'!Q17+'5C1Z_Lincoln Prep'!Q17+'5C1AA_Laurel'!Q17+'5C1AB_Apex'!Q17+'5C1AC_Smothers'!Q17+'5C1AD_Greater'!Q17+'5C1R_Iberville'!Q17+'5C1N_Delta'!Q17+'5C1S_LC Col Prep'!Q17+'5C1T_Northeast'!Q17+'5C1U_Acadiana Ren'!Q17+'5C1I_LA Key'!Q17+'5C1V_Laf Ren'!Q17+'5C1O_Impact'!Q17+'5C1P_Vision'!Q17+'5C2_LAVCA'!Q17+'5C1H_Southwest'!Q17+'5C1G_JS Clark'!Q17+'5C1AH_BRUP'!Q17+'5C1X_Tangi'!Q17+'5C1Y_GEO'!Q17+'5C1AI_Harmony'!Q17+'5C1AJ_Athlos'!Q17+'5C1AG_Collegiate'!Q17+'5C1M_GEO Mid'!Q17+Placeholder_Tallulah!Q17</f>
        <v>0</v>
      </c>
      <c r="R17" s="92">
        <f>'5C1B_DArbonne'!R17+'5C1A_Madison'!R17+'5C1C_Intl High'!R17+'5C3_UnvView'!R17+'5C1F_L.C. Charter'!R17+'5C1E_LFNO'!R17+'5C1D_NOMMA'!R17+'5C1AE_Noble Minds'!R17+'5C1J_Jeff Chamber'!R17+'5C1Q_Advantage'!R17+'5C1AF_JCFA-Laf'!R17+'5C1W_Willow'!R17+'5C1Z_Lincoln Prep'!R17+'5C1AA_Laurel'!R17+'5C1AB_Apex'!R17+'5C1AC_Smothers'!R17+'5C1AD_Greater'!R17+'5C1R_Iberville'!R17+'5C1N_Delta'!R17+'5C1S_LC Col Prep'!R17+'5C1T_Northeast'!R17+'5C1U_Acadiana Ren'!R17+'5C1I_LA Key'!R17+'5C1V_Laf Ren'!R17+'5C1O_Impact'!R17+'5C1P_Vision'!R17+'5C2_LAVCA'!R17+'5C1H_Southwest'!R17+'5C1G_JS Clark'!R17+'5C1AH_BRUP'!R17+'5C1X_Tangi'!R17+'5C1Y_GEO'!R17+'5C1AI_Harmony'!R17+'5C1AJ_Athlos'!R17+'5C1AG_Collegiate'!R17+'5C1M_GEO Mid'!R17+Placeholder_Tallulah!R17</f>
        <v>60289</v>
      </c>
      <c r="S17" s="1372">
        <f>'5C3_UnvView'!S17+'5C2_LAVCA'!S17</f>
        <v>6699</v>
      </c>
      <c r="T17" s="60">
        <f>'5C1B_DArbonne'!S17+'5C1A_Madison'!S17+'5C1C_Intl High'!S17+'5C3_UnvView'!T17+'5C1F_L.C. Charter'!S17+'5C1E_LFNO'!S17+'5C1D_NOMMA'!S17+'5C1AE_Noble Minds'!S17+'5C1J_Jeff Chamber'!S17+'5C1Q_Advantage'!S17+'5C1AF_JCFA-Laf'!S17+'5C1W_Willow'!S17+'5C1Z_Lincoln Prep'!S17+'5C1AA_Laurel'!S17+'5C1AB_Apex'!S17+'5C1AC_Smothers'!S17+'5C1AD_Greater'!S17+'5C1R_Iberville'!S17+'5C1N_Delta'!S17+'5C1S_LC Col Prep'!S17+'5C1T_Northeast'!S17+'5C1U_Acadiana Ren'!S17+'5C1I_LA Key'!S17+'5C1V_Laf Ren'!S17+'5C1O_Impact'!S17+'5C1P_Vision'!S17+'5C2_LAVCA'!T17+'5C1H_Southwest'!S17+'5C1G_JS Clark'!S17+'5C1AH_BRUP'!S17+'5C1X_Tangi'!S17+'5C1Y_GEO'!S17+'5C1AI_Harmony'!S17+'5C1AJ_Athlos'!S17+'5C1AG_Collegiate'!S17+'5C1M_GEO Mid'!S17+Placeholder_Tallulah!S17</f>
        <v>0</v>
      </c>
      <c r="U17" s="60">
        <f>'5C1B_DArbonne'!T17+'5C1A_Madison'!T17+'5C1C_Intl High'!T17+'5C3_UnvView'!U17+'5C1F_L.C. Charter'!T17+'5C1E_LFNO'!T17+'5C1D_NOMMA'!T17+'5C1AE_Noble Minds'!T17+'5C1J_Jeff Chamber'!T17+'5C1Q_Advantage'!T17+'5C1AF_JCFA-Laf'!T17+'5C1W_Willow'!T17+'5C1Z_Lincoln Prep'!T17+'5C1AA_Laurel'!T17+'5C1AB_Apex'!T17+'5C1AC_Smothers'!T17+'5C1AD_Greater'!T17+'5C1R_Iberville'!T17+'5C1N_Delta'!T17+'5C1S_LC Col Prep'!T17+'5C1T_Northeast'!T17+'5C1U_Acadiana Ren'!T17+'5C1I_LA Key'!T17+'5C1V_Laf Ren'!T17+'5C1O_Impact'!T17+'5C1P_Vision'!T17+'5C2_LAVCA'!U17+'5C1H_Southwest'!T17+'5C1G_JS Clark'!T17+'5C1AH_BRUP'!T17+'5C1X_Tangi'!T17+'5C1Y_GEO'!T17+'5C1AI_Harmony'!T17+'5C1AJ_Athlos'!T17+'5C1AG_Collegiate'!T17+'5C1M_GEO Mid'!T17+Placeholder_Tallulah!T17</f>
        <v>0</v>
      </c>
      <c r="V17" s="61">
        <f>'5C1B_DArbonne'!U17+'5C1A_Madison'!U17+'5C1C_Intl High'!U17+'5C3_UnvView'!V17+'5C1F_L.C. Charter'!U17+'5C1E_LFNO'!U17+'5C1D_NOMMA'!U17+'5C1AE_Noble Minds'!U17+'5C1J_Jeff Chamber'!U17+'5C1Q_Advantage'!U17+'5C1AF_JCFA-Laf'!U17+'5C1W_Willow'!U17+'5C1Z_Lincoln Prep'!U17+'5C1AA_Laurel'!U17+'5C1AB_Apex'!U17+'5C1AC_Smothers'!U17+'5C1AD_Greater'!U17+'5C1R_Iberville'!U17+'5C1N_Delta'!U17+'5C1S_LC Col Prep'!U17+'5C1T_Northeast'!U17+'5C1U_Acadiana Ren'!U17+'5C1I_LA Key'!U17+'5C1V_Laf Ren'!U17+'5C1O_Impact'!U17+'5C1P_Vision'!U17+'5C2_LAVCA'!V17+'5C1H_Southwest'!U17+'5C1G_JS Clark'!U17+'5C1AH_BRUP'!U17+'5C1X_Tangi'!U17+'5C1Y_GEO'!U17+'5C1AI_Harmony'!U17+'5C1AJ_Athlos'!U17+'5C1AG_Collegiate'!U17+'5C1M_GEO Mid'!U17+Placeholder_Tallulah!U17</f>
        <v>0</v>
      </c>
      <c r="W17" s="92">
        <f>'5C1B_DArbonne'!V17+'5C1A_Madison'!V17+'5C1C_Intl High'!V17+'5C3_UnvView'!W17+'5C1F_L.C. Charter'!V17+'5C1E_LFNO'!V17+'5C1D_NOMMA'!V17+'5C1AE_Noble Minds'!V17+'5C1J_Jeff Chamber'!V17+'5C1Q_Advantage'!V17+'5C1AF_JCFA-Laf'!V17+'5C1W_Willow'!V17+'5C1Z_Lincoln Prep'!V17+'5C1AA_Laurel'!V17+'5C1AB_Apex'!V17+'5C1AC_Smothers'!V17+'5C1AD_Greater'!V17+'5C1R_Iberville'!V17+'5C1N_Delta'!V17+'5C1S_LC Col Prep'!V17+'5C1T_Northeast'!V17+'5C1U_Acadiana Ren'!V17+'5C1I_LA Key'!V17+'5C1V_Laf Ren'!V17+'5C1O_Impact'!V17+'5C1P_Vision'!V17+'5C2_LAVCA'!W17+'5C1H_Southwest'!V17+'5C1G_JS Clark'!V17+'5C1AH_BRUP'!V17+'5C1X_Tangi'!V17+'5C1Y_GEO'!V17+'5C1AI_Harmony'!V17+'5C1AJ_Athlos'!V17+'5C1AG_Collegiate'!V17+'5C1M_GEO Mid'!V17+Placeholder_Tallulah!V17</f>
        <v>0</v>
      </c>
      <c r="X17" s="65">
        <f>'5C1B_DArbonne'!W17+'5C1A_Madison'!W17+'5C1C_Intl High'!W17+'5C3_UnvView'!X17+'5C1F_L.C. Charter'!W17+'5C1E_LFNO'!W17+'5C1D_NOMMA'!W17+'5C1AE_Noble Minds'!W17+'5C1J_Jeff Chamber'!W17+'5C1Q_Advantage'!W17+'5C1AF_JCFA-Laf'!W17+'5C1W_Willow'!W17+'5C1Z_Lincoln Prep'!W17+'5C1AA_Laurel'!W17+'5C1AB_Apex'!W17+'5C1AC_Smothers'!W17+'5C1AD_Greater'!W17+'5C1R_Iberville'!W17+'5C1N_Delta'!W17+'5C1S_LC Col Prep'!W17+'5C1T_Northeast'!W17+'5C1U_Acadiana Ren'!W17+'5C1I_LA Key'!W17+'5C1V_Laf Ren'!W17+'5C1O_Impact'!W17+'5C1P_Vision'!W17+'5C2_LAVCA'!X17+'5C1H_Southwest'!W17+'5C1G_JS Clark'!W17+'5C1AH_BRUP'!W17+'5C1X_Tangi'!W17+'5C1Y_GEO'!W17+'5C1AI_Harmony'!W17+'5C1AJ_Athlos'!W17+'5C1AG_Collegiate'!W17+'5C1M_GEO Mid'!W17+Placeholder_Tallulah!W17</f>
        <v>0</v>
      </c>
      <c r="Y17" s="92">
        <f>'5C1B_DArbonne'!X17+'5C1A_Madison'!X17+'5C1C_Intl High'!X17+'5C3_UnvView'!Y17+'5C1F_L.C. Charter'!X17+'5C1E_LFNO'!X17+'5C1D_NOMMA'!X17+'5C1AE_Noble Minds'!X17+'5C1J_Jeff Chamber'!X17+'5C1Q_Advantage'!X17+'5C1AF_JCFA-Laf'!X17+'5C1W_Willow'!X17+'5C1Z_Lincoln Prep'!X17+'5C1AA_Laurel'!X17+'5C1AB_Apex'!X17+'5C1AC_Smothers'!X17+'5C1AD_Greater'!X17+'5C1R_Iberville'!X17+'5C1N_Delta'!X17+'5C1S_LC Col Prep'!X17+'5C1T_Northeast'!X17+'5C1U_Acadiana Ren'!X17+'5C1I_LA Key'!X17+'5C1V_Laf Ren'!X17+'5C1O_Impact'!X17+'5C1P_Vision'!X17+'5C2_LAVCA'!Y17+'5C1H_Southwest'!X17+'5C1G_JS Clark'!X17+'5C1AH_BRUP'!X17+'5C1X_Tangi'!X17+'5C1Y_GEO'!X17+'5C1AI_Harmony'!X17+'5C1AJ_Athlos'!X17+'5C1AG_Collegiate'!X17+'5C1M_GEO Mid'!X17+Placeholder_Tallulah!X17</f>
        <v>0</v>
      </c>
      <c r="Z17" s="60">
        <f>'5C1B_DArbonne'!Y17+'5C1A_Madison'!Y17+'5C1C_Intl High'!Y17+'5C3_UnvView'!Z17+'5C1F_L.C. Charter'!Y17+'5C1E_LFNO'!Y17+'5C1D_NOMMA'!Y17+'5C1AE_Noble Minds'!Y17+'5C1J_Jeff Chamber'!Y17+'5C1Q_Advantage'!Y17+'5C1AF_JCFA-Laf'!Y17+'5C1W_Willow'!Y17+'5C1Z_Lincoln Prep'!Y17+'5C1AA_Laurel'!Y17+'5C1AB_Apex'!Y17+'5C1AC_Smothers'!Y17+'5C1AD_Greater'!Y17+'5C1R_Iberville'!Y17+'5C1N_Delta'!Y17+'5C1S_LC Col Prep'!Y17+'5C1T_Northeast'!Y17+'5C1U_Acadiana Ren'!Y17+'5C1I_LA Key'!Y17+'5C1V_Laf Ren'!Y17+'5C1O_Impact'!Y17+'5C1P_Vision'!Y17+'5C2_LAVCA'!Z17+'5C1H_Southwest'!Y17+'5C1G_JS Clark'!Y17+'5C1AH_BRUP'!Y17+'5C1X_Tangi'!Y17+'5C1Y_GEO'!Y17+'5C1AI_Harmony'!Y17+'5C1AJ_Athlos'!Y17+'5C1AG_Collegiate'!Y17+'5C1M_GEO Mid'!Y17+Placeholder_Tallulah!Y17</f>
        <v>0</v>
      </c>
      <c r="AA17" s="92">
        <f>'5C1B_DArbonne'!Z17+'5C1A_Madison'!Z17+'5C1C_Intl High'!Z17+'5C3_UnvView'!AA17+'5C1F_L.C. Charter'!Z17+'5C1E_LFNO'!Z17+'5C1D_NOMMA'!Z17+'5C1AE_Noble Minds'!Z17+'5C1J_Jeff Chamber'!Z17+'5C1Q_Advantage'!Z17+'5C1AF_JCFA-Laf'!Z17+'5C1W_Willow'!Z17+'5C1Z_Lincoln Prep'!Z17+'5C1AA_Laurel'!Z17+'5C1AB_Apex'!Z17+'5C1AC_Smothers'!Z17+'5C1AD_Greater'!Z17+'5C1R_Iberville'!Z17+'5C1N_Delta'!Z17+'5C1S_LC Col Prep'!Z17+'5C1T_Northeast'!Z17+'5C1U_Acadiana Ren'!Z17+'5C1I_LA Key'!Z17+'5C1V_Laf Ren'!Z17+'5C1O_Impact'!Z17+'5C1P_Vision'!Z17+'5C2_LAVCA'!AA17+'5C1H_Southwest'!Z17+'5C1G_JS Clark'!Z17+'5C1AH_BRUP'!Z17+'5C1X_Tangi'!Z17+'5C1Y_GEO'!Z17+'5C1AI_Harmony'!Z17+'5C1AJ_Athlos'!Z17+'5C1AG_Collegiate'!Z17+'5C1M_GEO Mid'!Z17+Placeholder_Tallulah!Z17</f>
        <v>0</v>
      </c>
      <c r="AB17" s="60">
        <f>'5C1B_DArbonne'!AA17+'5C1A_Madison'!AA17+'5C1C_Intl High'!AA17+'5C3_UnvView'!AB17+'5C1F_L.C. Charter'!AA17+'5C1E_LFNO'!AA17+'5C1D_NOMMA'!AA17+'5C1AE_Noble Minds'!AA17+'5C1J_Jeff Chamber'!AA17+'5C1Q_Advantage'!AA17+'5C1AF_JCFA-Laf'!AA17+'5C1W_Willow'!AA17+'5C1Z_Lincoln Prep'!AA17+'5C1AA_Laurel'!AA17+'5C1AB_Apex'!AA17+'5C1AC_Smothers'!AA17+'5C1AD_Greater'!AA17+'5C1R_Iberville'!AA17+'5C1N_Delta'!AA17+'5C1S_LC Col Prep'!AA17+'5C1T_Northeast'!AA17+'5C1U_Acadiana Ren'!AA17+'5C1I_LA Key'!AA17+'5C1V_Laf Ren'!AA17+'5C1O_Impact'!AA17+'5C1P_Vision'!AA17+'5C2_LAVCA'!AB17+'5C1H_Southwest'!AA17+'5C1G_JS Clark'!AA17+'5C1AH_BRUP'!AA17+'5C1X_Tangi'!AA17+'5C1Y_GEO'!AA17+'5C1AI_Harmony'!AA17+'5C1AJ_Athlos'!AA17+'5C1AG_Collegiate'!AA17+'5C1M_GEO Mid'!AA17+Placeholder_Tallulah!AA17</f>
        <v>0</v>
      </c>
      <c r="AC17" s="60">
        <f>'5C1B_DArbonne'!AB17+'5C1A_Madison'!AB17+'5C1C_Intl High'!AB17+'5C3_UnvView'!AC17+'5C1F_L.C. Charter'!AB17+'5C1E_LFNO'!AB17+'5C1D_NOMMA'!AB17+'5C1AE_Noble Minds'!AB17+'5C1J_Jeff Chamber'!AB17+'5C1Q_Advantage'!AB17+'5C1AF_JCFA-Laf'!AB17+'5C1W_Willow'!AB17+'5C1Z_Lincoln Prep'!AB17+'5C1AA_Laurel'!AB17+'5C1AB_Apex'!AB17+'5C1AC_Smothers'!AB17+'5C1AD_Greater'!AB17+'5C1R_Iberville'!AB17+'5C1N_Delta'!AB17+'5C1S_LC Col Prep'!AB17+'5C1T_Northeast'!AB17+'5C1U_Acadiana Ren'!AB17+'5C1I_LA Key'!AB17+'5C1V_Laf Ren'!AB17+'5C1O_Impact'!AB17+'5C1P_Vision'!AB17+'5C2_LAVCA'!AC17+'5C1H_Southwest'!AB17+'5C1G_JS Clark'!AB17+'5C1AH_BRUP'!AB17+'5C1X_Tangi'!AB17+'5C1Y_GEO'!AB17+'5C1AI_Harmony'!AB17+'5C1AJ_Athlos'!AB17+'5C1AG_Collegiate'!AB17+'5C1M_GEO Mid'!AB17+Placeholder_Tallulah!AB17</f>
        <v>0</v>
      </c>
      <c r="AD17" s="92">
        <f>'5C1B_DArbonne'!AC17+'5C1A_Madison'!AC17+'5C1C_Intl High'!AC17+'5C3_UnvView'!AD17+'5C1F_L.C. Charter'!AC17+'5C1E_LFNO'!AC17+'5C1D_NOMMA'!AC17+'5C1AE_Noble Minds'!AC17+'5C1J_Jeff Chamber'!AC17+'5C1Q_Advantage'!AC17+'5C1AF_JCFA-Laf'!AC17+'5C1W_Willow'!AC17+'5C1Z_Lincoln Prep'!AC17+'5C1AA_Laurel'!AC17+'5C1AB_Apex'!AC17+'5C1AC_Smothers'!AC17+'5C1AD_Greater'!AC17+'5C1R_Iberville'!AC17+'5C1N_Delta'!AC17+'5C1S_LC Col Prep'!AC17+'5C1T_Northeast'!AC17+'5C1U_Acadiana Ren'!AC17+'5C1I_LA Key'!AC17+'5C1V_Laf Ren'!AC17+'5C1O_Impact'!AC17+'5C1P_Vision'!AC17+'5C2_LAVCA'!AD17+'5C1H_Southwest'!AC17+'5C1G_JS Clark'!AC17+'5C1AH_BRUP'!AC17+'5C1X_Tangi'!AC17+'5C1Y_GEO'!AC17+'5C1AI_Harmony'!AC17+'5C1AJ_Athlos'!AC17+'5C1AG_Collegiate'!AC17+'5C1M_GEO Mid'!AC17+Placeholder_Tallulah!AC17</f>
        <v>0</v>
      </c>
      <c r="AE17" s="96">
        <f>'5C1B_DArbonne'!AD17+'5C1A_Madison'!AD17+'5C1C_Intl High'!AD17+'5C3_UnvView'!AE17+'5C1F_L.C. Charter'!AD17+'5C1E_LFNO'!AD17+'5C1D_NOMMA'!AD17+'5C1AE_Noble Minds'!AD17+'5C1J_Jeff Chamber'!AD17+'5C1Q_Advantage'!AD17+'5C1AF_JCFA-Laf'!AD17+'5C1W_Willow'!AD17+'5C1Z_Lincoln Prep'!AD17+'5C1AA_Laurel'!AD17+'5C1AB_Apex'!AD17+'5C1AC_Smothers'!AD17+'5C1AD_Greater'!AD17+'5C1R_Iberville'!AD17+'5C1N_Delta'!AD17+'5C1S_LC Col Prep'!AD17+'5C1T_Northeast'!AD17+'5C1U_Acadiana Ren'!AD17+'5C1I_LA Key'!AD17+'5C1V_Laf Ren'!AD17+'5C1O_Impact'!AD17+'5C1P_Vision'!AD17+'5C2_LAVCA'!AE17+'5C1H_Southwest'!AD17+'5C1G_JS Clark'!AD17+'5C1AH_BRUP'!AD17+'5C1X_Tangi'!AD17+'5C1Y_GEO'!AD17+'5C1AI_Harmony'!AD17+'5C1AJ_Athlos'!AD17+'5C1AG_Collegiate'!AD17+'5C1M_GEO Mid'!AD17+Placeholder_Tallulah!AD17</f>
        <v>0</v>
      </c>
      <c r="AF17" s="66">
        <f>'Source Data'!N17</f>
        <v>3537</v>
      </c>
      <c r="AG17" s="89">
        <f>'5C1B_DArbonne'!AF17+'5C1A_Madison'!AF17+'5C1C_Intl High'!AF17+'5C3_UnvView'!AG17+'5C1F_L.C. Charter'!AF17+'5C1E_LFNO'!AF17+'5C1D_NOMMA'!AF17+'5C1AE_Noble Minds'!AF17+'5C1J_Jeff Chamber'!AF17+'5C1Q_Advantage'!AF17+'5C1AF_JCFA-Laf'!AF17+'5C1W_Willow'!AF17+'5C1Z_Lincoln Prep'!AF17+'5C1AA_Laurel'!AF17+'5C1AB_Apex'!AF17+'5C1AC_Smothers'!AF17+'5C1AD_Greater'!AF17+'5C1R_Iberville'!AF17+'5C1N_Delta'!AF17+'5C1S_LC Col Prep'!AF17+'5C1T_Northeast'!AF17+'5C1U_Acadiana Ren'!AF17+'5C1I_LA Key'!AF17+'5C1V_Laf Ren'!AF17+'5C1O_Impact'!AF17+'5C1P_Vision'!AF17+'5C2_LAVCA'!AG17+'5C1H_Southwest'!AF17+'5C1G_JS Clark'!AF17+'5C1AH_BRUP'!AF17+'5C1X_Tangi'!AF17+'5C1Y_GEO'!AF17+'5C1AI_Harmony'!AF17+'5C1AJ_Athlos'!AF17+'5C1AG_Collegiate'!AF17+'5C1M_GEO Mid'!AF17+Placeholder_Tallulah!AF17</f>
        <v>0</v>
      </c>
      <c r="AH17" s="318">
        <f>'5C1B_DArbonne'!AG17+'5C1A_Madison'!AG17+'5C1C_Intl High'!AG17+'5C3_UnvView'!AH17+'5C1F_L.C. Charter'!AG17+'5C1E_LFNO'!AG17+'5C1D_NOMMA'!AG17+'5C1AE_Noble Minds'!AG17+'5C1J_Jeff Chamber'!AG17+'5C1Q_Advantage'!AG17+'5C1AF_JCFA-Laf'!AG17+'5C1W_Willow'!AG17+'5C1Z_Lincoln Prep'!AG17+'5C1AA_Laurel'!AG17+'5C1AB_Apex'!AG17+'5C1AC_Smothers'!AG17+'5C1AD_Greater'!AG17+'5C1R_Iberville'!AG17+'5C1N_Delta'!AG17+'5C1S_LC Col Prep'!AG17+'5C1T_Northeast'!AG17+'5C1U_Acadiana Ren'!AG17+'5C1I_LA Key'!AG17+'5C1V_Laf Ren'!AG17+'5C1O_Impact'!AG17+'5C1P_Vision'!AG17+'5C2_LAVCA'!AH17+'5C1H_Southwest'!AG17+'5C1G_JS Clark'!AG17+'5C1AH_BRUP'!AG17+'5C1X_Tangi'!AG17+'5C1Y_GEO'!AG17+'5C1AI_Harmony'!AG17+'5C1AJ_Athlos'!AG17+'5C1AG_Collegiate'!AG17+'5C1M_GEO Mid'!AG17+Placeholder_Tallulah!AG17</f>
        <v>0</v>
      </c>
      <c r="AI17" s="66">
        <f>'5C1B_DArbonne'!AH17+'5C1A_Madison'!AH17+'5C1C_Intl High'!AH17+'5C3_UnvView'!AI17+'5C1F_L.C. Charter'!AH17+'5C1E_LFNO'!AH17+'5C1D_NOMMA'!AH17+'5C1AE_Noble Minds'!AH17+'5C1J_Jeff Chamber'!AH17+'5C1Q_Advantage'!AH17+'5C1AF_JCFA-Laf'!AH17+'5C1W_Willow'!AH17+'5C1Z_Lincoln Prep'!AH17+'5C1AA_Laurel'!AH17+'5C1AB_Apex'!AH17+'5C1AC_Smothers'!AH17+'5C1AD_Greater'!AH17+'5C1R_Iberville'!AH17+'5C1N_Delta'!AH17+'5C1S_LC Col Prep'!AH17+'5C1T_Northeast'!AH17+'5C1U_Acadiana Ren'!AH17+'5C1I_LA Key'!AH17+'5C1V_Laf Ren'!AH17+'5C1O_Impact'!AH17+'5C1P_Vision'!AH17+'5C2_LAVCA'!AI17+'5C1H_Southwest'!AH17+'5C1G_JS Clark'!AH17+'5C1AH_BRUP'!AH17+'5C1X_Tangi'!AH17+'5C1Y_GEO'!AH17+'5C1AI_Harmony'!AH17+'5C1AJ_Athlos'!AH17+'5C1AG_Collegiate'!AH17+'5C1M_GEO Mid'!AH17+Placeholder_Tallulah!AH17</f>
        <v>0</v>
      </c>
      <c r="AJ17" s="318">
        <f>'5C1B_DArbonne'!AI17+'5C1A_Madison'!AI17+'5C1C_Intl High'!AI17+'5C3_UnvView'!AJ17+'5C1F_L.C. Charter'!AI17+'5C1E_LFNO'!AI17+'5C1D_NOMMA'!AI17+'5C1AE_Noble Minds'!AI17+'5C1J_Jeff Chamber'!AI17+'5C1Q_Advantage'!AI17+'5C1AF_JCFA-Laf'!AI17+'5C1W_Willow'!AI17+'5C1Z_Lincoln Prep'!AI17+'5C1AA_Laurel'!AI17+'5C1AB_Apex'!AI17+'5C1AC_Smothers'!AI17+'5C1AD_Greater'!AI17+'5C1R_Iberville'!AI17+'5C1N_Delta'!AI17+'5C1S_LC Col Prep'!AI17+'5C1T_Northeast'!AI17+'5C1U_Acadiana Ren'!AI17+'5C1I_LA Key'!AI17+'5C1V_Laf Ren'!AI17+'5C1O_Impact'!AI17+'5C1P_Vision'!AI17+'5C2_LAVCA'!AJ17+'5C1H_Southwest'!AI17+'5C1G_JS Clark'!AI17+'5C1AH_BRUP'!AI17+'5C1X_Tangi'!AI17+'5C1Y_GEO'!AI17+'5C1AI_Harmony'!AI17+'5C1AJ_Athlos'!AI17+'5C1AG_Collegiate'!AI17+'5C1M_GEO Mid'!AI17+Placeholder_Tallulah!AI17</f>
        <v>0</v>
      </c>
      <c r="AK17" s="68">
        <f>'5C1B_DArbonne'!AJ17+'5C1A_Madison'!AJ17+'5C1C_Intl High'!AJ17+'5C3_UnvView'!AK17+'5C1F_L.C. Charter'!AJ17+'5C1E_LFNO'!AJ17+'5C1D_NOMMA'!AJ17+'5C1AE_Noble Minds'!AJ17+'5C1J_Jeff Chamber'!AJ17+'5C1Q_Advantage'!AJ17+'5C1AF_JCFA-Laf'!AJ17+'5C1W_Willow'!AJ17+'5C1Z_Lincoln Prep'!AJ17+'5C1AA_Laurel'!AJ17+'5C1AB_Apex'!AJ17+'5C1AC_Smothers'!AJ17+'5C1AD_Greater'!AJ17+'5C1R_Iberville'!AJ17+'5C1N_Delta'!AJ17+'5C1S_LC Col Prep'!AJ17+'5C1T_Northeast'!AJ17+'5C1U_Acadiana Ren'!AJ17+'5C1I_LA Key'!AJ17+'5C1V_Laf Ren'!AJ17+'5C1O_Impact'!AJ17+'5C1P_Vision'!AJ17+'5C2_LAVCA'!AK17+'5C1H_Southwest'!AJ17+'5C1G_JS Clark'!AJ17+'5C1AH_BRUP'!AJ17+'5C1X_Tangi'!AJ17+'5C1Y_GEO'!AJ17+'5C1AI_Harmony'!AJ17+'5C1AJ_Athlos'!AJ17+'5C1AG_Collegiate'!AJ17+'5C1M_GEO Mid'!AJ17+Placeholder_Tallulah!AJ17</f>
        <v>0</v>
      </c>
      <c r="AL17" s="67">
        <f>'5C1B_DArbonne'!AK17+'5C1A_Madison'!AK17+'5C1C_Intl High'!AK17+'5C3_UnvView'!AL17+'5C1F_L.C. Charter'!AK17+'5C1E_LFNO'!AK17+'5C1D_NOMMA'!AK17+'5C1AE_Noble Minds'!AK17+'5C1J_Jeff Chamber'!AK17+'5C1Q_Advantage'!AK17+'5C1AF_JCFA-Laf'!AK17+'5C1W_Willow'!AK17+'5C1Z_Lincoln Prep'!AK17+'5C1AA_Laurel'!AK17+'5C1AB_Apex'!AK17+'5C1AC_Smothers'!AK17+'5C1AD_Greater'!AK17+'5C1R_Iberville'!AK17+'5C1N_Delta'!AK17+'5C1S_LC Col Prep'!AK17+'5C1T_Northeast'!AK17+'5C1U_Acadiana Ren'!AK17+'5C1I_LA Key'!AK17+'5C1V_Laf Ren'!AK17+'5C1O_Impact'!AK17+'5C1P_Vision'!AK17+'5C2_LAVCA'!AL17+'5C1H_Southwest'!AK17+'5C1G_JS Clark'!AK17+'5C1AH_BRUP'!AK17+'5C1X_Tangi'!AK17+'5C1Y_GEO'!AK17+'5C1AI_Harmony'!AK17+'5C1AJ_Athlos'!AK17+'5C1AG_Collegiate'!AK17+'5C1M_GEO Mid'!AK17+Placeholder_Tallulah!AK17</f>
        <v>0</v>
      </c>
      <c r="AM17" s="89">
        <f>'5C1B_DArbonne'!AL17+'5C1A_Madison'!AL17+'5C1C_Intl High'!AL17+'5C3_UnvView'!AM17+'5C1F_L.C. Charter'!AL17+'5C1E_LFNO'!AL17+'5C1D_NOMMA'!AL17+'5C1AE_Noble Minds'!AL17+'5C1J_Jeff Chamber'!AL17+'5C1Q_Advantage'!AL17+'5C1AF_JCFA-Laf'!AL17+'5C1W_Willow'!AL17+'5C1Z_Lincoln Prep'!AL17+'5C1AA_Laurel'!AL17+'5C1AB_Apex'!AL17+'5C1AC_Smothers'!AL17+'5C1AD_Greater'!AL17+'5C1R_Iberville'!AL17+'5C1N_Delta'!AL17+'5C1S_LC Col Prep'!AL17+'5C1T_Northeast'!AL17+'5C1U_Acadiana Ren'!AL17+'5C1I_LA Key'!AL17+'5C1V_Laf Ren'!AL17+'5C1O_Impact'!AL17+'5C1P_Vision'!AL17+'5C2_LAVCA'!AM17+'5C1H_Southwest'!AL17+'5C1G_JS Clark'!AL17+'5C1AH_BRUP'!AL17+'5C1X_Tangi'!AL17+'5C1Y_GEO'!AL17+'5C1AI_Harmony'!AL17+'5C1AJ_Athlos'!AL17+'5C1AG_Collegiate'!AL17+'5C1M_GEO Mid'!AL17+Placeholder_Tallulah!AL17</f>
        <v>19098</v>
      </c>
      <c r="AN17" s="70">
        <f>'5C1B_DArbonne'!AM17+'5C1A_Madison'!AM17+'5C1C_Intl High'!AM17+'5C3_UnvView'!AN17+'5C1F_L.C. Charter'!AM17+'5C1E_LFNO'!AM17+'5C1D_NOMMA'!AM17+'5C1AE_Noble Minds'!AM17+'5C1J_Jeff Chamber'!AM17+'5C1Q_Advantage'!AM17+'5C1AF_JCFA-Laf'!AM17+'5C1W_Willow'!AM17+'5C1Z_Lincoln Prep'!AM17+'5C1AA_Laurel'!AM17+'5C1AB_Apex'!AM17+'5C1AC_Smothers'!AM17+'5C1AD_Greater'!AM17+'5C1R_Iberville'!AM17+'5C1N_Delta'!AM17+'5C1S_LC Col Prep'!AM17+'5C1T_Northeast'!AM17+'5C1U_Acadiana Ren'!AM17+'5C1I_LA Key'!AM17+'5C1V_Laf Ren'!AM17+'5C1O_Impact'!AM17+'5C1P_Vision'!AM17+'5C2_LAVCA'!AN17+'5C1H_Southwest'!AM17+'5C1G_JS Clark'!AM17+'5C1AH_BRUP'!AM17+'5C1X_Tangi'!AM17+'5C1Y_GEO'!AM17+'5C1AI_Harmony'!AM17+'5C1AJ_Athlos'!AM17+'5C1AG_Collegiate'!AM17+'5C1M_GEO Mid'!AM17+Placeholder_Tallulah!AM17</f>
        <v>0</v>
      </c>
      <c r="AO17" s="89">
        <f>'5C1B_DArbonne'!AN17+'5C1A_Madison'!AN17+'5C1C_Intl High'!AN17+'5C3_UnvView'!AO17+'5C1F_L.C. Charter'!AN17+'5C1E_LFNO'!AN17+'5C1D_NOMMA'!AN17+'5C1AE_Noble Minds'!AN17+'5C1J_Jeff Chamber'!AN17+'5C1Q_Advantage'!AN17+'5C1AF_JCFA-Laf'!AN17+'5C1W_Willow'!AN17+'5C1Z_Lincoln Prep'!AN17+'5C1AA_Laurel'!AN17+'5C1AB_Apex'!AN17+'5C1AC_Smothers'!AN17+'5C1AD_Greater'!AN17+'5C1R_Iberville'!AN17+'5C1N_Delta'!AN17+'5C1S_LC Col Prep'!AN17+'5C1T_Northeast'!AN17+'5C1U_Acadiana Ren'!AN17+'5C1I_LA Key'!AN17+'5C1V_Laf Ren'!AN17+'5C1O_Impact'!AN17+'5C1P_Vision'!AN17+'5C2_LAVCA'!AO17+'5C1H_Southwest'!AN17+'5C1G_JS Clark'!AN17+'5C1AH_BRUP'!AN17+'5C1X_Tangi'!AN17+'5C1Y_GEO'!AN17+'5C1AI_Harmony'!AN17+'5C1AJ_Athlos'!AN17+'5C1AG_Collegiate'!AN17+'5C1M_GEO Mid'!AN17+Placeholder_Tallulah!AN17</f>
        <v>0</v>
      </c>
      <c r="AP17" s="68">
        <f>'5C1B_DArbonne'!AO17+'5C1A_Madison'!AO17+'5C1C_Intl High'!AO17+'5C3_UnvView'!AP17+'5C1F_L.C. Charter'!AO17+'5C1E_LFNO'!AO17+'5C1D_NOMMA'!AO17+'5C1AE_Noble Minds'!AO17+'5C1J_Jeff Chamber'!AO17+'5C1Q_Advantage'!AO17+'5C1AF_JCFA-Laf'!AO17+'5C1W_Willow'!AO17+'5C1Z_Lincoln Prep'!AO17+'5C1AA_Laurel'!AO17+'5C1AB_Apex'!AO17+'5C1AC_Smothers'!AO17+'5C1AD_Greater'!AO17+'5C1R_Iberville'!AO17+'5C1N_Delta'!AO17+'5C1S_LC Col Prep'!AO17+'5C1T_Northeast'!AO17+'5C1U_Acadiana Ren'!AO17+'5C1I_LA Key'!AO17+'5C1V_Laf Ren'!AO17+'5C1O_Impact'!AO17+'5C1P_Vision'!AO17+'5C2_LAVCA'!AP17+'5C1H_Southwest'!AO17+'5C1G_JS Clark'!AO17+'5C1AH_BRUP'!AO17+'5C1X_Tangi'!AO17+'5C1Y_GEO'!AO17+'5C1AI_Harmony'!AO17+'5C1AJ_Athlos'!AO17+'5C1AG_Collegiate'!AO17+'5C1M_GEO Mid'!AO17+Placeholder_Tallulah!AO17</f>
        <v>0</v>
      </c>
      <c r="AQ17" s="89">
        <f>'5C1B_DArbonne'!AP17+'5C1A_Madison'!AP17+'5C1C_Intl High'!AP17+'5C3_UnvView'!AQ17+'5C1F_L.C. Charter'!AP17+'5C1E_LFNO'!AP17+'5C1D_NOMMA'!AP17+'5C1AE_Noble Minds'!AP17+'5C1J_Jeff Chamber'!AP17+'5C1Q_Advantage'!AP17+'5C1AF_JCFA-Laf'!AP17+'5C1W_Willow'!AP17+'5C1Z_Lincoln Prep'!AP17+'5C1AA_Laurel'!AP17+'5C1AB_Apex'!AP17+'5C1AC_Smothers'!AP17+'5C1AD_Greater'!AP17+'5C1R_Iberville'!AP17+'5C1N_Delta'!AP17+'5C1S_LC Col Prep'!AP17+'5C1T_Northeast'!AP17+'5C1U_Acadiana Ren'!AP17+'5C1I_LA Key'!AP17+'5C1V_Laf Ren'!AP17+'5C1O_Impact'!AP17+'5C1P_Vision'!AP17+'5C2_LAVCA'!AQ17+'5C1H_Southwest'!AP17+'5C1G_JS Clark'!AP17+'5C1AH_BRUP'!AP17+'5C1X_Tangi'!AP17+'5C1Y_GEO'!AP17+'5C1AI_Harmony'!AP17+'5C1AJ_Athlos'!AP17+'5C1AG_Collegiate'!AP17+'5C1M_GEO Mid'!AP17+Placeholder_Tallulah!AP17</f>
        <v>0</v>
      </c>
      <c r="AR17" s="68">
        <f>'5C1B_DArbonne'!AQ17+'5C1A_Madison'!AQ17+'5C1C_Intl High'!AQ17+'5C3_UnvView'!AR17+'5C1F_L.C. Charter'!AQ17+'5C1E_LFNO'!AQ17+'5C1D_NOMMA'!AQ17+'5C1AE_Noble Minds'!AQ17+'5C1J_Jeff Chamber'!AQ17+'5C1Q_Advantage'!AQ17+'5C1AF_JCFA-Laf'!AQ17+'5C1W_Willow'!AQ17+'5C1Z_Lincoln Prep'!AQ17+'5C1AA_Laurel'!AQ17+'5C1AB_Apex'!AQ17+'5C1AC_Smothers'!AQ17+'5C1AD_Greater'!AQ17+'5C1R_Iberville'!AQ17+'5C1N_Delta'!AQ17+'5C1S_LC Col Prep'!AQ17+'5C1T_Northeast'!AQ17+'5C1U_Acadiana Ren'!AQ17+'5C1I_LA Key'!AQ17+'5C1V_Laf Ren'!AQ17+'5C1O_Impact'!AQ17+'5C1P_Vision'!AQ17+'5C2_LAVCA'!AR17+'5C1H_Southwest'!AQ17+'5C1G_JS Clark'!AQ17+'5C1AH_BRUP'!AQ17+'5C1X_Tangi'!AQ17+'5C1Y_GEO'!AQ17+'5C1AI_Harmony'!AQ17+'5C1AJ_Athlos'!AQ17+'5C1AG_Collegiate'!AQ17+'5C1M_GEO Mid'!AQ17+Placeholder_Tallulah!AQ17</f>
        <v>0</v>
      </c>
      <c r="AS17" s="68">
        <f>'5C1B_DArbonne'!AR17+'5C1A_Madison'!AR17+'5C1C_Intl High'!AR17+'5C3_UnvView'!AS17+'5C1F_L.C. Charter'!AR17+'5C1E_LFNO'!AR17+'5C1D_NOMMA'!AR17+'5C1AE_Noble Minds'!AR17+'5C1J_Jeff Chamber'!AR17+'5C1Q_Advantage'!AR17+'5C1AF_JCFA-Laf'!AR17+'5C1W_Willow'!AR17+'5C1Z_Lincoln Prep'!AR17+'5C1AA_Laurel'!AR17+'5C1AB_Apex'!AR17+'5C1AC_Smothers'!AR17+'5C1AD_Greater'!AR17+'5C1R_Iberville'!AR17+'5C1N_Delta'!AR17+'5C1S_LC Col Prep'!AR17+'5C1T_Northeast'!AR17+'5C1U_Acadiana Ren'!AR17+'5C1I_LA Key'!AR17+'5C1V_Laf Ren'!AR17+'5C1O_Impact'!AR17+'5C1P_Vision'!AR17+'5C2_LAVCA'!AS17+'5C1H_Southwest'!AR17+'5C1G_JS Clark'!AR17+'5C1AH_BRUP'!AR17+'5C1X_Tangi'!AR17+'5C1Y_GEO'!AR17+'5C1AI_Harmony'!AR17+'5C1AJ_Athlos'!AR17+'5C1AG_Collegiate'!AR17+'5C1M_GEO Mid'!AR17+Placeholder_Tallulah!AR17</f>
        <v>0</v>
      </c>
      <c r="AT17" s="89">
        <f>'5C1B_DArbonne'!AS17+'5C1A_Madison'!AS17+'5C1C_Intl High'!AS17+'5C3_UnvView'!AT17+'5C1F_L.C. Charter'!AS17+'5C1E_LFNO'!AS17+'5C1D_NOMMA'!AS17+'5C1AE_Noble Minds'!AS17+'5C1J_Jeff Chamber'!AS17+'5C1Q_Advantage'!AS17+'5C1AF_JCFA-Laf'!AS17+'5C1W_Willow'!AS17+'5C1Z_Lincoln Prep'!AS17+'5C1AA_Laurel'!AS17+'5C1AB_Apex'!AS17+'5C1AC_Smothers'!AS17+'5C1AD_Greater'!AS17+'5C1R_Iberville'!AS17+'5C1N_Delta'!AS17+'5C1S_LC Col Prep'!AS17+'5C1T_Northeast'!AS17+'5C1U_Acadiana Ren'!AS17+'5C1I_LA Key'!AS17+'5C1V_Laf Ren'!AS17+'5C1O_Impact'!AS17+'5C1P_Vision'!AS17+'5C2_LAVCA'!AT17+'5C1H_Southwest'!AS17+'5C1G_JS Clark'!AS17+'5C1AH_BRUP'!AS17+'5C1X_Tangi'!AS17+'5C1Y_GEO'!AS17+'5C1AI_Harmony'!AS17+'5C1AJ_Athlos'!AS17+'5C1AG_Collegiate'!AS17+'5C1M_GEO Mid'!AS17+Placeholder_Tallulah!AS17</f>
        <v>1642</v>
      </c>
      <c r="AU17" s="69">
        <f t="shared" si="1"/>
        <v>0</v>
      </c>
      <c r="AV17" s="86">
        <f t="shared" si="2"/>
        <v>1642</v>
      </c>
      <c r="AW17" s="189"/>
      <c r="AX17" s="65" t="e">
        <f>'5C1B_DArbonne'!AU17+'5C1A_Madison'!AU17+'5C1C_Intl High'!AU17+'5C3_UnvView'!AV17+'5C1F_L.C. Charter'!AU17+'5C1E_LFNO'!AU17+'5C1D_NOMMA'!AU17+'5C1AE_Noble Minds'!AU17+'5C1J_Jeff Chamber'!AU17+'5C1Q_Advantage'!AU17+'5C1AF_JCFA-Laf'!AU17+'5C1W_Willow'!AU17+'5C1Z_Lincoln Prep'!AU17+'5C1AA_Laurel'!AU17+'5C1AB_Apex'!AU17+'5C1AC_Smothers'!AU17+'5C1AD_Greater'!AU17+'5C1R_Iberville'!AU17+'5C1N_Delta'!AU17+'5C1S_LC Col Prep'!AU17+'5C1T_Northeast'!AU17+'5C1U_Acadiana Ren'!AU17+'5C1I_LA Key'!AU17+'5C1V_Laf Ren'!AU17+'5C1O_Impact'!AU17+'5C1P_Vision'!AU17+'5C2_LAVCA'!AV17+'5C1H_Southwest'!AU17+'5C1G_JS Clark'!AU17+'5C1AH_BRUP'!AU17+'5C1X_Tangi'!AU17+'5C1Y_GEO'!AU17+'5C1AI_Harmony'!AU17+'5C1AJ_Athlos'!AU17+'5C1AG_Collegiate'!AU17+'5C1M_GEO Mid'!AU17+Placeholder_Tallulah!#REF!</f>
        <v>#REF!</v>
      </c>
      <c r="AY17" s="65">
        <f t="shared" si="3"/>
        <v>0</v>
      </c>
      <c r="AZ17" s="65" t="e">
        <f t="shared" si="4"/>
        <v>#REF!</v>
      </c>
    </row>
    <row r="18" spans="1:52" ht="16.149999999999999" customHeight="1" x14ac:dyDescent="0.2">
      <c r="A18" s="54">
        <v>12</v>
      </c>
      <c r="B18" s="55" t="s">
        <v>18</v>
      </c>
      <c r="C18" s="319">
        <f>'5C1B_DArbonne'!C18+'5C1A_Madison'!C18+'5C1C_Intl High'!C18+'5C3_UnvView'!C18+'5C1F_L.C. Charter'!C18+'5C1E_LFNO'!C18+'5C1D_NOMMA'!C18+'5C1AE_Noble Minds'!C18+'5C1J_Jeff Chamber'!C18+'5C1Q_Advantage'!C18+'5C1AF_JCFA-Laf'!C18+'5C1W_Willow'!C18+'5C1Z_Lincoln Prep'!C18+'5C1AA_Laurel'!C18+'5C1AB_Apex'!C18+'5C1AC_Smothers'!C18+'5C1AD_Greater'!C18+'5C1R_Iberville'!C18+'5C1N_Delta'!C18+'5C1S_LC Col Prep'!C18+'5C1T_Northeast'!C18+'5C1U_Acadiana Ren'!C18+'5C1I_LA Key'!C18+'5C1V_Laf Ren'!C18+'5C1O_Impact'!C18+'5C1P_Vision'!C18+'5C2_LAVCA'!C18+'5C1H_Southwest'!C18+'5C1G_JS Clark'!C18+'5C1AH_BRUP'!C18+'5C1X_Tangi'!C18+'5C1Y_GEO'!C18+'5C1AI_Harmony'!C18+'5C1AJ_Athlos'!C18+'5C1AG_Collegiate'!C18+'5C1M_GEO Mid'!C18+Placeholder_Tallulah!C18</f>
        <v>0</v>
      </c>
      <c r="D18" s="56">
        <f>'Source Data'!H18</f>
        <v>2970.5124583417528</v>
      </c>
      <c r="E18" s="74">
        <f>'5C1B_DArbonne'!E18+'5C1A_Madison'!E18+'5C1C_Intl High'!E18+'5C3_UnvView'!E18+'5C1F_L.C. Charter'!E18+'5C1E_LFNO'!E18+'5C1D_NOMMA'!E18+'5C1AE_Noble Minds'!E18+'5C1J_Jeff Chamber'!E18+'5C1Q_Advantage'!E18+'5C1AF_JCFA-Laf'!E18+'5C1W_Willow'!E18+'5C1Z_Lincoln Prep'!E18+'5C1AA_Laurel'!E18+'5C1AB_Apex'!E18+'5C1AC_Smothers'!E18+'5C1AD_Greater'!E18+'5C1R_Iberville'!E18+'5C1N_Delta'!E18+'5C1S_LC Col Prep'!E18+'5C1T_Northeast'!E18+'5C1U_Acadiana Ren'!E18+'5C1I_LA Key'!E18+'5C1V_Laf Ren'!E18+'5C1O_Impact'!E18+'5C1P_Vision'!E18+'5C2_LAVCA'!E18+'5C1H_Southwest'!E18+'5C1G_JS Clark'!E18+'5C1AH_BRUP'!E18+'5C1X_Tangi'!E18+'5C1Y_GEO'!E18+'5C1AI_Harmony'!E18+'5C1AJ_Athlos'!E18+'5C1AG_Collegiate'!E18+'5C1M_GEO Mid'!E18+Placeholder_Tallulah!E18</f>
        <v>0</v>
      </c>
      <c r="F18" s="337">
        <f>'5C1B_DArbonne'!F18+'5C1A_Madison'!F18+'5C1C_Intl High'!F18+'5C3_UnvView'!F18+'5C1F_L.C. Charter'!F18+'5C1E_LFNO'!F18+'5C1D_NOMMA'!F18+'5C1AE_Noble Minds'!F18+'5C1J_Jeff Chamber'!F18+'5C1Q_Advantage'!F18+'5C1AF_JCFA-Laf'!F18+'5C1W_Willow'!F18+'5C1Z_Lincoln Prep'!F18+'5C1AA_Laurel'!F18+'5C1AB_Apex'!F18+'5C1AC_Smothers'!F18+'5C1AD_Greater'!F18+'5C1R_Iberville'!F18+'5C1N_Delta'!F18+'5C1S_LC Col Prep'!F18+'5C1T_Northeast'!F18+'5C1U_Acadiana Ren'!F18+'5C1I_LA Key'!F18+'5C1V_Laf Ren'!F18+'5C1O_Impact'!F18+'5C1P_Vision'!F18+'5C2_LAVCA'!F18+'5C1H_Southwest'!F18+'5C1G_JS Clark'!F18+'5C1AH_BRUP'!F18+'5C1X_Tangi'!F18+'5C1Y_GEO'!F18+'5C1AI_Harmony'!F18+'5C1AJ_Athlos'!F18+'5C1AG_Collegiate'!F18+'5C1M_GEO Mid'!F18+Placeholder_Tallulah!F18</f>
        <v>0</v>
      </c>
      <c r="G18" s="56">
        <f>'Source Data'!I18</f>
        <v>374.0615666318472</v>
      </c>
      <c r="H18" s="74">
        <f>'5C1B_DArbonne'!H18+'5C1A_Madison'!H18+'5C1C_Intl High'!H18+'5C3_UnvView'!H18+'5C1F_L.C. Charter'!H18+'5C1E_LFNO'!H18+'5C1D_NOMMA'!H18+'5C1AE_Noble Minds'!H18+'5C1J_Jeff Chamber'!H18+'5C1Q_Advantage'!H18+'5C1AF_JCFA-Laf'!H18+'5C1W_Willow'!H18+'5C1Z_Lincoln Prep'!H18+'5C1AA_Laurel'!H18+'5C1AB_Apex'!H18+'5C1AC_Smothers'!H18+'5C1AD_Greater'!H18+'5C1R_Iberville'!H18+'5C1N_Delta'!H18+'5C1S_LC Col Prep'!H18+'5C1T_Northeast'!H18+'5C1U_Acadiana Ren'!H18+'5C1I_LA Key'!H18+'5C1V_Laf Ren'!H18+'5C1O_Impact'!H18+'5C1P_Vision'!H18+'5C2_LAVCA'!H18+'5C1H_Southwest'!H18+'5C1G_JS Clark'!H18+'5C1AH_BRUP'!H18+'5C1X_Tangi'!H18+'5C1Y_GEO'!H18+'5C1AI_Harmony'!H18+'5C1AJ_Athlos'!H18+'5C1AG_Collegiate'!H18+'5C1M_GEO Mid'!H18+Placeholder_Tallulah!H18</f>
        <v>0</v>
      </c>
      <c r="I18" s="337">
        <f>'5C1B_DArbonne'!I18+'5C1A_Madison'!I18+'5C1C_Intl High'!I18+'5C3_UnvView'!I18+'5C1F_L.C. Charter'!I18+'5C1E_LFNO'!I18+'5C1D_NOMMA'!I18+'5C1AE_Noble Minds'!I18+'5C1J_Jeff Chamber'!I18+'5C1Q_Advantage'!I18+'5C1AF_JCFA-Laf'!I18+'5C1W_Willow'!I18+'5C1Z_Lincoln Prep'!I18+'5C1AA_Laurel'!I18+'5C1AB_Apex'!I18+'5C1AC_Smothers'!I18+'5C1AD_Greater'!I18+'5C1R_Iberville'!I18+'5C1N_Delta'!I18+'5C1S_LC Col Prep'!I18+'5C1T_Northeast'!I18+'5C1U_Acadiana Ren'!I18+'5C1I_LA Key'!I18+'5C1V_Laf Ren'!I18+'5C1O_Impact'!I18+'5C1P_Vision'!I18+'5C2_LAVCA'!I18+'5C1H_Southwest'!I18+'5C1G_JS Clark'!I18+'5C1AH_BRUP'!I18+'5C1X_Tangi'!I18+'5C1Y_GEO'!I18+'5C1AI_Harmony'!I18+'5C1AJ_Athlos'!I18+'5C1AG_Collegiate'!I18+'5C1M_GEO Mid'!I18+Placeholder_Tallulah!I18</f>
        <v>0</v>
      </c>
      <c r="J18" s="56">
        <f>'Source Data'!J18</f>
        <v>102.01679089959471</v>
      </c>
      <c r="K18" s="74">
        <f>'5C1B_DArbonne'!K18+'5C1A_Madison'!K18+'5C1C_Intl High'!K18+'5C3_UnvView'!K18+'5C1F_L.C. Charter'!K18+'5C1E_LFNO'!K18+'5C1D_NOMMA'!K18+'5C1AE_Noble Minds'!K18+'5C1J_Jeff Chamber'!K18+'5C1Q_Advantage'!K18+'5C1AF_JCFA-Laf'!K18+'5C1W_Willow'!K18+'5C1Z_Lincoln Prep'!K18+'5C1AA_Laurel'!K18+'5C1AB_Apex'!K18+'5C1AC_Smothers'!K18+'5C1AD_Greater'!K18+'5C1R_Iberville'!K18+'5C1N_Delta'!K18+'5C1S_LC Col Prep'!K18+'5C1T_Northeast'!K18+'5C1U_Acadiana Ren'!K18+'5C1I_LA Key'!K18+'5C1V_Laf Ren'!K18+'5C1O_Impact'!K18+'5C1P_Vision'!K18+'5C2_LAVCA'!K18+'5C1H_Southwest'!K18+'5C1G_JS Clark'!K18+'5C1AH_BRUP'!K18+'5C1X_Tangi'!K18+'5C1Y_GEO'!K18+'5C1AI_Harmony'!K18+'5C1AJ_Athlos'!K18+'5C1AG_Collegiate'!K18+'5C1M_GEO Mid'!K18+Placeholder_Tallulah!K18</f>
        <v>0</v>
      </c>
      <c r="L18" s="337">
        <f>'5C1B_DArbonne'!L18+'5C1A_Madison'!L18+'5C1C_Intl High'!L18+'5C3_UnvView'!L18+'5C1F_L.C. Charter'!L18+'5C1E_LFNO'!L18+'5C1D_NOMMA'!L18+'5C1AE_Noble Minds'!L18+'5C1J_Jeff Chamber'!L18+'5C1Q_Advantage'!L18+'5C1AF_JCFA-Laf'!L18+'5C1W_Willow'!L18+'5C1Z_Lincoln Prep'!L18+'5C1AA_Laurel'!L18+'5C1AB_Apex'!L18+'5C1AC_Smothers'!L18+'5C1AD_Greater'!L18+'5C1R_Iberville'!L18+'5C1N_Delta'!L18+'5C1S_LC Col Prep'!L18+'5C1T_Northeast'!L18+'5C1U_Acadiana Ren'!L18+'5C1I_LA Key'!L18+'5C1V_Laf Ren'!L18+'5C1O_Impact'!L18+'5C1P_Vision'!L18+'5C2_LAVCA'!L18+'5C1H_Southwest'!L18+'5C1G_JS Clark'!L18+'5C1AH_BRUP'!L18+'5C1X_Tangi'!L18+'5C1Y_GEO'!L18+'5C1AI_Harmony'!L18+'5C1AJ_Athlos'!L18+'5C1AG_Collegiate'!L18+'5C1M_GEO Mid'!L18+Placeholder_Tallulah!L18</f>
        <v>0</v>
      </c>
      <c r="M18" s="56">
        <f>'Source Data'!K18</f>
        <v>2550.4197724898677</v>
      </c>
      <c r="N18" s="74">
        <f>'5C1B_DArbonne'!N18+'5C1A_Madison'!N18+'5C1C_Intl High'!N18+'5C3_UnvView'!N18+'5C1F_L.C. Charter'!N18+'5C1E_LFNO'!N18+'5C1D_NOMMA'!N18+'5C1AE_Noble Minds'!N18+'5C1J_Jeff Chamber'!N18+'5C1Q_Advantage'!N18+'5C1AF_JCFA-Laf'!N18+'5C1W_Willow'!N18+'5C1Z_Lincoln Prep'!N18+'5C1AA_Laurel'!N18+'5C1AB_Apex'!N18+'5C1AC_Smothers'!N18+'5C1AD_Greater'!N18+'5C1R_Iberville'!N18+'5C1N_Delta'!N18+'5C1S_LC Col Prep'!N18+'5C1T_Northeast'!N18+'5C1U_Acadiana Ren'!N18+'5C1I_LA Key'!N18+'5C1V_Laf Ren'!N18+'5C1O_Impact'!N18+'5C1P_Vision'!N18+'5C2_LAVCA'!N18+'5C1H_Southwest'!N18+'5C1G_JS Clark'!N18+'5C1AH_BRUP'!N18+'5C1X_Tangi'!N18+'5C1Y_GEO'!N18+'5C1AI_Harmony'!N18+'5C1AJ_Athlos'!N18+'5C1AG_Collegiate'!N18+'5C1M_GEO Mid'!N18+Placeholder_Tallulah!N18</f>
        <v>0</v>
      </c>
      <c r="O18" s="337">
        <f>'5C1B_DArbonne'!O18+'5C1A_Madison'!O18+'5C1C_Intl High'!O18+'5C3_UnvView'!O18+'5C1F_L.C. Charter'!O18+'5C1E_LFNO'!O18+'5C1D_NOMMA'!O18+'5C1AE_Noble Minds'!O18+'5C1J_Jeff Chamber'!O18+'5C1Q_Advantage'!O18+'5C1AF_JCFA-Laf'!O18+'5C1W_Willow'!O18+'5C1Z_Lincoln Prep'!O18+'5C1AA_Laurel'!O18+'5C1AB_Apex'!O18+'5C1AC_Smothers'!O18+'5C1AD_Greater'!O18+'5C1R_Iberville'!O18+'5C1N_Delta'!O18+'5C1S_LC Col Prep'!O18+'5C1T_Northeast'!O18+'5C1U_Acadiana Ren'!O18+'5C1I_LA Key'!O18+'5C1V_Laf Ren'!O18+'5C1O_Impact'!O18+'5C1P_Vision'!O18+'5C2_LAVCA'!O18+'5C1H_Southwest'!O18+'5C1G_JS Clark'!O18+'5C1AH_BRUP'!O18+'5C1X_Tangi'!O18+'5C1Y_GEO'!O18+'5C1AI_Harmony'!O18+'5C1AJ_Athlos'!O18+'5C1AG_Collegiate'!O18+'5C1M_GEO Mid'!O18+Placeholder_Tallulah!O18</f>
        <v>0</v>
      </c>
      <c r="P18" s="56">
        <f>'Source Data'!L18</f>
        <v>1020.1679089959471</v>
      </c>
      <c r="Q18" s="74">
        <f>'5C1B_DArbonne'!Q18+'5C1A_Madison'!Q18+'5C1C_Intl High'!Q18+'5C3_UnvView'!Q18+'5C1F_L.C. Charter'!Q18+'5C1E_LFNO'!Q18+'5C1D_NOMMA'!Q18+'5C1AE_Noble Minds'!Q18+'5C1J_Jeff Chamber'!Q18+'5C1Q_Advantage'!Q18+'5C1AF_JCFA-Laf'!Q18+'5C1W_Willow'!Q18+'5C1Z_Lincoln Prep'!Q18+'5C1AA_Laurel'!Q18+'5C1AB_Apex'!Q18+'5C1AC_Smothers'!Q18+'5C1AD_Greater'!Q18+'5C1R_Iberville'!Q18+'5C1N_Delta'!Q18+'5C1S_LC Col Prep'!Q18+'5C1T_Northeast'!Q18+'5C1U_Acadiana Ren'!Q18+'5C1I_LA Key'!Q18+'5C1V_Laf Ren'!Q18+'5C1O_Impact'!Q18+'5C1P_Vision'!Q18+'5C2_LAVCA'!Q18+'5C1H_Southwest'!Q18+'5C1G_JS Clark'!Q18+'5C1AH_BRUP'!Q18+'5C1X_Tangi'!Q18+'5C1Y_GEO'!Q18+'5C1AI_Harmony'!Q18+'5C1AJ_Athlos'!Q18+'5C1AG_Collegiate'!Q18+'5C1M_GEO Mid'!Q18+Placeholder_Tallulah!Q18</f>
        <v>0</v>
      </c>
      <c r="R18" s="93">
        <f>'5C1B_DArbonne'!R18+'5C1A_Madison'!R18+'5C1C_Intl High'!R18+'5C3_UnvView'!R18+'5C1F_L.C. Charter'!R18+'5C1E_LFNO'!R18+'5C1D_NOMMA'!R18+'5C1AE_Noble Minds'!R18+'5C1J_Jeff Chamber'!R18+'5C1Q_Advantage'!R18+'5C1AF_JCFA-Laf'!R18+'5C1W_Willow'!R18+'5C1Z_Lincoln Prep'!R18+'5C1AA_Laurel'!R18+'5C1AB_Apex'!R18+'5C1AC_Smothers'!R18+'5C1AD_Greater'!R18+'5C1R_Iberville'!R18+'5C1N_Delta'!R18+'5C1S_LC Col Prep'!R18+'5C1T_Northeast'!R18+'5C1U_Acadiana Ren'!R18+'5C1I_LA Key'!R18+'5C1V_Laf Ren'!R18+'5C1O_Impact'!R18+'5C1P_Vision'!R18+'5C2_LAVCA'!R18+'5C1H_Southwest'!R18+'5C1G_JS Clark'!R18+'5C1AH_BRUP'!R18+'5C1X_Tangi'!R18+'5C1Y_GEO'!R18+'5C1AI_Harmony'!R18+'5C1AJ_Athlos'!R18+'5C1AG_Collegiate'!R18+'5C1M_GEO Mid'!R18+Placeholder_Tallulah!R18</f>
        <v>9699</v>
      </c>
      <c r="S18" s="1373">
        <f>'5C3_UnvView'!S18+'5C2_LAVCA'!S18</f>
        <v>334</v>
      </c>
      <c r="T18" s="56">
        <f>'5C1B_DArbonne'!S18+'5C1A_Madison'!S18+'5C1C_Intl High'!S18+'5C3_UnvView'!T18+'5C1F_L.C. Charter'!S18+'5C1E_LFNO'!S18+'5C1D_NOMMA'!S18+'5C1AE_Noble Minds'!S18+'5C1J_Jeff Chamber'!S18+'5C1Q_Advantage'!S18+'5C1AF_JCFA-Laf'!S18+'5C1W_Willow'!S18+'5C1Z_Lincoln Prep'!S18+'5C1AA_Laurel'!S18+'5C1AB_Apex'!S18+'5C1AC_Smothers'!S18+'5C1AD_Greater'!S18+'5C1R_Iberville'!S18+'5C1N_Delta'!S18+'5C1S_LC Col Prep'!S18+'5C1T_Northeast'!S18+'5C1U_Acadiana Ren'!S18+'5C1I_LA Key'!S18+'5C1V_Laf Ren'!S18+'5C1O_Impact'!S18+'5C1P_Vision'!S18+'5C2_LAVCA'!T18+'5C1H_Southwest'!S18+'5C1G_JS Clark'!S18+'5C1AH_BRUP'!S18+'5C1X_Tangi'!S18+'5C1Y_GEO'!S18+'5C1AI_Harmony'!S18+'5C1AJ_Athlos'!S18+'5C1AG_Collegiate'!S18+'5C1M_GEO Mid'!S18+Placeholder_Tallulah!S18</f>
        <v>0</v>
      </c>
      <c r="U18" s="56">
        <f>'5C1B_DArbonne'!T18+'5C1A_Madison'!T18+'5C1C_Intl High'!T18+'5C3_UnvView'!U18+'5C1F_L.C. Charter'!T18+'5C1E_LFNO'!T18+'5C1D_NOMMA'!T18+'5C1AE_Noble Minds'!T18+'5C1J_Jeff Chamber'!T18+'5C1Q_Advantage'!T18+'5C1AF_JCFA-Laf'!T18+'5C1W_Willow'!T18+'5C1Z_Lincoln Prep'!T18+'5C1AA_Laurel'!T18+'5C1AB_Apex'!T18+'5C1AC_Smothers'!T18+'5C1AD_Greater'!T18+'5C1R_Iberville'!T18+'5C1N_Delta'!T18+'5C1S_LC Col Prep'!T18+'5C1T_Northeast'!T18+'5C1U_Acadiana Ren'!T18+'5C1I_LA Key'!T18+'5C1V_Laf Ren'!T18+'5C1O_Impact'!T18+'5C1P_Vision'!T18+'5C2_LAVCA'!U18+'5C1H_Southwest'!T18+'5C1G_JS Clark'!T18+'5C1AH_BRUP'!T18+'5C1X_Tangi'!T18+'5C1Y_GEO'!T18+'5C1AI_Harmony'!T18+'5C1AJ_Athlos'!T18+'5C1AG_Collegiate'!T18+'5C1M_GEO Mid'!T18+Placeholder_Tallulah!T18</f>
        <v>0</v>
      </c>
      <c r="V18" s="57">
        <f>'5C1B_DArbonne'!U18+'5C1A_Madison'!U18+'5C1C_Intl High'!U18+'5C3_UnvView'!V18+'5C1F_L.C. Charter'!U18+'5C1E_LFNO'!U18+'5C1D_NOMMA'!U18+'5C1AE_Noble Minds'!U18+'5C1J_Jeff Chamber'!U18+'5C1Q_Advantage'!U18+'5C1AF_JCFA-Laf'!U18+'5C1W_Willow'!U18+'5C1Z_Lincoln Prep'!U18+'5C1AA_Laurel'!U18+'5C1AB_Apex'!U18+'5C1AC_Smothers'!U18+'5C1AD_Greater'!U18+'5C1R_Iberville'!U18+'5C1N_Delta'!U18+'5C1S_LC Col Prep'!U18+'5C1T_Northeast'!U18+'5C1U_Acadiana Ren'!U18+'5C1I_LA Key'!U18+'5C1V_Laf Ren'!U18+'5C1O_Impact'!U18+'5C1P_Vision'!U18+'5C2_LAVCA'!V18+'5C1H_Southwest'!U18+'5C1G_JS Clark'!U18+'5C1AH_BRUP'!U18+'5C1X_Tangi'!U18+'5C1Y_GEO'!U18+'5C1AI_Harmony'!U18+'5C1AJ_Athlos'!U18+'5C1AG_Collegiate'!U18+'5C1M_GEO Mid'!U18+Placeholder_Tallulah!U18</f>
        <v>0</v>
      </c>
      <c r="W18" s="93">
        <f>'5C1B_DArbonne'!V18+'5C1A_Madison'!V18+'5C1C_Intl High'!V18+'5C3_UnvView'!W18+'5C1F_L.C. Charter'!V18+'5C1E_LFNO'!V18+'5C1D_NOMMA'!V18+'5C1AE_Noble Minds'!V18+'5C1J_Jeff Chamber'!V18+'5C1Q_Advantage'!V18+'5C1AF_JCFA-Laf'!V18+'5C1W_Willow'!V18+'5C1Z_Lincoln Prep'!V18+'5C1AA_Laurel'!V18+'5C1AB_Apex'!V18+'5C1AC_Smothers'!V18+'5C1AD_Greater'!V18+'5C1R_Iberville'!V18+'5C1N_Delta'!V18+'5C1S_LC Col Prep'!V18+'5C1T_Northeast'!V18+'5C1U_Acadiana Ren'!V18+'5C1I_LA Key'!V18+'5C1V_Laf Ren'!V18+'5C1O_Impact'!V18+'5C1P_Vision'!V18+'5C2_LAVCA'!W18+'5C1H_Southwest'!V18+'5C1G_JS Clark'!V18+'5C1AH_BRUP'!V18+'5C1X_Tangi'!V18+'5C1Y_GEO'!V18+'5C1AI_Harmony'!V18+'5C1AJ_Athlos'!V18+'5C1AG_Collegiate'!V18+'5C1M_GEO Mid'!V18+Placeholder_Tallulah!V18</f>
        <v>0</v>
      </c>
      <c r="X18" s="74">
        <f>'5C1B_DArbonne'!W18+'5C1A_Madison'!W18+'5C1C_Intl High'!W18+'5C3_UnvView'!X18+'5C1F_L.C. Charter'!W18+'5C1E_LFNO'!W18+'5C1D_NOMMA'!W18+'5C1AE_Noble Minds'!W18+'5C1J_Jeff Chamber'!W18+'5C1Q_Advantage'!W18+'5C1AF_JCFA-Laf'!W18+'5C1W_Willow'!W18+'5C1Z_Lincoln Prep'!W18+'5C1AA_Laurel'!W18+'5C1AB_Apex'!W18+'5C1AC_Smothers'!W18+'5C1AD_Greater'!W18+'5C1R_Iberville'!W18+'5C1N_Delta'!W18+'5C1S_LC Col Prep'!W18+'5C1T_Northeast'!W18+'5C1U_Acadiana Ren'!W18+'5C1I_LA Key'!W18+'5C1V_Laf Ren'!W18+'5C1O_Impact'!W18+'5C1P_Vision'!W18+'5C2_LAVCA'!X18+'5C1H_Southwest'!W18+'5C1G_JS Clark'!W18+'5C1AH_BRUP'!W18+'5C1X_Tangi'!W18+'5C1Y_GEO'!W18+'5C1AI_Harmony'!W18+'5C1AJ_Athlos'!W18+'5C1AG_Collegiate'!W18+'5C1M_GEO Mid'!W18+Placeholder_Tallulah!W18</f>
        <v>0</v>
      </c>
      <c r="Y18" s="93">
        <f>'5C1B_DArbonne'!X18+'5C1A_Madison'!X18+'5C1C_Intl High'!X18+'5C3_UnvView'!Y18+'5C1F_L.C. Charter'!X18+'5C1E_LFNO'!X18+'5C1D_NOMMA'!X18+'5C1AE_Noble Minds'!X18+'5C1J_Jeff Chamber'!X18+'5C1Q_Advantage'!X18+'5C1AF_JCFA-Laf'!X18+'5C1W_Willow'!X18+'5C1Z_Lincoln Prep'!X18+'5C1AA_Laurel'!X18+'5C1AB_Apex'!X18+'5C1AC_Smothers'!X18+'5C1AD_Greater'!X18+'5C1R_Iberville'!X18+'5C1N_Delta'!X18+'5C1S_LC Col Prep'!X18+'5C1T_Northeast'!X18+'5C1U_Acadiana Ren'!X18+'5C1I_LA Key'!X18+'5C1V_Laf Ren'!X18+'5C1O_Impact'!X18+'5C1P_Vision'!X18+'5C2_LAVCA'!Y18+'5C1H_Southwest'!X18+'5C1G_JS Clark'!X18+'5C1AH_BRUP'!X18+'5C1X_Tangi'!X18+'5C1Y_GEO'!X18+'5C1AI_Harmony'!X18+'5C1AJ_Athlos'!X18+'5C1AG_Collegiate'!X18+'5C1M_GEO Mid'!X18+Placeholder_Tallulah!X18</f>
        <v>0</v>
      </c>
      <c r="Z18" s="56">
        <f>'5C1B_DArbonne'!Y18+'5C1A_Madison'!Y18+'5C1C_Intl High'!Y18+'5C3_UnvView'!Z18+'5C1F_L.C. Charter'!Y18+'5C1E_LFNO'!Y18+'5C1D_NOMMA'!Y18+'5C1AE_Noble Minds'!Y18+'5C1J_Jeff Chamber'!Y18+'5C1Q_Advantage'!Y18+'5C1AF_JCFA-Laf'!Y18+'5C1W_Willow'!Y18+'5C1Z_Lincoln Prep'!Y18+'5C1AA_Laurel'!Y18+'5C1AB_Apex'!Y18+'5C1AC_Smothers'!Y18+'5C1AD_Greater'!Y18+'5C1R_Iberville'!Y18+'5C1N_Delta'!Y18+'5C1S_LC Col Prep'!Y18+'5C1T_Northeast'!Y18+'5C1U_Acadiana Ren'!Y18+'5C1I_LA Key'!Y18+'5C1V_Laf Ren'!Y18+'5C1O_Impact'!Y18+'5C1P_Vision'!Y18+'5C2_LAVCA'!Z18+'5C1H_Southwest'!Y18+'5C1G_JS Clark'!Y18+'5C1AH_BRUP'!Y18+'5C1X_Tangi'!Y18+'5C1Y_GEO'!Y18+'5C1AI_Harmony'!Y18+'5C1AJ_Athlos'!Y18+'5C1AG_Collegiate'!Y18+'5C1M_GEO Mid'!Y18+Placeholder_Tallulah!Y18</f>
        <v>0</v>
      </c>
      <c r="AA18" s="93">
        <f>'5C1B_DArbonne'!Z18+'5C1A_Madison'!Z18+'5C1C_Intl High'!Z18+'5C3_UnvView'!AA18+'5C1F_L.C. Charter'!Z18+'5C1E_LFNO'!Z18+'5C1D_NOMMA'!Z18+'5C1AE_Noble Minds'!Z18+'5C1J_Jeff Chamber'!Z18+'5C1Q_Advantage'!Z18+'5C1AF_JCFA-Laf'!Z18+'5C1W_Willow'!Z18+'5C1Z_Lincoln Prep'!Z18+'5C1AA_Laurel'!Z18+'5C1AB_Apex'!Z18+'5C1AC_Smothers'!Z18+'5C1AD_Greater'!Z18+'5C1R_Iberville'!Z18+'5C1N_Delta'!Z18+'5C1S_LC Col Prep'!Z18+'5C1T_Northeast'!Z18+'5C1U_Acadiana Ren'!Z18+'5C1I_LA Key'!Z18+'5C1V_Laf Ren'!Z18+'5C1O_Impact'!Z18+'5C1P_Vision'!Z18+'5C2_LAVCA'!AA18+'5C1H_Southwest'!Z18+'5C1G_JS Clark'!Z18+'5C1AH_BRUP'!Z18+'5C1X_Tangi'!Z18+'5C1Y_GEO'!Z18+'5C1AI_Harmony'!Z18+'5C1AJ_Athlos'!Z18+'5C1AG_Collegiate'!Z18+'5C1M_GEO Mid'!Z18+Placeholder_Tallulah!Z18</f>
        <v>0</v>
      </c>
      <c r="AB18" s="56">
        <f>'5C1B_DArbonne'!AA18+'5C1A_Madison'!AA18+'5C1C_Intl High'!AA18+'5C3_UnvView'!AB18+'5C1F_L.C. Charter'!AA18+'5C1E_LFNO'!AA18+'5C1D_NOMMA'!AA18+'5C1AE_Noble Minds'!AA18+'5C1J_Jeff Chamber'!AA18+'5C1Q_Advantage'!AA18+'5C1AF_JCFA-Laf'!AA18+'5C1W_Willow'!AA18+'5C1Z_Lincoln Prep'!AA18+'5C1AA_Laurel'!AA18+'5C1AB_Apex'!AA18+'5C1AC_Smothers'!AA18+'5C1AD_Greater'!AA18+'5C1R_Iberville'!AA18+'5C1N_Delta'!AA18+'5C1S_LC Col Prep'!AA18+'5C1T_Northeast'!AA18+'5C1U_Acadiana Ren'!AA18+'5C1I_LA Key'!AA18+'5C1V_Laf Ren'!AA18+'5C1O_Impact'!AA18+'5C1P_Vision'!AA18+'5C2_LAVCA'!AB18+'5C1H_Southwest'!AA18+'5C1G_JS Clark'!AA18+'5C1AH_BRUP'!AA18+'5C1X_Tangi'!AA18+'5C1Y_GEO'!AA18+'5C1AI_Harmony'!AA18+'5C1AJ_Athlos'!AA18+'5C1AG_Collegiate'!AA18+'5C1M_GEO Mid'!AA18+Placeholder_Tallulah!AA18</f>
        <v>0</v>
      </c>
      <c r="AC18" s="56">
        <f>'5C1B_DArbonne'!AB18+'5C1A_Madison'!AB18+'5C1C_Intl High'!AB18+'5C3_UnvView'!AC18+'5C1F_L.C. Charter'!AB18+'5C1E_LFNO'!AB18+'5C1D_NOMMA'!AB18+'5C1AE_Noble Minds'!AB18+'5C1J_Jeff Chamber'!AB18+'5C1Q_Advantage'!AB18+'5C1AF_JCFA-Laf'!AB18+'5C1W_Willow'!AB18+'5C1Z_Lincoln Prep'!AB18+'5C1AA_Laurel'!AB18+'5C1AB_Apex'!AB18+'5C1AC_Smothers'!AB18+'5C1AD_Greater'!AB18+'5C1R_Iberville'!AB18+'5C1N_Delta'!AB18+'5C1S_LC Col Prep'!AB18+'5C1T_Northeast'!AB18+'5C1U_Acadiana Ren'!AB18+'5C1I_LA Key'!AB18+'5C1V_Laf Ren'!AB18+'5C1O_Impact'!AB18+'5C1P_Vision'!AB18+'5C2_LAVCA'!AC18+'5C1H_Southwest'!AB18+'5C1G_JS Clark'!AB18+'5C1AH_BRUP'!AB18+'5C1X_Tangi'!AB18+'5C1Y_GEO'!AB18+'5C1AI_Harmony'!AB18+'5C1AJ_Athlos'!AB18+'5C1AG_Collegiate'!AB18+'5C1M_GEO Mid'!AB18+Placeholder_Tallulah!AB18</f>
        <v>0</v>
      </c>
      <c r="AD18" s="93">
        <f>'5C1B_DArbonne'!AC18+'5C1A_Madison'!AC18+'5C1C_Intl High'!AC18+'5C3_UnvView'!AD18+'5C1F_L.C. Charter'!AC18+'5C1E_LFNO'!AC18+'5C1D_NOMMA'!AC18+'5C1AE_Noble Minds'!AC18+'5C1J_Jeff Chamber'!AC18+'5C1Q_Advantage'!AC18+'5C1AF_JCFA-Laf'!AC18+'5C1W_Willow'!AC18+'5C1Z_Lincoln Prep'!AC18+'5C1AA_Laurel'!AC18+'5C1AB_Apex'!AC18+'5C1AC_Smothers'!AC18+'5C1AD_Greater'!AC18+'5C1R_Iberville'!AC18+'5C1N_Delta'!AC18+'5C1S_LC Col Prep'!AC18+'5C1T_Northeast'!AC18+'5C1U_Acadiana Ren'!AC18+'5C1I_LA Key'!AC18+'5C1V_Laf Ren'!AC18+'5C1O_Impact'!AC18+'5C1P_Vision'!AC18+'5C2_LAVCA'!AD18+'5C1H_Southwest'!AC18+'5C1G_JS Clark'!AC18+'5C1AH_BRUP'!AC18+'5C1X_Tangi'!AC18+'5C1Y_GEO'!AC18+'5C1AI_Harmony'!AC18+'5C1AJ_Athlos'!AC18+'5C1AG_Collegiate'!AC18+'5C1M_GEO Mid'!AC18+Placeholder_Tallulah!AC18</f>
        <v>0</v>
      </c>
      <c r="AE18" s="97">
        <f>'5C1B_DArbonne'!AD18+'5C1A_Madison'!AD18+'5C1C_Intl High'!AD18+'5C3_UnvView'!AE18+'5C1F_L.C. Charter'!AD18+'5C1E_LFNO'!AD18+'5C1D_NOMMA'!AD18+'5C1AE_Noble Minds'!AD18+'5C1J_Jeff Chamber'!AD18+'5C1Q_Advantage'!AD18+'5C1AF_JCFA-Laf'!AD18+'5C1W_Willow'!AD18+'5C1Z_Lincoln Prep'!AD18+'5C1AA_Laurel'!AD18+'5C1AB_Apex'!AD18+'5C1AC_Smothers'!AD18+'5C1AD_Greater'!AD18+'5C1R_Iberville'!AD18+'5C1N_Delta'!AD18+'5C1S_LC Col Prep'!AD18+'5C1T_Northeast'!AD18+'5C1U_Acadiana Ren'!AD18+'5C1I_LA Key'!AD18+'5C1V_Laf Ren'!AD18+'5C1O_Impact'!AD18+'5C1P_Vision'!AD18+'5C2_LAVCA'!AE18+'5C1H_Southwest'!AD18+'5C1G_JS Clark'!AD18+'5C1AH_BRUP'!AD18+'5C1X_Tangi'!AD18+'5C1Y_GEO'!AD18+'5C1AI_Harmony'!AD18+'5C1AJ_Athlos'!AD18+'5C1AG_Collegiate'!AD18+'5C1M_GEO Mid'!AD18+Placeholder_Tallulah!AD18</f>
        <v>0</v>
      </c>
      <c r="AF18" s="75">
        <f>'Source Data'!N18</f>
        <v>6902</v>
      </c>
      <c r="AG18" s="90">
        <f>'5C1B_DArbonne'!AF18+'5C1A_Madison'!AF18+'5C1C_Intl High'!AF18+'5C3_UnvView'!AG18+'5C1F_L.C. Charter'!AF18+'5C1E_LFNO'!AF18+'5C1D_NOMMA'!AF18+'5C1AE_Noble Minds'!AF18+'5C1J_Jeff Chamber'!AF18+'5C1Q_Advantage'!AF18+'5C1AF_JCFA-Laf'!AF18+'5C1W_Willow'!AF18+'5C1Z_Lincoln Prep'!AF18+'5C1AA_Laurel'!AF18+'5C1AB_Apex'!AF18+'5C1AC_Smothers'!AF18+'5C1AD_Greater'!AF18+'5C1R_Iberville'!AF18+'5C1N_Delta'!AF18+'5C1S_LC Col Prep'!AF18+'5C1T_Northeast'!AF18+'5C1U_Acadiana Ren'!AF18+'5C1I_LA Key'!AF18+'5C1V_Laf Ren'!AF18+'5C1O_Impact'!AF18+'5C1P_Vision'!AF18+'5C2_LAVCA'!AG18+'5C1H_Southwest'!AF18+'5C1G_JS Clark'!AF18+'5C1AH_BRUP'!AF18+'5C1X_Tangi'!AF18+'5C1Y_GEO'!AF18+'5C1AI_Harmony'!AF18+'5C1AJ_Athlos'!AF18+'5C1AG_Collegiate'!AF18+'5C1M_GEO Mid'!AF18+Placeholder_Tallulah!AF18</f>
        <v>0</v>
      </c>
      <c r="AH18" s="319">
        <f>'5C1B_DArbonne'!AG18+'5C1A_Madison'!AG18+'5C1C_Intl High'!AG18+'5C3_UnvView'!AH18+'5C1F_L.C. Charter'!AG18+'5C1E_LFNO'!AG18+'5C1D_NOMMA'!AG18+'5C1AE_Noble Minds'!AG18+'5C1J_Jeff Chamber'!AG18+'5C1Q_Advantage'!AG18+'5C1AF_JCFA-Laf'!AG18+'5C1W_Willow'!AG18+'5C1Z_Lincoln Prep'!AG18+'5C1AA_Laurel'!AG18+'5C1AB_Apex'!AG18+'5C1AC_Smothers'!AG18+'5C1AD_Greater'!AG18+'5C1R_Iberville'!AG18+'5C1N_Delta'!AG18+'5C1S_LC Col Prep'!AG18+'5C1T_Northeast'!AG18+'5C1U_Acadiana Ren'!AG18+'5C1I_LA Key'!AG18+'5C1V_Laf Ren'!AG18+'5C1O_Impact'!AG18+'5C1P_Vision'!AG18+'5C2_LAVCA'!AH18+'5C1H_Southwest'!AG18+'5C1G_JS Clark'!AG18+'5C1AH_BRUP'!AG18+'5C1X_Tangi'!AG18+'5C1Y_GEO'!AG18+'5C1AI_Harmony'!AG18+'5C1AJ_Athlos'!AG18+'5C1AG_Collegiate'!AG18+'5C1M_GEO Mid'!AG18+Placeholder_Tallulah!AG18</f>
        <v>0</v>
      </c>
      <c r="AI18" s="75">
        <f>'5C1B_DArbonne'!AH18+'5C1A_Madison'!AH18+'5C1C_Intl High'!AH18+'5C3_UnvView'!AI18+'5C1F_L.C. Charter'!AH18+'5C1E_LFNO'!AH18+'5C1D_NOMMA'!AH18+'5C1AE_Noble Minds'!AH18+'5C1J_Jeff Chamber'!AH18+'5C1Q_Advantage'!AH18+'5C1AF_JCFA-Laf'!AH18+'5C1W_Willow'!AH18+'5C1Z_Lincoln Prep'!AH18+'5C1AA_Laurel'!AH18+'5C1AB_Apex'!AH18+'5C1AC_Smothers'!AH18+'5C1AD_Greater'!AH18+'5C1R_Iberville'!AH18+'5C1N_Delta'!AH18+'5C1S_LC Col Prep'!AH18+'5C1T_Northeast'!AH18+'5C1U_Acadiana Ren'!AH18+'5C1I_LA Key'!AH18+'5C1V_Laf Ren'!AH18+'5C1O_Impact'!AH18+'5C1P_Vision'!AH18+'5C2_LAVCA'!AI18+'5C1H_Southwest'!AH18+'5C1G_JS Clark'!AH18+'5C1AH_BRUP'!AH18+'5C1X_Tangi'!AH18+'5C1Y_GEO'!AH18+'5C1AI_Harmony'!AH18+'5C1AJ_Athlos'!AH18+'5C1AG_Collegiate'!AH18+'5C1M_GEO Mid'!AH18+Placeholder_Tallulah!AH18</f>
        <v>0</v>
      </c>
      <c r="AJ18" s="319">
        <f>'5C1B_DArbonne'!AI18+'5C1A_Madison'!AI18+'5C1C_Intl High'!AI18+'5C3_UnvView'!AJ18+'5C1F_L.C. Charter'!AI18+'5C1E_LFNO'!AI18+'5C1D_NOMMA'!AI18+'5C1AE_Noble Minds'!AI18+'5C1J_Jeff Chamber'!AI18+'5C1Q_Advantage'!AI18+'5C1AF_JCFA-Laf'!AI18+'5C1W_Willow'!AI18+'5C1Z_Lincoln Prep'!AI18+'5C1AA_Laurel'!AI18+'5C1AB_Apex'!AI18+'5C1AC_Smothers'!AI18+'5C1AD_Greater'!AI18+'5C1R_Iberville'!AI18+'5C1N_Delta'!AI18+'5C1S_LC Col Prep'!AI18+'5C1T_Northeast'!AI18+'5C1U_Acadiana Ren'!AI18+'5C1I_LA Key'!AI18+'5C1V_Laf Ren'!AI18+'5C1O_Impact'!AI18+'5C1P_Vision'!AI18+'5C2_LAVCA'!AJ18+'5C1H_Southwest'!AI18+'5C1G_JS Clark'!AI18+'5C1AH_BRUP'!AI18+'5C1X_Tangi'!AI18+'5C1Y_GEO'!AI18+'5C1AI_Harmony'!AI18+'5C1AJ_Athlos'!AI18+'5C1AG_Collegiate'!AI18+'5C1M_GEO Mid'!AI18+Placeholder_Tallulah!AI18</f>
        <v>0</v>
      </c>
      <c r="AK18" s="77">
        <f>'5C1B_DArbonne'!AJ18+'5C1A_Madison'!AJ18+'5C1C_Intl High'!AJ18+'5C3_UnvView'!AK18+'5C1F_L.C. Charter'!AJ18+'5C1E_LFNO'!AJ18+'5C1D_NOMMA'!AJ18+'5C1AE_Noble Minds'!AJ18+'5C1J_Jeff Chamber'!AJ18+'5C1Q_Advantage'!AJ18+'5C1AF_JCFA-Laf'!AJ18+'5C1W_Willow'!AJ18+'5C1Z_Lincoln Prep'!AJ18+'5C1AA_Laurel'!AJ18+'5C1AB_Apex'!AJ18+'5C1AC_Smothers'!AJ18+'5C1AD_Greater'!AJ18+'5C1R_Iberville'!AJ18+'5C1N_Delta'!AJ18+'5C1S_LC Col Prep'!AJ18+'5C1T_Northeast'!AJ18+'5C1U_Acadiana Ren'!AJ18+'5C1I_LA Key'!AJ18+'5C1V_Laf Ren'!AJ18+'5C1O_Impact'!AJ18+'5C1P_Vision'!AJ18+'5C2_LAVCA'!AK18+'5C1H_Southwest'!AJ18+'5C1G_JS Clark'!AJ18+'5C1AH_BRUP'!AJ18+'5C1X_Tangi'!AJ18+'5C1Y_GEO'!AJ18+'5C1AI_Harmony'!AJ18+'5C1AJ_Athlos'!AJ18+'5C1AG_Collegiate'!AJ18+'5C1M_GEO Mid'!AJ18+Placeholder_Tallulah!AJ18</f>
        <v>0</v>
      </c>
      <c r="AL18" s="76">
        <f>'5C1B_DArbonne'!AK18+'5C1A_Madison'!AK18+'5C1C_Intl High'!AK18+'5C3_UnvView'!AL18+'5C1F_L.C. Charter'!AK18+'5C1E_LFNO'!AK18+'5C1D_NOMMA'!AK18+'5C1AE_Noble Minds'!AK18+'5C1J_Jeff Chamber'!AK18+'5C1Q_Advantage'!AK18+'5C1AF_JCFA-Laf'!AK18+'5C1W_Willow'!AK18+'5C1Z_Lincoln Prep'!AK18+'5C1AA_Laurel'!AK18+'5C1AB_Apex'!AK18+'5C1AC_Smothers'!AK18+'5C1AD_Greater'!AK18+'5C1R_Iberville'!AK18+'5C1N_Delta'!AK18+'5C1S_LC Col Prep'!AK18+'5C1T_Northeast'!AK18+'5C1U_Acadiana Ren'!AK18+'5C1I_LA Key'!AK18+'5C1V_Laf Ren'!AK18+'5C1O_Impact'!AK18+'5C1P_Vision'!AK18+'5C2_LAVCA'!AL18+'5C1H_Southwest'!AK18+'5C1G_JS Clark'!AK18+'5C1AH_BRUP'!AK18+'5C1X_Tangi'!AK18+'5C1Y_GEO'!AK18+'5C1AI_Harmony'!AK18+'5C1AJ_Athlos'!AK18+'5C1AG_Collegiate'!AK18+'5C1M_GEO Mid'!AK18+Placeholder_Tallulah!AK18</f>
        <v>0</v>
      </c>
      <c r="AM18" s="90">
        <f>'5C1B_DArbonne'!AL18+'5C1A_Madison'!AL18+'5C1C_Intl High'!AL18+'5C3_UnvView'!AM18+'5C1F_L.C. Charter'!AL18+'5C1E_LFNO'!AL18+'5C1D_NOMMA'!AL18+'5C1AE_Noble Minds'!AL18+'5C1J_Jeff Chamber'!AL18+'5C1Q_Advantage'!AL18+'5C1AF_JCFA-Laf'!AL18+'5C1W_Willow'!AL18+'5C1Z_Lincoln Prep'!AL18+'5C1AA_Laurel'!AL18+'5C1AB_Apex'!AL18+'5C1AC_Smothers'!AL18+'5C1AD_Greater'!AL18+'5C1R_Iberville'!AL18+'5C1N_Delta'!AL18+'5C1S_LC Col Prep'!AL18+'5C1T_Northeast'!AL18+'5C1U_Acadiana Ren'!AL18+'5C1I_LA Key'!AL18+'5C1V_Laf Ren'!AL18+'5C1O_Impact'!AL18+'5C1P_Vision'!AL18+'5C2_LAVCA'!AM18+'5C1H_Southwest'!AL18+'5C1G_JS Clark'!AL18+'5C1AH_BRUP'!AL18+'5C1X_Tangi'!AL18+'5C1Y_GEO'!AL18+'5C1AI_Harmony'!AL18+'5C1AJ_Athlos'!AL18+'5C1AG_Collegiate'!AL18+'5C1M_GEO Mid'!AL18+Placeholder_Tallulah!AL18</f>
        <v>9318</v>
      </c>
      <c r="AN18" s="79">
        <f>'5C1B_DArbonne'!AM18+'5C1A_Madison'!AM18+'5C1C_Intl High'!AM18+'5C3_UnvView'!AN18+'5C1F_L.C. Charter'!AM18+'5C1E_LFNO'!AM18+'5C1D_NOMMA'!AM18+'5C1AE_Noble Minds'!AM18+'5C1J_Jeff Chamber'!AM18+'5C1Q_Advantage'!AM18+'5C1AF_JCFA-Laf'!AM18+'5C1W_Willow'!AM18+'5C1Z_Lincoln Prep'!AM18+'5C1AA_Laurel'!AM18+'5C1AB_Apex'!AM18+'5C1AC_Smothers'!AM18+'5C1AD_Greater'!AM18+'5C1R_Iberville'!AM18+'5C1N_Delta'!AM18+'5C1S_LC Col Prep'!AM18+'5C1T_Northeast'!AM18+'5C1U_Acadiana Ren'!AM18+'5C1I_LA Key'!AM18+'5C1V_Laf Ren'!AM18+'5C1O_Impact'!AM18+'5C1P_Vision'!AM18+'5C2_LAVCA'!AN18+'5C1H_Southwest'!AM18+'5C1G_JS Clark'!AM18+'5C1AH_BRUP'!AM18+'5C1X_Tangi'!AM18+'5C1Y_GEO'!AM18+'5C1AI_Harmony'!AM18+'5C1AJ_Athlos'!AM18+'5C1AG_Collegiate'!AM18+'5C1M_GEO Mid'!AM18+Placeholder_Tallulah!AM18</f>
        <v>0</v>
      </c>
      <c r="AO18" s="90">
        <f>'5C1B_DArbonne'!AN18+'5C1A_Madison'!AN18+'5C1C_Intl High'!AN18+'5C3_UnvView'!AO18+'5C1F_L.C. Charter'!AN18+'5C1E_LFNO'!AN18+'5C1D_NOMMA'!AN18+'5C1AE_Noble Minds'!AN18+'5C1J_Jeff Chamber'!AN18+'5C1Q_Advantage'!AN18+'5C1AF_JCFA-Laf'!AN18+'5C1W_Willow'!AN18+'5C1Z_Lincoln Prep'!AN18+'5C1AA_Laurel'!AN18+'5C1AB_Apex'!AN18+'5C1AC_Smothers'!AN18+'5C1AD_Greater'!AN18+'5C1R_Iberville'!AN18+'5C1N_Delta'!AN18+'5C1S_LC Col Prep'!AN18+'5C1T_Northeast'!AN18+'5C1U_Acadiana Ren'!AN18+'5C1I_LA Key'!AN18+'5C1V_Laf Ren'!AN18+'5C1O_Impact'!AN18+'5C1P_Vision'!AN18+'5C2_LAVCA'!AO18+'5C1H_Southwest'!AN18+'5C1G_JS Clark'!AN18+'5C1AH_BRUP'!AN18+'5C1X_Tangi'!AN18+'5C1Y_GEO'!AN18+'5C1AI_Harmony'!AN18+'5C1AJ_Athlos'!AN18+'5C1AG_Collegiate'!AN18+'5C1M_GEO Mid'!AN18+Placeholder_Tallulah!AN18</f>
        <v>0</v>
      </c>
      <c r="AP18" s="77">
        <f>'5C1B_DArbonne'!AO18+'5C1A_Madison'!AO18+'5C1C_Intl High'!AO18+'5C3_UnvView'!AP18+'5C1F_L.C. Charter'!AO18+'5C1E_LFNO'!AO18+'5C1D_NOMMA'!AO18+'5C1AE_Noble Minds'!AO18+'5C1J_Jeff Chamber'!AO18+'5C1Q_Advantage'!AO18+'5C1AF_JCFA-Laf'!AO18+'5C1W_Willow'!AO18+'5C1Z_Lincoln Prep'!AO18+'5C1AA_Laurel'!AO18+'5C1AB_Apex'!AO18+'5C1AC_Smothers'!AO18+'5C1AD_Greater'!AO18+'5C1R_Iberville'!AO18+'5C1N_Delta'!AO18+'5C1S_LC Col Prep'!AO18+'5C1T_Northeast'!AO18+'5C1U_Acadiana Ren'!AO18+'5C1I_LA Key'!AO18+'5C1V_Laf Ren'!AO18+'5C1O_Impact'!AO18+'5C1P_Vision'!AO18+'5C2_LAVCA'!AP18+'5C1H_Southwest'!AO18+'5C1G_JS Clark'!AO18+'5C1AH_BRUP'!AO18+'5C1X_Tangi'!AO18+'5C1Y_GEO'!AO18+'5C1AI_Harmony'!AO18+'5C1AJ_Athlos'!AO18+'5C1AG_Collegiate'!AO18+'5C1M_GEO Mid'!AO18+Placeholder_Tallulah!AO18</f>
        <v>0</v>
      </c>
      <c r="AQ18" s="90">
        <f>'5C1B_DArbonne'!AP18+'5C1A_Madison'!AP18+'5C1C_Intl High'!AP18+'5C3_UnvView'!AQ18+'5C1F_L.C. Charter'!AP18+'5C1E_LFNO'!AP18+'5C1D_NOMMA'!AP18+'5C1AE_Noble Minds'!AP18+'5C1J_Jeff Chamber'!AP18+'5C1Q_Advantage'!AP18+'5C1AF_JCFA-Laf'!AP18+'5C1W_Willow'!AP18+'5C1Z_Lincoln Prep'!AP18+'5C1AA_Laurel'!AP18+'5C1AB_Apex'!AP18+'5C1AC_Smothers'!AP18+'5C1AD_Greater'!AP18+'5C1R_Iberville'!AP18+'5C1N_Delta'!AP18+'5C1S_LC Col Prep'!AP18+'5C1T_Northeast'!AP18+'5C1U_Acadiana Ren'!AP18+'5C1I_LA Key'!AP18+'5C1V_Laf Ren'!AP18+'5C1O_Impact'!AP18+'5C1P_Vision'!AP18+'5C2_LAVCA'!AQ18+'5C1H_Southwest'!AP18+'5C1G_JS Clark'!AP18+'5C1AH_BRUP'!AP18+'5C1X_Tangi'!AP18+'5C1Y_GEO'!AP18+'5C1AI_Harmony'!AP18+'5C1AJ_Athlos'!AP18+'5C1AG_Collegiate'!AP18+'5C1M_GEO Mid'!AP18+Placeholder_Tallulah!AP18</f>
        <v>0</v>
      </c>
      <c r="AR18" s="77">
        <f>'5C1B_DArbonne'!AQ18+'5C1A_Madison'!AQ18+'5C1C_Intl High'!AQ18+'5C3_UnvView'!AR18+'5C1F_L.C. Charter'!AQ18+'5C1E_LFNO'!AQ18+'5C1D_NOMMA'!AQ18+'5C1AE_Noble Minds'!AQ18+'5C1J_Jeff Chamber'!AQ18+'5C1Q_Advantage'!AQ18+'5C1AF_JCFA-Laf'!AQ18+'5C1W_Willow'!AQ18+'5C1Z_Lincoln Prep'!AQ18+'5C1AA_Laurel'!AQ18+'5C1AB_Apex'!AQ18+'5C1AC_Smothers'!AQ18+'5C1AD_Greater'!AQ18+'5C1R_Iberville'!AQ18+'5C1N_Delta'!AQ18+'5C1S_LC Col Prep'!AQ18+'5C1T_Northeast'!AQ18+'5C1U_Acadiana Ren'!AQ18+'5C1I_LA Key'!AQ18+'5C1V_Laf Ren'!AQ18+'5C1O_Impact'!AQ18+'5C1P_Vision'!AQ18+'5C2_LAVCA'!AR18+'5C1H_Southwest'!AQ18+'5C1G_JS Clark'!AQ18+'5C1AH_BRUP'!AQ18+'5C1X_Tangi'!AQ18+'5C1Y_GEO'!AQ18+'5C1AI_Harmony'!AQ18+'5C1AJ_Athlos'!AQ18+'5C1AG_Collegiate'!AQ18+'5C1M_GEO Mid'!AQ18+Placeholder_Tallulah!AQ18</f>
        <v>0</v>
      </c>
      <c r="AS18" s="77">
        <f>'5C1B_DArbonne'!AR18+'5C1A_Madison'!AR18+'5C1C_Intl High'!AR18+'5C3_UnvView'!AS18+'5C1F_L.C. Charter'!AR18+'5C1E_LFNO'!AR18+'5C1D_NOMMA'!AR18+'5C1AE_Noble Minds'!AR18+'5C1J_Jeff Chamber'!AR18+'5C1Q_Advantage'!AR18+'5C1AF_JCFA-Laf'!AR18+'5C1W_Willow'!AR18+'5C1Z_Lincoln Prep'!AR18+'5C1AA_Laurel'!AR18+'5C1AB_Apex'!AR18+'5C1AC_Smothers'!AR18+'5C1AD_Greater'!AR18+'5C1R_Iberville'!AR18+'5C1N_Delta'!AR18+'5C1S_LC Col Prep'!AR18+'5C1T_Northeast'!AR18+'5C1U_Acadiana Ren'!AR18+'5C1I_LA Key'!AR18+'5C1V_Laf Ren'!AR18+'5C1O_Impact'!AR18+'5C1P_Vision'!AR18+'5C2_LAVCA'!AS18+'5C1H_Southwest'!AR18+'5C1G_JS Clark'!AR18+'5C1AH_BRUP'!AR18+'5C1X_Tangi'!AR18+'5C1Y_GEO'!AR18+'5C1AI_Harmony'!AR18+'5C1AJ_Athlos'!AR18+'5C1AG_Collegiate'!AR18+'5C1M_GEO Mid'!AR18+Placeholder_Tallulah!AR18</f>
        <v>0</v>
      </c>
      <c r="AT18" s="90">
        <f>'5C1B_DArbonne'!AS18+'5C1A_Madison'!AS18+'5C1C_Intl High'!AS18+'5C3_UnvView'!AT18+'5C1F_L.C. Charter'!AS18+'5C1E_LFNO'!AS18+'5C1D_NOMMA'!AS18+'5C1AE_Noble Minds'!AS18+'5C1J_Jeff Chamber'!AS18+'5C1Q_Advantage'!AS18+'5C1AF_JCFA-Laf'!AS18+'5C1W_Willow'!AS18+'5C1Z_Lincoln Prep'!AS18+'5C1AA_Laurel'!AS18+'5C1AB_Apex'!AS18+'5C1AC_Smothers'!AS18+'5C1AD_Greater'!AS18+'5C1R_Iberville'!AS18+'5C1N_Delta'!AS18+'5C1S_LC Col Prep'!AS18+'5C1T_Northeast'!AS18+'5C1U_Acadiana Ren'!AS18+'5C1I_LA Key'!AS18+'5C1V_Laf Ren'!AS18+'5C1O_Impact'!AS18+'5C1P_Vision'!AS18+'5C2_LAVCA'!AT18+'5C1H_Southwest'!AS18+'5C1G_JS Clark'!AS18+'5C1AH_BRUP'!AS18+'5C1X_Tangi'!AS18+'5C1Y_GEO'!AS18+'5C1AI_Harmony'!AS18+'5C1AJ_Athlos'!AS18+'5C1AG_Collegiate'!AS18+'5C1M_GEO Mid'!AS18+Placeholder_Tallulah!AS18</f>
        <v>-768</v>
      </c>
      <c r="AU18" s="78">
        <f t="shared" si="1"/>
        <v>0</v>
      </c>
      <c r="AV18" s="87">
        <f t="shared" si="2"/>
        <v>-768</v>
      </c>
      <c r="AW18" s="189"/>
      <c r="AX18" s="74" t="e">
        <f>'5C1B_DArbonne'!AU18+'5C1A_Madison'!AU18+'5C1C_Intl High'!AU18+'5C3_UnvView'!AV18+'5C1F_L.C. Charter'!AU18+'5C1E_LFNO'!AU18+'5C1D_NOMMA'!AU18+'5C1AE_Noble Minds'!AU18+'5C1J_Jeff Chamber'!AU18+'5C1Q_Advantage'!AU18+'5C1AF_JCFA-Laf'!AU18+'5C1W_Willow'!AU18+'5C1Z_Lincoln Prep'!AU18+'5C1AA_Laurel'!AU18+'5C1AB_Apex'!AU18+'5C1AC_Smothers'!AU18+'5C1AD_Greater'!AU18+'5C1R_Iberville'!AU18+'5C1N_Delta'!AU18+'5C1S_LC Col Prep'!AU18+'5C1T_Northeast'!AU18+'5C1U_Acadiana Ren'!AU18+'5C1I_LA Key'!AU18+'5C1V_Laf Ren'!AU18+'5C1O_Impact'!AU18+'5C1P_Vision'!AU18+'5C2_LAVCA'!AV18+'5C1H_Southwest'!AU18+'5C1G_JS Clark'!AU18+'5C1AH_BRUP'!AU18+'5C1X_Tangi'!AU18+'5C1Y_GEO'!AU18+'5C1AI_Harmony'!AU18+'5C1AJ_Athlos'!AU18+'5C1AG_Collegiate'!AU18+'5C1M_GEO Mid'!AU18+Placeholder_Tallulah!#REF!</f>
        <v>#REF!</v>
      </c>
      <c r="AY18" s="74">
        <f t="shared" si="3"/>
        <v>0</v>
      </c>
      <c r="AZ18" s="74" t="e">
        <f t="shared" si="4"/>
        <v>#REF!</v>
      </c>
    </row>
    <row r="19" spans="1:52" ht="16.149999999999999" customHeight="1" x14ac:dyDescent="0.2">
      <c r="A19" s="54">
        <v>13</v>
      </c>
      <c r="B19" s="55" t="s">
        <v>19</v>
      </c>
      <c r="C19" s="319">
        <f>'5C1B_DArbonne'!C19+'5C1A_Madison'!C19+'5C1C_Intl High'!C19+'5C3_UnvView'!C19+'5C1F_L.C. Charter'!C19+'5C1E_LFNO'!C19+'5C1D_NOMMA'!C19+'5C1AE_Noble Minds'!C19+'5C1J_Jeff Chamber'!C19+'5C1Q_Advantage'!C19+'5C1AF_JCFA-Laf'!C19+'5C1W_Willow'!C19+'5C1Z_Lincoln Prep'!C19+'5C1AA_Laurel'!C19+'5C1AB_Apex'!C19+'5C1AC_Smothers'!C19+'5C1AD_Greater'!C19+'5C1R_Iberville'!C19+'5C1N_Delta'!C19+'5C1S_LC Col Prep'!C19+'5C1T_Northeast'!C19+'5C1U_Acadiana Ren'!C19+'5C1I_LA Key'!C19+'5C1V_Laf Ren'!C19+'5C1O_Impact'!C19+'5C1P_Vision'!C19+'5C2_LAVCA'!C19+'5C1H_Southwest'!C19+'5C1G_JS Clark'!C19+'5C1AH_BRUP'!C19+'5C1X_Tangi'!C19+'5C1Y_GEO'!C19+'5C1AI_Harmony'!C19+'5C1AJ_Athlos'!C19+'5C1AG_Collegiate'!C19+'5C1M_GEO Mid'!C19+Placeholder_Tallulah!C19</f>
        <v>0</v>
      </c>
      <c r="D19" s="56">
        <f>'Source Data'!H19</f>
        <v>5498.1587066365764</v>
      </c>
      <c r="E19" s="74">
        <f>'5C1B_DArbonne'!E19+'5C1A_Madison'!E19+'5C1C_Intl High'!E19+'5C3_UnvView'!E19+'5C1F_L.C. Charter'!E19+'5C1E_LFNO'!E19+'5C1D_NOMMA'!E19+'5C1AE_Noble Minds'!E19+'5C1J_Jeff Chamber'!E19+'5C1Q_Advantage'!E19+'5C1AF_JCFA-Laf'!E19+'5C1W_Willow'!E19+'5C1Z_Lincoln Prep'!E19+'5C1AA_Laurel'!E19+'5C1AB_Apex'!E19+'5C1AC_Smothers'!E19+'5C1AD_Greater'!E19+'5C1R_Iberville'!E19+'5C1N_Delta'!E19+'5C1S_LC Col Prep'!E19+'5C1T_Northeast'!E19+'5C1U_Acadiana Ren'!E19+'5C1I_LA Key'!E19+'5C1V_Laf Ren'!E19+'5C1O_Impact'!E19+'5C1P_Vision'!E19+'5C2_LAVCA'!E19+'5C1H_Southwest'!E19+'5C1G_JS Clark'!E19+'5C1AH_BRUP'!E19+'5C1X_Tangi'!E19+'5C1Y_GEO'!E19+'5C1AI_Harmony'!E19+'5C1AJ_Athlos'!E19+'5C1AG_Collegiate'!E19+'5C1M_GEO Mid'!E19+Placeholder_Tallulah!E19</f>
        <v>0</v>
      </c>
      <c r="F19" s="337">
        <f>'5C1B_DArbonne'!F19+'5C1A_Madison'!F19+'5C1C_Intl High'!F19+'5C3_UnvView'!F19+'5C1F_L.C. Charter'!F19+'5C1E_LFNO'!F19+'5C1D_NOMMA'!F19+'5C1AE_Noble Minds'!F19+'5C1J_Jeff Chamber'!F19+'5C1Q_Advantage'!F19+'5C1AF_JCFA-Laf'!F19+'5C1W_Willow'!F19+'5C1Z_Lincoln Prep'!F19+'5C1AA_Laurel'!F19+'5C1AB_Apex'!F19+'5C1AC_Smothers'!F19+'5C1AD_Greater'!F19+'5C1R_Iberville'!F19+'5C1N_Delta'!F19+'5C1S_LC Col Prep'!F19+'5C1T_Northeast'!F19+'5C1U_Acadiana Ren'!F19+'5C1I_LA Key'!F19+'5C1V_Laf Ren'!F19+'5C1O_Impact'!F19+'5C1P_Vision'!F19+'5C2_LAVCA'!F19+'5C1H_Southwest'!F19+'5C1G_JS Clark'!F19+'5C1AH_BRUP'!F19+'5C1X_Tangi'!F19+'5C1Y_GEO'!F19+'5C1AI_Harmony'!F19+'5C1AJ_Athlos'!F19+'5C1AG_Collegiate'!F19+'5C1M_GEO Mid'!F19+Placeholder_Tallulah!F19</f>
        <v>0</v>
      </c>
      <c r="G19" s="56">
        <f>'Source Data'!I19</f>
        <v>725.51734025343501</v>
      </c>
      <c r="H19" s="74">
        <f>'5C1B_DArbonne'!H19+'5C1A_Madison'!H19+'5C1C_Intl High'!H19+'5C3_UnvView'!H19+'5C1F_L.C. Charter'!H19+'5C1E_LFNO'!H19+'5C1D_NOMMA'!H19+'5C1AE_Noble Minds'!H19+'5C1J_Jeff Chamber'!H19+'5C1Q_Advantage'!H19+'5C1AF_JCFA-Laf'!H19+'5C1W_Willow'!H19+'5C1Z_Lincoln Prep'!H19+'5C1AA_Laurel'!H19+'5C1AB_Apex'!H19+'5C1AC_Smothers'!H19+'5C1AD_Greater'!H19+'5C1R_Iberville'!H19+'5C1N_Delta'!H19+'5C1S_LC Col Prep'!H19+'5C1T_Northeast'!H19+'5C1U_Acadiana Ren'!H19+'5C1I_LA Key'!H19+'5C1V_Laf Ren'!H19+'5C1O_Impact'!H19+'5C1P_Vision'!H19+'5C2_LAVCA'!H19+'5C1H_Southwest'!H19+'5C1G_JS Clark'!H19+'5C1AH_BRUP'!H19+'5C1X_Tangi'!H19+'5C1Y_GEO'!H19+'5C1AI_Harmony'!H19+'5C1AJ_Athlos'!H19+'5C1AG_Collegiate'!H19+'5C1M_GEO Mid'!H19+Placeholder_Tallulah!H19</f>
        <v>0</v>
      </c>
      <c r="I19" s="337">
        <f>'5C1B_DArbonne'!I19+'5C1A_Madison'!I19+'5C1C_Intl High'!I19+'5C3_UnvView'!I19+'5C1F_L.C. Charter'!I19+'5C1E_LFNO'!I19+'5C1D_NOMMA'!I19+'5C1AE_Noble Minds'!I19+'5C1J_Jeff Chamber'!I19+'5C1Q_Advantage'!I19+'5C1AF_JCFA-Laf'!I19+'5C1W_Willow'!I19+'5C1Z_Lincoln Prep'!I19+'5C1AA_Laurel'!I19+'5C1AB_Apex'!I19+'5C1AC_Smothers'!I19+'5C1AD_Greater'!I19+'5C1R_Iberville'!I19+'5C1N_Delta'!I19+'5C1S_LC Col Prep'!I19+'5C1T_Northeast'!I19+'5C1U_Acadiana Ren'!I19+'5C1I_LA Key'!I19+'5C1V_Laf Ren'!I19+'5C1O_Impact'!I19+'5C1P_Vision'!I19+'5C2_LAVCA'!I19+'5C1H_Southwest'!I19+'5C1G_JS Clark'!I19+'5C1AH_BRUP'!I19+'5C1X_Tangi'!I19+'5C1Y_GEO'!I19+'5C1AI_Harmony'!I19+'5C1AJ_Athlos'!I19+'5C1AG_Collegiate'!I19+'5C1M_GEO Mid'!I19+Placeholder_Tallulah!I19</f>
        <v>0</v>
      </c>
      <c r="J19" s="56">
        <f>'Source Data'!J19</f>
        <v>197.86836552366407</v>
      </c>
      <c r="K19" s="74">
        <f>'5C1B_DArbonne'!K19+'5C1A_Madison'!K19+'5C1C_Intl High'!K19+'5C3_UnvView'!K19+'5C1F_L.C. Charter'!K19+'5C1E_LFNO'!K19+'5C1D_NOMMA'!K19+'5C1AE_Noble Minds'!K19+'5C1J_Jeff Chamber'!K19+'5C1Q_Advantage'!K19+'5C1AF_JCFA-Laf'!K19+'5C1W_Willow'!K19+'5C1Z_Lincoln Prep'!K19+'5C1AA_Laurel'!K19+'5C1AB_Apex'!K19+'5C1AC_Smothers'!K19+'5C1AD_Greater'!K19+'5C1R_Iberville'!K19+'5C1N_Delta'!K19+'5C1S_LC Col Prep'!K19+'5C1T_Northeast'!K19+'5C1U_Acadiana Ren'!K19+'5C1I_LA Key'!K19+'5C1V_Laf Ren'!K19+'5C1O_Impact'!K19+'5C1P_Vision'!K19+'5C2_LAVCA'!K19+'5C1H_Southwest'!K19+'5C1G_JS Clark'!K19+'5C1AH_BRUP'!K19+'5C1X_Tangi'!K19+'5C1Y_GEO'!K19+'5C1AI_Harmony'!K19+'5C1AJ_Athlos'!K19+'5C1AG_Collegiate'!K19+'5C1M_GEO Mid'!K19+Placeholder_Tallulah!K19</f>
        <v>0</v>
      </c>
      <c r="L19" s="337">
        <f>'5C1B_DArbonne'!L19+'5C1A_Madison'!L19+'5C1C_Intl High'!L19+'5C3_UnvView'!L19+'5C1F_L.C. Charter'!L19+'5C1E_LFNO'!L19+'5C1D_NOMMA'!L19+'5C1AE_Noble Minds'!L19+'5C1J_Jeff Chamber'!L19+'5C1Q_Advantage'!L19+'5C1AF_JCFA-Laf'!L19+'5C1W_Willow'!L19+'5C1Z_Lincoln Prep'!L19+'5C1AA_Laurel'!L19+'5C1AB_Apex'!L19+'5C1AC_Smothers'!L19+'5C1AD_Greater'!L19+'5C1R_Iberville'!L19+'5C1N_Delta'!L19+'5C1S_LC Col Prep'!L19+'5C1T_Northeast'!L19+'5C1U_Acadiana Ren'!L19+'5C1I_LA Key'!L19+'5C1V_Laf Ren'!L19+'5C1O_Impact'!L19+'5C1P_Vision'!L19+'5C2_LAVCA'!L19+'5C1H_Southwest'!L19+'5C1G_JS Clark'!L19+'5C1AH_BRUP'!L19+'5C1X_Tangi'!L19+'5C1Y_GEO'!L19+'5C1AI_Harmony'!L19+'5C1AJ_Athlos'!L19+'5C1AG_Collegiate'!L19+'5C1M_GEO Mid'!L19+Placeholder_Tallulah!L19</f>
        <v>0</v>
      </c>
      <c r="M19" s="56">
        <f>'Source Data'!K19</f>
        <v>4946.7091380916027</v>
      </c>
      <c r="N19" s="74">
        <f>'5C1B_DArbonne'!N19+'5C1A_Madison'!N19+'5C1C_Intl High'!N19+'5C3_UnvView'!N19+'5C1F_L.C. Charter'!N19+'5C1E_LFNO'!N19+'5C1D_NOMMA'!N19+'5C1AE_Noble Minds'!N19+'5C1J_Jeff Chamber'!N19+'5C1Q_Advantage'!N19+'5C1AF_JCFA-Laf'!N19+'5C1W_Willow'!N19+'5C1Z_Lincoln Prep'!N19+'5C1AA_Laurel'!N19+'5C1AB_Apex'!N19+'5C1AC_Smothers'!N19+'5C1AD_Greater'!N19+'5C1R_Iberville'!N19+'5C1N_Delta'!N19+'5C1S_LC Col Prep'!N19+'5C1T_Northeast'!N19+'5C1U_Acadiana Ren'!N19+'5C1I_LA Key'!N19+'5C1V_Laf Ren'!N19+'5C1O_Impact'!N19+'5C1P_Vision'!N19+'5C2_LAVCA'!N19+'5C1H_Southwest'!N19+'5C1G_JS Clark'!N19+'5C1AH_BRUP'!N19+'5C1X_Tangi'!N19+'5C1Y_GEO'!N19+'5C1AI_Harmony'!N19+'5C1AJ_Athlos'!N19+'5C1AG_Collegiate'!N19+'5C1M_GEO Mid'!N19+Placeholder_Tallulah!N19</f>
        <v>0</v>
      </c>
      <c r="O19" s="337">
        <f>'5C1B_DArbonne'!O19+'5C1A_Madison'!O19+'5C1C_Intl High'!O19+'5C3_UnvView'!O19+'5C1F_L.C. Charter'!O19+'5C1E_LFNO'!O19+'5C1D_NOMMA'!O19+'5C1AE_Noble Minds'!O19+'5C1J_Jeff Chamber'!O19+'5C1Q_Advantage'!O19+'5C1AF_JCFA-Laf'!O19+'5C1W_Willow'!O19+'5C1Z_Lincoln Prep'!O19+'5C1AA_Laurel'!O19+'5C1AB_Apex'!O19+'5C1AC_Smothers'!O19+'5C1AD_Greater'!O19+'5C1R_Iberville'!O19+'5C1N_Delta'!O19+'5C1S_LC Col Prep'!O19+'5C1T_Northeast'!O19+'5C1U_Acadiana Ren'!O19+'5C1I_LA Key'!O19+'5C1V_Laf Ren'!O19+'5C1O_Impact'!O19+'5C1P_Vision'!O19+'5C2_LAVCA'!O19+'5C1H_Southwest'!O19+'5C1G_JS Clark'!O19+'5C1AH_BRUP'!O19+'5C1X_Tangi'!O19+'5C1Y_GEO'!O19+'5C1AI_Harmony'!O19+'5C1AJ_Athlos'!O19+'5C1AG_Collegiate'!O19+'5C1M_GEO Mid'!O19+Placeholder_Tallulah!O19</f>
        <v>0</v>
      </c>
      <c r="P19" s="56">
        <f>'Source Data'!L19</f>
        <v>1978.6836552366412</v>
      </c>
      <c r="Q19" s="74">
        <f>'5C1B_DArbonne'!Q19+'5C1A_Madison'!Q19+'5C1C_Intl High'!Q19+'5C3_UnvView'!Q19+'5C1F_L.C. Charter'!Q19+'5C1E_LFNO'!Q19+'5C1D_NOMMA'!Q19+'5C1AE_Noble Minds'!Q19+'5C1J_Jeff Chamber'!Q19+'5C1Q_Advantage'!Q19+'5C1AF_JCFA-Laf'!Q19+'5C1W_Willow'!Q19+'5C1Z_Lincoln Prep'!Q19+'5C1AA_Laurel'!Q19+'5C1AB_Apex'!Q19+'5C1AC_Smothers'!Q19+'5C1AD_Greater'!Q19+'5C1R_Iberville'!Q19+'5C1N_Delta'!Q19+'5C1S_LC Col Prep'!Q19+'5C1T_Northeast'!Q19+'5C1U_Acadiana Ren'!Q19+'5C1I_LA Key'!Q19+'5C1V_Laf Ren'!Q19+'5C1O_Impact'!Q19+'5C1P_Vision'!Q19+'5C2_LAVCA'!Q19+'5C1H_Southwest'!Q19+'5C1G_JS Clark'!Q19+'5C1AH_BRUP'!Q19+'5C1X_Tangi'!Q19+'5C1Y_GEO'!Q19+'5C1AI_Harmony'!Q19+'5C1AJ_Athlos'!Q19+'5C1AG_Collegiate'!Q19+'5C1M_GEO Mid'!Q19+Placeholder_Tallulah!Q19</f>
        <v>0</v>
      </c>
      <c r="R19" s="93">
        <f>'5C1B_DArbonne'!R19+'5C1A_Madison'!R19+'5C1C_Intl High'!R19+'5C3_UnvView'!R19+'5C1F_L.C. Charter'!R19+'5C1E_LFNO'!R19+'5C1D_NOMMA'!R19+'5C1AE_Noble Minds'!R19+'5C1J_Jeff Chamber'!R19+'5C1Q_Advantage'!R19+'5C1AF_JCFA-Laf'!R19+'5C1W_Willow'!R19+'5C1Z_Lincoln Prep'!R19+'5C1AA_Laurel'!R19+'5C1AB_Apex'!R19+'5C1AC_Smothers'!R19+'5C1AD_Greater'!R19+'5C1R_Iberville'!R19+'5C1N_Delta'!R19+'5C1S_LC Col Prep'!R19+'5C1T_Northeast'!R19+'5C1U_Acadiana Ren'!R19+'5C1I_LA Key'!R19+'5C1V_Laf Ren'!R19+'5C1O_Impact'!R19+'5C1P_Vision'!R19+'5C2_LAVCA'!R19+'5C1H_Southwest'!R19+'5C1G_JS Clark'!R19+'5C1AH_BRUP'!R19+'5C1X_Tangi'!R19+'5C1Y_GEO'!R19+'5C1AI_Harmony'!R19+'5C1AJ_Athlos'!R19+'5C1AG_Collegiate'!R19+'5C1M_GEO Mid'!R19+Placeholder_Tallulah!R19</f>
        <v>590105</v>
      </c>
      <c r="S19" s="1373">
        <f>'5C3_UnvView'!S19+'5C2_LAVCA'!S19</f>
        <v>8699</v>
      </c>
      <c r="T19" s="56">
        <f>'5C1B_DArbonne'!S19+'5C1A_Madison'!S19+'5C1C_Intl High'!S19+'5C3_UnvView'!T19+'5C1F_L.C. Charter'!S19+'5C1E_LFNO'!S19+'5C1D_NOMMA'!S19+'5C1AE_Noble Minds'!S19+'5C1J_Jeff Chamber'!S19+'5C1Q_Advantage'!S19+'5C1AF_JCFA-Laf'!S19+'5C1W_Willow'!S19+'5C1Z_Lincoln Prep'!S19+'5C1AA_Laurel'!S19+'5C1AB_Apex'!S19+'5C1AC_Smothers'!S19+'5C1AD_Greater'!S19+'5C1R_Iberville'!S19+'5C1N_Delta'!S19+'5C1S_LC Col Prep'!S19+'5C1T_Northeast'!S19+'5C1U_Acadiana Ren'!S19+'5C1I_LA Key'!S19+'5C1V_Laf Ren'!S19+'5C1O_Impact'!S19+'5C1P_Vision'!S19+'5C2_LAVCA'!T19+'5C1H_Southwest'!S19+'5C1G_JS Clark'!S19+'5C1AH_BRUP'!S19+'5C1X_Tangi'!S19+'5C1Y_GEO'!S19+'5C1AI_Harmony'!S19+'5C1AJ_Athlos'!S19+'5C1AG_Collegiate'!S19+'5C1M_GEO Mid'!S19+Placeholder_Tallulah!S19</f>
        <v>0</v>
      </c>
      <c r="U19" s="56">
        <f>'5C1B_DArbonne'!T19+'5C1A_Madison'!T19+'5C1C_Intl High'!T19+'5C3_UnvView'!U19+'5C1F_L.C. Charter'!T19+'5C1E_LFNO'!T19+'5C1D_NOMMA'!T19+'5C1AE_Noble Minds'!T19+'5C1J_Jeff Chamber'!T19+'5C1Q_Advantage'!T19+'5C1AF_JCFA-Laf'!T19+'5C1W_Willow'!T19+'5C1Z_Lincoln Prep'!T19+'5C1AA_Laurel'!T19+'5C1AB_Apex'!T19+'5C1AC_Smothers'!T19+'5C1AD_Greater'!T19+'5C1R_Iberville'!T19+'5C1N_Delta'!T19+'5C1S_LC Col Prep'!T19+'5C1T_Northeast'!T19+'5C1U_Acadiana Ren'!T19+'5C1I_LA Key'!T19+'5C1V_Laf Ren'!T19+'5C1O_Impact'!T19+'5C1P_Vision'!T19+'5C2_LAVCA'!U19+'5C1H_Southwest'!T19+'5C1G_JS Clark'!T19+'5C1AH_BRUP'!T19+'5C1X_Tangi'!T19+'5C1Y_GEO'!T19+'5C1AI_Harmony'!T19+'5C1AJ_Athlos'!T19+'5C1AG_Collegiate'!T19+'5C1M_GEO Mid'!T19+Placeholder_Tallulah!T19</f>
        <v>0</v>
      </c>
      <c r="V19" s="57">
        <f>'5C1B_DArbonne'!U19+'5C1A_Madison'!U19+'5C1C_Intl High'!U19+'5C3_UnvView'!V19+'5C1F_L.C. Charter'!U19+'5C1E_LFNO'!U19+'5C1D_NOMMA'!U19+'5C1AE_Noble Minds'!U19+'5C1J_Jeff Chamber'!U19+'5C1Q_Advantage'!U19+'5C1AF_JCFA-Laf'!U19+'5C1W_Willow'!U19+'5C1Z_Lincoln Prep'!U19+'5C1AA_Laurel'!U19+'5C1AB_Apex'!U19+'5C1AC_Smothers'!U19+'5C1AD_Greater'!U19+'5C1R_Iberville'!U19+'5C1N_Delta'!U19+'5C1S_LC Col Prep'!U19+'5C1T_Northeast'!U19+'5C1U_Acadiana Ren'!U19+'5C1I_LA Key'!U19+'5C1V_Laf Ren'!U19+'5C1O_Impact'!U19+'5C1P_Vision'!U19+'5C2_LAVCA'!V19+'5C1H_Southwest'!U19+'5C1G_JS Clark'!U19+'5C1AH_BRUP'!U19+'5C1X_Tangi'!U19+'5C1Y_GEO'!U19+'5C1AI_Harmony'!U19+'5C1AJ_Athlos'!U19+'5C1AG_Collegiate'!U19+'5C1M_GEO Mid'!U19+Placeholder_Tallulah!U19</f>
        <v>0</v>
      </c>
      <c r="W19" s="93">
        <f>'5C1B_DArbonne'!V19+'5C1A_Madison'!V19+'5C1C_Intl High'!V19+'5C3_UnvView'!W19+'5C1F_L.C. Charter'!V19+'5C1E_LFNO'!V19+'5C1D_NOMMA'!V19+'5C1AE_Noble Minds'!V19+'5C1J_Jeff Chamber'!V19+'5C1Q_Advantage'!V19+'5C1AF_JCFA-Laf'!V19+'5C1W_Willow'!V19+'5C1Z_Lincoln Prep'!V19+'5C1AA_Laurel'!V19+'5C1AB_Apex'!V19+'5C1AC_Smothers'!V19+'5C1AD_Greater'!V19+'5C1R_Iberville'!V19+'5C1N_Delta'!V19+'5C1S_LC Col Prep'!V19+'5C1T_Northeast'!V19+'5C1U_Acadiana Ren'!V19+'5C1I_LA Key'!V19+'5C1V_Laf Ren'!V19+'5C1O_Impact'!V19+'5C1P_Vision'!V19+'5C2_LAVCA'!W19+'5C1H_Southwest'!V19+'5C1G_JS Clark'!V19+'5C1AH_BRUP'!V19+'5C1X_Tangi'!V19+'5C1Y_GEO'!V19+'5C1AI_Harmony'!V19+'5C1AJ_Athlos'!V19+'5C1AG_Collegiate'!V19+'5C1M_GEO Mid'!V19+Placeholder_Tallulah!V19</f>
        <v>0</v>
      </c>
      <c r="X19" s="74">
        <f>'5C1B_DArbonne'!W19+'5C1A_Madison'!W19+'5C1C_Intl High'!W19+'5C3_UnvView'!X19+'5C1F_L.C. Charter'!W19+'5C1E_LFNO'!W19+'5C1D_NOMMA'!W19+'5C1AE_Noble Minds'!W19+'5C1J_Jeff Chamber'!W19+'5C1Q_Advantage'!W19+'5C1AF_JCFA-Laf'!W19+'5C1W_Willow'!W19+'5C1Z_Lincoln Prep'!W19+'5C1AA_Laurel'!W19+'5C1AB_Apex'!W19+'5C1AC_Smothers'!W19+'5C1AD_Greater'!W19+'5C1R_Iberville'!W19+'5C1N_Delta'!W19+'5C1S_LC Col Prep'!W19+'5C1T_Northeast'!W19+'5C1U_Acadiana Ren'!W19+'5C1I_LA Key'!W19+'5C1V_Laf Ren'!W19+'5C1O_Impact'!W19+'5C1P_Vision'!W19+'5C2_LAVCA'!X19+'5C1H_Southwest'!W19+'5C1G_JS Clark'!W19+'5C1AH_BRUP'!W19+'5C1X_Tangi'!W19+'5C1Y_GEO'!W19+'5C1AI_Harmony'!W19+'5C1AJ_Athlos'!W19+'5C1AG_Collegiate'!W19+'5C1M_GEO Mid'!W19+Placeholder_Tallulah!W19</f>
        <v>0</v>
      </c>
      <c r="Y19" s="93">
        <f>'5C1B_DArbonne'!X19+'5C1A_Madison'!X19+'5C1C_Intl High'!X19+'5C3_UnvView'!Y19+'5C1F_L.C. Charter'!X19+'5C1E_LFNO'!X19+'5C1D_NOMMA'!X19+'5C1AE_Noble Minds'!X19+'5C1J_Jeff Chamber'!X19+'5C1Q_Advantage'!X19+'5C1AF_JCFA-Laf'!X19+'5C1W_Willow'!X19+'5C1Z_Lincoln Prep'!X19+'5C1AA_Laurel'!X19+'5C1AB_Apex'!X19+'5C1AC_Smothers'!X19+'5C1AD_Greater'!X19+'5C1R_Iberville'!X19+'5C1N_Delta'!X19+'5C1S_LC Col Prep'!X19+'5C1T_Northeast'!X19+'5C1U_Acadiana Ren'!X19+'5C1I_LA Key'!X19+'5C1V_Laf Ren'!X19+'5C1O_Impact'!X19+'5C1P_Vision'!X19+'5C2_LAVCA'!Y19+'5C1H_Southwest'!X19+'5C1G_JS Clark'!X19+'5C1AH_BRUP'!X19+'5C1X_Tangi'!X19+'5C1Y_GEO'!X19+'5C1AI_Harmony'!X19+'5C1AJ_Athlos'!X19+'5C1AG_Collegiate'!X19+'5C1M_GEO Mid'!X19+Placeholder_Tallulah!X19</f>
        <v>0</v>
      </c>
      <c r="Z19" s="56">
        <f>'5C1B_DArbonne'!Y19+'5C1A_Madison'!Y19+'5C1C_Intl High'!Y19+'5C3_UnvView'!Z19+'5C1F_L.C. Charter'!Y19+'5C1E_LFNO'!Y19+'5C1D_NOMMA'!Y19+'5C1AE_Noble Minds'!Y19+'5C1J_Jeff Chamber'!Y19+'5C1Q_Advantage'!Y19+'5C1AF_JCFA-Laf'!Y19+'5C1W_Willow'!Y19+'5C1Z_Lincoln Prep'!Y19+'5C1AA_Laurel'!Y19+'5C1AB_Apex'!Y19+'5C1AC_Smothers'!Y19+'5C1AD_Greater'!Y19+'5C1R_Iberville'!Y19+'5C1N_Delta'!Y19+'5C1S_LC Col Prep'!Y19+'5C1T_Northeast'!Y19+'5C1U_Acadiana Ren'!Y19+'5C1I_LA Key'!Y19+'5C1V_Laf Ren'!Y19+'5C1O_Impact'!Y19+'5C1P_Vision'!Y19+'5C2_LAVCA'!Z19+'5C1H_Southwest'!Y19+'5C1G_JS Clark'!Y19+'5C1AH_BRUP'!Y19+'5C1X_Tangi'!Y19+'5C1Y_GEO'!Y19+'5C1AI_Harmony'!Y19+'5C1AJ_Athlos'!Y19+'5C1AG_Collegiate'!Y19+'5C1M_GEO Mid'!Y19+Placeholder_Tallulah!Y19</f>
        <v>0</v>
      </c>
      <c r="AA19" s="93">
        <f>'5C1B_DArbonne'!Z19+'5C1A_Madison'!Z19+'5C1C_Intl High'!Z19+'5C3_UnvView'!AA19+'5C1F_L.C. Charter'!Z19+'5C1E_LFNO'!Z19+'5C1D_NOMMA'!Z19+'5C1AE_Noble Minds'!Z19+'5C1J_Jeff Chamber'!Z19+'5C1Q_Advantage'!Z19+'5C1AF_JCFA-Laf'!Z19+'5C1W_Willow'!Z19+'5C1Z_Lincoln Prep'!Z19+'5C1AA_Laurel'!Z19+'5C1AB_Apex'!Z19+'5C1AC_Smothers'!Z19+'5C1AD_Greater'!Z19+'5C1R_Iberville'!Z19+'5C1N_Delta'!Z19+'5C1S_LC Col Prep'!Z19+'5C1T_Northeast'!Z19+'5C1U_Acadiana Ren'!Z19+'5C1I_LA Key'!Z19+'5C1V_Laf Ren'!Z19+'5C1O_Impact'!Z19+'5C1P_Vision'!Z19+'5C2_LAVCA'!AA19+'5C1H_Southwest'!Z19+'5C1G_JS Clark'!Z19+'5C1AH_BRUP'!Z19+'5C1X_Tangi'!Z19+'5C1Y_GEO'!Z19+'5C1AI_Harmony'!Z19+'5C1AJ_Athlos'!Z19+'5C1AG_Collegiate'!Z19+'5C1M_GEO Mid'!Z19+Placeholder_Tallulah!Z19</f>
        <v>0</v>
      </c>
      <c r="AB19" s="56">
        <f>'5C1B_DArbonne'!AA19+'5C1A_Madison'!AA19+'5C1C_Intl High'!AA19+'5C3_UnvView'!AB19+'5C1F_L.C. Charter'!AA19+'5C1E_LFNO'!AA19+'5C1D_NOMMA'!AA19+'5C1AE_Noble Minds'!AA19+'5C1J_Jeff Chamber'!AA19+'5C1Q_Advantage'!AA19+'5C1AF_JCFA-Laf'!AA19+'5C1W_Willow'!AA19+'5C1Z_Lincoln Prep'!AA19+'5C1AA_Laurel'!AA19+'5C1AB_Apex'!AA19+'5C1AC_Smothers'!AA19+'5C1AD_Greater'!AA19+'5C1R_Iberville'!AA19+'5C1N_Delta'!AA19+'5C1S_LC Col Prep'!AA19+'5C1T_Northeast'!AA19+'5C1U_Acadiana Ren'!AA19+'5C1I_LA Key'!AA19+'5C1V_Laf Ren'!AA19+'5C1O_Impact'!AA19+'5C1P_Vision'!AA19+'5C2_LAVCA'!AB19+'5C1H_Southwest'!AA19+'5C1G_JS Clark'!AA19+'5C1AH_BRUP'!AA19+'5C1X_Tangi'!AA19+'5C1Y_GEO'!AA19+'5C1AI_Harmony'!AA19+'5C1AJ_Athlos'!AA19+'5C1AG_Collegiate'!AA19+'5C1M_GEO Mid'!AA19+Placeholder_Tallulah!AA19</f>
        <v>0</v>
      </c>
      <c r="AC19" s="56">
        <f>'5C1B_DArbonne'!AB19+'5C1A_Madison'!AB19+'5C1C_Intl High'!AB19+'5C3_UnvView'!AC19+'5C1F_L.C. Charter'!AB19+'5C1E_LFNO'!AB19+'5C1D_NOMMA'!AB19+'5C1AE_Noble Minds'!AB19+'5C1J_Jeff Chamber'!AB19+'5C1Q_Advantage'!AB19+'5C1AF_JCFA-Laf'!AB19+'5C1W_Willow'!AB19+'5C1Z_Lincoln Prep'!AB19+'5C1AA_Laurel'!AB19+'5C1AB_Apex'!AB19+'5C1AC_Smothers'!AB19+'5C1AD_Greater'!AB19+'5C1R_Iberville'!AB19+'5C1N_Delta'!AB19+'5C1S_LC Col Prep'!AB19+'5C1T_Northeast'!AB19+'5C1U_Acadiana Ren'!AB19+'5C1I_LA Key'!AB19+'5C1V_Laf Ren'!AB19+'5C1O_Impact'!AB19+'5C1P_Vision'!AB19+'5C2_LAVCA'!AC19+'5C1H_Southwest'!AB19+'5C1G_JS Clark'!AB19+'5C1AH_BRUP'!AB19+'5C1X_Tangi'!AB19+'5C1Y_GEO'!AB19+'5C1AI_Harmony'!AB19+'5C1AJ_Athlos'!AB19+'5C1AG_Collegiate'!AB19+'5C1M_GEO Mid'!AB19+Placeholder_Tallulah!AB19</f>
        <v>0</v>
      </c>
      <c r="AD19" s="93">
        <f>'5C1B_DArbonne'!AC19+'5C1A_Madison'!AC19+'5C1C_Intl High'!AC19+'5C3_UnvView'!AD19+'5C1F_L.C. Charter'!AC19+'5C1E_LFNO'!AC19+'5C1D_NOMMA'!AC19+'5C1AE_Noble Minds'!AC19+'5C1J_Jeff Chamber'!AC19+'5C1Q_Advantage'!AC19+'5C1AF_JCFA-Laf'!AC19+'5C1W_Willow'!AC19+'5C1Z_Lincoln Prep'!AC19+'5C1AA_Laurel'!AC19+'5C1AB_Apex'!AC19+'5C1AC_Smothers'!AC19+'5C1AD_Greater'!AC19+'5C1R_Iberville'!AC19+'5C1N_Delta'!AC19+'5C1S_LC Col Prep'!AC19+'5C1T_Northeast'!AC19+'5C1U_Acadiana Ren'!AC19+'5C1I_LA Key'!AC19+'5C1V_Laf Ren'!AC19+'5C1O_Impact'!AC19+'5C1P_Vision'!AC19+'5C2_LAVCA'!AD19+'5C1H_Southwest'!AC19+'5C1G_JS Clark'!AC19+'5C1AH_BRUP'!AC19+'5C1X_Tangi'!AC19+'5C1Y_GEO'!AC19+'5C1AI_Harmony'!AC19+'5C1AJ_Athlos'!AC19+'5C1AG_Collegiate'!AC19+'5C1M_GEO Mid'!AC19+Placeholder_Tallulah!AC19</f>
        <v>0</v>
      </c>
      <c r="AE19" s="97">
        <f>'5C1B_DArbonne'!AD19+'5C1A_Madison'!AD19+'5C1C_Intl High'!AD19+'5C3_UnvView'!AE19+'5C1F_L.C. Charter'!AD19+'5C1E_LFNO'!AD19+'5C1D_NOMMA'!AD19+'5C1AE_Noble Minds'!AD19+'5C1J_Jeff Chamber'!AD19+'5C1Q_Advantage'!AD19+'5C1AF_JCFA-Laf'!AD19+'5C1W_Willow'!AD19+'5C1Z_Lincoln Prep'!AD19+'5C1AA_Laurel'!AD19+'5C1AB_Apex'!AD19+'5C1AC_Smothers'!AD19+'5C1AD_Greater'!AD19+'5C1R_Iberville'!AD19+'5C1N_Delta'!AD19+'5C1S_LC Col Prep'!AD19+'5C1T_Northeast'!AD19+'5C1U_Acadiana Ren'!AD19+'5C1I_LA Key'!AD19+'5C1V_Laf Ren'!AD19+'5C1O_Impact'!AD19+'5C1P_Vision'!AD19+'5C2_LAVCA'!AE19+'5C1H_Southwest'!AD19+'5C1G_JS Clark'!AD19+'5C1AH_BRUP'!AD19+'5C1X_Tangi'!AD19+'5C1Y_GEO'!AD19+'5C1AI_Harmony'!AD19+'5C1AJ_Athlos'!AD19+'5C1AG_Collegiate'!AD19+'5C1M_GEO Mid'!AD19+Placeholder_Tallulah!AD19</f>
        <v>0</v>
      </c>
      <c r="AF19" s="75">
        <f>'Source Data'!N19</f>
        <v>2844</v>
      </c>
      <c r="AG19" s="90">
        <f>'5C1B_DArbonne'!AF19+'5C1A_Madison'!AF19+'5C1C_Intl High'!AF19+'5C3_UnvView'!AG19+'5C1F_L.C. Charter'!AF19+'5C1E_LFNO'!AF19+'5C1D_NOMMA'!AF19+'5C1AE_Noble Minds'!AF19+'5C1J_Jeff Chamber'!AF19+'5C1Q_Advantage'!AF19+'5C1AF_JCFA-Laf'!AF19+'5C1W_Willow'!AF19+'5C1Z_Lincoln Prep'!AF19+'5C1AA_Laurel'!AF19+'5C1AB_Apex'!AF19+'5C1AC_Smothers'!AF19+'5C1AD_Greater'!AF19+'5C1R_Iberville'!AF19+'5C1N_Delta'!AF19+'5C1S_LC Col Prep'!AF19+'5C1T_Northeast'!AF19+'5C1U_Acadiana Ren'!AF19+'5C1I_LA Key'!AF19+'5C1V_Laf Ren'!AF19+'5C1O_Impact'!AF19+'5C1P_Vision'!AF19+'5C2_LAVCA'!AG19+'5C1H_Southwest'!AF19+'5C1G_JS Clark'!AF19+'5C1AH_BRUP'!AF19+'5C1X_Tangi'!AF19+'5C1Y_GEO'!AF19+'5C1AI_Harmony'!AF19+'5C1AJ_Athlos'!AF19+'5C1AG_Collegiate'!AF19+'5C1M_GEO Mid'!AF19+Placeholder_Tallulah!AF19</f>
        <v>0</v>
      </c>
      <c r="AH19" s="319">
        <f>'5C1B_DArbonne'!AG19+'5C1A_Madison'!AG19+'5C1C_Intl High'!AG19+'5C3_UnvView'!AH19+'5C1F_L.C. Charter'!AG19+'5C1E_LFNO'!AG19+'5C1D_NOMMA'!AG19+'5C1AE_Noble Minds'!AG19+'5C1J_Jeff Chamber'!AG19+'5C1Q_Advantage'!AG19+'5C1AF_JCFA-Laf'!AG19+'5C1W_Willow'!AG19+'5C1Z_Lincoln Prep'!AG19+'5C1AA_Laurel'!AG19+'5C1AB_Apex'!AG19+'5C1AC_Smothers'!AG19+'5C1AD_Greater'!AG19+'5C1R_Iberville'!AG19+'5C1N_Delta'!AG19+'5C1S_LC Col Prep'!AG19+'5C1T_Northeast'!AG19+'5C1U_Acadiana Ren'!AG19+'5C1I_LA Key'!AG19+'5C1V_Laf Ren'!AG19+'5C1O_Impact'!AG19+'5C1P_Vision'!AG19+'5C2_LAVCA'!AH19+'5C1H_Southwest'!AG19+'5C1G_JS Clark'!AG19+'5C1AH_BRUP'!AG19+'5C1X_Tangi'!AG19+'5C1Y_GEO'!AG19+'5C1AI_Harmony'!AG19+'5C1AJ_Athlos'!AG19+'5C1AG_Collegiate'!AG19+'5C1M_GEO Mid'!AG19+Placeholder_Tallulah!AG19</f>
        <v>0</v>
      </c>
      <c r="AI19" s="75">
        <f>'5C1B_DArbonne'!AH19+'5C1A_Madison'!AH19+'5C1C_Intl High'!AH19+'5C3_UnvView'!AI19+'5C1F_L.C. Charter'!AH19+'5C1E_LFNO'!AH19+'5C1D_NOMMA'!AH19+'5C1AE_Noble Minds'!AH19+'5C1J_Jeff Chamber'!AH19+'5C1Q_Advantage'!AH19+'5C1AF_JCFA-Laf'!AH19+'5C1W_Willow'!AH19+'5C1Z_Lincoln Prep'!AH19+'5C1AA_Laurel'!AH19+'5C1AB_Apex'!AH19+'5C1AC_Smothers'!AH19+'5C1AD_Greater'!AH19+'5C1R_Iberville'!AH19+'5C1N_Delta'!AH19+'5C1S_LC Col Prep'!AH19+'5C1T_Northeast'!AH19+'5C1U_Acadiana Ren'!AH19+'5C1I_LA Key'!AH19+'5C1V_Laf Ren'!AH19+'5C1O_Impact'!AH19+'5C1P_Vision'!AH19+'5C2_LAVCA'!AI19+'5C1H_Southwest'!AH19+'5C1G_JS Clark'!AH19+'5C1AH_BRUP'!AH19+'5C1X_Tangi'!AH19+'5C1Y_GEO'!AH19+'5C1AI_Harmony'!AH19+'5C1AJ_Athlos'!AH19+'5C1AG_Collegiate'!AH19+'5C1M_GEO Mid'!AH19+Placeholder_Tallulah!AH19</f>
        <v>0</v>
      </c>
      <c r="AJ19" s="319">
        <f>'5C1B_DArbonne'!AI19+'5C1A_Madison'!AI19+'5C1C_Intl High'!AI19+'5C3_UnvView'!AJ19+'5C1F_L.C. Charter'!AI19+'5C1E_LFNO'!AI19+'5C1D_NOMMA'!AI19+'5C1AE_Noble Minds'!AI19+'5C1J_Jeff Chamber'!AI19+'5C1Q_Advantage'!AI19+'5C1AF_JCFA-Laf'!AI19+'5C1W_Willow'!AI19+'5C1Z_Lincoln Prep'!AI19+'5C1AA_Laurel'!AI19+'5C1AB_Apex'!AI19+'5C1AC_Smothers'!AI19+'5C1AD_Greater'!AI19+'5C1R_Iberville'!AI19+'5C1N_Delta'!AI19+'5C1S_LC Col Prep'!AI19+'5C1T_Northeast'!AI19+'5C1U_Acadiana Ren'!AI19+'5C1I_LA Key'!AI19+'5C1V_Laf Ren'!AI19+'5C1O_Impact'!AI19+'5C1P_Vision'!AI19+'5C2_LAVCA'!AJ19+'5C1H_Southwest'!AI19+'5C1G_JS Clark'!AI19+'5C1AH_BRUP'!AI19+'5C1X_Tangi'!AI19+'5C1Y_GEO'!AI19+'5C1AI_Harmony'!AI19+'5C1AJ_Athlos'!AI19+'5C1AG_Collegiate'!AI19+'5C1M_GEO Mid'!AI19+Placeholder_Tallulah!AI19</f>
        <v>0</v>
      </c>
      <c r="AK19" s="77">
        <f>'5C1B_DArbonne'!AJ19+'5C1A_Madison'!AJ19+'5C1C_Intl High'!AJ19+'5C3_UnvView'!AK19+'5C1F_L.C. Charter'!AJ19+'5C1E_LFNO'!AJ19+'5C1D_NOMMA'!AJ19+'5C1AE_Noble Minds'!AJ19+'5C1J_Jeff Chamber'!AJ19+'5C1Q_Advantage'!AJ19+'5C1AF_JCFA-Laf'!AJ19+'5C1W_Willow'!AJ19+'5C1Z_Lincoln Prep'!AJ19+'5C1AA_Laurel'!AJ19+'5C1AB_Apex'!AJ19+'5C1AC_Smothers'!AJ19+'5C1AD_Greater'!AJ19+'5C1R_Iberville'!AJ19+'5C1N_Delta'!AJ19+'5C1S_LC Col Prep'!AJ19+'5C1T_Northeast'!AJ19+'5C1U_Acadiana Ren'!AJ19+'5C1I_LA Key'!AJ19+'5C1V_Laf Ren'!AJ19+'5C1O_Impact'!AJ19+'5C1P_Vision'!AJ19+'5C2_LAVCA'!AK19+'5C1H_Southwest'!AJ19+'5C1G_JS Clark'!AJ19+'5C1AH_BRUP'!AJ19+'5C1X_Tangi'!AJ19+'5C1Y_GEO'!AJ19+'5C1AI_Harmony'!AJ19+'5C1AJ_Athlos'!AJ19+'5C1AG_Collegiate'!AJ19+'5C1M_GEO Mid'!AJ19+Placeholder_Tallulah!AJ19</f>
        <v>0</v>
      </c>
      <c r="AL19" s="76">
        <f>'5C1B_DArbonne'!AK19+'5C1A_Madison'!AK19+'5C1C_Intl High'!AK19+'5C3_UnvView'!AL19+'5C1F_L.C. Charter'!AK19+'5C1E_LFNO'!AK19+'5C1D_NOMMA'!AK19+'5C1AE_Noble Minds'!AK19+'5C1J_Jeff Chamber'!AK19+'5C1Q_Advantage'!AK19+'5C1AF_JCFA-Laf'!AK19+'5C1W_Willow'!AK19+'5C1Z_Lincoln Prep'!AK19+'5C1AA_Laurel'!AK19+'5C1AB_Apex'!AK19+'5C1AC_Smothers'!AK19+'5C1AD_Greater'!AK19+'5C1R_Iberville'!AK19+'5C1N_Delta'!AK19+'5C1S_LC Col Prep'!AK19+'5C1T_Northeast'!AK19+'5C1U_Acadiana Ren'!AK19+'5C1I_LA Key'!AK19+'5C1V_Laf Ren'!AK19+'5C1O_Impact'!AK19+'5C1P_Vision'!AK19+'5C2_LAVCA'!AL19+'5C1H_Southwest'!AK19+'5C1G_JS Clark'!AK19+'5C1AH_BRUP'!AK19+'5C1X_Tangi'!AK19+'5C1Y_GEO'!AK19+'5C1AI_Harmony'!AK19+'5C1AJ_Athlos'!AK19+'5C1AG_Collegiate'!AK19+'5C1M_GEO Mid'!AK19+Placeholder_Tallulah!AK19</f>
        <v>0</v>
      </c>
      <c r="AM19" s="90">
        <f>'5C1B_DArbonne'!AL19+'5C1A_Madison'!AL19+'5C1C_Intl High'!AL19+'5C3_UnvView'!AM19+'5C1F_L.C. Charter'!AL19+'5C1E_LFNO'!AL19+'5C1D_NOMMA'!AL19+'5C1AE_Noble Minds'!AL19+'5C1J_Jeff Chamber'!AL19+'5C1Q_Advantage'!AL19+'5C1AF_JCFA-Laf'!AL19+'5C1W_Willow'!AL19+'5C1Z_Lincoln Prep'!AL19+'5C1AA_Laurel'!AL19+'5C1AB_Apex'!AL19+'5C1AC_Smothers'!AL19+'5C1AD_Greater'!AL19+'5C1R_Iberville'!AL19+'5C1N_Delta'!AL19+'5C1S_LC Col Prep'!AL19+'5C1T_Northeast'!AL19+'5C1U_Acadiana Ren'!AL19+'5C1I_LA Key'!AL19+'5C1V_Laf Ren'!AL19+'5C1O_Impact'!AL19+'5C1P_Vision'!AL19+'5C2_LAVCA'!AM19+'5C1H_Southwest'!AL19+'5C1G_JS Clark'!AL19+'5C1AH_BRUP'!AL19+'5C1X_Tangi'!AL19+'5C1Y_GEO'!AL19+'5C1AI_Harmony'!AL19+'5C1AJ_Athlos'!AL19+'5C1AG_Collegiate'!AL19+'5C1M_GEO Mid'!AL19+Placeholder_Tallulah!AL19</f>
        <v>295633</v>
      </c>
      <c r="AN19" s="79">
        <f>'5C1B_DArbonne'!AM19+'5C1A_Madison'!AM19+'5C1C_Intl High'!AM19+'5C3_UnvView'!AN19+'5C1F_L.C. Charter'!AM19+'5C1E_LFNO'!AM19+'5C1D_NOMMA'!AM19+'5C1AE_Noble Minds'!AM19+'5C1J_Jeff Chamber'!AM19+'5C1Q_Advantage'!AM19+'5C1AF_JCFA-Laf'!AM19+'5C1W_Willow'!AM19+'5C1Z_Lincoln Prep'!AM19+'5C1AA_Laurel'!AM19+'5C1AB_Apex'!AM19+'5C1AC_Smothers'!AM19+'5C1AD_Greater'!AM19+'5C1R_Iberville'!AM19+'5C1N_Delta'!AM19+'5C1S_LC Col Prep'!AM19+'5C1T_Northeast'!AM19+'5C1U_Acadiana Ren'!AM19+'5C1I_LA Key'!AM19+'5C1V_Laf Ren'!AM19+'5C1O_Impact'!AM19+'5C1P_Vision'!AM19+'5C2_LAVCA'!AN19+'5C1H_Southwest'!AM19+'5C1G_JS Clark'!AM19+'5C1AH_BRUP'!AM19+'5C1X_Tangi'!AM19+'5C1Y_GEO'!AM19+'5C1AI_Harmony'!AM19+'5C1AJ_Athlos'!AM19+'5C1AG_Collegiate'!AM19+'5C1M_GEO Mid'!AM19+Placeholder_Tallulah!AM19</f>
        <v>0</v>
      </c>
      <c r="AO19" s="90">
        <f>'5C1B_DArbonne'!AN19+'5C1A_Madison'!AN19+'5C1C_Intl High'!AN19+'5C3_UnvView'!AO19+'5C1F_L.C. Charter'!AN19+'5C1E_LFNO'!AN19+'5C1D_NOMMA'!AN19+'5C1AE_Noble Minds'!AN19+'5C1J_Jeff Chamber'!AN19+'5C1Q_Advantage'!AN19+'5C1AF_JCFA-Laf'!AN19+'5C1W_Willow'!AN19+'5C1Z_Lincoln Prep'!AN19+'5C1AA_Laurel'!AN19+'5C1AB_Apex'!AN19+'5C1AC_Smothers'!AN19+'5C1AD_Greater'!AN19+'5C1R_Iberville'!AN19+'5C1N_Delta'!AN19+'5C1S_LC Col Prep'!AN19+'5C1T_Northeast'!AN19+'5C1U_Acadiana Ren'!AN19+'5C1I_LA Key'!AN19+'5C1V_Laf Ren'!AN19+'5C1O_Impact'!AN19+'5C1P_Vision'!AN19+'5C2_LAVCA'!AO19+'5C1H_Southwest'!AN19+'5C1G_JS Clark'!AN19+'5C1AH_BRUP'!AN19+'5C1X_Tangi'!AN19+'5C1Y_GEO'!AN19+'5C1AI_Harmony'!AN19+'5C1AJ_Athlos'!AN19+'5C1AG_Collegiate'!AN19+'5C1M_GEO Mid'!AN19+Placeholder_Tallulah!AN19</f>
        <v>0</v>
      </c>
      <c r="AP19" s="77">
        <f>'5C1B_DArbonne'!AO19+'5C1A_Madison'!AO19+'5C1C_Intl High'!AO19+'5C3_UnvView'!AP19+'5C1F_L.C. Charter'!AO19+'5C1E_LFNO'!AO19+'5C1D_NOMMA'!AO19+'5C1AE_Noble Minds'!AO19+'5C1J_Jeff Chamber'!AO19+'5C1Q_Advantage'!AO19+'5C1AF_JCFA-Laf'!AO19+'5C1W_Willow'!AO19+'5C1Z_Lincoln Prep'!AO19+'5C1AA_Laurel'!AO19+'5C1AB_Apex'!AO19+'5C1AC_Smothers'!AO19+'5C1AD_Greater'!AO19+'5C1R_Iberville'!AO19+'5C1N_Delta'!AO19+'5C1S_LC Col Prep'!AO19+'5C1T_Northeast'!AO19+'5C1U_Acadiana Ren'!AO19+'5C1I_LA Key'!AO19+'5C1V_Laf Ren'!AO19+'5C1O_Impact'!AO19+'5C1P_Vision'!AO19+'5C2_LAVCA'!AP19+'5C1H_Southwest'!AO19+'5C1G_JS Clark'!AO19+'5C1AH_BRUP'!AO19+'5C1X_Tangi'!AO19+'5C1Y_GEO'!AO19+'5C1AI_Harmony'!AO19+'5C1AJ_Athlos'!AO19+'5C1AG_Collegiate'!AO19+'5C1M_GEO Mid'!AO19+Placeholder_Tallulah!AO19</f>
        <v>-2675</v>
      </c>
      <c r="AQ19" s="90">
        <f>'5C1B_DArbonne'!AP19+'5C1A_Madison'!AP19+'5C1C_Intl High'!AP19+'5C3_UnvView'!AQ19+'5C1F_L.C. Charter'!AP19+'5C1E_LFNO'!AP19+'5C1D_NOMMA'!AP19+'5C1AE_Noble Minds'!AP19+'5C1J_Jeff Chamber'!AP19+'5C1Q_Advantage'!AP19+'5C1AF_JCFA-Laf'!AP19+'5C1W_Willow'!AP19+'5C1Z_Lincoln Prep'!AP19+'5C1AA_Laurel'!AP19+'5C1AB_Apex'!AP19+'5C1AC_Smothers'!AP19+'5C1AD_Greater'!AP19+'5C1R_Iberville'!AP19+'5C1N_Delta'!AP19+'5C1S_LC Col Prep'!AP19+'5C1T_Northeast'!AP19+'5C1U_Acadiana Ren'!AP19+'5C1I_LA Key'!AP19+'5C1V_Laf Ren'!AP19+'5C1O_Impact'!AP19+'5C1P_Vision'!AP19+'5C2_LAVCA'!AQ19+'5C1H_Southwest'!AP19+'5C1G_JS Clark'!AP19+'5C1AH_BRUP'!AP19+'5C1X_Tangi'!AP19+'5C1Y_GEO'!AP19+'5C1AI_Harmony'!AP19+'5C1AJ_Athlos'!AP19+'5C1AG_Collegiate'!AP19+'5C1M_GEO Mid'!AP19+Placeholder_Tallulah!AP19</f>
        <v>0</v>
      </c>
      <c r="AR19" s="77">
        <f>'5C1B_DArbonne'!AQ19+'5C1A_Madison'!AQ19+'5C1C_Intl High'!AQ19+'5C3_UnvView'!AR19+'5C1F_L.C. Charter'!AQ19+'5C1E_LFNO'!AQ19+'5C1D_NOMMA'!AQ19+'5C1AE_Noble Minds'!AQ19+'5C1J_Jeff Chamber'!AQ19+'5C1Q_Advantage'!AQ19+'5C1AF_JCFA-Laf'!AQ19+'5C1W_Willow'!AQ19+'5C1Z_Lincoln Prep'!AQ19+'5C1AA_Laurel'!AQ19+'5C1AB_Apex'!AQ19+'5C1AC_Smothers'!AQ19+'5C1AD_Greater'!AQ19+'5C1R_Iberville'!AQ19+'5C1N_Delta'!AQ19+'5C1S_LC Col Prep'!AQ19+'5C1T_Northeast'!AQ19+'5C1U_Acadiana Ren'!AQ19+'5C1I_LA Key'!AQ19+'5C1V_Laf Ren'!AQ19+'5C1O_Impact'!AQ19+'5C1P_Vision'!AQ19+'5C2_LAVCA'!AR19+'5C1H_Southwest'!AQ19+'5C1G_JS Clark'!AQ19+'5C1AH_BRUP'!AQ19+'5C1X_Tangi'!AQ19+'5C1Y_GEO'!AQ19+'5C1AI_Harmony'!AQ19+'5C1AJ_Athlos'!AQ19+'5C1AG_Collegiate'!AQ19+'5C1M_GEO Mid'!AQ19+Placeholder_Tallulah!AQ19</f>
        <v>0</v>
      </c>
      <c r="AS19" s="77">
        <f>'5C1B_DArbonne'!AR19+'5C1A_Madison'!AR19+'5C1C_Intl High'!AR19+'5C3_UnvView'!AS19+'5C1F_L.C. Charter'!AR19+'5C1E_LFNO'!AR19+'5C1D_NOMMA'!AR19+'5C1AE_Noble Minds'!AR19+'5C1J_Jeff Chamber'!AR19+'5C1Q_Advantage'!AR19+'5C1AF_JCFA-Laf'!AR19+'5C1W_Willow'!AR19+'5C1Z_Lincoln Prep'!AR19+'5C1AA_Laurel'!AR19+'5C1AB_Apex'!AR19+'5C1AC_Smothers'!AR19+'5C1AD_Greater'!AR19+'5C1R_Iberville'!AR19+'5C1N_Delta'!AR19+'5C1S_LC Col Prep'!AR19+'5C1T_Northeast'!AR19+'5C1U_Acadiana Ren'!AR19+'5C1I_LA Key'!AR19+'5C1V_Laf Ren'!AR19+'5C1O_Impact'!AR19+'5C1P_Vision'!AR19+'5C2_LAVCA'!AS19+'5C1H_Southwest'!AR19+'5C1G_JS Clark'!AR19+'5C1AH_BRUP'!AR19+'5C1X_Tangi'!AR19+'5C1Y_GEO'!AR19+'5C1AI_Harmony'!AR19+'5C1AJ_Athlos'!AR19+'5C1AG_Collegiate'!AR19+'5C1M_GEO Mid'!AR19+Placeholder_Tallulah!AR19</f>
        <v>0</v>
      </c>
      <c r="AT19" s="90">
        <f>'5C1B_DArbonne'!AS19+'5C1A_Madison'!AS19+'5C1C_Intl High'!AS19+'5C3_UnvView'!AT19+'5C1F_L.C. Charter'!AS19+'5C1E_LFNO'!AS19+'5C1D_NOMMA'!AS19+'5C1AE_Noble Minds'!AS19+'5C1J_Jeff Chamber'!AS19+'5C1Q_Advantage'!AS19+'5C1AF_JCFA-Laf'!AS19+'5C1W_Willow'!AS19+'5C1Z_Lincoln Prep'!AS19+'5C1AA_Laurel'!AS19+'5C1AB_Apex'!AS19+'5C1AC_Smothers'!AS19+'5C1AD_Greater'!AS19+'5C1R_Iberville'!AS19+'5C1N_Delta'!AS19+'5C1S_LC Col Prep'!AS19+'5C1T_Northeast'!AS19+'5C1U_Acadiana Ren'!AS19+'5C1I_LA Key'!AS19+'5C1V_Laf Ren'!AS19+'5C1O_Impact'!AS19+'5C1P_Vision'!AS19+'5C2_LAVCA'!AT19+'5C1H_Southwest'!AS19+'5C1G_JS Clark'!AS19+'5C1AH_BRUP'!AS19+'5C1X_Tangi'!AS19+'5C1Y_GEO'!AS19+'5C1AI_Harmony'!AS19+'5C1AJ_Athlos'!AS19+'5C1AG_Collegiate'!AS19+'5C1M_GEO Mid'!AS19+Placeholder_Tallulah!AS19</f>
        <v>31236</v>
      </c>
      <c r="AU19" s="78">
        <f t="shared" si="1"/>
        <v>0</v>
      </c>
      <c r="AV19" s="87">
        <f t="shared" si="2"/>
        <v>31236</v>
      </c>
      <c r="AW19" s="189"/>
      <c r="AX19" s="74" t="e">
        <f>'5C1B_DArbonne'!AU19+'5C1A_Madison'!AU19+'5C1C_Intl High'!AU19+'5C3_UnvView'!AV19+'5C1F_L.C. Charter'!AU19+'5C1E_LFNO'!AU19+'5C1D_NOMMA'!AU19+'5C1AE_Noble Minds'!AU19+'5C1J_Jeff Chamber'!AU19+'5C1Q_Advantage'!AU19+'5C1AF_JCFA-Laf'!AU19+'5C1W_Willow'!AU19+'5C1Z_Lincoln Prep'!AU19+'5C1AA_Laurel'!AU19+'5C1AB_Apex'!AU19+'5C1AC_Smothers'!AU19+'5C1AD_Greater'!AU19+'5C1R_Iberville'!AU19+'5C1N_Delta'!AU19+'5C1S_LC Col Prep'!AU19+'5C1T_Northeast'!AU19+'5C1U_Acadiana Ren'!AU19+'5C1I_LA Key'!AU19+'5C1V_Laf Ren'!AU19+'5C1O_Impact'!AU19+'5C1P_Vision'!AU19+'5C2_LAVCA'!AV19+'5C1H_Southwest'!AU19+'5C1G_JS Clark'!AU19+'5C1AH_BRUP'!AU19+'5C1X_Tangi'!AU19+'5C1Y_GEO'!AU19+'5C1AI_Harmony'!AU19+'5C1AJ_Athlos'!AU19+'5C1AG_Collegiate'!AU19+'5C1M_GEO Mid'!AU19+Placeholder_Tallulah!#REF!</f>
        <v>#REF!</v>
      </c>
      <c r="AY19" s="74">
        <f t="shared" si="3"/>
        <v>0</v>
      </c>
      <c r="AZ19" s="74" t="e">
        <f t="shared" si="4"/>
        <v>#REF!</v>
      </c>
    </row>
    <row r="20" spans="1:52" ht="16.149999999999999" customHeight="1" x14ac:dyDescent="0.2">
      <c r="A20" s="54">
        <v>14</v>
      </c>
      <c r="B20" s="55" t="s">
        <v>20</v>
      </c>
      <c r="C20" s="319">
        <f>'5C1B_DArbonne'!C20+'5C1A_Madison'!C20+'5C1C_Intl High'!C20+'5C3_UnvView'!C20+'5C1F_L.C. Charter'!C20+'5C1E_LFNO'!C20+'5C1D_NOMMA'!C20+'5C1AE_Noble Minds'!C20+'5C1J_Jeff Chamber'!C20+'5C1Q_Advantage'!C20+'5C1AF_JCFA-Laf'!C20+'5C1W_Willow'!C20+'5C1Z_Lincoln Prep'!C20+'5C1AA_Laurel'!C20+'5C1AB_Apex'!C20+'5C1AC_Smothers'!C20+'5C1AD_Greater'!C20+'5C1R_Iberville'!C20+'5C1N_Delta'!C20+'5C1S_LC Col Prep'!C20+'5C1T_Northeast'!C20+'5C1U_Acadiana Ren'!C20+'5C1I_LA Key'!C20+'5C1V_Laf Ren'!C20+'5C1O_Impact'!C20+'5C1P_Vision'!C20+'5C2_LAVCA'!C20+'5C1H_Southwest'!C20+'5C1G_JS Clark'!C20+'5C1AH_BRUP'!C20+'5C1X_Tangi'!C20+'5C1Y_GEO'!C20+'5C1AI_Harmony'!C20+'5C1AJ_Athlos'!C20+'5C1AG_Collegiate'!C20+'5C1M_GEO Mid'!C20+Placeholder_Tallulah!C20</f>
        <v>0</v>
      </c>
      <c r="D20" s="56">
        <f>'Source Data'!H20</f>
        <v>5011.2312545353479</v>
      </c>
      <c r="E20" s="74">
        <f>'5C1B_DArbonne'!E20+'5C1A_Madison'!E20+'5C1C_Intl High'!E20+'5C3_UnvView'!E20+'5C1F_L.C. Charter'!E20+'5C1E_LFNO'!E20+'5C1D_NOMMA'!E20+'5C1AE_Noble Minds'!E20+'5C1J_Jeff Chamber'!E20+'5C1Q_Advantage'!E20+'5C1AF_JCFA-Laf'!E20+'5C1W_Willow'!E20+'5C1Z_Lincoln Prep'!E20+'5C1AA_Laurel'!E20+'5C1AB_Apex'!E20+'5C1AC_Smothers'!E20+'5C1AD_Greater'!E20+'5C1R_Iberville'!E20+'5C1N_Delta'!E20+'5C1S_LC Col Prep'!E20+'5C1T_Northeast'!E20+'5C1U_Acadiana Ren'!E20+'5C1I_LA Key'!E20+'5C1V_Laf Ren'!E20+'5C1O_Impact'!E20+'5C1P_Vision'!E20+'5C2_LAVCA'!E20+'5C1H_Southwest'!E20+'5C1G_JS Clark'!E20+'5C1AH_BRUP'!E20+'5C1X_Tangi'!E20+'5C1Y_GEO'!E20+'5C1AI_Harmony'!E20+'5C1AJ_Athlos'!E20+'5C1AG_Collegiate'!E20+'5C1M_GEO Mid'!E20+Placeholder_Tallulah!E20</f>
        <v>0</v>
      </c>
      <c r="F20" s="337">
        <f>'5C1B_DArbonne'!F20+'5C1A_Madison'!F20+'5C1C_Intl High'!F20+'5C3_UnvView'!F20+'5C1F_L.C. Charter'!F20+'5C1E_LFNO'!F20+'5C1D_NOMMA'!F20+'5C1AE_Noble Minds'!F20+'5C1J_Jeff Chamber'!F20+'5C1Q_Advantage'!F20+'5C1AF_JCFA-Laf'!F20+'5C1W_Willow'!F20+'5C1Z_Lincoln Prep'!F20+'5C1AA_Laurel'!F20+'5C1AB_Apex'!F20+'5C1AC_Smothers'!F20+'5C1AD_Greater'!F20+'5C1R_Iberville'!F20+'5C1N_Delta'!F20+'5C1S_LC Col Prep'!F20+'5C1T_Northeast'!F20+'5C1U_Acadiana Ren'!F20+'5C1I_LA Key'!F20+'5C1V_Laf Ren'!F20+'5C1O_Impact'!F20+'5C1P_Vision'!F20+'5C2_LAVCA'!F20+'5C1H_Southwest'!F20+'5C1G_JS Clark'!F20+'5C1AH_BRUP'!F20+'5C1X_Tangi'!F20+'5C1Y_GEO'!F20+'5C1AI_Harmony'!F20+'5C1AJ_Athlos'!F20+'5C1AG_Collegiate'!F20+'5C1M_GEO Mid'!F20+Placeholder_Tallulah!F20</f>
        <v>0</v>
      </c>
      <c r="G20" s="56">
        <f>'Source Data'!I20</f>
        <v>644.89230424636412</v>
      </c>
      <c r="H20" s="74">
        <f>'5C1B_DArbonne'!H20+'5C1A_Madison'!H20+'5C1C_Intl High'!H20+'5C3_UnvView'!H20+'5C1F_L.C. Charter'!H20+'5C1E_LFNO'!H20+'5C1D_NOMMA'!H20+'5C1AE_Noble Minds'!H20+'5C1J_Jeff Chamber'!H20+'5C1Q_Advantage'!H20+'5C1AF_JCFA-Laf'!H20+'5C1W_Willow'!H20+'5C1Z_Lincoln Prep'!H20+'5C1AA_Laurel'!H20+'5C1AB_Apex'!H20+'5C1AC_Smothers'!H20+'5C1AD_Greater'!H20+'5C1R_Iberville'!H20+'5C1N_Delta'!H20+'5C1S_LC Col Prep'!H20+'5C1T_Northeast'!H20+'5C1U_Acadiana Ren'!H20+'5C1I_LA Key'!H20+'5C1V_Laf Ren'!H20+'5C1O_Impact'!H20+'5C1P_Vision'!H20+'5C2_LAVCA'!H20+'5C1H_Southwest'!H20+'5C1G_JS Clark'!H20+'5C1AH_BRUP'!H20+'5C1X_Tangi'!H20+'5C1Y_GEO'!H20+'5C1AI_Harmony'!H20+'5C1AJ_Athlos'!H20+'5C1AG_Collegiate'!H20+'5C1M_GEO Mid'!H20+Placeholder_Tallulah!H20</f>
        <v>0</v>
      </c>
      <c r="I20" s="337">
        <f>'5C1B_DArbonne'!I20+'5C1A_Madison'!I20+'5C1C_Intl High'!I20+'5C3_UnvView'!I20+'5C1F_L.C. Charter'!I20+'5C1E_LFNO'!I20+'5C1D_NOMMA'!I20+'5C1AE_Noble Minds'!I20+'5C1J_Jeff Chamber'!I20+'5C1Q_Advantage'!I20+'5C1AF_JCFA-Laf'!I20+'5C1W_Willow'!I20+'5C1Z_Lincoln Prep'!I20+'5C1AA_Laurel'!I20+'5C1AB_Apex'!I20+'5C1AC_Smothers'!I20+'5C1AD_Greater'!I20+'5C1R_Iberville'!I20+'5C1N_Delta'!I20+'5C1S_LC Col Prep'!I20+'5C1T_Northeast'!I20+'5C1U_Acadiana Ren'!I20+'5C1I_LA Key'!I20+'5C1V_Laf Ren'!I20+'5C1O_Impact'!I20+'5C1P_Vision'!I20+'5C2_LAVCA'!I20+'5C1H_Southwest'!I20+'5C1G_JS Clark'!I20+'5C1AH_BRUP'!I20+'5C1X_Tangi'!I20+'5C1Y_GEO'!I20+'5C1AI_Harmony'!I20+'5C1AJ_Athlos'!I20+'5C1AG_Collegiate'!I20+'5C1M_GEO Mid'!I20+Placeholder_Tallulah!I20</f>
        <v>0</v>
      </c>
      <c r="J20" s="56">
        <f>'Source Data'!J20</f>
        <v>175.87971933991753</v>
      </c>
      <c r="K20" s="74">
        <f>'5C1B_DArbonne'!K20+'5C1A_Madison'!K20+'5C1C_Intl High'!K20+'5C3_UnvView'!K20+'5C1F_L.C. Charter'!K20+'5C1E_LFNO'!K20+'5C1D_NOMMA'!K20+'5C1AE_Noble Minds'!K20+'5C1J_Jeff Chamber'!K20+'5C1Q_Advantage'!K20+'5C1AF_JCFA-Laf'!K20+'5C1W_Willow'!K20+'5C1Z_Lincoln Prep'!K20+'5C1AA_Laurel'!K20+'5C1AB_Apex'!K20+'5C1AC_Smothers'!K20+'5C1AD_Greater'!K20+'5C1R_Iberville'!K20+'5C1N_Delta'!K20+'5C1S_LC Col Prep'!K20+'5C1T_Northeast'!K20+'5C1U_Acadiana Ren'!K20+'5C1I_LA Key'!K20+'5C1V_Laf Ren'!K20+'5C1O_Impact'!K20+'5C1P_Vision'!K20+'5C2_LAVCA'!K20+'5C1H_Southwest'!K20+'5C1G_JS Clark'!K20+'5C1AH_BRUP'!K20+'5C1X_Tangi'!K20+'5C1Y_GEO'!K20+'5C1AI_Harmony'!K20+'5C1AJ_Athlos'!K20+'5C1AG_Collegiate'!K20+'5C1M_GEO Mid'!K20+Placeholder_Tallulah!K20</f>
        <v>0</v>
      </c>
      <c r="L20" s="337">
        <f>'5C1B_DArbonne'!L20+'5C1A_Madison'!L20+'5C1C_Intl High'!L20+'5C3_UnvView'!L20+'5C1F_L.C. Charter'!L20+'5C1E_LFNO'!L20+'5C1D_NOMMA'!L20+'5C1AE_Noble Minds'!L20+'5C1J_Jeff Chamber'!L20+'5C1Q_Advantage'!L20+'5C1AF_JCFA-Laf'!L20+'5C1W_Willow'!L20+'5C1Z_Lincoln Prep'!L20+'5C1AA_Laurel'!L20+'5C1AB_Apex'!L20+'5C1AC_Smothers'!L20+'5C1AD_Greater'!L20+'5C1R_Iberville'!L20+'5C1N_Delta'!L20+'5C1S_LC Col Prep'!L20+'5C1T_Northeast'!L20+'5C1U_Acadiana Ren'!L20+'5C1I_LA Key'!L20+'5C1V_Laf Ren'!L20+'5C1O_Impact'!L20+'5C1P_Vision'!L20+'5C2_LAVCA'!L20+'5C1H_Southwest'!L20+'5C1G_JS Clark'!L20+'5C1AH_BRUP'!L20+'5C1X_Tangi'!L20+'5C1Y_GEO'!L20+'5C1AI_Harmony'!L20+'5C1AJ_Athlos'!L20+'5C1AG_Collegiate'!L20+'5C1M_GEO Mid'!L20+Placeholder_Tallulah!L20</f>
        <v>0</v>
      </c>
      <c r="M20" s="56">
        <f>'Source Data'!K20</f>
        <v>4396.9929834979375</v>
      </c>
      <c r="N20" s="74">
        <f>'5C1B_DArbonne'!N20+'5C1A_Madison'!N20+'5C1C_Intl High'!N20+'5C3_UnvView'!N20+'5C1F_L.C. Charter'!N20+'5C1E_LFNO'!N20+'5C1D_NOMMA'!N20+'5C1AE_Noble Minds'!N20+'5C1J_Jeff Chamber'!N20+'5C1Q_Advantage'!N20+'5C1AF_JCFA-Laf'!N20+'5C1W_Willow'!N20+'5C1Z_Lincoln Prep'!N20+'5C1AA_Laurel'!N20+'5C1AB_Apex'!N20+'5C1AC_Smothers'!N20+'5C1AD_Greater'!N20+'5C1R_Iberville'!N20+'5C1N_Delta'!N20+'5C1S_LC Col Prep'!N20+'5C1T_Northeast'!N20+'5C1U_Acadiana Ren'!N20+'5C1I_LA Key'!N20+'5C1V_Laf Ren'!N20+'5C1O_Impact'!N20+'5C1P_Vision'!N20+'5C2_LAVCA'!N20+'5C1H_Southwest'!N20+'5C1G_JS Clark'!N20+'5C1AH_BRUP'!N20+'5C1X_Tangi'!N20+'5C1Y_GEO'!N20+'5C1AI_Harmony'!N20+'5C1AJ_Athlos'!N20+'5C1AG_Collegiate'!N20+'5C1M_GEO Mid'!N20+Placeholder_Tallulah!N20</f>
        <v>0</v>
      </c>
      <c r="O20" s="337">
        <f>'5C1B_DArbonne'!O20+'5C1A_Madison'!O20+'5C1C_Intl High'!O20+'5C3_UnvView'!O20+'5C1F_L.C. Charter'!O20+'5C1E_LFNO'!O20+'5C1D_NOMMA'!O20+'5C1AE_Noble Minds'!O20+'5C1J_Jeff Chamber'!O20+'5C1Q_Advantage'!O20+'5C1AF_JCFA-Laf'!O20+'5C1W_Willow'!O20+'5C1Z_Lincoln Prep'!O20+'5C1AA_Laurel'!O20+'5C1AB_Apex'!O20+'5C1AC_Smothers'!O20+'5C1AD_Greater'!O20+'5C1R_Iberville'!O20+'5C1N_Delta'!O20+'5C1S_LC Col Prep'!O20+'5C1T_Northeast'!O20+'5C1U_Acadiana Ren'!O20+'5C1I_LA Key'!O20+'5C1V_Laf Ren'!O20+'5C1O_Impact'!O20+'5C1P_Vision'!O20+'5C2_LAVCA'!O20+'5C1H_Southwest'!O20+'5C1G_JS Clark'!O20+'5C1AH_BRUP'!O20+'5C1X_Tangi'!O20+'5C1Y_GEO'!O20+'5C1AI_Harmony'!O20+'5C1AJ_Athlos'!O20+'5C1AG_Collegiate'!O20+'5C1M_GEO Mid'!O20+Placeholder_Tallulah!O20</f>
        <v>0</v>
      </c>
      <c r="P20" s="56">
        <f>'Source Data'!L20</f>
        <v>1758.7971933991751</v>
      </c>
      <c r="Q20" s="74">
        <f>'5C1B_DArbonne'!Q20+'5C1A_Madison'!Q20+'5C1C_Intl High'!Q20+'5C3_UnvView'!Q20+'5C1F_L.C. Charter'!Q20+'5C1E_LFNO'!Q20+'5C1D_NOMMA'!Q20+'5C1AE_Noble Minds'!Q20+'5C1J_Jeff Chamber'!Q20+'5C1Q_Advantage'!Q20+'5C1AF_JCFA-Laf'!Q20+'5C1W_Willow'!Q20+'5C1Z_Lincoln Prep'!Q20+'5C1AA_Laurel'!Q20+'5C1AB_Apex'!Q20+'5C1AC_Smothers'!Q20+'5C1AD_Greater'!Q20+'5C1R_Iberville'!Q20+'5C1N_Delta'!Q20+'5C1S_LC Col Prep'!Q20+'5C1T_Northeast'!Q20+'5C1U_Acadiana Ren'!Q20+'5C1I_LA Key'!Q20+'5C1V_Laf Ren'!Q20+'5C1O_Impact'!Q20+'5C1P_Vision'!Q20+'5C2_LAVCA'!Q20+'5C1H_Southwest'!Q20+'5C1G_JS Clark'!Q20+'5C1AH_BRUP'!Q20+'5C1X_Tangi'!Q20+'5C1Y_GEO'!Q20+'5C1AI_Harmony'!Q20+'5C1AJ_Athlos'!Q20+'5C1AG_Collegiate'!Q20+'5C1M_GEO Mid'!Q20+Placeholder_Tallulah!Q20</f>
        <v>0</v>
      </c>
      <c r="R20" s="93">
        <f>'5C1B_DArbonne'!R20+'5C1A_Madison'!R20+'5C1C_Intl High'!R20+'5C3_UnvView'!R20+'5C1F_L.C. Charter'!R20+'5C1E_LFNO'!R20+'5C1D_NOMMA'!R20+'5C1AE_Noble Minds'!R20+'5C1J_Jeff Chamber'!R20+'5C1Q_Advantage'!R20+'5C1AF_JCFA-Laf'!R20+'5C1W_Willow'!R20+'5C1Z_Lincoln Prep'!R20+'5C1AA_Laurel'!R20+'5C1AB_Apex'!R20+'5C1AC_Smothers'!R20+'5C1AD_Greater'!R20+'5C1R_Iberville'!R20+'5C1N_Delta'!R20+'5C1S_LC Col Prep'!R20+'5C1T_Northeast'!R20+'5C1U_Acadiana Ren'!R20+'5C1I_LA Key'!R20+'5C1V_Laf Ren'!R20+'5C1O_Impact'!R20+'5C1P_Vision'!R20+'5C2_LAVCA'!R20+'5C1H_Southwest'!R20+'5C1G_JS Clark'!R20+'5C1AH_BRUP'!R20+'5C1X_Tangi'!R20+'5C1Y_GEO'!R20+'5C1AI_Harmony'!R20+'5C1AJ_Athlos'!R20+'5C1AG_Collegiate'!R20+'5C1M_GEO Mid'!R20+Placeholder_Tallulah!R20</f>
        <v>729704</v>
      </c>
      <c r="S20" s="1373">
        <f>'5C3_UnvView'!S20+'5C2_LAVCA'!S20</f>
        <v>9829</v>
      </c>
      <c r="T20" s="56">
        <f>'5C1B_DArbonne'!S20+'5C1A_Madison'!S20+'5C1C_Intl High'!S20+'5C3_UnvView'!T20+'5C1F_L.C. Charter'!S20+'5C1E_LFNO'!S20+'5C1D_NOMMA'!S20+'5C1AE_Noble Minds'!S20+'5C1J_Jeff Chamber'!S20+'5C1Q_Advantage'!S20+'5C1AF_JCFA-Laf'!S20+'5C1W_Willow'!S20+'5C1Z_Lincoln Prep'!S20+'5C1AA_Laurel'!S20+'5C1AB_Apex'!S20+'5C1AC_Smothers'!S20+'5C1AD_Greater'!S20+'5C1R_Iberville'!S20+'5C1N_Delta'!S20+'5C1S_LC Col Prep'!S20+'5C1T_Northeast'!S20+'5C1U_Acadiana Ren'!S20+'5C1I_LA Key'!S20+'5C1V_Laf Ren'!S20+'5C1O_Impact'!S20+'5C1P_Vision'!S20+'5C2_LAVCA'!T20+'5C1H_Southwest'!S20+'5C1G_JS Clark'!S20+'5C1AH_BRUP'!S20+'5C1X_Tangi'!S20+'5C1Y_GEO'!S20+'5C1AI_Harmony'!S20+'5C1AJ_Athlos'!S20+'5C1AG_Collegiate'!S20+'5C1M_GEO Mid'!S20+Placeholder_Tallulah!S20</f>
        <v>0</v>
      </c>
      <c r="U20" s="56">
        <f>'5C1B_DArbonne'!T20+'5C1A_Madison'!T20+'5C1C_Intl High'!T20+'5C3_UnvView'!U20+'5C1F_L.C. Charter'!T20+'5C1E_LFNO'!T20+'5C1D_NOMMA'!T20+'5C1AE_Noble Minds'!T20+'5C1J_Jeff Chamber'!T20+'5C1Q_Advantage'!T20+'5C1AF_JCFA-Laf'!T20+'5C1W_Willow'!T20+'5C1Z_Lincoln Prep'!T20+'5C1AA_Laurel'!T20+'5C1AB_Apex'!T20+'5C1AC_Smothers'!T20+'5C1AD_Greater'!T20+'5C1R_Iberville'!T20+'5C1N_Delta'!T20+'5C1S_LC Col Prep'!T20+'5C1T_Northeast'!T20+'5C1U_Acadiana Ren'!T20+'5C1I_LA Key'!T20+'5C1V_Laf Ren'!T20+'5C1O_Impact'!T20+'5C1P_Vision'!T20+'5C2_LAVCA'!U20+'5C1H_Southwest'!T20+'5C1G_JS Clark'!T20+'5C1AH_BRUP'!T20+'5C1X_Tangi'!T20+'5C1Y_GEO'!T20+'5C1AI_Harmony'!T20+'5C1AJ_Athlos'!T20+'5C1AG_Collegiate'!T20+'5C1M_GEO Mid'!T20+Placeholder_Tallulah!T20</f>
        <v>0</v>
      </c>
      <c r="V20" s="57">
        <f>'5C1B_DArbonne'!U20+'5C1A_Madison'!U20+'5C1C_Intl High'!U20+'5C3_UnvView'!V20+'5C1F_L.C. Charter'!U20+'5C1E_LFNO'!U20+'5C1D_NOMMA'!U20+'5C1AE_Noble Minds'!U20+'5C1J_Jeff Chamber'!U20+'5C1Q_Advantage'!U20+'5C1AF_JCFA-Laf'!U20+'5C1W_Willow'!U20+'5C1Z_Lincoln Prep'!U20+'5C1AA_Laurel'!U20+'5C1AB_Apex'!U20+'5C1AC_Smothers'!U20+'5C1AD_Greater'!U20+'5C1R_Iberville'!U20+'5C1N_Delta'!U20+'5C1S_LC Col Prep'!U20+'5C1T_Northeast'!U20+'5C1U_Acadiana Ren'!U20+'5C1I_LA Key'!U20+'5C1V_Laf Ren'!U20+'5C1O_Impact'!U20+'5C1P_Vision'!U20+'5C2_LAVCA'!V20+'5C1H_Southwest'!U20+'5C1G_JS Clark'!U20+'5C1AH_BRUP'!U20+'5C1X_Tangi'!U20+'5C1Y_GEO'!U20+'5C1AI_Harmony'!U20+'5C1AJ_Athlos'!U20+'5C1AG_Collegiate'!U20+'5C1M_GEO Mid'!U20+Placeholder_Tallulah!U20</f>
        <v>0</v>
      </c>
      <c r="W20" s="93">
        <f>'5C1B_DArbonne'!V20+'5C1A_Madison'!V20+'5C1C_Intl High'!V20+'5C3_UnvView'!W20+'5C1F_L.C. Charter'!V20+'5C1E_LFNO'!V20+'5C1D_NOMMA'!V20+'5C1AE_Noble Minds'!V20+'5C1J_Jeff Chamber'!V20+'5C1Q_Advantage'!V20+'5C1AF_JCFA-Laf'!V20+'5C1W_Willow'!V20+'5C1Z_Lincoln Prep'!V20+'5C1AA_Laurel'!V20+'5C1AB_Apex'!V20+'5C1AC_Smothers'!V20+'5C1AD_Greater'!V20+'5C1R_Iberville'!V20+'5C1N_Delta'!V20+'5C1S_LC Col Prep'!V20+'5C1T_Northeast'!V20+'5C1U_Acadiana Ren'!V20+'5C1I_LA Key'!V20+'5C1V_Laf Ren'!V20+'5C1O_Impact'!V20+'5C1P_Vision'!V20+'5C2_LAVCA'!W20+'5C1H_Southwest'!V20+'5C1G_JS Clark'!V20+'5C1AH_BRUP'!V20+'5C1X_Tangi'!V20+'5C1Y_GEO'!V20+'5C1AI_Harmony'!V20+'5C1AJ_Athlos'!V20+'5C1AG_Collegiate'!V20+'5C1M_GEO Mid'!V20+Placeholder_Tallulah!V20</f>
        <v>0</v>
      </c>
      <c r="X20" s="74">
        <f>'5C1B_DArbonne'!W20+'5C1A_Madison'!W20+'5C1C_Intl High'!W20+'5C3_UnvView'!X20+'5C1F_L.C. Charter'!W20+'5C1E_LFNO'!W20+'5C1D_NOMMA'!W20+'5C1AE_Noble Minds'!W20+'5C1J_Jeff Chamber'!W20+'5C1Q_Advantage'!W20+'5C1AF_JCFA-Laf'!W20+'5C1W_Willow'!W20+'5C1Z_Lincoln Prep'!W20+'5C1AA_Laurel'!W20+'5C1AB_Apex'!W20+'5C1AC_Smothers'!W20+'5C1AD_Greater'!W20+'5C1R_Iberville'!W20+'5C1N_Delta'!W20+'5C1S_LC Col Prep'!W20+'5C1T_Northeast'!W20+'5C1U_Acadiana Ren'!W20+'5C1I_LA Key'!W20+'5C1V_Laf Ren'!W20+'5C1O_Impact'!W20+'5C1P_Vision'!W20+'5C2_LAVCA'!X20+'5C1H_Southwest'!W20+'5C1G_JS Clark'!W20+'5C1AH_BRUP'!W20+'5C1X_Tangi'!W20+'5C1Y_GEO'!W20+'5C1AI_Harmony'!W20+'5C1AJ_Athlos'!W20+'5C1AG_Collegiate'!W20+'5C1M_GEO Mid'!W20+Placeholder_Tallulah!W20</f>
        <v>0</v>
      </c>
      <c r="Y20" s="93">
        <f>'5C1B_DArbonne'!X20+'5C1A_Madison'!X20+'5C1C_Intl High'!X20+'5C3_UnvView'!Y20+'5C1F_L.C. Charter'!X20+'5C1E_LFNO'!X20+'5C1D_NOMMA'!X20+'5C1AE_Noble Minds'!X20+'5C1J_Jeff Chamber'!X20+'5C1Q_Advantage'!X20+'5C1AF_JCFA-Laf'!X20+'5C1W_Willow'!X20+'5C1Z_Lincoln Prep'!X20+'5C1AA_Laurel'!X20+'5C1AB_Apex'!X20+'5C1AC_Smothers'!X20+'5C1AD_Greater'!X20+'5C1R_Iberville'!X20+'5C1N_Delta'!X20+'5C1S_LC Col Prep'!X20+'5C1T_Northeast'!X20+'5C1U_Acadiana Ren'!X20+'5C1I_LA Key'!X20+'5C1V_Laf Ren'!X20+'5C1O_Impact'!X20+'5C1P_Vision'!X20+'5C2_LAVCA'!Y20+'5C1H_Southwest'!X20+'5C1G_JS Clark'!X20+'5C1AH_BRUP'!X20+'5C1X_Tangi'!X20+'5C1Y_GEO'!X20+'5C1AI_Harmony'!X20+'5C1AJ_Athlos'!X20+'5C1AG_Collegiate'!X20+'5C1M_GEO Mid'!X20+Placeholder_Tallulah!X20</f>
        <v>0</v>
      </c>
      <c r="Z20" s="56">
        <f>'5C1B_DArbonne'!Y20+'5C1A_Madison'!Y20+'5C1C_Intl High'!Y20+'5C3_UnvView'!Z20+'5C1F_L.C. Charter'!Y20+'5C1E_LFNO'!Y20+'5C1D_NOMMA'!Y20+'5C1AE_Noble Minds'!Y20+'5C1J_Jeff Chamber'!Y20+'5C1Q_Advantage'!Y20+'5C1AF_JCFA-Laf'!Y20+'5C1W_Willow'!Y20+'5C1Z_Lincoln Prep'!Y20+'5C1AA_Laurel'!Y20+'5C1AB_Apex'!Y20+'5C1AC_Smothers'!Y20+'5C1AD_Greater'!Y20+'5C1R_Iberville'!Y20+'5C1N_Delta'!Y20+'5C1S_LC Col Prep'!Y20+'5C1T_Northeast'!Y20+'5C1U_Acadiana Ren'!Y20+'5C1I_LA Key'!Y20+'5C1V_Laf Ren'!Y20+'5C1O_Impact'!Y20+'5C1P_Vision'!Y20+'5C2_LAVCA'!Z20+'5C1H_Southwest'!Y20+'5C1G_JS Clark'!Y20+'5C1AH_BRUP'!Y20+'5C1X_Tangi'!Y20+'5C1Y_GEO'!Y20+'5C1AI_Harmony'!Y20+'5C1AJ_Athlos'!Y20+'5C1AG_Collegiate'!Y20+'5C1M_GEO Mid'!Y20+Placeholder_Tallulah!Y20</f>
        <v>0</v>
      </c>
      <c r="AA20" s="93">
        <f>'5C1B_DArbonne'!Z20+'5C1A_Madison'!Z20+'5C1C_Intl High'!Z20+'5C3_UnvView'!AA20+'5C1F_L.C. Charter'!Z20+'5C1E_LFNO'!Z20+'5C1D_NOMMA'!Z20+'5C1AE_Noble Minds'!Z20+'5C1J_Jeff Chamber'!Z20+'5C1Q_Advantage'!Z20+'5C1AF_JCFA-Laf'!Z20+'5C1W_Willow'!Z20+'5C1Z_Lincoln Prep'!Z20+'5C1AA_Laurel'!Z20+'5C1AB_Apex'!Z20+'5C1AC_Smothers'!Z20+'5C1AD_Greater'!Z20+'5C1R_Iberville'!Z20+'5C1N_Delta'!Z20+'5C1S_LC Col Prep'!Z20+'5C1T_Northeast'!Z20+'5C1U_Acadiana Ren'!Z20+'5C1I_LA Key'!Z20+'5C1V_Laf Ren'!Z20+'5C1O_Impact'!Z20+'5C1P_Vision'!Z20+'5C2_LAVCA'!AA20+'5C1H_Southwest'!Z20+'5C1G_JS Clark'!Z20+'5C1AH_BRUP'!Z20+'5C1X_Tangi'!Z20+'5C1Y_GEO'!Z20+'5C1AI_Harmony'!Z20+'5C1AJ_Athlos'!Z20+'5C1AG_Collegiate'!Z20+'5C1M_GEO Mid'!Z20+Placeholder_Tallulah!Z20</f>
        <v>0</v>
      </c>
      <c r="AB20" s="56">
        <f>'5C1B_DArbonne'!AA20+'5C1A_Madison'!AA20+'5C1C_Intl High'!AA20+'5C3_UnvView'!AB20+'5C1F_L.C. Charter'!AA20+'5C1E_LFNO'!AA20+'5C1D_NOMMA'!AA20+'5C1AE_Noble Minds'!AA20+'5C1J_Jeff Chamber'!AA20+'5C1Q_Advantage'!AA20+'5C1AF_JCFA-Laf'!AA20+'5C1W_Willow'!AA20+'5C1Z_Lincoln Prep'!AA20+'5C1AA_Laurel'!AA20+'5C1AB_Apex'!AA20+'5C1AC_Smothers'!AA20+'5C1AD_Greater'!AA20+'5C1R_Iberville'!AA20+'5C1N_Delta'!AA20+'5C1S_LC Col Prep'!AA20+'5C1T_Northeast'!AA20+'5C1U_Acadiana Ren'!AA20+'5C1I_LA Key'!AA20+'5C1V_Laf Ren'!AA20+'5C1O_Impact'!AA20+'5C1P_Vision'!AA20+'5C2_LAVCA'!AB20+'5C1H_Southwest'!AA20+'5C1G_JS Clark'!AA20+'5C1AH_BRUP'!AA20+'5C1X_Tangi'!AA20+'5C1Y_GEO'!AA20+'5C1AI_Harmony'!AA20+'5C1AJ_Athlos'!AA20+'5C1AG_Collegiate'!AA20+'5C1M_GEO Mid'!AA20+Placeholder_Tallulah!AA20</f>
        <v>0</v>
      </c>
      <c r="AC20" s="56">
        <f>'5C1B_DArbonne'!AB20+'5C1A_Madison'!AB20+'5C1C_Intl High'!AB20+'5C3_UnvView'!AC20+'5C1F_L.C. Charter'!AB20+'5C1E_LFNO'!AB20+'5C1D_NOMMA'!AB20+'5C1AE_Noble Minds'!AB20+'5C1J_Jeff Chamber'!AB20+'5C1Q_Advantage'!AB20+'5C1AF_JCFA-Laf'!AB20+'5C1W_Willow'!AB20+'5C1Z_Lincoln Prep'!AB20+'5C1AA_Laurel'!AB20+'5C1AB_Apex'!AB20+'5C1AC_Smothers'!AB20+'5C1AD_Greater'!AB20+'5C1R_Iberville'!AB20+'5C1N_Delta'!AB20+'5C1S_LC Col Prep'!AB20+'5C1T_Northeast'!AB20+'5C1U_Acadiana Ren'!AB20+'5C1I_LA Key'!AB20+'5C1V_Laf Ren'!AB20+'5C1O_Impact'!AB20+'5C1P_Vision'!AB20+'5C2_LAVCA'!AC20+'5C1H_Southwest'!AB20+'5C1G_JS Clark'!AB20+'5C1AH_BRUP'!AB20+'5C1X_Tangi'!AB20+'5C1Y_GEO'!AB20+'5C1AI_Harmony'!AB20+'5C1AJ_Athlos'!AB20+'5C1AG_Collegiate'!AB20+'5C1M_GEO Mid'!AB20+Placeholder_Tallulah!AB20</f>
        <v>0</v>
      </c>
      <c r="AD20" s="93">
        <f>'5C1B_DArbonne'!AC20+'5C1A_Madison'!AC20+'5C1C_Intl High'!AC20+'5C3_UnvView'!AD20+'5C1F_L.C. Charter'!AC20+'5C1E_LFNO'!AC20+'5C1D_NOMMA'!AC20+'5C1AE_Noble Minds'!AC20+'5C1J_Jeff Chamber'!AC20+'5C1Q_Advantage'!AC20+'5C1AF_JCFA-Laf'!AC20+'5C1W_Willow'!AC20+'5C1Z_Lincoln Prep'!AC20+'5C1AA_Laurel'!AC20+'5C1AB_Apex'!AC20+'5C1AC_Smothers'!AC20+'5C1AD_Greater'!AC20+'5C1R_Iberville'!AC20+'5C1N_Delta'!AC20+'5C1S_LC Col Prep'!AC20+'5C1T_Northeast'!AC20+'5C1U_Acadiana Ren'!AC20+'5C1I_LA Key'!AC20+'5C1V_Laf Ren'!AC20+'5C1O_Impact'!AC20+'5C1P_Vision'!AC20+'5C2_LAVCA'!AD20+'5C1H_Southwest'!AC20+'5C1G_JS Clark'!AC20+'5C1AH_BRUP'!AC20+'5C1X_Tangi'!AC20+'5C1Y_GEO'!AC20+'5C1AI_Harmony'!AC20+'5C1AJ_Athlos'!AC20+'5C1AG_Collegiate'!AC20+'5C1M_GEO Mid'!AC20+Placeholder_Tallulah!AC20</f>
        <v>0</v>
      </c>
      <c r="AE20" s="97">
        <f>'5C1B_DArbonne'!AD20+'5C1A_Madison'!AD20+'5C1C_Intl High'!AD20+'5C3_UnvView'!AE20+'5C1F_L.C. Charter'!AD20+'5C1E_LFNO'!AD20+'5C1D_NOMMA'!AD20+'5C1AE_Noble Minds'!AD20+'5C1J_Jeff Chamber'!AD20+'5C1Q_Advantage'!AD20+'5C1AF_JCFA-Laf'!AD20+'5C1W_Willow'!AD20+'5C1Z_Lincoln Prep'!AD20+'5C1AA_Laurel'!AD20+'5C1AB_Apex'!AD20+'5C1AC_Smothers'!AD20+'5C1AD_Greater'!AD20+'5C1R_Iberville'!AD20+'5C1N_Delta'!AD20+'5C1S_LC Col Prep'!AD20+'5C1T_Northeast'!AD20+'5C1U_Acadiana Ren'!AD20+'5C1I_LA Key'!AD20+'5C1V_Laf Ren'!AD20+'5C1O_Impact'!AD20+'5C1P_Vision'!AD20+'5C2_LAVCA'!AE20+'5C1H_Southwest'!AD20+'5C1G_JS Clark'!AD20+'5C1AH_BRUP'!AD20+'5C1X_Tangi'!AD20+'5C1Y_GEO'!AD20+'5C1AI_Harmony'!AD20+'5C1AJ_Athlos'!AD20+'5C1AG_Collegiate'!AD20+'5C1M_GEO Mid'!AD20+Placeholder_Tallulah!AD20</f>
        <v>0</v>
      </c>
      <c r="AF20" s="75">
        <f>'Source Data'!N20</f>
        <v>3342</v>
      </c>
      <c r="AG20" s="90">
        <f>'5C1B_DArbonne'!AF20+'5C1A_Madison'!AF20+'5C1C_Intl High'!AF20+'5C3_UnvView'!AG20+'5C1F_L.C. Charter'!AF20+'5C1E_LFNO'!AF20+'5C1D_NOMMA'!AF20+'5C1AE_Noble Minds'!AF20+'5C1J_Jeff Chamber'!AF20+'5C1Q_Advantage'!AF20+'5C1AF_JCFA-Laf'!AF20+'5C1W_Willow'!AF20+'5C1Z_Lincoln Prep'!AF20+'5C1AA_Laurel'!AF20+'5C1AB_Apex'!AF20+'5C1AC_Smothers'!AF20+'5C1AD_Greater'!AF20+'5C1R_Iberville'!AF20+'5C1N_Delta'!AF20+'5C1S_LC Col Prep'!AF20+'5C1T_Northeast'!AF20+'5C1U_Acadiana Ren'!AF20+'5C1I_LA Key'!AF20+'5C1V_Laf Ren'!AF20+'5C1O_Impact'!AF20+'5C1P_Vision'!AF20+'5C2_LAVCA'!AG20+'5C1H_Southwest'!AF20+'5C1G_JS Clark'!AF20+'5C1AH_BRUP'!AF20+'5C1X_Tangi'!AF20+'5C1Y_GEO'!AF20+'5C1AI_Harmony'!AF20+'5C1AJ_Athlos'!AF20+'5C1AG_Collegiate'!AF20+'5C1M_GEO Mid'!AF20+Placeholder_Tallulah!AF20</f>
        <v>0</v>
      </c>
      <c r="AH20" s="319">
        <f>'5C1B_DArbonne'!AG20+'5C1A_Madison'!AG20+'5C1C_Intl High'!AG20+'5C3_UnvView'!AH20+'5C1F_L.C. Charter'!AG20+'5C1E_LFNO'!AG20+'5C1D_NOMMA'!AG20+'5C1AE_Noble Minds'!AG20+'5C1J_Jeff Chamber'!AG20+'5C1Q_Advantage'!AG20+'5C1AF_JCFA-Laf'!AG20+'5C1W_Willow'!AG20+'5C1Z_Lincoln Prep'!AG20+'5C1AA_Laurel'!AG20+'5C1AB_Apex'!AG20+'5C1AC_Smothers'!AG20+'5C1AD_Greater'!AG20+'5C1R_Iberville'!AG20+'5C1N_Delta'!AG20+'5C1S_LC Col Prep'!AG20+'5C1T_Northeast'!AG20+'5C1U_Acadiana Ren'!AG20+'5C1I_LA Key'!AG20+'5C1V_Laf Ren'!AG20+'5C1O_Impact'!AG20+'5C1P_Vision'!AG20+'5C2_LAVCA'!AH20+'5C1H_Southwest'!AG20+'5C1G_JS Clark'!AG20+'5C1AH_BRUP'!AG20+'5C1X_Tangi'!AG20+'5C1Y_GEO'!AG20+'5C1AI_Harmony'!AG20+'5C1AJ_Athlos'!AG20+'5C1AG_Collegiate'!AG20+'5C1M_GEO Mid'!AG20+Placeholder_Tallulah!AG20</f>
        <v>0</v>
      </c>
      <c r="AI20" s="75">
        <f>'5C1B_DArbonne'!AH20+'5C1A_Madison'!AH20+'5C1C_Intl High'!AH20+'5C3_UnvView'!AI20+'5C1F_L.C. Charter'!AH20+'5C1E_LFNO'!AH20+'5C1D_NOMMA'!AH20+'5C1AE_Noble Minds'!AH20+'5C1J_Jeff Chamber'!AH20+'5C1Q_Advantage'!AH20+'5C1AF_JCFA-Laf'!AH20+'5C1W_Willow'!AH20+'5C1Z_Lincoln Prep'!AH20+'5C1AA_Laurel'!AH20+'5C1AB_Apex'!AH20+'5C1AC_Smothers'!AH20+'5C1AD_Greater'!AH20+'5C1R_Iberville'!AH20+'5C1N_Delta'!AH20+'5C1S_LC Col Prep'!AH20+'5C1T_Northeast'!AH20+'5C1U_Acadiana Ren'!AH20+'5C1I_LA Key'!AH20+'5C1V_Laf Ren'!AH20+'5C1O_Impact'!AH20+'5C1P_Vision'!AH20+'5C2_LAVCA'!AI20+'5C1H_Southwest'!AH20+'5C1G_JS Clark'!AH20+'5C1AH_BRUP'!AH20+'5C1X_Tangi'!AH20+'5C1Y_GEO'!AH20+'5C1AI_Harmony'!AH20+'5C1AJ_Athlos'!AH20+'5C1AG_Collegiate'!AH20+'5C1M_GEO Mid'!AH20+Placeholder_Tallulah!AH20</f>
        <v>0</v>
      </c>
      <c r="AJ20" s="319">
        <f>'5C1B_DArbonne'!AI20+'5C1A_Madison'!AI20+'5C1C_Intl High'!AI20+'5C3_UnvView'!AJ20+'5C1F_L.C. Charter'!AI20+'5C1E_LFNO'!AI20+'5C1D_NOMMA'!AI20+'5C1AE_Noble Minds'!AI20+'5C1J_Jeff Chamber'!AI20+'5C1Q_Advantage'!AI20+'5C1AF_JCFA-Laf'!AI20+'5C1W_Willow'!AI20+'5C1Z_Lincoln Prep'!AI20+'5C1AA_Laurel'!AI20+'5C1AB_Apex'!AI20+'5C1AC_Smothers'!AI20+'5C1AD_Greater'!AI20+'5C1R_Iberville'!AI20+'5C1N_Delta'!AI20+'5C1S_LC Col Prep'!AI20+'5C1T_Northeast'!AI20+'5C1U_Acadiana Ren'!AI20+'5C1I_LA Key'!AI20+'5C1V_Laf Ren'!AI20+'5C1O_Impact'!AI20+'5C1P_Vision'!AI20+'5C2_LAVCA'!AJ20+'5C1H_Southwest'!AI20+'5C1G_JS Clark'!AI20+'5C1AH_BRUP'!AI20+'5C1X_Tangi'!AI20+'5C1Y_GEO'!AI20+'5C1AI_Harmony'!AI20+'5C1AJ_Athlos'!AI20+'5C1AG_Collegiate'!AI20+'5C1M_GEO Mid'!AI20+Placeholder_Tallulah!AI20</f>
        <v>0</v>
      </c>
      <c r="AK20" s="77">
        <f>'5C1B_DArbonne'!AJ20+'5C1A_Madison'!AJ20+'5C1C_Intl High'!AJ20+'5C3_UnvView'!AK20+'5C1F_L.C. Charter'!AJ20+'5C1E_LFNO'!AJ20+'5C1D_NOMMA'!AJ20+'5C1AE_Noble Minds'!AJ20+'5C1J_Jeff Chamber'!AJ20+'5C1Q_Advantage'!AJ20+'5C1AF_JCFA-Laf'!AJ20+'5C1W_Willow'!AJ20+'5C1Z_Lincoln Prep'!AJ20+'5C1AA_Laurel'!AJ20+'5C1AB_Apex'!AJ20+'5C1AC_Smothers'!AJ20+'5C1AD_Greater'!AJ20+'5C1R_Iberville'!AJ20+'5C1N_Delta'!AJ20+'5C1S_LC Col Prep'!AJ20+'5C1T_Northeast'!AJ20+'5C1U_Acadiana Ren'!AJ20+'5C1I_LA Key'!AJ20+'5C1V_Laf Ren'!AJ20+'5C1O_Impact'!AJ20+'5C1P_Vision'!AJ20+'5C2_LAVCA'!AK20+'5C1H_Southwest'!AJ20+'5C1G_JS Clark'!AJ20+'5C1AH_BRUP'!AJ20+'5C1X_Tangi'!AJ20+'5C1Y_GEO'!AJ20+'5C1AI_Harmony'!AJ20+'5C1AJ_Athlos'!AJ20+'5C1AG_Collegiate'!AJ20+'5C1M_GEO Mid'!AJ20+Placeholder_Tallulah!AJ20</f>
        <v>0</v>
      </c>
      <c r="AL20" s="76">
        <f>'5C1B_DArbonne'!AK20+'5C1A_Madison'!AK20+'5C1C_Intl High'!AK20+'5C3_UnvView'!AL20+'5C1F_L.C. Charter'!AK20+'5C1E_LFNO'!AK20+'5C1D_NOMMA'!AK20+'5C1AE_Noble Minds'!AK20+'5C1J_Jeff Chamber'!AK20+'5C1Q_Advantage'!AK20+'5C1AF_JCFA-Laf'!AK20+'5C1W_Willow'!AK20+'5C1Z_Lincoln Prep'!AK20+'5C1AA_Laurel'!AK20+'5C1AB_Apex'!AK20+'5C1AC_Smothers'!AK20+'5C1AD_Greater'!AK20+'5C1R_Iberville'!AK20+'5C1N_Delta'!AK20+'5C1S_LC Col Prep'!AK20+'5C1T_Northeast'!AK20+'5C1U_Acadiana Ren'!AK20+'5C1I_LA Key'!AK20+'5C1V_Laf Ren'!AK20+'5C1O_Impact'!AK20+'5C1P_Vision'!AK20+'5C2_LAVCA'!AL20+'5C1H_Southwest'!AK20+'5C1G_JS Clark'!AK20+'5C1AH_BRUP'!AK20+'5C1X_Tangi'!AK20+'5C1Y_GEO'!AK20+'5C1AI_Harmony'!AK20+'5C1AJ_Athlos'!AK20+'5C1AG_Collegiate'!AK20+'5C1M_GEO Mid'!AK20+Placeholder_Tallulah!AK20</f>
        <v>0</v>
      </c>
      <c r="AM20" s="90">
        <f>'5C1B_DArbonne'!AL20+'5C1A_Madison'!AL20+'5C1C_Intl High'!AL20+'5C3_UnvView'!AM20+'5C1F_L.C. Charter'!AL20+'5C1E_LFNO'!AL20+'5C1D_NOMMA'!AL20+'5C1AE_Noble Minds'!AL20+'5C1J_Jeff Chamber'!AL20+'5C1Q_Advantage'!AL20+'5C1AF_JCFA-Laf'!AL20+'5C1W_Willow'!AL20+'5C1Z_Lincoln Prep'!AL20+'5C1AA_Laurel'!AL20+'5C1AB_Apex'!AL20+'5C1AC_Smothers'!AL20+'5C1AD_Greater'!AL20+'5C1R_Iberville'!AL20+'5C1N_Delta'!AL20+'5C1S_LC Col Prep'!AL20+'5C1T_Northeast'!AL20+'5C1U_Acadiana Ren'!AL20+'5C1I_LA Key'!AL20+'5C1V_Laf Ren'!AL20+'5C1O_Impact'!AL20+'5C1P_Vision'!AL20+'5C2_LAVCA'!AM20+'5C1H_Southwest'!AL20+'5C1G_JS Clark'!AL20+'5C1AH_BRUP'!AL20+'5C1X_Tangi'!AL20+'5C1Y_GEO'!AL20+'5C1AI_Harmony'!AL20+'5C1AJ_Athlos'!AL20+'5C1AG_Collegiate'!AL20+'5C1M_GEO Mid'!AL20+Placeholder_Tallulah!AL20</f>
        <v>371965</v>
      </c>
      <c r="AN20" s="79">
        <f>'5C1B_DArbonne'!AM20+'5C1A_Madison'!AM20+'5C1C_Intl High'!AM20+'5C3_UnvView'!AN20+'5C1F_L.C. Charter'!AM20+'5C1E_LFNO'!AM20+'5C1D_NOMMA'!AM20+'5C1AE_Noble Minds'!AM20+'5C1J_Jeff Chamber'!AM20+'5C1Q_Advantage'!AM20+'5C1AF_JCFA-Laf'!AM20+'5C1W_Willow'!AM20+'5C1Z_Lincoln Prep'!AM20+'5C1AA_Laurel'!AM20+'5C1AB_Apex'!AM20+'5C1AC_Smothers'!AM20+'5C1AD_Greater'!AM20+'5C1R_Iberville'!AM20+'5C1N_Delta'!AM20+'5C1S_LC Col Prep'!AM20+'5C1T_Northeast'!AM20+'5C1U_Acadiana Ren'!AM20+'5C1I_LA Key'!AM20+'5C1V_Laf Ren'!AM20+'5C1O_Impact'!AM20+'5C1P_Vision'!AM20+'5C2_LAVCA'!AN20+'5C1H_Southwest'!AM20+'5C1G_JS Clark'!AM20+'5C1AH_BRUP'!AM20+'5C1X_Tangi'!AM20+'5C1Y_GEO'!AM20+'5C1AI_Harmony'!AM20+'5C1AJ_Athlos'!AM20+'5C1AG_Collegiate'!AM20+'5C1M_GEO Mid'!AM20+Placeholder_Tallulah!AM20</f>
        <v>0</v>
      </c>
      <c r="AO20" s="90">
        <f>'5C1B_DArbonne'!AN20+'5C1A_Madison'!AN20+'5C1C_Intl High'!AN20+'5C3_UnvView'!AO20+'5C1F_L.C. Charter'!AN20+'5C1E_LFNO'!AN20+'5C1D_NOMMA'!AN20+'5C1AE_Noble Minds'!AN20+'5C1J_Jeff Chamber'!AN20+'5C1Q_Advantage'!AN20+'5C1AF_JCFA-Laf'!AN20+'5C1W_Willow'!AN20+'5C1Z_Lincoln Prep'!AN20+'5C1AA_Laurel'!AN20+'5C1AB_Apex'!AN20+'5C1AC_Smothers'!AN20+'5C1AD_Greater'!AN20+'5C1R_Iberville'!AN20+'5C1N_Delta'!AN20+'5C1S_LC Col Prep'!AN20+'5C1T_Northeast'!AN20+'5C1U_Acadiana Ren'!AN20+'5C1I_LA Key'!AN20+'5C1V_Laf Ren'!AN20+'5C1O_Impact'!AN20+'5C1P_Vision'!AN20+'5C2_LAVCA'!AO20+'5C1H_Southwest'!AN20+'5C1G_JS Clark'!AN20+'5C1AH_BRUP'!AN20+'5C1X_Tangi'!AN20+'5C1Y_GEO'!AN20+'5C1AI_Harmony'!AN20+'5C1AJ_Athlos'!AN20+'5C1AG_Collegiate'!AN20+'5C1M_GEO Mid'!AN20+Placeholder_Tallulah!AN20</f>
        <v>0</v>
      </c>
      <c r="AP20" s="77">
        <f>'5C1B_DArbonne'!AO20+'5C1A_Madison'!AO20+'5C1C_Intl High'!AO20+'5C3_UnvView'!AP20+'5C1F_L.C. Charter'!AO20+'5C1E_LFNO'!AO20+'5C1D_NOMMA'!AO20+'5C1AE_Noble Minds'!AO20+'5C1J_Jeff Chamber'!AO20+'5C1Q_Advantage'!AO20+'5C1AF_JCFA-Laf'!AO20+'5C1W_Willow'!AO20+'5C1Z_Lincoln Prep'!AO20+'5C1AA_Laurel'!AO20+'5C1AB_Apex'!AO20+'5C1AC_Smothers'!AO20+'5C1AD_Greater'!AO20+'5C1R_Iberville'!AO20+'5C1N_Delta'!AO20+'5C1S_LC Col Prep'!AO20+'5C1T_Northeast'!AO20+'5C1U_Acadiana Ren'!AO20+'5C1I_LA Key'!AO20+'5C1V_Laf Ren'!AO20+'5C1O_Impact'!AO20+'5C1P_Vision'!AO20+'5C2_LAVCA'!AP20+'5C1H_Southwest'!AO20+'5C1G_JS Clark'!AO20+'5C1AH_BRUP'!AO20+'5C1X_Tangi'!AO20+'5C1Y_GEO'!AO20+'5C1AI_Harmony'!AO20+'5C1AJ_Athlos'!AO20+'5C1AG_Collegiate'!AO20+'5C1M_GEO Mid'!AO20+Placeholder_Tallulah!AO20</f>
        <v>107286</v>
      </c>
      <c r="AQ20" s="90">
        <f>'5C1B_DArbonne'!AP20+'5C1A_Madison'!AP20+'5C1C_Intl High'!AP20+'5C3_UnvView'!AQ20+'5C1F_L.C. Charter'!AP20+'5C1E_LFNO'!AP20+'5C1D_NOMMA'!AP20+'5C1AE_Noble Minds'!AP20+'5C1J_Jeff Chamber'!AP20+'5C1Q_Advantage'!AP20+'5C1AF_JCFA-Laf'!AP20+'5C1W_Willow'!AP20+'5C1Z_Lincoln Prep'!AP20+'5C1AA_Laurel'!AP20+'5C1AB_Apex'!AP20+'5C1AC_Smothers'!AP20+'5C1AD_Greater'!AP20+'5C1R_Iberville'!AP20+'5C1N_Delta'!AP20+'5C1S_LC Col Prep'!AP20+'5C1T_Northeast'!AP20+'5C1U_Acadiana Ren'!AP20+'5C1I_LA Key'!AP20+'5C1V_Laf Ren'!AP20+'5C1O_Impact'!AP20+'5C1P_Vision'!AP20+'5C2_LAVCA'!AQ20+'5C1H_Southwest'!AP20+'5C1G_JS Clark'!AP20+'5C1AH_BRUP'!AP20+'5C1X_Tangi'!AP20+'5C1Y_GEO'!AP20+'5C1AI_Harmony'!AP20+'5C1AJ_Athlos'!AP20+'5C1AG_Collegiate'!AP20+'5C1M_GEO Mid'!AP20+Placeholder_Tallulah!AP20</f>
        <v>0</v>
      </c>
      <c r="AR20" s="77">
        <f>'5C1B_DArbonne'!AQ20+'5C1A_Madison'!AQ20+'5C1C_Intl High'!AQ20+'5C3_UnvView'!AR20+'5C1F_L.C. Charter'!AQ20+'5C1E_LFNO'!AQ20+'5C1D_NOMMA'!AQ20+'5C1AE_Noble Minds'!AQ20+'5C1J_Jeff Chamber'!AQ20+'5C1Q_Advantage'!AQ20+'5C1AF_JCFA-Laf'!AQ20+'5C1W_Willow'!AQ20+'5C1Z_Lincoln Prep'!AQ20+'5C1AA_Laurel'!AQ20+'5C1AB_Apex'!AQ20+'5C1AC_Smothers'!AQ20+'5C1AD_Greater'!AQ20+'5C1R_Iberville'!AQ20+'5C1N_Delta'!AQ20+'5C1S_LC Col Prep'!AQ20+'5C1T_Northeast'!AQ20+'5C1U_Acadiana Ren'!AQ20+'5C1I_LA Key'!AQ20+'5C1V_Laf Ren'!AQ20+'5C1O_Impact'!AQ20+'5C1P_Vision'!AQ20+'5C2_LAVCA'!AR20+'5C1H_Southwest'!AQ20+'5C1G_JS Clark'!AQ20+'5C1AH_BRUP'!AQ20+'5C1X_Tangi'!AQ20+'5C1Y_GEO'!AQ20+'5C1AI_Harmony'!AQ20+'5C1AJ_Athlos'!AQ20+'5C1AG_Collegiate'!AQ20+'5C1M_GEO Mid'!AQ20+Placeholder_Tallulah!AQ20</f>
        <v>0</v>
      </c>
      <c r="AS20" s="77">
        <f>'5C1B_DArbonne'!AR20+'5C1A_Madison'!AR20+'5C1C_Intl High'!AR20+'5C3_UnvView'!AS20+'5C1F_L.C. Charter'!AR20+'5C1E_LFNO'!AR20+'5C1D_NOMMA'!AR20+'5C1AE_Noble Minds'!AR20+'5C1J_Jeff Chamber'!AR20+'5C1Q_Advantage'!AR20+'5C1AF_JCFA-Laf'!AR20+'5C1W_Willow'!AR20+'5C1Z_Lincoln Prep'!AR20+'5C1AA_Laurel'!AR20+'5C1AB_Apex'!AR20+'5C1AC_Smothers'!AR20+'5C1AD_Greater'!AR20+'5C1R_Iberville'!AR20+'5C1N_Delta'!AR20+'5C1S_LC Col Prep'!AR20+'5C1T_Northeast'!AR20+'5C1U_Acadiana Ren'!AR20+'5C1I_LA Key'!AR20+'5C1V_Laf Ren'!AR20+'5C1O_Impact'!AR20+'5C1P_Vision'!AR20+'5C2_LAVCA'!AS20+'5C1H_Southwest'!AR20+'5C1G_JS Clark'!AR20+'5C1AH_BRUP'!AR20+'5C1X_Tangi'!AR20+'5C1Y_GEO'!AR20+'5C1AI_Harmony'!AR20+'5C1AJ_Athlos'!AR20+'5C1AG_Collegiate'!AR20+'5C1M_GEO Mid'!AR20+Placeholder_Tallulah!AR20</f>
        <v>0</v>
      </c>
      <c r="AT20" s="90">
        <f>'5C1B_DArbonne'!AS20+'5C1A_Madison'!AS20+'5C1C_Intl High'!AS20+'5C3_UnvView'!AT20+'5C1F_L.C. Charter'!AS20+'5C1E_LFNO'!AS20+'5C1D_NOMMA'!AS20+'5C1AE_Noble Minds'!AS20+'5C1J_Jeff Chamber'!AS20+'5C1Q_Advantage'!AS20+'5C1AF_JCFA-Laf'!AS20+'5C1W_Willow'!AS20+'5C1Z_Lincoln Prep'!AS20+'5C1AA_Laurel'!AS20+'5C1AB_Apex'!AS20+'5C1AC_Smothers'!AS20+'5C1AD_Greater'!AS20+'5C1R_Iberville'!AS20+'5C1N_Delta'!AS20+'5C1S_LC Col Prep'!AS20+'5C1T_Northeast'!AS20+'5C1U_Acadiana Ren'!AS20+'5C1I_LA Key'!AS20+'5C1V_Laf Ren'!AS20+'5C1O_Impact'!AS20+'5C1P_Vision'!AS20+'5C2_LAVCA'!AT20+'5C1H_Southwest'!AS20+'5C1G_JS Clark'!AS20+'5C1AH_BRUP'!AS20+'5C1X_Tangi'!AS20+'5C1Y_GEO'!AS20+'5C1AI_Harmony'!AS20+'5C1AJ_Athlos'!AS20+'5C1AG_Collegiate'!AS20+'5C1M_GEO Mid'!AS20+Placeholder_Tallulah!AS20</f>
        <v>56464</v>
      </c>
      <c r="AU20" s="78">
        <f t="shared" si="1"/>
        <v>0</v>
      </c>
      <c r="AV20" s="87">
        <f t="shared" si="2"/>
        <v>56464</v>
      </c>
      <c r="AW20" s="189"/>
      <c r="AX20" s="74" t="e">
        <f>'5C1B_DArbonne'!AU20+'5C1A_Madison'!AU20+'5C1C_Intl High'!AU20+'5C3_UnvView'!AV20+'5C1F_L.C. Charter'!AU20+'5C1E_LFNO'!AU20+'5C1D_NOMMA'!AU20+'5C1AE_Noble Minds'!AU20+'5C1J_Jeff Chamber'!AU20+'5C1Q_Advantage'!AU20+'5C1AF_JCFA-Laf'!AU20+'5C1W_Willow'!AU20+'5C1Z_Lincoln Prep'!AU20+'5C1AA_Laurel'!AU20+'5C1AB_Apex'!AU20+'5C1AC_Smothers'!AU20+'5C1AD_Greater'!AU20+'5C1R_Iberville'!AU20+'5C1N_Delta'!AU20+'5C1S_LC Col Prep'!AU20+'5C1T_Northeast'!AU20+'5C1U_Acadiana Ren'!AU20+'5C1I_LA Key'!AU20+'5C1V_Laf Ren'!AU20+'5C1O_Impact'!AU20+'5C1P_Vision'!AU20+'5C2_LAVCA'!AV20+'5C1H_Southwest'!AU20+'5C1G_JS Clark'!AU20+'5C1AH_BRUP'!AU20+'5C1X_Tangi'!AU20+'5C1Y_GEO'!AU20+'5C1AI_Harmony'!AU20+'5C1AJ_Athlos'!AU20+'5C1AG_Collegiate'!AU20+'5C1M_GEO Mid'!AU20+Placeholder_Tallulah!#REF!</f>
        <v>#REF!</v>
      </c>
      <c r="AY20" s="74">
        <f t="shared" si="3"/>
        <v>0</v>
      </c>
      <c r="AZ20" s="74" t="e">
        <f t="shared" si="4"/>
        <v>#REF!</v>
      </c>
    </row>
    <row r="21" spans="1:52" ht="16.149999999999999" customHeight="1" x14ac:dyDescent="0.2">
      <c r="A21" s="49">
        <v>15</v>
      </c>
      <c r="B21" s="50" t="s">
        <v>21</v>
      </c>
      <c r="C21" s="320">
        <f>'5C1B_DArbonne'!C21+'5C1A_Madison'!C21+'5C1C_Intl High'!C21+'5C3_UnvView'!C21+'5C1F_L.C. Charter'!C21+'5C1E_LFNO'!C21+'5C1D_NOMMA'!C21+'5C1AE_Noble Minds'!C21+'5C1J_Jeff Chamber'!C21+'5C1Q_Advantage'!C21+'5C1AF_JCFA-Laf'!C21+'5C1W_Willow'!C21+'5C1Z_Lincoln Prep'!C21+'5C1AA_Laurel'!C21+'5C1AB_Apex'!C21+'5C1AC_Smothers'!C21+'5C1AD_Greater'!C21+'5C1R_Iberville'!C21+'5C1N_Delta'!C21+'5C1S_LC Col Prep'!C21+'5C1T_Northeast'!C21+'5C1U_Acadiana Ren'!C21+'5C1I_LA Key'!C21+'5C1V_Laf Ren'!C21+'5C1O_Impact'!C21+'5C1P_Vision'!C21+'5C2_LAVCA'!C21+'5C1H_Southwest'!C21+'5C1G_JS Clark'!C21+'5C1AH_BRUP'!C21+'5C1X_Tangi'!C21+'5C1Y_GEO'!C21+'5C1AI_Harmony'!C21+'5C1AJ_Athlos'!C21+'5C1AG_Collegiate'!C21+'5C1M_GEO Mid'!C21+Placeholder_Tallulah!C21</f>
        <v>0</v>
      </c>
      <c r="D21" s="51">
        <f>'Source Data'!H21</f>
        <v>5066.2622105753844</v>
      </c>
      <c r="E21" s="80">
        <f>'5C1B_DArbonne'!E21+'5C1A_Madison'!E21+'5C1C_Intl High'!E21+'5C3_UnvView'!E21+'5C1F_L.C. Charter'!E21+'5C1E_LFNO'!E21+'5C1D_NOMMA'!E21+'5C1AE_Noble Minds'!E21+'5C1J_Jeff Chamber'!E21+'5C1Q_Advantage'!E21+'5C1AF_JCFA-Laf'!E21+'5C1W_Willow'!E21+'5C1Z_Lincoln Prep'!E21+'5C1AA_Laurel'!E21+'5C1AB_Apex'!E21+'5C1AC_Smothers'!E21+'5C1AD_Greater'!E21+'5C1R_Iberville'!E21+'5C1N_Delta'!E21+'5C1S_LC Col Prep'!E21+'5C1T_Northeast'!E21+'5C1U_Acadiana Ren'!E21+'5C1I_LA Key'!E21+'5C1V_Laf Ren'!E21+'5C1O_Impact'!E21+'5C1P_Vision'!E21+'5C2_LAVCA'!E21+'5C1H_Southwest'!E21+'5C1G_JS Clark'!E21+'5C1AH_BRUP'!E21+'5C1X_Tangi'!E21+'5C1Y_GEO'!E21+'5C1AI_Harmony'!E21+'5C1AJ_Athlos'!E21+'5C1AG_Collegiate'!E21+'5C1M_GEO Mid'!E21+Placeholder_Tallulah!E21</f>
        <v>0</v>
      </c>
      <c r="F21" s="338">
        <f>'5C1B_DArbonne'!F21+'5C1A_Madison'!F21+'5C1C_Intl High'!F21+'5C3_UnvView'!F21+'5C1F_L.C. Charter'!F21+'5C1E_LFNO'!F21+'5C1D_NOMMA'!F21+'5C1AE_Noble Minds'!F21+'5C1J_Jeff Chamber'!F21+'5C1Q_Advantage'!F21+'5C1AF_JCFA-Laf'!F21+'5C1W_Willow'!F21+'5C1Z_Lincoln Prep'!F21+'5C1AA_Laurel'!F21+'5C1AB_Apex'!F21+'5C1AC_Smothers'!F21+'5C1AD_Greater'!F21+'5C1R_Iberville'!F21+'5C1N_Delta'!F21+'5C1S_LC Col Prep'!F21+'5C1T_Northeast'!F21+'5C1U_Acadiana Ren'!F21+'5C1I_LA Key'!F21+'5C1V_Laf Ren'!F21+'5C1O_Impact'!F21+'5C1P_Vision'!F21+'5C2_LAVCA'!F21+'5C1H_Southwest'!F21+'5C1G_JS Clark'!F21+'5C1AH_BRUP'!F21+'5C1X_Tangi'!F21+'5C1Y_GEO'!F21+'5C1AI_Harmony'!F21+'5C1AJ_Athlos'!F21+'5C1AG_Collegiate'!F21+'5C1M_GEO Mid'!F21+Placeholder_Tallulah!F21</f>
        <v>0</v>
      </c>
      <c r="G21" s="51">
        <f>'Source Data'!I21</f>
        <v>701.0216863265847</v>
      </c>
      <c r="H21" s="80">
        <f>'5C1B_DArbonne'!H21+'5C1A_Madison'!H21+'5C1C_Intl High'!H21+'5C3_UnvView'!H21+'5C1F_L.C. Charter'!H21+'5C1E_LFNO'!H21+'5C1D_NOMMA'!H21+'5C1AE_Noble Minds'!H21+'5C1J_Jeff Chamber'!H21+'5C1Q_Advantage'!H21+'5C1AF_JCFA-Laf'!H21+'5C1W_Willow'!H21+'5C1Z_Lincoln Prep'!H21+'5C1AA_Laurel'!H21+'5C1AB_Apex'!H21+'5C1AC_Smothers'!H21+'5C1AD_Greater'!H21+'5C1R_Iberville'!H21+'5C1N_Delta'!H21+'5C1S_LC Col Prep'!H21+'5C1T_Northeast'!H21+'5C1U_Acadiana Ren'!H21+'5C1I_LA Key'!H21+'5C1V_Laf Ren'!H21+'5C1O_Impact'!H21+'5C1P_Vision'!H21+'5C2_LAVCA'!H21+'5C1H_Southwest'!H21+'5C1G_JS Clark'!H21+'5C1AH_BRUP'!H21+'5C1X_Tangi'!H21+'5C1Y_GEO'!H21+'5C1AI_Harmony'!H21+'5C1AJ_Athlos'!H21+'5C1AG_Collegiate'!H21+'5C1M_GEO Mid'!H21+Placeholder_Tallulah!H21</f>
        <v>0</v>
      </c>
      <c r="I21" s="338">
        <f>'5C1B_DArbonne'!I21+'5C1A_Madison'!I21+'5C1C_Intl High'!I21+'5C3_UnvView'!I21+'5C1F_L.C. Charter'!I21+'5C1E_LFNO'!I21+'5C1D_NOMMA'!I21+'5C1AE_Noble Minds'!I21+'5C1J_Jeff Chamber'!I21+'5C1Q_Advantage'!I21+'5C1AF_JCFA-Laf'!I21+'5C1W_Willow'!I21+'5C1Z_Lincoln Prep'!I21+'5C1AA_Laurel'!I21+'5C1AB_Apex'!I21+'5C1AC_Smothers'!I21+'5C1AD_Greater'!I21+'5C1R_Iberville'!I21+'5C1N_Delta'!I21+'5C1S_LC Col Prep'!I21+'5C1T_Northeast'!I21+'5C1U_Acadiana Ren'!I21+'5C1I_LA Key'!I21+'5C1V_Laf Ren'!I21+'5C1O_Impact'!I21+'5C1P_Vision'!I21+'5C2_LAVCA'!I21+'5C1H_Southwest'!I21+'5C1G_JS Clark'!I21+'5C1AH_BRUP'!I21+'5C1X_Tangi'!I21+'5C1Y_GEO'!I21+'5C1AI_Harmony'!I21+'5C1AJ_Athlos'!I21+'5C1AG_Collegiate'!I21+'5C1M_GEO Mid'!I21+Placeholder_Tallulah!I21</f>
        <v>0</v>
      </c>
      <c r="J21" s="51">
        <f>'Source Data'!J21</f>
        <v>191.18773263452312</v>
      </c>
      <c r="K21" s="80">
        <f>'5C1B_DArbonne'!K21+'5C1A_Madison'!K21+'5C1C_Intl High'!K21+'5C3_UnvView'!K21+'5C1F_L.C. Charter'!K21+'5C1E_LFNO'!K21+'5C1D_NOMMA'!K21+'5C1AE_Noble Minds'!K21+'5C1J_Jeff Chamber'!K21+'5C1Q_Advantage'!K21+'5C1AF_JCFA-Laf'!K21+'5C1W_Willow'!K21+'5C1Z_Lincoln Prep'!K21+'5C1AA_Laurel'!K21+'5C1AB_Apex'!K21+'5C1AC_Smothers'!K21+'5C1AD_Greater'!K21+'5C1R_Iberville'!K21+'5C1N_Delta'!K21+'5C1S_LC Col Prep'!K21+'5C1T_Northeast'!K21+'5C1U_Acadiana Ren'!K21+'5C1I_LA Key'!K21+'5C1V_Laf Ren'!K21+'5C1O_Impact'!K21+'5C1P_Vision'!K21+'5C2_LAVCA'!K21+'5C1H_Southwest'!K21+'5C1G_JS Clark'!K21+'5C1AH_BRUP'!K21+'5C1X_Tangi'!K21+'5C1Y_GEO'!K21+'5C1AI_Harmony'!K21+'5C1AJ_Athlos'!K21+'5C1AG_Collegiate'!K21+'5C1M_GEO Mid'!K21+Placeholder_Tallulah!K21</f>
        <v>0</v>
      </c>
      <c r="L21" s="338">
        <f>'5C1B_DArbonne'!L21+'5C1A_Madison'!L21+'5C1C_Intl High'!L21+'5C3_UnvView'!L21+'5C1F_L.C. Charter'!L21+'5C1E_LFNO'!L21+'5C1D_NOMMA'!L21+'5C1AE_Noble Minds'!L21+'5C1J_Jeff Chamber'!L21+'5C1Q_Advantage'!L21+'5C1AF_JCFA-Laf'!L21+'5C1W_Willow'!L21+'5C1Z_Lincoln Prep'!L21+'5C1AA_Laurel'!L21+'5C1AB_Apex'!L21+'5C1AC_Smothers'!L21+'5C1AD_Greater'!L21+'5C1R_Iberville'!L21+'5C1N_Delta'!L21+'5C1S_LC Col Prep'!L21+'5C1T_Northeast'!L21+'5C1U_Acadiana Ren'!L21+'5C1I_LA Key'!L21+'5C1V_Laf Ren'!L21+'5C1O_Impact'!L21+'5C1P_Vision'!L21+'5C2_LAVCA'!L21+'5C1H_Southwest'!L21+'5C1G_JS Clark'!L21+'5C1AH_BRUP'!L21+'5C1X_Tangi'!L21+'5C1Y_GEO'!L21+'5C1AI_Harmony'!L21+'5C1AJ_Athlos'!L21+'5C1AG_Collegiate'!L21+'5C1M_GEO Mid'!L21+Placeholder_Tallulah!L21</f>
        <v>0</v>
      </c>
      <c r="M21" s="51">
        <f>'Source Data'!K21</f>
        <v>4779.6933158630773</v>
      </c>
      <c r="N21" s="80">
        <f>'5C1B_DArbonne'!N21+'5C1A_Madison'!N21+'5C1C_Intl High'!N21+'5C3_UnvView'!N21+'5C1F_L.C. Charter'!N21+'5C1E_LFNO'!N21+'5C1D_NOMMA'!N21+'5C1AE_Noble Minds'!N21+'5C1J_Jeff Chamber'!N21+'5C1Q_Advantage'!N21+'5C1AF_JCFA-Laf'!N21+'5C1W_Willow'!N21+'5C1Z_Lincoln Prep'!N21+'5C1AA_Laurel'!N21+'5C1AB_Apex'!N21+'5C1AC_Smothers'!N21+'5C1AD_Greater'!N21+'5C1R_Iberville'!N21+'5C1N_Delta'!N21+'5C1S_LC Col Prep'!N21+'5C1T_Northeast'!N21+'5C1U_Acadiana Ren'!N21+'5C1I_LA Key'!N21+'5C1V_Laf Ren'!N21+'5C1O_Impact'!N21+'5C1P_Vision'!N21+'5C2_LAVCA'!N21+'5C1H_Southwest'!N21+'5C1G_JS Clark'!N21+'5C1AH_BRUP'!N21+'5C1X_Tangi'!N21+'5C1Y_GEO'!N21+'5C1AI_Harmony'!N21+'5C1AJ_Athlos'!N21+'5C1AG_Collegiate'!N21+'5C1M_GEO Mid'!N21+Placeholder_Tallulah!N21</f>
        <v>0</v>
      </c>
      <c r="O21" s="338">
        <f>'5C1B_DArbonne'!O21+'5C1A_Madison'!O21+'5C1C_Intl High'!O21+'5C3_UnvView'!O21+'5C1F_L.C. Charter'!O21+'5C1E_LFNO'!O21+'5C1D_NOMMA'!O21+'5C1AE_Noble Minds'!O21+'5C1J_Jeff Chamber'!O21+'5C1Q_Advantage'!O21+'5C1AF_JCFA-Laf'!O21+'5C1W_Willow'!O21+'5C1Z_Lincoln Prep'!O21+'5C1AA_Laurel'!O21+'5C1AB_Apex'!O21+'5C1AC_Smothers'!O21+'5C1AD_Greater'!O21+'5C1R_Iberville'!O21+'5C1N_Delta'!O21+'5C1S_LC Col Prep'!O21+'5C1T_Northeast'!O21+'5C1U_Acadiana Ren'!O21+'5C1I_LA Key'!O21+'5C1V_Laf Ren'!O21+'5C1O_Impact'!O21+'5C1P_Vision'!O21+'5C2_LAVCA'!O21+'5C1H_Southwest'!O21+'5C1G_JS Clark'!O21+'5C1AH_BRUP'!O21+'5C1X_Tangi'!O21+'5C1Y_GEO'!O21+'5C1AI_Harmony'!O21+'5C1AJ_Athlos'!O21+'5C1AG_Collegiate'!O21+'5C1M_GEO Mid'!O21+Placeholder_Tallulah!O21</f>
        <v>0</v>
      </c>
      <c r="P21" s="51">
        <f>'Source Data'!L21</f>
        <v>1911.8773263452308</v>
      </c>
      <c r="Q21" s="80">
        <f>'5C1B_DArbonne'!Q21+'5C1A_Madison'!Q21+'5C1C_Intl High'!Q21+'5C3_UnvView'!Q21+'5C1F_L.C. Charter'!Q21+'5C1E_LFNO'!Q21+'5C1D_NOMMA'!Q21+'5C1AE_Noble Minds'!Q21+'5C1J_Jeff Chamber'!Q21+'5C1Q_Advantage'!Q21+'5C1AF_JCFA-Laf'!Q21+'5C1W_Willow'!Q21+'5C1Z_Lincoln Prep'!Q21+'5C1AA_Laurel'!Q21+'5C1AB_Apex'!Q21+'5C1AC_Smothers'!Q21+'5C1AD_Greater'!Q21+'5C1R_Iberville'!Q21+'5C1N_Delta'!Q21+'5C1S_LC Col Prep'!Q21+'5C1T_Northeast'!Q21+'5C1U_Acadiana Ren'!Q21+'5C1I_LA Key'!Q21+'5C1V_Laf Ren'!Q21+'5C1O_Impact'!Q21+'5C1P_Vision'!Q21+'5C2_LAVCA'!Q21+'5C1H_Southwest'!Q21+'5C1G_JS Clark'!Q21+'5C1AH_BRUP'!Q21+'5C1X_Tangi'!Q21+'5C1Y_GEO'!Q21+'5C1AI_Harmony'!Q21+'5C1AJ_Athlos'!Q21+'5C1AG_Collegiate'!Q21+'5C1M_GEO Mid'!Q21+Placeholder_Tallulah!Q21</f>
        <v>0</v>
      </c>
      <c r="R21" s="94">
        <f>'5C1B_DArbonne'!R21+'5C1A_Madison'!R21+'5C1C_Intl High'!R21+'5C3_UnvView'!R21+'5C1F_L.C. Charter'!R21+'5C1E_LFNO'!R21+'5C1D_NOMMA'!R21+'5C1AE_Noble Minds'!R21+'5C1J_Jeff Chamber'!R21+'5C1Q_Advantage'!R21+'5C1AF_JCFA-Laf'!R21+'5C1W_Willow'!R21+'5C1Z_Lincoln Prep'!R21+'5C1AA_Laurel'!R21+'5C1AB_Apex'!R21+'5C1AC_Smothers'!R21+'5C1AD_Greater'!R21+'5C1R_Iberville'!R21+'5C1N_Delta'!R21+'5C1S_LC Col Prep'!R21+'5C1T_Northeast'!R21+'5C1U_Acadiana Ren'!R21+'5C1I_LA Key'!R21+'5C1V_Laf Ren'!R21+'5C1O_Impact'!R21+'5C1P_Vision'!R21+'5C2_LAVCA'!R21+'5C1H_Southwest'!R21+'5C1G_JS Clark'!R21+'5C1AH_BRUP'!R21+'5C1X_Tangi'!R21+'5C1Y_GEO'!R21+'5C1AI_Harmony'!R21+'5C1AJ_Athlos'!R21+'5C1AG_Collegiate'!R21+'5C1M_GEO Mid'!R21+Placeholder_Tallulah!R21</f>
        <v>2169174</v>
      </c>
      <c r="S21" s="1374">
        <f>'5C3_UnvView'!S21+'5C2_LAVCA'!S21</f>
        <v>7325</v>
      </c>
      <c r="T21" s="51">
        <f>'5C1B_DArbonne'!S21+'5C1A_Madison'!S21+'5C1C_Intl High'!S21+'5C3_UnvView'!T21+'5C1F_L.C. Charter'!S21+'5C1E_LFNO'!S21+'5C1D_NOMMA'!S21+'5C1AE_Noble Minds'!S21+'5C1J_Jeff Chamber'!S21+'5C1Q_Advantage'!S21+'5C1AF_JCFA-Laf'!S21+'5C1W_Willow'!S21+'5C1Z_Lincoln Prep'!S21+'5C1AA_Laurel'!S21+'5C1AB_Apex'!S21+'5C1AC_Smothers'!S21+'5C1AD_Greater'!S21+'5C1R_Iberville'!S21+'5C1N_Delta'!S21+'5C1S_LC Col Prep'!S21+'5C1T_Northeast'!S21+'5C1U_Acadiana Ren'!S21+'5C1I_LA Key'!S21+'5C1V_Laf Ren'!S21+'5C1O_Impact'!S21+'5C1P_Vision'!S21+'5C2_LAVCA'!T21+'5C1H_Southwest'!S21+'5C1G_JS Clark'!S21+'5C1AH_BRUP'!S21+'5C1X_Tangi'!S21+'5C1Y_GEO'!S21+'5C1AI_Harmony'!S21+'5C1AJ_Athlos'!S21+'5C1AG_Collegiate'!S21+'5C1M_GEO Mid'!S21+Placeholder_Tallulah!S21</f>
        <v>0</v>
      </c>
      <c r="U21" s="51">
        <f>'5C1B_DArbonne'!T21+'5C1A_Madison'!T21+'5C1C_Intl High'!T21+'5C3_UnvView'!U21+'5C1F_L.C. Charter'!T21+'5C1E_LFNO'!T21+'5C1D_NOMMA'!T21+'5C1AE_Noble Minds'!T21+'5C1J_Jeff Chamber'!T21+'5C1Q_Advantage'!T21+'5C1AF_JCFA-Laf'!T21+'5C1W_Willow'!T21+'5C1Z_Lincoln Prep'!T21+'5C1AA_Laurel'!T21+'5C1AB_Apex'!T21+'5C1AC_Smothers'!T21+'5C1AD_Greater'!T21+'5C1R_Iberville'!T21+'5C1N_Delta'!T21+'5C1S_LC Col Prep'!T21+'5C1T_Northeast'!T21+'5C1U_Acadiana Ren'!T21+'5C1I_LA Key'!T21+'5C1V_Laf Ren'!T21+'5C1O_Impact'!T21+'5C1P_Vision'!T21+'5C2_LAVCA'!U21+'5C1H_Southwest'!T21+'5C1G_JS Clark'!T21+'5C1AH_BRUP'!T21+'5C1X_Tangi'!T21+'5C1Y_GEO'!T21+'5C1AI_Harmony'!T21+'5C1AJ_Athlos'!T21+'5C1AG_Collegiate'!T21+'5C1M_GEO Mid'!T21+Placeholder_Tallulah!T21</f>
        <v>0</v>
      </c>
      <c r="V21" s="52">
        <f>'5C1B_DArbonne'!U21+'5C1A_Madison'!U21+'5C1C_Intl High'!U21+'5C3_UnvView'!V21+'5C1F_L.C. Charter'!U21+'5C1E_LFNO'!U21+'5C1D_NOMMA'!U21+'5C1AE_Noble Minds'!U21+'5C1J_Jeff Chamber'!U21+'5C1Q_Advantage'!U21+'5C1AF_JCFA-Laf'!U21+'5C1W_Willow'!U21+'5C1Z_Lincoln Prep'!U21+'5C1AA_Laurel'!U21+'5C1AB_Apex'!U21+'5C1AC_Smothers'!U21+'5C1AD_Greater'!U21+'5C1R_Iberville'!U21+'5C1N_Delta'!U21+'5C1S_LC Col Prep'!U21+'5C1T_Northeast'!U21+'5C1U_Acadiana Ren'!U21+'5C1I_LA Key'!U21+'5C1V_Laf Ren'!U21+'5C1O_Impact'!U21+'5C1P_Vision'!U21+'5C2_LAVCA'!V21+'5C1H_Southwest'!U21+'5C1G_JS Clark'!U21+'5C1AH_BRUP'!U21+'5C1X_Tangi'!U21+'5C1Y_GEO'!U21+'5C1AI_Harmony'!U21+'5C1AJ_Athlos'!U21+'5C1AG_Collegiate'!U21+'5C1M_GEO Mid'!U21+Placeholder_Tallulah!U21</f>
        <v>0</v>
      </c>
      <c r="W21" s="94">
        <f>'5C1B_DArbonne'!V21+'5C1A_Madison'!V21+'5C1C_Intl High'!V21+'5C3_UnvView'!W21+'5C1F_L.C. Charter'!V21+'5C1E_LFNO'!V21+'5C1D_NOMMA'!V21+'5C1AE_Noble Minds'!V21+'5C1J_Jeff Chamber'!V21+'5C1Q_Advantage'!V21+'5C1AF_JCFA-Laf'!V21+'5C1W_Willow'!V21+'5C1Z_Lincoln Prep'!V21+'5C1AA_Laurel'!V21+'5C1AB_Apex'!V21+'5C1AC_Smothers'!V21+'5C1AD_Greater'!V21+'5C1R_Iberville'!V21+'5C1N_Delta'!V21+'5C1S_LC Col Prep'!V21+'5C1T_Northeast'!V21+'5C1U_Acadiana Ren'!V21+'5C1I_LA Key'!V21+'5C1V_Laf Ren'!V21+'5C1O_Impact'!V21+'5C1P_Vision'!V21+'5C2_LAVCA'!W21+'5C1H_Southwest'!V21+'5C1G_JS Clark'!V21+'5C1AH_BRUP'!V21+'5C1X_Tangi'!V21+'5C1Y_GEO'!V21+'5C1AI_Harmony'!V21+'5C1AJ_Athlos'!V21+'5C1AG_Collegiate'!V21+'5C1M_GEO Mid'!V21+Placeholder_Tallulah!V21</f>
        <v>0</v>
      </c>
      <c r="X21" s="80">
        <f>'5C1B_DArbonne'!W21+'5C1A_Madison'!W21+'5C1C_Intl High'!W21+'5C3_UnvView'!X21+'5C1F_L.C. Charter'!W21+'5C1E_LFNO'!W21+'5C1D_NOMMA'!W21+'5C1AE_Noble Minds'!W21+'5C1J_Jeff Chamber'!W21+'5C1Q_Advantage'!W21+'5C1AF_JCFA-Laf'!W21+'5C1W_Willow'!W21+'5C1Z_Lincoln Prep'!W21+'5C1AA_Laurel'!W21+'5C1AB_Apex'!W21+'5C1AC_Smothers'!W21+'5C1AD_Greater'!W21+'5C1R_Iberville'!W21+'5C1N_Delta'!W21+'5C1S_LC Col Prep'!W21+'5C1T_Northeast'!W21+'5C1U_Acadiana Ren'!W21+'5C1I_LA Key'!W21+'5C1V_Laf Ren'!W21+'5C1O_Impact'!W21+'5C1P_Vision'!W21+'5C2_LAVCA'!X21+'5C1H_Southwest'!W21+'5C1G_JS Clark'!W21+'5C1AH_BRUP'!W21+'5C1X_Tangi'!W21+'5C1Y_GEO'!W21+'5C1AI_Harmony'!W21+'5C1AJ_Athlos'!W21+'5C1AG_Collegiate'!W21+'5C1M_GEO Mid'!W21+Placeholder_Tallulah!W21</f>
        <v>0</v>
      </c>
      <c r="Y21" s="94">
        <f>'5C1B_DArbonne'!X21+'5C1A_Madison'!X21+'5C1C_Intl High'!X21+'5C3_UnvView'!Y21+'5C1F_L.C. Charter'!X21+'5C1E_LFNO'!X21+'5C1D_NOMMA'!X21+'5C1AE_Noble Minds'!X21+'5C1J_Jeff Chamber'!X21+'5C1Q_Advantage'!X21+'5C1AF_JCFA-Laf'!X21+'5C1W_Willow'!X21+'5C1Z_Lincoln Prep'!X21+'5C1AA_Laurel'!X21+'5C1AB_Apex'!X21+'5C1AC_Smothers'!X21+'5C1AD_Greater'!X21+'5C1R_Iberville'!X21+'5C1N_Delta'!X21+'5C1S_LC Col Prep'!X21+'5C1T_Northeast'!X21+'5C1U_Acadiana Ren'!X21+'5C1I_LA Key'!X21+'5C1V_Laf Ren'!X21+'5C1O_Impact'!X21+'5C1P_Vision'!X21+'5C2_LAVCA'!Y21+'5C1H_Southwest'!X21+'5C1G_JS Clark'!X21+'5C1AH_BRUP'!X21+'5C1X_Tangi'!X21+'5C1Y_GEO'!X21+'5C1AI_Harmony'!X21+'5C1AJ_Athlos'!X21+'5C1AG_Collegiate'!X21+'5C1M_GEO Mid'!X21+Placeholder_Tallulah!X21</f>
        <v>0</v>
      </c>
      <c r="Z21" s="51">
        <f>'5C1B_DArbonne'!Y21+'5C1A_Madison'!Y21+'5C1C_Intl High'!Y21+'5C3_UnvView'!Z21+'5C1F_L.C. Charter'!Y21+'5C1E_LFNO'!Y21+'5C1D_NOMMA'!Y21+'5C1AE_Noble Minds'!Y21+'5C1J_Jeff Chamber'!Y21+'5C1Q_Advantage'!Y21+'5C1AF_JCFA-Laf'!Y21+'5C1W_Willow'!Y21+'5C1Z_Lincoln Prep'!Y21+'5C1AA_Laurel'!Y21+'5C1AB_Apex'!Y21+'5C1AC_Smothers'!Y21+'5C1AD_Greater'!Y21+'5C1R_Iberville'!Y21+'5C1N_Delta'!Y21+'5C1S_LC Col Prep'!Y21+'5C1T_Northeast'!Y21+'5C1U_Acadiana Ren'!Y21+'5C1I_LA Key'!Y21+'5C1V_Laf Ren'!Y21+'5C1O_Impact'!Y21+'5C1P_Vision'!Y21+'5C2_LAVCA'!Z21+'5C1H_Southwest'!Y21+'5C1G_JS Clark'!Y21+'5C1AH_BRUP'!Y21+'5C1X_Tangi'!Y21+'5C1Y_GEO'!Y21+'5C1AI_Harmony'!Y21+'5C1AJ_Athlos'!Y21+'5C1AG_Collegiate'!Y21+'5C1M_GEO Mid'!Y21+Placeholder_Tallulah!Y21</f>
        <v>0</v>
      </c>
      <c r="AA21" s="94">
        <f>'5C1B_DArbonne'!Z21+'5C1A_Madison'!Z21+'5C1C_Intl High'!Z21+'5C3_UnvView'!AA21+'5C1F_L.C. Charter'!Z21+'5C1E_LFNO'!Z21+'5C1D_NOMMA'!Z21+'5C1AE_Noble Minds'!Z21+'5C1J_Jeff Chamber'!Z21+'5C1Q_Advantage'!Z21+'5C1AF_JCFA-Laf'!Z21+'5C1W_Willow'!Z21+'5C1Z_Lincoln Prep'!Z21+'5C1AA_Laurel'!Z21+'5C1AB_Apex'!Z21+'5C1AC_Smothers'!Z21+'5C1AD_Greater'!Z21+'5C1R_Iberville'!Z21+'5C1N_Delta'!Z21+'5C1S_LC Col Prep'!Z21+'5C1T_Northeast'!Z21+'5C1U_Acadiana Ren'!Z21+'5C1I_LA Key'!Z21+'5C1V_Laf Ren'!Z21+'5C1O_Impact'!Z21+'5C1P_Vision'!Z21+'5C2_LAVCA'!AA21+'5C1H_Southwest'!Z21+'5C1G_JS Clark'!Z21+'5C1AH_BRUP'!Z21+'5C1X_Tangi'!Z21+'5C1Y_GEO'!Z21+'5C1AI_Harmony'!Z21+'5C1AJ_Athlos'!Z21+'5C1AG_Collegiate'!Z21+'5C1M_GEO Mid'!Z21+Placeholder_Tallulah!Z21</f>
        <v>0</v>
      </c>
      <c r="AB21" s="53">
        <f>'5C1B_DArbonne'!AA21+'5C1A_Madison'!AA21+'5C1C_Intl High'!AA21+'5C3_UnvView'!AB21+'5C1F_L.C. Charter'!AA21+'5C1E_LFNO'!AA21+'5C1D_NOMMA'!AA21+'5C1AE_Noble Minds'!AA21+'5C1J_Jeff Chamber'!AA21+'5C1Q_Advantage'!AA21+'5C1AF_JCFA-Laf'!AA21+'5C1W_Willow'!AA21+'5C1Z_Lincoln Prep'!AA21+'5C1AA_Laurel'!AA21+'5C1AB_Apex'!AA21+'5C1AC_Smothers'!AA21+'5C1AD_Greater'!AA21+'5C1R_Iberville'!AA21+'5C1N_Delta'!AA21+'5C1S_LC Col Prep'!AA21+'5C1T_Northeast'!AA21+'5C1U_Acadiana Ren'!AA21+'5C1I_LA Key'!AA21+'5C1V_Laf Ren'!AA21+'5C1O_Impact'!AA21+'5C1P_Vision'!AA21+'5C2_LAVCA'!AB21+'5C1H_Southwest'!AA21+'5C1G_JS Clark'!AA21+'5C1AH_BRUP'!AA21+'5C1X_Tangi'!AA21+'5C1Y_GEO'!AA21+'5C1AI_Harmony'!AA21+'5C1AJ_Athlos'!AA21+'5C1AG_Collegiate'!AA21+'5C1M_GEO Mid'!AA21+Placeholder_Tallulah!AA21</f>
        <v>0</v>
      </c>
      <c r="AC21" s="51">
        <f>'5C1B_DArbonne'!AB21+'5C1A_Madison'!AB21+'5C1C_Intl High'!AB21+'5C3_UnvView'!AC21+'5C1F_L.C. Charter'!AB21+'5C1E_LFNO'!AB21+'5C1D_NOMMA'!AB21+'5C1AE_Noble Minds'!AB21+'5C1J_Jeff Chamber'!AB21+'5C1Q_Advantage'!AB21+'5C1AF_JCFA-Laf'!AB21+'5C1W_Willow'!AB21+'5C1Z_Lincoln Prep'!AB21+'5C1AA_Laurel'!AB21+'5C1AB_Apex'!AB21+'5C1AC_Smothers'!AB21+'5C1AD_Greater'!AB21+'5C1R_Iberville'!AB21+'5C1N_Delta'!AB21+'5C1S_LC Col Prep'!AB21+'5C1T_Northeast'!AB21+'5C1U_Acadiana Ren'!AB21+'5C1I_LA Key'!AB21+'5C1V_Laf Ren'!AB21+'5C1O_Impact'!AB21+'5C1P_Vision'!AB21+'5C2_LAVCA'!AC21+'5C1H_Southwest'!AB21+'5C1G_JS Clark'!AB21+'5C1AH_BRUP'!AB21+'5C1X_Tangi'!AB21+'5C1Y_GEO'!AB21+'5C1AI_Harmony'!AB21+'5C1AJ_Athlos'!AB21+'5C1AG_Collegiate'!AB21+'5C1M_GEO Mid'!AB21+Placeholder_Tallulah!AB21</f>
        <v>0</v>
      </c>
      <c r="AD21" s="95">
        <f>'5C1B_DArbonne'!AC21+'5C1A_Madison'!AC21+'5C1C_Intl High'!AC21+'5C3_UnvView'!AD21+'5C1F_L.C. Charter'!AC21+'5C1E_LFNO'!AC21+'5C1D_NOMMA'!AC21+'5C1AE_Noble Minds'!AC21+'5C1J_Jeff Chamber'!AC21+'5C1Q_Advantage'!AC21+'5C1AF_JCFA-Laf'!AC21+'5C1W_Willow'!AC21+'5C1Z_Lincoln Prep'!AC21+'5C1AA_Laurel'!AC21+'5C1AB_Apex'!AC21+'5C1AC_Smothers'!AC21+'5C1AD_Greater'!AC21+'5C1R_Iberville'!AC21+'5C1N_Delta'!AC21+'5C1S_LC Col Prep'!AC21+'5C1T_Northeast'!AC21+'5C1U_Acadiana Ren'!AC21+'5C1I_LA Key'!AC21+'5C1V_Laf Ren'!AC21+'5C1O_Impact'!AC21+'5C1P_Vision'!AC21+'5C2_LAVCA'!AD21+'5C1H_Southwest'!AC21+'5C1G_JS Clark'!AC21+'5C1AH_BRUP'!AC21+'5C1X_Tangi'!AC21+'5C1Y_GEO'!AC21+'5C1AI_Harmony'!AC21+'5C1AJ_Athlos'!AC21+'5C1AG_Collegiate'!AC21+'5C1M_GEO Mid'!AC21+Placeholder_Tallulah!AC21</f>
        <v>0</v>
      </c>
      <c r="AE21" s="95">
        <f>'5C1B_DArbonne'!AD21+'5C1A_Madison'!AD21+'5C1C_Intl High'!AD21+'5C3_UnvView'!AE21+'5C1F_L.C. Charter'!AD21+'5C1E_LFNO'!AD21+'5C1D_NOMMA'!AD21+'5C1AE_Noble Minds'!AD21+'5C1J_Jeff Chamber'!AD21+'5C1Q_Advantage'!AD21+'5C1AF_JCFA-Laf'!AD21+'5C1W_Willow'!AD21+'5C1Z_Lincoln Prep'!AD21+'5C1AA_Laurel'!AD21+'5C1AB_Apex'!AD21+'5C1AC_Smothers'!AD21+'5C1AD_Greater'!AD21+'5C1R_Iberville'!AD21+'5C1N_Delta'!AD21+'5C1S_LC Col Prep'!AD21+'5C1T_Northeast'!AD21+'5C1U_Acadiana Ren'!AD21+'5C1I_LA Key'!AD21+'5C1V_Laf Ren'!AD21+'5C1O_Impact'!AD21+'5C1P_Vision'!AD21+'5C2_LAVCA'!AE21+'5C1H_Southwest'!AD21+'5C1G_JS Clark'!AD21+'5C1AH_BRUP'!AD21+'5C1X_Tangi'!AD21+'5C1Y_GEO'!AD21+'5C1AI_Harmony'!AD21+'5C1AJ_Athlos'!AD21+'5C1AG_Collegiate'!AD21+'5C1M_GEO Mid'!AD21+Placeholder_Tallulah!AD21</f>
        <v>0</v>
      </c>
      <c r="AF21" s="71">
        <f>'Source Data'!N21</f>
        <v>2960</v>
      </c>
      <c r="AG21" s="91">
        <f>'5C1B_DArbonne'!AF21+'5C1A_Madison'!AF21+'5C1C_Intl High'!AF21+'5C3_UnvView'!AG21+'5C1F_L.C. Charter'!AF21+'5C1E_LFNO'!AF21+'5C1D_NOMMA'!AF21+'5C1AE_Noble Minds'!AF21+'5C1J_Jeff Chamber'!AF21+'5C1Q_Advantage'!AF21+'5C1AF_JCFA-Laf'!AF21+'5C1W_Willow'!AF21+'5C1Z_Lincoln Prep'!AF21+'5C1AA_Laurel'!AF21+'5C1AB_Apex'!AF21+'5C1AC_Smothers'!AF21+'5C1AD_Greater'!AF21+'5C1R_Iberville'!AF21+'5C1N_Delta'!AF21+'5C1S_LC Col Prep'!AF21+'5C1T_Northeast'!AF21+'5C1U_Acadiana Ren'!AF21+'5C1I_LA Key'!AF21+'5C1V_Laf Ren'!AF21+'5C1O_Impact'!AF21+'5C1P_Vision'!AF21+'5C2_LAVCA'!AG21+'5C1H_Southwest'!AF21+'5C1G_JS Clark'!AF21+'5C1AH_BRUP'!AF21+'5C1X_Tangi'!AF21+'5C1Y_GEO'!AF21+'5C1AI_Harmony'!AF21+'5C1AJ_Athlos'!AF21+'5C1AG_Collegiate'!AF21+'5C1M_GEO Mid'!AF21+Placeholder_Tallulah!AF21</f>
        <v>0</v>
      </c>
      <c r="AH21" s="320">
        <f>'5C1B_DArbonne'!AG21+'5C1A_Madison'!AG21+'5C1C_Intl High'!AG21+'5C3_UnvView'!AH21+'5C1F_L.C. Charter'!AG21+'5C1E_LFNO'!AG21+'5C1D_NOMMA'!AG21+'5C1AE_Noble Minds'!AG21+'5C1J_Jeff Chamber'!AG21+'5C1Q_Advantage'!AG21+'5C1AF_JCFA-Laf'!AG21+'5C1W_Willow'!AG21+'5C1Z_Lincoln Prep'!AG21+'5C1AA_Laurel'!AG21+'5C1AB_Apex'!AG21+'5C1AC_Smothers'!AG21+'5C1AD_Greater'!AG21+'5C1R_Iberville'!AG21+'5C1N_Delta'!AG21+'5C1S_LC Col Prep'!AG21+'5C1T_Northeast'!AG21+'5C1U_Acadiana Ren'!AG21+'5C1I_LA Key'!AG21+'5C1V_Laf Ren'!AG21+'5C1O_Impact'!AG21+'5C1P_Vision'!AG21+'5C2_LAVCA'!AH21+'5C1H_Southwest'!AG21+'5C1G_JS Clark'!AG21+'5C1AH_BRUP'!AG21+'5C1X_Tangi'!AG21+'5C1Y_GEO'!AG21+'5C1AI_Harmony'!AG21+'5C1AJ_Athlos'!AG21+'5C1AG_Collegiate'!AG21+'5C1M_GEO Mid'!AG21+Placeholder_Tallulah!AG21</f>
        <v>0</v>
      </c>
      <c r="AI21" s="71">
        <f>'5C1B_DArbonne'!AH21+'5C1A_Madison'!AH21+'5C1C_Intl High'!AH21+'5C3_UnvView'!AI21+'5C1F_L.C. Charter'!AH21+'5C1E_LFNO'!AH21+'5C1D_NOMMA'!AH21+'5C1AE_Noble Minds'!AH21+'5C1J_Jeff Chamber'!AH21+'5C1Q_Advantage'!AH21+'5C1AF_JCFA-Laf'!AH21+'5C1W_Willow'!AH21+'5C1Z_Lincoln Prep'!AH21+'5C1AA_Laurel'!AH21+'5C1AB_Apex'!AH21+'5C1AC_Smothers'!AH21+'5C1AD_Greater'!AH21+'5C1R_Iberville'!AH21+'5C1N_Delta'!AH21+'5C1S_LC Col Prep'!AH21+'5C1T_Northeast'!AH21+'5C1U_Acadiana Ren'!AH21+'5C1I_LA Key'!AH21+'5C1V_Laf Ren'!AH21+'5C1O_Impact'!AH21+'5C1P_Vision'!AH21+'5C2_LAVCA'!AI21+'5C1H_Southwest'!AH21+'5C1G_JS Clark'!AH21+'5C1AH_BRUP'!AH21+'5C1X_Tangi'!AH21+'5C1Y_GEO'!AH21+'5C1AI_Harmony'!AH21+'5C1AJ_Athlos'!AH21+'5C1AG_Collegiate'!AH21+'5C1M_GEO Mid'!AH21+Placeholder_Tallulah!AH21</f>
        <v>0</v>
      </c>
      <c r="AJ21" s="320">
        <f>'5C1B_DArbonne'!AI21+'5C1A_Madison'!AI21+'5C1C_Intl High'!AI21+'5C3_UnvView'!AJ21+'5C1F_L.C. Charter'!AI21+'5C1E_LFNO'!AI21+'5C1D_NOMMA'!AI21+'5C1AE_Noble Minds'!AI21+'5C1J_Jeff Chamber'!AI21+'5C1Q_Advantage'!AI21+'5C1AF_JCFA-Laf'!AI21+'5C1W_Willow'!AI21+'5C1Z_Lincoln Prep'!AI21+'5C1AA_Laurel'!AI21+'5C1AB_Apex'!AI21+'5C1AC_Smothers'!AI21+'5C1AD_Greater'!AI21+'5C1R_Iberville'!AI21+'5C1N_Delta'!AI21+'5C1S_LC Col Prep'!AI21+'5C1T_Northeast'!AI21+'5C1U_Acadiana Ren'!AI21+'5C1I_LA Key'!AI21+'5C1V_Laf Ren'!AI21+'5C1O_Impact'!AI21+'5C1P_Vision'!AI21+'5C2_LAVCA'!AJ21+'5C1H_Southwest'!AI21+'5C1G_JS Clark'!AI21+'5C1AH_BRUP'!AI21+'5C1X_Tangi'!AI21+'5C1Y_GEO'!AI21+'5C1AI_Harmony'!AI21+'5C1AJ_Athlos'!AI21+'5C1AG_Collegiate'!AI21+'5C1M_GEO Mid'!AI21+Placeholder_Tallulah!AI21</f>
        <v>0</v>
      </c>
      <c r="AK21" s="72">
        <f>'5C1B_DArbonne'!AJ21+'5C1A_Madison'!AJ21+'5C1C_Intl High'!AJ21+'5C3_UnvView'!AK21+'5C1F_L.C. Charter'!AJ21+'5C1E_LFNO'!AJ21+'5C1D_NOMMA'!AJ21+'5C1AE_Noble Minds'!AJ21+'5C1J_Jeff Chamber'!AJ21+'5C1Q_Advantage'!AJ21+'5C1AF_JCFA-Laf'!AJ21+'5C1W_Willow'!AJ21+'5C1Z_Lincoln Prep'!AJ21+'5C1AA_Laurel'!AJ21+'5C1AB_Apex'!AJ21+'5C1AC_Smothers'!AJ21+'5C1AD_Greater'!AJ21+'5C1R_Iberville'!AJ21+'5C1N_Delta'!AJ21+'5C1S_LC Col Prep'!AJ21+'5C1T_Northeast'!AJ21+'5C1U_Acadiana Ren'!AJ21+'5C1I_LA Key'!AJ21+'5C1V_Laf Ren'!AJ21+'5C1O_Impact'!AJ21+'5C1P_Vision'!AJ21+'5C2_LAVCA'!AK21+'5C1H_Southwest'!AJ21+'5C1G_JS Clark'!AJ21+'5C1AH_BRUP'!AJ21+'5C1X_Tangi'!AJ21+'5C1Y_GEO'!AJ21+'5C1AI_Harmony'!AJ21+'5C1AJ_Athlos'!AJ21+'5C1AG_Collegiate'!AJ21+'5C1M_GEO Mid'!AJ21+Placeholder_Tallulah!AJ21</f>
        <v>0</v>
      </c>
      <c r="AL21" s="73">
        <f>'5C1B_DArbonne'!AK21+'5C1A_Madison'!AK21+'5C1C_Intl High'!AK21+'5C3_UnvView'!AL21+'5C1F_L.C. Charter'!AK21+'5C1E_LFNO'!AK21+'5C1D_NOMMA'!AK21+'5C1AE_Noble Minds'!AK21+'5C1J_Jeff Chamber'!AK21+'5C1Q_Advantage'!AK21+'5C1AF_JCFA-Laf'!AK21+'5C1W_Willow'!AK21+'5C1Z_Lincoln Prep'!AK21+'5C1AA_Laurel'!AK21+'5C1AB_Apex'!AK21+'5C1AC_Smothers'!AK21+'5C1AD_Greater'!AK21+'5C1R_Iberville'!AK21+'5C1N_Delta'!AK21+'5C1S_LC Col Prep'!AK21+'5C1T_Northeast'!AK21+'5C1U_Acadiana Ren'!AK21+'5C1I_LA Key'!AK21+'5C1V_Laf Ren'!AK21+'5C1O_Impact'!AK21+'5C1P_Vision'!AK21+'5C2_LAVCA'!AL21+'5C1H_Southwest'!AK21+'5C1G_JS Clark'!AK21+'5C1AH_BRUP'!AK21+'5C1X_Tangi'!AK21+'5C1Y_GEO'!AK21+'5C1AI_Harmony'!AK21+'5C1AJ_Athlos'!AK21+'5C1AG_Collegiate'!AK21+'5C1M_GEO Mid'!AK21+Placeholder_Tallulah!AK21</f>
        <v>0</v>
      </c>
      <c r="AM21" s="91">
        <f>'5C1B_DArbonne'!AL21+'5C1A_Madison'!AL21+'5C1C_Intl High'!AL21+'5C3_UnvView'!AM21+'5C1F_L.C. Charter'!AL21+'5C1E_LFNO'!AL21+'5C1D_NOMMA'!AL21+'5C1AE_Noble Minds'!AL21+'5C1J_Jeff Chamber'!AL21+'5C1Q_Advantage'!AL21+'5C1AF_JCFA-Laf'!AL21+'5C1W_Willow'!AL21+'5C1Z_Lincoln Prep'!AL21+'5C1AA_Laurel'!AL21+'5C1AB_Apex'!AL21+'5C1AC_Smothers'!AL21+'5C1AD_Greater'!AL21+'5C1R_Iberville'!AL21+'5C1N_Delta'!AL21+'5C1S_LC Col Prep'!AL21+'5C1T_Northeast'!AL21+'5C1U_Acadiana Ren'!AL21+'5C1I_LA Key'!AL21+'5C1V_Laf Ren'!AL21+'5C1O_Impact'!AL21+'5C1P_Vision'!AL21+'5C2_LAVCA'!AM21+'5C1H_Southwest'!AL21+'5C1G_JS Clark'!AL21+'5C1AH_BRUP'!AL21+'5C1X_Tangi'!AL21+'5C1Y_GEO'!AL21+'5C1AI_Harmony'!AL21+'5C1AJ_Athlos'!AL21+'5C1AG_Collegiate'!AL21+'5C1M_GEO Mid'!AL21+Placeholder_Tallulah!AL21</f>
        <v>1060124</v>
      </c>
      <c r="AN21" s="82">
        <f>'5C1B_DArbonne'!AM21+'5C1A_Madison'!AM21+'5C1C_Intl High'!AM21+'5C3_UnvView'!AN21+'5C1F_L.C. Charter'!AM21+'5C1E_LFNO'!AM21+'5C1D_NOMMA'!AM21+'5C1AE_Noble Minds'!AM21+'5C1J_Jeff Chamber'!AM21+'5C1Q_Advantage'!AM21+'5C1AF_JCFA-Laf'!AM21+'5C1W_Willow'!AM21+'5C1Z_Lincoln Prep'!AM21+'5C1AA_Laurel'!AM21+'5C1AB_Apex'!AM21+'5C1AC_Smothers'!AM21+'5C1AD_Greater'!AM21+'5C1R_Iberville'!AM21+'5C1N_Delta'!AM21+'5C1S_LC Col Prep'!AM21+'5C1T_Northeast'!AM21+'5C1U_Acadiana Ren'!AM21+'5C1I_LA Key'!AM21+'5C1V_Laf Ren'!AM21+'5C1O_Impact'!AM21+'5C1P_Vision'!AM21+'5C2_LAVCA'!AN21+'5C1H_Southwest'!AM21+'5C1G_JS Clark'!AM21+'5C1AH_BRUP'!AM21+'5C1X_Tangi'!AM21+'5C1Y_GEO'!AM21+'5C1AI_Harmony'!AM21+'5C1AJ_Athlos'!AM21+'5C1AG_Collegiate'!AM21+'5C1M_GEO Mid'!AM21+Placeholder_Tallulah!AM21</f>
        <v>0</v>
      </c>
      <c r="AO21" s="91">
        <f>'5C1B_DArbonne'!AN21+'5C1A_Madison'!AN21+'5C1C_Intl High'!AN21+'5C3_UnvView'!AO21+'5C1F_L.C. Charter'!AN21+'5C1E_LFNO'!AN21+'5C1D_NOMMA'!AN21+'5C1AE_Noble Minds'!AN21+'5C1J_Jeff Chamber'!AN21+'5C1Q_Advantage'!AN21+'5C1AF_JCFA-Laf'!AN21+'5C1W_Willow'!AN21+'5C1Z_Lincoln Prep'!AN21+'5C1AA_Laurel'!AN21+'5C1AB_Apex'!AN21+'5C1AC_Smothers'!AN21+'5C1AD_Greater'!AN21+'5C1R_Iberville'!AN21+'5C1N_Delta'!AN21+'5C1S_LC Col Prep'!AN21+'5C1T_Northeast'!AN21+'5C1U_Acadiana Ren'!AN21+'5C1I_LA Key'!AN21+'5C1V_Laf Ren'!AN21+'5C1O_Impact'!AN21+'5C1P_Vision'!AN21+'5C2_LAVCA'!AO21+'5C1H_Southwest'!AN21+'5C1G_JS Clark'!AN21+'5C1AH_BRUP'!AN21+'5C1X_Tangi'!AN21+'5C1Y_GEO'!AN21+'5C1AI_Harmony'!AN21+'5C1AJ_Athlos'!AN21+'5C1AG_Collegiate'!AN21+'5C1M_GEO Mid'!AN21+Placeholder_Tallulah!AN21</f>
        <v>0</v>
      </c>
      <c r="AP21" s="72">
        <f>'5C1B_DArbonne'!AO21+'5C1A_Madison'!AO21+'5C1C_Intl High'!AO21+'5C3_UnvView'!AP21+'5C1F_L.C. Charter'!AO21+'5C1E_LFNO'!AO21+'5C1D_NOMMA'!AO21+'5C1AE_Noble Minds'!AO21+'5C1J_Jeff Chamber'!AO21+'5C1Q_Advantage'!AO21+'5C1AF_JCFA-Laf'!AO21+'5C1W_Willow'!AO21+'5C1Z_Lincoln Prep'!AO21+'5C1AA_Laurel'!AO21+'5C1AB_Apex'!AO21+'5C1AC_Smothers'!AO21+'5C1AD_Greater'!AO21+'5C1R_Iberville'!AO21+'5C1N_Delta'!AO21+'5C1S_LC Col Prep'!AO21+'5C1T_Northeast'!AO21+'5C1U_Acadiana Ren'!AO21+'5C1I_LA Key'!AO21+'5C1V_Laf Ren'!AO21+'5C1O_Impact'!AO21+'5C1P_Vision'!AO21+'5C2_LAVCA'!AP21+'5C1H_Southwest'!AO21+'5C1G_JS Clark'!AO21+'5C1AH_BRUP'!AO21+'5C1X_Tangi'!AO21+'5C1Y_GEO'!AO21+'5C1AI_Harmony'!AO21+'5C1AJ_Athlos'!AO21+'5C1AG_Collegiate'!AO21+'5C1M_GEO Mid'!AO21+Placeholder_Tallulah!AO21</f>
        <v>-20685</v>
      </c>
      <c r="AQ21" s="91">
        <f>'5C1B_DArbonne'!AP21+'5C1A_Madison'!AP21+'5C1C_Intl High'!AP21+'5C3_UnvView'!AQ21+'5C1F_L.C. Charter'!AP21+'5C1E_LFNO'!AP21+'5C1D_NOMMA'!AP21+'5C1AE_Noble Minds'!AP21+'5C1J_Jeff Chamber'!AP21+'5C1Q_Advantage'!AP21+'5C1AF_JCFA-Laf'!AP21+'5C1W_Willow'!AP21+'5C1Z_Lincoln Prep'!AP21+'5C1AA_Laurel'!AP21+'5C1AB_Apex'!AP21+'5C1AC_Smothers'!AP21+'5C1AD_Greater'!AP21+'5C1R_Iberville'!AP21+'5C1N_Delta'!AP21+'5C1S_LC Col Prep'!AP21+'5C1T_Northeast'!AP21+'5C1U_Acadiana Ren'!AP21+'5C1I_LA Key'!AP21+'5C1V_Laf Ren'!AP21+'5C1O_Impact'!AP21+'5C1P_Vision'!AP21+'5C2_LAVCA'!AQ21+'5C1H_Southwest'!AP21+'5C1G_JS Clark'!AP21+'5C1AH_BRUP'!AP21+'5C1X_Tangi'!AP21+'5C1Y_GEO'!AP21+'5C1AI_Harmony'!AP21+'5C1AJ_Athlos'!AP21+'5C1AG_Collegiate'!AP21+'5C1M_GEO Mid'!AP21+Placeholder_Tallulah!AP21</f>
        <v>0</v>
      </c>
      <c r="AR21" s="72">
        <f>'5C1B_DArbonne'!AQ21+'5C1A_Madison'!AQ21+'5C1C_Intl High'!AQ21+'5C3_UnvView'!AR21+'5C1F_L.C. Charter'!AQ21+'5C1E_LFNO'!AQ21+'5C1D_NOMMA'!AQ21+'5C1AE_Noble Minds'!AQ21+'5C1J_Jeff Chamber'!AQ21+'5C1Q_Advantage'!AQ21+'5C1AF_JCFA-Laf'!AQ21+'5C1W_Willow'!AQ21+'5C1Z_Lincoln Prep'!AQ21+'5C1AA_Laurel'!AQ21+'5C1AB_Apex'!AQ21+'5C1AC_Smothers'!AQ21+'5C1AD_Greater'!AQ21+'5C1R_Iberville'!AQ21+'5C1N_Delta'!AQ21+'5C1S_LC Col Prep'!AQ21+'5C1T_Northeast'!AQ21+'5C1U_Acadiana Ren'!AQ21+'5C1I_LA Key'!AQ21+'5C1V_Laf Ren'!AQ21+'5C1O_Impact'!AQ21+'5C1P_Vision'!AQ21+'5C2_LAVCA'!AR21+'5C1H_Southwest'!AQ21+'5C1G_JS Clark'!AQ21+'5C1AH_BRUP'!AQ21+'5C1X_Tangi'!AQ21+'5C1Y_GEO'!AQ21+'5C1AI_Harmony'!AQ21+'5C1AJ_Athlos'!AQ21+'5C1AG_Collegiate'!AQ21+'5C1M_GEO Mid'!AQ21+Placeholder_Tallulah!AQ21</f>
        <v>0</v>
      </c>
      <c r="AS21" s="72">
        <f>'5C1B_DArbonne'!AR21+'5C1A_Madison'!AR21+'5C1C_Intl High'!AR21+'5C3_UnvView'!AS21+'5C1F_L.C. Charter'!AR21+'5C1E_LFNO'!AR21+'5C1D_NOMMA'!AR21+'5C1AE_Noble Minds'!AR21+'5C1J_Jeff Chamber'!AR21+'5C1Q_Advantage'!AR21+'5C1AF_JCFA-Laf'!AR21+'5C1W_Willow'!AR21+'5C1Z_Lincoln Prep'!AR21+'5C1AA_Laurel'!AR21+'5C1AB_Apex'!AR21+'5C1AC_Smothers'!AR21+'5C1AD_Greater'!AR21+'5C1R_Iberville'!AR21+'5C1N_Delta'!AR21+'5C1S_LC Col Prep'!AR21+'5C1T_Northeast'!AR21+'5C1U_Acadiana Ren'!AR21+'5C1I_LA Key'!AR21+'5C1V_Laf Ren'!AR21+'5C1O_Impact'!AR21+'5C1P_Vision'!AR21+'5C2_LAVCA'!AS21+'5C1H_Southwest'!AR21+'5C1G_JS Clark'!AR21+'5C1AH_BRUP'!AR21+'5C1X_Tangi'!AR21+'5C1Y_GEO'!AR21+'5C1AI_Harmony'!AR21+'5C1AJ_Athlos'!AR21+'5C1AG_Collegiate'!AR21+'5C1M_GEO Mid'!AR21+Placeholder_Tallulah!AR21</f>
        <v>0</v>
      </c>
      <c r="AT21" s="91">
        <f>'5C1B_DArbonne'!AS21+'5C1A_Madison'!AS21+'5C1C_Intl High'!AS21+'5C3_UnvView'!AT21+'5C1F_L.C. Charter'!AS21+'5C1E_LFNO'!AS21+'5C1D_NOMMA'!AS21+'5C1AE_Noble Minds'!AS21+'5C1J_Jeff Chamber'!AS21+'5C1Q_Advantage'!AS21+'5C1AF_JCFA-Laf'!AS21+'5C1W_Willow'!AS21+'5C1Z_Lincoln Prep'!AS21+'5C1AA_Laurel'!AS21+'5C1AB_Apex'!AS21+'5C1AC_Smothers'!AS21+'5C1AD_Greater'!AS21+'5C1R_Iberville'!AS21+'5C1N_Delta'!AS21+'5C1S_LC Col Prep'!AS21+'5C1T_Northeast'!AS21+'5C1U_Acadiana Ren'!AS21+'5C1I_LA Key'!AS21+'5C1V_Laf Ren'!AS21+'5C1O_Impact'!AS21+'5C1P_Vision'!AS21+'5C2_LAVCA'!AT21+'5C1H_Southwest'!AS21+'5C1G_JS Clark'!AS21+'5C1AH_BRUP'!AS21+'5C1X_Tangi'!AS21+'5C1Y_GEO'!AS21+'5C1AI_Harmony'!AS21+'5C1AJ_Athlos'!AS21+'5C1AG_Collegiate'!AS21+'5C1M_GEO Mid'!AS21+Placeholder_Tallulah!AS21</f>
        <v>84914</v>
      </c>
      <c r="AU21" s="81">
        <f t="shared" si="1"/>
        <v>0</v>
      </c>
      <c r="AV21" s="88">
        <f t="shared" si="2"/>
        <v>84914</v>
      </c>
      <c r="AW21" s="189"/>
      <c r="AX21" s="80" t="e">
        <f>'5C1B_DArbonne'!AU21+'5C1A_Madison'!AU21+'5C1C_Intl High'!AU21+'5C3_UnvView'!AV21+'5C1F_L.C. Charter'!AU21+'5C1E_LFNO'!AU21+'5C1D_NOMMA'!AU21+'5C1AE_Noble Minds'!AU21+'5C1J_Jeff Chamber'!AU21+'5C1Q_Advantage'!AU21+'5C1AF_JCFA-Laf'!AU21+'5C1W_Willow'!AU21+'5C1Z_Lincoln Prep'!AU21+'5C1AA_Laurel'!AU21+'5C1AB_Apex'!AU21+'5C1AC_Smothers'!AU21+'5C1AD_Greater'!AU21+'5C1R_Iberville'!AU21+'5C1N_Delta'!AU21+'5C1S_LC Col Prep'!AU21+'5C1T_Northeast'!AU21+'5C1U_Acadiana Ren'!AU21+'5C1I_LA Key'!AU21+'5C1V_Laf Ren'!AU21+'5C1O_Impact'!AU21+'5C1P_Vision'!AU21+'5C2_LAVCA'!AV21+'5C1H_Southwest'!AU21+'5C1G_JS Clark'!AU21+'5C1AH_BRUP'!AU21+'5C1X_Tangi'!AU21+'5C1Y_GEO'!AU21+'5C1AI_Harmony'!AU21+'5C1AJ_Athlos'!AU21+'5C1AG_Collegiate'!AU21+'5C1M_GEO Mid'!AU21+Placeholder_Tallulah!#REF!</f>
        <v>#REF!</v>
      </c>
      <c r="AY21" s="80">
        <f t="shared" si="3"/>
        <v>0</v>
      </c>
      <c r="AZ21" s="80" t="e">
        <f t="shared" si="4"/>
        <v>#REF!</v>
      </c>
    </row>
    <row r="22" spans="1:52" ht="16.149999999999999" customHeight="1" x14ac:dyDescent="0.2">
      <c r="A22" s="58">
        <v>16</v>
      </c>
      <c r="B22" s="59" t="s">
        <v>22</v>
      </c>
      <c r="C22" s="318">
        <f>'5C1B_DArbonne'!C22+'5C1A_Madison'!C22+'5C1C_Intl High'!C22+'5C3_UnvView'!C22+'5C1F_L.C. Charter'!C22+'5C1E_LFNO'!C22+'5C1D_NOMMA'!C22+'5C1AE_Noble Minds'!C22+'5C1J_Jeff Chamber'!C22+'5C1Q_Advantage'!C22+'5C1AF_JCFA-Laf'!C22+'5C1W_Willow'!C22+'5C1Z_Lincoln Prep'!C22+'5C1AA_Laurel'!C22+'5C1AB_Apex'!C22+'5C1AC_Smothers'!C22+'5C1AD_Greater'!C22+'5C1R_Iberville'!C22+'5C1N_Delta'!C22+'5C1S_LC Col Prep'!C22+'5C1T_Northeast'!C22+'5C1U_Acadiana Ren'!C22+'5C1I_LA Key'!C22+'5C1V_Laf Ren'!C22+'5C1O_Impact'!C22+'5C1P_Vision'!C22+'5C2_LAVCA'!C22+'5C1H_Southwest'!C22+'5C1G_JS Clark'!C22+'5C1AH_BRUP'!C22+'5C1X_Tangi'!C22+'5C1Y_GEO'!C22+'5C1AI_Harmony'!C22+'5C1AJ_Athlos'!C22+'5C1AG_Collegiate'!C22+'5C1M_GEO Mid'!C22+Placeholder_Tallulah!C22</f>
        <v>0</v>
      </c>
      <c r="D22" s="60">
        <f>'Source Data'!H22</f>
        <v>2365.2515167166002</v>
      </c>
      <c r="E22" s="65">
        <f>'5C1B_DArbonne'!E22+'5C1A_Madison'!E22+'5C1C_Intl High'!E22+'5C3_UnvView'!E22+'5C1F_L.C. Charter'!E22+'5C1E_LFNO'!E22+'5C1D_NOMMA'!E22+'5C1AE_Noble Minds'!E22+'5C1J_Jeff Chamber'!E22+'5C1Q_Advantage'!E22+'5C1AF_JCFA-Laf'!E22+'5C1W_Willow'!E22+'5C1Z_Lincoln Prep'!E22+'5C1AA_Laurel'!E22+'5C1AB_Apex'!E22+'5C1AC_Smothers'!E22+'5C1AD_Greater'!E22+'5C1R_Iberville'!E22+'5C1N_Delta'!E22+'5C1S_LC Col Prep'!E22+'5C1T_Northeast'!E22+'5C1U_Acadiana Ren'!E22+'5C1I_LA Key'!E22+'5C1V_Laf Ren'!E22+'5C1O_Impact'!E22+'5C1P_Vision'!E22+'5C2_LAVCA'!E22+'5C1H_Southwest'!E22+'5C1G_JS Clark'!E22+'5C1AH_BRUP'!E22+'5C1X_Tangi'!E22+'5C1Y_GEO'!E22+'5C1AI_Harmony'!E22+'5C1AJ_Athlos'!E22+'5C1AG_Collegiate'!E22+'5C1M_GEO Mid'!E22+Placeholder_Tallulah!E22</f>
        <v>0</v>
      </c>
      <c r="F22" s="336">
        <f>'5C1B_DArbonne'!F22+'5C1A_Madison'!F22+'5C1C_Intl High'!F22+'5C3_UnvView'!F22+'5C1F_L.C. Charter'!F22+'5C1E_LFNO'!F22+'5C1D_NOMMA'!F22+'5C1AE_Noble Minds'!F22+'5C1J_Jeff Chamber'!F22+'5C1Q_Advantage'!F22+'5C1AF_JCFA-Laf'!F22+'5C1W_Willow'!F22+'5C1Z_Lincoln Prep'!F22+'5C1AA_Laurel'!F22+'5C1AB_Apex'!F22+'5C1AC_Smothers'!F22+'5C1AD_Greater'!F22+'5C1R_Iberville'!F22+'5C1N_Delta'!F22+'5C1S_LC Col Prep'!F22+'5C1T_Northeast'!F22+'5C1U_Acadiana Ren'!F22+'5C1I_LA Key'!F22+'5C1V_Laf Ren'!F22+'5C1O_Impact'!F22+'5C1P_Vision'!F22+'5C2_LAVCA'!F22+'5C1H_Southwest'!F22+'5C1G_JS Clark'!F22+'5C1AH_BRUP'!F22+'5C1X_Tangi'!F22+'5C1Y_GEO'!F22+'5C1AI_Harmony'!F22+'5C1AJ_Athlos'!F22+'5C1AG_Collegiate'!F22+'5C1M_GEO Mid'!F22+Placeholder_Tallulah!F22</f>
        <v>0</v>
      </c>
      <c r="G22" s="60">
        <f>'Source Data'!I22</f>
        <v>332.11179417298291</v>
      </c>
      <c r="H22" s="65">
        <f>'5C1B_DArbonne'!H22+'5C1A_Madison'!H22+'5C1C_Intl High'!H22+'5C3_UnvView'!H22+'5C1F_L.C. Charter'!H22+'5C1E_LFNO'!H22+'5C1D_NOMMA'!H22+'5C1AE_Noble Minds'!H22+'5C1J_Jeff Chamber'!H22+'5C1Q_Advantage'!H22+'5C1AF_JCFA-Laf'!H22+'5C1W_Willow'!H22+'5C1Z_Lincoln Prep'!H22+'5C1AA_Laurel'!H22+'5C1AB_Apex'!H22+'5C1AC_Smothers'!H22+'5C1AD_Greater'!H22+'5C1R_Iberville'!H22+'5C1N_Delta'!H22+'5C1S_LC Col Prep'!H22+'5C1T_Northeast'!H22+'5C1U_Acadiana Ren'!H22+'5C1I_LA Key'!H22+'5C1V_Laf Ren'!H22+'5C1O_Impact'!H22+'5C1P_Vision'!H22+'5C2_LAVCA'!H22+'5C1H_Southwest'!H22+'5C1G_JS Clark'!H22+'5C1AH_BRUP'!H22+'5C1X_Tangi'!H22+'5C1Y_GEO'!H22+'5C1AI_Harmony'!H22+'5C1AJ_Athlos'!H22+'5C1AG_Collegiate'!H22+'5C1M_GEO Mid'!H22+Placeholder_Tallulah!H22</f>
        <v>0</v>
      </c>
      <c r="I22" s="336">
        <f>'5C1B_DArbonne'!I22+'5C1A_Madison'!I22+'5C1C_Intl High'!I22+'5C3_UnvView'!I22+'5C1F_L.C. Charter'!I22+'5C1E_LFNO'!I22+'5C1D_NOMMA'!I22+'5C1AE_Noble Minds'!I22+'5C1J_Jeff Chamber'!I22+'5C1Q_Advantage'!I22+'5C1AF_JCFA-Laf'!I22+'5C1W_Willow'!I22+'5C1Z_Lincoln Prep'!I22+'5C1AA_Laurel'!I22+'5C1AB_Apex'!I22+'5C1AC_Smothers'!I22+'5C1AD_Greater'!I22+'5C1R_Iberville'!I22+'5C1N_Delta'!I22+'5C1S_LC Col Prep'!I22+'5C1T_Northeast'!I22+'5C1U_Acadiana Ren'!I22+'5C1I_LA Key'!I22+'5C1V_Laf Ren'!I22+'5C1O_Impact'!I22+'5C1P_Vision'!I22+'5C2_LAVCA'!I22+'5C1H_Southwest'!I22+'5C1G_JS Clark'!I22+'5C1AH_BRUP'!I22+'5C1X_Tangi'!I22+'5C1Y_GEO'!I22+'5C1AI_Harmony'!I22+'5C1AJ_Athlos'!I22+'5C1AG_Collegiate'!I22+'5C1M_GEO Mid'!I22+Placeholder_Tallulah!I22</f>
        <v>0</v>
      </c>
      <c r="J22" s="60">
        <f>'Source Data'!J22</f>
        <v>90.57594386535898</v>
      </c>
      <c r="K22" s="65">
        <f>'5C1B_DArbonne'!K22+'5C1A_Madison'!K22+'5C1C_Intl High'!K22+'5C3_UnvView'!K22+'5C1F_L.C. Charter'!K22+'5C1E_LFNO'!K22+'5C1D_NOMMA'!K22+'5C1AE_Noble Minds'!K22+'5C1J_Jeff Chamber'!K22+'5C1Q_Advantage'!K22+'5C1AF_JCFA-Laf'!K22+'5C1W_Willow'!K22+'5C1Z_Lincoln Prep'!K22+'5C1AA_Laurel'!K22+'5C1AB_Apex'!K22+'5C1AC_Smothers'!K22+'5C1AD_Greater'!K22+'5C1R_Iberville'!K22+'5C1N_Delta'!K22+'5C1S_LC Col Prep'!K22+'5C1T_Northeast'!K22+'5C1U_Acadiana Ren'!K22+'5C1I_LA Key'!K22+'5C1V_Laf Ren'!K22+'5C1O_Impact'!K22+'5C1P_Vision'!K22+'5C2_LAVCA'!K22+'5C1H_Southwest'!K22+'5C1G_JS Clark'!K22+'5C1AH_BRUP'!K22+'5C1X_Tangi'!K22+'5C1Y_GEO'!K22+'5C1AI_Harmony'!K22+'5C1AJ_Athlos'!K22+'5C1AG_Collegiate'!K22+'5C1M_GEO Mid'!K22+Placeholder_Tallulah!K22</f>
        <v>0</v>
      </c>
      <c r="L22" s="336">
        <f>'5C1B_DArbonne'!L22+'5C1A_Madison'!L22+'5C1C_Intl High'!L22+'5C3_UnvView'!L22+'5C1F_L.C. Charter'!L22+'5C1E_LFNO'!L22+'5C1D_NOMMA'!L22+'5C1AE_Noble Minds'!L22+'5C1J_Jeff Chamber'!L22+'5C1Q_Advantage'!L22+'5C1AF_JCFA-Laf'!L22+'5C1W_Willow'!L22+'5C1Z_Lincoln Prep'!L22+'5C1AA_Laurel'!L22+'5C1AB_Apex'!L22+'5C1AC_Smothers'!L22+'5C1AD_Greater'!L22+'5C1R_Iberville'!L22+'5C1N_Delta'!L22+'5C1S_LC Col Prep'!L22+'5C1T_Northeast'!L22+'5C1U_Acadiana Ren'!L22+'5C1I_LA Key'!L22+'5C1V_Laf Ren'!L22+'5C1O_Impact'!L22+'5C1P_Vision'!L22+'5C2_LAVCA'!L22+'5C1H_Southwest'!L22+'5C1G_JS Clark'!L22+'5C1AH_BRUP'!L22+'5C1X_Tangi'!L22+'5C1Y_GEO'!L22+'5C1AI_Harmony'!L22+'5C1AJ_Athlos'!L22+'5C1AG_Collegiate'!L22+'5C1M_GEO Mid'!L22+Placeholder_Tallulah!L22</f>
        <v>0</v>
      </c>
      <c r="M22" s="60">
        <f>'Source Data'!K22</f>
        <v>2264.3985966339742</v>
      </c>
      <c r="N22" s="65">
        <f>'5C1B_DArbonne'!N22+'5C1A_Madison'!N22+'5C1C_Intl High'!N22+'5C3_UnvView'!N22+'5C1F_L.C. Charter'!N22+'5C1E_LFNO'!N22+'5C1D_NOMMA'!N22+'5C1AE_Noble Minds'!N22+'5C1J_Jeff Chamber'!N22+'5C1Q_Advantage'!N22+'5C1AF_JCFA-Laf'!N22+'5C1W_Willow'!N22+'5C1Z_Lincoln Prep'!N22+'5C1AA_Laurel'!N22+'5C1AB_Apex'!N22+'5C1AC_Smothers'!N22+'5C1AD_Greater'!N22+'5C1R_Iberville'!N22+'5C1N_Delta'!N22+'5C1S_LC Col Prep'!N22+'5C1T_Northeast'!N22+'5C1U_Acadiana Ren'!N22+'5C1I_LA Key'!N22+'5C1V_Laf Ren'!N22+'5C1O_Impact'!N22+'5C1P_Vision'!N22+'5C2_LAVCA'!N22+'5C1H_Southwest'!N22+'5C1G_JS Clark'!N22+'5C1AH_BRUP'!N22+'5C1X_Tangi'!N22+'5C1Y_GEO'!N22+'5C1AI_Harmony'!N22+'5C1AJ_Athlos'!N22+'5C1AG_Collegiate'!N22+'5C1M_GEO Mid'!N22+Placeholder_Tallulah!N22</f>
        <v>0</v>
      </c>
      <c r="O22" s="336">
        <f>'5C1B_DArbonne'!O22+'5C1A_Madison'!O22+'5C1C_Intl High'!O22+'5C3_UnvView'!O22+'5C1F_L.C. Charter'!O22+'5C1E_LFNO'!O22+'5C1D_NOMMA'!O22+'5C1AE_Noble Minds'!O22+'5C1J_Jeff Chamber'!O22+'5C1Q_Advantage'!O22+'5C1AF_JCFA-Laf'!O22+'5C1W_Willow'!O22+'5C1Z_Lincoln Prep'!O22+'5C1AA_Laurel'!O22+'5C1AB_Apex'!O22+'5C1AC_Smothers'!O22+'5C1AD_Greater'!O22+'5C1R_Iberville'!O22+'5C1N_Delta'!O22+'5C1S_LC Col Prep'!O22+'5C1T_Northeast'!O22+'5C1U_Acadiana Ren'!O22+'5C1I_LA Key'!O22+'5C1V_Laf Ren'!O22+'5C1O_Impact'!O22+'5C1P_Vision'!O22+'5C2_LAVCA'!O22+'5C1H_Southwest'!O22+'5C1G_JS Clark'!O22+'5C1AH_BRUP'!O22+'5C1X_Tangi'!O22+'5C1Y_GEO'!O22+'5C1AI_Harmony'!O22+'5C1AJ_Athlos'!O22+'5C1AG_Collegiate'!O22+'5C1M_GEO Mid'!O22+Placeholder_Tallulah!O22</f>
        <v>0</v>
      </c>
      <c r="P22" s="60">
        <f>'Source Data'!L22</f>
        <v>905.75943865358965</v>
      </c>
      <c r="Q22" s="65">
        <f>'5C1B_DArbonne'!Q22+'5C1A_Madison'!Q22+'5C1C_Intl High'!Q22+'5C3_UnvView'!Q22+'5C1F_L.C. Charter'!Q22+'5C1E_LFNO'!Q22+'5C1D_NOMMA'!Q22+'5C1AE_Noble Minds'!Q22+'5C1J_Jeff Chamber'!Q22+'5C1Q_Advantage'!Q22+'5C1AF_JCFA-Laf'!Q22+'5C1W_Willow'!Q22+'5C1Z_Lincoln Prep'!Q22+'5C1AA_Laurel'!Q22+'5C1AB_Apex'!Q22+'5C1AC_Smothers'!Q22+'5C1AD_Greater'!Q22+'5C1R_Iberville'!Q22+'5C1N_Delta'!Q22+'5C1S_LC Col Prep'!Q22+'5C1T_Northeast'!Q22+'5C1U_Acadiana Ren'!Q22+'5C1I_LA Key'!Q22+'5C1V_Laf Ren'!Q22+'5C1O_Impact'!Q22+'5C1P_Vision'!Q22+'5C2_LAVCA'!Q22+'5C1H_Southwest'!Q22+'5C1G_JS Clark'!Q22+'5C1AH_BRUP'!Q22+'5C1X_Tangi'!Q22+'5C1Y_GEO'!Q22+'5C1AI_Harmony'!Q22+'5C1AJ_Athlos'!Q22+'5C1AG_Collegiate'!Q22+'5C1M_GEO Mid'!Q22+Placeholder_Tallulah!Q22</f>
        <v>0</v>
      </c>
      <c r="R22" s="92">
        <f>'5C1B_DArbonne'!R22+'5C1A_Madison'!R22+'5C1C_Intl High'!R22+'5C3_UnvView'!R22+'5C1F_L.C. Charter'!R22+'5C1E_LFNO'!R22+'5C1D_NOMMA'!R22+'5C1AE_Noble Minds'!R22+'5C1J_Jeff Chamber'!R22+'5C1Q_Advantage'!R22+'5C1AF_JCFA-Laf'!R22+'5C1W_Willow'!R22+'5C1Z_Lincoln Prep'!R22+'5C1AA_Laurel'!R22+'5C1AB_Apex'!R22+'5C1AC_Smothers'!R22+'5C1AD_Greater'!R22+'5C1R_Iberville'!R22+'5C1N_Delta'!R22+'5C1S_LC Col Prep'!R22+'5C1T_Northeast'!R22+'5C1U_Acadiana Ren'!R22+'5C1I_LA Key'!R22+'5C1V_Laf Ren'!R22+'5C1O_Impact'!R22+'5C1P_Vision'!R22+'5C2_LAVCA'!R22+'5C1H_Southwest'!R22+'5C1G_JS Clark'!R22+'5C1AH_BRUP'!R22+'5C1X_Tangi'!R22+'5C1Y_GEO'!R22+'5C1AI_Harmony'!R22+'5C1AJ_Athlos'!R22+'5C1AG_Collegiate'!R22+'5C1M_GEO Mid'!R22+Placeholder_Tallulah!R22</f>
        <v>65956</v>
      </c>
      <c r="S22" s="1372">
        <f>'5C3_UnvView'!S22+'5C2_LAVCA'!S22</f>
        <v>7029</v>
      </c>
      <c r="T22" s="60">
        <f>'5C1B_DArbonne'!S22+'5C1A_Madison'!S22+'5C1C_Intl High'!S22+'5C3_UnvView'!T22+'5C1F_L.C. Charter'!S22+'5C1E_LFNO'!S22+'5C1D_NOMMA'!S22+'5C1AE_Noble Minds'!S22+'5C1J_Jeff Chamber'!S22+'5C1Q_Advantage'!S22+'5C1AF_JCFA-Laf'!S22+'5C1W_Willow'!S22+'5C1Z_Lincoln Prep'!S22+'5C1AA_Laurel'!S22+'5C1AB_Apex'!S22+'5C1AC_Smothers'!S22+'5C1AD_Greater'!S22+'5C1R_Iberville'!S22+'5C1N_Delta'!S22+'5C1S_LC Col Prep'!S22+'5C1T_Northeast'!S22+'5C1U_Acadiana Ren'!S22+'5C1I_LA Key'!S22+'5C1V_Laf Ren'!S22+'5C1O_Impact'!S22+'5C1P_Vision'!S22+'5C2_LAVCA'!T22+'5C1H_Southwest'!S22+'5C1G_JS Clark'!S22+'5C1AH_BRUP'!S22+'5C1X_Tangi'!S22+'5C1Y_GEO'!S22+'5C1AI_Harmony'!S22+'5C1AJ_Athlos'!S22+'5C1AG_Collegiate'!S22+'5C1M_GEO Mid'!S22+Placeholder_Tallulah!S22</f>
        <v>0</v>
      </c>
      <c r="U22" s="60">
        <f>'5C1B_DArbonne'!T22+'5C1A_Madison'!T22+'5C1C_Intl High'!T22+'5C3_UnvView'!U22+'5C1F_L.C. Charter'!T22+'5C1E_LFNO'!T22+'5C1D_NOMMA'!T22+'5C1AE_Noble Minds'!T22+'5C1J_Jeff Chamber'!T22+'5C1Q_Advantage'!T22+'5C1AF_JCFA-Laf'!T22+'5C1W_Willow'!T22+'5C1Z_Lincoln Prep'!T22+'5C1AA_Laurel'!T22+'5C1AB_Apex'!T22+'5C1AC_Smothers'!T22+'5C1AD_Greater'!T22+'5C1R_Iberville'!T22+'5C1N_Delta'!T22+'5C1S_LC Col Prep'!T22+'5C1T_Northeast'!T22+'5C1U_Acadiana Ren'!T22+'5C1I_LA Key'!T22+'5C1V_Laf Ren'!T22+'5C1O_Impact'!T22+'5C1P_Vision'!T22+'5C2_LAVCA'!U22+'5C1H_Southwest'!T22+'5C1G_JS Clark'!T22+'5C1AH_BRUP'!T22+'5C1X_Tangi'!T22+'5C1Y_GEO'!T22+'5C1AI_Harmony'!T22+'5C1AJ_Athlos'!T22+'5C1AG_Collegiate'!T22+'5C1M_GEO Mid'!T22+Placeholder_Tallulah!T22</f>
        <v>0</v>
      </c>
      <c r="V22" s="61">
        <f>'5C1B_DArbonne'!U22+'5C1A_Madison'!U22+'5C1C_Intl High'!U22+'5C3_UnvView'!V22+'5C1F_L.C. Charter'!U22+'5C1E_LFNO'!U22+'5C1D_NOMMA'!U22+'5C1AE_Noble Minds'!U22+'5C1J_Jeff Chamber'!U22+'5C1Q_Advantage'!U22+'5C1AF_JCFA-Laf'!U22+'5C1W_Willow'!U22+'5C1Z_Lincoln Prep'!U22+'5C1AA_Laurel'!U22+'5C1AB_Apex'!U22+'5C1AC_Smothers'!U22+'5C1AD_Greater'!U22+'5C1R_Iberville'!U22+'5C1N_Delta'!U22+'5C1S_LC Col Prep'!U22+'5C1T_Northeast'!U22+'5C1U_Acadiana Ren'!U22+'5C1I_LA Key'!U22+'5C1V_Laf Ren'!U22+'5C1O_Impact'!U22+'5C1P_Vision'!U22+'5C2_LAVCA'!V22+'5C1H_Southwest'!U22+'5C1G_JS Clark'!U22+'5C1AH_BRUP'!U22+'5C1X_Tangi'!U22+'5C1Y_GEO'!U22+'5C1AI_Harmony'!U22+'5C1AJ_Athlos'!U22+'5C1AG_Collegiate'!U22+'5C1M_GEO Mid'!U22+Placeholder_Tallulah!U22</f>
        <v>0</v>
      </c>
      <c r="W22" s="92">
        <f>'5C1B_DArbonne'!V22+'5C1A_Madison'!V22+'5C1C_Intl High'!V22+'5C3_UnvView'!W22+'5C1F_L.C. Charter'!V22+'5C1E_LFNO'!V22+'5C1D_NOMMA'!V22+'5C1AE_Noble Minds'!V22+'5C1J_Jeff Chamber'!V22+'5C1Q_Advantage'!V22+'5C1AF_JCFA-Laf'!V22+'5C1W_Willow'!V22+'5C1Z_Lincoln Prep'!V22+'5C1AA_Laurel'!V22+'5C1AB_Apex'!V22+'5C1AC_Smothers'!V22+'5C1AD_Greater'!V22+'5C1R_Iberville'!V22+'5C1N_Delta'!V22+'5C1S_LC Col Prep'!V22+'5C1T_Northeast'!V22+'5C1U_Acadiana Ren'!V22+'5C1I_LA Key'!V22+'5C1V_Laf Ren'!V22+'5C1O_Impact'!V22+'5C1P_Vision'!V22+'5C2_LAVCA'!W22+'5C1H_Southwest'!V22+'5C1G_JS Clark'!V22+'5C1AH_BRUP'!V22+'5C1X_Tangi'!V22+'5C1Y_GEO'!V22+'5C1AI_Harmony'!V22+'5C1AJ_Athlos'!V22+'5C1AG_Collegiate'!V22+'5C1M_GEO Mid'!V22+Placeholder_Tallulah!V22</f>
        <v>0</v>
      </c>
      <c r="X22" s="65">
        <f>'5C1B_DArbonne'!W22+'5C1A_Madison'!W22+'5C1C_Intl High'!W22+'5C3_UnvView'!X22+'5C1F_L.C. Charter'!W22+'5C1E_LFNO'!W22+'5C1D_NOMMA'!W22+'5C1AE_Noble Minds'!W22+'5C1J_Jeff Chamber'!W22+'5C1Q_Advantage'!W22+'5C1AF_JCFA-Laf'!W22+'5C1W_Willow'!W22+'5C1Z_Lincoln Prep'!W22+'5C1AA_Laurel'!W22+'5C1AB_Apex'!W22+'5C1AC_Smothers'!W22+'5C1AD_Greater'!W22+'5C1R_Iberville'!W22+'5C1N_Delta'!W22+'5C1S_LC Col Prep'!W22+'5C1T_Northeast'!W22+'5C1U_Acadiana Ren'!W22+'5C1I_LA Key'!W22+'5C1V_Laf Ren'!W22+'5C1O_Impact'!W22+'5C1P_Vision'!W22+'5C2_LAVCA'!X22+'5C1H_Southwest'!W22+'5C1G_JS Clark'!W22+'5C1AH_BRUP'!W22+'5C1X_Tangi'!W22+'5C1Y_GEO'!W22+'5C1AI_Harmony'!W22+'5C1AJ_Athlos'!W22+'5C1AG_Collegiate'!W22+'5C1M_GEO Mid'!W22+Placeholder_Tallulah!W22</f>
        <v>0</v>
      </c>
      <c r="Y22" s="92">
        <f>'5C1B_DArbonne'!X22+'5C1A_Madison'!X22+'5C1C_Intl High'!X22+'5C3_UnvView'!Y22+'5C1F_L.C. Charter'!X22+'5C1E_LFNO'!X22+'5C1D_NOMMA'!X22+'5C1AE_Noble Minds'!X22+'5C1J_Jeff Chamber'!X22+'5C1Q_Advantage'!X22+'5C1AF_JCFA-Laf'!X22+'5C1W_Willow'!X22+'5C1Z_Lincoln Prep'!X22+'5C1AA_Laurel'!X22+'5C1AB_Apex'!X22+'5C1AC_Smothers'!X22+'5C1AD_Greater'!X22+'5C1R_Iberville'!X22+'5C1N_Delta'!X22+'5C1S_LC Col Prep'!X22+'5C1T_Northeast'!X22+'5C1U_Acadiana Ren'!X22+'5C1I_LA Key'!X22+'5C1V_Laf Ren'!X22+'5C1O_Impact'!X22+'5C1P_Vision'!X22+'5C2_LAVCA'!Y22+'5C1H_Southwest'!X22+'5C1G_JS Clark'!X22+'5C1AH_BRUP'!X22+'5C1X_Tangi'!X22+'5C1Y_GEO'!X22+'5C1AI_Harmony'!X22+'5C1AJ_Athlos'!X22+'5C1AG_Collegiate'!X22+'5C1M_GEO Mid'!X22+Placeholder_Tallulah!X22</f>
        <v>0</v>
      </c>
      <c r="Z22" s="60">
        <f>'5C1B_DArbonne'!Y22+'5C1A_Madison'!Y22+'5C1C_Intl High'!Y22+'5C3_UnvView'!Z22+'5C1F_L.C. Charter'!Y22+'5C1E_LFNO'!Y22+'5C1D_NOMMA'!Y22+'5C1AE_Noble Minds'!Y22+'5C1J_Jeff Chamber'!Y22+'5C1Q_Advantage'!Y22+'5C1AF_JCFA-Laf'!Y22+'5C1W_Willow'!Y22+'5C1Z_Lincoln Prep'!Y22+'5C1AA_Laurel'!Y22+'5C1AB_Apex'!Y22+'5C1AC_Smothers'!Y22+'5C1AD_Greater'!Y22+'5C1R_Iberville'!Y22+'5C1N_Delta'!Y22+'5C1S_LC Col Prep'!Y22+'5C1T_Northeast'!Y22+'5C1U_Acadiana Ren'!Y22+'5C1I_LA Key'!Y22+'5C1V_Laf Ren'!Y22+'5C1O_Impact'!Y22+'5C1P_Vision'!Y22+'5C2_LAVCA'!Z22+'5C1H_Southwest'!Y22+'5C1G_JS Clark'!Y22+'5C1AH_BRUP'!Y22+'5C1X_Tangi'!Y22+'5C1Y_GEO'!Y22+'5C1AI_Harmony'!Y22+'5C1AJ_Athlos'!Y22+'5C1AG_Collegiate'!Y22+'5C1M_GEO Mid'!Y22+Placeholder_Tallulah!Y22</f>
        <v>0</v>
      </c>
      <c r="AA22" s="92">
        <f>'5C1B_DArbonne'!Z22+'5C1A_Madison'!Z22+'5C1C_Intl High'!Z22+'5C3_UnvView'!AA22+'5C1F_L.C. Charter'!Z22+'5C1E_LFNO'!Z22+'5C1D_NOMMA'!Z22+'5C1AE_Noble Minds'!Z22+'5C1J_Jeff Chamber'!Z22+'5C1Q_Advantage'!Z22+'5C1AF_JCFA-Laf'!Z22+'5C1W_Willow'!Z22+'5C1Z_Lincoln Prep'!Z22+'5C1AA_Laurel'!Z22+'5C1AB_Apex'!Z22+'5C1AC_Smothers'!Z22+'5C1AD_Greater'!Z22+'5C1R_Iberville'!Z22+'5C1N_Delta'!Z22+'5C1S_LC Col Prep'!Z22+'5C1T_Northeast'!Z22+'5C1U_Acadiana Ren'!Z22+'5C1I_LA Key'!Z22+'5C1V_Laf Ren'!Z22+'5C1O_Impact'!Z22+'5C1P_Vision'!Z22+'5C2_LAVCA'!AA22+'5C1H_Southwest'!Z22+'5C1G_JS Clark'!Z22+'5C1AH_BRUP'!Z22+'5C1X_Tangi'!Z22+'5C1Y_GEO'!Z22+'5C1AI_Harmony'!Z22+'5C1AJ_Athlos'!Z22+'5C1AG_Collegiate'!Z22+'5C1M_GEO Mid'!Z22+Placeholder_Tallulah!Z22</f>
        <v>0</v>
      </c>
      <c r="AB22" s="60">
        <f>'5C1B_DArbonne'!AA22+'5C1A_Madison'!AA22+'5C1C_Intl High'!AA22+'5C3_UnvView'!AB22+'5C1F_L.C. Charter'!AA22+'5C1E_LFNO'!AA22+'5C1D_NOMMA'!AA22+'5C1AE_Noble Minds'!AA22+'5C1J_Jeff Chamber'!AA22+'5C1Q_Advantage'!AA22+'5C1AF_JCFA-Laf'!AA22+'5C1W_Willow'!AA22+'5C1Z_Lincoln Prep'!AA22+'5C1AA_Laurel'!AA22+'5C1AB_Apex'!AA22+'5C1AC_Smothers'!AA22+'5C1AD_Greater'!AA22+'5C1R_Iberville'!AA22+'5C1N_Delta'!AA22+'5C1S_LC Col Prep'!AA22+'5C1T_Northeast'!AA22+'5C1U_Acadiana Ren'!AA22+'5C1I_LA Key'!AA22+'5C1V_Laf Ren'!AA22+'5C1O_Impact'!AA22+'5C1P_Vision'!AA22+'5C2_LAVCA'!AB22+'5C1H_Southwest'!AA22+'5C1G_JS Clark'!AA22+'5C1AH_BRUP'!AA22+'5C1X_Tangi'!AA22+'5C1Y_GEO'!AA22+'5C1AI_Harmony'!AA22+'5C1AJ_Athlos'!AA22+'5C1AG_Collegiate'!AA22+'5C1M_GEO Mid'!AA22+Placeholder_Tallulah!AA22</f>
        <v>0</v>
      </c>
      <c r="AC22" s="60">
        <f>'5C1B_DArbonne'!AB22+'5C1A_Madison'!AB22+'5C1C_Intl High'!AB22+'5C3_UnvView'!AC22+'5C1F_L.C. Charter'!AB22+'5C1E_LFNO'!AB22+'5C1D_NOMMA'!AB22+'5C1AE_Noble Minds'!AB22+'5C1J_Jeff Chamber'!AB22+'5C1Q_Advantage'!AB22+'5C1AF_JCFA-Laf'!AB22+'5C1W_Willow'!AB22+'5C1Z_Lincoln Prep'!AB22+'5C1AA_Laurel'!AB22+'5C1AB_Apex'!AB22+'5C1AC_Smothers'!AB22+'5C1AD_Greater'!AB22+'5C1R_Iberville'!AB22+'5C1N_Delta'!AB22+'5C1S_LC Col Prep'!AB22+'5C1T_Northeast'!AB22+'5C1U_Acadiana Ren'!AB22+'5C1I_LA Key'!AB22+'5C1V_Laf Ren'!AB22+'5C1O_Impact'!AB22+'5C1P_Vision'!AB22+'5C2_LAVCA'!AC22+'5C1H_Southwest'!AB22+'5C1G_JS Clark'!AB22+'5C1AH_BRUP'!AB22+'5C1X_Tangi'!AB22+'5C1Y_GEO'!AB22+'5C1AI_Harmony'!AB22+'5C1AJ_Athlos'!AB22+'5C1AG_Collegiate'!AB22+'5C1M_GEO Mid'!AB22+Placeholder_Tallulah!AB22</f>
        <v>0</v>
      </c>
      <c r="AD22" s="92">
        <f>'5C1B_DArbonne'!AC22+'5C1A_Madison'!AC22+'5C1C_Intl High'!AC22+'5C3_UnvView'!AD22+'5C1F_L.C. Charter'!AC22+'5C1E_LFNO'!AC22+'5C1D_NOMMA'!AC22+'5C1AE_Noble Minds'!AC22+'5C1J_Jeff Chamber'!AC22+'5C1Q_Advantage'!AC22+'5C1AF_JCFA-Laf'!AC22+'5C1W_Willow'!AC22+'5C1Z_Lincoln Prep'!AC22+'5C1AA_Laurel'!AC22+'5C1AB_Apex'!AC22+'5C1AC_Smothers'!AC22+'5C1AD_Greater'!AC22+'5C1R_Iberville'!AC22+'5C1N_Delta'!AC22+'5C1S_LC Col Prep'!AC22+'5C1T_Northeast'!AC22+'5C1U_Acadiana Ren'!AC22+'5C1I_LA Key'!AC22+'5C1V_Laf Ren'!AC22+'5C1O_Impact'!AC22+'5C1P_Vision'!AC22+'5C2_LAVCA'!AD22+'5C1H_Southwest'!AC22+'5C1G_JS Clark'!AC22+'5C1AH_BRUP'!AC22+'5C1X_Tangi'!AC22+'5C1Y_GEO'!AC22+'5C1AI_Harmony'!AC22+'5C1AJ_Athlos'!AC22+'5C1AG_Collegiate'!AC22+'5C1M_GEO Mid'!AC22+Placeholder_Tallulah!AC22</f>
        <v>0</v>
      </c>
      <c r="AE22" s="96">
        <f>'5C1B_DArbonne'!AD22+'5C1A_Madison'!AD22+'5C1C_Intl High'!AD22+'5C3_UnvView'!AE22+'5C1F_L.C. Charter'!AD22+'5C1E_LFNO'!AD22+'5C1D_NOMMA'!AD22+'5C1AE_Noble Minds'!AD22+'5C1J_Jeff Chamber'!AD22+'5C1Q_Advantage'!AD22+'5C1AF_JCFA-Laf'!AD22+'5C1W_Willow'!AD22+'5C1Z_Lincoln Prep'!AD22+'5C1AA_Laurel'!AD22+'5C1AB_Apex'!AD22+'5C1AC_Smothers'!AD22+'5C1AD_Greater'!AD22+'5C1R_Iberville'!AD22+'5C1N_Delta'!AD22+'5C1S_LC Col Prep'!AD22+'5C1T_Northeast'!AD22+'5C1U_Acadiana Ren'!AD22+'5C1I_LA Key'!AD22+'5C1V_Laf Ren'!AD22+'5C1O_Impact'!AD22+'5C1P_Vision'!AD22+'5C2_LAVCA'!AE22+'5C1H_Southwest'!AD22+'5C1G_JS Clark'!AD22+'5C1AH_BRUP'!AD22+'5C1X_Tangi'!AD22+'5C1Y_GEO'!AD22+'5C1AI_Harmony'!AD22+'5C1AJ_Athlos'!AD22+'5C1AG_Collegiate'!AD22+'5C1M_GEO Mid'!AD22+Placeholder_Tallulah!AD22</f>
        <v>0</v>
      </c>
      <c r="AF22" s="66">
        <f>'Source Data'!N22</f>
        <v>14797</v>
      </c>
      <c r="AG22" s="89">
        <f>'5C1B_DArbonne'!AF22+'5C1A_Madison'!AF22+'5C1C_Intl High'!AF22+'5C3_UnvView'!AG22+'5C1F_L.C. Charter'!AF22+'5C1E_LFNO'!AF22+'5C1D_NOMMA'!AF22+'5C1AE_Noble Minds'!AF22+'5C1J_Jeff Chamber'!AF22+'5C1Q_Advantage'!AF22+'5C1AF_JCFA-Laf'!AF22+'5C1W_Willow'!AF22+'5C1Z_Lincoln Prep'!AF22+'5C1AA_Laurel'!AF22+'5C1AB_Apex'!AF22+'5C1AC_Smothers'!AF22+'5C1AD_Greater'!AF22+'5C1R_Iberville'!AF22+'5C1N_Delta'!AF22+'5C1S_LC Col Prep'!AF22+'5C1T_Northeast'!AF22+'5C1U_Acadiana Ren'!AF22+'5C1I_LA Key'!AF22+'5C1V_Laf Ren'!AF22+'5C1O_Impact'!AF22+'5C1P_Vision'!AF22+'5C2_LAVCA'!AG22+'5C1H_Southwest'!AF22+'5C1G_JS Clark'!AF22+'5C1AH_BRUP'!AF22+'5C1X_Tangi'!AF22+'5C1Y_GEO'!AF22+'5C1AI_Harmony'!AF22+'5C1AJ_Athlos'!AF22+'5C1AG_Collegiate'!AF22+'5C1M_GEO Mid'!AF22+Placeholder_Tallulah!AF22</f>
        <v>0</v>
      </c>
      <c r="AH22" s="318">
        <f>'5C1B_DArbonne'!AG22+'5C1A_Madison'!AG22+'5C1C_Intl High'!AG22+'5C3_UnvView'!AH22+'5C1F_L.C. Charter'!AG22+'5C1E_LFNO'!AG22+'5C1D_NOMMA'!AG22+'5C1AE_Noble Minds'!AG22+'5C1J_Jeff Chamber'!AG22+'5C1Q_Advantage'!AG22+'5C1AF_JCFA-Laf'!AG22+'5C1W_Willow'!AG22+'5C1Z_Lincoln Prep'!AG22+'5C1AA_Laurel'!AG22+'5C1AB_Apex'!AG22+'5C1AC_Smothers'!AG22+'5C1AD_Greater'!AG22+'5C1R_Iberville'!AG22+'5C1N_Delta'!AG22+'5C1S_LC Col Prep'!AG22+'5C1T_Northeast'!AG22+'5C1U_Acadiana Ren'!AG22+'5C1I_LA Key'!AG22+'5C1V_Laf Ren'!AG22+'5C1O_Impact'!AG22+'5C1P_Vision'!AG22+'5C2_LAVCA'!AH22+'5C1H_Southwest'!AG22+'5C1G_JS Clark'!AG22+'5C1AH_BRUP'!AG22+'5C1X_Tangi'!AG22+'5C1Y_GEO'!AG22+'5C1AI_Harmony'!AG22+'5C1AJ_Athlos'!AG22+'5C1AG_Collegiate'!AG22+'5C1M_GEO Mid'!AG22+Placeholder_Tallulah!AG22</f>
        <v>0</v>
      </c>
      <c r="AI22" s="66">
        <f>'5C1B_DArbonne'!AH22+'5C1A_Madison'!AH22+'5C1C_Intl High'!AH22+'5C3_UnvView'!AI22+'5C1F_L.C. Charter'!AH22+'5C1E_LFNO'!AH22+'5C1D_NOMMA'!AH22+'5C1AE_Noble Minds'!AH22+'5C1J_Jeff Chamber'!AH22+'5C1Q_Advantage'!AH22+'5C1AF_JCFA-Laf'!AH22+'5C1W_Willow'!AH22+'5C1Z_Lincoln Prep'!AH22+'5C1AA_Laurel'!AH22+'5C1AB_Apex'!AH22+'5C1AC_Smothers'!AH22+'5C1AD_Greater'!AH22+'5C1R_Iberville'!AH22+'5C1N_Delta'!AH22+'5C1S_LC Col Prep'!AH22+'5C1T_Northeast'!AH22+'5C1U_Acadiana Ren'!AH22+'5C1I_LA Key'!AH22+'5C1V_Laf Ren'!AH22+'5C1O_Impact'!AH22+'5C1P_Vision'!AH22+'5C2_LAVCA'!AI22+'5C1H_Southwest'!AH22+'5C1G_JS Clark'!AH22+'5C1AH_BRUP'!AH22+'5C1X_Tangi'!AH22+'5C1Y_GEO'!AH22+'5C1AI_Harmony'!AH22+'5C1AJ_Athlos'!AH22+'5C1AG_Collegiate'!AH22+'5C1M_GEO Mid'!AH22+Placeholder_Tallulah!AH22</f>
        <v>0</v>
      </c>
      <c r="AJ22" s="318">
        <f>'5C1B_DArbonne'!AI22+'5C1A_Madison'!AI22+'5C1C_Intl High'!AI22+'5C3_UnvView'!AJ22+'5C1F_L.C. Charter'!AI22+'5C1E_LFNO'!AI22+'5C1D_NOMMA'!AI22+'5C1AE_Noble Minds'!AI22+'5C1J_Jeff Chamber'!AI22+'5C1Q_Advantage'!AI22+'5C1AF_JCFA-Laf'!AI22+'5C1W_Willow'!AI22+'5C1Z_Lincoln Prep'!AI22+'5C1AA_Laurel'!AI22+'5C1AB_Apex'!AI22+'5C1AC_Smothers'!AI22+'5C1AD_Greater'!AI22+'5C1R_Iberville'!AI22+'5C1N_Delta'!AI22+'5C1S_LC Col Prep'!AI22+'5C1T_Northeast'!AI22+'5C1U_Acadiana Ren'!AI22+'5C1I_LA Key'!AI22+'5C1V_Laf Ren'!AI22+'5C1O_Impact'!AI22+'5C1P_Vision'!AI22+'5C2_LAVCA'!AJ22+'5C1H_Southwest'!AI22+'5C1G_JS Clark'!AI22+'5C1AH_BRUP'!AI22+'5C1X_Tangi'!AI22+'5C1Y_GEO'!AI22+'5C1AI_Harmony'!AI22+'5C1AJ_Athlos'!AI22+'5C1AG_Collegiate'!AI22+'5C1M_GEO Mid'!AI22+Placeholder_Tallulah!AI22</f>
        <v>0</v>
      </c>
      <c r="AK22" s="68">
        <f>'5C1B_DArbonne'!AJ22+'5C1A_Madison'!AJ22+'5C1C_Intl High'!AJ22+'5C3_UnvView'!AK22+'5C1F_L.C. Charter'!AJ22+'5C1E_LFNO'!AJ22+'5C1D_NOMMA'!AJ22+'5C1AE_Noble Minds'!AJ22+'5C1J_Jeff Chamber'!AJ22+'5C1Q_Advantage'!AJ22+'5C1AF_JCFA-Laf'!AJ22+'5C1W_Willow'!AJ22+'5C1Z_Lincoln Prep'!AJ22+'5C1AA_Laurel'!AJ22+'5C1AB_Apex'!AJ22+'5C1AC_Smothers'!AJ22+'5C1AD_Greater'!AJ22+'5C1R_Iberville'!AJ22+'5C1N_Delta'!AJ22+'5C1S_LC Col Prep'!AJ22+'5C1T_Northeast'!AJ22+'5C1U_Acadiana Ren'!AJ22+'5C1I_LA Key'!AJ22+'5C1V_Laf Ren'!AJ22+'5C1O_Impact'!AJ22+'5C1P_Vision'!AJ22+'5C2_LAVCA'!AK22+'5C1H_Southwest'!AJ22+'5C1G_JS Clark'!AJ22+'5C1AH_BRUP'!AJ22+'5C1X_Tangi'!AJ22+'5C1Y_GEO'!AJ22+'5C1AI_Harmony'!AJ22+'5C1AJ_Athlos'!AJ22+'5C1AG_Collegiate'!AJ22+'5C1M_GEO Mid'!AJ22+Placeholder_Tallulah!AJ22</f>
        <v>0</v>
      </c>
      <c r="AL22" s="67">
        <f>'5C1B_DArbonne'!AK22+'5C1A_Madison'!AK22+'5C1C_Intl High'!AK22+'5C3_UnvView'!AL22+'5C1F_L.C. Charter'!AK22+'5C1E_LFNO'!AK22+'5C1D_NOMMA'!AK22+'5C1AE_Noble Minds'!AK22+'5C1J_Jeff Chamber'!AK22+'5C1Q_Advantage'!AK22+'5C1AF_JCFA-Laf'!AK22+'5C1W_Willow'!AK22+'5C1Z_Lincoln Prep'!AK22+'5C1AA_Laurel'!AK22+'5C1AB_Apex'!AK22+'5C1AC_Smothers'!AK22+'5C1AD_Greater'!AK22+'5C1R_Iberville'!AK22+'5C1N_Delta'!AK22+'5C1S_LC Col Prep'!AK22+'5C1T_Northeast'!AK22+'5C1U_Acadiana Ren'!AK22+'5C1I_LA Key'!AK22+'5C1V_Laf Ren'!AK22+'5C1O_Impact'!AK22+'5C1P_Vision'!AK22+'5C2_LAVCA'!AL22+'5C1H_Southwest'!AK22+'5C1G_JS Clark'!AK22+'5C1AH_BRUP'!AK22+'5C1X_Tangi'!AK22+'5C1Y_GEO'!AK22+'5C1AI_Harmony'!AK22+'5C1AJ_Athlos'!AK22+'5C1AG_Collegiate'!AK22+'5C1M_GEO Mid'!AK22+Placeholder_Tallulah!AK22</f>
        <v>0</v>
      </c>
      <c r="AM22" s="89">
        <f>'5C1B_DArbonne'!AL22+'5C1A_Madison'!AL22+'5C1C_Intl High'!AL22+'5C3_UnvView'!AM22+'5C1F_L.C. Charter'!AL22+'5C1E_LFNO'!AL22+'5C1D_NOMMA'!AL22+'5C1AE_Noble Minds'!AL22+'5C1J_Jeff Chamber'!AL22+'5C1Q_Advantage'!AL22+'5C1AF_JCFA-Laf'!AL22+'5C1W_Willow'!AL22+'5C1Z_Lincoln Prep'!AL22+'5C1AA_Laurel'!AL22+'5C1AB_Apex'!AL22+'5C1AC_Smothers'!AL22+'5C1AD_Greater'!AL22+'5C1R_Iberville'!AL22+'5C1N_Delta'!AL22+'5C1S_LC Col Prep'!AL22+'5C1T_Northeast'!AL22+'5C1U_Acadiana Ren'!AL22+'5C1I_LA Key'!AL22+'5C1V_Laf Ren'!AL22+'5C1O_Impact'!AL22+'5C1P_Vision'!AL22+'5C2_LAVCA'!AM22+'5C1H_Southwest'!AL22+'5C1G_JS Clark'!AL22+'5C1AH_BRUP'!AL22+'5C1X_Tangi'!AL22+'5C1Y_GEO'!AL22+'5C1AI_Harmony'!AL22+'5C1AJ_Athlos'!AL22+'5C1AG_Collegiate'!AL22+'5C1M_GEO Mid'!AL22+Placeholder_Tallulah!AL22</f>
        <v>399519</v>
      </c>
      <c r="AN22" s="70">
        <f>'5C1B_DArbonne'!AM22+'5C1A_Madison'!AM22+'5C1C_Intl High'!AM22+'5C3_UnvView'!AN22+'5C1F_L.C. Charter'!AM22+'5C1E_LFNO'!AM22+'5C1D_NOMMA'!AM22+'5C1AE_Noble Minds'!AM22+'5C1J_Jeff Chamber'!AM22+'5C1Q_Advantage'!AM22+'5C1AF_JCFA-Laf'!AM22+'5C1W_Willow'!AM22+'5C1Z_Lincoln Prep'!AM22+'5C1AA_Laurel'!AM22+'5C1AB_Apex'!AM22+'5C1AC_Smothers'!AM22+'5C1AD_Greater'!AM22+'5C1R_Iberville'!AM22+'5C1N_Delta'!AM22+'5C1S_LC Col Prep'!AM22+'5C1T_Northeast'!AM22+'5C1U_Acadiana Ren'!AM22+'5C1I_LA Key'!AM22+'5C1V_Laf Ren'!AM22+'5C1O_Impact'!AM22+'5C1P_Vision'!AM22+'5C2_LAVCA'!AN22+'5C1H_Southwest'!AM22+'5C1G_JS Clark'!AM22+'5C1AH_BRUP'!AM22+'5C1X_Tangi'!AM22+'5C1Y_GEO'!AM22+'5C1AI_Harmony'!AM22+'5C1AJ_Athlos'!AM22+'5C1AG_Collegiate'!AM22+'5C1M_GEO Mid'!AM22+Placeholder_Tallulah!AM22</f>
        <v>0</v>
      </c>
      <c r="AO22" s="89">
        <f>'5C1B_DArbonne'!AN22+'5C1A_Madison'!AN22+'5C1C_Intl High'!AN22+'5C3_UnvView'!AO22+'5C1F_L.C. Charter'!AN22+'5C1E_LFNO'!AN22+'5C1D_NOMMA'!AN22+'5C1AE_Noble Minds'!AN22+'5C1J_Jeff Chamber'!AN22+'5C1Q_Advantage'!AN22+'5C1AF_JCFA-Laf'!AN22+'5C1W_Willow'!AN22+'5C1Z_Lincoln Prep'!AN22+'5C1AA_Laurel'!AN22+'5C1AB_Apex'!AN22+'5C1AC_Smothers'!AN22+'5C1AD_Greater'!AN22+'5C1R_Iberville'!AN22+'5C1N_Delta'!AN22+'5C1S_LC Col Prep'!AN22+'5C1T_Northeast'!AN22+'5C1U_Acadiana Ren'!AN22+'5C1I_LA Key'!AN22+'5C1V_Laf Ren'!AN22+'5C1O_Impact'!AN22+'5C1P_Vision'!AN22+'5C2_LAVCA'!AO22+'5C1H_Southwest'!AN22+'5C1G_JS Clark'!AN22+'5C1AH_BRUP'!AN22+'5C1X_Tangi'!AN22+'5C1Y_GEO'!AN22+'5C1AI_Harmony'!AN22+'5C1AJ_Athlos'!AN22+'5C1AG_Collegiate'!AN22+'5C1M_GEO Mid'!AN22+Placeholder_Tallulah!AN22</f>
        <v>0</v>
      </c>
      <c r="AP22" s="68">
        <f>'5C1B_DArbonne'!AO22+'5C1A_Madison'!AO22+'5C1C_Intl High'!AO22+'5C3_UnvView'!AP22+'5C1F_L.C. Charter'!AO22+'5C1E_LFNO'!AO22+'5C1D_NOMMA'!AO22+'5C1AE_Noble Minds'!AO22+'5C1J_Jeff Chamber'!AO22+'5C1Q_Advantage'!AO22+'5C1AF_JCFA-Laf'!AO22+'5C1W_Willow'!AO22+'5C1Z_Lincoln Prep'!AO22+'5C1AA_Laurel'!AO22+'5C1AB_Apex'!AO22+'5C1AC_Smothers'!AO22+'5C1AD_Greater'!AO22+'5C1R_Iberville'!AO22+'5C1N_Delta'!AO22+'5C1S_LC Col Prep'!AO22+'5C1T_Northeast'!AO22+'5C1U_Acadiana Ren'!AO22+'5C1I_LA Key'!AO22+'5C1V_Laf Ren'!AO22+'5C1O_Impact'!AO22+'5C1P_Vision'!AO22+'5C2_LAVCA'!AP22+'5C1H_Southwest'!AO22+'5C1G_JS Clark'!AO22+'5C1AH_BRUP'!AO22+'5C1X_Tangi'!AO22+'5C1Y_GEO'!AO22+'5C1AI_Harmony'!AO22+'5C1AJ_Athlos'!AO22+'5C1AG_Collegiate'!AO22+'5C1M_GEO Mid'!AO22+Placeholder_Tallulah!AO22</f>
        <v>0</v>
      </c>
      <c r="AQ22" s="89">
        <f>'5C1B_DArbonne'!AP22+'5C1A_Madison'!AP22+'5C1C_Intl High'!AP22+'5C3_UnvView'!AQ22+'5C1F_L.C. Charter'!AP22+'5C1E_LFNO'!AP22+'5C1D_NOMMA'!AP22+'5C1AE_Noble Minds'!AP22+'5C1J_Jeff Chamber'!AP22+'5C1Q_Advantage'!AP22+'5C1AF_JCFA-Laf'!AP22+'5C1W_Willow'!AP22+'5C1Z_Lincoln Prep'!AP22+'5C1AA_Laurel'!AP22+'5C1AB_Apex'!AP22+'5C1AC_Smothers'!AP22+'5C1AD_Greater'!AP22+'5C1R_Iberville'!AP22+'5C1N_Delta'!AP22+'5C1S_LC Col Prep'!AP22+'5C1T_Northeast'!AP22+'5C1U_Acadiana Ren'!AP22+'5C1I_LA Key'!AP22+'5C1V_Laf Ren'!AP22+'5C1O_Impact'!AP22+'5C1P_Vision'!AP22+'5C2_LAVCA'!AQ22+'5C1H_Southwest'!AP22+'5C1G_JS Clark'!AP22+'5C1AH_BRUP'!AP22+'5C1X_Tangi'!AP22+'5C1Y_GEO'!AP22+'5C1AI_Harmony'!AP22+'5C1AJ_Athlos'!AP22+'5C1AG_Collegiate'!AP22+'5C1M_GEO Mid'!AP22+Placeholder_Tallulah!AP22</f>
        <v>0</v>
      </c>
      <c r="AR22" s="68">
        <f>'5C1B_DArbonne'!AQ22+'5C1A_Madison'!AQ22+'5C1C_Intl High'!AQ22+'5C3_UnvView'!AR22+'5C1F_L.C. Charter'!AQ22+'5C1E_LFNO'!AQ22+'5C1D_NOMMA'!AQ22+'5C1AE_Noble Minds'!AQ22+'5C1J_Jeff Chamber'!AQ22+'5C1Q_Advantage'!AQ22+'5C1AF_JCFA-Laf'!AQ22+'5C1W_Willow'!AQ22+'5C1Z_Lincoln Prep'!AQ22+'5C1AA_Laurel'!AQ22+'5C1AB_Apex'!AQ22+'5C1AC_Smothers'!AQ22+'5C1AD_Greater'!AQ22+'5C1R_Iberville'!AQ22+'5C1N_Delta'!AQ22+'5C1S_LC Col Prep'!AQ22+'5C1T_Northeast'!AQ22+'5C1U_Acadiana Ren'!AQ22+'5C1I_LA Key'!AQ22+'5C1V_Laf Ren'!AQ22+'5C1O_Impact'!AQ22+'5C1P_Vision'!AQ22+'5C2_LAVCA'!AR22+'5C1H_Southwest'!AQ22+'5C1G_JS Clark'!AQ22+'5C1AH_BRUP'!AQ22+'5C1X_Tangi'!AQ22+'5C1Y_GEO'!AQ22+'5C1AI_Harmony'!AQ22+'5C1AJ_Athlos'!AQ22+'5C1AG_Collegiate'!AQ22+'5C1M_GEO Mid'!AQ22+Placeholder_Tallulah!AQ22</f>
        <v>0</v>
      </c>
      <c r="AS22" s="68">
        <f>'5C1B_DArbonne'!AR22+'5C1A_Madison'!AR22+'5C1C_Intl High'!AR22+'5C3_UnvView'!AS22+'5C1F_L.C. Charter'!AR22+'5C1E_LFNO'!AR22+'5C1D_NOMMA'!AR22+'5C1AE_Noble Minds'!AR22+'5C1J_Jeff Chamber'!AR22+'5C1Q_Advantage'!AR22+'5C1AF_JCFA-Laf'!AR22+'5C1W_Willow'!AR22+'5C1Z_Lincoln Prep'!AR22+'5C1AA_Laurel'!AR22+'5C1AB_Apex'!AR22+'5C1AC_Smothers'!AR22+'5C1AD_Greater'!AR22+'5C1R_Iberville'!AR22+'5C1N_Delta'!AR22+'5C1S_LC Col Prep'!AR22+'5C1T_Northeast'!AR22+'5C1U_Acadiana Ren'!AR22+'5C1I_LA Key'!AR22+'5C1V_Laf Ren'!AR22+'5C1O_Impact'!AR22+'5C1P_Vision'!AR22+'5C2_LAVCA'!AS22+'5C1H_Southwest'!AR22+'5C1G_JS Clark'!AR22+'5C1AH_BRUP'!AR22+'5C1X_Tangi'!AR22+'5C1Y_GEO'!AR22+'5C1AI_Harmony'!AR22+'5C1AJ_Athlos'!AR22+'5C1AG_Collegiate'!AR22+'5C1M_GEO Mid'!AR22+Placeholder_Tallulah!AR22</f>
        <v>0</v>
      </c>
      <c r="AT22" s="89">
        <f>'5C1B_DArbonne'!AS22+'5C1A_Madison'!AS22+'5C1C_Intl High'!AS22+'5C3_UnvView'!AT22+'5C1F_L.C. Charter'!AS22+'5C1E_LFNO'!AS22+'5C1D_NOMMA'!AS22+'5C1AE_Noble Minds'!AS22+'5C1J_Jeff Chamber'!AS22+'5C1Q_Advantage'!AS22+'5C1AF_JCFA-Laf'!AS22+'5C1W_Willow'!AS22+'5C1Z_Lincoln Prep'!AS22+'5C1AA_Laurel'!AS22+'5C1AB_Apex'!AS22+'5C1AC_Smothers'!AS22+'5C1AD_Greater'!AS22+'5C1R_Iberville'!AS22+'5C1N_Delta'!AS22+'5C1S_LC Col Prep'!AS22+'5C1T_Northeast'!AS22+'5C1U_Acadiana Ren'!AS22+'5C1I_LA Key'!AS22+'5C1V_Laf Ren'!AS22+'5C1O_Impact'!AS22+'5C1P_Vision'!AS22+'5C2_LAVCA'!AT22+'5C1H_Southwest'!AS22+'5C1G_JS Clark'!AS22+'5C1AH_BRUP'!AS22+'5C1X_Tangi'!AS22+'5C1Y_GEO'!AS22+'5C1AI_Harmony'!AS22+'5C1AJ_Athlos'!AS22+'5C1AG_Collegiate'!AS22+'5C1M_GEO Mid'!AS22+Placeholder_Tallulah!AS22</f>
        <v>52296</v>
      </c>
      <c r="AU22" s="69">
        <f t="shared" si="1"/>
        <v>0</v>
      </c>
      <c r="AV22" s="86">
        <f t="shared" si="2"/>
        <v>52296</v>
      </c>
      <c r="AW22" s="189"/>
      <c r="AX22" s="65" t="e">
        <f>'5C1B_DArbonne'!AU22+'5C1A_Madison'!AU22+'5C1C_Intl High'!AU22+'5C3_UnvView'!AV22+'5C1F_L.C. Charter'!AU22+'5C1E_LFNO'!AU22+'5C1D_NOMMA'!AU22+'5C1AE_Noble Minds'!AU22+'5C1J_Jeff Chamber'!AU22+'5C1Q_Advantage'!AU22+'5C1AF_JCFA-Laf'!AU22+'5C1W_Willow'!AU22+'5C1Z_Lincoln Prep'!AU22+'5C1AA_Laurel'!AU22+'5C1AB_Apex'!AU22+'5C1AC_Smothers'!AU22+'5C1AD_Greater'!AU22+'5C1R_Iberville'!AU22+'5C1N_Delta'!AU22+'5C1S_LC Col Prep'!AU22+'5C1T_Northeast'!AU22+'5C1U_Acadiana Ren'!AU22+'5C1I_LA Key'!AU22+'5C1V_Laf Ren'!AU22+'5C1O_Impact'!AU22+'5C1P_Vision'!AU22+'5C2_LAVCA'!AV22+'5C1H_Southwest'!AU22+'5C1G_JS Clark'!AU22+'5C1AH_BRUP'!AU22+'5C1X_Tangi'!AU22+'5C1Y_GEO'!AU22+'5C1AI_Harmony'!AU22+'5C1AJ_Athlos'!AU22+'5C1AG_Collegiate'!AU22+'5C1M_GEO Mid'!AU22+Placeholder_Tallulah!#REF!</f>
        <v>#REF!</v>
      </c>
      <c r="AY22" s="65">
        <f t="shared" si="3"/>
        <v>0</v>
      </c>
      <c r="AZ22" s="65" t="e">
        <f t="shared" si="4"/>
        <v>#REF!</v>
      </c>
    </row>
    <row r="23" spans="1:52" ht="16.149999999999999" customHeight="1" x14ac:dyDescent="0.2">
      <c r="A23" s="54">
        <v>17</v>
      </c>
      <c r="B23" s="55" t="s">
        <v>23</v>
      </c>
      <c r="C23" s="319">
        <f>'5C1B_DArbonne'!C23+'5C1A_Madison'!C23+'5C1C_Intl High'!C23+'5C3_UnvView'!C23+'5C1F_L.C. Charter'!C23+'5C1E_LFNO'!C23+'5C1D_NOMMA'!C23+'5C1AE_Noble Minds'!C23+'5C1J_Jeff Chamber'!C23+'5C1Q_Advantage'!C23+'5C1AF_JCFA-Laf'!C23+'5C1W_Willow'!C23+'5C1Z_Lincoln Prep'!C23+'5C1AA_Laurel'!C23+'5C1AB_Apex'!C23+'5C1AC_Smothers'!C23+'5C1AD_Greater'!C23+'5C1R_Iberville'!C23+'5C1N_Delta'!C23+'5C1S_LC Col Prep'!C23+'5C1T_Northeast'!C23+'5C1U_Acadiana Ren'!C23+'5C1I_LA Key'!C23+'5C1V_Laf Ren'!C23+'5C1O_Impact'!C23+'5C1P_Vision'!C23+'5C2_LAVCA'!C23+'5C1H_Southwest'!C23+'5C1G_JS Clark'!C23+'5C1AH_BRUP'!C23+'5C1X_Tangi'!C23+'5C1Y_GEO'!C23+'5C1AI_Harmony'!C23+'5C1AJ_Athlos'!C23+'5C1AG_Collegiate'!C23+'5C1M_GEO Mid'!C23+Placeholder_Tallulah!C23</f>
        <v>0</v>
      </c>
      <c r="D23" s="56">
        <f>'Source Data'!H23</f>
        <v>3197.8562864796509</v>
      </c>
      <c r="E23" s="74">
        <f>'5C1B_DArbonne'!E23+'5C1A_Madison'!E23+'5C1C_Intl High'!E23+'5C3_UnvView'!E23+'5C1F_L.C. Charter'!E23+'5C1E_LFNO'!E23+'5C1D_NOMMA'!E23+'5C1AE_Noble Minds'!E23+'5C1J_Jeff Chamber'!E23+'5C1Q_Advantage'!E23+'5C1AF_JCFA-Laf'!E23+'5C1W_Willow'!E23+'5C1Z_Lincoln Prep'!E23+'5C1AA_Laurel'!E23+'5C1AB_Apex'!E23+'5C1AC_Smothers'!E23+'5C1AD_Greater'!E23+'5C1R_Iberville'!E23+'5C1N_Delta'!E23+'5C1S_LC Col Prep'!E23+'5C1T_Northeast'!E23+'5C1U_Acadiana Ren'!E23+'5C1I_LA Key'!E23+'5C1V_Laf Ren'!E23+'5C1O_Impact'!E23+'5C1P_Vision'!E23+'5C2_LAVCA'!E23+'5C1H_Southwest'!E23+'5C1G_JS Clark'!E23+'5C1AH_BRUP'!E23+'5C1X_Tangi'!E23+'5C1Y_GEO'!E23+'5C1AI_Harmony'!E23+'5C1AJ_Athlos'!E23+'5C1AG_Collegiate'!E23+'5C1M_GEO Mid'!E23+Placeholder_Tallulah!E23</f>
        <v>0</v>
      </c>
      <c r="F23" s="337">
        <f>'5C1B_DArbonne'!F23+'5C1A_Madison'!F23+'5C1C_Intl High'!F23+'5C3_UnvView'!F23+'5C1F_L.C. Charter'!F23+'5C1E_LFNO'!F23+'5C1D_NOMMA'!F23+'5C1AE_Noble Minds'!F23+'5C1J_Jeff Chamber'!F23+'5C1Q_Advantage'!F23+'5C1AF_JCFA-Laf'!F23+'5C1W_Willow'!F23+'5C1Z_Lincoln Prep'!F23+'5C1AA_Laurel'!F23+'5C1AB_Apex'!F23+'5C1AC_Smothers'!F23+'5C1AD_Greater'!F23+'5C1R_Iberville'!F23+'5C1N_Delta'!F23+'5C1S_LC Col Prep'!F23+'5C1T_Northeast'!F23+'5C1U_Acadiana Ren'!F23+'5C1I_LA Key'!F23+'5C1V_Laf Ren'!F23+'5C1O_Impact'!F23+'5C1P_Vision'!F23+'5C2_LAVCA'!F23+'5C1H_Southwest'!F23+'5C1G_JS Clark'!F23+'5C1AH_BRUP'!F23+'5C1X_Tangi'!F23+'5C1Y_GEO'!F23+'5C1AI_Harmony'!F23+'5C1AJ_Athlos'!F23+'5C1AG_Collegiate'!F23+'5C1M_GEO Mid'!F23+Placeholder_Tallulah!F23</f>
        <v>0</v>
      </c>
      <c r="G23" s="56">
        <f>'Source Data'!I23</f>
        <v>404.99760461581491</v>
      </c>
      <c r="H23" s="74">
        <f>'5C1B_DArbonne'!H23+'5C1A_Madison'!H23+'5C1C_Intl High'!H23+'5C3_UnvView'!H23+'5C1F_L.C. Charter'!H23+'5C1E_LFNO'!H23+'5C1D_NOMMA'!H23+'5C1AE_Noble Minds'!H23+'5C1J_Jeff Chamber'!H23+'5C1Q_Advantage'!H23+'5C1AF_JCFA-Laf'!H23+'5C1W_Willow'!H23+'5C1Z_Lincoln Prep'!H23+'5C1AA_Laurel'!H23+'5C1AB_Apex'!H23+'5C1AC_Smothers'!H23+'5C1AD_Greater'!H23+'5C1R_Iberville'!H23+'5C1N_Delta'!H23+'5C1S_LC Col Prep'!H23+'5C1T_Northeast'!H23+'5C1U_Acadiana Ren'!H23+'5C1I_LA Key'!H23+'5C1V_Laf Ren'!H23+'5C1O_Impact'!H23+'5C1P_Vision'!H23+'5C2_LAVCA'!H23+'5C1H_Southwest'!H23+'5C1G_JS Clark'!H23+'5C1AH_BRUP'!H23+'5C1X_Tangi'!H23+'5C1Y_GEO'!H23+'5C1AI_Harmony'!H23+'5C1AJ_Athlos'!H23+'5C1AG_Collegiate'!H23+'5C1M_GEO Mid'!H23+Placeholder_Tallulah!H23</f>
        <v>0</v>
      </c>
      <c r="I23" s="337">
        <f>'5C1B_DArbonne'!I23+'5C1A_Madison'!I23+'5C1C_Intl High'!I23+'5C3_UnvView'!I23+'5C1F_L.C. Charter'!I23+'5C1E_LFNO'!I23+'5C1D_NOMMA'!I23+'5C1AE_Noble Minds'!I23+'5C1J_Jeff Chamber'!I23+'5C1Q_Advantage'!I23+'5C1AF_JCFA-Laf'!I23+'5C1W_Willow'!I23+'5C1Z_Lincoln Prep'!I23+'5C1AA_Laurel'!I23+'5C1AB_Apex'!I23+'5C1AC_Smothers'!I23+'5C1AD_Greater'!I23+'5C1R_Iberville'!I23+'5C1N_Delta'!I23+'5C1S_LC Col Prep'!I23+'5C1T_Northeast'!I23+'5C1U_Acadiana Ren'!I23+'5C1I_LA Key'!I23+'5C1V_Laf Ren'!I23+'5C1O_Impact'!I23+'5C1P_Vision'!I23+'5C2_LAVCA'!I23+'5C1H_Southwest'!I23+'5C1G_JS Clark'!I23+'5C1AH_BRUP'!I23+'5C1X_Tangi'!I23+'5C1Y_GEO'!I23+'5C1AI_Harmony'!I23+'5C1AJ_Athlos'!I23+'5C1AG_Collegiate'!I23+'5C1M_GEO Mid'!I23+Placeholder_Tallulah!I23</f>
        <v>0</v>
      </c>
      <c r="J23" s="56">
        <f>'Source Data'!J23</f>
        <v>110.45389216794953</v>
      </c>
      <c r="K23" s="74">
        <f>'5C1B_DArbonne'!K23+'5C1A_Madison'!K23+'5C1C_Intl High'!K23+'5C3_UnvView'!K23+'5C1F_L.C. Charter'!K23+'5C1E_LFNO'!K23+'5C1D_NOMMA'!K23+'5C1AE_Noble Minds'!K23+'5C1J_Jeff Chamber'!K23+'5C1Q_Advantage'!K23+'5C1AF_JCFA-Laf'!K23+'5C1W_Willow'!K23+'5C1Z_Lincoln Prep'!K23+'5C1AA_Laurel'!K23+'5C1AB_Apex'!K23+'5C1AC_Smothers'!K23+'5C1AD_Greater'!K23+'5C1R_Iberville'!K23+'5C1N_Delta'!K23+'5C1S_LC Col Prep'!K23+'5C1T_Northeast'!K23+'5C1U_Acadiana Ren'!K23+'5C1I_LA Key'!K23+'5C1V_Laf Ren'!K23+'5C1O_Impact'!K23+'5C1P_Vision'!K23+'5C2_LAVCA'!K23+'5C1H_Southwest'!K23+'5C1G_JS Clark'!K23+'5C1AH_BRUP'!K23+'5C1X_Tangi'!K23+'5C1Y_GEO'!K23+'5C1AI_Harmony'!K23+'5C1AJ_Athlos'!K23+'5C1AG_Collegiate'!K23+'5C1M_GEO Mid'!K23+Placeholder_Tallulah!K23</f>
        <v>0</v>
      </c>
      <c r="L23" s="337">
        <f>'5C1B_DArbonne'!L23+'5C1A_Madison'!L23+'5C1C_Intl High'!L23+'5C3_UnvView'!L23+'5C1F_L.C. Charter'!L23+'5C1E_LFNO'!L23+'5C1D_NOMMA'!L23+'5C1AE_Noble Minds'!L23+'5C1J_Jeff Chamber'!L23+'5C1Q_Advantage'!L23+'5C1AF_JCFA-Laf'!L23+'5C1W_Willow'!L23+'5C1Z_Lincoln Prep'!L23+'5C1AA_Laurel'!L23+'5C1AB_Apex'!L23+'5C1AC_Smothers'!L23+'5C1AD_Greater'!L23+'5C1R_Iberville'!L23+'5C1N_Delta'!L23+'5C1S_LC Col Prep'!L23+'5C1T_Northeast'!L23+'5C1U_Acadiana Ren'!L23+'5C1I_LA Key'!L23+'5C1V_Laf Ren'!L23+'5C1O_Impact'!L23+'5C1P_Vision'!L23+'5C2_LAVCA'!L23+'5C1H_Southwest'!L23+'5C1G_JS Clark'!L23+'5C1AH_BRUP'!L23+'5C1X_Tangi'!L23+'5C1Y_GEO'!L23+'5C1AI_Harmony'!L23+'5C1AJ_Athlos'!L23+'5C1AG_Collegiate'!L23+'5C1M_GEO Mid'!L23+Placeholder_Tallulah!L23</f>
        <v>0</v>
      </c>
      <c r="M23" s="56">
        <f>'Source Data'!K23</f>
        <v>2761.3473041987377</v>
      </c>
      <c r="N23" s="74">
        <f>'5C1B_DArbonne'!N23+'5C1A_Madison'!N23+'5C1C_Intl High'!N23+'5C3_UnvView'!N23+'5C1F_L.C. Charter'!N23+'5C1E_LFNO'!N23+'5C1D_NOMMA'!N23+'5C1AE_Noble Minds'!N23+'5C1J_Jeff Chamber'!N23+'5C1Q_Advantage'!N23+'5C1AF_JCFA-Laf'!N23+'5C1W_Willow'!N23+'5C1Z_Lincoln Prep'!N23+'5C1AA_Laurel'!N23+'5C1AB_Apex'!N23+'5C1AC_Smothers'!N23+'5C1AD_Greater'!N23+'5C1R_Iberville'!N23+'5C1N_Delta'!N23+'5C1S_LC Col Prep'!N23+'5C1T_Northeast'!N23+'5C1U_Acadiana Ren'!N23+'5C1I_LA Key'!N23+'5C1V_Laf Ren'!N23+'5C1O_Impact'!N23+'5C1P_Vision'!N23+'5C2_LAVCA'!N23+'5C1H_Southwest'!N23+'5C1G_JS Clark'!N23+'5C1AH_BRUP'!N23+'5C1X_Tangi'!N23+'5C1Y_GEO'!N23+'5C1AI_Harmony'!N23+'5C1AJ_Athlos'!N23+'5C1AG_Collegiate'!N23+'5C1M_GEO Mid'!N23+Placeholder_Tallulah!N23</f>
        <v>0</v>
      </c>
      <c r="O23" s="337">
        <f>'5C1B_DArbonne'!O23+'5C1A_Madison'!O23+'5C1C_Intl High'!O23+'5C3_UnvView'!O23+'5C1F_L.C. Charter'!O23+'5C1E_LFNO'!O23+'5C1D_NOMMA'!O23+'5C1AE_Noble Minds'!O23+'5C1J_Jeff Chamber'!O23+'5C1Q_Advantage'!O23+'5C1AF_JCFA-Laf'!O23+'5C1W_Willow'!O23+'5C1Z_Lincoln Prep'!O23+'5C1AA_Laurel'!O23+'5C1AB_Apex'!O23+'5C1AC_Smothers'!O23+'5C1AD_Greater'!O23+'5C1R_Iberville'!O23+'5C1N_Delta'!O23+'5C1S_LC Col Prep'!O23+'5C1T_Northeast'!O23+'5C1U_Acadiana Ren'!O23+'5C1I_LA Key'!O23+'5C1V_Laf Ren'!O23+'5C1O_Impact'!O23+'5C1P_Vision'!O23+'5C2_LAVCA'!O23+'5C1H_Southwest'!O23+'5C1G_JS Clark'!O23+'5C1AH_BRUP'!O23+'5C1X_Tangi'!O23+'5C1Y_GEO'!O23+'5C1AI_Harmony'!O23+'5C1AJ_Athlos'!O23+'5C1AG_Collegiate'!O23+'5C1M_GEO Mid'!O23+Placeholder_Tallulah!O23</f>
        <v>0</v>
      </c>
      <c r="P23" s="56">
        <f>'Source Data'!L23</f>
        <v>1104.5389216794952</v>
      </c>
      <c r="Q23" s="74">
        <f>'5C1B_DArbonne'!Q23+'5C1A_Madison'!Q23+'5C1C_Intl High'!Q23+'5C3_UnvView'!Q23+'5C1F_L.C. Charter'!Q23+'5C1E_LFNO'!Q23+'5C1D_NOMMA'!Q23+'5C1AE_Noble Minds'!Q23+'5C1J_Jeff Chamber'!Q23+'5C1Q_Advantage'!Q23+'5C1AF_JCFA-Laf'!Q23+'5C1W_Willow'!Q23+'5C1Z_Lincoln Prep'!Q23+'5C1AA_Laurel'!Q23+'5C1AB_Apex'!Q23+'5C1AC_Smothers'!Q23+'5C1AD_Greater'!Q23+'5C1R_Iberville'!Q23+'5C1N_Delta'!Q23+'5C1S_LC Col Prep'!Q23+'5C1T_Northeast'!Q23+'5C1U_Acadiana Ren'!Q23+'5C1I_LA Key'!Q23+'5C1V_Laf Ren'!Q23+'5C1O_Impact'!Q23+'5C1P_Vision'!Q23+'5C2_LAVCA'!Q23+'5C1H_Southwest'!Q23+'5C1G_JS Clark'!Q23+'5C1AH_BRUP'!Q23+'5C1X_Tangi'!Q23+'5C1Y_GEO'!Q23+'5C1AI_Harmony'!Q23+'5C1AJ_Athlos'!Q23+'5C1AG_Collegiate'!Q23+'5C1M_GEO Mid'!Q23+Placeholder_Tallulah!Q23</f>
        <v>0</v>
      </c>
      <c r="R23" s="93">
        <f>'5C1B_DArbonne'!R23+'5C1A_Madison'!R23+'5C1C_Intl High'!R23+'5C3_UnvView'!R23+'5C1F_L.C. Charter'!R23+'5C1E_LFNO'!R23+'5C1D_NOMMA'!R23+'5C1AE_Noble Minds'!R23+'5C1J_Jeff Chamber'!R23+'5C1Q_Advantage'!R23+'5C1AF_JCFA-Laf'!R23+'5C1W_Willow'!R23+'5C1Z_Lincoln Prep'!R23+'5C1AA_Laurel'!R23+'5C1AB_Apex'!R23+'5C1AC_Smothers'!R23+'5C1AD_Greater'!R23+'5C1R_Iberville'!R23+'5C1N_Delta'!R23+'5C1S_LC Col Prep'!R23+'5C1T_Northeast'!R23+'5C1U_Acadiana Ren'!R23+'5C1I_LA Key'!R23+'5C1V_Laf Ren'!R23+'5C1O_Impact'!R23+'5C1P_Vision'!R23+'5C2_LAVCA'!R23+'5C1H_Southwest'!R23+'5C1G_JS Clark'!R23+'5C1AH_BRUP'!R23+'5C1X_Tangi'!R23+'5C1Y_GEO'!R23+'5C1AI_Harmony'!R23+'5C1AJ_Athlos'!R23+'5C1AG_Collegiate'!R23+'5C1M_GEO Mid'!R23+Placeholder_Tallulah!R23</f>
        <v>11751241</v>
      </c>
      <c r="S23" s="1373">
        <f>'5C3_UnvView'!S23+'5C2_LAVCA'!S23</f>
        <v>127198</v>
      </c>
      <c r="T23" s="56">
        <f>'5C1B_DArbonne'!S23+'5C1A_Madison'!S23+'5C1C_Intl High'!S23+'5C3_UnvView'!T23+'5C1F_L.C. Charter'!S23+'5C1E_LFNO'!S23+'5C1D_NOMMA'!S23+'5C1AE_Noble Minds'!S23+'5C1J_Jeff Chamber'!S23+'5C1Q_Advantage'!S23+'5C1AF_JCFA-Laf'!S23+'5C1W_Willow'!S23+'5C1Z_Lincoln Prep'!S23+'5C1AA_Laurel'!S23+'5C1AB_Apex'!S23+'5C1AC_Smothers'!S23+'5C1AD_Greater'!S23+'5C1R_Iberville'!S23+'5C1N_Delta'!S23+'5C1S_LC Col Prep'!S23+'5C1T_Northeast'!S23+'5C1U_Acadiana Ren'!S23+'5C1I_LA Key'!S23+'5C1V_Laf Ren'!S23+'5C1O_Impact'!S23+'5C1P_Vision'!S23+'5C2_LAVCA'!T23+'5C1H_Southwest'!S23+'5C1G_JS Clark'!S23+'5C1AH_BRUP'!S23+'5C1X_Tangi'!S23+'5C1Y_GEO'!S23+'5C1AI_Harmony'!S23+'5C1AJ_Athlos'!S23+'5C1AG_Collegiate'!S23+'5C1M_GEO Mid'!S23+Placeholder_Tallulah!S23</f>
        <v>0</v>
      </c>
      <c r="U23" s="56">
        <f>'5C1B_DArbonne'!T23+'5C1A_Madison'!T23+'5C1C_Intl High'!T23+'5C3_UnvView'!U23+'5C1F_L.C. Charter'!T23+'5C1E_LFNO'!T23+'5C1D_NOMMA'!T23+'5C1AE_Noble Minds'!T23+'5C1J_Jeff Chamber'!T23+'5C1Q_Advantage'!T23+'5C1AF_JCFA-Laf'!T23+'5C1W_Willow'!T23+'5C1Z_Lincoln Prep'!T23+'5C1AA_Laurel'!T23+'5C1AB_Apex'!T23+'5C1AC_Smothers'!T23+'5C1AD_Greater'!T23+'5C1R_Iberville'!T23+'5C1N_Delta'!T23+'5C1S_LC Col Prep'!T23+'5C1T_Northeast'!T23+'5C1U_Acadiana Ren'!T23+'5C1I_LA Key'!T23+'5C1V_Laf Ren'!T23+'5C1O_Impact'!T23+'5C1P_Vision'!T23+'5C2_LAVCA'!U23+'5C1H_Southwest'!T23+'5C1G_JS Clark'!T23+'5C1AH_BRUP'!T23+'5C1X_Tangi'!T23+'5C1Y_GEO'!T23+'5C1AI_Harmony'!T23+'5C1AJ_Athlos'!T23+'5C1AG_Collegiate'!T23+'5C1M_GEO Mid'!T23+Placeholder_Tallulah!T23</f>
        <v>0</v>
      </c>
      <c r="V23" s="57">
        <f>'5C1B_DArbonne'!U23+'5C1A_Madison'!U23+'5C1C_Intl High'!U23+'5C3_UnvView'!V23+'5C1F_L.C. Charter'!U23+'5C1E_LFNO'!U23+'5C1D_NOMMA'!U23+'5C1AE_Noble Minds'!U23+'5C1J_Jeff Chamber'!U23+'5C1Q_Advantage'!U23+'5C1AF_JCFA-Laf'!U23+'5C1W_Willow'!U23+'5C1Z_Lincoln Prep'!U23+'5C1AA_Laurel'!U23+'5C1AB_Apex'!U23+'5C1AC_Smothers'!U23+'5C1AD_Greater'!U23+'5C1R_Iberville'!U23+'5C1N_Delta'!U23+'5C1S_LC Col Prep'!U23+'5C1T_Northeast'!U23+'5C1U_Acadiana Ren'!U23+'5C1I_LA Key'!U23+'5C1V_Laf Ren'!U23+'5C1O_Impact'!U23+'5C1P_Vision'!U23+'5C2_LAVCA'!V23+'5C1H_Southwest'!U23+'5C1G_JS Clark'!U23+'5C1AH_BRUP'!U23+'5C1X_Tangi'!U23+'5C1Y_GEO'!U23+'5C1AI_Harmony'!U23+'5C1AJ_Athlos'!U23+'5C1AG_Collegiate'!U23+'5C1M_GEO Mid'!U23+Placeholder_Tallulah!U23</f>
        <v>0</v>
      </c>
      <c r="W23" s="93">
        <f>'5C1B_DArbonne'!V23+'5C1A_Madison'!V23+'5C1C_Intl High'!V23+'5C3_UnvView'!W23+'5C1F_L.C. Charter'!V23+'5C1E_LFNO'!V23+'5C1D_NOMMA'!V23+'5C1AE_Noble Minds'!V23+'5C1J_Jeff Chamber'!V23+'5C1Q_Advantage'!V23+'5C1AF_JCFA-Laf'!V23+'5C1W_Willow'!V23+'5C1Z_Lincoln Prep'!V23+'5C1AA_Laurel'!V23+'5C1AB_Apex'!V23+'5C1AC_Smothers'!V23+'5C1AD_Greater'!V23+'5C1R_Iberville'!V23+'5C1N_Delta'!V23+'5C1S_LC Col Prep'!V23+'5C1T_Northeast'!V23+'5C1U_Acadiana Ren'!V23+'5C1I_LA Key'!V23+'5C1V_Laf Ren'!V23+'5C1O_Impact'!V23+'5C1P_Vision'!V23+'5C2_LAVCA'!W23+'5C1H_Southwest'!V23+'5C1G_JS Clark'!V23+'5C1AH_BRUP'!V23+'5C1X_Tangi'!V23+'5C1Y_GEO'!V23+'5C1AI_Harmony'!V23+'5C1AJ_Athlos'!V23+'5C1AG_Collegiate'!V23+'5C1M_GEO Mid'!V23+Placeholder_Tallulah!V23</f>
        <v>0</v>
      </c>
      <c r="X23" s="74">
        <f>'5C1B_DArbonne'!W23+'5C1A_Madison'!W23+'5C1C_Intl High'!W23+'5C3_UnvView'!X23+'5C1F_L.C. Charter'!W23+'5C1E_LFNO'!W23+'5C1D_NOMMA'!W23+'5C1AE_Noble Minds'!W23+'5C1J_Jeff Chamber'!W23+'5C1Q_Advantage'!W23+'5C1AF_JCFA-Laf'!W23+'5C1W_Willow'!W23+'5C1Z_Lincoln Prep'!W23+'5C1AA_Laurel'!W23+'5C1AB_Apex'!W23+'5C1AC_Smothers'!W23+'5C1AD_Greater'!W23+'5C1R_Iberville'!W23+'5C1N_Delta'!W23+'5C1S_LC Col Prep'!W23+'5C1T_Northeast'!W23+'5C1U_Acadiana Ren'!W23+'5C1I_LA Key'!W23+'5C1V_Laf Ren'!W23+'5C1O_Impact'!W23+'5C1P_Vision'!W23+'5C2_LAVCA'!X23+'5C1H_Southwest'!W23+'5C1G_JS Clark'!W23+'5C1AH_BRUP'!W23+'5C1X_Tangi'!W23+'5C1Y_GEO'!W23+'5C1AI_Harmony'!W23+'5C1AJ_Athlos'!W23+'5C1AG_Collegiate'!W23+'5C1M_GEO Mid'!W23+Placeholder_Tallulah!W23</f>
        <v>0</v>
      </c>
      <c r="Y23" s="93">
        <f>'5C1B_DArbonne'!X23+'5C1A_Madison'!X23+'5C1C_Intl High'!X23+'5C3_UnvView'!Y23+'5C1F_L.C. Charter'!X23+'5C1E_LFNO'!X23+'5C1D_NOMMA'!X23+'5C1AE_Noble Minds'!X23+'5C1J_Jeff Chamber'!X23+'5C1Q_Advantage'!X23+'5C1AF_JCFA-Laf'!X23+'5C1W_Willow'!X23+'5C1Z_Lincoln Prep'!X23+'5C1AA_Laurel'!X23+'5C1AB_Apex'!X23+'5C1AC_Smothers'!X23+'5C1AD_Greater'!X23+'5C1R_Iberville'!X23+'5C1N_Delta'!X23+'5C1S_LC Col Prep'!X23+'5C1T_Northeast'!X23+'5C1U_Acadiana Ren'!X23+'5C1I_LA Key'!X23+'5C1V_Laf Ren'!X23+'5C1O_Impact'!X23+'5C1P_Vision'!X23+'5C2_LAVCA'!Y23+'5C1H_Southwest'!X23+'5C1G_JS Clark'!X23+'5C1AH_BRUP'!X23+'5C1X_Tangi'!X23+'5C1Y_GEO'!X23+'5C1AI_Harmony'!X23+'5C1AJ_Athlos'!X23+'5C1AG_Collegiate'!X23+'5C1M_GEO Mid'!X23+Placeholder_Tallulah!X23</f>
        <v>0</v>
      </c>
      <c r="Z23" s="56">
        <f>'5C1B_DArbonne'!Y23+'5C1A_Madison'!Y23+'5C1C_Intl High'!Y23+'5C3_UnvView'!Z23+'5C1F_L.C. Charter'!Y23+'5C1E_LFNO'!Y23+'5C1D_NOMMA'!Y23+'5C1AE_Noble Minds'!Y23+'5C1J_Jeff Chamber'!Y23+'5C1Q_Advantage'!Y23+'5C1AF_JCFA-Laf'!Y23+'5C1W_Willow'!Y23+'5C1Z_Lincoln Prep'!Y23+'5C1AA_Laurel'!Y23+'5C1AB_Apex'!Y23+'5C1AC_Smothers'!Y23+'5C1AD_Greater'!Y23+'5C1R_Iberville'!Y23+'5C1N_Delta'!Y23+'5C1S_LC Col Prep'!Y23+'5C1T_Northeast'!Y23+'5C1U_Acadiana Ren'!Y23+'5C1I_LA Key'!Y23+'5C1V_Laf Ren'!Y23+'5C1O_Impact'!Y23+'5C1P_Vision'!Y23+'5C2_LAVCA'!Z23+'5C1H_Southwest'!Y23+'5C1G_JS Clark'!Y23+'5C1AH_BRUP'!Y23+'5C1X_Tangi'!Y23+'5C1Y_GEO'!Y23+'5C1AI_Harmony'!Y23+'5C1AJ_Athlos'!Y23+'5C1AG_Collegiate'!Y23+'5C1M_GEO Mid'!Y23+Placeholder_Tallulah!Y23</f>
        <v>0</v>
      </c>
      <c r="AA23" s="93">
        <f>'5C1B_DArbonne'!Z23+'5C1A_Madison'!Z23+'5C1C_Intl High'!Z23+'5C3_UnvView'!AA23+'5C1F_L.C. Charter'!Z23+'5C1E_LFNO'!Z23+'5C1D_NOMMA'!Z23+'5C1AE_Noble Minds'!Z23+'5C1J_Jeff Chamber'!Z23+'5C1Q_Advantage'!Z23+'5C1AF_JCFA-Laf'!Z23+'5C1W_Willow'!Z23+'5C1Z_Lincoln Prep'!Z23+'5C1AA_Laurel'!Z23+'5C1AB_Apex'!Z23+'5C1AC_Smothers'!Z23+'5C1AD_Greater'!Z23+'5C1R_Iberville'!Z23+'5C1N_Delta'!Z23+'5C1S_LC Col Prep'!Z23+'5C1T_Northeast'!Z23+'5C1U_Acadiana Ren'!Z23+'5C1I_LA Key'!Z23+'5C1V_Laf Ren'!Z23+'5C1O_Impact'!Z23+'5C1P_Vision'!Z23+'5C2_LAVCA'!AA23+'5C1H_Southwest'!Z23+'5C1G_JS Clark'!Z23+'5C1AH_BRUP'!Z23+'5C1X_Tangi'!Z23+'5C1Y_GEO'!Z23+'5C1AI_Harmony'!Z23+'5C1AJ_Athlos'!Z23+'5C1AG_Collegiate'!Z23+'5C1M_GEO Mid'!Z23+Placeholder_Tallulah!Z23</f>
        <v>0</v>
      </c>
      <c r="AB23" s="56">
        <f>'5C1B_DArbonne'!AA23+'5C1A_Madison'!AA23+'5C1C_Intl High'!AA23+'5C3_UnvView'!AB23+'5C1F_L.C. Charter'!AA23+'5C1E_LFNO'!AA23+'5C1D_NOMMA'!AA23+'5C1AE_Noble Minds'!AA23+'5C1J_Jeff Chamber'!AA23+'5C1Q_Advantage'!AA23+'5C1AF_JCFA-Laf'!AA23+'5C1W_Willow'!AA23+'5C1Z_Lincoln Prep'!AA23+'5C1AA_Laurel'!AA23+'5C1AB_Apex'!AA23+'5C1AC_Smothers'!AA23+'5C1AD_Greater'!AA23+'5C1R_Iberville'!AA23+'5C1N_Delta'!AA23+'5C1S_LC Col Prep'!AA23+'5C1T_Northeast'!AA23+'5C1U_Acadiana Ren'!AA23+'5C1I_LA Key'!AA23+'5C1V_Laf Ren'!AA23+'5C1O_Impact'!AA23+'5C1P_Vision'!AA23+'5C2_LAVCA'!AB23+'5C1H_Southwest'!AA23+'5C1G_JS Clark'!AA23+'5C1AH_BRUP'!AA23+'5C1X_Tangi'!AA23+'5C1Y_GEO'!AA23+'5C1AI_Harmony'!AA23+'5C1AJ_Athlos'!AA23+'5C1AG_Collegiate'!AA23+'5C1M_GEO Mid'!AA23+Placeholder_Tallulah!AA23</f>
        <v>0</v>
      </c>
      <c r="AC23" s="56">
        <f>'5C1B_DArbonne'!AB23+'5C1A_Madison'!AB23+'5C1C_Intl High'!AB23+'5C3_UnvView'!AC23+'5C1F_L.C. Charter'!AB23+'5C1E_LFNO'!AB23+'5C1D_NOMMA'!AB23+'5C1AE_Noble Minds'!AB23+'5C1J_Jeff Chamber'!AB23+'5C1Q_Advantage'!AB23+'5C1AF_JCFA-Laf'!AB23+'5C1W_Willow'!AB23+'5C1Z_Lincoln Prep'!AB23+'5C1AA_Laurel'!AB23+'5C1AB_Apex'!AB23+'5C1AC_Smothers'!AB23+'5C1AD_Greater'!AB23+'5C1R_Iberville'!AB23+'5C1N_Delta'!AB23+'5C1S_LC Col Prep'!AB23+'5C1T_Northeast'!AB23+'5C1U_Acadiana Ren'!AB23+'5C1I_LA Key'!AB23+'5C1V_Laf Ren'!AB23+'5C1O_Impact'!AB23+'5C1P_Vision'!AB23+'5C2_LAVCA'!AC23+'5C1H_Southwest'!AB23+'5C1G_JS Clark'!AB23+'5C1AH_BRUP'!AB23+'5C1X_Tangi'!AB23+'5C1Y_GEO'!AB23+'5C1AI_Harmony'!AB23+'5C1AJ_Athlos'!AB23+'5C1AG_Collegiate'!AB23+'5C1M_GEO Mid'!AB23+Placeholder_Tallulah!AB23</f>
        <v>0</v>
      </c>
      <c r="AD23" s="93">
        <f>'5C1B_DArbonne'!AC23+'5C1A_Madison'!AC23+'5C1C_Intl High'!AC23+'5C3_UnvView'!AD23+'5C1F_L.C. Charter'!AC23+'5C1E_LFNO'!AC23+'5C1D_NOMMA'!AC23+'5C1AE_Noble Minds'!AC23+'5C1J_Jeff Chamber'!AC23+'5C1Q_Advantage'!AC23+'5C1AF_JCFA-Laf'!AC23+'5C1W_Willow'!AC23+'5C1Z_Lincoln Prep'!AC23+'5C1AA_Laurel'!AC23+'5C1AB_Apex'!AC23+'5C1AC_Smothers'!AC23+'5C1AD_Greater'!AC23+'5C1R_Iberville'!AC23+'5C1N_Delta'!AC23+'5C1S_LC Col Prep'!AC23+'5C1T_Northeast'!AC23+'5C1U_Acadiana Ren'!AC23+'5C1I_LA Key'!AC23+'5C1V_Laf Ren'!AC23+'5C1O_Impact'!AC23+'5C1P_Vision'!AC23+'5C2_LAVCA'!AD23+'5C1H_Southwest'!AC23+'5C1G_JS Clark'!AC23+'5C1AH_BRUP'!AC23+'5C1X_Tangi'!AC23+'5C1Y_GEO'!AC23+'5C1AI_Harmony'!AC23+'5C1AJ_Athlos'!AC23+'5C1AG_Collegiate'!AC23+'5C1M_GEO Mid'!AC23+Placeholder_Tallulah!AC23</f>
        <v>0</v>
      </c>
      <c r="AE23" s="97">
        <f>'5C1B_DArbonne'!AD23+'5C1A_Madison'!AD23+'5C1C_Intl High'!AD23+'5C3_UnvView'!AE23+'5C1F_L.C. Charter'!AD23+'5C1E_LFNO'!AD23+'5C1D_NOMMA'!AD23+'5C1AE_Noble Minds'!AD23+'5C1J_Jeff Chamber'!AD23+'5C1Q_Advantage'!AD23+'5C1AF_JCFA-Laf'!AD23+'5C1W_Willow'!AD23+'5C1Z_Lincoln Prep'!AD23+'5C1AA_Laurel'!AD23+'5C1AB_Apex'!AD23+'5C1AC_Smothers'!AD23+'5C1AD_Greater'!AD23+'5C1R_Iberville'!AD23+'5C1N_Delta'!AD23+'5C1S_LC Col Prep'!AD23+'5C1T_Northeast'!AD23+'5C1U_Acadiana Ren'!AD23+'5C1I_LA Key'!AD23+'5C1V_Laf Ren'!AD23+'5C1O_Impact'!AD23+'5C1P_Vision'!AD23+'5C2_LAVCA'!AE23+'5C1H_Southwest'!AD23+'5C1G_JS Clark'!AD23+'5C1AH_BRUP'!AD23+'5C1X_Tangi'!AD23+'5C1Y_GEO'!AD23+'5C1AI_Harmony'!AD23+'5C1AJ_Athlos'!AD23+'5C1AG_Collegiate'!AD23+'5C1M_GEO Mid'!AD23+Placeholder_Tallulah!AD23</f>
        <v>0</v>
      </c>
      <c r="AF23" s="75">
        <f>'Source Data'!N23</f>
        <v>7562</v>
      </c>
      <c r="AG23" s="90">
        <f>'5C1B_DArbonne'!AF23+'5C1A_Madison'!AF23+'5C1C_Intl High'!AF23+'5C3_UnvView'!AG23+'5C1F_L.C. Charter'!AF23+'5C1E_LFNO'!AF23+'5C1D_NOMMA'!AF23+'5C1AE_Noble Minds'!AF23+'5C1J_Jeff Chamber'!AF23+'5C1Q_Advantage'!AF23+'5C1AF_JCFA-Laf'!AF23+'5C1W_Willow'!AF23+'5C1Z_Lincoln Prep'!AF23+'5C1AA_Laurel'!AF23+'5C1AB_Apex'!AF23+'5C1AC_Smothers'!AF23+'5C1AD_Greater'!AF23+'5C1R_Iberville'!AF23+'5C1N_Delta'!AF23+'5C1S_LC Col Prep'!AF23+'5C1T_Northeast'!AF23+'5C1U_Acadiana Ren'!AF23+'5C1I_LA Key'!AF23+'5C1V_Laf Ren'!AF23+'5C1O_Impact'!AF23+'5C1P_Vision'!AF23+'5C2_LAVCA'!AG23+'5C1H_Southwest'!AF23+'5C1G_JS Clark'!AF23+'5C1AH_BRUP'!AF23+'5C1X_Tangi'!AF23+'5C1Y_GEO'!AF23+'5C1AI_Harmony'!AF23+'5C1AJ_Athlos'!AF23+'5C1AG_Collegiate'!AF23+'5C1M_GEO Mid'!AF23+Placeholder_Tallulah!AF23</f>
        <v>0</v>
      </c>
      <c r="AH23" s="319">
        <f>'5C1B_DArbonne'!AG23+'5C1A_Madison'!AG23+'5C1C_Intl High'!AG23+'5C3_UnvView'!AH23+'5C1F_L.C. Charter'!AG23+'5C1E_LFNO'!AG23+'5C1D_NOMMA'!AG23+'5C1AE_Noble Minds'!AG23+'5C1J_Jeff Chamber'!AG23+'5C1Q_Advantage'!AG23+'5C1AF_JCFA-Laf'!AG23+'5C1W_Willow'!AG23+'5C1Z_Lincoln Prep'!AG23+'5C1AA_Laurel'!AG23+'5C1AB_Apex'!AG23+'5C1AC_Smothers'!AG23+'5C1AD_Greater'!AG23+'5C1R_Iberville'!AG23+'5C1N_Delta'!AG23+'5C1S_LC Col Prep'!AG23+'5C1T_Northeast'!AG23+'5C1U_Acadiana Ren'!AG23+'5C1I_LA Key'!AG23+'5C1V_Laf Ren'!AG23+'5C1O_Impact'!AG23+'5C1P_Vision'!AG23+'5C2_LAVCA'!AH23+'5C1H_Southwest'!AG23+'5C1G_JS Clark'!AG23+'5C1AH_BRUP'!AG23+'5C1X_Tangi'!AG23+'5C1Y_GEO'!AG23+'5C1AI_Harmony'!AG23+'5C1AJ_Athlos'!AG23+'5C1AG_Collegiate'!AG23+'5C1M_GEO Mid'!AG23+Placeholder_Tallulah!AG23</f>
        <v>0</v>
      </c>
      <c r="AI23" s="75">
        <f>'5C1B_DArbonne'!AH23+'5C1A_Madison'!AH23+'5C1C_Intl High'!AH23+'5C3_UnvView'!AI23+'5C1F_L.C. Charter'!AH23+'5C1E_LFNO'!AH23+'5C1D_NOMMA'!AH23+'5C1AE_Noble Minds'!AH23+'5C1J_Jeff Chamber'!AH23+'5C1Q_Advantage'!AH23+'5C1AF_JCFA-Laf'!AH23+'5C1W_Willow'!AH23+'5C1Z_Lincoln Prep'!AH23+'5C1AA_Laurel'!AH23+'5C1AB_Apex'!AH23+'5C1AC_Smothers'!AH23+'5C1AD_Greater'!AH23+'5C1R_Iberville'!AH23+'5C1N_Delta'!AH23+'5C1S_LC Col Prep'!AH23+'5C1T_Northeast'!AH23+'5C1U_Acadiana Ren'!AH23+'5C1I_LA Key'!AH23+'5C1V_Laf Ren'!AH23+'5C1O_Impact'!AH23+'5C1P_Vision'!AH23+'5C2_LAVCA'!AI23+'5C1H_Southwest'!AH23+'5C1G_JS Clark'!AH23+'5C1AH_BRUP'!AH23+'5C1X_Tangi'!AH23+'5C1Y_GEO'!AH23+'5C1AI_Harmony'!AH23+'5C1AJ_Athlos'!AH23+'5C1AG_Collegiate'!AH23+'5C1M_GEO Mid'!AH23+Placeholder_Tallulah!AH23</f>
        <v>0</v>
      </c>
      <c r="AJ23" s="319">
        <f>'5C1B_DArbonne'!AI23+'5C1A_Madison'!AI23+'5C1C_Intl High'!AI23+'5C3_UnvView'!AJ23+'5C1F_L.C. Charter'!AI23+'5C1E_LFNO'!AI23+'5C1D_NOMMA'!AI23+'5C1AE_Noble Minds'!AI23+'5C1J_Jeff Chamber'!AI23+'5C1Q_Advantage'!AI23+'5C1AF_JCFA-Laf'!AI23+'5C1W_Willow'!AI23+'5C1Z_Lincoln Prep'!AI23+'5C1AA_Laurel'!AI23+'5C1AB_Apex'!AI23+'5C1AC_Smothers'!AI23+'5C1AD_Greater'!AI23+'5C1R_Iberville'!AI23+'5C1N_Delta'!AI23+'5C1S_LC Col Prep'!AI23+'5C1T_Northeast'!AI23+'5C1U_Acadiana Ren'!AI23+'5C1I_LA Key'!AI23+'5C1V_Laf Ren'!AI23+'5C1O_Impact'!AI23+'5C1P_Vision'!AI23+'5C2_LAVCA'!AJ23+'5C1H_Southwest'!AI23+'5C1G_JS Clark'!AI23+'5C1AH_BRUP'!AI23+'5C1X_Tangi'!AI23+'5C1Y_GEO'!AI23+'5C1AI_Harmony'!AI23+'5C1AJ_Athlos'!AI23+'5C1AG_Collegiate'!AI23+'5C1M_GEO Mid'!AI23+Placeholder_Tallulah!AI23</f>
        <v>0</v>
      </c>
      <c r="AK23" s="77">
        <f>'5C1B_DArbonne'!AJ23+'5C1A_Madison'!AJ23+'5C1C_Intl High'!AJ23+'5C3_UnvView'!AK23+'5C1F_L.C. Charter'!AJ23+'5C1E_LFNO'!AJ23+'5C1D_NOMMA'!AJ23+'5C1AE_Noble Minds'!AJ23+'5C1J_Jeff Chamber'!AJ23+'5C1Q_Advantage'!AJ23+'5C1AF_JCFA-Laf'!AJ23+'5C1W_Willow'!AJ23+'5C1Z_Lincoln Prep'!AJ23+'5C1AA_Laurel'!AJ23+'5C1AB_Apex'!AJ23+'5C1AC_Smothers'!AJ23+'5C1AD_Greater'!AJ23+'5C1R_Iberville'!AJ23+'5C1N_Delta'!AJ23+'5C1S_LC Col Prep'!AJ23+'5C1T_Northeast'!AJ23+'5C1U_Acadiana Ren'!AJ23+'5C1I_LA Key'!AJ23+'5C1V_Laf Ren'!AJ23+'5C1O_Impact'!AJ23+'5C1P_Vision'!AJ23+'5C2_LAVCA'!AK23+'5C1H_Southwest'!AJ23+'5C1G_JS Clark'!AJ23+'5C1AH_BRUP'!AJ23+'5C1X_Tangi'!AJ23+'5C1Y_GEO'!AJ23+'5C1AI_Harmony'!AJ23+'5C1AJ_Athlos'!AJ23+'5C1AG_Collegiate'!AJ23+'5C1M_GEO Mid'!AJ23+Placeholder_Tallulah!AJ23</f>
        <v>0</v>
      </c>
      <c r="AL23" s="76">
        <f>'5C1B_DArbonne'!AK23+'5C1A_Madison'!AK23+'5C1C_Intl High'!AK23+'5C3_UnvView'!AL23+'5C1F_L.C. Charter'!AK23+'5C1E_LFNO'!AK23+'5C1D_NOMMA'!AK23+'5C1AE_Noble Minds'!AK23+'5C1J_Jeff Chamber'!AK23+'5C1Q_Advantage'!AK23+'5C1AF_JCFA-Laf'!AK23+'5C1W_Willow'!AK23+'5C1Z_Lincoln Prep'!AK23+'5C1AA_Laurel'!AK23+'5C1AB_Apex'!AK23+'5C1AC_Smothers'!AK23+'5C1AD_Greater'!AK23+'5C1R_Iberville'!AK23+'5C1N_Delta'!AK23+'5C1S_LC Col Prep'!AK23+'5C1T_Northeast'!AK23+'5C1U_Acadiana Ren'!AK23+'5C1I_LA Key'!AK23+'5C1V_Laf Ren'!AK23+'5C1O_Impact'!AK23+'5C1P_Vision'!AK23+'5C2_LAVCA'!AL23+'5C1H_Southwest'!AK23+'5C1G_JS Clark'!AK23+'5C1AH_BRUP'!AK23+'5C1X_Tangi'!AK23+'5C1Y_GEO'!AK23+'5C1AI_Harmony'!AK23+'5C1AJ_Athlos'!AK23+'5C1AG_Collegiate'!AK23+'5C1M_GEO Mid'!AK23+Placeholder_Tallulah!AK23</f>
        <v>0</v>
      </c>
      <c r="AM23" s="90">
        <f>'5C1B_DArbonne'!AL23+'5C1A_Madison'!AL23+'5C1C_Intl High'!AL23+'5C3_UnvView'!AM23+'5C1F_L.C. Charter'!AL23+'5C1E_LFNO'!AL23+'5C1D_NOMMA'!AL23+'5C1AE_Noble Minds'!AL23+'5C1J_Jeff Chamber'!AL23+'5C1Q_Advantage'!AL23+'5C1AF_JCFA-Laf'!AL23+'5C1W_Willow'!AL23+'5C1Z_Lincoln Prep'!AL23+'5C1AA_Laurel'!AL23+'5C1AB_Apex'!AL23+'5C1AC_Smothers'!AL23+'5C1AD_Greater'!AL23+'5C1R_Iberville'!AL23+'5C1N_Delta'!AL23+'5C1S_LC Col Prep'!AL23+'5C1T_Northeast'!AL23+'5C1U_Acadiana Ren'!AL23+'5C1I_LA Key'!AL23+'5C1V_Laf Ren'!AL23+'5C1O_Impact'!AL23+'5C1P_Vision'!AL23+'5C2_LAVCA'!AM23+'5C1H_Southwest'!AL23+'5C1G_JS Clark'!AL23+'5C1AH_BRUP'!AL23+'5C1X_Tangi'!AL23+'5C1Y_GEO'!AL23+'5C1AI_Harmony'!AL23+'5C1AJ_Athlos'!AL23+'5C1AG_Collegiate'!AL23+'5C1M_GEO Mid'!AL23+Placeholder_Tallulah!AL23</f>
        <v>25769784</v>
      </c>
      <c r="AN23" s="79">
        <f>'5C1B_DArbonne'!AM23+'5C1A_Madison'!AM23+'5C1C_Intl High'!AM23+'5C3_UnvView'!AN23+'5C1F_L.C. Charter'!AM23+'5C1E_LFNO'!AM23+'5C1D_NOMMA'!AM23+'5C1AE_Noble Minds'!AM23+'5C1J_Jeff Chamber'!AM23+'5C1Q_Advantage'!AM23+'5C1AF_JCFA-Laf'!AM23+'5C1W_Willow'!AM23+'5C1Z_Lincoln Prep'!AM23+'5C1AA_Laurel'!AM23+'5C1AB_Apex'!AM23+'5C1AC_Smothers'!AM23+'5C1AD_Greater'!AM23+'5C1R_Iberville'!AM23+'5C1N_Delta'!AM23+'5C1S_LC Col Prep'!AM23+'5C1T_Northeast'!AM23+'5C1U_Acadiana Ren'!AM23+'5C1I_LA Key'!AM23+'5C1V_Laf Ren'!AM23+'5C1O_Impact'!AM23+'5C1P_Vision'!AM23+'5C2_LAVCA'!AN23+'5C1H_Southwest'!AM23+'5C1G_JS Clark'!AM23+'5C1AH_BRUP'!AM23+'5C1X_Tangi'!AM23+'5C1Y_GEO'!AM23+'5C1AI_Harmony'!AM23+'5C1AJ_Athlos'!AM23+'5C1AG_Collegiate'!AM23+'5C1M_GEO Mid'!AM23+Placeholder_Tallulah!AM23</f>
        <v>0</v>
      </c>
      <c r="AO23" s="90">
        <f>'5C1B_DArbonne'!AN23+'5C1A_Madison'!AN23+'5C1C_Intl High'!AN23+'5C3_UnvView'!AO23+'5C1F_L.C. Charter'!AN23+'5C1E_LFNO'!AN23+'5C1D_NOMMA'!AN23+'5C1AE_Noble Minds'!AN23+'5C1J_Jeff Chamber'!AN23+'5C1Q_Advantage'!AN23+'5C1AF_JCFA-Laf'!AN23+'5C1W_Willow'!AN23+'5C1Z_Lincoln Prep'!AN23+'5C1AA_Laurel'!AN23+'5C1AB_Apex'!AN23+'5C1AC_Smothers'!AN23+'5C1AD_Greater'!AN23+'5C1R_Iberville'!AN23+'5C1N_Delta'!AN23+'5C1S_LC Col Prep'!AN23+'5C1T_Northeast'!AN23+'5C1U_Acadiana Ren'!AN23+'5C1I_LA Key'!AN23+'5C1V_Laf Ren'!AN23+'5C1O_Impact'!AN23+'5C1P_Vision'!AN23+'5C2_LAVCA'!AO23+'5C1H_Southwest'!AN23+'5C1G_JS Clark'!AN23+'5C1AH_BRUP'!AN23+'5C1X_Tangi'!AN23+'5C1Y_GEO'!AN23+'5C1AI_Harmony'!AN23+'5C1AJ_Athlos'!AN23+'5C1AG_Collegiate'!AN23+'5C1M_GEO Mid'!AN23+Placeholder_Tallulah!AN23</f>
        <v>0</v>
      </c>
      <c r="AP23" s="77">
        <f>'5C1B_DArbonne'!AO23+'5C1A_Madison'!AO23+'5C1C_Intl High'!AO23+'5C3_UnvView'!AP23+'5C1F_L.C. Charter'!AO23+'5C1E_LFNO'!AO23+'5C1D_NOMMA'!AO23+'5C1AE_Noble Minds'!AO23+'5C1J_Jeff Chamber'!AO23+'5C1Q_Advantage'!AO23+'5C1AF_JCFA-Laf'!AO23+'5C1W_Willow'!AO23+'5C1Z_Lincoln Prep'!AO23+'5C1AA_Laurel'!AO23+'5C1AB_Apex'!AO23+'5C1AC_Smothers'!AO23+'5C1AD_Greater'!AO23+'5C1R_Iberville'!AO23+'5C1N_Delta'!AO23+'5C1S_LC Col Prep'!AO23+'5C1T_Northeast'!AO23+'5C1U_Acadiana Ren'!AO23+'5C1I_LA Key'!AO23+'5C1V_Laf Ren'!AO23+'5C1O_Impact'!AO23+'5C1P_Vision'!AO23+'5C2_LAVCA'!AP23+'5C1H_Southwest'!AO23+'5C1G_JS Clark'!AO23+'5C1AH_BRUP'!AO23+'5C1X_Tangi'!AO23+'5C1Y_GEO'!AO23+'5C1AI_Harmony'!AO23+'5C1AJ_Athlos'!AO23+'5C1AG_Collegiate'!AO23+'5C1M_GEO Mid'!AO23+Placeholder_Tallulah!AO23</f>
        <v>21321</v>
      </c>
      <c r="AQ23" s="90">
        <f>'5C1B_DArbonne'!AP23+'5C1A_Madison'!AP23+'5C1C_Intl High'!AP23+'5C3_UnvView'!AQ23+'5C1F_L.C. Charter'!AP23+'5C1E_LFNO'!AP23+'5C1D_NOMMA'!AP23+'5C1AE_Noble Minds'!AP23+'5C1J_Jeff Chamber'!AP23+'5C1Q_Advantage'!AP23+'5C1AF_JCFA-Laf'!AP23+'5C1W_Willow'!AP23+'5C1Z_Lincoln Prep'!AP23+'5C1AA_Laurel'!AP23+'5C1AB_Apex'!AP23+'5C1AC_Smothers'!AP23+'5C1AD_Greater'!AP23+'5C1R_Iberville'!AP23+'5C1N_Delta'!AP23+'5C1S_LC Col Prep'!AP23+'5C1T_Northeast'!AP23+'5C1U_Acadiana Ren'!AP23+'5C1I_LA Key'!AP23+'5C1V_Laf Ren'!AP23+'5C1O_Impact'!AP23+'5C1P_Vision'!AP23+'5C2_LAVCA'!AQ23+'5C1H_Southwest'!AP23+'5C1G_JS Clark'!AP23+'5C1AH_BRUP'!AP23+'5C1X_Tangi'!AP23+'5C1Y_GEO'!AP23+'5C1AI_Harmony'!AP23+'5C1AJ_Athlos'!AP23+'5C1AG_Collegiate'!AP23+'5C1M_GEO Mid'!AP23+Placeholder_Tallulah!AP23</f>
        <v>0</v>
      </c>
      <c r="AR23" s="77">
        <f>'5C1B_DArbonne'!AQ23+'5C1A_Madison'!AQ23+'5C1C_Intl High'!AQ23+'5C3_UnvView'!AR23+'5C1F_L.C. Charter'!AQ23+'5C1E_LFNO'!AQ23+'5C1D_NOMMA'!AQ23+'5C1AE_Noble Minds'!AQ23+'5C1J_Jeff Chamber'!AQ23+'5C1Q_Advantage'!AQ23+'5C1AF_JCFA-Laf'!AQ23+'5C1W_Willow'!AQ23+'5C1Z_Lincoln Prep'!AQ23+'5C1AA_Laurel'!AQ23+'5C1AB_Apex'!AQ23+'5C1AC_Smothers'!AQ23+'5C1AD_Greater'!AQ23+'5C1R_Iberville'!AQ23+'5C1N_Delta'!AQ23+'5C1S_LC Col Prep'!AQ23+'5C1T_Northeast'!AQ23+'5C1U_Acadiana Ren'!AQ23+'5C1I_LA Key'!AQ23+'5C1V_Laf Ren'!AQ23+'5C1O_Impact'!AQ23+'5C1P_Vision'!AQ23+'5C2_LAVCA'!AR23+'5C1H_Southwest'!AQ23+'5C1G_JS Clark'!AQ23+'5C1AH_BRUP'!AQ23+'5C1X_Tangi'!AQ23+'5C1Y_GEO'!AQ23+'5C1AI_Harmony'!AQ23+'5C1AJ_Athlos'!AQ23+'5C1AG_Collegiate'!AQ23+'5C1M_GEO Mid'!AQ23+Placeholder_Tallulah!AQ23</f>
        <v>0</v>
      </c>
      <c r="AS23" s="77">
        <f>'5C1B_DArbonne'!AR23+'5C1A_Madison'!AR23+'5C1C_Intl High'!AR23+'5C3_UnvView'!AS23+'5C1F_L.C. Charter'!AR23+'5C1E_LFNO'!AR23+'5C1D_NOMMA'!AR23+'5C1AE_Noble Minds'!AR23+'5C1J_Jeff Chamber'!AR23+'5C1Q_Advantage'!AR23+'5C1AF_JCFA-Laf'!AR23+'5C1W_Willow'!AR23+'5C1Z_Lincoln Prep'!AR23+'5C1AA_Laurel'!AR23+'5C1AB_Apex'!AR23+'5C1AC_Smothers'!AR23+'5C1AD_Greater'!AR23+'5C1R_Iberville'!AR23+'5C1N_Delta'!AR23+'5C1S_LC Col Prep'!AR23+'5C1T_Northeast'!AR23+'5C1U_Acadiana Ren'!AR23+'5C1I_LA Key'!AR23+'5C1V_Laf Ren'!AR23+'5C1O_Impact'!AR23+'5C1P_Vision'!AR23+'5C2_LAVCA'!AS23+'5C1H_Southwest'!AR23+'5C1G_JS Clark'!AR23+'5C1AH_BRUP'!AR23+'5C1X_Tangi'!AR23+'5C1Y_GEO'!AR23+'5C1AI_Harmony'!AR23+'5C1AJ_Athlos'!AR23+'5C1AG_Collegiate'!AR23+'5C1M_GEO Mid'!AR23+Placeholder_Tallulah!AR23</f>
        <v>0</v>
      </c>
      <c r="AT23" s="90">
        <f>'5C1B_DArbonne'!AS23+'5C1A_Madison'!AS23+'5C1C_Intl High'!AS23+'5C3_UnvView'!AT23+'5C1F_L.C. Charter'!AS23+'5C1E_LFNO'!AS23+'5C1D_NOMMA'!AS23+'5C1AE_Noble Minds'!AS23+'5C1J_Jeff Chamber'!AS23+'5C1Q_Advantage'!AS23+'5C1AF_JCFA-Laf'!AS23+'5C1W_Willow'!AS23+'5C1Z_Lincoln Prep'!AS23+'5C1AA_Laurel'!AS23+'5C1AB_Apex'!AS23+'5C1AC_Smothers'!AS23+'5C1AD_Greater'!AS23+'5C1R_Iberville'!AS23+'5C1N_Delta'!AS23+'5C1S_LC Col Prep'!AS23+'5C1T_Northeast'!AS23+'5C1U_Acadiana Ren'!AS23+'5C1I_LA Key'!AS23+'5C1V_Laf Ren'!AS23+'5C1O_Impact'!AS23+'5C1P_Vision'!AS23+'5C2_LAVCA'!AT23+'5C1H_Southwest'!AS23+'5C1G_JS Clark'!AS23+'5C1AH_BRUP'!AS23+'5C1X_Tangi'!AS23+'5C1Y_GEO'!AS23+'5C1AI_Harmony'!AS23+'5C1AJ_Athlos'!AS23+'5C1AG_Collegiate'!AS23+'5C1M_GEO Mid'!AS23+Placeholder_Tallulah!AS23</f>
        <v>2230472</v>
      </c>
      <c r="AU23" s="78">
        <f t="shared" si="1"/>
        <v>0</v>
      </c>
      <c r="AV23" s="87">
        <f t="shared" si="2"/>
        <v>2230472</v>
      </c>
      <c r="AW23" s="189"/>
      <c r="AX23" s="74" t="e">
        <f>'5C1B_DArbonne'!AU23+'5C1A_Madison'!AU23+'5C1C_Intl High'!AU23+'5C3_UnvView'!AV23+'5C1F_L.C. Charter'!AU23+'5C1E_LFNO'!AU23+'5C1D_NOMMA'!AU23+'5C1AE_Noble Minds'!AU23+'5C1J_Jeff Chamber'!AU23+'5C1Q_Advantage'!AU23+'5C1AF_JCFA-Laf'!AU23+'5C1W_Willow'!AU23+'5C1Z_Lincoln Prep'!AU23+'5C1AA_Laurel'!AU23+'5C1AB_Apex'!AU23+'5C1AC_Smothers'!AU23+'5C1AD_Greater'!AU23+'5C1R_Iberville'!AU23+'5C1N_Delta'!AU23+'5C1S_LC Col Prep'!AU23+'5C1T_Northeast'!AU23+'5C1U_Acadiana Ren'!AU23+'5C1I_LA Key'!AU23+'5C1V_Laf Ren'!AU23+'5C1O_Impact'!AU23+'5C1P_Vision'!AU23+'5C2_LAVCA'!AV23+'5C1H_Southwest'!AU23+'5C1G_JS Clark'!AU23+'5C1AH_BRUP'!AU23+'5C1X_Tangi'!AU23+'5C1Y_GEO'!AU23+'5C1AI_Harmony'!AU23+'5C1AJ_Athlos'!AU23+'5C1AG_Collegiate'!AU23+'5C1M_GEO Mid'!AU23+Placeholder_Tallulah!#REF!</f>
        <v>#REF!</v>
      </c>
      <c r="AY23" s="74">
        <f t="shared" si="3"/>
        <v>0</v>
      </c>
      <c r="AZ23" s="74" t="e">
        <f t="shared" si="4"/>
        <v>#REF!</v>
      </c>
    </row>
    <row r="24" spans="1:52" ht="16.149999999999999" customHeight="1" x14ac:dyDescent="0.2">
      <c r="A24" s="54">
        <v>18</v>
      </c>
      <c r="B24" s="55" t="s">
        <v>24</v>
      </c>
      <c r="C24" s="319">
        <f>'5C1B_DArbonne'!C24+'5C1A_Madison'!C24+'5C1C_Intl High'!C24+'5C3_UnvView'!C24+'5C1F_L.C. Charter'!C24+'5C1E_LFNO'!C24+'5C1D_NOMMA'!C24+'5C1AE_Noble Minds'!C24+'5C1J_Jeff Chamber'!C24+'5C1Q_Advantage'!C24+'5C1AF_JCFA-Laf'!C24+'5C1W_Willow'!C24+'5C1Z_Lincoln Prep'!C24+'5C1AA_Laurel'!C24+'5C1AB_Apex'!C24+'5C1AC_Smothers'!C24+'5C1AD_Greater'!C24+'5C1R_Iberville'!C24+'5C1N_Delta'!C24+'5C1S_LC Col Prep'!C24+'5C1T_Northeast'!C24+'5C1U_Acadiana Ren'!C24+'5C1I_LA Key'!C24+'5C1V_Laf Ren'!C24+'5C1O_Impact'!C24+'5C1P_Vision'!C24+'5C2_LAVCA'!C24+'5C1H_Southwest'!C24+'5C1G_JS Clark'!C24+'5C1AH_BRUP'!C24+'5C1X_Tangi'!C24+'5C1Y_GEO'!C24+'5C1AI_Harmony'!C24+'5C1AJ_Athlos'!C24+'5C1AG_Collegiate'!C24+'5C1M_GEO Mid'!C24+Placeholder_Tallulah!C24</f>
        <v>0</v>
      </c>
      <c r="D24" s="56">
        <f>'Source Data'!H24</f>
        <v>5126.6533122919036</v>
      </c>
      <c r="E24" s="74">
        <f>'5C1B_DArbonne'!E24+'5C1A_Madison'!E24+'5C1C_Intl High'!E24+'5C3_UnvView'!E24+'5C1F_L.C. Charter'!E24+'5C1E_LFNO'!E24+'5C1D_NOMMA'!E24+'5C1AE_Noble Minds'!E24+'5C1J_Jeff Chamber'!E24+'5C1Q_Advantage'!E24+'5C1AF_JCFA-Laf'!E24+'5C1W_Willow'!E24+'5C1Z_Lincoln Prep'!E24+'5C1AA_Laurel'!E24+'5C1AB_Apex'!E24+'5C1AC_Smothers'!E24+'5C1AD_Greater'!E24+'5C1R_Iberville'!E24+'5C1N_Delta'!E24+'5C1S_LC Col Prep'!E24+'5C1T_Northeast'!E24+'5C1U_Acadiana Ren'!E24+'5C1I_LA Key'!E24+'5C1V_Laf Ren'!E24+'5C1O_Impact'!E24+'5C1P_Vision'!E24+'5C2_LAVCA'!E24+'5C1H_Southwest'!E24+'5C1G_JS Clark'!E24+'5C1AH_BRUP'!E24+'5C1X_Tangi'!E24+'5C1Y_GEO'!E24+'5C1AI_Harmony'!E24+'5C1AJ_Athlos'!E24+'5C1AG_Collegiate'!E24+'5C1M_GEO Mid'!E24+Placeholder_Tallulah!E24</f>
        <v>0</v>
      </c>
      <c r="F24" s="337">
        <f>'5C1B_DArbonne'!F24+'5C1A_Madison'!F24+'5C1C_Intl High'!F24+'5C3_UnvView'!F24+'5C1F_L.C. Charter'!F24+'5C1E_LFNO'!F24+'5C1D_NOMMA'!F24+'5C1AE_Noble Minds'!F24+'5C1J_Jeff Chamber'!F24+'5C1Q_Advantage'!F24+'5C1AF_JCFA-Laf'!F24+'5C1W_Willow'!F24+'5C1Z_Lincoln Prep'!F24+'5C1AA_Laurel'!F24+'5C1AB_Apex'!F24+'5C1AC_Smothers'!F24+'5C1AD_Greater'!F24+'5C1R_Iberville'!F24+'5C1N_Delta'!F24+'5C1S_LC Col Prep'!F24+'5C1T_Northeast'!F24+'5C1U_Acadiana Ren'!F24+'5C1I_LA Key'!F24+'5C1V_Laf Ren'!F24+'5C1O_Impact'!F24+'5C1P_Vision'!F24+'5C2_LAVCA'!F24+'5C1H_Southwest'!F24+'5C1G_JS Clark'!F24+'5C1AH_BRUP'!F24+'5C1X_Tangi'!F24+'5C1Y_GEO'!F24+'5C1AI_Harmony'!F24+'5C1AJ_Athlos'!F24+'5C1AG_Collegiate'!F24+'5C1M_GEO Mid'!F24+Placeholder_Tallulah!F24</f>
        <v>0</v>
      </c>
      <c r="G24" s="56">
        <f>'Source Data'!I24</f>
        <v>689.43182714981469</v>
      </c>
      <c r="H24" s="74">
        <f>'5C1B_DArbonne'!H24+'5C1A_Madison'!H24+'5C1C_Intl High'!H24+'5C3_UnvView'!H24+'5C1F_L.C. Charter'!H24+'5C1E_LFNO'!H24+'5C1D_NOMMA'!H24+'5C1AE_Noble Minds'!H24+'5C1J_Jeff Chamber'!H24+'5C1Q_Advantage'!H24+'5C1AF_JCFA-Laf'!H24+'5C1W_Willow'!H24+'5C1Z_Lincoln Prep'!H24+'5C1AA_Laurel'!H24+'5C1AB_Apex'!H24+'5C1AC_Smothers'!H24+'5C1AD_Greater'!H24+'5C1R_Iberville'!H24+'5C1N_Delta'!H24+'5C1S_LC Col Prep'!H24+'5C1T_Northeast'!H24+'5C1U_Acadiana Ren'!H24+'5C1I_LA Key'!H24+'5C1V_Laf Ren'!H24+'5C1O_Impact'!H24+'5C1P_Vision'!H24+'5C2_LAVCA'!H24+'5C1H_Southwest'!H24+'5C1G_JS Clark'!H24+'5C1AH_BRUP'!H24+'5C1X_Tangi'!H24+'5C1Y_GEO'!H24+'5C1AI_Harmony'!H24+'5C1AJ_Athlos'!H24+'5C1AG_Collegiate'!H24+'5C1M_GEO Mid'!H24+Placeholder_Tallulah!H24</f>
        <v>0</v>
      </c>
      <c r="I24" s="337">
        <f>'5C1B_DArbonne'!I24+'5C1A_Madison'!I24+'5C1C_Intl High'!I24+'5C3_UnvView'!I24+'5C1F_L.C. Charter'!I24+'5C1E_LFNO'!I24+'5C1D_NOMMA'!I24+'5C1AE_Noble Minds'!I24+'5C1J_Jeff Chamber'!I24+'5C1Q_Advantage'!I24+'5C1AF_JCFA-Laf'!I24+'5C1W_Willow'!I24+'5C1Z_Lincoln Prep'!I24+'5C1AA_Laurel'!I24+'5C1AB_Apex'!I24+'5C1AC_Smothers'!I24+'5C1AD_Greater'!I24+'5C1R_Iberville'!I24+'5C1N_Delta'!I24+'5C1S_LC Col Prep'!I24+'5C1T_Northeast'!I24+'5C1U_Acadiana Ren'!I24+'5C1I_LA Key'!I24+'5C1V_Laf Ren'!I24+'5C1O_Impact'!I24+'5C1P_Vision'!I24+'5C2_LAVCA'!I24+'5C1H_Southwest'!I24+'5C1G_JS Clark'!I24+'5C1AH_BRUP'!I24+'5C1X_Tangi'!I24+'5C1Y_GEO'!I24+'5C1AI_Harmony'!I24+'5C1AJ_Athlos'!I24+'5C1AG_Collegiate'!I24+'5C1M_GEO Mid'!I24+Placeholder_Tallulah!I24</f>
        <v>0</v>
      </c>
      <c r="J24" s="56">
        <f>'Source Data'!J24</f>
        <v>188.02686194994951</v>
      </c>
      <c r="K24" s="74">
        <f>'5C1B_DArbonne'!K24+'5C1A_Madison'!K24+'5C1C_Intl High'!K24+'5C3_UnvView'!K24+'5C1F_L.C. Charter'!K24+'5C1E_LFNO'!K24+'5C1D_NOMMA'!K24+'5C1AE_Noble Minds'!K24+'5C1J_Jeff Chamber'!K24+'5C1Q_Advantage'!K24+'5C1AF_JCFA-Laf'!K24+'5C1W_Willow'!K24+'5C1Z_Lincoln Prep'!K24+'5C1AA_Laurel'!K24+'5C1AB_Apex'!K24+'5C1AC_Smothers'!K24+'5C1AD_Greater'!K24+'5C1R_Iberville'!K24+'5C1N_Delta'!K24+'5C1S_LC Col Prep'!K24+'5C1T_Northeast'!K24+'5C1U_Acadiana Ren'!K24+'5C1I_LA Key'!K24+'5C1V_Laf Ren'!K24+'5C1O_Impact'!K24+'5C1P_Vision'!K24+'5C2_LAVCA'!K24+'5C1H_Southwest'!K24+'5C1G_JS Clark'!K24+'5C1AH_BRUP'!K24+'5C1X_Tangi'!K24+'5C1Y_GEO'!K24+'5C1AI_Harmony'!K24+'5C1AJ_Athlos'!K24+'5C1AG_Collegiate'!K24+'5C1M_GEO Mid'!K24+Placeholder_Tallulah!K24</f>
        <v>0</v>
      </c>
      <c r="L24" s="337">
        <f>'5C1B_DArbonne'!L24+'5C1A_Madison'!L24+'5C1C_Intl High'!L24+'5C3_UnvView'!L24+'5C1F_L.C. Charter'!L24+'5C1E_LFNO'!L24+'5C1D_NOMMA'!L24+'5C1AE_Noble Minds'!L24+'5C1J_Jeff Chamber'!L24+'5C1Q_Advantage'!L24+'5C1AF_JCFA-Laf'!L24+'5C1W_Willow'!L24+'5C1Z_Lincoln Prep'!L24+'5C1AA_Laurel'!L24+'5C1AB_Apex'!L24+'5C1AC_Smothers'!L24+'5C1AD_Greater'!L24+'5C1R_Iberville'!L24+'5C1N_Delta'!L24+'5C1S_LC Col Prep'!L24+'5C1T_Northeast'!L24+'5C1U_Acadiana Ren'!L24+'5C1I_LA Key'!L24+'5C1V_Laf Ren'!L24+'5C1O_Impact'!L24+'5C1P_Vision'!L24+'5C2_LAVCA'!L24+'5C1H_Southwest'!L24+'5C1G_JS Clark'!L24+'5C1AH_BRUP'!L24+'5C1X_Tangi'!L24+'5C1Y_GEO'!L24+'5C1AI_Harmony'!L24+'5C1AJ_Athlos'!L24+'5C1AG_Collegiate'!L24+'5C1M_GEO Mid'!L24+Placeholder_Tallulah!L24</f>
        <v>0</v>
      </c>
      <c r="M24" s="56">
        <f>'Source Data'!K24</f>
        <v>4700.6715487487372</v>
      </c>
      <c r="N24" s="74">
        <f>'5C1B_DArbonne'!N24+'5C1A_Madison'!N24+'5C1C_Intl High'!N24+'5C3_UnvView'!N24+'5C1F_L.C. Charter'!N24+'5C1E_LFNO'!N24+'5C1D_NOMMA'!N24+'5C1AE_Noble Minds'!N24+'5C1J_Jeff Chamber'!N24+'5C1Q_Advantage'!N24+'5C1AF_JCFA-Laf'!N24+'5C1W_Willow'!N24+'5C1Z_Lincoln Prep'!N24+'5C1AA_Laurel'!N24+'5C1AB_Apex'!N24+'5C1AC_Smothers'!N24+'5C1AD_Greater'!N24+'5C1R_Iberville'!N24+'5C1N_Delta'!N24+'5C1S_LC Col Prep'!N24+'5C1T_Northeast'!N24+'5C1U_Acadiana Ren'!N24+'5C1I_LA Key'!N24+'5C1V_Laf Ren'!N24+'5C1O_Impact'!N24+'5C1P_Vision'!N24+'5C2_LAVCA'!N24+'5C1H_Southwest'!N24+'5C1G_JS Clark'!N24+'5C1AH_BRUP'!N24+'5C1X_Tangi'!N24+'5C1Y_GEO'!N24+'5C1AI_Harmony'!N24+'5C1AJ_Athlos'!N24+'5C1AG_Collegiate'!N24+'5C1M_GEO Mid'!N24+Placeholder_Tallulah!N24</f>
        <v>0</v>
      </c>
      <c r="O24" s="337">
        <f>'5C1B_DArbonne'!O24+'5C1A_Madison'!O24+'5C1C_Intl High'!O24+'5C3_UnvView'!O24+'5C1F_L.C. Charter'!O24+'5C1E_LFNO'!O24+'5C1D_NOMMA'!O24+'5C1AE_Noble Minds'!O24+'5C1J_Jeff Chamber'!O24+'5C1Q_Advantage'!O24+'5C1AF_JCFA-Laf'!O24+'5C1W_Willow'!O24+'5C1Z_Lincoln Prep'!O24+'5C1AA_Laurel'!O24+'5C1AB_Apex'!O24+'5C1AC_Smothers'!O24+'5C1AD_Greater'!O24+'5C1R_Iberville'!O24+'5C1N_Delta'!O24+'5C1S_LC Col Prep'!O24+'5C1T_Northeast'!O24+'5C1U_Acadiana Ren'!O24+'5C1I_LA Key'!O24+'5C1V_Laf Ren'!O24+'5C1O_Impact'!O24+'5C1P_Vision'!O24+'5C2_LAVCA'!O24+'5C1H_Southwest'!O24+'5C1G_JS Clark'!O24+'5C1AH_BRUP'!O24+'5C1X_Tangi'!O24+'5C1Y_GEO'!O24+'5C1AI_Harmony'!O24+'5C1AJ_Athlos'!O24+'5C1AG_Collegiate'!O24+'5C1M_GEO Mid'!O24+Placeholder_Tallulah!O24</f>
        <v>0</v>
      </c>
      <c r="P24" s="56">
        <f>'Source Data'!L24</f>
        <v>0</v>
      </c>
      <c r="Q24" s="74">
        <f>'5C1B_DArbonne'!Q24+'5C1A_Madison'!Q24+'5C1C_Intl High'!Q24+'5C3_UnvView'!Q24+'5C1F_L.C. Charter'!Q24+'5C1E_LFNO'!Q24+'5C1D_NOMMA'!Q24+'5C1AE_Noble Minds'!Q24+'5C1J_Jeff Chamber'!Q24+'5C1Q_Advantage'!Q24+'5C1AF_JCFA-Laf'!Q24+'5C1W_Willow'!Q24+'5C1Z_Lincoln Prep'!Q24+'5C1AA_Laurel'!Q24+'5C1AB_Apex'!Q24+'5C1AC_Smothers'!Q24+'5C1AD_Greater'!Q24+'5C1R_Iberville'!Q24+'5C1N_Delta'!Q24+'5C1S_LC Col Prep'!Q24+'5C1T_Northeast'!Q24+'5C1U_Acadiana Ren'!Q24+'5C1I_LA Key'!Q24+'5C1V_Laf Ren'!Q24+'5C1O_Impact'!Q24+'5C1P_Vision'!Q24+'5C2_LAVCA'!Q24+'5C1H_Southwest'!Q24+'5C1G_JS Clark'!Q24+'5C1AH_BRUP'!Q24+'5C1X_Tangi'!Q24+'5C1Y_GEO'!Q24+'5C1AI_Harmony'!Q24+'5C1AJ_Athlos'!Q24+'5C1AG_Collegiate'!Q24+'5C1M_GEO Mid'!Q24+Placeholder_Tallulah!Q24</f>
        <v>0</v>
      </c>
      <c r="R24" s="93">
        <f>'5C1B_DArbonne'!R24+'5C1A_Madison'!R24+'5C1C_Intl High'!R24+'5C3_UnvView'!R24+'5C1F_L.C. Charter'!R24+'5C1E_LFNO'!R24+'5C1D_NOMMA'!R24+'5C1AE_Noble Minds'!R24+'5C1J_Jeff Chamber'!R24+'5C1Q_Advantage'!R24+'5C1AF_JCFA-Laf'!R24+'5C1W_Willow'!R24+'5C1Z_Lincoln Prep'!R24+'5C1AA_Laurel'!R24+'5C1AB_Apex'!R24+'5C1AC_Smothers'!R24+'5C1AD_Greater'!R24+'5C1R_Iberville'!R24+'5C1N_Delta'!R24+'5C1S_LC Col Prep'!R24+'5C1T_Northeast'!R24+'5C1U_Acadiana Ren'!R24+'5C1I_LA Key'!R24+'5C1V_Laf Ren'!R24+'5C1O_Impact'!R24+'5C1P_Vision'!R24+'5C2_LAVCA'!R24+'5C1H_Southwest'!R24+'5C1G_JS Clark'!R24+'5C1AH_BRUP'!R24+'5C1X_Tangi'!R24+'5C1Y_GEO'!R24+'5C1AI_Harmony'!R24+'5C1AJ_Athlos'!R24+'5C1AG_Collegiate'!R24+'5C1M_GEO Mid'!R24+Placeholder_Tallulah!R24</f>
        <v>43918</v>
      </c>
      <c r="S24" s="1373">
        <f>'5C3_UnvView'!S24+'5C2_LAVCA'!S24</f>
        <v>4880</v>
      </c>
      <c r="T24" s="56">
        <f>'5C1B_DArbonne'!S24+'5C1A_Madison'!S24+'5C1C_Intl High'!S24+'5C3_UnvView'!T24+'5C1F_L.C. Charter'!S24+'5C1E_LFNO'!S24+'5C1D_NOMMA'!S24+'5C1AE_Noble Minds'!S24+'5C1J_Jeff Chamber'!S24+'5C1Q_Advantage'!S24+'5C1AF_JCFA-Laf'!S24+'5C1W_Willow'!S24+'5C1Z_Lincoln Prep'!S24+'5C1AA_Laurel'!S24+'5C1AB_Apex'!S24+'5C1AC_Smothers'!S24+'5C1AD_Greater'!S24+'5C1R_Iberville'!S24+'5C1N_Delta'!S24+'5C1S_LC Col Prep'!S24+'5C1T_Northeast'!S24+'5C1U_Acadiana Ren'!S24+'5C1I_LA Key'!S24+'5C1V_Laf Ren'!S24+'5C1O_Impact'!S24+'5C1P_Vision'!S24+'5C2_LAVCA'!T24+'5C1H_Southwest'!S24+'5C1G_JS Clark'!S24+'5C1AH_BRUP'!S24+'5C1X_Tangi'!S24+'5C1Y_GEO'!S24+'5C1AI_Harmony'!S24+'5C1AJ_Athlos'!S24+'5C1AG_Collegiate'!S24+'5C1M_GEO Mid'!S24+Placeholder_Tallulah!S24</f>
        <v>0</v>
      </c>
      <c r="U24" s="56">
        <f>'5C1B_DArbonne'!T24+'5C1A_Madison'!T24+'5C1C_Intl High'!T24+'5C3_UnvView'!U24+'5C1F_L.C. Charter'!T24+'5C1E_LFNO'!T24+'5C1D_NOMMA'!T24+'5C1AE_Noble Minds'!T24+'5C1J_Jeff Chamber'!T24+'5C1Q_Advantage'!T24+'5C1AF_JCFA-Laf'!T24+'5C1W_Willow'!T24+'5C1Z_Lincoln Prep'!T24+'5C1AA_Laurel'!T24+'5C1AB_Apex'!T24+'5C1AC_Smothers'!T24+'5C1AD_Greater'!T24+'5C1R_Iberville'!T24+'5C1N_Delta'!T24+'5C1S_LC Col Prep'!T24+'5C1T_Northeast'!T24+'5C1U_Acadiana Ren'!T24+'5C1I_LA Key'!T24+'5C1V_Laf Ren'!T24+'5C1O_Impact'!T24+'5C1P_Vision'!T24+'5C2_LAVCA'!U24+'5C1H_Southwest'!T24+'5C1G_JS Clark'!T24+'5C1AH_BRUP'!T24+'5C1X_Tangi'!T24+'5C1Y_GEO'!T24+'5C1AI_Harmony'!T24+'5C1AJ_Athlos'!T24+'5C1AG_Collegiate'!T24+'5C1M_GEO Mid'!T24+Placeholder_Tallulah!T24</f>
        <v>0</v>
      </c>
      <c r="V24" s="57">
        <f>'5C1B_DArbonne'!U24+'5C1A_Madison'!U24+'5C1C_Intl High'!U24+'5C3_UnvView'!V24+'5C1F_L.C. Charter'!U24+'5C1E_LFNO'!U24+'5C1D_NOMMA'!U24+'5C1AE_Noble Minds'!U24+'5C1J_Jeff Chamber'!U24+'5C1Q_Advantage'!U24+'5C1AF_JCFA-Laf'!U24+'5C1W_Willow'!U24+'5C1Z_Lincoln Prep'!U24+'5C1AA_Laurel'!U24+'5C1AB_Apex'!U24+'5C1AC_Smothers'!U24+'5C1AD_Greater'!U24+'5C1R_Iberville'!U24+'5C1N_Delta'!U24+'5C1S_LC Col Prep'!U24+'5C1T_Northeast'!U24+'5C1U_Acadiana Ren'!U24+'5C1I_LA Key'!U24+'5C1V_Laf Ren'!U24+'5C1O_Impact'!U24+'5C1P_Vision'!U24+'5C2_LAVCA'!V24+'5C1H_Southwest'!U24+'5C1G_JS Clark'!U24+'5C1AH_BRUP'!U24+'5C1X_Tangi'!U24+'5C1Y_GEO'!U24+'5C1AI_Harmony'!U24+'5C1AJ_Athlos'!U24+'5C1AG_Collegiate'!U24+'5C1M_GEO Mid'!U24+Placeholder_Tallulah!U24</f>
        <v>0</v>
      </c>
      <c r="W24" s="93">
        <f>'5C1B_DArbonne'!V24+'5C1A_Madison'!V24+'5C1C_Intl High'!V24+'5C3_UnvView'!W24+'5C1F_L.C. Charter'!V24+'5C1E_LFNO'!V24+'5C1D_NOMMA'!V24+'5C1AE_Noble Minds'!V24+'5C1J_Jeff Chamber'!V24+'5C1Q_Advantage'!V24+'5C1AF_JCFA-Laf'!V24+'5C1W_Willow'!V24+'5C1Z_Lincoln Prep'!V24+'5C1AA_Laurel'!V24+'5C1AB_Apex'!V24+'5C1AC_Smothers'!V24+'5C1AD_Greater'!V24+'5C1R_Iberville'!V24+'5C1N_Delta'!V24+'5C1S_LC Col Prep'!V24+'5C1T_Northeast'!V24+'5C1U_Acadiana Ren'!V24+'5C1I_LA Key'!V24+'5C1V_Laf Ren'!V24+'5C1O_Impact'!V24+'5C1P_Vision'!V24+'5C2_LAVCA'!W24+'5C1H_Southwest'!V24+'5C1G_JS Clark'!V24+'5C1AH_BRUP'!V24+'5C1X_Tangi'!V24+'5C1Y_GEO'!V24+'5C1AI_Harmony'!V24+'5C1AJ_Athlos'!V24+'5C1AG_Collegiate'!V24+'5C1M_GEO Mid'!V24+Placeholder_Tallulah!V24</f>
        <v>0</v>
      </c>
      <c r="X24" s="74">
        <f>'5C1B_DArbonne'!W24+'5C1A_Madison'!W24+'5C1C_Intl High'!W24+'5C3_UnvView'!X24+'5C1F_L.C. Charter'!W24+'5C1E_LFNO'!W24+'5C1D_NOMMA'!W24+'5C1AE_Noble Minds'!W24+'5C1J_Jeff Chamber'!W24+'5C1Q_Advantage'!W24+'5C1AF_JCFA-Laf'!W24+'5C1W_Willow'!W24+'5C1Z_Lincoln Prep'!W24+'5C1AA_Laurel'!W24+'5C1AB_Apex'!W24+'5C1AC_Smothers'!W24+'5C1AD_Greater'!W24+'5C1R_Iberville'!W24+'5C1N_Delta'!W24+'5C1S_LC Col Prep'!W24+'5C1T_Northeast'!W24+'5C1U_Acadiana Ren'!W24+'5C1I_LA Key'!W24+'5C1V_Laf Ren'!W24+'5C1O_Impact'!W24+'5C1P_Vision'!W24+'5C2_LAVCA'!X24+'5C1H_Southwest'!W24+'5C1G_JS Clark'!W24+'5C1AH_BRUP'!W24+'5C1X_Tangi'!W24+'5C1Y_GEO'!W24+'5C1AI_Harmony'!W24+'5C1AJ_Athlos'!W24+'5C1AG_Collegiate'!W24+'5C1M_GEO Mid'!W24+Placeholder_Tallulah!W24</f>
        <v>0</v>
      </c>
      <c r="Y24" s="93">
        <f>'5C1B_DArbonne'!X24+'5C1A_Madison'!X24+'5C1C_Intl High'!X24+'5C3_UnvView'!Y24+'5C1F_L.C. Charter'!X24+'5C1E_LFNO'!X24+'5C1D_NOMMA'!X24+'5C1AE_Noble Minds'!X24+'5C1J_Jeff Chamber'!X24+'5C1Q_Advantage'!X24+'5C1AF_JCFA-Laf'!X24+'5C1W_Willow'!X24+'5C1Z_Lincoln Prep'!X24+'5C1AA_Laurel'!X24+'5C1AB_Apex'!X24+'5C1AC_Smothers'!X24+'5C1AD_Greater'!X24+'5C1R_Iberville'!X24+'5C1N_Delta'!X24+'5C1S_LC Col Prep'!X24+'5C1T_Northeast'!X24+'5C1U_Acadiana Ren'!X24+'5C1I_LA Key'!X24+'5C1V_Laf Ren'!X24+'5C1O_Impact'!X24+'5C1P_Vision'!X24+'5C2_LAVCA'!Y24+'5C1H_Southwest'!X24+'5C1G_JS Clark'!X24+'5C1AH_BRUP'!X24+'5C1X_Tangi'!X24+'5C1Y_GEO'!X24+'5C1AI_Harmony'!X24+'5C1AJ_Athlos'!X24+'5C1AG_Collegiate'!X24+'5C1M_GEO Mid'!X24+Placeholder_Tallulah!X24</f>
        <v>0</v>
      </c>
      <c r="Z24" s="56">
        <f>'5C1B_DArbonne'!Y24+'5C1A_Madison'!Y24+'5C1C_Intl High'!Y24+'5C3_UnvView'!Z24+'5C1F_L.C. Charter'!Y24+'5C1E_LFNO'!Y24+'5C1D_NOMMA'!Y24+'5C1AE_Noble Minds'!Y24+'5C1J_Jeff Chamber'!Y24+'5C1Q_Advantage'!Y24+'5C1AF_JCFA-Laf'!Y24+'5C1W_Willow'!Y24+'5C1Z_Lincoln Prep'!Y24+'5C1AA_Laurel'!Y24+'5C1AB_Apex'!Y24+'5C1AC_Smothers'!Y24+'5C1AD_Greater'!Y24+'5C1R_Iberville'!Y24+'5C1N_Delta'!Y24+'5C1S_LC Col Prep'!Y24+'5C1T_Northeast'!Y24+'5C1U_Acadiana Ren'!Y24+'5C1I_LA Key'!Y24+'5C1V_Laf Ren'!Y24+'5C1O_Impact'!Y24+'5C1P_Vision'!Y24+'5C2_LAVCA'!Z24+'5C1H_Southwest'!Y24+'5C1G_JS Clark'!Y24+'5C1AH_BRUP'!Y24+'5C1X_Tangi'!Y24+'5C1Y_GEO'!Y24+'5C1AI_Harmony'!Y24+'5C1AJ_Athlos'!Y24+'5C1AG_Collegiate'!Y24+'5C1M_GEO Mid'!Y24+Placeholder_Tallulah!Y24</f>
        <v>0</v>
      </c>
      <c r="AA24" s="93">
        <f>'5C1B_DArbonne'!Z24+'5C1A_Madison'!Z24+'5C1C_Intl High'!Z24+'5C3_UnvView'!AA24+'5C1F_L.C. Charter'!Z24+'5C1E_LFNO'!Z24+'5C1D_NOMMA'!Z24+'5C1AE_Noble Minds'!Z24+'5C1J_Jeff Chamber'!Z24+'5C1Q_Advantage'!Z24+'5C1AF_JCFA-Laf'!Z24+'5C1W_Willow'!Z24+'5C1Z_Lincoln Prep'!Z24+'5C1AA_Laurel'!Z24+'5C1AB_Apex'!Z24+'5C1AC_Smothers'!Z24+'5C1AD_Greater'!Z24+'5C1R_Iberville'!Z24+'5C1N_Delta'!Z24+'5C1S_LC Col Prep'!Z24+'5C1T_Northeast'!Z24+'5C1U_Acadiana Ren'!Z24+'5C1I_LA Key'!Z24+'5C1V_Laf Ren'!Z24+'5C1O_Impact'!Z24+'5C1P_Vision'!Z24+'5C2_LAVCA'!AA24+'5C1H_Southwest'!Z24+'5C1G_JS Clark'!Z24+'5C1AH_BRUP'!Z24+'5C1X_Tangi'!Z24+'5C1Y_GEO'!Z24+'5C1AI_Harmony'!Z24+'5C1AJ_Athlos'!Z24+'5C1AG_Collegiate'!Z24+'5C1M_GEO Mid'!Z24+Placeholder_Tallulah!Z24</f>
        <v>0</v>
      </c>
      <c r="AB24" s="56">
        <f>'5C1B_DArbonne'!AA24+'5C1A_Madison'!AA24+'5C1C_Intl High'!AA24+'5C3_UnvView'!AB24+'5C1F_L.C. Charter'!AA24+'5C1E_LFNO'!AA24+'5C1D_NOMMA'!AA24+'5C1AE_Noble Minds'!AA24+'5C1J_Jeff Chamber'!AA24+'5C1Q_Advantage'!AA24+'5C1AF_JCFA-Laf'!AA24+'5C1W_Willow'!AA24+'5C1Z_Lincoln Prep'!AA24+'5C1AA_Laurel'!AA24+'5C1AB_Apex'!AA24+'5C1AC_Smothers'!AA24+'5C1AD_Greater'!AA24+'5C1R_Iberville'!AA24+'5C1N_Delta'!AA24+'5C1S_LC Col Prep'!AA24+'5C1T_Northeast'!AA24+'5C1U_Acadiana Ren'!AA24+'5C1I_LA Key'!AA24+'5C1V_Laf Ren'!AA24+'5C1O_Impact'!AA24+'5C1P_Vision'!AA24+'5C2_LAVCA'!AB24+'5C1H_Southwest'!AA24+'5C1G_JS Clark'!AA24+'5C1AH_BRUP'!AA24+'5C1X_Tangi'!AA24+'5C1Y_GEO'!AA24+'5C1AI_Harmony'!AA24+'5C1AJ_Athlos'!AA24+'5C1AG_Collegiate'!AA24+'5C1M_GEO Mid'!AA24+Placeholder_Tallulah!AA24</f>
        <v>0</v>
      </c>
      <c r="AC24" s="56">
        <f>'5C1B_DArbonne'!AB24+'5C1A_Madison'!AB24+'5C1C_Intl High'!AB24+'5C3_UnvView'!AC24+'5C1F_L.C. Charter'!AB24+'5C1E_LFNO'!AB24+'5C1D_NOMMA'!AB24+'5C1AE_Noble Minds'!AB24+'5C1J_Jeff Chamber'!AB24+'5C1Q_Advantage'!AB24+'5C1AF_JCFA-Laf'!AB24+'5C1W_Willow'!AB24+'5C1Z_Lincoln Prep'!AB24+'5C1AA_Laurel'!AB24+'5C1AB_Apex'!AB24+'5C1AC_Smothers'!AB24+'5C1AD_Greater'!AB24+'5C1R_Iberville'!AB24+'5C1N_Delta'!AB24+'5C1S_LC Col Prep'!AB24+'5C1T_Northeast'!AB24+'5C1U_Acadiana Ren'!AB24+'5C1I_LA Key'!AB24+'5C1V_Laf Ren'!AB24+'5C1O_Impact'!AB24+'5C1P_Vision'!AB24+'5C2_LAVCA'!AC24+'5C1H_Southwest'!AB24+'5C1G_JS Clark'!AB24+'5C1AH_BRUP'!AB24+'5C1X_Tangi'!AB24+'5C1Y_GEO'!AB24+'5C1AI_Harmony'!AB24+'5C1AJ_Athlos'!AB24+'5C1AG_Collegiate'!AB24+'5C1M_GEO Mid'!AB24+Placeholder_Tallulah!AB24</f>
        <v>0</v>
      </c>
      <c r="AD24" s="93">
        <f>'5C1B_DArbonne'!AC24+'5C1A_Madison'!AC24+'5C1C_Intl High'!AC24+'5C3_UnvView'!AD24+'5C1F_L.C. Charter'!AC24+'5C1E_LFNO'!AC24+'5C1D_NOMMA'!AC24+'5C1AE_Noble Minds'!AC24+'5C1J_Jeff Chamber'!AC24+'5C1Q_Advantage'!AC24+'5C1AF_JCFA-Laf'!AC24+'5C1W_Willow'!AC24+'5C1Z_Lincoln Prep'!AC24+'5C1AA_Laurel'!AC24+'5C1AB_Apex'!AC24+'5C1AC_Smothers'!AC24+'5C1AD_Greater'!AC24+'5C1R_Iberville'!AC24+'5C1N_Delta'!AC24+'5C1S_LC Col Prep'!AC24+'5C1T_Northeast'!AC24+'5C1U_Acadiana Ren'!AC24+'5C1I_LA Key'!AC24+'5C1V_Laf Ren'!AC24+'5C1O_Impact'!AC24+'5C1P_Vision'!AC24+'5C2_LAVCA'!AD24+'5C1H_Southwest'!AC24+'5C1G_JS Clark'!AC24+'5C1AH_BRUP'!AC24+'5C1X_Tangi'!AC24+'5C1Y_GEO'!AC24+'5C1AI_Harmony'!AC24+'5C1AJ_Athlos'!AC24+'5C1AG_Collegiate'!AC24+'5C1M_GEO Mid'!AC24+Placeholder_Tallulah!AC24</f>
        <v>0</v>
      </c>
      <c r="AE24" s="97">
        <f>'5C1B_DArbonne'!AD24+'5C1A_Madison'!AD24+'5C1C_Intl High'!AD24+'5C3_UnvView'!AE24+'5C1F_L.C. Charter'!AD24+'5C1E_LFNO'!AD24+'5C1D_NOMMA'!AD24+'5C1AE_Noble Minds'!AD24+'5C1J_Jeff Chamber'!AD24+'5C1Q_Advantage'!AD24+'5C1AF_JCFA-Laf'!AD24+'5C1W_Willow'!AD24+'5C1Z_Lincoln Prep'!AD24+'5C1AA_Laurel'!AD24+'5C1AB_Apex'!AD24+'5C1AC_Smothers'!AD24+'5C1AD_Greater'!AD24+'5C1R_Iberville'!AD24+'5C1N_Delta'!AD24+'5C1S_LC Col Prep'!AD24+'5C1T_Northeast'!AD24+'5C1U_Acadiana Ren'!AD24+'5C1I_LA Key'!AD24+'5C1V_Laf Ren'!AD24+'5C1O_Impact'!AD24+'5C1P_Vision'!AD24+'5C2_LAVCA'!AE24+'5C1H_Southwest'!AD24+'5C1G_JS Clark'!AD24+'5C1AH_BRUP'!AD24+'5C1X_Tangi'!AD24+'5C1Y_GEO'!AD24+'5C1AI_Harmony'!AD24+'5C1AJ_Athlos'!AD24+'5C1AG_Collegiate'!AD24+'5C1M_GEO Mid'!AD24+Placeholder_Tallulah!AD24</f>
        <v>0</v>
      </c>
      <c r="AF24" s="75">
        <f>'Source Data'!N24</f>
        <v>3900</v>
      </c>
      <c r="AG24" s="90">
        <f>'5C1B_DArbonne'!AF24+'5C1A_Madison'!AF24+'5C1C_Intl High'!AF24+'5C3_UnvView'!AG24+'5C1F_L.C. Charter'!AF24+'5C1E_LFNO'!AF24+'5C1D_NOMMA'!AF24+'5C1AE_Noble Minds'!AF24+'5C1J_Jeff Chamber'!AF24+'5C1Q_Advantage'!AF24+'5C1AF_JCFA-Laf'!AF24+'5C1W_Willow'!AF24+'5C1Z_Lincoln Prep'!AF24+'5C1AA_Laurel'!AF24+'5C1AB_Apex'!AF24+'5C1AC_Smothers'!AF24+'5C1AD_Greater'!AF24+'5C1R_Iberville'!AF24+'5C1N_Delta'!AF24+'5C1S_LC Col Prep'!AF24+'5C1T_Northeast'!AF24+'5C1U_Acadiana Ren'!AF24+'5C1I_LA Key'!AF24+'5C1V_Laf Ren'!AF24+'5C1O_Impact'!AF24+'5C1P_Vision'!AF24+'5C2_LAVCA'!AG24+'5C1H_Southwest'!AF24+'5C1G_JS Clark'!AF24+'5C1AH_BRUP'!AF24+'5C1X_Tangi'!AF24+'5C1Y_GEO'!AF24+'5C1AI_Harmony'!AF24+'5C1AJ_Athlos'!AF24+'5C1AG_Collegiate'!AF24+'5C1M_GEO Mid'!AF24+Placeholder_Tallulah!AF24</f>
        <v>0</v>
      </c>
      <c r="AH24" s="319">
        <f>'5C1B_DArbonne'!AG24+'5C1A_Madison'!AG24+'5C1C_Intl High'!AG24+'5C3_UnvView'!AH24+'5C1F_L.C. Charter'!AG24+'5C1E_LFNO'!AG24+'5C1D_NOMMA'!AG24+'5C1AE_Noble Minds'!AG24+'5C1J_Jeff Chamber'!AG24+'5C1Q_Advantage'!AG24+'5C1AF_JCFA-Laf'!AG24+'5C1W_Willow'!AG24+'5C1Z_Lincoln Prep'!AG24+'5C1AA_Laurel'!AG24+'5C1AB_Apex'!AG24+'5C1AC_Smothers'!AG24+'5C1AD_Greater'!AG24+'5C1R_Iberville'!AG24+'5C1N_Delta'!AG24+'5C1S_LC Col Prep'!AG24+'5C1T_Northeast'!AG24+'5C1U_Acadiana Ren'!AG24+'5C1I_LA Key'!AG24+'5C1V_Laf Ren'!AG24+'5C1O_Impact'!AG24+'5C1P_Vision'!AG24+'5C2_LAVCA'!AH24+'5C1H_Southwest'!AG24+'5C1G_JS Clark'!AG24+'5C1AH_BRUP'!AG24+'5C1X_Tangi'!AG24+'5C1Y_GEO'!AG24+'5C1AI_Harmony'!AG24+'5C1AJ_Athlos'!AG24+'5C1AG_Collegiate'!AG24+'5C1M_GEO Mid'!AG24+Placeholder_Tallulah!AG24</f>
        <v>0</v>
      </c>
      <c r="AI24" s="75">
        <f>'5C1B_DArbonne'!AH24+'5C1A_Madison'!AH24+'5C1C_Intl High'!AH24+'5C3_UnvView'!AI24+'5C1F_L.C. Charter'!AH24+'5C1E_LFNO'!AH24+'5C1D_NOMMA'!AH24+'5C1AE_Noble Minds'!AH24+'5C1J_Jeff Chamber'!AH24+'5C1Q_Advantage'!AH24+'5C1AF_JCFA-Laf'!AH24+'5C1W_Willow'!AH24+'5C1Z_Lincoln Prep'!AH24+'5C1AA_Laurel'!AH24+'5C1AB_Apex'!AH24+'5C1AC_Smothers'!AH24+'5C1AD_Greater'!AH24+'5C1R_Iberville'!AH24+'5C1N_Delta'!AH24+'5C1S_LC Col Prep'!AH24+'5C1T_Northeast'!AH24+'5C1U_Acadiana Ren'!AH24+'5C1I_LA Key'!AH24+'5C1V_Laf Ren'!AH24+'5C1O_Impact'!AH24+'5C1P_Vision'!AH24+'5C2_LAVCA'!AI24+'5C1H_Southwest'!AH24+'5C1G_JS Clark'!AH24+'5C1AH_BRUP'!AH24+'5C1X_Tangi'!AH24+'5C1Y_GEO'!AH24+'5C1AI_Harmony'!AH24+'5C1AJ_Athlos'!AH24+'5C1AG_Collegiate'!AH24+'5C1M_GEO Mid'!AH24+Placeholder_Tallulah!AH24</f>
        <v>0</v>
      </c>
      <c r="AJ24" s="319">
        <f>'5C1B_DArbonne'!AI24+'5C1A_Madison'!AI24+'5C1C_Intl High'!AI24+'5C3_UnvView'!AJ24+'5C1F_L.C. Charter'!AI24+'5C1E_LFNO'!AI24+'5C1D_NOMMA'!AI24+'5C1AE_Noble Minds'!AI24+'5C1J_Jeff Chamber'!AI24+'5C1Q_Advantage'!AI24+'5C1AF_JCFA-Laf'!AI24+'5C1W_Willow'!AI24+'5C1Z_Lincoln Prep'!AI24+'5C1AA_Laurel'!AI24+'5C1AB_Apex'!AI24+'5C1AC_Smothers'!AI24+'5C1AD_Greater'!AI24+'5C1R_Iberville'!AI24+'5C1N_Delta'!AI24+'5C1S_LC Col Prep'!AI24+'5C1T_Northeast'!AI24+'5C1U_Acadiana Ren'!AI24+'5C1I_LA Key'!AI24+'5C1V_Laf Ren'!AI24+'5C1O_Impact'!AI24+'5C1P_Vision'!AI24+'5C2_LAVCA'!AJ24+'5C1H_Southwest'!AI24+'5C1G_JS Clark'!AI24+'5C1AH_BRUP'!AI24+'5C1X_Tangi'!AI24+'5C1Y_GEO'!AI24+'5C1AI_Harmony'!AI24+'5C1AJ_Athlos'!AI24+'5C1AG_Collegiate'!AI24+'5C1M_GEO Mid'!AI24+Placeholder_Tallulah!AI24</f>
        <v>0</v>
      </c>
      <c r="AK24" s="77">
        <f>'5C1B_DArbonne'!AJ24+'5C1A_Madison'!AJ24+'5C1C_Intl High'!AJ24+'5C3_UnvView'!AK24+'5C1F_L.C. Charter'!AJ24+'5C1E_LFNO'!AJ24+'5C1D_NOMMA'!AJ24+'5C1AE_Noble Minds'!AJ24+'5C1J_Jeff Chamber'!AJ24+'5C1Q_Advantage'!AJ24+'5C1AF_JCFA-Laf'!AJ24+'5C1W_Willow'!AJ24+'5C1Z_Lincoln Prep'!AJ24+'5C1AA_Laurel'!AJ24+'5C1AB_Apex'!AJ24+'5C1AC_Smothers'!AJ24+'5C1AD_Greater'!AJ24+'5C1R_Iberville'!AJ24+'5C1N_Delta'!AJ24+'5C1S_LC Col Prep'!AJ24+'5C1T_Northeast'!AJ24+'5C1U_Acadiana Ren'!AJ24+'5C1I_LA Key'!AJ24+'5C1V_Laf Ren'!AJ24+'5C1O_Impact'!AJ24+'5C1P_Vision'!AJ24+'5C2_LAVCA'!AK24+'5C1H_Southwest'!AJ24+'5C1G_JS Clark'!AJ24+'5C1AH_BRUP'!AJ24+'5C1X_Tangi'!AJ24+'5C1Y_GEO'!AJ24+'5C1AI_Harmony'!AJ24+'5C1AJ_Athlos'!AJ24+'5C1AG_Collegiate'!AJ24+'5C1M_GEO Mid'!AJ24+Placeholder_Tallulah!AJ24</f>
        <v>0</v>
      </c>
      <c r="AL24" s="76">
        <f>'5C1B_DArbonne'!AK24+'5C1A_Madison'!AK24+'5C1C_Intl High'!AK24+'5C3_UnvView'!AL24+'5C1F_L.C. Charter'!AK24+'5C1E_LFNO'!AK24+'5C1D_NOMMA'!AK24+'5C1AE_Noble Minds'!AK24+'5C1J_Jeff Chamber'!AK24+'5C1Q_Advantage'!AK24+'5C1AF_JCFA-Laf'!AK24+'5C1W_Willow'!AK24+'5C1Z_Lincoln Prep'!AK24+'5C1AA_Laurel'!AK24+'5C1AB_Apex'!AK24+'5C1AC_Smothers'!AK24+'5C1AD_Greater'!AK24+'5C1R_Iberville'!AK24+'5C1N_Delta'!AK24+'5C1S_LC Col Prep'!AK24+'5C1T_Northeast'!AK24+'5C1U_Acadiana Ren'!AK24+'5C1I_LA Key'!AK24+'5C1V_Laf Ren'!AK24+'5C1O_Impact'!AK24+'5C1P_Vision'!AK24+'5C2_LAVCA'!AL24+'5C1H_Southwest'!AK24+'5C1G_JS Clark'!AK24+'5C1AH_BRUP'!AK24+'5C1X_Tangi'!AK24+'5C1Y_GEO'!AK24+'5C1AI_Harmony'!AK24+'5C1AJ_Athlos'!AK24+'5C1AG_Collegiate'!AK24+'5C1M_GEO Mid'!AK24+Placeholder_Tallulah!AK24</f>
        <v>0</v>
      </c>
      <c r="AM24" s="90">
        <f>'5C1B_DArbonne'!AL24+'5C1A_Madison'!AL24+'5C1C_Intl High'!AL24+'5C3_UnvView'!AM24+'5C1F_L.C. Charter'!AL24+'5C1E_LFNO'!AL24+'5C1D_NOMMA'!AL24+'5C1AE_Noble Minds'!AL24+'5C1J_Jeff Chamber'!AL24+'5C1Q_Advantage'!AL24+'5C1AF_JCFA-Laf'!AL24+'5C1W_Willow'!AL24+'5C1Z_Lincoln Prep'!AL24+'5C1AA_Laurel'!AL24+'5C1AB_Apex'!AL24+'5C1AC_Smothers'!AL24+'5C1AD_Greater'!AL24+'5C1R_Iberville'!AL24+'5C1N_Delta'!AL24+'5C1S_LC Col Prep'!AL24+'5C1T_Northeast'!AL24+'5C1U_Acadiana Ren'!AL24+'5C1I_LA Key'!AL24+'5C1V_Laf Ren'!AL24+'5C1O_Impact'!AL24+'5C1P_Vision'!AL24+'5C2_LAVCA'!AM24+'5C1H_Southwest'!AL24+'5C1G_JS Clark'!AL24+'5C1AH_BRUP'!AL24+'5C1X_Tangi'!AL24+'5C1Y_GEO'!AL24+'5C1AI_Harmony'!AL24+'5C1AJ_Athlos'!AL24+'5C1AG_Collegiate'!AL24+'5C1M_GEO Mid'!AL24+Placeholder_Tallulah!AL24</f>
        <v>19305</v>
      </c>
      <c r="AN24" s="79">
        <f>'5C1B_DArbonne'!AM24+'5C1A_Madison'!AM24+'5C1C_Intl High'!AM24+'5C3_UnvView'!AN24+'5C1F_L.C. Charter'!AM24+'5C1E_LFNO'!AM24+'5C1D_NOMMA'!AM24+'5C1AE_Noble Minds'!AM24+'5C1J_Jeff Chamber'!AM24+'5C1Q_Advantage'!AM24+'5C1AF_JCFA-Laf'!AM24+'5C1W_Willow'!AM24+'5C1Z_Lincoln Prep'!AM24+'5C1AA_Laurel'!AM24+'5C1AB_Apex'!AM24+'5C1AC_Smothers'!AM24+'5C1AD_Greater'!AM24+'5C1R_Iberville'!AM24+'5C1N_Delta'!AM24+'5C1S_LC Col Prep'!AM24+'5C1T_Northeast'!AM24+'5C1U_Acadiana Ren'!AM24+'5C1I_LA Key'!AM24+'5C1V_Laf Ren'!AM24+'5C1O_Impact'!AM24+'5C1P_Vision'!AM24+'5C2_LAVCA'!AN24+'5C1H_Southwest'!AM24+'5C1G_JS Clark'!AM24+'5C1AH_BRUP'!AM24+'5C1X_Tangi'!AM24+'5C1Y_GEO'!AM24+'5C1AI_Harmony'!AM24+'5C1AJ_Athlos'!AM24+'5C1AG_Collegiate'!AM24+'5C1M_GEO Mid'!AM24+Placeholder_Tallulah!AM24</f>
        <v>0</v>
      </c>
      <c r="AO24" s="90">
        <f>'5C1B_DArbonne'!AN24+'5C1A_Madison'!AN24+'5C1C_Intl High'!AN24+'5C3_UnvView'!AO24+'5C1F_L.C. Charter'!AN24+'5C1E_LFNO'!AN24+'5C1D_NOMMA'!AN24+'5C1AE_Noble Minds'!AN24+'5C1J_Jeff Chamber'!AN24+'5C1Q_Advantage'!AN24+'5C1AF_JCFA-Laf'!AN24+'5C1W_Willow'!AN24+'5C1Z_Lincoln Prep'!AN24+'5C1AA_Laurel'!AN24+'5C1AB_Apex'!AN24+'5C1AC_Smothers'!AN24+'5C1AD_Greater'!AN24+'5C1R_Iberville'!AN24+'5C1N_Delta'!AN24+'5C1S_LC Col Prep'!AN24+'5C1T_Northeast'!AN24+'5C1U_Acadiana Ren'!AN24+'5C1I_LA Key'!AN24+'5C1V_Laf Ren'!AN24+'5C1O_Impact'!AN24+'5C1P_Vision'!AN24+'5C2_LAVCA'!AO24+'5C1H_Southwest'!AN24+'5C1G_JS Clark'!AN24+'5C1AH_BRUP'!AN24+'5C1X_Tangi'!AN24+'5C1Y_GEO'!AN24+'5C1AI_Harmony'!AN24+'5C1AJ_Athlos'!AN24+'5C1AG_Collegiate'!AN24+'5C1M_GEO Mid'!AN24+Placeholder_Tallulah!AN24</f>
        <v>0</v>
      </c>
      <c r="AP24" s="77">
        <f>'5C1B_DArbonne'!AO24+'5C1A_Madison'!AO24+'5C1C_Intl High'!AO24+'5C3_UnvView'!AP24+'5C1F_L.C. Charter'!AO24+'5C1E_LFNO'!AO24+'5C1D_NOMMA'!AO24+'5C1AE_Noble Minds'!AO24+'5C1J_Jeff Chamber'!AO24+'5C1Q_Advantage'!AO24+'5C1AF_JCFA-Laf'!AO24+'5C1W_Willow'!AO24+'5C1Z_Lincoln Prep'!AO24+'5C1AA_Laurel'!AO24+'5C1AB_Apex'!AO24+'5C1AC_Smothers'!AO24+'5C1AD_Greater'!AO24+'5C1R_Iberville'!AO24+'5C1N_Delta'!AO24+'5C1S_LC Col Prep'!AO24+'5C1T_Northeast'!AO24+'5C1U_Acadiana Ren'!AO24+'5C1I_LA Key'!AO24+'5C1V_Laf Ren'!AO24+'5C1O_Impact'!AO24+'5C1P_Vision'!AO24+'5C2_LAVCA'!AP24+'5C1H_Southwest'!AO24+'5C1G_JS Clark'!AO24+'5C1AH_BRUP'!AO24+'5C1X_Tangi'!AO24+'5C1Y_GEO'!AO24+'5C1AI_Harmony'!AO24+'5C1AJ_Athlos'!AO24+'5C1AG_Collegiate'!AO24+'5C1M_GEO Mid'!AO24+Placeholder_Tallulah!AO24</f>
        <v>0</v>
      </c>
      <c r="AQ24" s="90">
        <f>'5C1B_DArbonne'!AP24+'5C1A_Madison'!AP24+'5C1C_Intl High'!AP24+'5C3_UnvView'!AQ24+'5C1F_L.C. Charter'!AP24+'5C1E_LFNO'!AP24+'5C1D_NOMMA'!AP24+'5C1AE_Noble Minds'!AP24+'5C1J_Jeff Chamber'!AP24+'5C1Q_Advantage'!AP24+'5C1AF_JCFA-Laf'!AP24+'5C1W_Willow'!AP24+'5C1Z_Lincoln Prep'!AP24+'5C1AA_Laurel'!AP24+'5C1AB_Apex'!AP24+'5C1AC_Smothers'!AP24+'5C1AD_Greater'!AP24+'5C1R_Iberville'!AP24+'5C1N_Delta'!AP24+'5C1S_LC Col Prep'!AP24+'5C1T_Northeast'!AP24+'5C1U_Acadiana Ren'!AP24+'5C1I_LA Key'!AP24+'5C1V_Laf Ren'!AP24+'5C1O_Impact'!AP24+'5C1P_Vision'!AP24+'5C2_LAVCA'!AQ24+'5C1H_Southwest'!AP24+'5C1G_JS Clark'!AP24+'5C1AH_BRUP'!AP24+'5C1X_Tangi'!AP24+'5C1Y_GEO'!AP24+'5C1AI_Harmony'!AP24+'5C1AJ_Athlos'!AP24+'5C1AG_Collegiate'!AP24+'5C1M_GEO Mid'!AP24+Placeholder_Tallulah!AP24</f>
        <v>0</v>
      </c>
      <c r="AR24" s="77">
        <f>'5C1B_DArbonne'!AQ24+'5C1A_Madison'!AQ24+'5C1C_Intl High'!AQ24+'5C3_UnvView'!AR24+'5C1F_L.C. Charter'!AQ24+'5C1E_LFNO'!AQ24+'5C1D_NOMMA'!AQ24+'5C1AE_Noble Minds'!AQ24+'5C1J_Jeff Chamber'!AQ24+'5C1Q_Advantage'!AQ24+'5C1AF_JCFA-Laf'!AQ24+'5C1W_Willow'!AQ24+'5C1Z_Lincoln Prep'!AQ24+'5C1AA_Laurel'!AQ24+'5C1AB_Apex'!AQ24+'5C1AC_Smothers'!AQ24+'5C1AD_Greater'!AQ24+'5C1R_Iberville'!AQ24+'5C1N_Delta'!AQ24+'5C1S_LC Col Prep'!AQ24+'5C1T_Northeast'!AQ24+'5C1U_Acadiana Ren'!AQ24+'5C1I_LA Key'!AQ24+'5C1V_Laf Ren'!AQ24+'5C1O_Impact'!AQ24+'5C1P_Vision'!AQ24+'5C2_LAVCA'!AR24+'5C1H_Southwest'!AQ24+'5C1G_JS Clark'!AQ24+'5C1AH_BRUP'!AQ24+'5C1X_Tangi'!AQ24+'5C1Y_GEO'!AQ24+'5C1AI_Harmony'!AQ24+'5C1AJ_Athlos'!AQ24+'5C1AG_Collegiate'!AQ24+'5C1M_GEO Mid'!AQ24+Placeholder_Tallulah!AQ24</f>
        <v>0</v>
      </c>
      <c r="AS24" s="77">
        <f>'5C1B_DArbonne'!AR24+'5C1A_Madison'!AR24+'5C1C_Intl High'!AR24+'5C3_UnvView'!AS24+'5C1F_L.C. Charter'!AR24+'5C1E_LFNO'!AR24+'5C1D_NOMMA'!AR24+'5C1AE_Noble Minds'!AR24+'5C1J_Jeff Chamber'!AR24+'5C1Q_Advantage'!AR24+'5C1AF_JCFA-Laf'!AR24+'5C1W_Willow'!AR24+'5C1Z_Lincoln Prep'!AR24+'5C1AA_Laurel'!AR24+'5C1AB_Apex'!AR24+'5C1AC_Smothers'!AR24+'5C1AD_Greater'!AR24+'5C1R_Iberville'!AR24+'5C1N_Delta'!AR24+'5C1S_LC Col Prep'!AR24+'5C1T_Northeast'!AR24+'5C1U_Acadiana Ren'!AR24+'5C1I_LA Key'!AR24+'5C1V_Laf Ren'!AR24+'5C1O_Impact'!AR24+'5C1P_Vision'!AR24+'5C2_LAVCA'!AS24+'5C1H_Southwest'!AR24+'5C1G_JS Clark'!AR24+'5C1AH_BRUP'!AR24+'5C1X_Tangi'!AR24+'5C1Y_GEO'!AR24+'5C1AI_Harmony'!AR24+'5C1AJ_Athlos'!AR24+'5C1AG_Collegiate'!AR24+'5C1M_GEO Mid'!AR24+Placeholder_Tallulah!AR24</f>
        <v>0</v>
      </c>
      <c r="AT24" s="90">
        <f>'5C1B_DArbonne'!AS24+'5C1A_Madison'!AS24+'5C1C_Intl High'!AS24+'5C3_UnvView'!AT24+'5C1F_L.C. Charter'!AS24+'5C1E_LFNO'!AS24+'5C1D_NOMMA'!AS24+'5C1AE_Noble Minds'!AS24+'5C1J_Jeff Chamber'!AS24+'5C1Q_Advantage'!AS24+'5C1AF_JCFA-Laf'!AS24+'5C1W_Willow'!AS24+'5C1Z_Lincoln Prep'!AS24+'5C1AA_Laurel'!AS24+'5C1AB_Apex'!AS24+'5C1AC_Smothers'!AS24+'5C1AD_Greater'!AS24+'5C1R_Iberville'!AS24+'5C1N_Delta'!AS24+'5C1S_LC Col Prep'!AS24+'5C1T_Northeast'!AS24+'5C1U_Acadiana Ren'!AS24+'5C1I_LA Key'!AS24+'5C1V_Laf Ren'!AS24+'5C1O_Impact'!AS24+'5C1P_Vision'!AS24+'5C2_LAVCA'!AT24+'5C1H_Southwest'!AS24+'5C1G_JS Clark'!AS24+'5C1AH_BRUP'!AS24+'5C1X_Tangi'!AS24+'5C1Y_GEO'!AS24+'5C1AI_Harmony'!AS24+'5C1AJ_Athlos'!AS24+'5C1AG_Collegiate'!AS24+'5C1M_GEO Mid'!AS24+Placeholder_Tallulah!AS24</f>
        <v>1667</v>
      </c>
      <c r="AU24" s="78">
        <f t="shared" si="1"/>
        <v>0</v>
      </c>
      <c r="AV24" s="87">
        <f t="shared" si="2"/>
        <v>1667</v>
      </c>
      <c r="AW24" s="189"/>
      <c r="AX24" s="74" t="e">
        <f>'5C1B_DArbonne'!AU24+'5C1A_Madison'!AU24+'5C1C_Intl High'!AU24+'5C3_UnvView'!AV24+'5C1F_L.C. Charter'!AU24+'5C1E_LFNO'!AU24+'5C1D_NOMMA'!AU24+'5C1AE_Noble Minds'!AU24+'5C1J_Jeff Chamber'!AU24+'5C1Q_Advantage'!AU24+'5C1AF_JCFA-Laf'!AU24+'5C1W_Willow'!AU24+'5C1Z_Lincoln Prep'!AU24+'5C1AA_Laurel'!AU24+'5C1AB_Apex'!AU24+'5C1AC_Smothers'!AU24+'5C1AD_Greater'!AU24+'5C1R_Iberville'!AU24+'5C1N_Delta'!AU24+'5C1S_LC Col Prep'!AU24+'5C1T_Northeast'!AU24+'5C1U_Acadiana Ren'!AU24+'5C1I_LA Key'!AU24+'5C1V_Laf Ren'!AU24+'5C1O_Impact'!AU24+'5C1P_Vision'!AU24+'5C2_LAVCA'!AV24+'5C1H_Southwest'!AU24+'5C1G_JS Clark'!AU24+'5C1AH_BRUP'!AU24+'5C1X_Tangi'!AU24+'5C1Y_GEO'!AU24+'5C1AI_Harmony'!AU24+'5C1AJ_Athlos'!AU24+'5C1AG_Collegiate'!AU24+'5C1M_GEO Mid'!AU24+Placeholder_Tallulah!#REF!</f>
        <v>#REF!</v>
      </c>
      <c r="AY24" s="74">
        <f t="shared" si="3"/>
        <v>0</v>
      </c>
      <c r="AZ24" s="74" t="e">
        <f t="shared" si="4"/>
        <v>#REF!</v>
      </c>
    </row>
    <row r="25" spans="1:52" ht="16.149999999999999" customHeight="1" x14ac:dyDescent="0.2">
      <c r="A25" s="54">
        <v>19</v>
      </c>
      <c r="B25" s="55" t="s">
        <v>25</v>
      </c>
      <c r="C25" s="319">
        <f>'5C1B_DArbonne'!C25+'5C1A_Madison'!C25+'5C1C_Intl High'!C25+'5C3_UnvView'!C25+'5C1F_L.C. Charter'!C25+'5C1E_LFNO'!C25+'5C1D_NOMMA'!C25+'5C1AE_Noble Minds'!C25+'5C1J_Jeff Chamber'!C25+'5C1Q_Advantage'!C25+'5C1AF_JCFA-Laf'!C25+'5C1W_Willow'!C25+'5C1Z_Lincoln Prep'!C25+'5C1AA_Laurel'!C25+'5C1AB_Apex'!C25+'5C1AC_Smothers'!C25+'5C1AD_Greater'!C25+'5C1R_Iberville'!C25+'5C1N_Delta'!C25+'5C1S_LC Col Prep'!C25+'5C1T_Northeast'!C25+'5C1U_Acadiana Ren'!C25+'5C1I_LA Key'!C25+'5C1V_Laf Ren'!C25+'5C1O_Impact'!C25+'5C1P_Vision'!C25+'5C2_LAVCA'!C25+'5C1H_Southwest'!C25+'5C1G_JS Clark'!C25+'5C1AH_BRUP'!C25+'5C1X_Tangi'!C25+'5C1Y_GEO'!C25+'5C1AI_Harmony'!C25+'5C1AJ_Athlos'!C25+'5C1AG_Collegiate'!C25+'5C1M_GEO Mid'!C25+Placeholder_Tallulah!C25</f>
        <v>0</v>
      </c>
      <c r="D25" s="56">
        <f>'Source Data'!H25</f>
        <v>4518.921408734529</v>
      </c>
      <c r="E25" s="74">
        <f>'5C1B_DArbonne'!E25+'5C1A_Madison'!E25+'5C1C_Intl High'!E25+'5C3_UnvView'!E25+'5C1F_L.C. Charter'!E25+'5C1E_LFNO'!E25+'5C1D_NOMMA'!E25+'5C1AE_Noble Minds'!E25+'5C1J_Jeff Chamber'!E25+'5C1Q_Advantage'!E25+'5C1AF_JCFA-Laf'!E25+'5C1W_Willow'!E25+'5C1Z_Lincoln Prep'!E25+'5C1AA_Laurel'!E25+'5C1AB_Apex'!E25+'5C1AC_Smothers'!E25+'5C1AD_Greater'!E25+'5C1R_Iberville'!E25+'5C1N_Delta'!E25+'5C1S_LC Col Prep'!E25+'5C1T_Northeast'!E25+'5C1U_Acadiana Ren'!E25+'5C1I_LA Key'!E25+'5C1V_Laf Ren'!E25+'5C1O_Impact'!E25+'5C1P_Vision'!E25+'5C2_LAVCA'!E25+'5C1H_Southwest'!E25+'5C1G_JS Clark'!E25+'5C1AH_BRUP'!E25+'5C1X_Tangi'!E25+'5C1Y_GEO'!E25+'5C1AI_Harmony'!E25+'5C1AJ_Athlos'!E25+'5C1AG_Collegiate'!E25+'5C1M_GEO Mid'!E25+Placeholder_Tallulah!E25</f>
        <v>0</v>
      </c>
      <c r="F25" s="337">
        <f>'5C1B_DArbonne'!F25+'5C1A_Madison'!F25+'5C1C_Intl High'!F25+'5C3_UnvView'!F25+'5C1F_L.C. Charter'!F25+'5C1E_LFNO'!F25+'5C1D_NOMMA'!F25+'5C1AE_Noble Minds'!F25+'5C1J_Jeff Chamber'!F25+'5C1Q_Advantage'!F25+'5C1AF_JCFA-Laf'!F25+'5C1W_Willow'!F25+'5C1Z_Lincoln Prep'!F25+'5C1AA_Laurel'!F25+'5C1AB_Apex'!F25+'5C1AC_Smothers'!F25+'5C1AD_Greater'!F25+'5C1R_Iberville'!F25+'5C1N_Delta'!F25+'5C1S_LC Col Prep'!F25+'5C1T_Northeast'!F25+'5C1U_Acadiana Ren'!F25+'5C1I_LA Key'!F25+'5C1V_Laf Ren'!F25+'5C1O_Impact'!F25+'5C1P_Vision'!F25+'5C2_LAVCA'!F25+'5C1H_Southwest'!F25+'5C1G_JS Clark'!F25+'5C1AH_BRUP'!F25+'5C1X_Tangi'!F25+'5C1Y_GEO'!F25+'5C1AI_Harmony'!F25+'5C1AJ_Athlos'!F25+'5C1AG_Collegiate'!F25+'5C1M_GEO Mid'!F25+Placeholder_Tallulah!F25</f>
        <v>0</v>
      </c>
      <c r="G25" s="56">
        <f>'Source Data'!I25</f>
        <v>604.6851220204918</v>
      </c>
      <c r="H25" s="74">
        <f>'5C1B_DArbonne'!H25+'5C1A_Madison'!H25+'5C1C_Intl High'!H25+'5C3_UnvView'!H25+'5C1F_L.C. Charter'!H25+'5C1E_LFNO'!H25+'5C1D_NOMMA'!H25+'5C1AE_Noble Minds'!H25+'5C1J_Jeff Chamber'!H25+'5C1Q_Advantage'!H25+'5C1AF_JCFA-Laf'!H25+'5C1W_Willow'!H25+'5C1Z_Lincoln Prep'!H25+'5C1AA_Laurel'!H25+'5C1AB_Apex'!H25+'5C1AC_Smothers'!H25+'5C1AD_Greater'!H25+'5C1R_Iberville'!H25+'5C1N_Delta'!H25+'5C1S_LC Col Prep'!H25+'5C1T_Northeast'!H25+'5C1U_Acadiana Ren'!H25+'5C1I_LA Key'!H25+'5C1V_Laf Ren'!H25+'5C1O_Impact'!H25+'5C1P_Vision'!H25+'5C2_LAVCA'!H25+'5C1H_Southwest'!H25+'5C1G_JS Clark'!H25+'5C1AH_BRUP'!H25+'5C1X_Tangi'!H25+'5C1Y_GEO'!H25+'5C1AI_Harmony'!H25+'5C1AJ_Athlos'!H25+'5C1AG_Collegiate'!H25+'5C1M_GEO Mid'!H25+Placeholder_Tallulah!H25</f>
        <v>0</v>
      </c>
      <c r="I25" s="337">
        <f>'5C1B_DArbonne'!I25+'5C1A_Madison'!I25+'5C1C_Intl High'!I25+'5C3_UnvView'!I25+'5C1F_L.C. Charter'!I25+'5C1E_LFNO'!I25+'5C1D_NOMMA'!I25+'5C1AE_Noble Minds'!I25+'5C1J_Jeff Chamber'!I25+'5C1Q_Advantage'!I25+'5C1AF_JCFA-Laf'!I25+'5C1W_Willow'!I25+'5C1Z_Lincoln Prep'!I25+'5C1AA_Laurel'!I25+'5C1AB_Apex'!I25+'5C1AC_Smothers'!I25+'5C1AD_Greater'!I25+'5C1R_Iberville'!I25+'5C1N_Delta'!I25+'5C1S_LC Col Prep'!I25+'5C1T_Northeast'!I25+'5C1U_Acadiana Ren'!I25+'5C1I_LA Key'!I25+'5C1V_Laf Ren'!I25+'5C1O_Impact'!I25+'5C1P_Vision'!I25+'5C2_LAVCA'!I25+'5C1H_Southwest'!I25+'5C1G_JS Clark'!I25+'5C1AH_BRUP'!I25+'5C1X_Tangi'!I25+'5C1Y_GEO'!I25+'5C1AI_Harmony'!I25+'5C1AJ_Athlos'!I25+'5C1AG_Collegiate'!I25+'5C1M_GEO Mid'!I25+Placeholder_Tallulah!I25</f>
        <v>0</v>
      </c>
      <c r="J25" s="56">
        <f>'Source Data'!J25</f>
        <v>164.91412418740686</v>
      </c>
      <c r="K25" s="74">
        <f>'5C1B_DArbonne'!K25+'5C1A_Madison'!K25+'5C1C_Intl High'!K25+'5C3_UnvView'!K25+'5C1F_L.C. Charter'!K25+'5C1E_LFNO'!K25+'5C1D_NOMMA'!K25+'5C1AE_Noble Minds'!K25+'5C1J_Jeff Chamber'!K25+'5C1Q_Advantage'!K25+'5C1AF_JCFA-Laf'!K25+'5C1W_Willow'!K25+'5C1Z_Lincoln Prep'!K25+'5C1AA_Laurel'!K25+'5C1AB_Apex'!K25+'5C1AC_Smothers'!K25+'5C1AD_Greater'!K25+'5C1R_Iberville'!K25+'5C1N_Delta'!K25+'5C1S_LC Col Prep'!K25+'5C1T_Northeast'!K25+'5C1U_Acadiana Ren'!K25+'5C1I_LA Key'!K25+'5C1V_Laf Ren'!K25+'5C1O_Impact'!K25+'5C1P_Vision'!K25+'5C2_LAVCA'!K25+'5C1H_Southwest'!K25+'5C1G_JS Clark'!K25+'5C1AH_BRUP'!K25+'5C1X_Tangi'!K25+'5C1Y_GEO'!K25+'5C1AI_Harmony'!K25+'5C1AJ_Athlos'!K25+'5C1AG_Collegiate'!K25+'5C1M_GEO Mid'!K25+Placeholder_Tallulah!K25</f>
        <v>0</v>
      </c>
      <c r="L25" s="337">
        <f>'5C1B_DArbonne'!L25+'5C1A_Madison'!L25+'5C1C_Intl High'!L25+'5C3_UnvView'!L25+'5C1F_L.C. Charter'!L25+'5C1E_LFNO'!L25+'5C1D_NOMMA'!L25+'5C1AE_Noble Minds'!L25+'5C1J_Jeff Chamber'!L25+'5C1Q_Advantage'!L25+'5C1AF_JCFA-Laf'!L25+'5C1W_Willow'!L25+'5C1Z_Lincoln Prep'!L25+'5C1AA_Laurel'!L25+'5C1AB_Apex'!L25+'5C1AC_Smothers'!L25+'5C1AD_Greater'!L25+'5C1R_Iberville'!L25+'5C1N_Delta'!L25+'5C1S_LC Col Prep'!L25+'5C1T_Northeast'!L25+'5C1U_Acadiana Ren'!L25+'5C1I_LA Key'!L25+'5C1V_Laf Ren'!L25+'5C1O_Impact'!L25+'5C1P_Vision'!L25+'5C2_LAVCA'!L25+'5C1H_Southwest'!L25+'5C1G_JS Clark'!L25+'5C1AH_BRUP'!L25+'5C1X_Tangi'!L25+'5C1Y_GEO'!L25+'5C1AI_Harmony'!L25+'5C1AJ_Athlos'!L25+'5C1AG_Collegiate'!L25+'5C1M_GEO Mid'!L25+Placeholder_Tallulah!L25</f>
        <v>0</v>
      </c>
      <c r="M25" s="56">
        <f>'Source Data'!K25</f>
        <v>4122.8531046851722</v>
      </c>
      <c r="N25" s="74">
        <f>'5C1B_DArbonne'!N25+'5C1A_Madison'!N25+'5C1C_Intl High'!N25+'5C3_UnvView'!N25+'5C1F_L.C. Charter'!N25+'5C1E_LFNO'!N25+'5C1D_NOMMA'!N25+'5C1AE_Noble Minds'!N25+'5C1J_Jeff Chamber'!N25+'5C1Q_Advantage'!N25+'5C1AF_JCFA-Laf'!N25+'5C1W_Willow'!N25+'5C1Z_Lincoln Prep'!N25+'5C1AA_Laurel'!N25+'5C1AB_Apex'!N25+'5C1AC_Smothers'!N25+'5C1AD_Greater'!N25+'5C1R_Iberville'!N25+'5C1N_Delta'!N25+'5C1S_LC Col Prep'!N25+'5C1T_Northeast'!N25+'5C1U_Acadiana Ren'!N25+'5C1I_LA Key'!N25+'5C1V_Laf Ren'!N25+'5C1O_Impact'!N25+'5C1P_Vision'!N25+'5C2_LAVCA'!N25+'5C1H_Southwest'!N25+'5C1G_JS Clark'!N25+'5C1AH_BRUP'!N25+'5C1X_Tangi'!N25+'5C1Y_GEO'!N25+'5C1AI_Harmony'!N25+'5C1AJ_Athlos'!N25+'5C1AG_Collegiate'!N25+'5C1M_GEO Mid'!N25+Placeholder_Tallulah!N25</f>
        <v>0</v>
      </c>
      <c r="O25" s="337">
        <f>'5C1B_DArbonne'!O25+'5C1A_Madison'!O25+'5C1C_Intl High'!O25+'5C3_UnvView'!O25+'5C1F_L.C. Charter'!O25+'5C1E_LFNO'!O25+'5C1D_NOMMA'!O25+'5C1AE_Noble Minds'!O25+'5C1J_Jeff Chamber'!O25+'5C1Q_Advantage'!O25+'5C1AF_JCFA-Laf'!O25+'5C1W_Willow'!O25+'5C1Z_Lincoln Prep'!O25+'5C1AA_Laurel'!O25+'5C1AB_Apex'!O25+'5C1AC_Smothers'!O25+'5C1AD_Greater'!O25+'5C1R_Iberville'!O25+'5C1N_Delta'!O25+'5C1S_LC Col Prep'!O25+'5C1T_Northeast'!O25+'5C1U_Acadiana Ren'!O25+'5C1I_LA Key'!O25+'5C1V_Laf Ren'!O25+'5C1O_Impact'!O25+'5C1P_Vision'!O25+'5C2_LAVCA'!O25+'5C1H_Southwest'!O25+'5C1G_JS Clark'!O25+'5C1AH_BRUP'!O25+'5C1X_Tangi'!O25+'5C1Y_GEO'!O25+'5C1AI_Harmony'!O25+'5C1AJ_Athlos'!O25+'5C1AG_Collegiate'!O25+'5C1M_GEO Mid'!O25+Placeholder_Tallulah!O25</f>
        <v>0</v>
      </c>
      <c r="P25" s="56">
        <f>'Source Data'!L25</f>
        <v>1649.1412418740688</v>
      </c>
      <c r="Q25" s="74">
        <f>'5C1B_DArbonne'!Q25+'5C1A_Madison'!Q25+'5C1C_Intl High'!Q25+'5C3_UnvView'!Q25+'5C1F_L.C. Charter'!Q25+'5C1E_LFNO'!Q25+'5C1D_NOMMA'!Q25+'5C1AE_Noble Minds'!Q25+'5C1J_Jeff Chamber'!Q25+'5C1Q_Advantage'!Q25+'5C1AF_JCFA-Laf'!Q25+'5C1W_Willow'!Q25+'5C1Z_Lincoln Prep'!Q25+'5C1AA_Laurel'!Q25+'5C1AB_Apex'!Q25+'5C1AC_Smothers'!Q25+'5C1AD_Greater'!Q25+'5C1R_Iberville'!Q25+'5C1N_Delta'!Q25+'5C1S_LC Col Prep'!Q25+'5C1T_Northeast'!Q25+'5C1U_Acadiana Ren'!Q25+'5C1I_LA Key'!Q25+'5C1V_Laf Ren'!Q25+'5C1O_Impact'!Q25+'5C1P_Vision'!Q25+'5C2_LAVCA'!Q25+'5C1H_Southwest'!Q25+'5C1G_JS Clark'!Q25+'5C1AH_BRUP'!Q25+'5C1X_Tangi'!Q25+'5C1Y_GEO'!Q25+'5C1AI_Harmony'!Q25+'5C1AJ_Athlos'!Q25+'5C1AG_Collegiate'!Q25+'5C1M_GEO Mid'!Q25+Placeholder_Tallulah!Q25</f>
        <v>0</v>
      </c>
      <c r="R25" s="93">
        <f>'5C1B_DArbonne'!R25+'5C1A_Madison'!R25+'5C1C_Intl High'!R25+'5C3_UnvView'!R25+'5C1F_L.C. Charter'!R25+'5C1E_LFNO'!R25+'5C1D_NOMMA'!R25+'5C1AE_Noble Minds'!R25+'5C1J_Jeff Chamber'!R25+'5C1Q_Advantage'!R25+'5C1AF_JCFA-Laf'!R25+'5C1W_Willow'!R25+'5C1Z_Lincoln Prep'!R25+'5C1AA_Laurel'!R25+'5C1AB_Apex'!R25+'5C1AC_Smothers'!R25+'5C1AD_Greater'!R25+'5C1R_Iberville'!R25+'5C1N_Delta'!R25+'5C1S_LC Col Prep'!R25+'5C1T_Northeast'!R25+'5C1U_Acadiana Ren'!R25+'5C1I_LA Key'!R25+'5C1V_Laf Ren'!R25+'5C1O_Impact'!R25+'5C1P_Vision'!R25+'5C2_LAVCA'!R25+'5C1H_Southwest'!R25+'5C1G_JS Clark'!R25+'5C1AH_BRUP'!R25+'5C1X_Tangi'!R25+'5C1Y_GEO'!R25+'5C1AI_Harmony'!R25+'5C1AJ_Athlos'!R25+'5C1AG_Collegiate'!R25+'5C1M_GEO Mid'!R25+Placeholder_Tallulah!R25</f>
        <v>397668</v>
      </c>
      <c r="S25" s="1373">
        <f>'5C3_UnvView'!S25+'5C2_LAVCA'!S25</f>
        <v>20150</v>
      </c>
      <c r="T25" s="56">
        <f>'5C1B_DArbonne'!S25+'5C1A_Madison'!S25+'5C1C_Intl High'!S25+'5C3_UnvView'!T25+'5C1F_L.C. Charter'!S25+'5C1E_LFNO'!S25+'5C1D_NOMMA'!S25+'5C1AE_Noble Minds'!S25+'5C1J_Jeff Chamber'!S25+'5C1Q_Advantage'!S25+'5C1AF_JCFA-Laf'!S25+'5C1W_Willow'!S25+'5C1Z_Lincoln Prep'!S25+'5C1AA_Laurel'!S25+'5C1AB_Apex'!S25+'5C1AC_Smothers'!S25+'5C1AD_Greater'!S25+'5C1R_Iberville'!S25+'5C1N_Delta'!S25+'5C1S_LC Col Prep'!S25+'5C1T_Northeast'!S25+'5C1U_Acadiana Ren'!S25+'5C1I_LA Key'!S25+'5C1V_Laf Ren'!S25+'5C1O_Impact'!S25+'5C1P_Vision'!S25+'5C2_LAVCA'!T25+'5C1H_Southwest'!S25+'5C1G_JS Clark'!S25+'5C1AH_BRUP'!S25+'5C1X_Tangi'!S25+'5C1Y_GEO'!S25+'5C1AI_Harmony'!S25+'5C1AJ_Athlos'!S25+'5C1AG_Collegiate'!S25+'5C1M_GEO Mid'!S25+Placeholder_Tallulah!S25</f>
        <v>0</v>
      </c>
      <c r="U25" s="56">
        <f>'5C1B_DArbonne'!T25+'5C1A_Madison'!T25+'5C1C_Intl High'!T25+'5C3_UnvView'!U25+'5C1F_L.C. Charter'!T25+'5C1E_LFNO'!T25+'5C1D_NOMMA'!T25+'5C1AE_Noble Minds'!T25+'5C1J_Jeff Chamber'!T25+'5C1Q_Advantage'!T25+'5C1AF_JCFA-Laf'!T25+'5C1W_Willow'!T25+'5C1Z_Lincoln Prep'!T25+'5C1AA_Laurel'!T25+'5C1AB_Apex'!T25+'5C1AC_Smothers'!T25+'5C1AD_Greater'!T25+'5C1R_Iberville'!T25+'5C1N_Delta'!T25+'5C1S_LC Col Prep'!T25+'5C1T_Northeast'!T25+'5C1U_Acadiana Ren'!T25+'5C1I_LA Key'!T25+'5C1V_Laf Ren'!T25+'5C1O_Impact'!T25+'5C1P_Vision'!T25+'5C2_LAVCA'!U25+'5C1H_Southwest'!T25+'5C1G_JS Clark'!T25+'5C1AH_BRUP'!T25+'5C1X_Tangi'!T25+'5C1Y_GEO'!T25+'5C1AI_Harmony'!T25+'5C1AJ_Athlos'!T25+'5C1AG_Collegiate'!T25+'5C1M_GEO Mid'!T25+Placeholder_Tallulah!T25</f>
        <v>0</v>
      </c>
      <c r="V25" s="57">
        <f>'5C1B_DArbonne'!U25+'5C1A_Madison'!U25+'5C1C_Intl High'!U25+'5C3_UnvView'!V25+'5C1F_L.C. Charter'!U25+'5C1E_LFNO'!U25+'5C1D_NOMMA'!U25+'5C1AE_Noble Minds'!U25+'5C1J_Jeff Chamber'!U25+'5C1Q_Advantage'!U25+'5C1AF_JCFA-Laf'!U25+'5C1W_Willow'!U25+'5C1Z_Lincoln Prep'!U25+'5C1AA_Laurel'!U25+'5C1AB_Apex'!U25+'5C1AC_Smothers'!U25+'5C1AD_Greater'!U25+'5C1R_Iberville'!U25+'5C1N_Delta'!U25+'5C1S_LC Col Prep'!U25+'5C1T_Northeast'!U25+'5C1U_Acadiana Ren'!U25+'5C1I_LA Key'!U25+'5C1V_Laf Ren'!U25+'5C1O_Impact'!U25+'5C1P_Vision'!U25+'5C2_LAVCA'!V25+'5C1H_Southwest'!U25+'5C1G_JS Clark'!U25+'5C1AH_BRUP'!U25+'5C1X_Tangi'!U25+'5C1Y_GEO'!U25+'5C1AI_Harmony'!U25+'5C1AJ_Athlos'!U25+'5C1AG_Collegiate'!U25+'5C1M_GEO Mid'!U25+Placeholder_Tallulah!U25</f>
        <v>0</v>
      </c>
      <c r="W25" s="93">
        <f>'5C1B_DArbonne'!V25+'5C1A_Madison'!V25+'5C1C_Intl High'!V25+'5C3_UnvView'!W25+'5C1F_L.C. Charter'!V25+'5C1E_LFNO'!V25+'5C1D_NOMMA'!V25+'5C1AE_Noble Minds'!V25+'5C1J_Jeff Chamber'!V25+'5C1Q_Advantage'!V25+'5C1AF_JCFA-Laf'!V25+'5C1W_Willow'!V25+'5C1Z_Lincoln Prep'!V25+'5C1AA_Laurel'!V25+'5C1AB_Apex'!V25+'5C1AC_Smothers'!V25+'5C1AD_Greater'!V25+'5C1R_Iberville'!V25+'5C1N_Delta'!V25+'5C1S_LC Col Prep'!V25+'5C1T_Northeast'!V25+'5C1U_Acadiana Ren'!V25+'5C1I_LA Key'!V25+'5C1V_Laf Ren'!V25+'5C1O_Impact'!V25+'5C1P_Vision'!V25+'5C2_LAVCA'!W25+'5C1H_Southwest'!V25+'5C1G_JS Clark'!V25+'5C1AH_BRUP'!V25+'5C1X_Tangi'!V25+'5C1Y_GEO'!V25+'5C1AI_Harmony'!V25+'5C1AJ_Athlos'!V25+'5C1AG_Collegiate'!V25+'5C1M_GEO Mid'!V25+Placeholder_Tallulah!V25</f>
        <v>0</v>
      </c>
      <c r="X25" s="74">
        <f>'5C1B_DArbonne'!W25+'5C1A_Madison'!W25+'5C1C_Intl High'!W25+'5C3_UnvView'!X25+'5C1F_L.C. Charter'!W25+'5C1E_LFNO'!W25+'5C1D_NOMMA'!W25+'5C1AE_Noble Minds'!W25+'5C1J_Jeff Chamber'!W25+'5C1Q_Advantage'!W25+'5C1AF_JCFA-Laf'!W25+'5C1W_Willow'!W25+'5C1Z_Lincoln Prep'!W25+'5C1AA_Laurel'!W25+'5C1AB_Apex'!W25+'5C1AC_Smothers'!W25+'5C1AD_Greater'!W25+'5C1R_Iberville'!W25+'5C1N_Delta'!W25+'5C1S_LC Col Prep'!W25+'5C1T_Northeast'!W25+'5C1U_Acadiana Ren'!W25+'5C1I_LA Key'!W25+'5C1V_Laf Ren'!W25+'5C1O_Impact'!W25+'5C1P_Vision'!W25+'5C2_LAVCA'!X25+'5C1H_Southwest'!W25+'5C1G_JS Clark'!W25+'5C1AH_BRUP'!W25+'5C1X_Tangi'!W25+'5C1Y_GEO'!W25+'5C1AI_Harmony'!W25+'5C1AJ_Athlos'!W25+'5C1AG_Collegiate'!W25+'5C1M_GEO Mid'!W25+Placeholder_Tallulah!W25</f>
        <v>0</v>
      </c>
      <c r="Y25" s="93">
        <f>'5C1B_DArbonne'!X25+'5C1A_Madison'!X25+'5C1C_Intl High'!X25+'5C3_UnvView'!Y25+'5C1F_L.C. Charter'!X25+'5C1E_LFNO'!X25+'5C1D_NOMMA'!X25+'5C1AE_Noble Minds'!X25+'5C1J_Jeff Chamber'!X25+'5C1Q_Advantage'!X25+'5C1AF_JCFA-Laf'!X25+'5C1W_Willow'!X25+'5C1Z_Lincoln Prep'!X25+'5C1AA_Laurel'!X25+'5C1AB_Apex'!X25+'5C1AC_Smothers'!X25+'5C1AD_Greater'!X25+'5C1R_Iberville'!X25+'5C1N_Delta'!X25+'5C1S_LC Col Prep'!X25+'5C1T_Northeast'!X25+'5C1U_Acadiana Ren'!X25+'5C1I_LA Key'!X25+'5C1V_Laf Ren'!X25+'5C1O_Impact'!X25+'5C1P_Vision'!X25+'5C2_LAVCA'!Y25+'5C1H_Southwest'!X25+'5C1G_JS Clark'!X25+'5C1AH_BRUP'!X25+'5C1X_Tangi'!X25+'5C1Y_GEO'!X25+'5C1AI_Harmony'!X25+'5C1AJ_Athlos'!X25+'5C1AG_Collegiate'!X25+'5C1M_GEO Mid'!X25+Placeholder_Tallulah!X25</f>
        <v>0</v>
      </c>
      <c r="Z25" s="56">
        <f>'5C1B_DArbonne'!Y25+'5C1A_Madison'!Y25+'5C1C_Intl High'!Y25+'5C3_UnvView'!Z25+'5C1F_L.C. Charter'!Y25+'5C1E_LFNO'!Y25+'5C1D_NOMMA'!Y25+'5C1AE_Noble Minds'!Y25+'5C1J_Jeff Chamber'!Y25+'5C1Q_Advantage'!Y25+'5C1AF_JCFA-Laf'!Y25+'5C1W_Willow'!Y25+'5C1Z_Lincoln Prep'!Y25+'5C1AA_Laurel'!Y25+'5C1AB_Apex'!Y25+'5C1AC_Smothers'!Y25+'5C1AD_Greater'!Y25+'5C1R_Iberville'!Y25+'5C1N_Delta'!Y25+'5C1S_LC Col Prep'!Y25+'5C1T_Northeast'!Y25+'5C1U_Acadiana Ren'!Y25+'5C1I_LA Key'!Y25+'5C1V_Laf Ren'!Y25+'5C1O_Impact'!Y25+'5C1P_Vision'!Y25+'5C2_LAVCA'!Z25+'5C1H_Southwest'!Y25+'5C1G_JS Clark'!Y25+'5C1AH_BRUP'!Y25+'5C1X_Tangi'!Y25+'5C1Y_GEO'!Y25+'5C1AI_Harmony'!Y25+'5C1AJ_Athlos'!Y25+'5C1AG_Collegiate'!Y25+'5C1M_GEO Mid'!Y25+Placeholder_Tallulah!Y25</f>
        <v>0</v>
      </c>
      <c r="AA25" s="93">
        <f>'5C1B_DArbonne'!Z25+'5C1A_Madison'!Z25+'5C1C_Intl High'!Z25+'5C3_UnvView'!AA25+'5C1F_L.C. Charter'!Z25+'5C1E_LFNO'!Z25+'5C1D_NOMMA'!Z25+'5C1AE_Noble Minds'!Z25+'5C1J_Jeff Chamber'!Z25+'5C1Q_Advantage'!Z25+'5C1AF_JCFA-Laf'!Z25+'5C1W_Willow'!Z25+'5C1Z_Lincoln Prep'!Z25+'5C1AA_Laurel'!Z25+'5C1AB_Apex'!Z25+'5C1AC_Smothers'!Z25+'5C1AD_Greater'!Z25+'5C1R_Iberville'!Z25+'5C1N_Delta'!Z25+'5C1S_LC Col Prep'!Z25+'5C1T_Northeast'!Z25+'5C1U_Acadiana Ren'!Z25+'5C1I_LA Key'!Z25+'5C1V_Laf Ren'!Z25+'5C1O_Impact'!Z25+'5C1P_Vision'!Z25+'5C2_LAVCA'!AA25+'5C1H_Southwest'!Z25+'5C1G_JS Clark'!Z25+'5C1AH_BRUP'!Z25+'5C1X_Tangi'!Z25+'5C1Y_GEO'!Z25+'5C1AI_Harmony'!Z25+'5C1AJ_Athlos'!Z25+'5C1AG_Collegiate'!Z25+'5C1M_GEO Mid'!Z25+Placeholder_Tallulah!Z25</f>
        <v>0</v>
      </c>
      <c r="AB25" s="56">
        <f>'5C1B_DArbonne'!AA25+'5C1A_Madison'!AA25+'5C1C_Intl High'!AA25+'5C3_UnvView'!AB25+'5C1F_L.C. Charter'!AA25+'5C1E_LFNO'!AA25+'5C1D_NOMMA'!AA25+'5C1AE_Noble Minds'!AA25+'5C1J_Jeff Chamber'!AA25+'5C1Q_Advantage'!AA25+'5C1AF_JCFA-Laf'!AA25+'5C1W_Willow'!AA25+'5C1Z_Lincoln Prep'!AA25+'5C1AA_Laurel'!AA25+'5C1AB_Apex'!AA25+'5C1AC_Smothers'!AA25+'5C1AD_Greater'!AA25+'5C1R_Iberville'!AA25+'5C1N_Delta'!AA25+'5C1S_LC Col Prep'!AA25+'5C1T_Northeast'!AA25+'5C1U_Acadiana Ren'!AA25+'5C1I_LA Key'!AA25+'5C1V_Laf Ren'!AA25+'5C1O_Impact'!AA25+'5C1P_Vision'!AA25+'5C2_LAVCA'!AB25+'5C1H_Southwest'!AA25+'5C1G_JS Clark'!AA25+'5C1AH_BRUP'!AA25+'5C1X_Tangi'!AA25+'5C1Y_GEO'!AA25+'5C1AI_Harmony'!AA25+'5C1AJ_Athlos'!AA25+'5C1AG_Collegiate'!AA25+'5C1M_GEO Mid'!AA25+Placeholder_Tallulah!AA25</f>
        <v>0</v>
      </c>
      <c r="AC25" s="56">
        <f>'5C1B_DArbonne'!AB25+'5C1A_Madison'!AB25+'5C1C_Intl High'!AB25+'5C3_UnvView'!AC25+'5C1F_L.C. Charter'!AB25+'5C1E_LFNO'!AB25+'5C1D_NOMMA'!AB25+'5C1AE_Noble Minds'!AB25+'5C1J_Jeff Chamber'!AB25+'5C1Q_Advantage'!AB25+'5C1AF_JCFA-Laf'!AB25+'5C1W_Willow'!AB25+'5C1Z_Lincoln Prep'!AB25+'5C1AA_Laurel'!AB25+'5C1AB_Apex'!AB25+'5C1AC_Smothers'!AB25+'5C1AD_Greater'!AB25+'5C1R_Iberville'!AB25+'5C1N_Delta'!AB25+'5C1S_LC Col Prep'!AB25+'5C1T_Northeast'!AB25+'5C1U_Acadiana Ren'!AB25+'5C1I_LA Key'!AB25+'5C1V_Laf Ren'!AB25+'5C1O_Impact'!AB25+'5C1P_Vision'!AB25+'5C2_LAVCA'!AC25+'5C1H_Southwest'!AB25+'5C1G_JS Clark'!AB25+'5C1AH_BRUP'!AB25+'5C1X_Tangi'!AB25+'5C1Y_GEO'!AB25+'5C1AI_Harmony'!AB25+'5C1AJ_Athlos'!AB25+'5C1AG_Collegiate'!AB25+'5C1M_GEO Mid'!AB25+Placeholder_Tallulah!AB25</f>
        <v>0</v>
      </c>
      <c r="AD25" s="93">
        <f>'5C1B_DArbonne'!AC25+'5C1A_Madison'!AC25+'5C1C_Intl High'!AC25+'5C3_UnvView'!AD25+'5C1F_L.C. Charter'!AC25+'5C1E_LFNO'!AC25+'5C1D_NOMMA'!AC25+'5C1AE_Noble Minds'!AC25+'5C1J_Jeff Chamber'!AC25+'5C1Q_Advantage'!AC25+'5C1AF_JCFA-Laf'!AC25+'5C1W_Willow'!AC25+'5C1Z_Lincoln Prep'!AC25+'5C1AA_Laurel'!AC25+'5C1AB_Apex'!AC25+'5C1AC_Smothers'!AC25+'5C1AD_Greater'!AC25+'5C1R_Iberville'!AC25+'5C1N_Delta'!AC25+'5C1S_LC Col Prep'!AC25+'5C1T_Northeast'!AC25+'5C1U_Acadiana Ren'!AC25+'5C1I_LA Key'!AC25+'5C1V_Laf Ren'!AC25+'5C1O_Impact'!AC25+'5C1P_Vision'!AC25+'5C2_LAVCA'!AD25+'5C1H_Southwest'!AC25+'5C1G_JS Clark'!AC25+'5C1AH_BRUP'!AC25+'5C1X_Tangi'!AC25+'5C1Y_GEO'!AC25+'5C1AI_Harmony'!AC25+'5C1AJ_Athlos'!AC25+'5C1AG_Collegiate'!AC25+'5C1M_GEO Mid'!AC25+Placeholder_Tallulah!AC25</f>
        <v>0</v>
      </c>
      <c r="AE25" s="97">
        <f>'5C1B_DArbonne'!AD25+'5C1A_Madison'!AD25+'5C1C_Intl High'!AD25+'5C3_UnvView'!AE25+'5C1F_L.C. Charter'!AD25+'5C1E_LFNO'!AD25+'5C1D_NOMMA'!AD25+'5C1AE_Noble Minds'!AD25+'5C1J_Jeff Chamber'!AD25+'5C1Q_Advantage'!AD25+'5C1AF_JCFA-Laf'!AD25+'5C1W_Willow'!AD25+'5C1Z_Lincoln Prep'!AD25+'5C1AA_Laurel'!AD25+'5C1AB_Apex'!AD25+'5C1AC_Smothers'!AD25+'5C1AD_Greater'!AD25+'5C1R_Iberville'!AD25+'5C1N_Delta'!AD25+'5C1S_LC Col Prep'!AD25+'5C1T_Northeast'!AD25+'5C1U_Acadiana Ren'!AD25+'5C1I_LA Key'!AD25+'5C1V_Laf Ren'!AD25+'5C1O_Impact'!AD25+'5C1P_Vision'!AD25+'5C2_LAVCA'!AE25+'5C1H_Southwest'!AD25+'5C1G_JS Clark'!AD25+'5C1AH_BRUP'!AD25+'5C1X_Tangi'!AD25+'5C1Y_GEO'!AD25+'5C1AI_Harmony'!AD25+'5C1AJ_Athlos'!AD25+'5C1AG_Collegiate'!AD25+'5C1M_GEO Mid'!AD25+Placeholder_Tallulah!AD25</f>
        <v>0</v>
      </c>
      <c r="AF25" s="75">
        <f>'Source Data'!N25</f>
        <v>3628</v>
      </c>
      <c r="AG25" s="90">
        <f>'5C1B_DArbonne'!AF25+'5C1A_Madison'!AF25+'5C1C_Intl High'!AF25+'5C3_UnvView'!AG25+'5C1F_L.C. Charter'!AF25+'5C1E_LFNO'!AF25+'5C1D_NOMMA'!AF25+'5C1AE_Noble Minds'!AF25+'5C1J_Jeff Chamber'!AF25+'5C1Q_Advantage'!AF25+'5C1AF_JCFA-Laf'!AF25+'5C1W_Willow'!AF25+'5C1Z_Lincoln Prep'!AF25+'5C1AA_Laurel'!AF25+'5C1AB_Apex'!AF25+'5C1AC_Smothers'!AF25+'5C1AD_Greater'!AF25+'5C1R_Iberville'!AF25+'5C1N_Delta'!AF25+'5C1S_LC Col Prep'!AF25+'5C1T_Northeast'!AF25+'5C1U_Acadiana Ren'!AF25+'5C1I_LA Key'!AF25+'5C1V_Laf Ren'!AF25+'5C1O_Impact'!AF25+'5C1P_Vision'!AF25+'5C2_LAVCA'!AG25+'5C1H_Southwest'!AF25+'5C1G_JS Clark'!AF25+'5C1AH_BRUP'!AF25+'5C1X_Tangi'!AF25+'5C1Y_GEO'!AF25+'5C1AI_Harmony'!AF25+'5C1AJ_Athlos'!AF25+'5C1AG_Collegiate'!AF25+'5C1M_GEO Mid'!AF25+Placeholder_Tallulah!AF25</f>
        <v>0</v>
      </c>
      <c r="AH25" s="319">
        <f>'5C1B_DArbonne'!AG25+'5C1A_Madison'!AG25+'5C1C_Intl High'!AG25+'5C3_UnvView'!AH25+'5C1F_L.C. Charter'!AG25+'5C1E_LFNO'!AG25+'5C1D_NOMMA'!AG25+'5C1AE_Noble Minds'!AG25+'5C1J_Jeff Chamber'!AG25+'5C1Q_Advantage'!AG25+'5C1AF_JCFA-Laf'!AG25+'5C1W_Willow'!AG25+'5C1Z_Lincoln Prep'!AG25+'5C1AA_Laurel'!AG25+'5C1AB_Apex'!AG25+'5C1AC_Smothers'!AG25+'5C1AD_Greater'!AG25+'5C1R_Iberville'!AG25+'5C1N_Delta'!AG25+'5C1S_LC Col Prep'!AG25+'5C1T_Northeast'!AG25+'5C1U_Acadiana Ren'!AG25+'5C1I_LA Key'!AG25+'5C1V_Laf Ren'!AG25+'5C1O_Impact'!AG25+'5C1P_Vision'!AG25+'5C2_LAVCA'!AH25+'5C1H_Southwest'!AG25+'5C1G_JS Clark'!AG25+'5C1AH_BRUP'!AG25+'5C1X_Tangi'!AG25+'5C1Y_GEO'!AG25+'5C1AI_Harmony'!AG25+'5C1AJ_Athlos'!AG25+'5C1AG_Collegiate'!AG25+'5C1M_GEO Mid'!AG25+Placeholder_Tallulah!AG25</f>
        <v>0</v>
      </c>
      <c r="AI25" s="75">
        <f>'5C1B_DArbonne'!AH25+'5C1A_Madison'!AH25+'5C1C_Intl High'!AH25+'5C3_UnvView'!AI25+'5C1F_L.C. Charter'!AH25+'5C1E_LFNO'!AH25+'5C1D_NOMMA'!AH25+'5C1AE_Noble Minds'!AH25+'5C1J_Jeff Chamber'!AH25+'5C1Q_Advantage'!AH25+'5C1AF_JCFA-Laf'!AH25+'5C1W_Willow'!AH25+'5C1Z_Lincoln Prep'!AH25+'5C1AA_Laurel'!AH25+'5C1AB_Apex'!AH25+'5C1AC_Smothers'!AH25+'5C1AD_Greater'!AH25+'5C1R_Iberville'!AH25+'5C1N_Delta'!AH25+'5C1S_LC Col Prep'!AH25+'5C1T_Northeast'!AH25+'5C1U_Acadiana Ren'!AH25+'5C1I_LA Key'!AH25+'5C1V_Laf Ren'!AH25+'5C1O_Impact'!AH25+'5C1P_Vision'!AH25+'5C2_LAVCA'!AI25+'5C1H_Southwest'!AH25+'5C1G_JS Clark'!AH25+'5C1AH_BRUP'!AH25+'5C1X_Tangi'!AH25+'5C1Y_GEO'!AH25+'5C1AI_Harmony'!AH25+'5C1AJ_Athlos'!AH25+'5C1AG_Collegiate'!AH25+'5C1M_GEO Mid'!AH25+Placeholder_Tallulah!AH25</f>
        <v>0</v>
      </c>
      <c r="AJ25" s="319">
        <f>'5C1B_DArbonne'!AI25+'5C1A_Madison'!AI25+'5C1C_Intl High'!AI25+'5C3_UnvView'!AJ25+'5C1F_L.C. Charter'!AI25+'5C1E_LFNO'!AI25+'5C1D_NOMMA'!AI25+'5C1AE_Noble Minds'!AI25+'5C1J_Jeff Chamber'!AI25+'5C1Q_Advantage'!AI25+'5C1AF_JCFA-Laf'!AI25+'5C1W_Willow'!AI25+'5C1Z_Lincoln Prep'!AI25+'5C1AA_Laurel'!AI25+'5C1AB_Apex'!AI25+'5C1AC_Smothers'!AI25+'5C1AD_Greater'!AI25+'5C1R_Iberville'!AI25+'5C1N_Delta'!AI25+'5C1S_LC Col Prep'!AI25+'5C1T_Northeast'!AI25+'5C1U_Acadiana Ren'!AI25+'5C1I_LA Key'!AI25+'5C1V_Laf Ren'!AI25+'5C1O_Impact'!AI25+'5C1P_Vision'!AI25+'5C2_LAVCA'!AJ25+'5C1H_Southwest'!AI25+'5C1G_JS Clark'!AI25+'5C1AH_BRUP'!AI25+'5C1X_Tangi'!AI25+'5C1Y_GEO'!AI25+'5C1AI_Harmony'!AI25+'5C1AJ_Athlos'!AI25+'5C1AG_Collegiate'!AI25+'5C1M_GEO Mid'!AI25+Placeholder_Tallulah!AI25</f>
        <v>0</v>
      </c>
      <c r="AK25" s="77">
        <f>'5C1B_DArbonne'!AJ25+'5C1A_Madison'!AJ25+'5C1C_Intl High'!AJ25+'5C3_UnvView'!AK25+'5C1F_L.C. Charter'!AJ25+'5C1E_LFNO'!AJ25+'5C1D_NOMMA'!AJ25+'5C1AE_Noble Minds'!AJ25+'5C1J_Jeff Chamber'!AJ25+'5C1Q_Advantage'!AJ25+'5C1AF_JCFA-Laf'!AJ25+'5C1W_Willow'!AJ25+'5C1Z_Lincoln Prep'!AJ25+'5C1AA_Laurel'!AJ25+'5C1AB_Apex'!AJ25+'5C1AC_Smothers'!AJ25+'5C1AD_Greater'!AJ25+'5C1R_Iberville'!AJ25+'5C1N_Delta'!AJ25+'5C1S_LC Col Prep'!AJ25+'5C1T_Northeast'!AJ25+'5C1U_Acadiana Ren'!AJ25+'5C1I_LA Key'!AJ25+'5C1V_Laf Ren'!AJ25+'5C1O_Impact'!AJ25+'5C1P_Vision'!AJ25+'5C2_LAVCA'!AK25+'5C1H_Southwest'!AJ25+'5C1G_JS Clark'!AJ25+'5C1AH_BRUP'!AJ25+'5C1X_Tangi'!AJ25+'5C1Y_GEO'!AJ25+'5C1AI_Harmony'!AJ25+'5C1AJ_Athlos'!AJ25+'5C1AG_Collegiate'!AJ25+'5C1M_GEO Mid'!AJ25+Placeholder_Tallulah!AJ25</f>
        <v>0</v>
      </c>
      <c r="AL25" s="76">
        <f>'5C1B_DArbonne'!AK25+'5C1A_Madison'!AK25+'5C1C_Intl High'!AK25+'5C3_UnvView'!AL25+'5C1F_L.C. Charter'!AK25+'5C1E_LFNO'!AK25+'5C1D_NOMMA'!AK25+'5C1AE_Noble Minds'!AK25+'5C1J_Jeff Chamber'!AK25+'5C1Q_Advantage'!AK25+'5C1AF_JCFA-Laf'!AK25+'5C1W_Willow'!AK25+'5C1Z_Lincoln Prep'!AK25+'5C1AA_Laurel'!AK25+'5C1AB_Apex'!AK25+'5C1AC_Smothers'!AK25+'5C1AD_Greater'!AK25+'5C1R_Iberville'!AK25+'5C1N_Delta'!AK25+'5C1S_LC Col Prep'!AK25+'5C1T_Northeast'!AK25+'5C1U_Acadiana Ren'!AK25+'5C1I_LA Key'!AK25+'5C1V_Laf Ren'!AK25+'5C1O_Impact'!AK25+'5C1P_Vision'!AK25+'5C2_LAVCA'!AL25+'5C1H_Southwest'!AK25+'5C1G_JS Clark'!AK25+'5C1AH_BRUP'!AK25+'5C1X_Tangi'!AK25+'5C1Y_GEO'!AK25+'5C1AI_Harmony'!AK25+'5C1AJ_Athlos'!AK25+'5C1AG_Collegiate'!AK25+'5C1M_GEO Mid'!AK25+Placeholder_Tallulah!AK25</f>
        <v>0</v>
      </c>
      <c r="AM25" s="90">
        <f>'5C1B_DArbonne'!AL25+'5C1A_Madison'!AL25+'5C1C_Intl High'!AL25+'5C3_UnvView'!AM25+'5C1F_L.C. Charter'!AL25+'5C1E_LFNO'!AL25+'5C1D_NOMMA'!AL25+'5C1AE_Noble Minds'!AL25+'5C1J_Jeff Chamber'!AL25+'5C1Q_Advantage'!AL25+'5C1AF_JCFA-Laf'!AL25+'5C1W_Willow'!AL25+'5C1Z_Lincoln Prep'!AL25+'5C1AA_Laurel'!AL25+'5C1AB_Apex'!AL25+'5C1AC_Smothers'!AL25+'5C1AD_Greater'!AL25+'5C1R_Iberville'!AL25+'5C1N_Delta'!AL25+'5C1S_LC Col Prep'!AL25+'5C1T_Northeast'!AL25+'5C1U_Acadiana Ren'!AL25+'5C1I_LA Key'!AL25+'5C1V_Laf Ren'!AL25+'5C1O_Impact'!AL25+'5C1P_Vision'!AL25+'5C2_LAVCA'!AM25+'5C1H_Southwest'!AL25+'5C1G_JS Clark'!AL25+'5C1AH_BRUP'!AL25+'5C1X_Tangi'!AL25+'5C1Y_GEO'!AL25+'5C1AI_Harmony'!AL25+'5C1AJ_Athlos'!AL25+'5C1AG_Collegiate'!AL25+'5C1M_GEO Mid'!AL25+Placeholder_Tallulah!AL25</f>
        <v>247248</v>
      </c>
      <c r="AN25" s="79">
        <f>'5C1B_DArbonne'!AM25+'5C1A_Madison'!AM25+'5C1C_Intl High'!AM25+'5C3_UnvView'!AN25+'5C1F_L.C. Charter'!AM25+'5C1E_LFNO'!AM25+'5C1D_NOMMA'!AM25+'5C1AE_Noble Minds'!AM25+'5C1J_Jeff Chamber'!AM25+'5C1Q_Advantage'!AM25+'5C1AF_JCFA-Laf'!AM25+'5C1W_Willow'!AM25+'5C1Z_Lincoln Prep'!AM25+'5C1AA_Laurel'!AM25+'5C1AB_Apex'!AM25+'5C1AC_Smothers'!AM25+'5C1AD_Greater'!AM25+'5C1R_Iberville'!AM25+'5C1N_Delta'!AM25+'5C1S_LC Col Prep'!AM25+'5C1T_Northeast'!AM25+'5C1U_Acadiana Ren'!AM25+'5C1I_LA Key'!AM25+'5C1V_Laf Ren'!AM25+'5C1O_Impact'!AM25+'5C1P_Vision'!AM25+'5C2_LAVCA'!AN25+'5C1H_Southwest'!AM25+'5C1G_JS Clark'!AM25+'5C1AH_BRUP'!AM25+'5C1X_Tangi'!AM25+'5C1Y_GEO'!AM25+'5C1AI_Harmony'!AM25+'5C1AJ_Athlos'!AM25+'5C1AG_Collegiate'!AM25+'5C1M_GEO Mid'!AM25+Placeholder_Tallulah!AM25</f>
        <v>0</v>
      </c>
      <c r="AO25" s="90">
        <f>'5C1B_DArbonne'!AN25+'5C1A_Madison'!AN25+'5C1C_Intl High'!AN25+'5C3_UnvView'!AO25+'5C1F_L.C. Charter'!AN25+'5C1E_LFNO'!AN25+'5C1D_NOMMA'!AN25+'5C1AE_Noble Minds'!AN25+'5C1J_Jeff Chamber'!AN25+'5C1Q_Advantage'!AN25+'5C1AF_JCFA-Laf'!AN25+'5C1W_Willow'!AN25+'5C1Z_Lincoln Prep'!AN25+'5C1AA_Laurel'!AN25+'5C1AB_Apex'!AN25+'5C1AC_Smothers'!AN25+'5C1AD_Greater'!AN25+'5C1R_Iberville'!AN25+'5C1N_Delta'!AN25+'5C1S_LC Col Prep'!AN25+'5C1T_Northeast'!AN25+'5C1U_Acadiana Ren'!AN25+'5C1I_LA Key'!AN25+'5C1V_Laf Ren'!AN25+'5C1O_Impact'!AN25+'5C1P_Vision'!AN25+'5C2_LAVCA'!AO25+'5C1H_Southwest'!AN25+'5C1G_JS Clark'!AN25+'5C1AH_BRUP'!AN25+'5C1X_Tangi'!AN25+'5C1Y_GEO'!AN25+'5C1AI_Harmony'!AN25+'5C1AJ_Athlos'!AN25+'5C1AG_Collegiate'!AN25+'5C1M_GEO Mid'!AN25+Placeholder_Tallulah!AN25</f>
        <v>0</v>
      </c>
      <c r="AP25" s="77">
        <f>'5C1B_DArbonne'!AO25+'5C1A_Madison'!AO25+'5C1C_Intl High'!AO25+'5C3_UnvView'!AP25+'5C1F_L.C. Charter'!AO25+'5C1E_LFNO'!AO25+'5C1D_NOMMA'!AO25+'5C1AE_Noble Minds'!AO25+'5C1J_Jeff Chamber'!AO25+'5C1Q_Advantage'!AO25+'5C1AF_JCFA-Laf'!AO25+'5C1W_Willow'!AO25+'5C1Z_Lincoln Prep'!AO25+'5C1AA_Laurel'!AO25+'5C1AB_Apex'!AO25+'5C1AC_Smothers'!AO25+'5C1AD_Greater'!AO25+'5C1R_Iberville'!AO25+'5C1N_Delta'!AO25+'5C1S_LC Col Prep'!AO25+'5C1T_Northeast'!AO25+'5C1U_Acadiana Ren'!AO25+'5C1I_LA Key'!AO25+'5C1V_Laf Ren'!AO25+'5C1O_Impact'!AO25+'5C1P_Vision'!AO25+'5C2_LAVCA'!AP25+'5C1H_Southwest'!AO25+'5C1G_JS Clark'!AO25+'5C1AH_BRUP'!AO25+'5C1X_Tangi'!AO25+'5C1Y_GEO'!AO25+'5C1AI_Harmony'!AO25+'5C1AJ_Athlos'!AO25+'5C1AG_Collegiate'!AO25+'5C1M_GEO Mid'!AO25+Placeholder_Tallulah!AO25</f>
        <v>-3257</v>
      </c>
      <c r="AQ25" s="90">
        <f>'5C1B_DArbonne'!AP25+'5C1A_Madison'!AP25+'5C1C_Intl High'!AP25+'5C3_UnvView'!AQ25+'5C1F_L.C. Charter'!AP25+'5C1E_LFNO'!AP25+'5C1D_NOMMA'!AP25+'5C1AE_Noble Minds'!AP25+'5C1J_Jeff Chamber'!AP25+'5C1Q_Advantage'!AP25+'5C1AF_JCFA-Laf'!AP25+'5C1W_Willow'!AP25+'5C1Z_Lincoln Prep'!AP25+'5C1AA_Laurel'!AP25+'5C1AB_Apex'!AP25+'5C1AC_Smothers'!AP25+'5C1AD_Greater'!AP25+'5C1R_Iberville'!AP25+'5C1N_Delta'!AP25+'5C1S_LC Col Prep'!AP25+'5C1T_Northeast'!AP25+'5C1U_Acadiana Ren'!AP25+'5C1I_LA Key'!AP25+'5C1V_Laf Ren'!AP25+'5C1O_Impact'!AP25+'5C1P_Vision'!AP25+'5C2_LAVCA'!AQ25+'5C1H_Southwest'!AP25+'5C1G_JS Clark'!AP25+'5C1AH_BRUP'!AP25+'5C1X_Tangi'!AP25+'5C1Y_GEO'!AP25+'5C1AI_Harmony'!AP25+'5C1AJ_Athlos'!AP25+'5C1AG_Collegiate'!AP25+'5C1M_GEO Mid'!AP25+Placeholder_Tallulah!AP25</f>
        <v>0</v>
      </c>
      <c r="AR25" s="77">
        <f>'5C1B_DArbonne'!AQ25+'5C1A_Madison'!AQ25+'5C1C_Intl High'!AQ25+'5C3_UnvView'!AR25+'5C1F_L.C. Charter'!AQ25+'5C1E_LFNO'!AQ25+'5C1D_NOMMA'!AQ25+'5C1AE_Noble Minds'!AQ25+'5C1J_Jeff Chamber'!AQ25+'5C1Q_Advantage'!AQ25+'5C1AF_JCFA-Laf'!AQ25+'5C1W_Willow'!AQ25+'5C1Z_Lincoln Prep'!AQ25+'5C1AA_Laurel'!AQ25+'5C1AB_Apex'!AQ25+'5C1AC_Smothers'!AQ25+'5C1AD_Greater'!AQ25+'5C1R_Iberville'!AQ25+'5C1N_Delta'!AQ25+'5C1S_LC Col Prep'!AQ25+'5C1T_Northeast'!AQ25+'5C1U_Acadiana Ren'!AQ25+'5C1I_LA Key'!AQ25+'5C1V_Laf Ren'!AQ25+'5C1O_Impact'!AQ25+'5C1P_Vision'!AQ25+'5C2_LAVCA'!AR25+'5C1H_Southwest'!AQ25+'5C1G_JS Clark'!AQ25+'5C1AH_BRUP'!AQ25+'5C1X_Tangi'!AQ25+'5C1Y_GEO'!AQ25+'5C1AI_Harmony'!AQ25+'5C1AJ_Athlos'!AQ25+'5C1AG_Collegiate'!AQ25+'5C1M_GEO Mid'!AQ25+Placeholder_Tallulah!AQ25</f>
        <v>0</v>
      </c>
      <c r="AS25" s="77">
        <f>'5C1B_DArbonne'!AR25+'5C1A_Madison'!AR25+'5C1C_Intl High'!AR25+'5C3_UnvView'!AS25+'5C1F_L.C. Charter'!AR25+'5C1E_LFNO'!AR25+'5C1D_NOMMA'!AR25+'5C1AE_Noble Minds'!AR25+'5C1J_Jeff Chamber'!AR25+'5C1Q_Advantage'!AR25+'5C1AF_JCFA-Laf'!AR25+'5C1W_Willow'!AR25+'5C1Z_Lincoln Prep'!AR25+'5C1AA_Laurel'!AR25+'5C1AB_Apex'!AR25+'5C1AC_Smothers'!AR25+'5C1AD_Greater'!AR25+'5C1R_Iberville'!AR25+'5C1N_Delta'!AR25+'5C1S_LC Col Prep'!AR25+'5C1T_Northeast'!AR25+'5C1U_Acadiana Ren'!AR25+'5C1I_LA Key'!AR25+'5C1V_Laf Ren'!AR25+'5C1O_Impact'!AR25+'5C1P_Vision'!AR25+'5C2_LAVCA'!AS25+'5C1H_Southwest'!AR25+'5C1G_JS Clark'!AR25+'5C1AH_BRUP'!AR25+'5C1X_Tangi'!AR25+'5C1Y_GEO'!AR25+'5C1AI_Harmony'!AR25+'5C1AJ_Athlos'!AR25+'5C1AG_Collegiate'!AR25+'5C1M_GEO Mid'!AR25+Placeholder_Tallulah!AR25</f>
        <v>0</v>
      </c>
      <c r="AT25" s="90">
        <f>'5C1B_DArbonne'!AS25+'5C1A_Madison'!AS25+'5C1C_Intl High'!AS25+'5C3_UnvView'!AT25+'5C1F_L.C. Charter'!AS25+'5C1E_LFNO'!AS25+'5C1D_NOMMA'!AS25+'5C1AE_Noble Minds'!AS25+'5C1J_Jeff Chamber'!AS25+'5C1Q_Advantage'!AS25+'5C1AF_JCFA-Laf'!AS25+'5C1W_Willow'!AS25+'5C1Z_Lincoln Prep'!AS25+'5C1AA_Laurel'!AS25+'5C1AB_Apex'!AS25+'5C1AC_Smothers'!AS25+'5C1AD_Greater'!AS25+'5C1R_Iberville'!AS25+'5C1N_Delta'!AS25+'5C1S_LC Col Prep'!AS25+'5C1T_Northeast'!AS25+'5C1U_Acadiana Ren'!AS25+'5C1I_LA Key'!AS25+'5C1V_Laf Ren'!AS25+'5C1O_Impact'!AS25+'5C1P_Vision'!AS25+'5C2_LAVCA'!AT25+'5C1H_Southwest'!AS25+'5C1G_JS Clark'!AS25+'5C1AH_BRUP'!AS25+'5C1X_Tangi'!AS25+'5C1Y_GEO'!AS25+'5C1AI_Harmony'!AS25+'5C1AJ_Athlos'!AS25+'5C1AG_Collegiate'!AS25+'5C1M_GEO Mid'!AS25+Placeholder_Tallulah!AS25</f>
        <v>19464</v>
      </c>
      <c r="AU25" s="78">
        <f t="shared" si="1"/>
        <v>0</v>
      </c>
      <c r="AV25" s="87">
        <f t="shared" si="2"/>
        <v>19464</v>
      </c>
      <c r="AW25" s="189"/>
      <c r="AX25" s="74" t="e">
        <f>'5C1B_DArbonne'!AU25+'5C1A_Madison'!AU25+'5C1C_Intl High'!AU25+'5C3_UnvView'!AV25+'5C1F_L.C. Charter'!AU25+'5C1E_LFNO'!AU25+'5C1D_NOMMA'!AU25+'5C1AE_Noble Minds'!AU25+'5C1J_Jeff Chamber'!AU25+'5C1Q_Advantage'!AU25+'5C1AF_JCFA-Laf'!AU25+'5C1W_Willow'!AU25+'5C1Z_Lincoln Prep'!AU25+'5C1AA_Laurel'!AU25+'5C1AB_Apex'!AU25+'5C1AC_Smothers'!AU25+'5C1AD_Greater'!AU25+'5C1R_Iberville'!AU25+'5C1N_Delta'!AU25+'5C1S_LC Col Prep'!AU25+'5C1T_Northeast'!AU25+'5C1U_Acadiana Ren'!AU25+'5C1I_LA Key'!AU25+'5C1V_Laf Ren'!AU25+'5C1O_Impact'!AU25+'5C1P_Vision'!AU25+'5C2_LAVCA'!AV25+'5C1H_Southwest'!AU25+'5C1G_JS Clark'!AU25+'5C1AH_BRUP'!AU25+'5C1X_Tangi'!AU25+'5C1Y_GEO'!AU25+'5C1AI_Harmony'!AU25+'5C1AJ_Athlos'!AU25+'5C1AG_Collegiate'!AU25+'5C1M_GEO Mid'!AU25+Placeholder_Tallulah!#REF!</f>
        <v>#REF!</v>
      </c>
      <c r="AY25" s="74">
        <f t="shared" si="3"/>
        <v>0</v>
      </c>
      <c r="AZ25" s="74" t="e">
        <f t="shared" si="4"/>
        <v>#REF!</v>
      </c>
    </row>
    <row r="26" spans="1:52" ht="16.149999999999999" customHeight="1" x14ac:dyDescent="0.2">
      <c r="A26" s="49">
        <v>20</v>
      </c>
      <c r="B26" s="50" t="s">
        <v>26</v>
      </c>
      <c r="C26" s="320">
        <f>'5C1B_DArbonne'!C26+'5C1A_Madison'!C26+'5C1C_Intl High'!C26+'5C3_UnvView'!C26+'5C1F_L.C. Charter'!C26+'5C1E_LFNO'!C26+'5C1D_NOMMA'!C26+'5C1AE_Noble Minds'!C26+'5C1J_Jeff Chamber'!C26+'5C1Q_Advantage'!C26+'5C1AF_JCFA-Laf'!C26+'5C1W_Willow'!C26+'5C1Z_Lincoln Prep'!C26+'5C1AA_Laurel'!C26+'5C1AB_Apex'!C26+'5C1AC_Smothers'!C26+'5C1AD_Greater'!C26+'5C1R_Iberville'!C26+'5C1N_Delta'!C26+'5C1S_LC Col Prep'!C26+'5C1T_Northeast'!C26+'5C1U_Acadiana Ren'!C26+'5C1I_LA Key'!C26+'5C1V_Laf Ren'!C26+'5C1O_Impact'!C26+'5C1P_Vision'!C26+'5C2_LAVCA'!C26+'5C1H_Southwest'!C26+'5C1G_JS Clark'!C26+'5C1AH_BRUP'!C26+'5C1X_Tangi'!C26+'5C1Y_GEO'!C26+'5C1AI_Harmony'!C26+'5C1AJ_Athlos'!C26+'5C1AG_Collegiate'!C26+'5C1M_GEO Mid'!C26+Placeholder_Tallulah!C26</f>
        <v>0</v>
      </c>
      <c r="D26" s="51">
        <f>'Source Data'!H26</f>
        <v>4820.2540944128086</v>
      </c>
      <c r="E26" s="80">
        <f>'5C1B_DArbonne'!E26+'5C1A_Madison'!E26+'5C1C_Intl High'!E26+'5C3_UnvView'!E26+'5C1F_L.C. Charter'!E26+'5C1E_LFNO'!E26+'5C1D_NOMMA'!E26+'5C1AE_Noble Minds'!E26+'5C1J_Jeff Chamber'!E26+'5C1Q_Advantage'!E26+'5C1AF_JCFA-Laf'!E26+'5C1W_Willow'!E26+'5C1Z_Lincoln Prep'!E26+'5C1AA_Laurel'!E26+'5C1AB_Apex'!E26+'5C1AC_Smothers'!E26+'5C1AD_Greater'!E26+'5C1R_Iberville'!E26+'5C1N_Delta'!E26+'5C1S_LC Col Prep'!E26+'5C1T_Northeast'!E26+'5C1U_Acadiana Ren'!E26+'5C1I_LA Key'!E26+'5C1V_Laf Ren'!E26+'5C1O_Impact'!E26+'5C1P_Vision'!E26+'5C2_LAVCA'!E26+'5C1H_Southwest'!E26+'5C1G_JS Clark'!E26+'5C1AH_BRUP'!E26+'5C1X_Tangi'!E26+'5C1Y_GEO'!E26+'5C1AI_Harmony'!E26+'5C1AJ_Athlos'!E26+'5C1AG_Collegiate'!E26+'5C1M_GEO Mid'!E26+Placeholder_Tallulah!E26</f>
        <v>0</v>
      </c>
      <c r="F26" s="338">
        <f>'5C1B_DArbonne'!F26+'5C1A_Madison'!F26+'5C1C_Intl High'!F26+'5C3_UnvView'!F26+'5C1F_L.C. Charter'!F26+'5C1E_LFNO'!F26+'5C1D_NOMMA'!F26+'5C1AE_Noble Minds'!F26+'5C1J_Jeff Chamber'!F26+'5C1Q_Advantage'!F26+'5C1AF_JCFA-Laf'!F26+'5C1W_Willow'!F26+'5C1Z_Lincoln Prep'!F26+'5C1AA_Laurel'!F26+'5C1AB_Apex'!F26+'5C1AC_Smothers'!F26+'5C1AD_Greater'!F26+'5C1R_Iberville'!F26+'5C1N_Delta'!F26+'5C1S_LC Col Prep'!F26+'5C1T_Northeast'!F26+'5C1U_Acadiana Ren'!F26+'5C1I_LA Key'!F26+'5C1V_Laf Ren'!F26+'5C1O_Impact'!F26+'5C1P_Vision'!F26+'5C2_LAVCA'!F26+'5C1H_Southwest'!F26+'5C1G_JS Clark'!F26+'5C1AH_BRUP'!F26+'5C1X_Tangi'!F26+'5C1Y_GEO'!F26+'5C1AI_Harmony'!F26+'5C1AJ_Athlos'!F26+'5C1AG_Collegiate'!F26+'5C1M_GEO Mid'!F26+Placeholder_Tallulah!F26</f>
        <v>0</v>
      </c>
      <c r="G26" s="51">
        <f>'Source Data'!I26</f>
        <v>694.558500770818</v>
      </c>
      <c r="H26" s="80">
        <f>'5C1B_DArbonne'!H26+'5C1A_Madison'!H26+'5C1C_Intl High'!H26+'5C3_UnvView'!H26+'5C1F_L.C. Charter'!H26+'5C1E_LFNO'!H26+'5C1D_NOMMA'!H26+'5C1AE_Noble Minds'!H26+'5C1J_Jeff Chamber'!H26+'5C1Q_Advantage'!H26+'5C1AF_JCFA-Laf'!H26+'5C1W_Willow'!H26+'5C1Z_Lincoln Prep'!H26+'5C1AA_Laurel'!H26+'5C1AB_Apex'!H26+'5C1AC_Smothers'!H26+'5C1AD_Greater'!H26+'5C1R_Iberville'!H26+'5C1N_Delta'!H26+'5C1S_LC Col Prep'!H26+'5C1T_Northeast'!H26+'5C1U_Acadiana Ren'!H26+'5C1I_LA Key'!H26+'5C1V_Laf Ren'!H26+'5C1O_Impact'!H26+'5C1P_Vision'!H26+'5C2_LAVCA'!H26+'5C1H_Southwest'!H26+'5C1G_JS Clark'!H26+'5C1AH_BRUP'!H26+'5C1X_Tangi'!H26+'5C1Y_GEO'!H26+'5C1AI_Harmony'!H26+'5C1AJ_Athlos'!H26+'5C1AG_Collegiate'!H26+'5C1M_GEO Mid'!H26+Placeholder_Tallulah!H26</f>
        <v>0</v>
      </c>
      <c r="I26" s="338">
        <f>'5C1B_DArbonne'!I26+'5C1A_Madison'!I26+'5C1C_Intl High'!I26+'5C3_UnvView'!I26+'5C1F_L.C. Charter'!I26+'5C1E_LFNO'!I26+'5C1D_NOMMA'!I26+'5C1AE_Noble Minds'!I26+'5C1J_Jeff Chamber'!I26+'5C1Q_Advantage'!I26+'5C1AF_JCFA-Laf'!I26+'5C1W_Willow'!I26+'5C1Z_Lincoln Prep'!I26+'5C1AA_Laurel'!I26+'5C1AB_Apex'!I26+'5C1AC_Smothers'!I26+'5C1AD_Greater'!I26+'5C1R_Iberville'!I26+'5C1N_Delta'!I26+'5C1S_LC Col Prep'!I26+'5C1T_Northeast'!I26+'5C1U_Acadiana Ren'!I26+'5C1I_LA Key'!I26+'5C1V_Laf Ren'!I26+'5C1O_Impact'!I26+'5C1P_Vision'!I26+'5C2_LAVCA'!I26+'5C1H_Southwest'!I26+'5C1G_JS Clark'!I26+'5C1AH_BRUP'!I26+'5C1X_Tangi'!I26+'5C1Y_GEO'!I26+'5C1AI_Harmony'!I26+'5C1AJ_Athlos'!I26+'5C1AG_Collegiate'!I26+'5C1M_GEO Mid'!I26+Placeholder_Tallulah!I26</f>
        <v>0</v>
      </c>
      <c r="J26" s="51">
        <f>'Source Data'!J26</f>
        <v>189.42504566476853</v>
      </c>
      <c r="K26" s="80">
        <f>'5C1B_DArbonne'!K26+'5C1A_Madison'!K26+'5C1C_Intl High'!K26+'5C3_UnvView'!K26+'5C1F_L.C. Charter'!K26+'5C1E_LFNO'!K26+'5C1D_NOMMA'!K26+'5C1AE_Noble Minds'!K26+'5C1J_Jeff Chamber'!K26+'5C1Q_Advantage'!K26+'5C1AF_JCFA-Laf'!K26+'5C1W_Willow'!K26+'5C1Z_Lincoln Prep'!K26+'5C1AA_Laurel'!K26+'5C1AB_Apex'!K26+'5C1AC_Smothers'!K26+'5C1AD_Greater'!K26+'5C1R_Iberville'!K26+'5C1N_Delta'!K26+'5C1S_LC Col Prep'!K26+'5C1T_Northeast'!K26+'5C1U_Acadiana Ren'!K26+'5C1I_LA Key'!K26+'5C1V_Laf Ren'!K26+'5C1O_Impact'!K26+'5C1P_Vision'!K26+'5C2_LAVCA'!K26+'5C1H_Southwest'!K26+'5C1G_JS Clark'!K26+'5C1AH_BRUP'!K26+'5C1X_Tangi'!K26+'5C1Y_GEO'!K26+'5C1AI_Harmony'!K26+'5C1AJ_Athlos'!K26+'5C1AG_Collegiate'!K26+'5C1M_GEO Mid'!K26+Placeholder_Tallulah!K26</f>
        <v>0</v>
      </c>
      <c r="L26" s="338">
        <f>'5C1B_DArbonne'!L26+'5C1A_Madison'!L26+'5C1C_Intl High'!L26+'5C3_UnvView'!L26+'5C1F_L.C. Charter'!L26+'5C1E_LFNO'!L26+'5C1D_NOMMA'!L26+'5C1AE_Noble Minds'!L26+'5C1J_Jeff Chamber'!L26+'5C1Q_Advantage'!L26+'5C1AF_JCFA-Laf'!L26+'5C1W_Willow'!L26+'5C1Z_Lincoln Prep'!L26+'5C1AA_Laurel'!L26+'5C1AB_Apex'!L26+'5C1AC_Smothers'!L26+'5C1AD_Greater'!L26+'5C1R_Iberville'!L26+'5C1N_Delta'!L26+'5C1S_LC Col Prep'!L26+'5C1T_Northeast'!L26+'5C1U_Acadiana Ren'!L26+'5C1I_LA Key'!L26+'5C1V_Laf Ren'!L26+'5C1O_Impact'!L26+'5C1P_Vision'!L26+'5C2_LAVCA'!L26+'5C1H_Southwest'!L26+'5C1G_JS Clark'!L26+'5C1AH_BRUP'!L26+'5C1X_Tangi'!L26+'5C1Y_GEO'!L26+'5C1AI_Harmony'!L26+'5C1AJ_Athlos'!L26+'5C1AG_Collegiate'!L26+'5C1M_GEO Mid'!L26+Placeholder_Tallulah!L26</f>
        <v>0</v>
      </c>
      <c r="M26" s="51">
        <f>'Source Data'!K26</f>
        <v>4735.6261416192137</v>
      </c>
      <c r="N26" s="80">
        <f>'5C1B_DArbonne'!N26+'5C1A_Madison'!N26+'5C1C_Intl High'!N26+'5C3_UnvView'!N26+'5C1F_L.C. Charter'!N26+'5C1E_LFNO'!N26+'5C1D_NOMMA'!N26+'5C1AE_Noble Minds'!N26+'5C1J_Jeff Chamber'!N26+'5C1Q_Advantage'!N26+'5C1AF_JCFA-Laf'!N26+'5C1W_Willow'!N26+'5C1Z_Lincoln Prep'!N26+'5C1AA_Laurel'!N26+'5C1AB_Apex'!N26+'5C1AC_Smothers'!N26+'5C1AD_Greater'!N26+'5C1R_Iberville'!N26+'5C1N_Delta'!N26+'5C1S_LC Col Prep'!N26+'5C1T_Northeast'!N26+'5C1U_Acadiana Ren'!N26+'5C1I_LA Key'!N26+'5C1V_Laf Ren'!N26+'5C1O_Impact'!N26+'5C1P_Vision'!N26+'5C2_LAVCA'!N26+'5C1H_Southwest'!N26+'5C1G_JS Clark'!N26+'5C1AH_BRUP'!N26+'5C1X_Tangi'!N26+'5C1Y_GEO'!N26+'5C1AI_Harmony'!N26+'5C1AJ_Athlos'!N26+'5C1AG_Collegiate'!N26+'5C1M_GEO Mid'!N26+Placeholder_Tallulah!N26</f>
        <v>0</v>
      </c>
      <c r="O26" s="338">
        <f>'5C1B_DArbonne'!O26+'5C1A_Madison'!O26+'5C1C_Intl High'!O26+'5C3_UnvView'!O26+'5C1F_L.C. Charter'!O26+'5C1E_LFNO'!O26+'5C1D_NOMMA'!O26+'5C1AE_Noble Minds'!O26+'5C1J_Jeff Chamber'!O26+'5C1Q_Advantage'!O26+'5C1AF_JCFA-Laf'!O26+'5C1W_Willow'!O26+'5C1Z_Lincoln Prep'!O26+'5C1AA_Laurel'!O26+'5C1AB_Apex'!O26+'5C1AC_Smothers'!O26+'5C1AD_Greater'!O26+'5C1R_Iberville'!O26+'5C1N_Delta'!O26+'5C1S_LC Col Prep'!O26+'5C1T_Northeast'!O26+'5C1U_Acadiana Ren'!O26+'5C1I_LA Key'!O26+'5C1V_Laf Ren'!O26+'5C1O_Impact'!O26+'5C1P_Vision'!O26+'5C2_LAVCA'!O26+'5C1H_Southwest'!O26+'5C1G_JS Clark'!O26+'5C1AH_BRUP'!O26+'5C1X_Tangi'!O26+'5C1Y_GEO'!O26+'5C1AI_Harmony'!O26+'5C1AJ_Athlos'!O26+'5C1AG_Collegiate'!O26+'5C1M_GEO Mid'!O26+Placeholder_Tallulah!O26</f>
        <v>0</v>
      </c>
      <c r="P26" s="51">
        <f>'Source Data'!L26</f>
        <v>1894.2504566476853</v>
      </c>
      <c r="Q26" s="80">
        <f>'5C1B_DArbonne'!Q26+'5C1A_Madison'!Q26+'5C1C_Intl High'!Q26+'5C3_UnvView'!Q26+'5C1F_L.C. Charter'!Q26+'5C1E_LFNO'!Q26+'5C1D_NOMMA'!Q26+'5C1AE_Noble Minds'!Q26+'5C1J_Jeff Chamber'!Q26+'5C1Q_Advantage'!Q26+'5C1AF_JCFA-Laf'!Q26+'5C1W_Willow'!Q26+'5C1Z_Lincoln Prep'!Q26+'5C1AA_Laurel'!Q26+'5C1AB_Apex'!Q26+'5C1AC_Smothers'!Q26+'5C1AD_Greater'!Q26+'5C1R_Iberville'!Q26+'5C1N_Delta'!Q26+'5C1S_LC Col Prep'!Q26+'5C1T_Northeast'!Q26+'5C1U_Acadiana Ren'!Q26+'5C1I_LA Key'!Q26+'5C1V_Laf Ren'!Q26+'5C1O_Impact'!Q26+'5C1P_Vision'!Q26+'5C2_LAVCA'!Q26+'5C1H_Southwest'!Q26+'5C1G_JS Clark'!Q26+'5C1AH_BRUP'!Q26+'5C1X_Tangi'!Q26+'5C1Y_GEO'!Q26+'5C1AI_Harmony'!Q26+'5C1AJ_Athlos'!Q26+'5C1AG_Collegiate'!Q26+'5C1M_GEO Mid'!Q26+Placeholder_Tallulah!Q26</f>
        <v>0</v>
      </c>
      <c r="R26" s="94">
        <f>'5C1B_DArbonne'!R26+'5C1A_Madison'!R26+'5C1C_Intl High'!R26+'5C3_UnvView'!R26+'5C1F_L.C. Charter'!R26+'5C1E_LFNO'!R26+'5C1D_NOMMA'!R26+'5C1AE_Noble Minds'!R26+'5C1J_Jeff Chamber'!R26+'5C1Q_Advantage'!R26+'5C1AF_JCFA-Laf'!R26+'5C1W_Willow'!R26+'5C1Z_Lincoln Prep'!R26+'5C1AA_Laurel'!R26+'5C1AB_Apex'!R26+'5C1AC_Smothers'!R26+'5C1AD_Greater'!R26+'5C1R_Iberville'!R26+'5C1N_Delta'!R26+'5C1S_LC Col Prep'!R26+'5C1T_Northeast'!R26+'5C1U_Acadiana Ren'!R26+'5C1I_LA Key'!R26+'5C1V_Laf Ren'!R26+'5C1O_Impact'!R26+'5C1P_Vision'!R26+'5C2_LAVCA'!R26+'5C1H_Southwest'!R26+'5C1G_JS Clark'!R26+'5C1AH_BRUP'!R26+'5C1X_Tangi'!R26+'5C1Y_GEO'!R26+'5C1AI_Harmony'!R26+'5C1AJ_Athlos'!R26+'5C1AG_Collegiate'!R26+'5C1M_GEO Mid'!R26+Placeholder_Tallulah!R26</f>
        <v>211104</v>
      </c>
      <c r="S26" s="1374">
        <f>'5C3_UnvView'!S26+'5C2_LAVCA'!S26</f>
        <v>21704</v>
      </c>
      <c r="T26" s="51">
        <f>'5C1B_DArbonne'!S26+'5C1A_Madison'!S26+'5C1C_Intl High'!S26+'5C3_UnvView'!T26+'5C1F_L.C. Charter'!S26+'5C1E_LFNO'!S26+'5C1D_NOMMA'!S26+'5C1AE_Noble Minds'!S26+'5C1J_Jeff Chamber'!S26+'5C1Q_Advantage'!S26+'5C1AF_JCFA-Laf'!S26+'5C1W_Willow'!S26+'5C1Z_Lincoln Prep'!S26+'5C1AA_Laurel'!S26+'5C1AB_Apex'!S26+'5C1AC_Smothers'!S26+'5C1AD_Greater'!S26+'5C1R_Iberville'!S26+'5C1N_Delta'!S26+'5C1S_LC Col Prep'!S26+'5C1T_Northeast'!S26+'5C1U_Acadiana Ren'!S26+'5C1I_LA Key'!S26+'5C1V_Laf Ren'!S26+'5C1O_Impact'!S26+'5C1P_Vision'!S26+'5C2_LAVCA'!T26+'5C1H_Southwest'!S26+'5C1G_JS Clark'!S26+'5C1AH_BRUP'!S26+'5C1X_Tangi'!S26+'5C1Y_GEO'!S26+'5C1AI_Harmony'!S26+'5C1AJ_Athlos'!S26+'5C1AG_Collegiate'!S26+'5C1M_GEO Mid'!S26+Placeholder_Tallulah!S26</f>
        <v>0</v>
      </c>
      <c r="U26" s="51">
        <f>'5C1B_DArbonne'!T26+'5C1A_Madison'!T26+'5C1C_Intl High'!T26+'5C3_UnvView'!U26+'5C1F_L.C. Charter'!T26+'5C1E_LFNO'!T26+'5C1D_NOMMA'!T26+'5C1AE_Noble Minds'!T26+'5C1J_Jeff Chamber'!T26+'5C1Q_Advantage'!T26+'5C1AF_JCFA-Laf'!T26+'5C1W_Willow'!T26+'5C1Z_Lincoln Prep'!T26+'5C1AA_Laurel'!T26+'5C1AB_Apex'!T26+'5C1AC_Smothers'!T26+'5C1AD_Greater'!T26+'5C1R_Iberville'!T26+'5C1N_Delta'!T26+'5C1S_LC Col Prep'!T26+'5C1T_Northeast'!T26+'5C1U_Acadiana Ren'!T26+'5C1I_LA Key'!T26+'5C1V_Laf Ren'!T26+'5C1O_Impact'!T26+'5C1P_Vision'!T26+'5C2_LAVCA'!U26+'5C1H_Southwest'!T26+'5C1G_JS Clark'!T26+'5C1AH_BRUP'!T26+'5C1X_Tangi'!T26+'5C1Y_GEO'!T26+'5C1AI_Harmony'!T26+'5C1AJ_Athlos'!T26+'5C1AG_Collegiate'!T26+'5C1M_GEO Mid'!T26+Placeholder_Tallulah!T26</f>
        <v>0</v>
      </c>
      <c r="V26" s="52">
        <f>'5C1B_DArbonne'!U26+'5C1A_Madison'!U26+'5C1C_Intl High'!U26+'5C3_UnvView'!V26+'5C1F_L.C. Charter'!U26+'5C1E_LFNO'!U26+'5C1D_NOMMA'!U26+'5C1AE_Noble Minds'!U26+'5C1J_Jeff Chamber'!U26+'5C1Q_Advantage'!U26+'5C1AF_JCFA-Laf'!U26+'5C1W_Willow'!U26+'5C1Z_Lincoln Prep'!U26+'5C1AA_Laurel'!U26+'5C1AB_Apex'!U26+'5C1AC_Smothers'!U26+'5C1AD_Greater'!U26+'5C1R_Iberville'!U26+'5C1N_Delta'!U26+'5C1S_LC Col Prep'!U26+'5C1T_Northeast'!U26+'5C1U_Acadiana Ren'!U26+'5C1I_LA Key'!U26+'5C1V_Laf Ren'!U26+'5C1O_Impact'!U26+'5C1P_Vision'!U26+'5C2_LAVCA'!V26+'5C1H_Southwest'!U26+'5C1G_JS Clark'!U26+'5C1AH_BRUP'!U26+'5C1X_Tangi'!U26+'5C1Y_GEO'!U26+'5C1AI_Harmony'!U26+'5C1AJ_Athlos'!U26+'5C1AG_Collegiate'!U26+'5C1M_GEO Mid'!U26+Placeholder_Tallulah!U26</f>
        <v>0</v>
      </c>
      <c r="W26" s="94">
        <f>'5C1B_DArbonne'!V26+'5C1A_Madison'!V26+'5C1C_Intl High'!V26+'5C3_UnvView'!W26+'5C1F_L.C. Charter'!V26+'5C1E_LFNO'!V26+'5C1D_NOMMA'!V26+'5C1AE_Noble Minds'!V26+'5C1J_Jeff Chamber'!V26+'5C1Q_Advantage'!V26+'5C1AF_JCFA-Laf'!V26+'5C1W_Willow'!V26+'5C1Z_Lincoln Prep'!V26+'5C1AA_Laurel'!V26+'5C1AB_Apex'!V26+'5C1AC_Smothers'!V26+'5C1AD_Greater'!V26+'5C1R_Iberville'!V26+'5C1N_Delta'!V26+'5C1S_LC Col Prep'!V26+'5C1T_Northeast'!V26+'5C1U_Acadiana Ren'!V26+'5C1I_LA Key'!V26+'5C1V_Laf Ren'!V26+'5C1O_Impact'!V26+'5C1P_Vision'!V26+'5C2_LAVCA'!W26+'5C1H_Southwest'!V26+'5C1G_JS Clark'!V26+'5C1AH_BRUP'!V26+'5C1X_Tangi'!V26+'5C1Y_GEO'!V26+'5C1AI_Harmony'!V26+'5C1AJ_Athlos'!V26+'5C1AG_Collegiate'!V26+'5C1M_GEO Mid'!V26+Placeholder_Tallulah!V26</f>
        <v>0</v>
      </c>
      <c r="X26" s="80">
        <f>'5C1B_DArbonne'!W26+'5C1A_Madison'!W26+'5C1C_Intl High'!W26+'5C3_UnvView'!X26+'5C1F_L.C. Charter'!W26+'5C1E_LFNO'!W26+'5C1D_NOMMA'!W26+'5C1AE_Noble Minds'!W26+'5C1J_Jeff Chamber'!W26+'5C1Q_Advantage'!W26+'5C1AF_JCFA-Laf'!W26+'5C1W_Willow'!W26+'5C1Z_Lincoln Prep'!W26+'5C1AA_Laurel'!W26+'5C1AB_Apex'!W26+'5C1AC_Smothers'!W26+'5C1AD_Greater'!W26+'5C1R_Iberville'!W26+'5C1N_Delta'!W26+'5C1S_LC Col Prep'!W26+'5C1T_Northeast'!W26+'5C1U_Acadiana Ren'!W26+'5C1I_LA Key'!W26+'5C1V_Laf Ren'!W26+'5C1O_Impact'!W26+'5C1P_Vision'!W26+'5C2_LAVCA'!X26+'5C1H_Southwest'!W26+'5C1G_JS Clark'!W26+'5C1AH_BRUP'!W26+'5C1X_Tangi'!W26+'5C1Y_GEO'!W26+'5C1AI_Harmony'!W26+'5C1AJ_Athlos'!W26+'5C1AG_Collegiate'!W26+'5C1M_GEO Mid'!W26+Placeholder_Tallulah!W26</f>
        <v>0</v>
      </c>
      <c r="Y26" s="94">
        <f>'5C1B_DArbonne'!X26+'5C1A_Madison'!X26+'5C1C_Intl High'!X26+'5C3_UnvView'!Y26+'5C1F_L.C. Charter'!X26+'5C1E_LFNO'!X26+'5C1D_NOMMA'!X26+'5C1AE_Noble Minds'!X26+'5C1J_Jeff Chamber'!X26+'5C1Q_Advantage'!X26+'5C1AF_JCFA-Laf'!X26+'5C1W_Willow'!X26+'5C1Z_Lincoln Prep'!X26+'5C1AA_Laurel'!X26+'5C1AB_Apex'!X26+'5C1AC_Smothers'!X26+'5C1AD_Greater'!X26+'5C1R_Iberville'!X26+'5C1N_Delta'!X26+'5C1S_LC Col Prep'!X26+'5C1T_Northeast'!X26+'5C1U_Acadiana Ren'!X26+'5C1I_LA Key'!X26+'5C1V_Laf Ren'!X26+'5C1O_Impact'!X26+'5C1P_Vision'!X26+'5C2_LAVCA'!Y26+'5C1H_Southwest'!X26+'5C1G_JS Clark'!X26+'5C1AH_BRUP'!X26+'5C1X_Tangi'!X26+'5C1Y_GEO'!X26+'5C1AI_Harmony'!X26+'5C1AJ_Athlos'!X26+'5C1AG_Collegiate'!X26+'5C1M_GEO Mid'!X26+Placeholder_Tallulah!X26</f>
        <v>0</v>
      </c>
      <c r="Z26" s="51">
        <f>'5C1B_DArbonne'!Y26+'5C1A_Madison'!Y26+'5C1C_Intl High'!Y26+'5C3_UnvView'!Z26+'5C1F_L.C. Charter'!Y26+'5C1E_LFNO'!Y26+'5C1D_NOMMA'!Y26+'5C1AE_Noble Minds'!Y26+'5C1J_Jeff Chamber'!Y26+'5C1Q_Advantage'!Y26+'5C1AF_JCFA-Laf'!Y26+'5C1W_Willow'!Y26+'5C1Z_Lincoln Prep'!Y26+'5C1AA_Laurel'!Y26+'5C1AB_Apex'!Y26+'5C1AC_Smothers'!Y26+'5C1AD_Greater'!Y26+'5C1R_Iberville'!Y26+'5C1N_Delta'!Y26+'5C1S_LC Col Prep'!Y26+'5C1T_Northeast'!Y26+'5C1U_Acadiana Ren'!Y26+'5C1I_LA Key'!Y26+'5C1V_Laf Ren'!Y26+'5C1O_Impact'!Y26+'5C1P_Vision'!Y26+'5C2_LAVCA'!Z26+'5C1H_Southwest'!Y26+'5C1G_JS Clark'!Y26+'5C1AH_BRUP'!Y26+'5C1X_Tangi'!Y26+'5C1Y_GEO'!Y26+'5C1AI_Harmony'!Y26+'5C1AJ_Athlos'!Y26+'5C1AG_Collegiate'!Y26+'5C1M_GEO Mid'!Y26+Placeholder_Tallulah!Y26</f>
        <v>0</v>
      </c>
      <c r="AA26" s="94">
        <f>'5C1B_DArbonne'!Z26+'5C1A_Madison'!Z26+'5C1C_Intl High'!Z26+'5C3_UnvView'!AA26+'5C1F_L.C. Charter'!Z26+'5C1E_LFNO'!Z26+'5C1D_NOMMA'!Z26+'5C1AE_Noble Minds'!Z26+'5C1J_Jeff Chamber'!Z26+'5C1Q_Advantage'!Z26+'5C1AF_JCFA-Laf'!Z26+'5C1W_Willow'!Z26+'5C1Z_Lincoln Prep'!Z26+'5C1AA_Laurel'!Z26+'5C1AB_Apex'!Z26+'5C1AC_Smothers'!Z26+'5C1AD_Greater'!Z26+'5C1R_Iberville'!Z26+'5C1N_Delta'!Z26+'5C1S_LC Col Prep'!Z26+'5C1T_Northeast'!Z26+'5C1U_Acadiana Ren'!Z26+'5C1I_LA Key'!Z26+'5C1V_Laf Ren'!Z26+'5C1O_Impact'!Z26+'5C1P_Vision'!Z26+'5C2_LAVCA'!AA26+'5C1H_Southwest'!Z26+'5C1G_JS Clark'!Z26+'5C1AH_BRUP'!Z26+'5C1X_Tangi'!Z26+'5C1Y_GEO'!Z26+'5C1AI_Harmony'!Z26+'5C1AJ_Athlos'!Z26+'5C1AG_Collegiate'!Z26+'5C1M_GEO Mid'!Z26+Placeholder_Tallulah!Z26</f>
        <v>0</v>
      </c>
      <c r="AB26" s="53">
        <f>'5C1B_DArbonne'!AA26+'5C1A_Madison'!AA26+'5C1C_Intl High'!AA26+'5C3_UnvView'!AB26+'5C1F_L.C. Charter'!AA26+'5C1E_LFNO'!AA26+'5C1D_NOMMA'!AA26+'5C1AE_Noble Minds'!AA26+'5C1J_Jeff Chamber'!AA26+'5C1Q_Advantage'!AA26+'5C1AF_JCFA-Laf'!AA26+'5C1W_Willow'!AA26+'5C1Z_Lincoln Prep'!AA26+'5C1AA_Laurel'!AA26+'5C1AB_Apex'!AA26+'5C1AC_Smothers'!AA26+'5C1AD_Greater'!AA26+'5C1R_Iberville'!AA26+'5C1N_Delta'!AA26+'5C1S_LC Col Prep'!AA26+'5C1T_Northeast'!AA26+'5C1U_Acadiana Ren'!AA26+'5C1I_LA Key'!AA26+'5C1V_Laf Ren'!AA26+'5C1O_Impact'!AA26+'5C1P_Vision'!AA26+'5C2_LAVCA'!AB26+'5C1H_Southwest'!AA26+'5C1G_JS Clark'!AA26+'5C1AH_BRUP'!AA26+'5C1X_Tangi'!AA26+'5C1Y_GEO'!AA26+'5C1AI_Harmony'!AA26+'5C1AJ_Athlos'!AA26+'5C1AG_Collegiate'!AA26+'5C1M_GEO Mid'!AA26+Placeholder_Tallulah!AA26</f>
        <v>0</v>
      </c>
      <c r="AC26" s="51">
        <f>'5C1B_DArbonne'!AB26+'5C1A_Madison'!AB26+'5C1C_Intl High'!AB26+'5C3_UnvView'!AC26+'5C1F_L.C. Charter'!AB26+'5C1E_LFNO'!AB26+'5C1D_NOMMA'!AB26+'5C1AE_Noble Minds'!AB26+'5C1J_Jeff Chamber'!AB26+'5C1Q_Advantage'!AB26+'5C1AF_JCFA-Laf'!AB26+'5C1W_Willow'!AB26+'5C1Z_Lincoln Prep'!AB26+'5C1AA_Laurel'!AB26+'5C1AB_Apex'!AB26+'5C1AC_Smothers'!AB26+'5C1AD_Greater'!AB26+'5C1R_Iberville'!AB26+'5C1N_Delta'!AB26+'5C1S_LC Col Prep'!AB26+'5C1T_Northeast'!AB26+'5C1U_Acadiana Ren'!AB26+'5C1I_LA Key'!AB26+'5C1V_Laf Ren'!AB26+'5C1O_Impact'!AB26+'5C1P_Vision'!AB26+'5C2_LAVCA'!AC26+'5C1H_Southwest'!AB26+'5C1G_JS Clark'!AB26+'5C1AH_BRUP'!AB26+'5C1X_Tangi'!AB26+'5C1Y_GEO'!AB26+'5C1AI_Harmony'!AB26+'5C1AJ_Athlos'!AB26+'5C1AG_Collegiate'!AB26+'5C1M_GEO Mid'!AB26+Placeholder_Tallulah!AB26</f>
        <v>0</v>
      </c>
      <c r="AD26" s="95">
        <f>'5C1B_DArbonne'!AC26+'5C1A_Madison'!AC26+'5C1C_Intl High'!AC26+'5C3_UnvView'!AD26+'5C1F_L.C. Charter'!AC26+'5C1E_LFNO'!AC26+'5C1D_NOMMA'!AC26+'5C1AE_Noble Minds'!AC26+'5C1J_Jeff Chamber'!AC26+'5C1Q_Advantage'!AC26+'5C1AF_JCFA-Laf'!AC26+'5C1W_Willow'!AC26+'5C1Z_Lincoln Prep'!AC26+'5C1AA_Laurel'!AC26+'5C1AB_Apex'!AC26+'5C1AC_Smothers'!AC26+'5C1AD_Greater'!AC26+'5C1R_Iberville'!AC26+'5C1N_Delta'!AC26+'5C1S_LC Col Prep'!AC26+'5C1T_Northeast'!AC26+'5C1U_Acadiana Ren'!AC26+'5C1I_LA Key'!AC26+'5C1V_Laf Ren'!AC26+'5C1O_Impact'!AC26+'5C1P_Vision'!AC26+'5C2_LAVCA'!AD26+'5C1H_Southwest'!AC26+'5C1G_JS Clark'!AC26+'5C1AH_BRUP'!AC26+'5C1X_Tangi'!AC26+'5C1Y_GEO'!AC26+'5C1AI_Harmony'!AC26+'5C1AJ_Athlos'!AC26+'5C1AG_Collegiate'!AC26+'5C1M_GEO Mid'!AC26+Placeholder_Tallulah!AC26</f>
        <v>0</v>
      </c>
      <c r="AE26" s="95">
        <f>'5C1B_DArbonne'!AD26+'5C1A_Madison'!AD26+'5C1C_Intl High'!AD26+'5C3_UnvView'!AE26+'5C1F_L.C. Charter'!AD26+'5C1E_LFNO'!AD26+'5C1D_NOMMA'!AD26+'5C1AE_Noble Minds'!AD26+'5C1J_Jeff Chamber'!AD26+'5C1Q_Advantage'!AD26+'5C1AF_JCFA-Laf'!AD26+'5C1W_Willow'!AD26+'5C1Z_Lincoln Prep'!AD26+'5C1AA_Laurel'!AD26+'5C1AB_Apex'!AD26+'5C1AC_Smothers'!AD26+'5C1AD_Greater'!AD26+'5C1R_Iberville'!AD26+'5C1N_Delta'!AD26+'5C1S_LC Col Prep'!AD26+'5C1T_Northeast'!AD26+'5C1U_Acadiana Ren'!AD26+'5C1I_LA Key'!AD26+'5C1V_Laf Ren'!AD26+'5C1O_Impact'!AD26+'5C1P_Vision'!AD26+'5C2_LAVCA'!AE26+'5C1H_Southwest'!AD26+'5C1G_JS Clark'!AD26+'5C1AH_BRUP'!AD26+'5C1X_Tangi'!AD26+'5C1Y_GEO'!AD26+'5C1AI_Harmony'!AD26+'5C1AJ_Athlos'!AD26+'5C1AG_Collegiate'!AD26+'5C1M_GEO Mid'!AD26+Placeholder_Tallulah!AD26</f>
        <v>0</v>
      </c>
      <c r="AF26" s="71">
        <f>'Source Data'!N26</f>
        <v>2622</v>
      </c>
      <c r="AG26" s="91">
        <f>'5C1B_DArbonne'!AF26+'5C1A_Madison'!AF26+'5C1C_Intl High'!AF26+'5C3_UnvView'!AG26+'5C1F_L.C. Charter'!AF26+'5C1E_LFNO'!AF26+'5C1D_NOMMA'!AF26+'5C1AE_Noble Minds'!AF26+'5C1J_Jeff Chamber'!AF26+'5C1Q_Advantage'!AF26+'5C1AF_JCFA-Laf'!AF26+'5C1W_Willow'!AF26+'5C1Z_Lincoln Prep'!AF26+'5C1AA_Laurel'!AF26+'5C1AB_Apex'!AF26+'5C1AC_Smothers'!AF26+'5C1AD_Greater'!AF26+'5C1R_Iberville'!AF26+'5C1N_Delta'!AF26+'5C1S_LC Col Prep'!AF26+'5C1T_Northeast'!AF26+'5C1U_Acadiana Ren'!AF26+'5C1I_LA Key'!AF26+'5C1V_Laf Ren'!AF26+'5C1O_Impact'!AF26+'5C1P_Vision'!AF26+'5C2_LAVCA'!AG26+'5C1H_Southwest'!AF26+'5C1G_JS Clark'!AF26+'5C1AH_BRUP'!AF26+'5C1X_Tangi'!AF26+'5C1Y_GEO'!AF26+'5C1AI_Harmony'!AF26+'5C1AJ_Athlos'!AF26+'5C1AG_Collegiate'!AF26+'5C1M_GEO Mid'!AF26+Placeholder_Tallulah!AF26</f>
        <v>0</v>
      </c>
      <c r="AH26" s="320">
        <f>'5C1B_DArbonne'!AG26+'5C1A_Madison'!AG26+'5C1C_Intl High'!AG26+'5C3_UnvView'!AH26+'5C1F_L.C. Charter'!AG26+'5C1E_LFNO'!AG26+'5C1D_NOMMA'!AG26+'5C1AE_Noble Minds'!AG26+'5C1J_Jeff Chamber'!AG26+'5C1Q_Advantage'!AG26+'5C1AF_JCFA-Laf'!AG26+'5C1W_Willow'!AG26+'5C1Z_Lincoln Prep'!AG26+'5C1AA_Laurel'!AG26+'5C1AB_Apex'!AG26+'5C1AC_Smothers'!AG26+'5C1AD_Greater'!AG26+'5C1R_Iberville'!AG26+'5C1N_Delta'!AG26+'5C1S_LC Col Prep'!AG26+'5C1T_Northeast'!AG26+'5C1U_Acadiana Ren'!AG26+'5C1I_LA Key'!AG26+'5C1V_Laf Ren'!AG26+'5C1O_Impact'!AG26+'5C1P_Vision'!AG26+'5C2_LAVCA'!AH26+'5C1H_Southwest'!AG26+'5C1G_JS Clark'!AG26+'5C1AH_BRUP'!AG26+'5C1X_Tangi'!AG26+'5C1Y_GEO'!AG26+'5C1AI_Harmony'!AG26+'5C1AJ_Athlos'!AG26+'5C1AG_Collegiate'!AG26+'5C1M_GEO Mid'!AG26+Placeholder_Tallulah!AG26</f>
        <v>0</v>
      </c>
      <c r="AI26" s="71">
        <f>'5C1B_DArbonne'!AH26+'5C1A_Madison'!AH26+'5C1C_Intl High'!AH26+'5C3_UnvView'!AI26+'5C1F_L.C. Charter'!AH26+'5C1E_LFNO'!AH26+'5C1D_NOMMA'!AH26+'5C1AE_Noble Minds'!AH26+'5C1J_Jeff Chamber'!AH26+'5C1Q_Advantage'!AH26+'5C1AF_JCFA-Laf'!AH26+'5C1W_Willow'!AH26+'5C1Z_Lincoln Prep'!AH26+'5C1AA_Laurel'!AH26+'5C1AB_Apex'!AH26+'5C1AC_Smothers'!AH26+'5C1AD_Greater'!AH26+'5C1R_Iberville'!AH26+'5C1N_Delta'!AH26+'5C1S_LC Col Prep'!AH26+'5C1T_Northeast'!AH26+'5C1U_Acadiana Ren'!AH26+'5C1I_LA Key'!AH26+'5C1V_Laf Ren'!AH26+'5C1O_Impact'!AH26+'5C1P_Vision'!AH26+'5C2_LAVCA'!AI26+'5C1H_Southwest'!AH26+'5C1G_JS Clark'!AH26+'5C1AH_BRUP'!AH26+'5C1X_Tangi'!AH26+'5C1Y_GEO'!AH26+'5C1AI_Harmony'!AH26+'5C1AJ_Athlos'!AH26+'5C1AG_Collegiate'!AH26+'5C1M_GEO Mid'!AH26+Placeholder_Tallulah!AH26</f>
        <v>0</v>
      </c>
      <c r="AJ26" s="320">
        <f>'5C1B_DArbonne'!AI26+'5C1A_Madison'!AI26+'5C1C_Intl High'!AI26+'5C3_UnvView'!AJ26+'5C1F_L.C. Charter'!AI26+'5C1E_LFNO'!AI26+'5C1D_NOMMA'!AI26+'5C1AE_Noble Minds'!AI26+'5C1J_Jeff Chamber'!AI26+'5C1Q_Advantage'!AI26+'5C1AF_JCFA-Laf'!AI26+'5C1W_Willow'!AI26+'5C1Z_Lincoln Prep'!AI26+'5C1AA_Laurel'!AI26+'5C1AB_Apex'!AI26+'5C1AC_Smothers'!AI26+'5C1AD_Greater'!AI26+'5C1R_Iberville'!AI26+'5C1N_Delta'!AI26+'5C1S_LC Col Prep'!AI26+'5C1T_Northeast'!AI26+'5C1U_Acadiana Ren'!AI26+'5C1I_LA Key'!AI26+'5C1V_Laf Ren'!AI26+'5C1O_Impact'!AI26+'5C1P_Vision'!AI26+'5C2_LAVCA'!AJ26+'5C1H_Southwest'!AI26+'5C1G_JS Clark'!AI26+'5C1AH_BRUP'!AI26+'5C1X_Tangi'!AI26+'5C1Y_GEO'!AI26+'5C1AI_Harmony'!AI26+'5C1AJ_Athlos'!AI26+'5C1AG_Collegiate'!AI26+'5C1M_GEO Mid'!AI26+Placeholder_Tallulah!AI26</f>
        <v>0</v>
      </c>
      <c r="AK26" s="72">
        <f>'5C1B_DArbonne'!AJ26+'5C1A_Madison'!AJ26+'5C1C_Intl High'!AJ26+'5C3_UnvView'!AK26+'5C1F_L.C. Charter'!AJ26+'5C1E_LFNO'!AJ26+'5C1D_NOMMA'!AJ26+'5C1AE_Noble Minds'!AJ26+'5C1J_Jeff Chamber'!AJ26+'5C1Q_Advantage'!AJ26+'5C1AF_JCFA-Laf'!AJ26+'5C1W_Willow'!AJ26+'5C1Z_Lincoln Prep'!AJ26+'5C1AA_Laurel'!AJ26+'5C1AB_Apex'!AJ26+'5C1AC_Smothers'!AJ26+'5C1AD_Greater'!AJ26+'5C1R_Iberville'!AJ26+'5C1N_Delta'!AJ26+'5C1S_LC Col Prep'!AJ26+'5C1T_Northeast'!AJ26+'5C1U_Acadiana Ren'!AJ26+'5C1I_LA Key'!AJ26+'5C1V_Laf Ren'!AJ26+'5C1O_Impact'!AJ26+'5C1P_Vision'!AJ26+'5C2_LAVCA'!AK26+'5C1H_Southwest'!AJ26+'5C1G_JS Clark'!AJ26+'5C1AH_BRUP'!AJ26+'5C1X_Tangi'!AJ26+'5C1Y_GEO'!AJ26+'5C1AI_Harmony'!AJ26+'5C1AJ_Athlos'!AJ26+'5C1AG_Collegiate'!AJ26+'5C1M_GEO Mid'!AJ26+Placeholder_Tallulah!AJ26</f>
        <v>0</v>
      </c>
      <c r="AL26" s="73">
        <f>'5C1B_DArbonne'!AK26+'5C1A_Madison'!AK26+'5C1C_Intl High'!AK26+'5C3_UnvView'!AL26+'5C1F_L.C. Charter'!AK26+'5C1E_LFNO'!AK26+'5C1D_NOMMA'!AK26+'5C1AE_Noble Minds'!AK26+'5C1J_Jeff Chamber'!AK26+'5C1Q_Advantage'!AK26+'5C1AF_JCFA-Laf'!AK26+'5C1W_Willow'!AK26+'5C1Z_Lincoln Prep'!AK26+'5C1AA_Laurel'!AK26+'5C1AB_Apex'!AK26+'5C1AC_Smothers'!AK26+'5C1AD_Greater'!AK26+'5C1R_Iberville'!AK26+'5C1N_Delta'!AK26+'5C1S_LC Col Prep'!AK26+'5C1T_Northeast'!AK26+'5C1U_Acadiana Ren'!AK26+'5C1I_LA Key'!AK26+'5C1V_Laf Ren'!AK26+'5C1O_Impact'!AK26+'5C1P_Vision'!AK26+'5C2_LAVCA'!AL26+'5C1H_Southwest'!AK26+'5C1G_JS Clark'!AK26+'5C1AH_BRUP'!AK26+'5C1X_Tangi'!AK26+'5C1Y_GEO'!AK26+'5C1AI_Harmony'!AK26+'5C1AJ_Athlos'!AK26+'5C1AG_Collegiate'!AK26+'5C1M_GEO Mid'!AK26+Placeholder_Tallulah!AK26</f>
        <v>0</v>
      </c>
      <c r="AM26" s="91">
        <f>'5C1B_DArbonne'!AL26+'5C1A_Madison'!AL26+'5C1C_Intl High'!AL26+'5C3_UnvView'!AM26+'5C1F_L.C. Charter'!AL26+'5C1E_LFNO'!AL26+'5C1D_NOMMA'!AL26+'5C1AE_Noble Minds'!AL26+'5C1J_Jeff Chamber'!AL26+'5C1Q_Advantage'!AL26+'5C1AF_JCFA-Laf'!AL26+'5C1W_Willow'!AL26+'5C1Z_Lincoln Prep'!AL26+'5C1AA_Laurel'!AL26+'5C1AB_Apex'!AL26+'5C1AC_Smothers'!AL26+'5C1AD_Greater'!AL26+'5C1R_Iberville'!AL26+'5C1N_Delta'!AL26+'5C1S_LC Col Prep'!AL26+'5C1T_Northeast'!AL26+'5C1U_Acadiana Ren'!AL26+'5C1I_LA Key'!AL26+'5C1V_Laf Ren'!AL26+'5C1O_Impact'!AL26+'5C1P_Vision'!AL26+'5C2_LAVCA'!AM26+'5C1H_Southwest'!AL26+'5C1G_JS Clark'!AL26+'5C1AH_BRUP'!AL26+'5C1X_Tangi'!AL26+'5C1Y_GEO'!AL26+'5C1AI_Harmony'!AL26+'5C1AJ_Athlos'!AL26+'5C1AG_Collegiate'!AL26+'5C1M_GEO Mid'!AL26+Placeholder_Tallulah!AL26</f>
        <v>85478</v>
      </c>
      <c r="AN26" s="82">
        <f>'5C1B_DArbonne'!AM26+'5C1A_Madison'!AM26+'5C1C_Intl High'!AM26+'5C3_UnvView'!AN26+'5C1F_L.C. Charter'!AM26+'5C1E_LFNO'!AM26+'5C1D_NOMMA'!AM26+'5C1AE_Noble Minds'!AM26+'5C1J_Jeff Chamber'!AM26+'5C1Q_Advantage'!AM26+'5C1AF_JCFA-Laf'!AM26+'5C1W_Willow'!AM26+'5C1Z_Lincoln Prep'!AM26+'5C1AA_Laurel'!AM26+'5C1AB_Apex'!AM26+'5C1AC_Smothers'!AM26+'5C1AD_Greater'!AM26+'5C1R_Iberville'!AM26+'5C1N_Delta'!AM26+'5C1S_LC Col Prep'!AM26+'5C1T_Northeast'!AM26+'5C1U_Acadiana Ren'!AM26+'5C1I_LA Key'!AM26+'5C1V_Laf Ren'!AM26+'5C1O_Impact'!AM26+'5C1P_Vision'!AM26+'5C2_LAVCA'!AN26+'5C1H_Southwest'!AM26+'5C1G_JS Clark'!AM26+'5C1AH_BRUP'!AM26+'5C1X_Tangi'!AM26+'5C1Y_GEO'!AM26+'5C1AI_Harmony'!AM26+'5C1AJ_Athlos'!AM26+'5C1AG_Collegiate'!AM26+'5C1M_GEO Mid'!AM26+Placeholder_Tallulah!AM26</f>
        <v>0</v>
      </c>
      <c r="AO26" s="91">
        <f>'5C1B_DArbonne'!AN26+'5C1A_Madison'!AN26+'5C1C_Intl High'!AN26+'5C3_UnvView'!AO26+'5C1F_L.C. Charter'!AN26+'5C1E_LFNO'!AN26+'5C1D_NOMMA'!AN26+'5C1AE_Noble Minds'!AN26+'5C1J_Jeff Chamber'!AN26+'5C1Q_Advantage'!AN26+'5C1AF_JCFA-Laf'!AN26+'5C1W_Willow'!AN26+'5C1Z_Lincoln Prep'!AN26+'5C1AA_Laurel'!AN26+'5C1AB_Apex'!AN26+'5C1AC_Smothers'!AN26+'5C1AD_Greater'!AN26+'5C1R_Iberville'!AN26+'5C1N_Delta'!AN26+'5C1S_LC Col Prep'!AN26+'5C1T_Northeast'!AN26+'5C1U_Acadiana Ren'!AN26+'5C1I_LA Key'!AN26+'5C1V_Laf Ren'!AN26+'5C1O_Impact'!AN26+'5C1P_Vision'!AN26+'5C2_LAVCA'!AO26+'5C1H_Southwest'!AN26+'5C1G_JS Clark'!AN26+'5C1AH_BRUP'!AN26+'5C1X_Tangi'!AN26+'5C1Y_GEO'!AN26+'5C1AI_Harmony'!AN26+'5C1AJ_Athlos'!AN26+'5C1AG_Collegiate'!AN26+'5C1M_GEO Mid'!AN26+Placeholder_Tallulah!AN26</f>
        <v>0</v>
      </c>
      <c r="AP26" s="72">
        <f>'5C1B_DArbonne'!AO26+'5C1A_Madison'!AO26+'5C1C_Intl High'!AO26+'5C3_UnvView'!AP26+'5C1F_L.C. Charter'!AO26+'5C1E_LFNO'!AO26+'5C1D_NOMMA'!AO26+'5C1AE_Noble Minds'!AO26+'5C1J_Jeff Chamber'!AO26+'5C1Q_Advantage'!AO26+'5C1AF_JCFA-Laf'!AO26+'5C1W_Willow'!AO26+'5C1Z_Lincoln Prep'!AO26+'5C1AA_Laurel'!AO26+'5C1AB_Apex'!AO26+'5C1AC_Smothers'!AO26+'5C1AD_Greater'!AO26+'5C1R_Iberville'!AO26+'5C1N_Delta'!AO26+'5C1S_LC Col Prep'!AO26+'5C1T_Northeast'!AO26+'5C1U_Acadiana Ren'!AO26+'5C1I_LA Key'!AO26+'5C1V_Laf Ren'!AO26+'5C1O_Impact'!AO26+'5C1P_Vision'!AO26+'5C2_LAVCA'!AP26+'5C1H_Southwest'!AO26+'5C1G_JS Clark'!AO26+'5C1AH_BRUP'!AO26+'5C1X_Tangi'!AO26+'5C1Y_GEO'!AO26+'5C1AI_Harmony'!AO26+'5C1AJ_Athlos'!AO26+'5C1AG_Collegiate'!AO26+'5C1M_GEO Mid'!AO26+Placeholder_Tallulah!AO26</f>
        <v>0</v>
      </c>
      <c r="AQ26" s="91">
        <f>'5C1B_DArbonne'!AP26+'5C1A_Madison'!AP26+'5C1C_Intl High'!AP26+'5C3_UnvView'!AQ26+'5C1F_L.C. Charter'!AP26+'5C1E_LFNO'!AP26+'5C1D_NOMMA'!AP26+'5C1AE_Noble Minds'!AP26+'5C1J_Jeff Chamber'!AP26+'5C1Q_Advantage'!AP26+'5C1AF_JCFA-Laf'!AP26+'5C1W_Willow'!AP26+'5C1Z_Lincoln Prep'!AP26+'5C1AA_Laurel'!AP26+'5C1AB_Apex'!AP26+'5C1AC_Smothers'!AP26+'5C1AD_Greater'!AP26+'5C1R_Iberville'!AP26+'5C1N_Delta'!AP26+'5C1S_LC Col Prep'!AP26+'5C1T_Northeast'!AP26+'5C1U_Acadiana Ren'!AP26+'5C1I_LA Key'!AP26+'5C1V_Laf Ren'!AP26+'5C1O_Impact'!AP26+'5C1P_Vision'!AP26+'5C2_LAVCA'!AQ26+'5C1H_Southwest'!AP26+'5C1G_JS Clark'!AP26+'5C1AH_BRUP'!AP26+'5C1X_Tangi'!AP26+'5C1Y_GEO'!AP26+'5C1AI_Harmony'!AP26+'5C1AJ_Athlos'!AP26+'5C1AG_Collegiate'!AP26+'5C1M_GEO Mid'!AP26+Placeholder_Tallulah!AP26</f>
        <v>0</v>
      </c>
      <c r="AR26" s="72">
        <f>'5C1B_DArbonne'!AQ26+'5C1A_Madison'!AQ26+'5C1C_Intl High'!AQ26+'5C3_UnvView'!AR26+'5C1F_L.C. Charter'!AQ26+'5C1E_LFNO'!AQ26+'5C1D_NOMMA'!AQ26+'5C1AE_Noble Minds'!AQ26+'5C1J_Jeff Chamber'!AQ26+'5C1Q_Advantage'!AQ26+'5C1AF_JCFA-Laf'!AQ26+'5C1W_Willow'!AQ26+'5C1Z_Lincoln Prep'!AQ26+'5C1AA_Laurel'!AQ26+'5C1AB_Apex'!AQ26+'5C1AC_Smothers'!AQ26+'5C1AD_Greater'!AQ26+'5C1R_Iberville'!AQ26+'5C1N_Delta'!AQ26+'5C1S_LC Col Prep'!AQ26+'5C1T_Northeast'!AQ26+'5C1U_Acadiana Ren'!AQ26+'5C1I_LA Key'!AQ26+'5C1V_Laf Ren'!AQ26+'5C1O_Impact'!AQ26+'5C1P_Vision'!AQ26+'5C2_LAVCA'!AR26+'5C1H_Southwest'!AQ26+'5C1G_JS Clark'!AQ26+'5C1AH_BRUP'!AQ26+'5C1X_Tangi'!AQ26+'5C1Y_GEO'!AQ26+'5C1AI_Harmony'!AQ26+'5C1AJ_Athlos'!AQ26+'5C1AG_Collegiate'!AQ26+'5C1M_GEO Mid'!AQ26+Placeholder_Tallulah!AQ26</f>
        <v>0</v>
      </c>
      <c r="AS26" s="72">
        <f>'5C1B_DArbonne'!AR26+'5C1A_Madison'!AR26+'5C1C_Intl High'!AR26+'5C3_UnvView'!AS26+'5C1F_L.C. Charter'!AR26+'5C1E_LFNO'!AR26+'5C1D_NOMMA'!AR26+'5C1AE_Noble Minds'!AR26+'5C1J_Jeff Chamber'!AR26+'5C1Q_Advantage'!AR26+'5C1AF_JCFA-Laf'!AR26+'5C1W_Willow'!AR26+'5C1Z_Lincoln Prep'!AR26+'5C1AA_Laurel'!AR26+'5C1AB_Apex'!AR26+'5C1AC_Smothers'!AR26+'5C1AD_Greater'!AR26+'5C1R_Iberville'!AR26+'5C1N_Delta'!AR26+'5C1S_LC Col Prep'!AR26+'5C1T_Northeast'!AR26+'5C1U_Acadiana Ren'!AR26+'5C1I_LA Key'!AR26+'5C1V_Laf Ren'!AR26+'5C1O_Impact'!AR26+'5C1P_Vision'!AR26+'5C2_LAVCA'!AS26+'5C1H_Southwest'!AR26+'5C1G_JS Clark'!AR26+'5C1AH_BRUP'!AR26+'5C1X_Tangi'!AR26+'5C1Y_GEO'!AR26+'5C1AI_Harmony'!AR26+'5C1AJ_Athlos'!AR26+'5C1AG_Collegiate'!AR26+'5C1M_GEO Mid'!AR26+Placeholder_Tallulah!AR26</f>
        <v>0</v>
      </c>
      <c r="AT26" s="91">
        <f>'5C1B_DArbonne'!AS26+'5C1A_Madison'!AS26+'5C1C_Intl High'!AS26+'5C3_UnvView'!AT26+'5C1F_L.C. Charter'!AS26+'5C1E_LFNO'!AS26+'5C1D_NOMMA'!AS26+'5C1AE_Noble Minds'!AS26+'5C1J_Jeff Chamber'!AS26+'5C1Q_Advantage'!AS26+'5C1AF_JCFA-Laf'!AS26+'5C1W_Willow'!AS26+'5C1Z_Lincoln Prep'!AS26+'5C1AA_Laurel'!AS26+'5C1AB_Apex'!AS26+'5C1AC_Smothers'!AS26+'5C1AD_Greater'!AS26+'5C1R_Iberville'!AS26+'5C1N_Delta'!AS26+'5C1S_LC Col Prep'!AS26+'5C1T_Northeast'!AS26+'5C1U_Acadiana Ren'!AS26+'5C1I_LA Key'!AS26+'5C1V_Laf Ren'!AS26+'5C1O_Impact'!AS26+'5C1P_Vision'!AS26+'5C2_LAVCA'!AT26+'5C1H_Southwest'!AS26+'5C1G_JS Clark'!AS26+'5C1AH_BRUP'!AS26+'5C1X_Tangi'!AS26+'5C1Y_GEO'!AS26+'5C1AI_Harmony'!AS26+'5C1AJ_Athlos'!AS26+'5C1AG_Collegiate'!AS26+'5C1M_GEO Mid'!AS26+Placeholder_Tallulah!AS26</f>
        <v>7212</v>
      </c>
      <c r="AU26" s="81">
        <f t="shared" si="1"/>
        <v>0</v>
      </c>
      <c r="AV26" s="88">
        <f t="shared" si="2"/>
        <v>7212</v>
      </c>
      <c r="AW26" s="189"/>
      <c r="AX26" s="80" t="e">
        <f>'5C1B_DArbonne'!AU26+'5C1A_Madison'!AU26+'5C1C_Intl High'!AU26+'5C3_UnvView'!AV26+'5C1F_L.C. Charter'!AU26+'5C1E_LFNO'!AU26+'5C1D_NOMMA'!AU26+'5C1AE_Noble Minds'!AU26+'5C1J_Jeff Chamber'!AU26+'5C1Q_Advantage'!AU26+'5C1AF_JCFA-Laf'!AU26+'5C1W_Willow'!AU26+'5C1Z_Lincoln Prep'!AU26+'5C1AA_Laurel'!AU26+'5C1AB_Apex'!AU26+'5C1AC_Smothers'!AU26+'5C1AD_Greater'!AU26+'5C1R_Iberville'!AU26+'5C1N_Delta'!AU26+'5C1S_LC Col Prep'!AU26+'5C1T_Northeast'!AU26+'5C1U_Acadiana Ren'!AU26+'5C1I_LA Key'!AU26+'5C1V_Laf Ren'!AU26+'5C1O_Impact'!AU26+'5C1P_Vision'!AU26+'5C2_LAVCA'!AV26+'5C1H_Southwest'!AU26+'5C1G_JS Clark'!AU26+'5C1AH_BRUP'!AU26+'5C1X_Tangi'!AU26+'5C1Y_GEO'!AU26+'5C1AI_Harmony'!AU26+'5C1AJ_Athlos'!AU26+'5C1AG_Collegiate'!AU26+'5C1M_GEO Mid'!AU26+Placeholder_Tallulah!#REF!</f>
        <v>#REF!</v>
      </c>
      <c r="AY26" s="80">
        <f t="shared" si="3"/>
        <v>0</v>
      </c>
      <c r="AZ26" s="80" t="e">
        <f t="shared" si="4"/>
        <v>#REF!</v>
      </c>
    </row>
    <row r="27" spans="1:52" ht="16.149999999999999" customHeight="1" x14ac:dyDescent="0.2">
      <c r="A27" s="58">
        <v>21</v>
      </c>
      <c r="B27" s="59" t="s">
        <v>27</v>
      </c>
      <c r="C27" s="318">
        <f>'5C1B_DArbonne'!C27+'5C1A_Madison'!C27+'5C1C_Intl High'!C27+'5C3_UnvView'!C27+'5C1F_L.C. Charter'!C27+'5C1E_LFNO'!C27+'5C1D_NOMMA'!C27+'5C1AE_Noble Minds'!C27+'5C1J_Jeff Chamber'!C27+'5C1Q_Advantage'!C27+'5C1AF_JCFA-Laf'!C27+'5C1W_Willow'!C27+'5C1Z_Lincoln Prep'!C27+'5C1AA_Laurel'!C27+'5C1AB_Apex'!C27+'5C1AC_Smothers'!C27+'5C1AD_Greater'!C27+'5C1R_Iberville'!C27+'5C1N_Delta'!C27+'5C1S_LC Col Prep'!C27+'5C1T_Northeast'!C27+'5C1U_Acadiana Ren'!C27+'5C1I_LA Key'!C27+'5C1V_Laf Ren'!C27+'5C1O_Impact'!C27+'5C1P_Vision'!C27+'5C2_LAVCA'!C27+'5C1H_Southwest'!C27+'5C1G_JS Clark'!C27+'5C1AH_BRUP'!C27+'5C1X_Tangi'!C27+'5C1Y_GEO'!C27+'5C1AI_Harmony'!C27+'5C1AJ_Athlos'!C27+'5C1AG_Collegiate'!C27+'5C1M_GEO Mid'!C27+Placeholder_Tallulah!C27</f>
        <v>0</v>
      </c>
      <c r="D27" s="60">
        <f>'Source Data'!H27</f>
        <v>4964.0768196326962</v>
      </c>
      <c r="E27" s="65">
        <f>'5C1B_DArbonne'!E27+'5C1A_Madison'!E27+'5C1C_Intl High'!E27+'5C3_UnvView'!E27+'5C1F_L.C. Charter'!E27+'5C1E_LFNO'!E27+'5C1D_NOMMA'!E27+'5C1AE_Noble Minds'!E27+'5C1J_Jeff Chamber'!E27+'5C1Q_Advantage'!E27+'5C1AF_JCFA-Laf'!E27+'5C1W_Willow'!E27+'5C1Z_Lincoln Prep'!E27+'5C1AA_Laurel'!E27+'5C1AB_Apex'!E27+'5C1AC_Smothers'!E27+'5C1AD_Greater'!E27+'5C1R_Iberville'!E27+'5C1N_Delta'!E27+'5C1S_LC Col Prep'!E27+'5C1T_Northeast'!E27+'5C1U_Acadiana Ren'!E27+'5C1I_LA Key'!E27+'5C1V_Laf Ren'!E27+'5C1O_Impact'!E27+'5C1P_Vision'!E27+'5C2_LAVCA'!E27+'5C1H_Southwest'!E27+'5C1G_JS Clark'!E27+'5C1AH_BRUP'!E27+'5C1X_Tangi'!E27+'5C1Y_GEO'!E27+'5C1AI_Harmony'!E27+'5C1AJ_Athlos'!E27+'5C1AG_Collegiate'!E27+'5C1M_GEO Mid'!E27+Placeholder_Tallulah!E27</f>
        <v>0</v>
      </c>
      <c r="F27" s="336">
        <f>'5C1B_DArbonne'!F27+'5C1A_Madison'!F27+'5C1C_Intl High'!F27+'5C3_UnvView'!F27+'5C1F_L.C. Charter'!F27+'5C1E_LFNO'!F27+'5C1D_NOMMA'!F27+'5C1AE_Noble Minds'!F27+'5C1J_Jeff Chamber'!F27+'5C1Q_Advantage'!F27+'5C1AF_JCFA-Laf'!F27+'5C1W_Willow'!F27+'5C1Z_Lincoln Prep'!F27+'5C1AA_Laurel'!F27+'5C1AB_Apex'!F27+'5C1AC_Smothers'!F27+'5C1AD_Greater'!F27+'5C1R_Iberville'!F27+'5C1N_Delta'!F27+'5C1S_LC Col Prep'!F27+'5C1T_Northeast'!F27+'5C1U_Acadiana Ren'!F27+'5C1I_LA Key'!F27+'5C1V_Laf Ren'!F27+'5C1O_Impact'!F27+'5C1P_Vision'!F27+'5C2_LAVCA'!F27+'5C1H_Southwest'!F27+'5C1G_JS Clark'!F27+'5C1AH_BRUP'!F27+'5C1X_Tangi'!F27+'5C1Y_GEO'!F27+'5C1AI_Harmony'!F27+'5C1AJ_Athlos'!F27+'5C1AG_Collegiate'!F27+'5C1M_GEO Mid'!F27+Placeholder_Tallulah!F27</f>
        <v>0</v>
      </c>
      <c r="G27" s="60">
        <f>'Source Data'!I27</f>
        <v>705.05691404533979</v>
      </c>
      <c r="H27" s="65">
        <f>'5C1B_DArbonne'!H27+'5C1A_Madison'!H27+'5C1C_Intl High'!H27+'5C3_UnvView'!H27+'5C1F_L.C. Charter'!H27+'5C1E_LFNO'!H27+'5C1D_NOMMA'!H27+'5C1AE_Noble Minds'!H27+'5C1J_Jeff Chamber'!H27+'5C1Q_Advantage'!H27+'5C1AF_JCFA-Laf'!H27+'5C1W_Willow'!H27+'5C1Z_Lincoln Prep'!H27+'5C1AA_Laurel'!H27+'5C1AB_Apex'!H27+'5C1AC_Smothers'!H27+'5C1AD_Greater'!H27+'5C1R_Iberville'!H27+'5C1N_Delta'!H27+'5C1S_LC Col Prep'!H27+'5C1T_Northeast'!H27+'5C1U_Acadiana Ren'!H27+'5C1I_LA Key'!H27+'5C1V_Laf Ren'!H27+'5C1O_Impact'!H27+'5C1P_Vision'!H27+'5C2_LAVCA'!H27+'5C1H_Southwest'!H27+'5C1G_JS Clark'!H27+'5C1AH_BRUP'!H27+'5C1X_Tangi'!H27+'5C1Y_GEO'!H27+'5C1AI_Harmony'!H27+'5C1AJ_Athlos'!H27+'5C1AG_Collegiate'!H27+'5C1M_GEO Mid'!H27+Placeholder_Tallulah!H27</f>
        <v>0</v>
      </c>
      <c r="I27" s="336">
        <f>'5C1B_DArbonne'!I27+'5C1A_Madison'!I27+'5C1C_Intl High'!I27+'5C3_UnvView'!I27+'5C1F_L.C. Charter'!I27+'5C1E_LFNO'!I27+'5C1D_NOMMA'!I27+'5C1AE_Noble Minds'!I27+'5C1J_Jeff Chamber'!I27+'5C1Q_Advantage'!I27+'5C1AF_JCFA-Laf'!I27+'5C1W_Willow'!I27+'5C1Z_Lincoln Prep'!I27+'5C1AA_Laurel'!I27+'5C1AB_Apex'!I27+'5C1AC_Smothers'!I27+'5C1AD_Greater'!I27+'5C1R_Iberville'!I27+'5C1N_Delta'!I27+'5C1S_LC Col Prep'!I27+'5C1T_Northeast'!I27+'5C1U_Acadiana Ren'!I27+'5C1I_LA Key'!I27+'5C1V_Laf Ren'!I27+'5C1O_Impact'!I27+'5C1P_Vision'!I27+'5C2_LAVCA'!I27+'5C1H_Southwest'!I27+'5C1G_JS Clark'!I27+'5C1AH_BRUP'!I27+'5C1X_Tangi'!I27+'5C1Y_GEO'!I27+'5C1AI_Harmony'!I27+'5C1AJ_Athlos'!I27+'5C1AG_Collegiate'!I27+'5C1M_GEO Mid'!I27+Placeholder_Tallulah!I27</f>
        <v>0</v>
      </c>
      <c r="J27" s="60">
        <f>'Source Data'!J27</f>
        <v>192.28824928509266</v>
      </c>
      <c r="K27" s="65">
        <f>'5C1B_DArbonne'!K27+'5C1A_Madison'!K27+'5C1C_Intl High'!K27+'5C3_UnvView'!K27+'5C1F_L.C. Charter'!K27+'5C1E_LFNO'!K27+'5C1D_NOMMA'!K27+'5C1AE_Noble Minds'!K27+'5C1J_Jeff Chamber'!K27+'5C1Q_Advantage'!K27+'5C1AF_JCFA-Laf'!K27+'5C1W_Willow'!K27+'5C1Z_Lincoln Prep'!K27+'5C1AA_Laurel'!K27+'5C1AB_Apex'!K27+'5C1AC_Smothers'!K27+'5C1AD_Greater'!K27+'5C1R_Iberville'!K27+'5C1N_Delta'!K27+'5C1S_LC Col Prep'!K27+'5C1T_Northeast'!K27+'5C1U_Acadiana Ren'!K27+'5C1I_LA Key'!K27+'5C1V_Laf Ren'!K27+'5C1O_Impact'!K27+'5C1P_Vision'!K27+'5C2_LAVCA'!K27+'5C1H_Southwest'!K27+'5C1G_JS Clark'!K27+'5C1AH_BRUP'!K27+'5C1X_Tangi'!K27+'5C1Y_GEO'!K27+'5C1AI_Harmony'!K27+'5C1AJ_Athlos'!K27+'5C1AG_Collegiate'!K27+'5C1M_GEO Mid'!K27+Placeholder_Tallulah!K27</f>
        <v>0</v>
      </c>
      <c r="L27" s="336">
        <f>'5C1B_DArbonne'!L27+'5C1A_Madison'!L27+'5C1C_Intl High'!L27+'5C3_UnvView'!L27+'5C1F_L.C. Charter'!L27+'5C1E_LFNO'!L27+'5C1D_NOMMA'!L27+'5C1AE_Noble Minds'!L27+'5C1J_Jeff Chamber'!L27+'5C1Q_Advantage'!L27+'5C1AF_JCFA-Laf'!L27+'5C1W_Willow'!L27+'5C1Z_Lincoln Prep'!L27+'5C1AA_Laurel'!L27+'5C1AB_Apex'!L27+'5C1AC_Smothers'!L27+'5C1AD_Greater'!L27+'5C1R_Iberville'!L27+'5C1N_Delta'!L27+'5C1S_LC Col Prep'!L27+'5C1T_Northeast'!L27+'5C1U_Acadiana Ren'!L27+'5C1I_LA Key'!L27+'5C1V_Laf Ren'!L27+'5C1O_Impact'!L27+'5C1P_Vision'!L27+'5C2_LAVCA'!L27+'5C1H_Southwest'!L27+'5C1G_JS Clark'!L27+'5C1AH_BRUP'!L27+'5C1X_Tangi'!L27+'5C1Y_GEO'!L27+'5C1AI_Harmony'!L27+'5C1AJ_Athlos'!L27+'5C1AG_Collegiate'!L27+'5C1M_GEO Mid'!L27+Placeholder_Tallulah!L27</f>
        <v>0</v>
      </c>
      <c r="M27" s="60">
        <f>'Source Data'!K27</f>
        <v>4807.2062321273152</v>
      </c>
      <c r="N27" s="65">
        <f>'5C1B_DArbonne'!N27+'5C1A_Madison'!N27+'5C1C_Intl High'!N27+'5C3_UnvView'!N27+'5C1F_L.C. Charter'!N27+'5C1E_LFNO'!N27+'5C1D_NOMMA'!N27+'5C1AE_Noble Minds'!N27+'5C1J_Jeff Chamber'!N27+'5C1Q_Advantage'!N27+'5C1AF_JCFA-Laf'!N27+'5C1W_Willow'!N27+'5C1Z_Lincoln Prep'!N27+'5C1AA_Laurel'!N27+'5C1AB_Apex'!N27+'5C1AC_Smothers'!N27+'5C1AD_Greater'!N27+'5C1R_Iberville'!N27+'5C1N_Delta'!N27+'5C1S_LC Col Prep'!N27+'5C1T_Northeast'!N27+'5C1U_Acadiana Ren'!N27+'5C1I_LA Key'!N27+'5C1V_Laf Ren'!N27+'5C1O_Impact'!N27+'5C1P_Vision'!N27+'5C2_LAVCA'!N27+'5C1H_Southwest'!N27+'5C1G_JS Clark'!N27+'5C1AH_BRUP'!N27+'5C1X_Tangi'!N27+'5C1Y_GEO'!N27+'5C1AI_Harmony'!N27+'5C1AJ_Athlos'!N27+'5C1AG_Collegiate'!N27+'5C1M_GEO Mid'!N27+Placeholder_Tallulah!N27</f>
        <v>0</v>
      </c>
      <c r="O27" s="336">
        <f>'5C1B_DArbonne'!O27+'5C1A_Madison'!O27+'5C1C_Intl High'!O27+'5C3_UnvView'!O27+'5C1F_L.C. Charter'!O27+'5C1E_LFNO'!O27+'5C1D_NOMMA'!O27+'5C1AE_Noble Minds'!O27+'5C1J_Jeff Chamber'!O27+'5C1Q_Advantage'!O27+'5C1AF_JCFA-Laf'!O27+'5C1W_Willow'!O27+'5C1Z_Lincoln Prep'!O27+'5C1AA_Laurel'!O27+'5C1AB_Apex'!O27+'5C1AC_Smothers'!O27+'5C1AD_Greater'!O27+'5C1R_Iberville'!O27+'5C1N_Delta'!O27+'5C1S_LC Col Prep'!O27+'5C1T_Northeast'!O27+'5C1U_Acadiana Ren'!O27+'5C1I_LA Key'!O27+'5C1V_Laf Ren'!O27+'5C1O_Impact'!O27+'5C1P_Vision'!O27+'5C2_LAVCA'!O27+'5C1H_Southwest'!O27+'5C1G_JS Clark'!O27+'5C1AH_BRUP'!O27+'5C1X_Tangi'!O27+'5C1Y_GEO'!O27+'5C1AI_Harmony'!O27+'5C1AJ_Athlos'!O27+'5C1AG_Collegiate'!O27+'5C1M_GEO Mid'!O27+Placeholder_Tallulah!O27</f>
        <v>0</v>
      </c>
      <c r="P27" s="60">
        <f>'Source Data'!L27</f>
        <v>1922.8824928509262</v>
      </c>
      <c r="Q27" s="65">
        <f>'5C1B_DArbonne'!Q27+'5C1A_Madison'!Q27+'5C1C_Intl High'!Q27+'5C3_UnvView'!Q27+'5C1F_L.C. Charter'!Q27+'5C1E_LFNO'!Q27+'5C1D_NOMMA'!Q27+'5C1AE_Noble Minds'!Q27+'5C1J_Jeff Chamber'!Q27+'5C1Q_Advantage'!Q27+'5C1AF_JCFA-Laf'!Q27+'5C1W_Willow'!Q27+'5C1Z_Lincoln Prep'!Q27+'5C1AA_Laurel'!Q27+'5C1AB_Apex'!Q27+'5C1AC_Smothers'!Q27+'5C1AD_Greater'!Q27+'5C1R_Iberville'!Q27+'5C1N_Delta'!Q27+'5C1S_LC Col Prep'!Q27+'5C1T_Northeast'!Q27+'5C1U_Acadiana Ren'!Q27+'5C1I_LA Key'!Q27+'5C1V_Laf Ren'!Q27+'5C1O_Impact'!Q27+'5C1P_Vision'!Q27+'5C2_LAVCA'!Q27+'5C1H_Southwest'!Q27+'5C1G_JS Clark'!Q27+'5C1AH_BRUP'!Q27+'5C1X_Tangi'!Q27+'5C1Y_GEO'!Q27+'5C1AI_Harmony'!Q27+'5C1AJ_Athlos'!Q27+'5C1AG_Collegiate'!Q27+'5C1M_GEO Mid'!Q27+Placeholder_Tallulah!Q27</f>
        <v>0</v>
      </c>
      <c r="R27" s="92">
        <f>'5C1B_DArbonne'!R27+'5C1A_Madison'!R27+'5C1C_Intl High'!R27+'5C3_UnvView'!R27+'5C1F_L.C. Charter'!R27+'5C1E_LFNO'!R27+'5C1D_NOMMA'!R27+'5C1AE_Noble Minds'!R27+'5C1J_Jeff Chamber'!R27+'5C1Q_Advantage'!R27+'5C1AF_JCFA-Laf'!R27+'5C1W_Willow'!R27+'5C1Z_Lincoln Prep'!R27+'5C1AA_Laurel'!R27+'5C1AB_Apex'!R27+'5C1AC_Smothers'!R27+'5C1AD_Greater'!R27+'5C1R_Iberville'!R27+'5C1N_Delta'!R27+'5C1S_LC Col Prep'!R27+'5C1T_Northeast'!R27+'5C1U_Acadiana Ren'!R27+'5C1I_LA Key'!R27+'5C1V_Laf Ren'!R27+'5C1O_Impact'!R27+'5C1P_Vision'!R27+'5C2_LAVCA'!R27+'5C1H_Southwest'!R27+'5C1G_JS Clark'!R27+'5C1AH_BRUP'!R27+'5C1X_Tangi'!R27+'5C1Y_GEO'!R27+'5C1AI_Harmony'!R27+'5C1AJ_Athlos'!R27+'5C1AG_Collegiate'!R27+'5C1M_GEO Mid'!R27+Placeholder_Tallulah!R27</f>
        <v>90323</v>
      </c>
      <c r="S27" s="1372">
        <f>'5C3_UnvView'!S27+'5C2_LAVCA'!S27</f>
        <v>8104</v>
      </c>
      <c r="T27" s="60">
        <f>'5C1B_DArbonne'!S27+'5C1A_Madison'!S27+'5C1C_Intl High'!S27+'5C3_UnvView'!T27+'5C1F_L.C. Charter'!S27+'5C1E_LFNO'!S27+'5C1D_NOMMA'!S27+'5C1AE_Noble Minds'!S27+'5C1J_Jeff Chamber'!S27+'5C1Q_Advantage'!S27+'5C1AF_JCFA-Laf'!S27+'5C1W_Willow'!S27+'5C1Z_Lincoln Prep'!S27+'5C1AA_Laurel'!S27+'5C1AB_Apex'!S27+'5C1AC_Smothers'!S27+'5C1AD_Greater'!S27+'5C1R_Iberville'!S27+'5C1N_Delta'!S27+'5C1S_LC Col Prep'!S27+'5C1T_Northeast'!S27+'5C1U_Acadiana Ren'!S27+'5C1I_LA Key'!S27+'5C1V_Laf Ren'!S27+'5C1O_Impact'!S27+'5C1P_Vision'!S27+'5C2_LAVCA'!T27+'5C1H_Southwest'!S27+'5C1G_JS Clark'!S27+'5C1AH_BRUP'!S27+'5C1X_Tangi'!S27+'5C1Y_GEO'!S27+'5C1AI_Harmony'!S27+'5C1AJ_Athlos'!S27+'5C1AG_Collegiate'!S27+'5C1M_GEO Mid'!S27+Placeholder_Tallulah!S27</f>
        <v>0</v>
      </c>
      <c r="U27" s="60">
        <f>'5C1B_DArbonne'!T27+'5C1A_Madison'!T27+'5C1C_Intl High'!T27+'5C3_UnvView'!U27+'5C1F_L.C. Charter'!T27+'5C1E_LFNO'!T27+'5C1D_NOMMA'!T27+'5C1AE_Noble Minds'!T27+'5C1J_Jeff Chamber'!T27+'5C1Q_Advantage'!T27+'5C1AF_JCFA-Laf'!T27+'5C1W_Willow'!T27+'5C1Z_Lincoln Prep'!T27+'5C1AA_Laurel'!T27+'5C1AB_Apex'!T27+'5C1AC_Smothers'!T27+'5C1AD_Greater'!T27+'5C1R_Iberville'!T27+'5C1N_Delta'!T27+'5C1S_LC Col Prep'!T27+'5C1T_Northeast'!T27+'5C1U_Acadiana Ren'!T27+'5C1I_LA Key'!T27+'5C1V_Laf Ren'!T27+'5C1O_Impact'!T27+'5C1P_Vision'!T27+'5C2_LAVCA'!U27+'5C1H_Southwest'!T27+'5C1G_JS Clark'!T27+'5C1AH_BRUP'!T27+'5C1X_Tangi'!T27+'5C1Y_GEO'!T27+'5C1AI_Harmony'!T27+'5C1AJ_Athlos'!T27+'5C1AG_Collegiate'!T27+'5C1M_GEO Mid'!T27+Placeholder_Tallulah!T27</f>
        <v>0</v>
      </c>
      <c r="V27" s="61">
        <f>'5C1B_DArbonne'!U27+'5C1A_Madison'!U27+'5C1C_Intl High'!U27+'5C3_UnvView'!V27+'5C1F_L.C. Charter'!U27+'5C1E_LFNO'!U27+'5C1D_NOMMA'!U27+'5C1AE_Noble Minds'!U27+'5C1J_Jeff Chamber'!U27+'5C1Q_Advantage'!U27+'5C1AF_JCFA-Laf'!U27+'5C1W_Willow'!U27+'5C1Z_Lincoln Prep'!U27+'5C1AA_Laurel'!U27+'5C1AB_Apex'!U27+'5C1AC_Smothers'!U27+'5C1AD_Greater'!U27+'5C1R_Iberville'!U27+'5C1N_Delta'!U27+'5C1S_LC Col Prep'!U27+'5C1T_Northeast'!U27+'5C1U_Acadiana Ren'!U27+'5C1I_LA Key'!U27+'5C1V_Laf Ren'!U27+'5C1O_Impact'!U27+'5C1P_Vision'!U27+'5C2_LAVCA'!V27+'5C1H_Southwest'!U27+'5C1G_JS Clark'!U27+'5C1AH_BRUP'!U27+'5C1X_Tangi'!U27+'5C1Y_GEO'!U27+'5C1AI_Harmony'!U27+'5C1AJ_Athlos'!U27+'5C1AG_Collegiate'!U27+'5C1M_GEO Mid'!U27+Placeholder_Tallulah!U27</f>
        <v>0</v>
      </c>
      <c r="W27" s="92">
        <f>'5C1B_DArbonne'!V27+'5C1A_Madison'!V27+'5C1C_Intl High'!V27+'5C3_UnvView'!W27+'5C1F_L.C. Charter'!V27+'5C1E_LFNO'!V27+'5C1D_NOMMA'!V27+'5C1AE_Noble Minds'!V27+'5C1J_Jeff Chamber'!V27+'5C1Q_Advantage'!V27+'5C1AF_JCFA-Laf'!V27+'5C1W_Willow'!V27+'5C1Z_Lincoln Prep'!V27+'5C1AA_Laurel'!V27+'5C1AB_Apex'!V27+'5C1AC_Smothers'!V27+'5C1AD_Greater'!V27+'5C1R_Iberville'!V27+'5C1N_Delta'!V27+'5C1S_LC Col Prep'!V27+'5C1T_Northeast'!V27+'5C1U_Acadiana Ren'!V27+'5C1I_LA Key'!V27+'5C1V_Laf Ren'!V27+'5C1O_Impact'!V27+'5C1P_Vision'!V27+'5C2_LAVCA'!W27+'5C1H_Southwest'!V27+'5C1G_JS Clark'!V27+'5C1AH_BRUP'!V27+'5C1X_Tangi'!V27+'5C1Y_GEO'!V27+'5C1AI_Harmony'!V27+'5C1AJ_Athlos'!V27+'5C1AG_Collegiate'!V27+'5C1M_GEO Mid'!V27+Placeholder_Tallulah!V27</f>
        <v>0</v>
      </c>
      <c r="X27" s="65">
        <f>'5C1B_DArbonne'!W27+'5C1A_Madison'!W27+'5C1C_Intl High'!W27+'5C3_UnvView'!X27+'5C1F_L.C. Charter'!W27+'5C1E_LFNO'!W27+'5C1D_NOMMA'!W27+'5C1AE_Noble Minds'!W27+'5C1J_Jeff Chamber'!W27+'5C1Q_Advantage'!W27+'5C1AF_JCFA-Laf'!W27+'5C1W_Willow'!W27+'5C1Z_Lincoln Prep'!W27+'5C1AA_Laurel'!W27+'5C1AB_Apex'!W27+'5C1AC_Smothers'!W27+'5C1AD_Greater'!W27+'5C1R_Iberville'!W27+'5C1N_Delta'!W27+'5C1S_LC Col Prep'!W27+'5C1T_Northeast'!W27+'5C1U_Acadiana Ren'!W27+'5C1I_LA Key'!W27+'5C1V_Laf Ren'!W27+'5C1O_Impact'!W27+'5C1P_Vision'!W27+'5C2_LAVCA'!X27+'5C1H_Southwest'!W27+'5C1G_JS Clark'!W27+'5C1AH_BRUP'!W27+'5C1X_Tangi'!W27+'5C1Y_GEO'!W27+'5C1AI_Harmony'!W27+'5C1AJ_Athlos'!W27+'5C1AG_Collegiate'!W27+'5C1M_GEO Mid'!W27+Placeholder_Tallulah!W27</f>
        <v>0</v>
      </c>
      <c r="Y27" s="92">
        <f>'5C1B_DArbonne'!X27+'5C1A_Madison'!X27+'5C1C_Intl High'!X27+'5C3_UnvView'!Y27+'5C1F_L.C. Charter'!X27+'5C1E_LFNO'!X27+'5C1D_NOMMA'!X27+'5C1AE_Noble Minds'!X27+'5C1J_Jeff Chamber'!X27+'5C1Q_Advantage'!X27+'5C1AF_JCFA-Laf'!X27+'5C1W_Willow'!X27+'5C1Z_Lincoln Prep'!X27+'5C1AA_Laurel'!X27+'5C1AB_Apex'!X27+'5C1AC_Smothers'!X27+'5C1AD_Greater'!X27+'5C1R_Iberville'!X27+'5C1N_Delta'!X27+'5C1S_LC Col Prep'!X27+'5C1T_Northeast'!X27+'5C1U_Acadiana Ren'!X27+'5C1I_LA Key'!X27+'5C1V_Laf Ren'!X27+'5C1O_Impact'!X27+'5C1P_Vision'!X27+'5C2_LAVCA'!Y27+'5C1H_Southwest'!X27+'5C1G_JS Clark'!X27+'5C1AH_BRUP'!X27+'5C1X_Tangi'!X27+'5C1Y_GEO'!X27+'5C1AI_Harmony'!X27+'5C1AJ_Athlos'!X27+'5C1AG_Collegiate'!X27+'5C1M_GEO Mid'!X27+Placeholder_Tallulah!X27</f>
        <v>0</v>
      </c>
      <c r="Z27" s="60">
        <f>'5C1B_DArbonne'!Y27+'5C1A_Madison'!Y27+'5C1C_Intl High'!Y27+'5C3_UnvView'!Z27+'5C1F_L.C. Charter'!Y27+'5C1E_LFNO'!Y27+'5C1D_NOMMA'!Y27+'5C1AE_Noble Minds'!Y27+'5C1J_Jeff Chamber'!Y27+'5C1Q_Advantage'!Y27+'5C1AF_JCFA-Laf'!Y27+'5C1W_Willow'!Y27+'5C1Z_Lincoln Prep'!Y27+'5C1AA_Laurel'!Y27+'5C1AB_Apex'!Y27+'5C1AC_Smothers'!Y27+'5C1AD_Greater'!Y27+'5C1R_Iberville'!Y27+'5C1N_Delta'!Y27+'5C1S_LC Col Prep'!Y27+'5C1T_Northeast'!Y27+'5C1U_Acadiana Ren'!Y27+'5C1I_LA Key'!Y27+'5C1V_Laf Ren'!Y27+'5C1O_Impact'!Y27+'5C1P_Vision'!Y27+'5C2_LAVCA'!Z27+'5C1H_Southwest'!Y27+'5C1G_JS Clark'!Y27+'5C1AH_BRUP'!Y27+'5C1X_Tangi'!Y27+'5C1Y_GEO'!Y27+'5C1AI_Harmony'!Y27+'5C1AJ_Athlos'!Y27+'5C1AG_Collegiate'!Y27+'5C1M_GEO Mid'!Y27+Placeholder_Tallulah!Y27</f>
        <v>0</v>
      </c>
      <c r="AA27" s="92">
        <f>'5C1B_DArbonne'!Z27+'5C1A_Madison'!Z27+'5C1C_Intl High'!Z27+'5C3_UnvView'!AA27+'5C1F_L.C. Charter'!Z27+'5C1E_LFNO'!Z27+'5C1D_NOMMA'!Z27+'5C1AE_Noble Minds'!Z27+'5C1J_Jeff Chamber'!Z27+'5C1Q_Advantage'!Z27+'5C1AF_JCFA-Laf'!Z27+'5C1W_Willow'!Z27+'5C1Z_Lincoln Prep'!Z27+'5C1AA_Laurel'!Z27+'5C1AB_Apex'!Z27+'5C1AC_Smothers'!Z27+'5C1AD_Greater'!Z27+'5C1R_Iberville'!Z27+'5C1N_Delta'!Z27+'5C1S_LC Col Prep'!Z27+'5C1T_Northeast'!Z27+'5C1U_Acadiana Ren'!Z27+'5C1I_LA Key'!Z27+'5C1V_Laf Ren'!Z27+'5C1O_Impact'!Z27+'5C1P_Vision'!Z27+'5C2_LAVCA'!AA27+'5C1H_Southwest'!Z27+'5C1G_JS Clark'!Z27+'5C1AH_BRUP'!Z27+'5C1X_Tangi'!Z27+'5C1Y_GEO'!Z27+'5C1AI_Harmony'!Z27+'5C1AJ_Athlos'!Z27+'5C1AG_Collegiate'!Z27+'5C1M_GEO Mid'!Z27+Placeholder_Tallulah!Z27</f>
        <v>0</v>
      </c>
      <c r="AB27" s="60">
        <f>'5C1B_DArbonne'!AA27+'5C1A_Madison'!AA27+'5C1C_Intl High'!AA27+'5C3_UnvView'!AB27+'5C1F_L.C. Charter'!AA27+'5C1E_LFNO'!AA27+'5C1D_NOMMA'!AA27+'5C1AE_Noble Minds'!AA27+'5C1J_Jeff Chamber'!AA27+'5C1Q_Advantage'!AA27+'5C1AF_JCFA-Laf'!AA27+'5C1W_Willow'!AA27+'5C1Z_Lincoln Prep'!AA27+'5C1AA_Laurel'!AA27+'5C1AB_Apex'!AA27+'5C1AC_Smothers'!AA27+'5C1AD_Greater'!AA27+'5C1R_Iberville'!AA27+'5C1N_Delta'!AA27+'5C1S_LC Col Prep'!AA27+'5C1T_Northeast'!AA27+'5C1U_Acadiana Ren'!AA27+'5C1I_LA Key'!AA27+'5C1V_Laf Ren'!AA27+'5C1O_Impact'!AA27+'5C1P_Vision'!AA27+'5C2_LAVCA'!AB27+'5C1H_Southwest'!AA27+'5C1G_JS Clark'!AA27+'5C1AH_BRUP'!AA27+'5C1X_Tangi'!AA27+'5C1Y_GEO'!AA27+'5C1AI_Harmony'!AA27+'5C1AJ_Athlos'!AA27+'5C1AG_Collegiate'!AA27+'5C1M_GEO Mid'!AA27+Placeholder_Tallulah!AA27</f>
        <v>0</v>
      </c>
      <c r="AC27" s="60">
        <f>'5C1B_DArbonne'!AB27+'5C1A_Madison'!AB27+'5C1C_Intl High'!AB27+'5C3_UnvView'!AC27+'5C1F_L.C. Charter'!AB27+'5C1E_LFNO'!AB27+'5C1D_NOMMA'!AB27+'5C1AE_Noble Minds'!AB27+'5C1J_Jeff Chamber'!AB27+'5C1Q_Advantage'!AB27+'5C1AF_JCFA-Laf'!AB27+'5C1W_Willow'!AB27+'5C1Z_Lincoln Prep'!AB27+'5C1AA_Laurel'!AB27+'5C1AB_Apex'!AB27+'5C1AC_Smothers'!AB27+'5C1AD_Greater'!AB27+'5C1R_Iberville'!AB27+'5C1N_Delta'!AB27+'5C1S_LC Col Prep'!AB27+'5C1T_Northeast'!AB27+'5C1U_Acadiana Ren'!AB27+'5C1I_LA Key'!AB27+'5C1V_Laf Ren'!AB27+'5C1O_Impact'!AB27+'5C1P_Vision'!AB27+'5C2_LAVCA'!AC27+'5C1H_Southwest'!AB27+'5C1G_JS Clark'!AB27+'5C1AH_BRUP'!AB27+'5C1X_Tangi'!AB27+'5C1Y_GEO'!AB27+'5C1AI_Harmony'!AB27+'5C1AJ_Athlos'!AB27+'5C1AG_Collegiate'!AB27+'5C1M_GEO Mid'!AB27+Placeholder_Tallulah!AB27</f>
        <v>0</v>
      </c>
      <c r="AD27" s="92">
        <f>'5C1B_DArbonne'!AC27+'5C1A_Madison'!AC27+'5C1C_Intl High'!AC27+'5C3_UnvView'!AD27+'5C1F_L.C. Charter'!AC27+'5C1E_LFNO'!AC27+'5C1D_NOMMA'!AC27+'5C1AE_Noble Minds'!AC27+'5C1J_Jeff Chamber'!AC27+'5C1Q_Advantage'!AC27+'5C1AF_JCFA-Laf'!AC27+'5C1W_Willow'!AC27+'5C1Z_Lincoln Prep'!AC27+'5C1AA_Laurel'!AC27+'5C1AB_Apex'!AC27+'5C1AC_Smothers'!AC27+'5C1AD_Greater'!AC27+'5C1R_Iberville'!AC27+'5C1N_Delta'!AC27+'5C1S_LC Col Prep'!AC27+'5C1T_Northeast'!AC27+'5C1U_Acadiana Ren'!AC27+'5C1I_LA Key'!AC27+'5C1V_Laf Ren'!AC27+'5C1O_Impact'!AC27+'5C1P_Vision'!AC27+'5C2_LAVCA'!AD27+'5C1H_Southwest'!AC27+'5C1G_JS Clark'!AC27+'5C1AH_BRUP'!AC27+'5C1X_Tangi'!AC27+'5C1Y_GEO'!AC27+'5C1AI_Harmony'!AC27+'5C1AJ_Athlos'!AC27+'5C1AG_Collegiate'!AC27+'5C1M_GEO Mid'!AC27+Placeholder_Tallulah!AC27</f>
        <v>0</v>
      </c>
      <c r="AE27" s="96">
        <f>'5C1B_DArbonne'!AD27+'5C1A_Madison'!AD27+'5C1C_Intl High'!AD27+'5C3_UnvView'!AE27+'5C1F_L.C. Charter'!AD27+'5C1E_LFNO'!AD27+'5C1D_NOMMA'!AD27+'5C1AE_Noble Minds'!AD27+'5C1J_Jeff Chamber'!AD27+'5C1Q_Advantage'!AD27+'5C1AF_JCFA-Laf'!AD27+'5C1W_Willow'!AD27+'5C1Z_Lincoln Prep'!AD27+'5C1AA_Laurel'!AD27+'5C1AB_Apex'!AD27+'5C1AC_Smothers'!AD27+'5C1AD_Greater'!AD27+'5C1R_Iberville'!AD27+'5C1N_Delta'!AD27+'5C1S_LC Col Prep'!AD27+'5C1T_Northeast'!AD27+'5C1U_Acadiana Ren'!AD27+'5C1I_LA Key'!AD27+'5C1V_Laf Ren'!AD27+'5C1O_Impact'!AD27+'5C1P_Vision'!AD27+'5C2_LAVCA'!AE27+'5C1H_Southwest'!AD27+'5C1G_JS Clark'!AD27+'5C1AH_BRUP'!AD27+'5C1X_Tangi'!AD27+'5C1Y_GEO'!AD27+'5C1AI_Harmony'!AD27+'5C1AJ_Athlos'!AD27+'5C1AG_Collegiate'!AD27+'5C1M_GEO Mid'!AD27+Placeholder_Tallulah!AD27</f>
        <v>0</v>
      </c>
      <c r="AF27" s="66">
        <f>'Source Data'!N27</f>
        <v>2574</v>
      </c>
      <c r="AG27" s="89">
        <f>'5C1B_DArbonne'!AF27+'5C1A_Madison'!AF27+'5C1C_Intl High'!AF27+'5C3_UnvView'!AG27+'5C1F_L.C. Charter'!AF27+'5C1E_LFNO'!AF27+'5C1D_NOMMA'!AF27+'5C1AE_Noble Minds'!AF27+'5C1J_Jeff Chamber'!AF27+'5C1Q_Advantage'!AF27+'5C1AF_JCFA-Laf'!AF27+'5C1W_Willow'!AF27+'5C1Z_Lincoln Prep'!AF27+'5C1AA_Laurel'!AF27+'5C1AB_Apex'!AF27+'5C1AC_Smothers'!AF27+'5C1AD_Greater'!AF27+'5C1R_Iberville'!AF27+'5C1N_Delta'!AF27+'5C1S_LC Col Prep'!AF27+'5C1T_Northeast'!AF27+'5C1U_Acadiana Ren'!AF27+'5C1I_LA Key'!AF27+'5C1V_Laf Ren'!AF27+'5C1O_Impact'!AF27+'5C1P_Vision'!AF27+'5C2_LAVCA'!AG27+'5C1H_Southwest'!AF27+'5C1G_JS Clark'!AF27+'5C1AH_BRUP'!AF27+'5C1X_Tangi'!AF27+'5C1Y_GEO'!AF27+'5C1AI_Harmony'!AF27+'5C1AJ_Athlos'!AF27+'5C1AG_Collegiate'!AF27+'5C1M_GEO Mid'!AF27+Placeholder_Tallulah!AF27</f>
        <v>0</v>
      </c>
      <c r="AH27" s="318">
        <f>'5C1B_DArbonne'!AG27+'5C1A_Madison'!AG27+'5C1C_Intl High'!AG27+'5C3_UnvView'!AH27+'5C1F_L.C. Charter'!AG27+'5C1E_LFNO'!AG27+'5C1D_NOMMA'!AG27+'5C1AE_Noble Minds'!AG27+'5C1J_Jeff Chamber'!AG27+'5C1Q_Advantage'!AG27+'5C1AF_JCFA-Laf'!AG27+'5C1W_Willow'!AG27+'5C1Z_Lincoln Prep'!AG27+'5C1AA_Laurel'!AG27+'5C1AB_Apex'!AG27+'5C1AC_Smothers'!AG27+'5C1AD_Greater'!AG27+'5C1R_Iberville'!AG27+'5C1N_Delta'!AG27+'5C1S_LC Col Prep'!AG27+'5C1T_Northeast'!AG27+'5C1U_Acadiana Ren'!AG27+'5C1I_LA Key'!AG27+'5C1V_Laf Ren'!AG27+'5C1O_Impact'!AG27+'5C1P_Vision'!AG27+'5C2_LAVCA'!AH27+'5C1H_Southwest'!AG27+'5C1G_JS Clark'!AG27+'5C1AH_BRUP'!AG27+'5C1X_Tangi'!AG27+'5C1Y_GEO'!AG27+'5C1AI_Harmony'!AG27+'5C1AJ_Athlos'!AG27+'5C1AG_Collegiate'!AG27+'5C1M_GEO Mid'!AG27+Placeholder_Tallulah!AG27</f>
        <v>0</v>
      </c>
      <c r="AI27" s="66">
        <f>'5C1B_DArbonne'!AH27+'5C1A_Madison'!AH27+'5C1C_Intl High'!AH27+'5C3_UnvView'!AI27+'5C1F_L.C. Charter'!AH27+'5C1E_LFNO'!AH27+'5C1D_NOMMA'!AH27+'5C1AE_Noble Minds'!AH27+'5C1J_Jeff Chamber'!AH27+'5C1Q_Advantage'!AH27+'5C1AF_JCFA-Laf'!AH27+'5C1W_Willow'!AH27+'5C1Z_Lincoln Prep'!AH27+'5C1AA_Laurel'!AH27+'5C1AB_Apex'!AH27+'5C1AC_Smothers'!AH27+'5C1AD_Greater'!AH27+'5C1R_Iberville'!AH27+'5C1N_Delta'!AH27+'5C1S_LC Col Prep'!AH27+'5C1T_Northeast'!AH27+'5C1U_Acadiana Ren'!AH27+'5C1I_LA Key'!AH27+'5C1V_Laf Ren'!AH27+'5C1O_Impact'!AH27+'5C1P_Vision'!AH27+'5C2_LAVCA'!AI27+'5C1H_Southwest'!AH27+'5C1G_JS Clark'!AH27+'5C1AH_BRUP'!AH27+'5C1X_Tangi'!AH27+'5C1Y_GEO'!AH27+'5C1AI_Harmony'!AH27+'5C1AJ_Athlos'!AH27+'5C1AG_Collegiate'!AH27+'5C1M_GEO Mid'!AH27+Placeholder_Tallulah!AH27</f>
        <v>0</v>
      </c>
      <c r="AJ27" s="318">
        <f>'5C1B_DArbonne'!AI27+'5C1A_Madison'!AI27+'5C1C_Intl High'!AI27+'5C3_UnvView'!AJ27+'5C1F_L.C. Charter'!AI27+'5C1E_LFNO'!AI27+'5C1D_NOMMA'!AI27+'5C1AE_Noble Minds'!AI27+'5C1J_Jeff Chamber'!AI27+'5C1Q_Advantage'!AI27+'5C1AF_JCFA-Laf'!AI27+'5C1W_Willow'!AI27+'5C1Z_Lincoln Prep'!AI27+'5C1AA_Laurel'!AI27+'5C1AB_Apex'!AI27+'5C1AC_Smothers'!AI27+'5C1AD_Greater'!AI27+'5C1R_Iberville'!AI27+'5C1N_Delta'!AI27+'5C1S_LC Col Prep'!AI27+'5C1T_Northeast'!AI27+'5C1U_Acadiana Ren'!AI27+'5C1I_LA Key'!AI27+'5C1V_Laf Ren'!AI27+'5C1O_Impact'!AI27+'5C1P_Vision'!AI27+'5C2_LAVCA'!AJ27+'5C1H_Southwest'!AI27+'5C1G_JS Clark'!AI27+'5C1AH_BRUP'!AI27+'5C1X_Tangi'!AI27+'5C1Y_GEO'!AI27+'5C1AI_Harmony'!AI27+'5C1AJ_Athlos'!AI27+'5C1AG_Collegiate'!AI27+'5C1M_GEO Mid'!AI27+Placeholder_Tallulah!AI27</f>
        <v>0</v>
      </c>
      <c r="AK27" s="68">
        <f>'5C1B_DArbonne'!AJ27+'5C1A_Madison'!AJ27+'5C1C_Intl High'!AJ27+'5C3_UnvView'!AK27+'5C1F_L.C. Charter'!AJ27+'5C1E_LFNO'!AJ27+'5C1D_NOMMA'!AJ27+'5C1AE_Noble Minds'!AJ27+'5C1J_Jeff Chamber'!AJ27+'5C1Q_Advantage'!AJ27+'5C1AF_JCFA-Laf'!AJ27+'5C1W_Willow'!AJ27+'5C1Z_Lincoln Prep'!AJ27+'5C1AA_Laurel'!AJ27+'5C1AB_Apex'!AJ27+'5C1AC_Smothers'!AJ27+'5C1AD_Greater'!AJ27+'5C1R_Iberville'!AJ27+'5C1N_Delta'!AJ27+'5C1S_LC Col Prep'!AJ27+'5C1T_Northeast'!AJ27+'5C1U_Acadiana Ren'!AJ27+'5C1I_LA Key'!AJ27+'5C1V_Laf Ren'!AJ27+'5C1O_Impact'!AJ27+'5C1P_Vision'!AJ27+'5C2_LAVCA'!AK27+'5C1H_Southwest'!AJ27+'5C1G_JS Clark'!AJ27+'5C1AH_BRUP'!AJ27+'5C1X_Tangi'!AJ27+'5C1Y_GEO'!AJ27+'5C1AI_Harmony'!AJ27+'5C1AJ_Athlos'!AJ27+'5C1AG_Collegiate'!AJ27+'5C1M_GEO Mid'!AJ27+Placeholder_Tallulah!AJ27</f>
        <v>0</v>
      </c>
      <c r="AL27" s="67">
        <f>'5C1B_DArbonne'!AK27+'5C1A_Madison'!AK27+'5C1C_Intl High'!AK27+'5C3_UnvView'!AL27+'5C1F_L.C. Charter'!AK27+'5C1E_LFNO'!AK27+'5C1D_NOMMA'!AK27+'5C1AE_Noble Minds'!AK27+'5C1J_Jeff Chamber'!AK27+'5C1Q_Advantage'!AK27+'5C1AF_JCFA-Laf'!AK27+'5C1W_Willow'!AK27+'5C1Z_Lincoln Prep'!AK27+'5C1AA_Laurel'!AK27+'5C1AB_Apex'!AK27+'5C1AC_Smothers'!AK27+'5C1AD_Greater'!AK27+'5C1R_Iberville'!AK27+'5C1N_Delta'!AK27+'5C1S_LC Col Prep'!AK27+'5C1T_Northeast'!AK27+'5C1U_Acadiana Ren'!AK27+'5C1I_LA Key'!AK27+'5C1V_Laf Ren'!AK27+'5C1O_Impact'!AK27+'5C1P_Vision'!AK27+'5C2_LAVCA'!AL27+'5C1H_Southwest'!AK27+'5C1G_JS Clark'!AK27+'5C1AH_BRUP'!AK27+'5C1X_Tangi'!AK27+'5C1Y_GEO'!AK27+'5C1AI_Harmony'!AK27+'5C1AJ_Athlos'!AK27+'5C1AG_Collegiate'!AK27+'5C1M_GEO Mid'!AK27+Placeholder_Tallulah!AK27</f>
        <v>0</v>
      </c>
      <c r="AM27" s="89">
        <f>'5C1B_DArbonne'!AL27+'5C1A_Madison'!AL27+'5C1C_Intl High'!AL27+'5C3_UnvView'!AM27+'5C1F_L.C. Charter'!AL27+'5C1E_LFNO'!AL27+'5C1D_NOMMA'!AL27+'5C1AE_Noble Minds'!AL27+'5C1J_Jeff Chamber'!AL27+'5C1Q_Advantage'!AL27+'5C1AF_JCFA-Laf'!AL27+'5C1W_Willow'!AL27+'5C1Z_Lincoln Prep'!AL27+'5C1AA_Laurel'!AL27+'5C1AB_Apex'!AL27+'5C1AC_Smothers'!AL27+'5C1AD_Greater'!AL27+'5C1R_Iberville'!AL27+'5C1N_Delta'!AL27+'5C1S_LC Col Prep'!AL27+'5C1T_Northeast'!AL27+'5C1U_Acadiana Ren'!AL27+'5C1I_LA Key'!AL27+'5C1V_Laf Ren'!AL27+'5C1O_Impact'!AL27+'5C1P_Vision'!AL27+'5C2_LAVCA'!AM27+'5C1H_Southwest'!AL27+'5C1G_JS Clark'!AL27+'5C1AH_BRUP'!AL27+'5C1X_Tangi'!AL27+'5C1Y_GEO'!AL27+'5C1AI_Harmony'!AL27+'5C1AJ_Athlos'!AL27+'5C1AG_Collegiate'!AL27+'5C1M_GEO Mid'!AL27+Placeholder_Tallulah!AL27</f>
        <v>70269</v>
      </c>
      <c r="AN27" s="70">
        <f>'5C1B_DArbonne'!AM27+'5C1A_Madison'!AM27+'5C1C_Intl High'!AM27+'5C3_UnvView'!AN27+'5C1F_L.C. Charter'!AM27+'5C1E_LFNO'!AM27+'5C1D_NOMMA'!AM27+'5C1AE_Noble Minds'!AM27+'5C1J_Jeff Chamber'!AM27+'5C1Q_Advantage'!AM27+'5C1AF_JCFA-Laf'!AM27+'5C1W_Willow'!AM27+'5C1Z_Lincoln Prep'!AM27+'5C1AA_Laurel'!AM27+'5C1AB_Apex'!AM27+'5C1AC_Smothers'!AM27+'5C1AD_Greater'!AM27+'5C1R_Iberville'!AM27+'5C1N_Delta'!AM27+'5C1S_LC Col Prep'!AM27+'5C1T_Northeast'!AM27+'5C1U_Acadiana Ren'!AM27+'5C1I_LA Key'!AM27+'5C1V_Laf Ren'!AM27+'5C1O_Impact'!AM27+'5C1P_Vision'!AM27+'5C2_LAVCA'!AN27+'5C1H_Southwest'!AM27+'5C1G_JS Clark'!AM27+'5C1AH_BRUP'!AM27+'5C1X_Tangi'!AM27+'5C1Y_GEO'!AM27+'5C1AI_Harmony'!AM27+'5C1AJ_Athlos'!AM27+'5C1AG_Collegiate'!AM27+'5C1M_GEO Mid'!AM27+Placeholder_Tallulah!AM27</f>
        <v>0</v>
      </c>
      <c r="AO27" s="89">
        <f>'5C1B_DArbonne'!AN27+'5C1A_Madison'!AN27+'5C1C_Intl High'!AN27+'5C3_UnvView'!AO27+'5C1F_L.C. Charter'!AN27+'5C1E_LFNO'!AN27+'5C1D_NOMMA'!AN27+'5C1AE_Noble Minds'!AN27+'5C1J_Jeff Chamber'!AN27+'5C1Q_Advantage'!AN27+'5C1AF_JCFA-Laf'!AN27+'5C1W_Willow'!AN27+'5C1Z_Lincoln Prep'!AN27+'5C1AA_Laurel'!AN27+'5C1AB_Apex'!AN27+'5C1AC_Smothers'!AN27+'5C1AD_Greater'!AN27+'5C1R_Iberville'!AN27+'5C1N_Delta'!AN27+'5C1S_LC Col Prep'!AN27+'5C1T_Northeast'!AN27+'5C1U_Acadiana Ren'!AN27+'5C1I_LA Key'!AN27+'5C1V_Laf Ren'!AN27+'5C1O_Impact'!AN27+'5C1P_Vision'!AN27+'5C2_LAVCA'!AO27+'5C1H_Southwest'!AN27+'5C1G_JS Clark'!AN27+'5C1AH_BRUP'!AN27+'5C1X_Tangi'!AN27+'5C1Y_GEO'!AN27+'5C1AI_Harmony'!AN27+'5C1AJ_Athlos'!AN27+'5C1AG_Collegiate'!AN27+'5C1M_GEO Mid'!AN27+Placeholder_Tallulah!AN27</f>
        <v>0</v>
      </c>
      <c r="AP27" s="68">
        <f>'5C1B_DArbonne'!AO27+'5C1A_Madison'!AO27+'5C1C_Intl High'!AO27+'5C3_UnvView'!AP27+'5C1F_L.C. Charter'!AO27+'5C1E_LFNO'!AO27+'5C1D_NOMMA'!AO27+'5C1AE_Noble Minds'!AO27+'5C1J_Jeff Chamber'!AO27+'5C1Q_Advantage'!AO27+'5C1AF_JCFA-Laf'!AO27+'5C1W_Willow'!AO27+'5C1Z_Lincoln Prep'!AO27+'5C1AA_Laurel'!AO27+'5C1AB_Apex'!AO27+'5C1AC_Smothers'!AO27+'5C1AD_Greater'!AO27+'5C1R_Iberville'!AO27+'5C1N_Delta'!AO27+'5C1S_LC Col Prep'!AO27+'5C1T_Northeast'!AO27+'5C1U_Acadiana Ren'!AO27+'5C1I_LA Key'!AO27+'5C1V_Laf Ren'!AO27+'5C1O_Impact'!AO27+'5C1P_Vision'!AO27+'5C2_LAVCA'!AP27+'5C1H_Southwest'!AO27+'5C1G_JS Clark'!AO27+'5C1AH_BRUP'!AO27+'5C1X_Tangi'!AO27+'5C1Y_GEO'!AO27+'5C1AI_Harmony'!AO27+'5C1AJ_Athlos'!AO27+'5C1AG_Collegiate'!AO27+'5C1M_GEO Mid'!AO27+Placeholder_Tallulah!AO27</f>
        <v>0</v>
      </c>
      <c r="AQ27" s="89">
        <f>'5C1B_DArbonne'!AP27+'5C1A_Madison'!AP27+'5C1C_Intl High'!AP27+'5C3_UnvView'!AQ27+'5C1F_L.C. Charter'!AP27+'5C1E_LFNO'!AP27+'5C1D_NOMMA'!AP27+'5C1AE_Noble Minds'!AP27+'5C1J_Jeff Chamber'!AP27+'5C1Q_Advantage'!AP27+'5C1AF_JCFA-Laf'!AP27+'5C1W_Willow'!AP27+'5C1Z_Lincoln Prep'!AP27+'5C1AA_Laurel'!AP27+'5C1AB_Apex'!AP27+'5C1AC_Smothers'!AP27+'5C1AD_Greater'!AP27+'5C1R_Iberville'!AP27+'5C1N_Delta'!AP27+'5C1S_LC Col Prep'!AP27+'5C1T_Northeast'!AP27+'5C1U_Acadiana Ren'!AP27+'5C1I_LA Key'!AP27+'5C1V_Laf Ren'!AP27+'5C1O_Impact'!AP27+'5C1P_Vision'!AP27+'5C2_LAVCA'!AQ27+'5C1H_Southwest'!AP27+'5C1G_JS Clark'!AP27+'5C1AH_BRUP'!AP27+'5C1X_Tangi'!AP27+'5C1Y_GEO'!AP27+'5C1AI_Harmony'!AP27+'5C1AJ_Athlos'!AP27+'5C1AG_Collegiate'!AP27+'5C1M_GEO Mid'!AP27+Placeholder_Tallulah!AP27</f>
        <v>0</v>
      </c>
      <c r="AR27" s="68">
        <f>'5C1B_DArbonne'!AQ27+'5C1A_Madison'!AQ27+'5C1C_Intl High'!AQ27+'5C3_UnvView'!AR27+'5C1F_L.C. Charter'!AQ27+'5C1E_LFNO'!AQ27+'5C1D_NOMMA'!AQ27+'5C1AE_Noble Minds'!AQ27+'5C1J_Jeff Chamber'!AQ27+'5C1Q_Advantage'!AQ27+'5C1AF_JCFA-Laf'!AQ27+'5C1W_Willow'!AQ27+'5C1Z_Lincoln Prep'!AQ27+'5C1AA_Laurel'!AQ27+'5C1AB_Apex'!AQ27+'5C1AC_Smothers'!AQ27+'5C1AD_Greater'!AQ27+'5C1R_Iberville'!AQ27+'5C1N_Delta'!AQ27+'5C1S_LC Col Prep'!AQ27+'5C1T_Northeast'!AQ27+'5C1U_Acadiana Ren'!AQ27+'5C1I_LA Key'!AQ27+'5C1V_Laf Ren'!AQ27+'5C1O_Impact'!AQ27+'5C1P_Vision'!AQ27+'5C2_LAVCA'!AR27+'5C1H_Southwest'!AQ27+'5C1G_JS Clark'!AQ27+'5C1AH_BRUP'!AQ27+'5C1X_Tangi'!AQ27+'5C1Y_GEO'!AQ27+'5C1AI_Harmony'!AQ27+'5C1AJ_Athlos'!AQ27+'5C1AG_Collegiate'!AQ27+'5C1M_GEO Mid'!AQ27+Placeholder_Tallulah!AQ27</f>
        <v>0</v>
      </c>
      <c r="AS27" s="68">
        <f>'5C1B_DArbonne'!AR27+'5C1A_Madison'!AR27+'5C1C_Intl High'!AR27+'5C3_UnvView'!AS27+'5C1F_L.C. Charter'!AR27+'5C1E_LFNO'!AR27+'5C1D_NOMMA'!AR27+'5C1AE_Noble Minds'!AR27+'5C1J_Jeff Chamber'!AR27+'5C1Q_Advantage'!AR27+'5C1AF_JCFA-Laf'!AR27+'5C1W_Willow'!AR27+'5C1Z_Lincoln Prep'!AR27+'5C1AA_Laurel'!AR27+'5C1AB_Apex'!AR27+'5C1AC_Smothers'!AR27+'5C1AD_Greater'!AR27+'5C1R_Iberville'!AR27+'5C1N_Delta'!AR27+'5C1S_LC Col Prep'!AR27+'5C1T_Northeast'!AR27+'5C1U_Acadiana Ren'!AR27+'5C1I_LA Key'!AR27+'5C1V_Laf Ren'!AR27+'5C1O_Impact'!AR27+'5C1P_Vision'!AR27+'5C2_LAVCA'!AS27+'5C1H_Southwest'!AR27+'5C1G_JS Clark'!AR27+'5C1AH_BRUP'!AR27+'5C1X_Tangi'!AR27+'5C1Y_GEO'!AR27+'5C1AI_Harmony'!AR27+'5C1AJ_Athlos'!AR27+'5C1AG_Collegiate'!AR27+'5C1M_GEO Mid'!AR27+Placeholder_Tallulah!AR27</f>
        <v>0</v>
      </c>
      <c r="AT27" s="89">
        <f>'5C1B_DArbonne'!AS27+'5C1A_Madison'!AS27+'5C1C_Intl High'!AS27+'5C3_UnvView'!AT27+'5C1F_L.C. Charter'!AS27+'5C1E_LFNO'!AS27+'5C1D_NOMMA'!AS27+'5C1AE_Noble Minds'!AS27+'5C1J_Jeff Chamber'!AS27+'5C1Q_Advantage'!AS27+'5C1AF_JCFA-Laf'!AS27+'5C1W_Willow'!AS27+'5C1Z_Lincoln Prep'!AS27+'5C1AA_Laurel'!AS27+'5C1AB_Apex'!AS27+'5C1AC_Smothers'!AS27+'5C1AD_Greater'!AS27+'5C1R_Iberville'!AS27+'5C1N_Delta'!AS27+'5C1S_LC Col Prep'!AS27+'5C1T_Northeast'!AS27+'5C1U_Acadiana Ren'!AS27+'5C1I_LA Key'!AS27+'5C1V_Laf Ren'!AS27+'5C1O_Impact'!AS27+'5C1P_Vision'!AS27+'5C2_LAVCA'!AT27+'5C1H_Southwest'!AS27+'5C1G_JS Clark'!AS27+'5C1AH_BRUP'!AS27+'5C1X_Tangi'!AS27+'5C1Y_GEO'!AS27+'5C1AI_Harmony'!AS27+'5C1AJ_Athlos'!AS27+'5C1AG_Collegiate'!AS27+'5C1M_GEO Mid'!AS27+Placeholder_Tallulah!AS27</f>
        <v>10385</v>
      </c>
      <c r="AU27" s="69">
        <f t="shared" si="1"/>
        <v>0</v>
      </c>
      <c r="AV27" s="86">
        <f t="shared" si="2"/>
        <v>10385</v>
      </c>
      <c r="AW27" s="189"/>
      <c r="AX27" s="65" t="e">
        <f>'5C1B_DArbonne'!AU27+'5C1A_Madison'!AU27+'5C1C_Intl High'!AU27+'5C3_UnvView'!AV27+'5C1F_L.C. Charter'!AU27+'5C1E_LFNO'!AU27+'5C1D_NOMMA'!AU27+'5C1AE_Noble Minds'!AU27+'5C1J_Jeff Chamber'!AU27+'5C1Q_Advantage'!AU27+'5C1AF_JCFA-Laf'!AU27+'5C1W_Willow'!AU27+'5C1Z_Lincoln Prep'!AU27+'5C1AA_Laurel'!AU27+'5C1AB_Apex'!AU27+'5C1AC_Smothers'!AU27+'5C1AD_Greater'!AU27+'5C1R_Iberville'!AU27+'5C1N_Delta'!AU27+'5C1S_LC Col Prep'!AU27+'5C1T_Northeast'!AU27+'5C1U_Acadiana Ren'!AU27+'5C1I_LA Key'!AU27+'5C1V_Laf Ren'!AU27+'5C1O_Impact'!AU27+'5C1P_Vision'!AU27+'5C2_LAVCA'!AV27+'5C1H_Southwest'!AU27+'5C1G_JS Clark'!AU27+'5C1AH_BRUP'!AU27+'5C1X_Tangi'!AU27+'5C1Y_GEO'!AU27+'5C1AI_Harmony'!AU27+'5C1AJ_Athlos'!AU27+'5C1AG_Collegiate'!AU27+'5C1M_GEO Mid'!AU27+Placeholder_Tallulah!#REF!</f>
        <v>#REF!</v>
      </c>
      <c r="AY27" s="65">
        <f t="shared" si="3"/>
        <v>0</v>
      </c>
      <c r="AZ27" s="65" t="e">
        <f t="shared" si="4"/>
        <v>#REF!</v>
      </c>
    </row>
    <row r="28" spans="1:52" ht="16.149999999999999" customHeight="1" x14ac:dyDescent="0.2">
      <c r="A28" s="54">
        <v>22</v>
      </c>
      <c r="B28" s="55" t="s">
        <v>28</v>
      </c>
      <c r="C28" s="319">
        <f>'5C1B_DArbonne'!C28+'5C1A_Madison'!C28+'5C1C_Intl High'!C28+'5C3_UnvView'!C28+'5C1F_L.C. Charter'!C28+'5C1E_LFNO'!C28+'5C1D_NOMMA'!C28+'5C1AE_Noble Minds'!C28+'5C1J_Jeff Chamber'!C28+'5C1Q_Advantage'!C28+'5C1AF_JCFA-Laf'!C28+'5C1W_Willow'!C28+'5C1Z_Lincoln Prep'!C28+'5C1AA_Laurel'!C28+'5C1AB_Apex'!C28+'5C1AC_Smothers'!C28+'5C1AD_Greater'!C28+'5C1R_Iberville'!C28+'5C1N_Delta'!C28+'5C1S_LC Col Prep'!C28+'5C1T_Northeast'!C28+'5C1U_Acadiana Ren'!C28+'5C1I_LA Key'!C28+'5C1V_Laf Ren'!C28+'5C1O_Impact'!C28+'5C1P_Vision'!C28+'5C2_LAVCA'!C28+'5C1H_Southwest'!C28+'5C1G_JS Clark'!C28+'5C1AH_BRUP'!C28+'5C1X_Tangi'!C28+'5C1Y_GEO'!C28+'5C1AI_Harmony'!C28+'5C1AJ_Athlos'!C28+'5C1AG_Collegiate'!C28+'5C1M_GEO Mid'!C28+Placeholder_Tallulah!C28</f>
        <v>0</v>
      </c>
      <c r="D28" s="56">
        <f>'Source Data'!H28</f>
        <v>5299.8126353513471</v>
      </c>
      <c r="E28" s="74">
        <f>'5C1B_DArbonne'!E28+'5C1A_Madison'!E28+'5C1C_Intl High'!E28+'5C3_UnvView'!E28+'5C1F_L.C. Charter'!E28+'5C1E_LFNO'!E28+'5C1D_NOMMA'!E28+'5C1AE_Noble Minds'!E28+'5C1J_Jeff Chamber'!E28+'5C1Q_Advantage'!E28+'5C1AF_JCFA-Laf'!E28+'5C1W_Willow'!E28+'5C1Z_Lincoln Prep'!E28+'5C1AA_Laurel'!E28+'5C1AB_Apex'!E28+'5C1AC_Smothers'!E28+'5C1AD_Greater'!E28+'5C1R_Iberville'!E28+'5C1N_Delta'!E28+'5C1S_LC Col Prep'!E28+'5C1T_Northeast'!E28+'5C1U_Acadiana Ren'!E28+'5C1I_LA Key'!E28+'5C1V_Laf Ren'!E28+'5C1O_Impact'!E28+'5C1P_Vision'!E28+'5C2_LAVCA'!E28+'5C1H_Southwest'!E28+'5C1G_JS Clark'!E28+'5C1AH_BRUP'!E28+'5C1X_Tangi'!E28+'5C1Y_GEO'!E28+'5C1AI_Harmony'!E28+'5C1AJ_Athlos'!E28+'5C1AG_Collegiate'!E28+'5C1M_GEO Mid'!E28+Placeholder_Tallulah!E28</f>
        <v>0</v>
      </c>
      <c r="F28" s="337">
        <f>'5C1B_DArbonne'!F28+'5C1A_Madison'!F28+'5C1C_Intl High'!F28+'5C3_UnvView'!F28+'5C1F_L.C. Charter'!F28+'5C1E_LFNO'!F28+'5C1D_NOMMA'!F28+'5C1AE_Noble Minds'!F28+'5C1J_Jeff Chamber'!F28+'5C1Q_Advantage'!F28+'5C1AF_JCFA-Laf'!F28+'5C1W_Willow'!F28+'5C1Z_Lincoln Prep'!F28+'5C1AA_Laurel'!F28+'5C1AB_Apex'!F28+'5C1AC_Smothers'!F28+'5C1AD_Greater'!F28+'5C1R_Iberville'!F28+'5C1N_Delta'!F28+'5C1S_LC Col Prep'!F28+'5C1T_Northeast'!F28+'5C1U_Acadiana Ren'!F28+'5C1I_LA Key'!F28+'5C1V_Laf Ren'!F28+'5C1O_Impact'!F28+'5C1P_Vision'!F28+'5C2_LAVCA'!F28+'5C1H_Southwest'!F28+'5C1G_JS Clark'!F28+'5C1AH_BRUP'!F28+'5C1X_Tangi'!F28+'5C1Y_GEO'!F28+'5C1AI_Harmony'!F28+'5C1AJ_Athlos'!F28+'5C1AG_Collegiate'!F28+'5C1M_GEO Mid'!F28+Placeholder_Tallulah!F28</f>
        <v>0</v>
      </c>
      <c r="G28" s="56">
        <f>'Source Data'!I28</f>
        <v>774.29658969861021</v>
      </c>
      <c r="H28" s="74">
        <f>'5C1B_DArbonne'!H28+'5C1A_Madison'!H28+'5C1C_Intl High'!H28+'5C3_UnvView'!H28+'5C1F_L.C. Charter'!H28+'5C1E_LFNO'!H28+'5C1D_NOMMA'!H28+'5C1AE_Noble Minds'!H28+'5C1J_Jeff Chamber'!H28+'5C1Q_Advantage'!H28+'5C1AF_JCFA-Laf'!H28+'5C1W_Willow'!H28+'5C1Z_Lincoln Prep'!H28+'5C1AA_Laurel'!H28+'5C1AB_Apex'!H28+'5C1AC_Smothers'!H28+'5C1AD_Greater'!H28+'5C1R_Iberville'!H28+'5C1N_Delta'!H28+'5C1S_LC Col Prep'!H28+'5C1T_Northeast'!H28+'5C1U_Acadiana Ren'!H28+'5C1I_LA Key'!H28+'5C1V_Laf Ren'!H28+'5C1O_Impact'!H28+'5C1P_Vision'!H28+'5C2_LAVCA'!H28+'5C1H_Southwest'!H28+'5C1G_JS Clark'!H28+'5C1AH_BRUP'!H28+'5C1X_Tangi'!H28+'5C1Y_GEO'!H28+'5C1AI_Harmony'!H28+'5C1AJ_Athlos'!H28+'5C1AG_Collegiate'!H28+'5C1M_GEO Mid'!H28+Placeholder_Tallulah!H28</f>
        <v>0</v>
      </c>
      <c r="I28" s="337">
        <f>'5C1B_DArbonne'!I28+'5C1A_Madison'!I28+'5C1C_Intl High'!I28+'5C3_UnvView'!I28+'5C1F_L.C. Charter'!I28+'5C1E_LFNO'!I28+'5C1D_NOMMA'!I28+'5C1AE_Noble Minds'!I28+'5C1J_Jeff Chamber'!I28+'5C1Q_Advantage'!I28+'5C1AF_JCFA-Laf'!I28+'5C1W_Willow'!I28+'5C1Z_Lincoln Prep'!I28+'5C1AA_Laurel'!I28+'5C1AB_Apex'!I28+'5C1AC_Smothers'!I28+'5C1AD_Greater'!I28+'5C1R_Iberville'!I28+'5C1N_Delta'!I28+'5C1S_LC Col Prep'!I28+'5C1T_Northeast'!I28+'5C1U_Acadiana Ren'!I28+'5C1I_LA Key'!I28+'5C1V_Laf Ren'!I28+'5C1O_Impact'!I28+'5C1P_Vision'!I28+'5C2_LAVCA'!I28+'5C1H_Southwest'!I28+'5C1G_JS Clark'!I28+'5C1AH_BRUP'!I28+'5C1X_Tangi'!I28+'5C1Y_GEO'!I28+'5C1AI_Harmony'!I28+'5C1AJ_Athlos'!I28+'5C1AG_Collegiate'!I28+'5C1M_GEO Mid'!I28+Placeholder_Tallulah!I28</f>
        <v>0</v>
      </c>
      <c r="J28" s="56">
        <f>'Source Data'!J28</f>
        <v>211.17179719053001</v>
      </c>
      <c r="K28" s="74">
        <f>'5C1B_DArbonne'!K28+'5C1A_Madison'!K28+'5C1C_Intl High'!K28+'5C3_UnvView'!K28+'5C1F_L.C. Charter'!K28+'5C1E_LFNO'!K28+'5C1D_NOMMA'!K28+'5C1AE_Noble Minds'!K28+'5C1J_Jeff Chamber'!K28+'5C1Q_Advantage'!K28+'5C1AF_JCFA-Laf'!K28+'5C1W_Willow'!K28+'5C1Z_Lincoln Prep'!K28+'5C1AA_Laurel'!K28+'5C1AB_Apex'!K28+'5C1AC_Smothers'!K28+'5C1AD_Greater'!K28+'5C1R_Iberville'!K28+'5C1N_Delta'!K28+'5C1S_LC Col Prep'!K28+'5C1T_Northeast'!K28+'5C1U_Acadiana Ren'!K28+'5C1I_LA Key'!K28+'5C1V_Laf Ren'!K28+'5C1O_Impact'!K28+'5C1P_Vision'!K28+'5C2_LAVCA'!K28+'5C1H_Southwest'!K28+'5C1G_JS Clark'!K28+'5C1AH_BRUP'!K28+'5C1X_Tangi'!K28+'5C1Y_GEO'!K28+'5C1AI_Harmony'!K28+'5C1AJ_Athlos'!K28+'5C1AG_Collegiate'!K28+'5C1M_GEO Mid'!K28+Placeholder_Tallulah!K28</f>
        <v>0</v>
      </c>
      <c r="L28" s="337">
        <f>'5C1B_DArbonne'!L28+'5C1A_Madison'!L28+'5C1C_Intl High'!L28+'5C3_UnvView'!L28+'5C1F_L.C. Charter'!L28+'5C1E_LFNO'!L28+'5C1D_NOMMA'!L28+'5C1AE_Noble Minds'!L28+'5C1J_Jeff Chamber'!L28+'5C1Q_Advantage'!L28+'5C1AF_JCFA-Laf'!L28+'5C1W_Willow'!L28+'5C1Z_Lincoln Prep'!L28+'5C1AA_Laurel'!L28+'5C1AB_Apex'!L28+'5C1AC_Smothers'!L28+'5C1AD_Greater'!L28+'5C1R_Iberville'!L28+'5C1N_Delta'!L28+'5C1S_LC Col Prep'!L28+'5C1T_Northeast'!L28+'5C1U_Acadiana Ren'!L28+'5C1I_LA Key'!L28+'5C1V_Laf Ren'!L28+'5C1O_Impact'!L28+'5C1P_Vision'!L28+'5C2_LAVCA'!L28+'5C1H_Southwest'!L28+'5C1G_JS Clark'!L28+'5C1AH_BRUP'!L28+'5C1X_Tangi'!L28+'5C1Y_GEO'!L28+'5C1AI_Harmony'!L28+'5C1AJ_Athlos'!L28+'5C1AG_Collegiate'!L28+'5C1M_GEO Mid'!L28+Placeholder_Tallulah!L28</f>
        <v>0</v>
      </c>
      <c r="M28" s="56">
        <f>'Source Data'!K28</f>
        <v>5279.2949297632513</v>
      </c>
      <c r="N28" s="74">
        <f>'5C1B_DArbonne'!N28+'5C1A_Madison'!N28+'5C1C_Intl High'!N28+'5C3_UnvView'!N28+'5C1F_L.C. Charter'!N28+'5C1E_LFNO'!N28+'5C1D_NOMMA'!N28+'5C1AE_Noble Minds'!N28+'5C1J_Jeff Chamber'!N28+'5C1Q_Advantage'!N28+'5C1AF_JCFA-Laf'!N28+'5C1W_Willow'!N28+'5C1Z_Lincoln Prep'!N28+'5C1AA_Laurel'!N28+'5C1AB_Apex'!N28+'5C1AC_Smothers'!N28+'5C1AD_Greater'!N28+'5C1R_Iberville'!N28+'5C1N_Delta'!N28+'5C1S_LC Col Prep'!N28+'5C1T_Northeast'!N28+'5C1U_Acadiana Ren'!N28+'5C1I_LA Key'!N28+'5C1V_Laf Ren'!N28+'5C1O_Impact'!N28+'5C1P_Vision'!N28+'5C2_LAVCA'!N28+'5C1H_Southwest'!N28+'5C1G_JS Clark'!N28+'5C1AH_BRUP'!N28+'5C1X_Tangi'!N28+'5C1Y_GEO'!N28+'5C1AI_Harmony'!N28+'5C1AJ_Athlos'!N28+'5C1AG_Collegiate'!N28+'5C1M_GEO Mid'!N28+Placeholder_Tallulah!N28</f>
        <v>0</v>
      </c>
      <c r="O28" s="337">
        <f>'5C1B_DArbonne'!O28+'5C1A_Madison'!O28+'5C1C_Intl High'!O28+'5C3_UnvView'!O28+'5C1F_L.C. Charter'!O28+'5C1E_LFNO'!O28+'5C1D_NOMMA'!O28+'5C1AE_Noble Minds'!O28+'5C1J_Jeff Chamber'!O28+'5C1Q_Advantage'!O28+'5C1AF_JCFA-Laf'!O28+'5C1W_Willow'!O28+'5C1Z_Lincoln Prep'!O28+'5C1AA_Laurel'!O28+'5C1AB_Apex'!O28+'5C1AC_Smothers'!O28+'5C1AD_Greater'!O28+'5C1R_Iberville'!O28+'5C1N_Delta'!O28+'5C1S_LC Col Prep'!O28+'5C1T_Northeast'!O28+'5C1U_Acadiana Ren'!O28+'5C1I_LA Key'!O28+'5C1V_Laf Ren'!O28+'5C1O_Impact'!O28+'5C1P_Vision'!O28+'5C2_LAVCA'!O28+'5C1H_Southwest'!O28+'5C1G_JS Clark'!O28+'5C1AH_BRUP'!O28+'5C1X_Tangi'!O28+'5C1Y_GEO'!O28+'5C1AI_Harmony'!O28+'5C1AJ_Athlos'!O28+'5C1AG_Collegiate'!O28+'5C1M_GEO Mid'!O28+Placeholder_Tallulah!O28</f>
        <v>0</v>
      </c>
      <c r="P28" s="56">
        <f>'Source Data'!L28</f>
        <v>2111.7179719053006</v>
      </c>
      <c r="Q28" s="74">
        <f>'5C1B_DArbonne'!Q28+'5C1A_Madison'!Q28+'5C1C_Intl High'!Q28+'5C3_UnvView'!Q28+'5C1F_L.C. Charter'!Q28+'5C1E_LFNO'!Q28+'5C1D_NOMMA'!Q28+'5C1AE_Noble Minds'!Q28+'5C1J_Jeff Chamber'!Q28+'5C1Q_Advantage'!Q28+'5C1AF_JCFA-Laf'!Q28+'5C1W_Willow'!Q28+'5C1Z_Lincoln Prep'!Q28+'5C1AA_Laurel'!Q28+'5C1AB_Apex'!Q28+'5C1AC_Smothers'!Q28+'5C1AD_Greater'!Q28+'5C1R_Iberville'!Q28+'5C1N_Delta'!Q28+'5C1S_LC Col Prep'!Q28+'5C1T_Northeast'!Q28+'5C1U_Acadiana Ren'!Q28+'5C1I_LA Key'!Q28+'5C1V_Laf Ren'!Q28+'5C1O_Impact'!Q28+'5C1P_Vision'!Q28+'5C2_LAVCA'!Q28+'5C1H_Southwest'!Q28+'5C1G_JS Clark'!Q28+'5C1AH_BRUP'!Q28+'5C1X_Tangi'!Q28+'5C1Y_GEO'!Q28+'5C1AI_Harmony'!Q28+'5C1AJ_Athlos'!Q28+'5C1AG_Collegiate'!Q28+'5C1M_GEO Mid'!Q28+Placeholder_Tallulah!Q28</f>
        <v>0</v>
      </c>
      <c r="R28" s="93">
        <f>'5C1B_DArbonne'!R28+'5C1A_Madison'!R28+'5C1C_Intl High'!R28+'5C3_UnvView'!R28+'5C1F_L.C. Charter'!R28+'5C1E_LFNO'!R28+'5C1D_NOMMA'!R28+'5C1AE_Noble Minds'!R28+'5C1J_Jeff Chamber'!R28+'5C1Q_Advantage'!R28+'5C1AF_JCFA-Laf'!R28+'5C1W_Willow'!R28+'5C1Z_Lincoln Prep'!R28+'5C1AA_Laurel'!R28+'5C1AB_Apex'!R28+'5C1AC_Smothers'!R28+'5C1AD_Greater'!R28+'5C1R_Iberville'!R28+'5C1N_Delta'!R28+'5C1S_LC Col Prep'!R28+'5C1T_Northeast'!R28+'5C1U_Acadiana Ren'!R28+'5C1I_LA Key'!R28+'5C1V_Laf Ren'!R28+'5C1O_Impact'!R28+'5C1P_Vision'!R28+'5C2_LAVCA'!R28+'5C1H_Southwest'!R28+'5C1G_JS Clark'!R28+'5C1AH_BRUP'!R28+'5C1X_Tangi'!R28+'5C1Y_GEO'!R28+'5C1AI_Harmony'!R28+'5C1AJ_Athlos'!R28+'5C1AG_Collegiate'!R28+'5C1M_GEO Mid'!R28+Placeholder_Tallulah!R28</f>
        <v>98794</v>
      </c>
      <c r="S28" s="1373">
        <f>'5C3_UnvView'!S28+'5C2_LAVCA'!S28</f>
        <v>10977</v>
      </c>
      <c r="T28" s="56">
        <f>'5C1B_DArbonne'!S28+'5C1A_Madison'!S28+'5C1C_Intl High'!S28+'5C3_UnvView'!T28+'5C1F_L.C. Charter'!S28+'5C1E_LFNO'!S28+'5C1D_NOMMA'!S28+'5C1AE_Noble Minds'!S28+'5C1J_Jeff Chamber'!S28+'5C1Q_Advantage'!S28+'5C1AF_JCFA-Laf'!S28+'5C1W_Willow'!S28+'5C1Z_Lincoln Prep'!S28+'5C1AA_Laurel'!S28+'5C1AB_Apex'!S28+'5C1AC_Smothers'!S28+'5C1AD_Greater'!S28+'5C1R_Iberville'!S28+'5C1N_Delta'!S28+'5C1S_LC Col Prep'!S28+'5C1T_Northeast'!S28+'5C1U_Acadiana Ren'!S28+'5C1I_LA Key'!S28+'5C1V_Laf Ren'!S28+'5C1O_Impact'!S28+'5C1P_Vision'!S28+'5C2_LAVCA'!T28+'5C1H_Southwest'!S28+'5C1G_JS Clark'!S28+'5C1AH_BRUP'!S28+'5C1X_Tangi'!S28+'5C1Y_GEO'!S28+'5C1AI_Harmony'!S28+'5C1AJ_Athlos'!S28+'5C1AG_Collegiate'!S28+'5C1M_GEO Mid'!S28+Placeholder_Tallulah!S28</f>
        <v>0</v>
      </c>
      <c r="U28" s="56">
        <f>'5C1B_DArbonne'!T28+'5C1A_Madison'!T28+'5C1C_Intl High'!T28+'5C3_UnvView'!U28+'5C1F_L.C. Charter'!T28+'5C1E_LFNO'!T28+'5C1D_NOMMA'!T28+'5C1AE_Noble Minds'!T28+'5C1J_Jeff Chamber'!T28+'5C1Q_Advantage'!T28+'5C1AF_JCFA-Laf'!T28+'5C1W_Willow'!T28+'5C1Z_Lincoln Prep'!T28+'5C1AA_Laurel'!T28+'5C1AB_Apex'!T28+'5C1AC_Smothers'!T28+'5C1AD_Greater'!T28+'5C1R_Iberville'!T28+'5C1N_Delta'!T28+'5C1S_LC Col Prep'!T28+'5C1T_Northeast'!T28+'5C1U_Acadiana Ren'!T28+'5C1I_LA Key'!T28+'5C1V_Laf Ren'!T28+'5C1O_Impact'!T28+'5C1P_Vision'!T28+'5C2_LAVCA'!U28+'5C1H_Southwest'!T28+'5C1G_JS Clark'!T28+'5C1AH_BRUP'!T28+'5C1X_Tangi'!T28+'5C1Y_GEO'!T28+'5C1AI_Harmony'!T28+'5C1AJ_Athlos'!T28+'5C1AG_Collegiate'!T28+'5C1M_GEO Mid'!T28+Placeholder_Tallulah!T28</f>
        <v>0</v>
      </c>
      <c r="V28" s="57">
        <f>'5C1B_DArbonne'!U28+'5C1A_Madison'!U28+'5C1C_Intl High'!U28+'5C3_UnvView'!V28+'5C1F_L.C. Charter'!U28+'5C1E_LFNO'!U28+'5C1D_NOMMA'!U28+'5C1AE_Noble Minds'!U28+'5C1J_Jeff Chamber'!U28+'5C1Q_Advantage'!U28+'5C1AF_JCFA-Laf'!U28+'5C1W_Willow'!U28+'5C1Z_Lincoln Prep'!U28+'5C1AA_Laurel'!U28+'5C1AB_Apex'!U28+'5C1AC_Smothers'!U28+'5C1AD_Greater'!U28+'5C1R_Iberville'!U28+'5C1N_Delta'!U28+'5C1S_LC Col Prep'!U28+'5C1T_Northeast'!U28+'5C1U_Acadiana Ren'!U28+'5C1I_LA Key'!U28+'5C1V_Laf Ren'!U28+'5C1O_Impact'!U28+'5C1P_Vision'!U28+'5C2_LAVCA'!V28+'5C1H_Southwest'!U28+'5C1G_JS Clark'!U28+'5C1AH_BRUP'!U28+'5C1X_Tangi'!U28+'5C1Y_GEO'!U28+'5C1AI_Harmony'!U28+'5C1AJ_Athlos'!U28+'5C1AG_Collegiate'!U28+'5C1M_GEO Mid'!U28+Placeholder_Tallulah!U28</f>
        <v>0</v>
      </c>
      <c r="W28" s="93">
        <f>'5C1B_DArbonne'!V28+'5C1A_Madison'!V28+'5C1C_Intl High'!V28+'5C3_UnvView'!W28+'5C1F_L.C. Charter'!V28+'5C1E_LFNO'!V28+'5C1D_NOMMA'!V28+'5C1AE_Noble Minds'!V28+'5C1J_Jeff Chamber'!V28+'5C1Q_Advantage'!V28+'5C1AF_JCFA-Laf'!V28+'5C1W_Willow'!V28+'5C1Z_Lincoln Prep'!V28+'5C1AA_Laurel'!V28+'5C1AB_Apex'!V28+'5C1AC_Smothers'!V28+'5C1AD_Greater'!V28+'5C1R_Iberville'!V28+'5C1N_Delta'!V28+'5C1S_LC Col Prep'!V28+'5C1T_Northeast'!V28+'5C1U_Acadiana Ren'!V28+'5C1I_LA Key'!V28+'5C1V_Laf Ren'!V28+'5C1O_Impact'!V28+'5C1P_Vision'!V28+'5C2_LAVCA'!W28+'5C1H_Southwest'!V28+'5C1G_JS Clark'!V28+'5C1AH_BRUP'!V28+'5C1X_Tangi'!V28+'5C1Y_GEO'!V28+'5C1AI_Harmony'!V28+'5C1AJ_Athlos'!V28+'5C1AG_Collegiate'!V28+'5C1M_GEO Mid'!V28+Placeholder_Tallulah!V28</f>
        <v>0</v>
      </c>
      <c r="X28" s="74">
        <f>'5C1B_DArbonne'!W28+'5C1A_Madison'!W28+'5C1C_Intl High'!W28+'5C3_UnvView'!X28+'5C1F_L.C. Charter'!W28+'5C1E_LFNO'!W28+'5C1D_NOMMA'!W28+'5C1AE_Noble Minds'!W28+'5C1J_Jeff Chamber'!W28+'5C1Q_Advantage'!W28+'5C1AF_JCFA-Laf'!W28+'5C1W_Willow'!W28+'5C1Z_Lincoln Prep'!W28+'5C1AA_Laurel'!W28+'5C1AB_Apex'!W28+'5C1AC_Smothers'!W28+'5C1AD_Greater'!W28+'5C1R_Iberville'!W28+'5C1N_Delta'!W28+'5C1S_LC Col Prep'!W28+'5C1T_Northeast'!W28+'5C1U_Acadiana Ren'!W28+'5C1I_LA Key'!W28+'5C1V_Laf Ren'!W28+'5C1O_Impact'!W28+'5C1P_Vision'!W28+'5C2_LAVCA'!X28+'5C1H_Southwest'!W28+'5C1G_JS Clark'!W28+'5C1AH_BRUP'!W28+'5C1X_Tangi'!W28+'5C1Y_GEO'!W28+'5C1AI_Harmony'!W28+'5C1AJ_Athlos'!W28+'5C1AG_Collegiate'!W28+'5C1M_GEO Mid'!W28+Placeholder_Tallulah!W28</f>
        <v>0</v>
      </c>
      <c r="Y28" s="93">
        <f>'5C1B_DArbonne'!X28+'5C1A_Madison'!X28+'5C1C_Intl High'!X28+'5C3_UnvView'!Y28+'5C1F_L.C. Charter'!X28+'5C1E_LFNO'!X28+'5C1D_NOMMA'!X28+'5C1AE_Noble Minds'!X28+'5C1J_Jeff Chamber'!X28+'5C1Q_Advantage'!X28+'5C1AF_JCFA-Laf'!X28+'5C1W_Willow'!X28+'5C1Z_Lincoln Prep'!X28+'5C1AA_Laurel'!X28+'5C1AB_Apex'!X28+'5C1AC_Smothers'!X28+'5C1AD_Greater'!X28+'5C1R_Iberville'!X28+'5C1N_Delta'!X28+'5C1S_LC Col Prep'!X28+'5C1T_Northeast'!X28+'5C1U_Acadiana Ren'!X28+'5C1I_LA Key'!X28+'5C1V_Laf Ren'!X28+'5C1O_Impact'!X28+'5C1P_Vision'!X28+'5C2_LAVCA'!Y28+'5C1H_Southwest'!X28+'5C1G_JS Clark'!X28+'5C1AH_BRUP'!X28+'5C1X_Tangi'!X28+'5C1Y_GEO'!X28+'5C1AI_Harmony'!X28+'5C1AJ_Athlos'!X28+'5C1AG_Collegiate'!X28+'5C1M_GEO Mid'!X28+Placeholder_Tallulah!X28</f>
        <v>0</v>
      </c>
      <c r="Z28" s="56">
        <f>'5C1B_DArbonne'!Y28+'5C1A_Madison'!Y28+'5C1C_Intl High'!Y28+'5C3_UnvView'!Z28+'5C1F_L.C. Charter'!Y28+'5C1E_LFNO'!Y28+'5C1D_NOMMA'!Y28+'5C1AE_Noble Minds'!Y28+'5C1J_Jeff Chamber'!Y28+'5C1Q_Advantage'!Y28+'5C1AF_JCFA-Laf'!Y28+'5C1W_Willow'!Y28+'5C1Z_Lincoln Prep'!Y28+'5C1AA_Laurel'!Y28+'5C1AB_Apex'!Y28+'5C1AC_Smothers'!Y28+'5C1AD_Greater'!Y28+'5C1R_Iberville'!Y28+'5C1N_Delta'!Y28+'5C1S_LC Col Prep'!Y28+'5C1T_Northeast'!Y28+'5C1U_Acadiana Ren'!Y28+'5C1I_LA Key'!Y28+'5C1V_Laf Ren'!Y28+'5C1O_Impact'!Y28+'5C1P_Vision'!Y28+'5C2_LAVCA'!Z28+'5C1H_Southwest'!Y28+'5C1G_JS Clark'!Y28+'5C1AH_BRUP'!Y28+'5C1X_Tangi'!Y28+'5C1Y_GEO'!Y28+'5C1AI_Harmony'!Y28+'5C1AJ_Athlos'!Y28+'5C1AG_Collegiate'!Y28+'5C1M_GEO Mid'!Y28+Placeholder_Tallulah!Y28</f>
        <v>0</v>
      </c>
      <c r="AA28" s="93">
        <f>'5C1B_DArbonne'!Z28+'5C1A_Madison'!Z28+'5C1C_Intl High'!Z28+'5C3_UnvView'!AA28+'5C1F_L.C. Charter'!Z28+'5C1E_LFNO'!Z28+'5C1D_NOMMA'!Z28+'5C1AE_Noble Minds'!Z28+'5C1J_Jeff Chamber'!Z28+'5C1Q_Advantage'!Z28+'5C1AF_JCFA-Laf'!Z28+'5C1W_Willow'!Z28+'5C1Z_Lincoln Prep'!Z28+'5C1AA_Laurel'!Z28+'5C1AB_Apex'!Z28+'5C1AC_Smothers'!Z28+'5C1AD_Greater'!Z28+'5C1R_Iberville'!Z28+'5C1N_Delta'!Z28+'5C1S_LC Col Prep'!Z28+'5C1T_Northeast'!Z28+'5C1U_Acadiana Ren'!Z28+'5C1I_LA Key'!Z28+'5C1V_Laf Ren'!Z28+'5C1O_Impact'!Z28+'5C1P_Vision'!Z28+'5C2_LAVCA'!AA28+'5C1H_Southwest'!Z28+'5C1G_JS Clark'!Z28+'5C1AH_BRUP'!Z28+'5C1X_Tangi'!Z28+'5C1Y_GEO'!Z28+'5C1AI_Harmony'!Z28+'5C1AJ_Athlos'!Z28+'5C1AG_Collegiate'!Z28+'5C1M_GEO Mid'!Z28+Placeholder_Tallulah!Z28</f>
        <v>0</v>
      </c>
      <c r="AB28" s="56">
        <f>'5C1B_DArbonne'!AA28+'5C1A_Madison'!AA28+'5C1C_Intl High'!AA28+'5C3_UnvView'!AB28+'5C1F_L.C. Charter'!AA28+'5C1E_LFNO'!AA28+'5C1D_NOMMA'!AA28+'5C1AE_Noble Minds'!AA28+'5C1J_Jeff Chamber'!AA28+'5C1Q_Advantage'!AA28+'5C1AF_JCFA-Laf'!AA28+'5C1W_Willow'!AA28+'5C1Z_Lincoln Prep'!AA28+'5C1AA_Laurel'!AA28+'5C1AB_Apex'!AA28+'5C1AC_Smothers'!AA28+'5C1AD_Greater'!AA28+'5C1R_Iberville'!AA28+'5C1N_Delta'!AA28+'5C1S_LC Col Prep'!AA28+'5C1T_Northeast'!AA28+'5C1U_Acadiana Ren'!AA28+'5C1I_LA Key'!AA28+'5C1V_Laf Ren'!AA28+'5C1O_Impact'!AA28+'5C1P_Vision'!AA28+'5C2_LAVCA'!AB28+'5C1H_Southwest'!AA28+'5C1G_JS Clark'!AA28+'5C1AH_BRUP'!AA28+'5C1X_Tangi'!AA28+'5C1Y_GEO'!AA28+'5C1AI_Harmony'!AA28+'5C1AJ_Athlos'!AA28+'5C1AG_Collegiate'!AA28+'5C1M_GEO Mid'!AA28+Placeholder_Tallulah!AA28</f>
        <v>0</v>
      </c>
      <c r="AC28" s="56">
        <f>'5C1B_DArbonne'!AB28+'5C1A_Madison'!AB28+'5C1C_Intl High'!AB28+'5C3_UnvView'!AC28+'5C1F_L.C. Charter'!AB28+'5C1E_LFNO'!AB28+'5C1D_NOMMA'!AB28+'5C1AE_Noble Minds'!AB28+'5C1J_Jeff Chamber'!AB28+'5C1Q_Advantage'!AB28+'5C1AF_JCFA-Laf'!AB28+'5C1W_Willow'!AB28+'5C1Z_Lincoln Prep'!AB28+'5C1AA_Laurel'!AB28+'5C1AB_Apex'!AB28+'5C1AC_Smothers'!AB28+'5C1AD_Greater'!AB28+'5C1R_Iberville'!AB28+'5C1N_Delta'!AB28+'5C1S_LC Col Prep'!AB28+'5C1T_Northeast'!AB28+'5C1U_Acadiana Ren'!AB28+'5C1I_LA Key'!AB28+'5C1V_Laf Ren'!AB28+'5C1O_Impact'!AB28+'5C1P_Vision'!AB28+'5C2_LAVCA'!AC28+'5C1H_Southwest'!AB28+'5C1G_JS Clark'!AB28+'5C1AH_BRUP'!AB28+'5C1X_Tangi'!AB28+'5C1Y_GEO'!AB28+'5C1AI_Harmony'!AB28+'5C1AJ_Athlos'!AB28+'5C1AG_Collegiate'!AB28+'5C1M_GEO Mid'!AB28+Placeholder_Tallulah!AB28</f>
        <v>0</v>
      </c>
      <c r="AD28" s="93">
        <f>'5C1B_DArbonne'!AC28+'5C1A_Madison'!AC28+'5C1C_Intl High'!AC28+'5C3_UnvView'!AD28+'5C1F_L.C. Charter'!AC28+'5C1E_LFNO'!AC28+'5C1D_NOMMA'!AC28+'5C1AE_Noble Minds'!AC28+'5C1J_Jeff Chamber'!AC28+'5C1Q_Advantage'!AC28+'5C1AF_JCFA-Laf'!AC28+'5C1W_Willow'!AC28+'5C1Z_Lincoln Prep'!AC28+'5C1AA_Laurel'!AC28+'5C1AB_Apex'!AC28+'5C1AC_Smothers'!AC28+'5C1AD_Greater'!AC28+'5C1R_Iberville'!AC28+'5C1N_Delta'!AC28+'5C1S_LC Col Prep'!AC28+'5C1T_Northeast'!AC28+'5C1U_Acadiana Ren'!AC28+'5C1I_LA Key'!AC28+'5C1V_Laf Ren'!AC28+'5C1O_Impact'!AC28+'5C1P_Vision'!AC28+'5C2_LAVCA'!AD28+'5C1H_Southwest'!AC28+'5C1G_JS Clark'!AC28+'5C1AH_BRUP'!AC28+'5C1X_Tangi'!AC28+'5C1Y_GEO'!AC28+'5C1AI_Harmony'!AC28+'5C1AJ_Athlos'!AC28+'5C1AG_Collegiate'!AC28+'5C1M_GEO Mid'!AC28+Placeholder_Tallulah!AC28</f>
        <v>0</v>
      </c>
      <c r="AE28" s="97">
        <f>'5C1B_DArbonne'!AD28+'5C1A_Madison'!AD28+'5C1C_Intl High'!AD28+'5C3_UnvView'!AE28+'5C1F_L.C. Charter'!AD28+'5C1E_LFNO'!AD28+'5C1D_NOMMA'!AD28+'5C1AE_Noble Minds'!AD28+'5C1J_Jeff Chamber'!AD28+'5C1Q_Advantage'!AD28+'5C1AF_JCFA-Laf'!AD28+'5C1W_Willow'!AD28+'5C1Z_Lincoln Prep'!AD28+'5C1AA_Laurel'!AD28+'5C1AB_Apex'!AD28+'5C1AC_Smothers'!AD28+'5C1AD_Greater'!AD28+'5C1R_Iberville'!AD28+'5C1N_Delta'!AD28+'5C1S_LC Col Prep'!AD28+'5C1T_Northeast'!AD28+'5C1U_Acadiana Ren'!AD28+'5C1I_LA Key'!AD28+'5C1V_Laf Ren'!AD28+'5C1O_Impact'!AD28+'5C1P_Vision'!AD28+'5C2_LAVCA'!AE28+'5C1H_Southwest'!AD28+'5C1G_JS Clark'!AD28+'5C1AH_BRUP'!AD28+'5C1X_Tangi'!AD28+'5C1Y_GEO'!AD28+'5C1AI_Harmony'!AD28+'5C1AJ_Athlos'!AD28+'5C1AG_Collegiate'!AD28+'5C1M_GEO Mid'!AD28+Placeholder_Tallulah!AD28</f>
        <v>0</v>
      </c>
      <c r="AF28" s="75">
        <f>'Source Data'!N28</f>
        <v>1790</v>
      </c>
      <c r="AG28" s="90">
        <f>'5C1B_DArbonne'!AF28+'5C1A_Madison'!AF28+'5C1C_Intl High'!AF28+'5C3_UnvView'!AG28+'5C1F_L.C. Charter'!AF28+'5C1E_LFNO'!AF28+'5C1D_NOMMA'!AF28+'5C1AE_Noble Minds'!AF28+'5C1J_Jeff Chamber'!AF28+'5C1Q_Advantage'!AF28+'5C1AF_JCFA-Laf'!AF28+'5C1W_Willow'!AF28+'5C1Z_Lincoln Prep'!AF28+'5C1AA_Laurel'!AF28+'5C1AB_Apex'!AF28+'5C1AC_Smothers'!AF28+'5C1AD_Greater'!AF28+'5C1R_Iberville'!AF28+'5C1N_Delta'!AF28+'5C1S_LC Col Prep'!AF28+'5C1T_Northeast'!AF28+'5C1U_Acadiana Ren'!AF28+'5C1I_LA Key'!AF28+'5C1V_Laf Ren'!AF28+'5C1O_Impact'!AF28+'5C1P_Vision'!AF28+'5C2_LAVCA'!AG28+'5C1H_Southwest'!AF28+'5C1G_JS Clark'!AF28+'5C1AH_BRUP'!AF28+'5C1X_Tangi'!AF28+'5C1Y_GEO'!AF28+'5C1AI_Harmony'!AF28+'5C1AJ_Athlos'!AF28+'5C1AG_Collegiate'!AF28+'5C1M_GEO Mid'!AF28+Placeholder_Tallulah!AF28</f>
        <v>0</v>
      </c>
      <c r="AH28" s="319">
        <f>'5C1B_DArbonne'!AG28+'5C1A_Madison'!AG28+'5C1C_Intl High'!AG28+'5C3_UnvView'!AH28+'5C1F_L.C. Charter'!AG28+'5C1E_LFNO'!AG28+'5C1D_NOMMA'!AG28+'5C1AE_Noble Minds'!AG28+'5C1J_Jeff Chamber'!AG28+'5C1Q_Advantage'!AG28+'5C1AF_JCFA-Laf'!AG28+'5C1W_Willow'!AG28+'5C1Z_Lincoln Prep'!AG28+'5C1AA_Laurel'!AG28+'5C1AB_Apex'!AG28+'5C1AC_Smothers'!AG28+'5C1AD_Greater'!AG28+'5C1R_Iberville'!AG28+'5C1N_Delta'!AG28+'5C1S_LC Col Prep'!AG28+'5C1T_Northeast'!AG28+'5C1U_Acadiana Ren'!AG28+'5C1I_LA Key'!AG28+'5C1V_Laf Ren'!AG28+'5C1O_Impact'!AG28+'5C1P_Vision'!AG28+'5C2_LAVCA'!AH28+'5C1H_Southwest'!AG28+'5C1G_JS Clark'!AG28+'5C1AH_BRUP'!AG28+'5C1X_Tangi'!AG28+'5C1Y_GEO'!AG28+'5C1AI_Harmony'!AG28+'5C1AJ_Athlos'!AG28+'5C1AG_Collegiate'!AG28+'5C1M_GEO Mid'!AG28+Placeholder_Tallulah!AG28</f>
        <v>0</v>
      </c>
      <c r="AI28" s="75">
        <f>'5C1B_DArbonne'!AH28+'5C1A_Madison'!AH28+'5C1C_Intl High'!AH28+'5C3_UnvView'!AI28+'5C1F_L.C. Charter'!AH28+'5C1E_LFNO'!AH28+'5C1D_NOMMA'!AH28+'5C1AE_Noble Minds'!AH28+'5C1J_Jeff Chamber'!AH28+'5C1Q_Advantage'!AH28+'5C1AF_JCFA-Laf'!AH28+'5C1W_Willow'!AH28+'5C1Z_Lincoln Prep'!AH28+'5C1AA_Laurel'!AH28+'5C1AB_Apex'!AH28+'5C1AC_Smothers'!AH28+'5C1AD_Greater'!AH28+'5C1R_Iberville'!AH28+'5C1N_Delta'!AH28+'5C1S_LC Col Prep'!AH28+'5C1T_Northeast'!AH28+'5C1U_Acadiana Ren'!AH28+'5C1I_LA Key'!AH28+'5C1V_Laf Ren'!AH28+'5C1O_Impact'!AH28+'5C1P_Vision'!AH28+'5C2_LAVCA'!AI28+'5C1H_Southwest'!AH28+'5C1G_JS Clark'!AH28+'5C1AH_BRUP'!AH28+'5C1X_Tangi'!AH28+'5C1Y_GEO'!AH28+'5C1AI_Harmony'!AH28+'5C1AJ_Athlos'!AH28+'5C1AG_Collegiate'!AH28+'5C1M_GEO Mid'!AH28+Placeholder_Tallulah!AH28</f>
        <v>0</v>
      </c>
      <c r="AJ28" s="319">
        <f>'5C1B_DArbonne'!AI28+'5C1A_Madison'!AI28+'5C1C_Intl High'!AI28+'5C3_UnvView'!AJ28+'5C1F_L.C. Charter'!AI28+'5C1E_LFNO'!AI28+'5C1D_NOMMA'!AI28+'5C1AE_Noble Minds'!AI28+'5C1J_Jeff Chamber'!AI28+'5C1Q_Advantage'!AI28+'5C1AF_JCFA-Laf'!AI28+'5C1W_Willow'!AI28+'5C1Z_Lincoln Prep'!AI28+'5C1AA_Laurel'!AI28+'5C1AB_Apex'!AI28+'5C1AC_Smothers'!AI28+'5C1AD_Greater'!AI28+'5C1R_Iberville'!AI28+'5C1N_Delta'!AI28+'5C1S_LC Col Prep'!AI28+'5C1T_Northeast'!AI28+'5C1U_Acadiana Ren'!AI28+'5C1I_LA Key'!AI28+'5C1V_Laf Ren'!AI28+'5C1O_Impact'!AI28+'5C1P_Vision'!AI28+'5C2_LAVCA'!AJ28+'5C1H_Southwest'!AI28+'5C1G_JS Clark'!AI28+'5C1AH_BRUP'!AI28+'5C1X_Tangi'!AI28+'5C1Y_GEO'!AI28+'5C1AI_Harmony'!AI28+'5C1AJ_Athlos'!AI28+'5C1AG_Collegiate'!AI28+'5C1M_GEO Mid'!AI28+Placeholder_Tallulah!AI28</f>
        <v>0</v>
      </c>
      <c r="AK28" s="77">
        <f>'5C1B_DArbonne'!AJ28+'5C1A_Madison'!AJ28+'5C1C_Intl High'!AJ28+'5C3_UnvView'!AK28+'5C1F_L.C. Charter'!AJ28+'5C1E_LFNO'!AJ28+'5C1D_NOMMA'!AJ28+'5C1AE_Noble Minds'!AJ28+'5C1J_Jeff Chamber'!AJ28+'5C1Q_Advantage'!AJ28+'5C1AF_JCFA-Laf'!AJ28+'5C1W_Willow'!AJ28+'5C1Z_Lincoln Prep'!AJ28+'5C1AA_Laurel'!AJ28+'5C1AB_Apex'!AJ28+'5C1AC_Smothers'!AJ28+'5C1AD_Greater'!AJ28+'5C1R_Iberville'!AJ28+'5C1N_Delta'!AJ28+'5C1S_LC Col Prep'!AJ28+'5C1T_Northeast'!AJ28+'5C1U_Acadiana Ren'!AJ28+'5C1I_LA Key'!AJ28+'5C1V_Laf Ren'!AJ28+'5C1O_Impact'!AJ28+'5C1P_Vision'!AJ28+'5C2_LAVCA'!AK28+'5C1H_Southwest'!AJ28+'5C1G_JS Clark'!AJ28+'5C1AH_BRUP'!AJ28+'5C1X_Tangi'!AJ28+'5C1Y_GEO'!AJ28+'5C1AI_Harmony'!AJ28+'5C1AJ_Athlos'!AJ28+'5C1AG_Collegiate'!AJ28+'5C1M_GEO Mid'!AJ28+Placeholder_Tallulah!AJ28</f>
        <v>0</v>
      </c>
      <c r="AL28" s="76">
        <f>'5C1B_DArbonne'!AK28+'5C1A_Madison'!AK28+'5C1C_Intl High'!AK28+'5C3_UnvView'!AL28+'5C1F_L.C. Charter'!AK28+'5C1E_LFNO'!AK28+'5C1D_NOMMA'!AK28+'5C1AE_Noble Minds'!AK28+'5C1J_Jeff Chamber'!AK28+'5C1Q_Advantage'!AK28+'5C1AF_JCFA-Laf'!AK28+'5C1W_Willow'!AK28+'5C1Z_Lincoln Prep'!AK28+'5C1AA_Laurel'!AK28+'5C1AB_Apex'!AK28+'5C1AC_Smothers'!AK28+'5C1AD_Greater'!AK28+'5C1R_Iberville'!AK28+'5C1N_Delta'!AK28+'5C1S_LC Col Prep'!AK28+'5C1T_Northeast'!AK28+'5C1U_Acadiana Ren'!AK28+'5C1I_LA Key'!AK28+'5C1V_Laf Ren'!AK28+'5C1O_Impact'!AK28+'5C1P_Vision'!AK28+'5C2_LAVCA'!AL28+'5C1H_Southwest'!AK28+'5C1G_JS Clark'!AK28+'5C1AH_BRUP'!AK28+'5C1X_Tangi'!AK28+'5C1Y_GEO'!AK28+'5C1AI_Harmony'!AK28+'5C1AJ_Athlos'!AK28+'5C1AG_Collegiate'!AK28+'5C1M_GEO Mid'!AK28+Placeholder_Tallulah!AK28</f>
        <v>0</v>
      </c>
      <c r="AM28" s="90">
        <f>'5C1B_DArbonne'!AL28+'5C1A_Madison'!AL28+'5C1C_Intl High'!AL28+'5C3_UnvView'!AM28+'5C1F_L.C. Charter'!AL28+'5C1E_LFNO'!AL28+'5C1D_NOMMA'!AL28+'5C1AE_Noble Minds'!AL28+'5C1J_Jeff Chamber'!AL28+'5C1Q_Advantage'!AL28+'5C1AF_JCFA-Laf'!AL28+'5C1W_Willow'!AL28+'5C1Z_Lincoln Prep'!AL28+'5C1AA_Laurel'!AL28+'5C1AB_Apex'!AL28+'5C1AC_Smothers'!AL28+'5C1AD_Greater'!AL28+'5C1R_Iberville'!AL28+'5C1N_Delta'!AL28+'5C1S_LC Col Prep'!AL28+'5C1T_Northeast'!AL28+'5C1U_Acadiana Ren'!AL28+'5C1I_LA Key'!AL28+'5C1V_Laf Ren'!AL28+'5C1O_Impact'!AL28+'5C1P_Vision'!AL28+'5C2_LAVCA'!AM28+'5C1H_Southwest'!AL28+'5C1G_JS Clark'!AL28+'5C1AH_BRUP'!AL28+'5C1X_Tangi'!AL28+'5C1Y_GEO'!AL28+'5C1AI_Harmony'!AL28+'5C1AJ_Athlos'!AL28+'5C1AG_Collegiate'!AL28+'5C1M_GEO Mid'!AL28+Placeholder_Tallulah!AL28</f>
        <v>36248</v>
      </c>
      <c r="AN28" s="79">
        <f>'5C1B_DArbonne'!AM28+'5C1A_Madison'!AM28+'5C1C_Intl High'!AM28+'5C3_UnvView'!AN28+'5C1F_L.C. Charter'!AM28+'5C1E_LFNO'!AM28+'5C1D_NOMMA'!AM28+'5C1AE_Noble Minds'!AM28+'5C1J_Jeff Chamber'!AM28+'5C1Q_Advantage'!AM28+'5C1AF_JCFA-Laf'!AM28+'5C1W_Willow'!AM28+'5C1Z_Lincoln Prep'!AM28+'5C1AA_Laurel'!AM28+'5C1AB_Apex'!AM28+'5C1AC_Smothers'!AM28+'5C1AD_Greater'!AM28+'5C1R_Iberville'!AM28+'5C1N_Delta'!AM28+'5C1S_LC Col Prep'!AM28+'5C1T_Northeast'!AM28+'5C1U_Acadiana Ren'!AM28+'5C1I_LA Key'!AM28+'5C1V_Laf Ren'!AM28+'5C1O_Impact'!AM28+'5C1P_Vision'!AM28+'5C2_LAVCA'!AN28+'5C1H_Southwest'!AM28+'5C1G_JS Clark'!AM28+'5C1AH_BRUP'!AM28+'5C1X_Tangi'!AM28+'5C1Y_GEO'!AM28+'5C1AI_Harmony'!AM28+'5C1AJ_Athlos'!AM28+'5C1AG_Collegiate'!AM28+'5C1M_GEO Mid'!AM28+Placeholder_Tallulah!AM28</f>
        <v>0</v>
      </c>
      <c r="AO28" s="90">
        <f>'5C1B_DArbonne'!AN28+'5C1A_Madison'!AN28+'5C1C_Intl High'!AN28+'5C3_UnvView'!AO28+'5C1F_L.C. Charter'!AN28+'5C1E_LFNO'!AN28+'5C1D_NOMMA'!AN28+'5C1AE_Noble Minds'!AN28+'5C1J_Jeff Chamber'!AN28+'5C1Q_Advantage'!AN28+'5C1AF_JCFA-Laf'!AN28+'5C1W_Willow'!AN28+'5C1Z_Lincoln Prep'!AN28+'5C1AA_Laurel'!AN28+'5C1AB_Apex'!AN28+'5C1AC_Smothers'!AN28+'5C1AD_Greater'!AN28+'5C1R_Iberville'!AN28+'5C1N_Delta'!AN28+'5C1S_LC Col Prep'!AN28+'5C1T_Northeast'!AN28+'5C1U_Acadiana Ren'!AN28+'5C1I_LA Key'!AN28+'5C1V_Laf Ren'!AN28+'5C1O_Impact'!AN28+'5C1P_Vision'!AN28+'5C2_LAVCA'!AO28+'5C1H_Southwest'!AN28+'5C1G_JS Clark'!AN28+'5C1AH_BRUP'!AN28+'5C1X_Tangi'!AN28+'5C1Y_GEO'!AN28+'5C1AI_Harmony'!AN28+'5C1AJ_Athlos'!AN28+'5C1AG_Collegiate'!AN28+'5C1M_GEO Mid'!AN28+Placeholder_Tallulah!AN28</f>
        <v>0</v>
      </c>
      <c r="AP28" s="77">
        <f>'5C1B_DArbonne'!AO28+'5C1A_Madison'!AO28+'5C1C_Intl High'!AO28+'5C3_UnvView'!AP28+'5C1F_L.C. Charter'!AO28+'5C1E_LFNO'!AO28+'5C1D_NOMMA'!AO28+'5C1AE_Noble Minds'!AO28+'5C1J_Jeff Chamber'!AO28+'5C1Q_Advantage'!AO28+'5C1AF_JCFA-Laf'!AO28+'5C1W_Willow'!AO28+'5C1Z_Lincoln Prep'!AO28+'5C1AA_Laurel'!AO28+'5C1AB_Apex'!AO28+'5C1AC_Smothers'!AO28+'5C1AD_Greater'!AO28+'5C1R_Iberville'!AO28+'5C1N_Delta'!AO28+'5C1S_LC Col Prep'!AO28+'5C1T_Northeast'!AO28+'5C1U_Acadiana Ren'!AO28+'5C1I_LA Key'!AO28+'5C1V_Laf Ren'!AO28+'5C1O_Impact'!AO28+'5C1P_Vision'!AO28+'5C2_LAVCA'!AP28+'5C1H_Southwest'!AO28+'5C1G_JS Clark'!AO28+'5C1AH_BRUP'!AO28+'5C1X_Tangi'!AO28+'5C1Y_GEO'!AO28+'5C1AI_Harmony'!AO28+'5C1AJ_Athlos'!AO28+'5C1AG_Collegiate'!AO28+'5C1M_GEO Mid'!AO28+Placeholder_Tallulah!AO28</f>
        <v>0</v>
      </c>
      <c r="AQ28" s="90">
        <f>'5C1B_DArbonne'!AP28+'5C1A_Madison'!AP28+'5C1C_Intl High'!AP28+'5C3_UnvView'!AQ28+'5C1F_L.C. Charter'!AP28+'5C1E_LFNO'!AP28+'5C1D_NOMMA'!AP28+'5C1AE_Noble Minds'!AP28+'5C1J_Jeff Chamber'!AP28+'5C1Q_Advantage'!AP28+'5C1AF_JCFA-Laf'!AP28+'5C1W_Willow'!AP28+'5C1Z_Lincoln Prep'!AP28+'5C1AA_Laurel'!AP28+'5C1AB_Apex'!AP28+'5C1AC_Smothers'!AP28+'5C1AD_Greater'!AP28+'5C1R_Iberville'!AP28+'5C1N_Delta'!AP28+'5C1S_LC Col Prep'!AP28+'5C1T_Northeast'!AP28+'5C1U_Acadiana Ren'!AP28+'5C1I_LA Key'!AP28+'5C1V_Laf Ren'!AP28+'5C1O_Impact'!AP28+'5C1P_Vision'!AP28+'5C2_LAVCA'!AQ28+'5C1H_Southwest'!AP28+'5C1G_JS Clark'!AP28+'5C1AH_BRUP'!AP28+'5C1X_Tangi'!AP28+'5C1Y_GEO'!AP28+'5C1AI_Harmony'!AP28+'5C1AJ_Athlos'!AP28+'5C1AG_Collegiate'!AP28+'5C1M_GEO Mid'!AP28+Placeholder_Tallulah!AP28</f>
        <v>0</v>
      </c>
      <c r="AR28" s="77">
        <f>'5C1B_DArbonne'!AQ28+'5C1A_Madison'!AQ28+'5C1C_Intl High'!AQ28+'5C3_UnvView'!AR28+'5C1F_L.C. Charter'!AQ28+'5C1E_LFNO'!AQ28+'5C1D_NOMMA'!AQ28+'5C1AE_Noble Minds'!AQ28+'5C1J_Jeff Chamber'!AQ28+'5C1Q_Advantage'!AQ28+'5C1AF_JCFA-Laf'!AQ28+'5C1W_Willow'!AQ28+'5C1Z_Lincoln Prep'!AQ28+'5C1AA_Laurel'!AQ28+'5C1AB_Apex'!AQ28+'5C1AC_Smothers'!AQ28+'5C1AD_Greater'!AQ28+'5C1R_Iberville'!AQ28+'5C1N_Delta'!AQ28+'5C1S_LC Col Prep'!AQ28+'5C1T_Northeast'!AQ28+'5C1U_Acadiana Ren'!AQ28+'5C1I_LA Key'!AQ28+'5C1V_Laf Ren'!AQ28+'5C1O_Impact'!AQ28+'5C1P_Vision'!AQ28+'5C2_LAVCA'!AR28+'5C1H_Southwest'!AQ28+'5C1G_JS Clark'!AQ28+'5C1AH_BRUP'!AQ28+'5C1X_Tangi'!AQ28+'5C1Y_GEO'!AQ28+'5C1AI_Harmony'!AQ28+'5C1AJ_Athlos'!AQ28+'5C1AG_Collegiate'!AQ28+'5C1M_GEO Mid'!AQ28+Placeholder_Tallulah!AQ28</f>
        <v>0</v>
      </c>
      <c r="AS28" s="77">
        <f>'5C1B_DArbonne'!AR28+'5C1A_Madison'!AR28+'5C1C_Intl High'!AR28+'5C3_UnvView'!AS28+'5C1F_L.C. Charter'!AR28+'5C1E_LFNO'!AR28+'5C1D_NOMMA'!AR28+'5C1AE_Noble Minds'!AR28+'5C1J_Jeff Chamber'!AR28+'5C1Q_Advantage'!AR28+'5C1AF_JCFA-Laf'!AR28+'5C1W_Willow'!AR28+'5C1Z_Lincoln Prep'!AR28+'5C1AA_Laurel'!AR28+'5C1AB_Apex'!AR28+'5C1AC_Smothers'!AR28+'5C1AD_Greater'!AR28+'5C1R_Iberville'!AR28+'5C1N_Delta'!AR28+'5C1S_LC Col Prep'!AR28+'5C1T_Northeast'!AR28+'5C1U_Acadiana Ren'!AR28+'5C1I_LA Key'!AR28+'5C1V_Laf Ren'!AR28+'5C1O_Impact'!AR28+'5C1P_Vision'!AR28+'5C2_LAVCA'!AS28+'5C1H_Southwest'!AR28+'5C1G_JS Clark'!AR28+'5C1AH_BRUP'!AR28+'5C1X_Tangi'!AR28+'5C1Y_GEO'!AR28+'5C1AI_Harmony'!AR28+'5C1AJ_Athlos'!AR28+'5C1AG_Collegiate'!AR28+'5C1M_GEO Mid'!AR28+Placeholder_Tallulah!AR28</f>
        <v>0</v>
      </c>
      <c r="AT28" s="90">
        <f>'5C1B_DArbonne'!AS28+'5C1A_Madison'!AS28+'5C1C_Intl High'!AS28+'5C3_UnvView'!AT28+'5C1F_L.C. Charter'!AS28+'5C1E_LFNO'!AS28+'5C1D_NOMMA'!AS28+'5C1AE_Noble Minds'!AS28+'5C1J_Jeff Chamber'!AS28+'5C1Q_Advantage'!AS28+'5C1AF_JCFA-Laf'!AS28+'5C1W_Willow'!AS28+'5C1Z_Lincoln Prep'!AS28+'5C1AA_Laurel'!AS28+'5C1AB_Apex'!AS28+'5C1AC_Smothers'!AS28+'5C1AD_Greater'!AS28+'5C1R_Iberville'!AS28+'5C1N_Delta'!AS28+'5C1S_LC Col Prep'!AS28+'5C1T_Northeast'!AS28+'5C1U_Acadiana Ren'!AS28+'5C1I_LA Key'!AS28+'5C1V_Laf Ren'!AS28+'5C1O_Impact'!AS28+'5C1P_Vision'!AS28+'5C2_LAVCA'!AT28+'5C1H_Southwest'!AS28+'5C1G_JS Clark'!AS28+'5C1AH_BRUP'!AS28+'5C1X_Tangi'!AS28+'5C1Y_GEO'!AS28+'5C1AI_Harmony'!AS28+'5C1AJ_Athlos'!AS28+'5C1AG_Collegiate'!AS28+'5C1M_GEO Mid'!AS28+Placeholder_Tallulah!AS28</f>
        <v>1866</v>
      </c>
      <c r="AU28" s="78">
        <f t="shared" si="1"/>
        <v>0</v>
      </c>
      <c r="AV28" s="87">
        <f t="shared" si="2"/>
        <v>1866</v>
      </c>
      <c r="AW28" s="189"/>
      <c r="AX28" s="74" t="e">
        <f>'5C1B_DArbonne'!AU28+'5C1A_Madison'!AU28+'5C1C_Intl High'!AU28+'5C3_UnvView'!AV28+'5C1F_L.C. Charter'!AU28+'5C1E_LFNO'!AU28+'5C1D_NOMMA'!AU28+'5C1AE_Noble Minds'!AU28+'5C1J_Jeff Chamber'!AU28+'5C1Q_Advantage'!AU28+'5C1AF_JCFA-Laf'!AU28+'5C1W_Willow'!AU28+'5C1Z_Lincoln Prep'!AU28+'5C1AA_Laurel'!AU28+'5C1AB_Apex'!AU28+'5C1AC_Smothers'!AU28+'5C1AD_Greater'!AU28+'5C1R_Iberville'!AU28+'5C1N_Delta'!AU28+'5C1S_LC Col Prep'!AU28+'5C1T_Northeast'!AU28+'5C1U_Acadiana Ren'!AU28+'5C1I_LA Key'!AU28+'5C1V_Laf Ren'!AU28+'5C1O_Impact'!AU28+'5C1P_Vision'!AU28+'5C2_LAVCA'!AV28+'5C1H_Southwest'!AU28+'5C1G_JS Clark'!AU28+'5C1AH_BRUP'!AU28+'5C1X_Tangi'!AU28+'5C1Y_GEO'!AU28+'5C1AI_Harmony'!AU28+'5C1AJ_Athlos'!AU28+'5C1AG_Collegiate'!AU28+'5C1M_GEO Mid'!AU28+Placeholder_Tallulah!#REF!</f>
        <v>#REF!</v>
      </c>
      <c r="AY28" s="74">
        <f t="shared" si="3"/>
        <v>0</v>
      </c>
      <c r="AZ28" s="74" t="e">
        <f t="shared" si="4"/>
        <v>#REF!</v>
      </c>
    </row>
    <row r="29" spans="1:52" ht="16.149999999999999" customHeight="1" x14ac:dyDescent="0.2">
      <c r="A29" s="54">
        <v>23</v>
      </c>
      <c r="B29" s="55" t="s">
        <v>29</v>
      </c>
      <c r="C29" s="319">
        <f>'5C1B_DArbonne'!C29+'5C1A_Madison'!C29+'5C1C_Intl High'!C29+'5C3_UnvView'!C29+'5C1F_L.C. Charter'!C29+'5C1E_LFNO'!C29+'5C1D_NOMMA'!C29+'5C1AE_Noble Minds'!C29+'5C1J_Jeff Chamber'!C29+'5C1Q_Advantage'!C29+'5C1AF_JCFA-Laf'!C29+'5C1W_Willow'!C29+'5C1Z_Lincoln Prep'!C29+'5C1AA_Laurel'!C29+'5C1AB_Apex'!C29+'5C1AC_Smothers'!C29+'5C1AD_Greater'!C29+'5C1R_Iberville'!C29+'5C1N_Delta'!C29+'5C1S_LC Col Prep'!C29+'5C1T_Northeast'!C29+'5C1U_Acadiana Ren'!C29+'5C1I_LA Key'!C29+'5C1V_Laf Ren'!C29+'5C1O_Impact'!C29+'5C1P_Vision'!C29+'5C2_LAVCA'!C29+'5C1H_Southwest'!C29+'5C1G_JS Clark'!C29+'5C1AH_BRUP'!C29+'5C1X_Tangi'!C29+'5C1Y_GEO'!C29+'5C1AI_Harmony'!C29+'5C1AJ_Athlos'!C29+'5C1AG_Collegiate'!C29+'5C1M_GEO Mid'!C29+Placeholder_Tallulah!C29</f>
        <v>0</v>
      </c>
      <c r="D29" s="56">
        <f>'Source Data'!H29</f>
        <v>4847.3597582819802</v>
      </c>
      <c r="E29" s="74">
        <f>'5C1B_DArbonne'!E29+'5C1A_Madison'!E29+'5C1C_Intl High'!E29+'5C3_UnvView'!E29+'5C1F_L.C. Charter'!E29+'5C1E_LFNO'!E29+'5C1D_NOMMA'!E29+'5C1AE_Noble Minds'!E29+'5C1J_Jeff Chamber'!E29+'5C1Q_Advantage'!E29+'5C1AF_JCFA-Laf'!E29+'5C1W_Willow'!E29+'5C1Z_Lincoln Prep'!E29+'5C1AA_Laurel'!E29+'5C1AB_Apex'!E29+'5C1AC_Smothers'!E29+'5C1AD_Greater'!E29+'5C1R_Iberville'!E29+'5C1N_Delta'!E29+'5C1S_LC Col Prep'!E29+'5C1T_Northeast'!E29+'5C1U_Acadiana Ren'!E29+'5C1I_LA Key'!E29+'5C1V_Laf Ren'!E29+'5C1O_Impact'!E29+'5C1P_Vision'!E29+'5C2_LAVCA'!E29+'5C1H_Southwest'!E29+'5C1G_JS Clark'!E29+'5C1AH_BRUP'!E29+'5C1X_Tangi'!E29+'5C1Y_GEO'!E29+'5C1AI_Harmony'!E29+'5C1AJ_Athlos'!E29+'5C1AG_Collegiate'!E29+'5C1M_GEO Mid'!E29+Placeholder_Tallulah!E29</f>
        <v>0</v>
      </c>
      <c r="F29" s="337">
        <f>'5C1B_DArbonne'!F29+'5C1A_Madison'!F29+'5C1C_Intl High'!F29+'5C3_UnvView'!F29+'5C1F_L.C. Charter'!F29+'5C1E_LFNO'!F29+'5C1D_NOMMA'!F29+'5C1AE_Noble Minds'!F29+'5C1J_Jeff Chamber'!F29+'5C1Q_Advantage'!F29+'5C1AF_JCFA-Laf'!F29+'5C1W_Willow'!F29+'5C1Z_Lincoln Prep'!F29+'5C1AA_Laurel'!F29+'5C1AB_Apex'!F29+'5C1AC_Smothers'!F29+'5C1AD_Greater'!F29+'5C1R_Iberville'!F29+'5C1N_Delta'!F29+'5C1S_LC Col Prep'!F29+'5C1T_Northeast'!F29+'5C1U_Acadiana Ren'!F29+'5C1I_LA Key'!F29+'5C1V_Laf Ren'!F29+'5C1O_Impact'!F29+'5C1P_Vision'!F29+'5C2_LAVCA'!F29+'5C1H_Southwest'!F29+'5C1G_JS Clark'!F29+'5C1AH_BRUP'!F29+'5C1X_Tangi'!F29+'5C1Y_GEO'!F29+'5C1AI_Harmony'!F29+'5C1AJ_Athlos'!F29+'5C1AG_Collegiate'!F29+'5C1M_GEO Mid'!F29+Placeholder_Tallulah!F29</f>
        <v>0</v>
      </c>
      <c r="G29" s="56">
        <f>'Source Data'!I29</f>
        <v>643.90858310125191</v>
      </c>
      <c r="H29" s="74">
        <f>'5C1B_DArbonne'!H29+'5C1A_Madison'!H29+'5C1C_Intl High'!H29+'5C3_UnvView'!H29+'5C1F_L.C. Charter'!H29+'5C1E_LFNO'!H29+'5C1D_NOMMA'!H29+'5C1AE_Noble Minds'!H29+'5C1J_Jeff Chamber'!H29+'5C1Q_Advantage'!H29+'5C1AF_JCFA-Laf'!H29+'5C1W_Willow'!H29+'5C1Z_Lincoln Prep'!H29+'5C1AA_Laurel'!H29+'5C1AB_Apex'!H29+'5C1AC_Smothers'!H29+'5C1AD_Greater'!H29+'5C1R_Iberville'!H29+'5C1N_Delta'!H29+'5C1S_LC Col Prep'!H29+'5C1T_Northeast'!H29+'5C1U_Acadiana Ren'!H29+'5C1I_LA Key'!H29+'5C1V_Laf Ren'!H29+'5C1O_Impact'!H29+'5C1P_Vision'!H29+'5C2_LAVCA'!H29+'5C1H_Southwest'!H29+'5C1G_JS Clark'!H29+'5C1AH_BRUP'!H29+'5C1X_Tangi'!H29+'5C1Y_GEO'!H29+'5C1AI_Harmony'!H29+'5C1AJ_Athlos'!H29+'5C1AG_Collegiate'!H29+'5C1M_GEO Mid'!H29+Placeholder_Tallulah!H29</f>
        <v>0</v>
      </c>
      <c r="I29" s="337">
        <f>'5C1B_DArbonne'!I29+'5C1A_Madison'!I29+'5C1C_Intl High'!I29+'5C3_UnvView'!I29+'5C1F_L.C. Charter'!I29+'5C1E_LFNO'!I29+'5C1D_NOMMA'!I29+'5C1AE_Noble Minds'!I29+'5C1J_Jeff Chamber'!I29+'5C1Q_Advantage'!I29+'5C1AF_JCFA-Laf'!I29+'5C1W_Willow'!I29+'5C1Z_Lincoln Prep'!I29+'5C1AA_Laurel'!I29+'5C1AB_Apex'!I29+'5C1AC_Smothers'!I29+'5C1AD_Greater'!I29+'5C1R_Iberville'!I29+'5C1N_Delta'!I29+'5C1S_LC Col Prep'!I29+'5C1T_Northeast'!I29+'5C1U_Acadiana Ren'!I29+'5C1I_LA Key'!I29+'5C1V_Laf Ren'!I29+'5C1O_Impact'!I29+'5C1P_Vision'!I29+'5C2_LAVCA'!I29+'5C1H_Southwest'!I29+'5C1G_JS Clark'!I29+'5C1AH_BRUP'!I29+'5C1X_Tangi'!I29+'5C1Y_GEO'!I29+'5C1AI_Harmony'!I29+'5C1AJ_Athlos'!I29+'5C1AG_Collegiate'!I29+'5C1M_GEO Mid'!I29+Placeholder_Tallulah!I29</f>
        <v>0</v>
      </c>
      <c r="J29" s="56">
        <f>'Source Data'!J29</f>
        <v>175.61143175488689</v>
      </c>
      <c r="K29" s="74">
        <f>'5C1B_DArbonne'!K29+'5C1A_Madison'!K29+'5C1C_Intl High'!K29+'5C3_UnvView'!K29+'5C1F_L.C. Charter'!K29+'5C1E_LFNO'!K29+'5C1D_NOMMA'!K29+'5C1AE_Noble Minds'!K29+'5C1J_Jeff Chamber'!K29+'5C1Q_Advantage'!K29+'5C1AF_JCFA-Laf'!K29+'5C1W_Willow'!K29+'5C1Z_Lincoln Prep'!K29+'5C1AA_Laurel'!K29+'5C1AB_Apex'!K29+'5C1AC_Smothers'!K29+'5C1AD_Greater'!K29+'5C1R_Iberville'!K29+'5C1N_Delta'!K29+'5C1S_LC Col Prep'!K29+'5C1T_Northeast'!K29+'5C1U_Acadiana Ren'!K29+'5C1I_LA Key'!K29+'5C1V_Laf Ren'!K29+'5C1O_Impact'!K29+'5C1P_Vision'!K29+'5C2_LAVCA'!K29+'5C1H_Southwest'!K29+'5C1G_JS Clark'!K29+'5C1AH_BRUP'!K29+'5C1X_Tangi'!K29+'5C1Y_GEO'!K29+'5C1AI_Harmony'!K29+'5C1AJ_Athlos'!K29+'5C1AG_Collegiate'!K29+'5C1M_GEO Mid'!K29+Placeholder_Tallulah!K29</f>
        <v>0</v>
      </c>
      <c r="L29" s="337">
        <f>'5C1B_DArbonne'!L29+'5C1A_Madison'!L29+'5C1C_Intl High'!L29+'5C3_UnvView'!L29+'5C1F_L.C. Charter'!L29+'5C1E_LFNO'!L29+'5C1D_NOMMA'!L29+'5C1AE_Noble Minds'!L29+'5C1J_Jeff Chamber'!L29+'5C1Q_Advantage'!L29+'5C1AF_JCFA-Laf'!L29+'5C1W_Willow'!L29+'5C1Z_Lincoln Prep'!L29+'5C1AA_Laurel'!L29+'5C1AB_Apex'!L29+'5C1AC_Smothers'!L29+'5C1AD_Greater'!L29+'5C1R_Iberville'!L29+'5C1N_Delta'!L29+'5C1S_LC Col Prep'!L29+'5C1T_Northeast'!L29+'5C1U_Acadiana Ren'!L29+'5C1I_LA Key'!L29+'5C1V_Laf Ren'!L29+'5C1O_Impact'!L29+'5C1P_Vision'!L29+'5C2_LAVCA'!L29+'5C1H_Southwest'!L29+'5C1G_JS Clark'!L29+'5C1AH_BRUP'!L29+'5C1X_Tangi'!L29+'5C1Y_GEO'!L29+'5C1AI_Harmony'!L29+'5C1AJ_Athlos'!L29+'5C1AG_Collegiate'!L29+'5C1M_GEO Mid'!L29+Placeholder_Tallulah!L29</f>
        <v>0</v>
      </c>
      <c r="M29" s="56">
        <f>'Source Data'!K29</f>
        <v>4390.2857938721727</v>
      </c>
      <c r="N29" s="74">
        <f>'5C1B_DArbonne'!N29+'5C1A_Madison'!N29+'5C1C_Intl High'!N29+'5C3_UnvView'!N29+'5C1F_L.C. Charter'!N29+'5C1E_LFNO'!N29+'5C1D_NOMMA'!N29+'5C1AE_Noble Minds'!N29+'5C1J_Jeff Chamber'!N29+'5C1Q_Advantage'!N29+'5C1AF_JCFA-Laf'!N29+'5C1W_Willow'!N29+'5C1Z_Lincoln Prep'!N29+'5C1AA_Laurel'!N29+'5C1AB_Apex'!N29+'5C1AC_Smothers'!N29+'5C1AD_Greater'!N29+'5C1R_Iberville'!N29+'5C1N_Delta'!N29+'5C1S_LC Col Prep'!N29+'5C1T_Northeast'!N29+'5C1U_Acadiana Ren'!N29+'5C1I_LA Key'!N29+'5C1V_Laf Ren'!N29+'5C1O_Impact'!N29+'5C1P_Vision'!N29+'5C2_LAVCA'!N29+'5C1H_Southwest'!N29+'5C1G_JS Clark'!N29+'5C1AH_BRUP'!N29+'5C1X_Tangi'!N29+'5C1Y_GEO'!N29+'5C1AI_Harmony'!N29+'5C1AJ_Athlos'!N29+'5C1AG_Collegiate'!N29+'5C1M_GEO Mid'!N29+Placeholder_Tallulah!N29</f>
        <v>0</v>
      </c>
      <c r="O29" s="337">
        <f>'5C1B_DArbonne'!O29+'5C1A_Madison'!O29+'5C1C_Intl High'!O29+'5C3_UnvView'!O29+'5C1F_L.C. Charter'!O29+'5C1E_LFNO'!O29+'5C1D_NOMMA'!O29+'5C1AE_Noble Minds'!O29+'5C1J_Jeff Chamber'!O29+'5C1Q_Advantage'!O29+'5C1AF_JCFA-Laf'!O29+'5C1W_Willow'!O29+'5C1Z_Lincoln Prep'!O29+'5C1AA_Laurel'!O29+'5C1AB_Apex'!O29+'5C1AC_Smothers'!O29+'5C1AD_Greater'!O29+'5C1R_Iberville'!O29+'5C1N_Delta'!O29+'5C1S_LC Col Prep'!O29+'5C1T_Northeast'!O29+'5C1U_Acadiana Ren'!O29+'5C1I_LA Key'!O29+'5C1V_Laf Ren'!O29+'5C1O_Impact'!O29+'5C1P_Vision'!O29+'5C2_LAVCA'!O29+'5C1H_Southwest'!O29+'5C1G_JS Clark'!O29+'5C1AH_BRUP'!O29+'5C1X_Tangi'!O29+'5C1Y_GEO'!O29+'5C1AI_Harmony'!O29+'5C1AJ_Athlos'!O29+'5C1AG_Collegiate'!O29+'5C1M_GEO Mid'!O29+Placeholder_Tallulah!O29</f>
        <v>0</v>
      </c>
      <c r="P29" s="56">
        <f>'Source Data'!L29</f>
        <v>1756.1143175488689</v>
      </c>
      <c r="Q29" s="74">
        <f>'5C1B_DArbonne'!Q29+'5C1A_Madison'!Q29+'5C1C_Intl High'!Q29+'5C3_UnvView'!Q29+'5C1F_L.C. Charter'!Q29+'5C1E_LFNO'!Q29+'5C1D_NOMMA'!Q29+'5C1AE_Noble Minds'!Q29+'5C1J_Jeff Chamber'!Q29+'5C1Q_Advantage'!Q29+'5C1AF_JCFA-Laf'!Q29+'5C1W_Willow'!Q29+'5C1Z_Lincoln Prep'!Q29+'5C1AA_Laurel'!Q29+'5C1AB_Apex'!Q29+'5C1AC_Smothers'!Q29+'5C1AD_Greater'!Q29+'5C1R_Iberville'!Q29+'5C1N_Delta'!Q29+'5C1S_LC Col Prep'!Q29+'5C1T_Northeast'!Q29+'5C1U_Acadiana Ren'!Q29+'5C1I_LA Key'!Q29+'5C1V_Laf Ren'!Q29+'5C1O_Impact'!Q29+'5C1P_Vision'!Q29+'5C2_LAVCA'!Q29+'5C1H_Southwest'!Q29+'5C1G_JS Clark'!Q29+'5C1AH_BRUP'!Q29+'5C1X_Tangi'!Q29+'5C1Y_GEO'!Q29+'5C1AI_Harmony'!Q29+'5C1AJ_Athlos'!Q29+'5C1AG_Collegiate'!Q29+'5C1M_GEO Mid'!Q29+Placeholder_Tallulah!Q29</f>
        <v>0</v>
      </c>
      <c r="R29" s="93">
        <f>'5C1B_DArbonne'!R29+'5C1A_Madison'!R29+'5C1C_Intl High'!R29+'5C3_UnvView'!R29+'5C1F_L.C. Charter'!R29+'5C1E_LFNO'!R29+'5C1D_NOMMA'!R29+'5C1AE_Noble Minds'!R29+'5C1J_Jeff Chamber'!R29+'5C1Q_Advantage'!R29+'5C1AF_JCFA-Laf'!R29+'5C1W_Willow'!R29+'5C1Z_Lincoln Prep'!R29+'5C1AA_Laurel'!R29+'5C1AB_Apex'!R29+'5C1AC_Smothers'!R29+'5C1AD_Greater'!R29+'5C1R_Iberville'!R29+'5C1N_Delta'!R29+'5C1S_LC Col Prep'!R29+'5C1T_Northeast'!R29+'5C1U_Acadiana Ren'!R29+'5C1I_LA Key'!R29+'5C1V_Laf Ren'!R29+'5C1O_Impact'!R29+'5C1P_Vision'!R29+'5C2_LAVCA'!R29+'5C1H_Southwest'!R29+'5C1G_JS Clark'!R29+'5C1AH_BRUP'!R29+'5C1X_Tangi'!R29+'5C1Y_GEO'!R29+'5C1AI_Harmony'!R29+'5C1AJ_Athlos'!R29+'5C1AG_Collegiate'!R29+'5C1M_GEO Mid'!R29+Placeholder_Tallulah!R29</f>
        <v>718109</v>
      </c>
      <c r="S29" s="1373">
        <f>'5C3_UnvView'!S29+'5C2_LAVCA'!S29</f>
        <v>28465</v>
      </c>
      <c r="T29" s="56">
        <f>'5C1B_DArbonne'!S29+'5C1A_Madison'!S29+'5C1C_Intl High'!S29+'5C3_UnvView'!T29+'5C1F_L.C. Charter'!S29+'5C1E_LFNO'!S29+'5C1D_NOMMA'!S29+'5C1AE_Noble Minds'!S29+'5C1J_Jeff Chamber'!S29+'5C1Q_Advantage'!S29+'5C1AF_JCFA-Laf'!S29+'5C1W_Willow'!S29+'5C1Z_Lincoln Prep'!S29+'5C1AA_Laurel'!S29+'5C1AB_Apex'!S29+'5C1AC_Smothers'!S29+'5C1AD_Greater'!S29+'5C1R_Iberville'!S29+'5C1N_Delta'!S29+'5C1S_LC Col Prep'!S29+'5C1T_Northeast'!S29+'5C1U_Acadiana Ren'!S29+'5C1I_LA Key'!S29+'5C1V_Laf Ren'!S29+'5C1O_Impact'!S29+'5C1P_Vision'!S29+'5C2_LAVCA'!T29+'5C1H_Southwest'!S29+'5C1G_JS Clark'!S29+'5C1AH_BRUP'!S29+'5C1X_Tangi'!S29+'5C1Y_GEO'!S29+'5C1AI_Harmony'!S29+'5C1AJ_Athlos'!S29+'5C1AG_Collegiate'!S29+'5C1M_GEO Mid'!S29+Placeholder_Tallulah!S29</f>
        <v>0</v>
      </c>
      <c r="U29" s="56">
        <f>'5C1B_DArbonne'!T29+'5C1A_Madison'!T29+'5C1C_Intl High'!T29+'5C3_UnvView'!U29+'5C1F_L.C. Charter'!T29+'5C1E_LFNO'!T29+'5C1D_NOMMA'!T29+'5C1AE_Noble Minds'!T29+'5C1J_Jeff Chamber'!T29+'5C1Q_Advantage'!T29+'5C1AF_JCFA-Laf'!T29+'5C1W_Willow'!T29+'5C1Z_Lincoln Prep'!T29+'5C1AA_Laurel'!T29+'5C1AB_Apex'!T29+'5C1AC_Smothers'!T29+'5C1AD_Greater'!T29+'5C1R_Iberville'!T29+'5C1N_Delta'!T29+'5C1S_LC Col Prep'!T29+'5C1T_Northeast'!T29+'5C1U_Acadiana Ren'!T29+'5C1I_LA Key'!T29+'5C1V_Laf Ren'!T29+'5C1O_Impact'!T29+'5C1P_Vision'!T29+'5C2_LAVCA'!U29+'5C1H_Southwest'!T29+'5C1G_JS Clark'!T29+'5C1AH_BRUP'!T29+'5C1X_Tangi'!T29+'5C1Y_GEO'!T29+'5C1AI_Harmony'!T29+'5C1AJ_Athlos'!T29+'5C1AG_Collegiate'!T29+'5C1M_GEO Mid'!T29+Placeholder_Tallulah!T29</f>
        <v>0</v>
      </c>
      <c r="V29" s="57">
        <f>'5C1B_DArbonne'!U29+'5C1A_Madison'!U29+'5C1C_Intl High'!U29+'5C3_UnvView'!V29+'5C1F_L.C. Charter'!U29+'5C1E_LFNO'!U29+'5C1D_NOMMA'!U29+'5C1AE_Noble Minds'!U29+'5C1J_Jeff Chamber'!U29+'5C1Q_Advantage'!U29+'5C1AF_JCFA-Laf'!U29+'5C1W_Willow'!U29+'5C1Z_Lincoln Prep'!U29+'5C1AA_Laurel'!U29+'5C1AB_Apex'!U29+'5C1AC_Smothers'!U29+'5C1AD_Greater'!U29+'5C1R_Iberville'!U29+'5C1N_Delta'!U29+'5C1S_LC Col Prep'!U29+'5C1T_Northeast'!U29+'5C1U_Acadiana Ren'!U29+'5C1I_LA Key'!U29+'5C1V_Laf Ren'!U29+'5C1O_Impact'!U29+'5C1P_Vision'!U29+'5C2_LAVCA'!V29+'5C1H_Southwest'!U29+'5C1G_JS Clark'!U29+'5C1AH_BRUP'!U29+'5C1X_Tangi'!U29+'5C1Y_GEO'!U29+'5C1AI_Harmony'!U29+'5C1AJ_Athlos'!U29+'5C1AG_Collegiate'!U29+'5C1M_GEO Mid'!U29+Placeholder_Tallulah!U29</f>
        <v>0</v>
      </c>
      <c r="W29" s="93">
        <f>'5C1B_DArbonne'!V29+'5C1A_Madison'!V29+'5C1C_Intl High'!V29+'5C3_UnvView'!W29+'5C1F_L.C. Charter'!V29+'5C1E_LFNO'!V29+'5C1D_NOMMA'!V29+'5C1AE_Noble Minds'!V29+'5C1J_Jeff Chamber'!V29+'5C1Q_Advantage'!V29+'5C1AF_JCFA-Laf'!V29+'5C1W_Willow'!V29+'5C1Z_Lincoln Prep'!V29+'5C1AA_Laurel'!V29+'5C1AB_Apex'!V29+'5C1AC_Smothers'!V29+'5C1AD_Greater'!V29+'5C1R_Iberville'!V29+'5C1N_Delta'!V29+'5C1S_LC Col Prep'!V29+'5C1T_Northeast'!V29+'5C1U_Acadiana Ren'!V29+'5C1I_LA Key'!V29+'5C1V_Laf Ren'!V29+'5C1O_Impact'!V29+'5C1P_Vision'!V29+'5C2_LAVCA'!W29+'5C1H_Southwest'!V29+'5C1G_JS Clark'!V29+'5C1AH_BRUP'!V29+'5C1X_Tangi'!V29+'5C1Y_GEO'!V29+'5C1AI_Harmony'!V29+'5C1AJ_Athlos'!V29+'5C1AG_Collegiate'!V29+'5C1M_GEO Mid'!V29+Placeholder_Tallulah!V29</f>
        <v>0</v>
      </c>
      <c r="X29" s="74">
        <f>'5C1B_DArbonne'!W29+'5C1A_Madison'!W29+'5C1C_Intl High'!W29+'5C3_UnvView'!X29+'5C1F_L.C. Charter'!W29+'5C1E_LFNO'!W29+'5C1D_NOMMA'!W29+'5C1AE_Noble Minds'!W29+'5C1J_Jeff Chamber'!W29+'5C1Q_Advantage'!W29+'5C1AF_JCFA-Laf'!W29+'5C1W_Willow'!W29+'5C1Z_Lincoln Prep'!W29+'5C1AA_Laurel'!W29+'5C1AB_Apex'!W29+'5C1AC_Smothers'!W29+'5C1AD_Greater'!W29+'5C1R_Iberville'!W29+'5C1N_Delta'!W29+'5C1S_LC Col Prep'!W29+'5C1T_Northeast'!W29+'5C1U_Acadiana Ren'!W29+'5C1I_LA Key'!W29+'5C1V_Laf Ren'!W29+'5C1O_Impact'!W29+'5C1P_Vision'!W29+'5C2_LAVCA'!X29+'5C1H_Southwest'!W29+'5C1G_JS Clark'!W29+'5C1AH_BRUP'!W29+'5C1X_Tangi'!W29+'5C1Y_GEO'!W29+'5C1AI_Harmony'!W29+'5C1AJ_Athlos'!W29+'5C1AG_Collegiate'!W29+'5C1M_GEO Mid'!W29+Placeholder_Tallulah!W29</f>
        <v>0</v>
      </c>
      <c r="Y29" s="93">
        <f>'5C1B_DArbonne'!X29+'5C1A_Madison'!X29+'5C1C_Intl High'!X29+'5C3_UnvView'!Y29+'5C1F_L.C. Charter'!X29+'5C1E_LFNO'!X29+'5C1D_NOMMA'!X29+'5C1AE_Noble Minds'!X29+'5C1J_Jeff Chamber'!X29+'5C1Q_Advantage'!X29+'5C1AF_JCFA-Laf'!X29+'5C1W_Willow'!X29+'5C1Z_Lincoln Prep'!X29+'5C1AA_Laurel'!X29+'5C1AB_Apex'!X29+'5C1AC_Smothers'!X29+'5C1AD_Greater'!X29+'5C1R_Iberville'!X29+'5C1N_Delta'!X29+'5C1S_LC Col Prep'!X29+'5C1T_Northeast'!X29+'5C1U_Acadiana Ren'!X29+'5C1I_LA Key'!X29+'5C1V_Laf Ren'!X29+'5C1O_Impact'!X29+'5C1P_Vision'!X29+'5C2_LAVCA'!Y29+'5C1H_Southwest'!X29+'5C1G_JS Clark'!X29+'5C1AH_BRUP'!X29+'5C1X_Tangi'!X29+'5C1Y_GEO'!X29+'5C1AI_Harmony'!X29+'5C1AJ_Athlos'!X29+'5C1AG_Collegiate'!X29+'5C1M_GEO Mid'!X29+Placeholder_Tallulah!X29</f>
        <v>0</v>
      </c>
      <c r="Z29" s="56">
        <f>'5C1B_DArbonne'!Y29+'5C1A_Madison'!Y29+'5C1C_Intl High'!Y29+'5C3_UnvView'!Z29+'5C1F_L.C. Charter'!Y29+'5C1E_LFNO'!Y29+'5C1D_NOMMA'!Y29+'5C1AE_Noble Minds'!Y29+'5C1J_Jeff Chamber'!Y29+'5C1Q_Advantage'!Y29+'5C1AF_JCFA-Laf'!Y29+'5C1W_Willow'!Y29+'5C1Z_Lincoln Prep'!Y29+'5C1AA_Laurel'!Y29+'5C1AB_Apex'!Y29+'5C1AC_Smothers'!Y29+'5C1AD_Greater'!Y29+'5C1R_Iberville'!Y29+'5C1N_Delta'!Y29+'5C1S_LC Col Prep'!Y29+'5C1T_Northeast'!Y29+'5C1U_Acadiana Ren'!Y29+'5C1I_LA Key'!Y29+'5C1V_Laf Ren'!Y29+'5C1O_Impact'!Y29+'5C1P_Vision'!Y29+'5C2_LAVCA'!Z29+'5C1H_Southwest'!Y29+'5C1G_JS Clark'!Y29+'5C1AH_BRUP'!Y29+'5C1X_Tangi'!Y29+'5C1Y_GEO'!Y29+'5C1AI_Harmony'!Y29+'5C1AJ_Athlos'!Y29+'5C1AG_Collegiate'!Y29+'5C1M_GEO Mid'!Y29+Placeholder_Tallulah!Y29</f>
        <v>0</v>
      </c>
      <c r="AA29" s="93">
        <f>'5C1B_DArbonne'!Z29+'5C1A_Madison'!Z29+'5C1C_Intl High'!Z29+'5C3_UnvView'!AA29+'5C1F_L.C. Charter'!Z29+'5C1E_LFNO'!Z29+'5C1D_NOMMA'!Z29+'5C1AE_Noble Minds'!Z29+'5C1J_Jeff Chamber'!Z29+'5C1Q_Advantage'!Z29+'5C1AF_JCFA-Laf'!Z29+'5C1W_Willow'!Z29+'5C1Z_Lincoln Prep'!Z29+'5C1AA_Laurel'!Z29+'5C1AB_Apex'!Z29+'5C1AC_Smothers'!Z29+'5C1AD_Greater'!Z29+'5C1R_Iberville'!Z29+'5C1N_Delta'!Z29+'5C1S_LC Col Prep'!Z29+'5C1T_Northeast'!Z29+'5C1U_Acadiana Ren'!Z29+'5C1I_LA Key'!Z29+'5C1V_Laf Ren'!Z29+'5C1O_Impact'!Z29+'5C1P_Vision'!Z29+'5C2_LAVCA'!AA29+'5C1H_Southwest'!Z29+'5C1G_JS Clark'!Z29+'5C1AH_BRUP'!Z29+'5C1X_Tangi'!Z29+'5C1Y_GEO'!Z29+'5C1AI_Harmony'!Z29+'5C1AJ_Athlos'!Z29+'5C1AG_Collegiate'!Z29+'5C1M_GEO Mid'!Z29+Placeholder_Tallulah!Z29</f>
        <v>0</v>
      </c>
      <c r="AB29" s="56">
        <f>'5C1B_DArbonne'!AA29+'5C1A_Madison'!AA29+'5C1C_Intl High'!AA29+'5C3_UnvView'!AB29+'5C1F_L.C. Charter'!AA29+'5C1E_LFNO'!AA29+'5C1D_NOMMA'!AA29+'5C1AE_Noble Minds'!AA29+'5C1J_Jeff Chamber'!AA29+'5C1Q_Advantage'!AA29+'5C1AF_JCFA-Laf'!AA29+'5C1W_Willow'!AA29+'5C1Z_Lincoln Prep'!AA29+'5C1AA_Laurel'!AA29+'5C1AB_Apex'!AA29+'5C1AC_Smothers'!AA29+'5C1AD_Greater'!AA29+'5C1R_Iberville'!AA29+'5C1N_Delta'!AA29+'5C1S_LC Col Prep'!AA29+'5C1T_Northeast'!AA29+'5C1U_Acadiana Ren'!AA29+'5C1I_LA Key'!AA29+'5C1V_Laf Ren'!AA29+'5C1O_Impact'!AA29+'5C1P_Vision'!AA29+'5C2_LAVCA'!AB29+'5C1H_Southwest'!AA29+'5C1G_JS Clark'!AA29+'5C1AH_BRUP'!AA29+'5C1X_Tangi'!AA29+'5C1Y_GEO'!AA29+'5C1AI_Harmony'!AA29+'5C1AJ_Athlos'!AA29+'5C1AG_Collegiate'!AA29+'5C1M_GEO Mid'!AA29+Placeholder_Tallulah!AA29</f>
        <v>0</v>
      </c>
      <c r="AC29" s="56">
        <f>'5C1B_DArbonne'!AB29+'5C1A_Madison'!AB29+'5C1C_Intl High'!AB29+'5C3_UnvView'!AC29+'5C1F_L.C. Charter'!AB29+'5C1E_LFNO'!AB29+'5C1D_NOMMA'!AB29+'5C1AE_Noble Minds'!AB29+'5C1J_Jeff Chamber'!AB29+'5C1Q_Advantage'!AB29+'5C1AF_JCFA-Laf'!AB29+'5C1W_Willow'!AB29+'5C1Z_Lincoln Prep'!AB29+'5C1AA_Laurel'!AB29+'5C1AB_Apex'!AB29+'5C1AC_Smothers'!AB29+'5C1AD_Greater'!AB29+'5C1R_Iberville'!AB29+'5C1N_Delta'!AB29+'5C1S_LC Col Prep'!AB29+'5C1T_Northeast'!AB29+'5C1U_Acadiana Ren'!AB29+'5C1I_LA Key'!AB29+'5C1V_Laf Ren'!AB29+'5C1O_Impact'!AB29+'5C1P_Vision'!AB29+'5C2_LAVCA'!AC29+'5C1H_Southwest'!AB29+'5C1G_JS Clark'!AB29+'5C1AH_BRUP'!AB29+'5C1X_Tangi'!AB29+'5C1Y_GEO'!AB29+'5C1AI_Harmony'!AB29+'5C1AJ_Athlos'!AB29+'5C1AG_Collegiate'!AB29+'5C1M_GEO Mid'!AB29+Placeholder_Tallulah!AB29</f>
        <v>0</v>
      </c>
      <c r="AD29" s="93">
        <f>'5C1B_DArbonne'!AC29+'5C1A_Madison'!AC29+'5C1C_Intl High'!AC29+'5C3_UnvView'!AD29+'5C1F_L.C. Charter'!AC29+'5C1E_LFNO'!AC29+'5C1D_NOMMA'!AC29+'5C1AE_Noble Minds'!AC29+'5C1J_Jeff Chamber'!AC29+'5C1Q_Advantage'!AC29+'5C1AF_JCFA-Laf'!AC29+'5C1W_Willow'!AC29+'5C1Z_Lincoln Prep'!AC29+'5C1AA_Laurel'!AC29+'5C1AB_Apex'!AC29+'5C1AC_Smothers'!AC29+'5C1AD_Greater'!AC29+'5C1R_Iberville'!AC29+'5C1N_Delta'!AC29+'5C1S_LC Col Prep'!AC29+'5C1T_Northeast'!AC29+'5C1U_Acadiana Ren'!AC29+'5C1I_LA Key'!AC29+'5C1V_Laf Ren'!AC29+'5C1O_Impact'!AC29+'5C1P_Vision'!AC29+'5C2_LAVCA'!AD29+'5C1H_Southwest'!AC29+'5C1G_JS Clark'!AC29+'5C1AH_BRUP'!AC29+'5C1X_Tangi'!AC29+'5C1Y_GEO'!AC29+'5C1AI_Harmony'!AC29+'5C1AJ_Athlos'!AC29+'5C1AG_Collegiate'!AC29+'5C1M_GEO Mid'!AC29+Placeholder_Tallulah!AC29</f>
        <v>0</v>
      </c>
      <c r="AE29" s="97">
        <f>'5C1B_DArbonne'!AD29+'5C1A_Madison'!AD29+'5C1C_Intl High'!AD29+'5C3_UnvView'!AE29+'5C1F_L.C. Charter'!AD29+'5C1E_LFNO'!AD29+'5C1D_NOMMA'!AD29+'5C1AE_Noble Minds'!AD29+'5C1J_Jeff Chamber'!AD29+'5C1Q_Advantage'!AD29+'5C1AF_JCFA-Laf'!AD29+'5C1W_Willow'!AD29+'5C1Z_Lincoln Prep'!AD29+'5C1AA_Laurel'!AD29+'5C1AB_Apex'!AD29+'5C1AC_Smothers'!AD29+'5C1AD_Greater'!AD29+'5C1R_Iberville'!AD29+'5C1N_Delta'!AD29+'5C1S_LC Col Prep'!AD29+'5C1T_Northeast'!AD29+'5C1U_Acadiana Ren'!AD29+'5C1I_LA Key'!AD29+'5C1V_Laf Ren'!AD29+'5C1O_Impact'!AD29+'5C1P_Vision'!AD29+'5C2_LAVCA'!AE29+'5C1H_Southwest'!AD29+'5C1G_JS Clark'!AD29+'5C1AH_BRUP'!AD29+'5C1X_Tangi'!AD29+'5C1Y_GEO'!AD29+'5C1AI_Harmony'!AD29+'5C1AJ_Athlos'!AD29+'5C1AG_Collegiate'!AD29+'5C1M_GEO Mid'!AD29+Placeholder_Tallulah!AD29</f>
        <v>0</v>
      </c>
      <c r="AF29" s="75">
        <f>'Source Data'!N29</f>
        <v>3461</v>
      </c>
      <c r="AG29" s="90">
        <f>'5C1B_DArbonne'!AF29+'5C1A_Madison'!AF29+'5C1C_Intl High'!AF29+'5C3_UnvView'!AG29+'5C1F_L.C. Charter'!AF29+'5C1E_LFNO'!AF29+'5C1D_NOMMA'!AF29+'5C1AE_Noble Minds'!AF29+'5C1J_Jeff Chamber'!AF29+'5C1Q_Advantage'!AF29+'5C1AF_JCFA-Laf'!AF29+'5C1W_Willow'!AF29+'5C1Z_Lincoln Prep'!AF29+'5C1AA_Laurel'!AF29+'5C1AB_Apex'!AF29+'5C1AC_Smothers'!AF29+'5C1AD_Greater'!AF29+'5C1R_Iberville'!AF29+'5C1N_Delta'!AF29+'5C1S_LC Col Prep'!AF29+'5C1T_Northeast'!AF29+'5C1U_Acadiana Ren'!AF29+'5C1I_LA Key'!AF29+'5C1V_Laf Ren'!AF29+'5C1O_Impact'!AF29+'5C1P_Vision'!AF29+'5C2_LAVCA'!AG29+'5C1H_Southwest'!AF29+'5C1G_JS Clark'!AF29+'5C1AH_BRUP'!AF29+'5C1X_Tangi'!AF29+'5C1Y_GEO'!AF29+'5C1AI_Harmony'!AF29+'5C1AJ_Athlos'!AF29+'5C1AG_Collegiate'!AF29+'5C1M_GEO Mid'!AF29+Placeholder_Tallulah!AF29</f>
        <v>0</v>
      </c>
      <c r="AH29" s="319">
        <f>'5C1B_DArbonne'!AG29+'5C1A_Madison'!AG29+'5C1C_Intl High'!AG29+'5C3_UnvView'!AH29+'5C1F_L.C. Charter'!AG29+'5C1E_LFNO'!AG29+'5C1D_NOMMA'!AG29+'5C1AE_Noble Minds'!AG29+'5C1J_Jeff Chamber'!AG29+'5C1Q_Advantage'!AG29+'5C1AF_JCFA-Laf'!AG29+'5C1W_Willow'!AG29+'5C1Z_Lincoln Prep'!AG29+'5C1AA_Laurel'!AG29+'5C1AB_Apex'!AG29+'5C1AC_Smothers'!AG29+'5C1AD_Greater'!AG29+'5C1R_Iberville'!AG29+'5C1N_Delta'!AG29+'5C1S_LC Col Prep'!AG29+'5C1T_Northeast'!AG29+'5C1U_Acadiana Ren'!AG29+'5C1I_LA Key'!AG29+'5C1V_Laf Ren'!AG29+'5C1O_Impact'!AG29+'5C1P_Vision'!AG29+'5C2_LAVCA'!AH29+'5C1H_Southwest'!AG29+'5C1G_JS Clark'!AG29+'5C1AH_BRUP'!AG29+'5C1X_Tangi'!AG29+'5C1Y_GEO'!AG29+'5C1AI_Harmony'!AG29+'5C1AJ_Athlos'!AG29+'5C1AG_Collegiate'!AG29+'5C1M_GEO Mid'!AG29+Placeholder_Tallulah!AG29</f>
        <v>0</v>
      </c>
      <c r="AI29" s="75">
        <f>'5C1B_DArbonne'!AH29+'5C1A_Madison'!AH29+'5C1C_Intl High'!AH29+'5C3_UnvView'!AI29+'5C1F_L.C. Charter'!AH29+'5C1E_LFNO'!AH29+'5C1D_NOMMA'!AH29+'5C1AE_Noble Minds'!AH29+'5C1J_Jeff Chamber'!AH29+'5C1Q_Advantage'!AH29+'5C1AF_JCFA-Laf'!AH29+'5C1W_Willow'!AH29+'5C1Z_Lincoln Prep'!AH29+'5C1AA_Laurel'!AH29+'5C1AB_Apex'!AH29+'5C1AC_Smothers'!AH29+'5C1AD_Greater'!AH29+'5C1R_Iberville'!AH29+'5C1N_Delta'!AH29+'5C1S_LC Col Prep'!AH29+'5C1T_Northeast'!AH29+'5C1U_Acadiana Ren'!AH29+'5C1I_LA Key'!AH29+'5C1V_Laf Ren'!AH29+'5C1O_Impact'!AH29+'5C1P_Vision'!AH29+'5C2_LAVCA'!AI29+'5C1H_Southwest'!AH29+'5C1G_JS Clark'!AH29+'5C1AH_BRUP'!AH29+'5C1X_Tangi'!AH29+'5C1Y_GEO'!AH29+'5C1AI_Harmony'!AH29+'5C1AJ_Athlos'!AH29+'5C1AG_Collegiate'!AH29+'5C1M_GEO Mid'!AH29+Placeholder_Tallulah!AH29</f>
        <v>0</v>
      </c>
      <c r="AJ29" s="319">
        <f>'5C1B_DArbonne'!AI29+'5C1A_Madison'!AI29+'5C1C_Intl High'!AI29+'5C3_UnvView'!AJ29+'5C1F_L.C. Charter'!AI29+'5C1E_LFNO'!AI29+'5C1D_NOMMA'!AI29+'5C1AE_Noble Minds'!AI29+'5C1J_Jeff Chamber'!AI29+'5C1Q_Advantage'!AI29+'5C1AF_JCFA-Laf'!AI29+'5C1W_Willow'!AI29+'5C1Z_Lincoln Prep'!AI29+'5C1AA_Laurel'!AI29+'5C1AB_Apex'!AI29+'5C1AC_Smothers'!AI29+'5C1AD_Greater'!AI29+'5C1R_Iberville'!AI29+'5C1N_Delta'!AI29+'5C1S_LC Col Prep'!AI29+'5C1T_Northeast'!AI29+'5C1U_Acadiana Ren'!AI29+'5C1I_LA Key'!AI29+'5C1V_Laf Ren'!AI29+'5C1O_Impact'!AI29+'5C1P_Vision'!AI29+'5C2_LAVCA'!AJ29+'5C1H_Southwest'!AI29+'5C1G_JS Clark'!AI29+'5C1AH_BRUP'!AI29+'5C1X_Tangi'!AI29+'5C1Y_GEO'!AI29+'5C1AI_Harmony'!AI29+'5C1AJ_Athlos'!AI29+'5C1AG_Collegiate'!AI29+'5C1M_GEO Mid'!AI29+Placeholder_Tallulah!AI29</f>
        <v>0</v>
      </c>
      <c r="AK29" s="77">
        <f>'5C1B_DArbonne'!AJ29+'5C1A_Madison'!AJ29+'5C1C_Intl High'!AJ29+'5C3_UnvView'!AK29+'5C1F_L.C. Charter'!AJ29+'5C1E_LFNO'!AJ29+'5C1D_NOMMA'!AJ29+'5C1AE_Noble Minds'!AJ29+'5C1J_Jeff Chamber'!AJ29+'5C1Q_Advantage'!AJ29+'5C1AF_JCFA-Laf'!AJ29+'5C1W_Willow'!AJ29+'5C1Z_Lincoln Prep'!AJ29+'5C1AA_Laurel'!AJ29+'5C1AB_Apex'!AJ29+'5C1AC_Smothers'!AJ29+'5C1AD_Greater'!AJ29+'5C1R_Iberville'!AJ29+'5C1N_Delta'!AJ29+'5C1S_LC Col Prep'!AJ29+'5C1T_Northeast'!AJ29+'5C1U_Acadiana Ren'!AJ29+'5C1I_LA Key'!AJ29+'5C1V_Laf Ren'!AJ29+'5C1O_Impact'!AJ29+'5C1P_Vision'!AJ29+'5C2_LAVCA'!AK29+'5C1H_Southwest'!AJ29+'5C1G_JS Clark'!AJ29+'5C1AH_BRUP'!AJ29+'5C1X_Tangi'!AJ29+'5C1Y_GEO'!AJ29+'5C1AI_Harmony'!AJ29+'5C1AJ_Athlos'!AJ29+'5C1AG_Collegiate'!AJ29+'5C1M_GEO Mid'!AJ29+Placeholder_Tallulah!AJ29</f>
        <v>0</v>
      </c>
      <c r="AL29" s="76">
        <f>'5C1B_DArbonne'!AK29+'5C1A_Madison'!AK29+'5C1C_Intl High'!AK29+'5C3_UnvView'!AL29+'5C1F_L.C. Charter'!AK29+'5C1E_LFNO'!AK29+'5C1D_NOMMA'!AK29+'5C1AE_Noble Minds'!AK29+'5C1J_Jeff Chamber'!AK29+'5C1Q_Advantage'!AK29+'5C1AF_JCFA-Laf'!AK29+'5C1W_Willow'!AK29+'5C1Z_Lincoln Prep'!AK29+'5C1AA_Laurel'!AK29+'5C1AB_Apex'!AK29+'5C1AC_Smothers'!AK29+'5C1AD_Greater'!AK29+'5C1R_Iberville'!AK29+'5C1N_Delta'!AK29+'5C1S_LC Col Prep'!AK29+'5C1T_Northeast'!AK29+'5C1U_Acadiana Ren'!AK29+'5C1I_LA Key'!AK29+'5C1V_Laf Ren'!AK29+'5C1O_Impact'!AK29+'5C1P_Vision'!AK29+'5C2_LAVCA'!AL29+'5C1H_Southwest'!AK29+'5C1G_JS Clark'!AK29+'5C1AH_BRUP'!AK29+'5C1X_Tangi'!AK29+'5C1Y_GEO'!AK29+'5C1AI_Harmony'!AK29+'5C1AJ_Athlos'!AK29+'5C1AG_Collegiate'!AK29+'5C1M_GEO Mid'!AK29+Placeholder_Tallulah!AK29</f>
        <v>0</v>
      </c>
      <c r="AM29" s="90">
        <f>'5C1B_DArbonne'!AL29+'5C1A_Madison'!AL29+'5C1C_Intl High'!AL29+'5C3_UnvView'!AM29+'5C1F_L.C. Charter'!AL29+'5C1E_LFNO'!AL29+'5C1D_NOMMA'!AL29+'5C1AE_Noble Minds'!AL29+'5C1J_Jeff Chamber'!AL29+'5C1Q_Advantage'!AL29+'5C1AF_JCFA-Laf'!AL29+'5C1W_Willow'!AL29+'5C1Z_Lincoln Prep'!AL29+'5C1AA_Laurel'!AL29+'5C1AB_Apex'!AL29+'5C1AC_Smothers'!AL29+'5C1AD_Greater'!AL29+'5C1R_Iberville'!AL29+'5C1N_Delta'!AL29+'5C1S_LC Col Prep'!AL29+'5C1T_Northeast'!AL29+'5C1U_Acadiana Ren'!AL29+'5C1I_LA Key'!AL29+'5C1V_Laf Ren'!AL29+'5C1O_Impact'!AL29+'5C1P_Vision'!AL29+'5C2_LAVCA'!AM29+'5C1H_Southwest'!AL29+'5C1G_JS Clark'!AL29+'5C1AH_BRUP'!AL29+'5C1X_Tangi'!AL29+'5C1Y_GEO'!AL29+'5C1AI_Harmony'!AL29+'5C1AJ_Athlos'!AL29+'5C1AG_Collegiate'!AL29+'5C1M_GEO Mid'!AL29+Placeholder_Tallulah!AL29</f>
        <v>444220</v>
      </c>
      <c r="AN29" s="79">
        <f>'5C1B_DArbonne'!AM29+'5C1A_Madison'!AM29+'5C1C_Intl High'!AM29+'5C3_UnvView'!AN29+'5C1F_L.C. Charter'!AM29+'5C1E_LFNO'!AM29+'5C1D_NOMMA'!AM29+'5C1AE_Noble Minds'!AM29+'5C1J_Jeff Chamber'!AM29+'5C1Q_Advantage'!AM29+'5C1AF_JCFA-Laf'!AM29+'5C1W_Willow'!AM29+'5C1Z_Lincoln Prep'!AM29+'5C1AA_Laurel'!AM29+'5C1AB_Apex'!AM29+'5C1AC_Smothers'!AM29+'5C1AD_Greater'!AM29+'5C1R_Iberville'!AM29+'5C1N_Delta'!AM29+'5C1S_LC Col Prep'!AM29+'5C1T_Northeast'!AM29+'5C1U_Acadiana Ren'!AM29+'5C1I_LA Key'!AM29+'5C1V_Laf Ren'!AM29+'5C1O_Impact'!AM29+'5C1P_Vision'!AM29+'5C2_LAVCA'!AN29+'5C1H_Southwest'!AM29+'5C1G_JS Clark'!AM29+'5C1AH_BRUP'!AM29+'5C1X_Tangi'!AM29+'5C1Y_GEO'!AM29+'5C1AI_Harmony'!AM29+'5C1AJ_Athlos'!AM29+'5C1AG_Collegiate'!AM29+'5C1M_GEO Mid'!AM29+Placeholder_Tallulah!AM29</f>
        <v>0</v>
      </c>
      <c r="AO29" s="90">
        <f>'5C1B_DArbonne'!AN29+'5C1A_Madison'!AN29+'5C1C_Intl High'!AN29+'5C3_UnvView'!AO29+'5C1F_L.C. Charter'!AN29+'5C1E_LFNO'!AN29+'5C1D_NOMMA'!AN29+'5C1AE_Noble Minds'!AN29+'5C1J_Jeff Chamber'!AN29+'5C1Q_Advantage'!AN29+'5C1AF_JCFA-Laf'!AN29+'5C1W_Willow'!AN29+'5C1Z_Lincoln Prep'!AN29+'5C1AA_Laurel'!AN29+'5C1AB_Apex'!AN29+'5C1AC_Smothers'!AN29+'5C1AD_Greater'!AN29+'5C1R_Iberville'!AN29+'5C1N_Delta'!AN29+'5C1S_LC Col Prep'!AN29+'5C1T_Northeast'!AN29+'5C1U_Acadiana Ren'!AN29+'5C1I_LA Key'!AN29+'5C1V_Laf Ren'!AN29+'5C1O_Impact'!AN29+'5C1P_Vision'!AN29+'5C2_LAVCA'!AO29+'5C1H_Southwest'!AN29+'5C1G_JS Clark'!AN29+'5C1AH_BRUP'!AN29+'5C1X_Tangi'!AN29+'5C1Y_GEO'!AN29+'5C1AI_Harmony'!AN29+'5C1AJ_Athlos'!AN29+'5C1AG_Collegiate'!AN29+'5C1M_GEO Mid'!AN29+Placeholder_Tallulah!AN29</f>
        <v>0</v>
      </c>
      <c r="AP29" s="77">
        <f>'5C1B_DArbonne'!AO29+'5C1A_Madison'!AO29+'5C1C_Intl High'!AO29+'5C3_UnvView'!AP29+'5C1F_L.C. Charter'!AO29+'5C1E_LFNO'!AO29+'5C1D_NOMMA'!AO29+'5C1AE_Noble Minds'!AO29+'5C1J_Jeff Chamber'!AO29+'5C1Q_Advantage'!AO29+'5C1AF_JCFA-Laf'!AO29+'5C1W_Willow'!AO29+'5C1Z_Lincoln Prep'!AO29+'5C1AA_Laurel'!AO29+'5C1AB_Apex'!AO29+'5C1AC_Smothers'!AO29+'5C1AD_Greater'!AO29+'5C1R_Iberville'!AO29+'5C1N_Delta'!AO29+'5C1S_LC Col Prep'!AO29+'5C1T_Northeast'!AO29+'5C1U_Acadiana Ren'!AO29+'5C1I_LA Key'!AO29+'5C1V_Laf Ren'!AO29+'5C1O_Impact'!AO29+'5C1P_Vision'!AO29+'5C2_LAVCA'!AP29+'5C1H_Southwest'!AO29+'5C1G_JS Clark'!AO29+'5C1AH_BRUP'!AO29+'5C1X_Tangi'!AO29+'5C1Y_GEO'!AO29+'5C1AI_Harmony'!AO29+'5C1AJ_Athlos'!AO29+'5C1AG_Collegiate'!AO29+'5C1M_GEO Mid'!AO29+Placeholder_Tallulah!AO29</f>
        <v>4832</v>
      </c>
      <c r="AQ29" s="90">
        <f>'5C1B_DArbonne'!AP29+'5C1A_Madison'!AP29+'5C1C_Intl High'!AP29+'5C3_UnvView'!AQ29+'5C1F_L.C. Charter'!AP29+'5C1E_LFNO'!AP29+'5C1D_NOMMA'!AP29+'5C1AE_Noble Minds'!AP29+'5C1J_Jeff Chamber'!AP29+'5C1Q_Advantage'!AP29+'5C1AF_JCFA-Laf'!AP29+'5C1W_Willow'!AP29+'5C1Z_Lincoln Prep'!AP29+'5C1AA_Laurel'!AP29+'5C1AB_Apex'!AP29+'5C1AC_Smothers'!AP29+'5C1AD_Greater'!AP29+'5C1R_Iberville'!AP29+'5C1N_Delta'!AP29+'5C1S_LC Col Prep'!AP29+'5C1T_Northeast'!AP29+'5C1U_Acadiana Ren'!AP29+'5C1I_LA Key'!AP29+'5C1V_Laf Ren'!AP29+'5C1O_Impact'!AP29+'5C1P_Vision'!AP29+'5C2_LAVCA'!AQ29+'5C1H_Southwest'!AP29+'5C1G_JS Clark'!AP29+'5C1AH_BRUP'!AP29+'5C1X_Tangi'!AP29+'5C1Y_GEO'!AP29+'5C1AI_Harmony'!AP29+'5C1AJ_Athlos'!AP29+'5C1AG_Collegiate'!AP29+'5C1M_GEO Mid'!AP29+Placeholder_Tallulah!AP29</f>
        <v>0</v>
      </c>
      <c r="AR29" s="77">
        <f>'5C1B_DArbonne'!AQ29+'5C1A_Madison'!AQ29+'5C1C_Intl High'!AQ29+'5C3_UnvView'!AR29+'5C1F_L.C. Charter'!AQ29+'5C1E_LFNO'!AQ29+'5C1D_NOMMA'!AQ29+'5C1AE_Noble Minds'!AQ29+'5C1J_Jeff Chamber'!AQ29+'5C1Q_Advantage'!AQ29+'5C1AF_JCFA-Laf'!AQ29+'5C1W_Willow'!AQ29+'5C1Z_Lincoln Prep'!AQ29+'5C1AA_Laurel'!AQ29+'5C1AB_Apex'!AQ29+'5C1AC_Smothers'!AQ29+'5C1AD_Greater'!AQ29+'5C1R_Iberville'!AQ29+'5C1N_Delta'!AQ29+'5C1S_LC Col Prep'!AQ29+'5C1T_Northeast'!AQ29+'5C1U_Acadiana Ren'!AQ29+'5C1I_LA Key'!AQ29+'5C1V_Laf Ren'!AQ29+'5C1O_Impact'!AQ29+'5C1P_Vision'!AQ29+'5C2_LAVCA'!AR29+'5C1H_Southwest'!AQ29+'5C1G_JS Clark'!AQ29+'5C1AH_BRUP'!AQ29+'5C1X_Tangi'!AQ29+'5C1Y_GEO'!AQ29+'5C1AI_Harmony'!AQ29+'5C1AJ_Athlos'!AQ29+'5C1AG_Collegiate'!AQ29+'5C1M_GEO Mid'!AQ29+Placeholder_Tallulah!AQ29</f>
        <v>0</v>
      </c>
      <c r="AS29" s="77">
        <f>'5C1B_DArbonne'!AR29+'5C1A_Madison'!AR29+'5C1C_Intl High'!AR29+'5C3_UnvView'!AS29+'5C1F_L.C. Charter'!AR29+'5C1E_LFNO'!AR29+'5C1D_NOMMA'!AR29+'5C1AE_Noble Minds'!AR29+'5C1J_Jeff Chamber'!AR29+'5C1Q_Advantage'!AR29+'5C1AF_JCFA-Laf'!AR29+'5C1W_Willow'!AR29+'5C1Z_Lincoln Prep'!AR29+'5C1AA_Laurel'!AR29+'5C1AB_Apex'!AR29+'5C1AC_Smothers'!AR29+'5C1AD_Greater'!AR29+'5C1R_Iberville'!AR29+'5C1N_Delta'!AR29+'5C1S_LC Col Prep'!AR29+'5C1T_Northeast'!AR29+'5C1U_Acadiana Ren'!AR29+'5C1I_LA Key'!AR29+'5C1V_Laf Ren'!AR29+'5C1O_Impact'!AR29+'5C1P_Vision'!AR29+'5C2_LAVCA'!AS29+'5C1H_Southwest'!AR29+'5C1G_JS Clark'!AR29+'5C1AH_BRUP'!AR29+'5C1X_Tangi'!AR29+'5C1Y_GEO'!AR29+'5C1AI_Harmony'!AR29+'5C1AJ_Athlos'!AR29+'5C1AG_Collegiate'!AR29+'5C1M_GEO Mid'!AR29+Placeholder_Tallulah!AR29</f>
        <v>0</v>
      </c>
      <c r="AT29" s="90">
        <f>'5C1B_DArbonne'!AS29+'5C1A_Madison'!AS29+'5C1C_Intl High'!AS29+'5C3_UnvView'!AT29+'5C1F_L.C. Charter'!AS29+'5C1E_LFNO'!AS29+'5C1D_NOMMA'!AS29+'5C1AE_Noble Minds'!AS29+'5C1J_Jeff Chamber'!AS29+'5C1Q_Advantage'!AS29+'5C1AF_JCFA-Laf'!AS29+'5C1W_Willow'!AS29+'5C1Z_Lincoln Prep'!AS29+'5C1AA_Laurel'!AS29+'5C1AB_Apex'!AS29+'5C1AC_Smothers'!AS29+'5C1AD_Greater'!AS29+'5C1R_Iberville'!AS29+'5C1N_Delta'!AS29+'5C1S_LC Col Prep'!AS29+'5C1T_Northeast'!AS29+'5C1U_Acadiana Ren'!AS29+'5C1I_LA Key'!AS29+'5C1V_Laf Ren'!AS29+'5C1O_Impact'!AS29+'5C1P_Vision'!AS29+'5C2_LAVCA'!AT29+'5C1H_Southwest'!AS29+'5C1G_JS Clark'!AS29+'5C1AH_BRUP'!AS29+'5C1X_Tangi'!AS29+'5C1Y_GEO'!AS29+'5C1AI_Harmony'!AS29+'5C1AJ_Athlos'!AS29+'5C1AG_Collegiate'!AS29+'5C1M_GEO Mid'!AS29+Placeholder_Tallulah!AS29</f>
        <v>44852</v>
      </c>
      <c r="AU29" s="78">
        <f t="shared" si="1"/>
        <v>0</v>
      </c>
      <c r="AV29" s="87">
        <f t="shared" si="2"/>
        <v>44852</v>
      </c>
      <c r="AW29" s="189"/>
      <c r="AX29" s="74" t="e">
        <f>'5C1B_DArbonne'!AU29+'5C1A_Madison'!AU29+'5C1C_Intl High'!AU29+'5C3_UnvView'!AV29+'5C1F_L.C. Charter'!AU29+'5C1E_LFNO'!AU29+'5C1D_NOMMA'!AU29+'5C1AE_Noble Minds'!AU29+'5C1J_Jeff Chamber'!AU29+'5C1Q_Advantage'!AU29+'5C1AF_JCFA-Laf'!AU29+'5C1W_Willow'!AU29+'5C1Z_Lincoln Prep'!AU29+'5C1AA_Laurel'!AU29+'5C1AB_Apex'!AU29+'5C1AC_Smothers'!AU29+'5C1AD_Greater'!AU29+'5C1R_Iberville'!AU29+'5C1N_Delta'!AU29+'5C1S_LC Col Prep'!AU29+'5C1T_Northeast'!AU29+'5C1U_Acadiana Ren'!AU29+'5C1I_LA Key'!AU29+'5C1V_Laf Ren'!AU29+'5C1O_Impact'!AU29+'5C1P_Vision'!AU29+'5C2_LAVCA'!AV29+'5C1H_Southwest'!AU29+'5C1G_JS Clark'!AU29+'5C1AH_BRUP'!AU29+'5C1X_Tangi'!AU29+'5C1Y_GEO'!AU29+'5C1AI_Harmony'!AU29+'5C1AJ_Athlos'!AU29+'5C1AG_Collegiate'!AU29+'5C1M_GEO Mid'!AU29+Placeholder_Tallulah!#REF!</f>
        <v>#REF!</v>
      </c>
      <c r="AY29" s="74">
        <f t="shared" si="3"/>
        <v>0</v>
      </c>
      <c r="AZ29" s="74" t="e">
        <f t="shared" si="4"/>
        <v>#REF!</v>
      </c>
    </row>
    <row r="30" spans="1:52" ht="16.149999999999999" customHeight="1" x14ac:dyDescent="0.2">
      <c r="A30" s="54">
        <v>24</v>
      </c>
      <c r="B30" s="55" t="s">
        <v>30</v>
      </c>
      <c r="C30" s="319">
        <f>'5C1B_DArbonne'!C30+'5C1A_Madison'!C30+'5C1C_Intl High'!C30+'5C3_UnvView'!C30+'5C1F_L.C. Charter'!C30+'5C1E_LFNO'!C30+'5C1D_NOMMA'!C30+'5C1AE_Noble Minds'!C30+'5C1J_Jeff Chamber'!C30+'5C1Q_Advantage'!C30+'5C1AF_JCFA-Laf'!C30+'5C1W_Willow'!C30+'5C1Z_Lincoln Prep'!C30+'5C1AA_Laurel'!C30+'5C1AB_Apex'!C30+'5C1AC_Smothers'!C30+'5C1AD_Greater'!C30+'5C1R_Iberville'!C30+'5C1N_Delta'!C30+'5C1S_LC Col Prep'!C30+'5C1T_Northeast'!C30+'5C1U_Acadiana Ren'!C30+'5C1I_LA Key'!C30+'5C1V_Laf Ren'!C30+'5C1O_Impact'!C30+'5C1P_Vision'!C30+'5C2_LAVCA'!C30+'5C1H_Southwest'!C30+'5C1G_JS Clark'!C30+'5C1AH_BRUP'!C30+'5C1X_Tangi'!C30+'5C1Y_GEO'!C30+'5C1AI_Harmony'!C30+'5C1AJ_Athlos'!C30+'5C1AG_Collegiate'!C30+'5C1M_GEO Mid'!C30+Placeholder_Tallulah!C30</f>
        <v>0</v>
      </c>
      <c r="D30" s="56">
        <f>'Source Data'!H30</f>
        <v>2376.5026766431456</v>
      </c>
      <c r="E30" s="74">
        <f>'5C1B_DArbonne'!E30+'5C1A_Madison'!E30+'5C1C_Intl High'!E30+'5C3_UnvView'!E30+'5C1F_L.C. Charter'!E30+'5C1E_LFNO'!E30+'5C1D_NOMMA'!E30+'5C1AE_Noble Minds'!E30+'5C1J_Jeff Chamber'!E30+'5C1Q_Advantage'!E30+'5C1AF_JCFA-Laf'!E30+'5C1W_Willow'!E30+'5C1Z_Lincoln Prep'!E30+'5C1AA_Laurel'!E30+'5C1AB_Apex'!E30+'5C1AC_Smothers'!E30+'5C1AD_Greater'!E30+'5C1R_Iberville'!E30+'5C1N_Delta'!E30+'5C1S_LC Col Prep'!E30+'5C1T_Northeast'!E30+'5C1U_Acadiana Ren'!E30+'5C1I_LA Key'!E30+'5C1V_Laf Ren'!E30+'5C1O_Impact'!E30+'5C1P_Vision'!E30+'5C2_LAVCA'!E30+'5C1H_Southwest'!E30+'5C1G_JS Clark'!E30+'5C1AH_BRUP'!E30+'5C1X_Tangi'!E30+'5C1Y_GEO'!E30+'5C1AI_Harmony'!E30+'5C1AJ_Athlos'!E30+'5C1AG_Collegiate'!E30+'5C1M_GEO Mid'!E30+Placeholder_Tallulah!E30</f>
        <v>0</v>
      </c>
      <c r="F30" s="337">
        <f>'5C1B_DArbonne'!F30+'5C1A_Madison'!F30+'5C1C_Intl High'!F30+'5C3_UnvView'!F30+'5C1F_L.C. Charter'!F30+'5C1E_LFNO'!F30+'5C1D_NOMMA'!F30+'5C1AE_Noble Minds'!F30+'5C1J_Jeff Chamber'!F30+'5C1Q_Advantage'!F30+'5C1AF_JCFA-Laf'!F30+'5C1W_Willow'!F30+'5C1Z_Lincoln Prep'!F30+'5C1AA_Laurel'!F30+'5C1AB_Apex'!F30+'5C1AC_Smothers'!F30+'5C1AD_Greater'!F30+'5C1R_Iberville'!F30+'5C1N_Delta'!F30+'5C1S_LC Col Prep'!F30+'5C1T_Northeast'!F30+'5C1U_Acadiana Ren'!F30+'5C1I_LA Key'!F30+'5C1V_Laf Ren'!F30+'5C1O_Impact'!F30+'5C1P_Vision'!F30+'5C2_LAVCA'!F30+'5C1H_Southwest'!F30+'5C1G_JS Clark'!F30+'5C1AH_BRUP'!F30+'5C1X_Tangi'!F30+'5C1Y_GEO'!F30+'5C1AI_Harmony'!F30+'5C1AJ_Athlos'!F30+'5C1AG_Collegiate'!F30+'5C1M_GEO Mid'!F30+Placeholder_Tallulah!F30</f>
        <v>0</v>
      </c>
      <c r="G30" s="56">
        <f>'Source Data'!I30</f>
        <v>235.68636722840623</v>
      </c>
      <c r="H30" s="74">
        <f>'5C1B_DArbonne'!H30+'5C1A_Madison'!H30+'5C1C_Intl High'!H30+'5C3_UnvView'!H30+'5C1F_L.C. Charter'!H30+'5C1E_LFNO'!H30+'5C1D_NOMMA'!H30+'5C1AE_Noble Minds'!H30+'5C1J_Jeff Chamber'!H30+'5C1Q_Advantage'!H30+'5C1AF_JCFA-Laf'!H30+'5C1W_Willow'!H30+'5C1Z_Lincoln Prep'!H30+'5C1AA_Laurel'!H30+'5C1AB_Apex'!H30+'5C1AC_Smothers'!H30+'5C1AD_Greater'!H30+'5C1R_Iberville'!H30+'5C1N_Delta'!H30+'5C1S_LC Col Prep'!H30+'5C1T_Northeast'!H30+'5C1U_Acadiana Ren'!H30+'5C1I_LA Key'!H30+'5C1V_Laf Ren'!H30+'5C1O_Impact'!H30+'5C1P_Vision'!H30+'5C2_LAVCA'!H30+'5C1H_Southwest'!H30+'5C1G_JS Clark'!H30+'5C1AH_BRUP'!H30+'5C1X_Tangi'!H30+'5C1Y_GEO'!H30+'5C1AI_Harmony'!H30+'5C1AJ_Athlos'!H30+'5C1AG_Collegiate'!H30+'5C1M_GEO Mid'!H30+Placeholder_Tallulah!H30</f>
        <v>0</v>
      </c>
      <c r="I30" s="337">
        <f>'5C1B_DArbonne'!I30+'5C1A_Madison'!I30+'5C1C_Intl High'!I30+'5C3_UnvView'!I30+'5C1F_L.C. Charter'!I30+'5C1E_LFNO'!I30+'5C1D_NOMMA'!I30+'5C1AE_Noble Minds'!I30+'5C1J_Jeff Chamber'!I30+'5C1Q_Advantage'!I30+'5C1AF_JCFA-Laf'!I30+'5C1W_Willow'!I30+'5C1Z_Lincoln Prep'!I30+'5C1AA_Laurel'!I30+'5C1AB_Apex'!I30+'5C1AC_Smothers'!I30+'5C1AD_Greater'!I30+'5C1R_Iberville'!I30+'5C1N_Delta'!I30+'5C1S_LC Col Prep'!I30+'5C1T_Northeast'!I30+'5C1U_Acadiana Ren'!I30+'5C1I_LA Key'!I30+'5C1V_Laf Ren'!I30+'5C1O_Impact'!I30+'5C1P_Vision'!I30+'5C2_LAVCA'!I30+'5C1H_Southwest'!I30+'5C1G_JS Clark'!I30+'5C1AH_BRUP'!I30+'5C1X_Tangi'!I30+'5C1Y_GEO'!I30+'5C1AI_Harmony'!I30+'5C1AJ_Athlos'!I30+'5C1AG_Collegiate'!I30+'5C1M_GEO Mid'!I30+Placeholder_Tallulah!I30</f>
        <v>0</v>
      </c>
      <c r="J30" s="56">
        <f>'Source Data'!J30</f>
        <v>64.278100153201677</v>
      </c>
      <c r="K30" s="74">
        <f>'5C1B_DArbonne'!K30+'5C1A_Madison'!K30+'5C1C_Intl High'!K30+'5C3_UnvView'!K30+'5C1F_L.C. Charter'!K30+'5C1E_LFNO'!K30+'5C1D_NOMMA'!K30+'5C1AE_Noble Minds'!K30+'5C1J_Jeff Chamber'!K30+'5C1Q_Advantage'!K30+'5C1AF_JCFA-Laf'!K30+'5C1W_Willow'!K30+'5C1Z_Lincoln Prep'!K30+'5C1AA_Laurel'!K30+'5C1AB_Apex'!K30+'5C1AC_Smothers'!K30+'5C1AD_Greater'!K30+'5C1R_Iberville'!K30+'5C1N_Delta'!K30+'5C1S_LC Col Prep'!K30+'5C1T_Northeast'!K30+'5C1U_Acadiana Ren'!K30+'5C1I_LA Key'!K30+'5C1V_Laf Ren'!K30+'5C1O_Impact'!K30+'5C1P_Vision'!K30+'5C2_LAVCA'!K30+'5C1H_Southwest'!K30+'5C1G_JS Clark'!K30+'5C1AH_BRUP'!K30+'5C1X_Tangi'!K30+'5C1Y_GEO'!K30+'5C1AI_Harmony'!K30+'5C1AJ_Athlos'!K30+'5C1AG_Collegiate'!K30+'5C1M_GEO Mid'!K30+Placeholder_Tallulah!K30</f>
        <v>0</v>
      </c>
      <c r="L30" s="337">
        <f>'5C1B_DArbonne'!L30+'5C1A_Madison'!L30+'5C1C_Intl High'!L30+'5C3_UnvView'!L30+'5C1F_L.C. Charter'!L30+'5C1E_LFNO'!L30+'5C1D_NOMMA'!L30+'5C1AE_Noble Minds'!L30+'5C1J_Jeff Chamber'!L30+'5C1Q_Advantage'!L30+'5C1AF_JCFA-Laf'!L30+'5C1W_Willow'!L30+'5C1Z_Lincoln Prep'!L30+'5C1AA_Laurel'!L30+'5C1AB_Apex'!L30+'5C1AC_Smothers'!L30+'5C1AD_Greater'!L30+'5C1R_Iberville'!L30+'5C1N_Delta'!L30+'5C1S_LC Col Prep'!L30+'5C1T_Northeast'!L30+'5C1U_Acadiana Ren'!L30+'5C1I_LA Key'!L30+'5C1V_Laf Ren'!L30+'5C1O_Impact'!L30+'5C1P_Vision'!L30+'5C2_LAVCA'!L30+'5C1H_Southwest'!L30+'5C1G_JS Clark'!L30+'5C1AH_BRUP'!L30+'5C1X_Tangi'!L30+'5C1Y_GEO'!L30+'5C1AI_Harmony'!L30+'5C1AJ_Athlos'!L30+'5C1AG_Collegiate'!L30+'5C1M_GEO Mid'!L30+Placeholder_Tallulah!L30</f>
        <v>0</v>
      </c>
      <c r="M30" s="56">
        <f>'Source Data'!K30</f>
        <v>1606.9525038300424</v>
      </c>
      <c r="N30" s="74">
        <f>'5C1B_DArbonne'!N30+'5C1A_Madison'!N30+'5C1C_Intl High'!N30+'5C3_UnvView'!N30+'5C1F_L.C. Charter'!N30+'5C1E_LFNO'!N30+'5C1D_NOMMA'!N30+'5C1AE_Noble Minds'!N30+'5C1J_Jeff Chamber'!N30+'5C1Q_Advantage'!N30+'5C1AF_JCFA-Laf'!N30+'5C1W_Willow'!N30+'5C1Z_Lincoln Prep'!N30+'5C1AA_Laurel'!N30+'5C1AB_Apex'!N30+'5C1AC_Smothers'!N30+'5C1AD_Greater'!N30+'5C1R_Iberville'!N30+'5C1N_Delta'!N30+'5C1S_LC Col Prep'!N30+'5C1T_Northeast'!N30+'5C1U_Acadiana Ren'!N30+'5C1I_LA Key'!N30+'5C1V_Laf Ren'!N30+'5C1O_Impact'!N30+'5C1P_Vision'!N30+'5C2_LAVCA'!N30+'5C1H_Southwest'!N30+'5C1G_JS Clark'!N30+'5C1AH_BRUP'!N30+'5C1X_Tangi'!N30+'5C1Y_GEO'!N30+'5C1AI_Harmony'!N30+'5C1AJ_Athlos'!N30+'5C1AG_Collegiate'!N30+'5C1M_GEO Mid'!N30+Placeholder_Tallulah!N30</f>
        <v>0</v>
      </c>
      <c r="O30" s="337">
        <f>'5C1B_DArbonne'!O30+'5C1A_Madison'!O30+'5C1C_Intl High'!O30+'5C3_UnvView'!O30+'5C1F_L.C. Charter'!O30+'5C1E_LFNO'!O30+'5C1D_NOMMA'!O30+'5C1AE_Noble Minds'!O30+'5C1J_Jeff Chamber'!O30+'5C1Q_Advantage'!O30+'5C1AF_JCFA-Laf'!O30+'5C1W_Willow'!O30+'5C1Z_Lincoln Prep'!O30+'5C1AA_Laurel'!O30+'5C1AB_Apex'!O30+'5C1AC_Smothers'!O30+'5C1AD_Greater'!O30+'5C1R_Iberville'!O30+'5C1N_Delta'!O30+'5C1S_LC Col Prep'!O30+'5C1T_Northeast'!O30+'5C1U_Acadiana Ren'!O30+'5C1I_LA Key'!O30+'5C1V_Laf Ren'!O30+'5C1O_Impact'!O30+'5C1P_Vision'!O30+'5C2_LAVCA'!O30+'5C1H_Southwest'!O30+'5C1G_JS Clark'!O30+'5C1AH_BRUP'!O30+'5C1X_Tangi'!O30+'5C1Y_GEO'!O30+'5C1AI_Harmony'!O30+'5C1AJ_Athlos'!O30+'5C1AG_Collegiate'!O30+'5C1M_GEO Mid'!O30+Placeholder_Tallulah!O30</f>
        <v>0</v>
      </c>
      <c r="P30" s="56">
        <f>'Source Data'!L30</f>
        <v>642.78100153201683</v>
      </c>
      <c r="Q30" s="74">
        <f>'5C1B_DArbonne'!Q30+'5C1A_Madison'!Q30+'5C1C_Intl High'!Q30+'5C3_UnvView'!Q30+'5C1F_L.C. Charter'!Q30+'5C1E_LFNO'!Q30+'5C1D_NOMMA'!Q30+'5C1AE_Noble Minds'!Q30+'5C1J_Jeff Chamber'!Q30+'5C1Q_Advantage'!Q30+'5C1AF_JCFA-Laf'!Q30+'5C1W_Willow'!Q30+'5C1Z_Lincoln Prep'!Q30+'5C1AA_Laurel'!Q30+'5C1AB_Apex'!Q30+'5C1AC_Smothers'!Q30+'5C1AD_Greater'!Q30+'5C1R_Iberville'!Q30+'5C1N_Delta'!Q30+'5C1S_LC Col Prep'!Q30+'5C1T_Northeast'!Q30+'5C1U_Acadiana Ren'!Q30+'5C1I_LA Key'!Q30+'5C1V_Laf Ren'!Q30+'5C1O_Impact'!Q30+'5C1P_Vision'!Q30+'5C2_LAVCA'!Q30+'5C1H_Southwest'!Q30+'5C1G_JS Clark'!Q30+'5C1AH_BRUP'!Q30+'5C1X_Tangi'!Q30+'5C1Y_GEO'!Q30+'5C1AI_Harmony'!Q30+'5C1AJ_Athlos'!Q30+'5C1AG_Collegiate'!Q30+'5C1M_GEO Mid'!Q30+Placeholder_Tallulah!Q30</f>
        <v>0</v>
      </c>
      <c r="R30" s="93">
        <f>'5C1B_DArbonne'!R30+'5C1A_Madison'!R30+'5C1C_Intl High'!R30+'5C3_UnvView'!R30+'5C1F_L.C. Charter'!R30+'5C1E_LFNO'!R30+'5C1D_NOMMA'!R30+'5C1AE_Noble Minds'!R30+'5C1J_Jeff Chamber'!R30+'5C1Q_Advantage'!R30+'5C1AF_JCFA-Laf'!R30+'5C1W_Willow'!R30+'5C1Z_Lincoln Prep'!R30+'5C1AA_Laurel'!R30+'5C1AB_Apex'!R30+'5C1AC_Smothers'!R30+'5C1AD_Greater'!R30+'5C1R_Iberville'!R30+'5C1N_Delta'!R30+'5C1S_LC Col Prep'!R30+'5C1T_Northeast'!R30+'5C1U_Acadiana Ren'!R30+'5C1I_LA Key'!R30+'5C1V_Laf Ren'!R30+'5C1O_Impact'!R30+'5C1P_Vision'!R30+'5C2_LAVCA'!R30+'5C1H_Southwest'!R30+'5C1G_JS Clark'!R30+'5C1AH_BRUP'!R30+'5C1X_Tangi'!R30+'5C1Y_GEO'!R30+'5C1AI_Harmony'!R30+'5C1AJ_Athlos'!R30+'5C1AG_Collegiate'!R30+'5C1M_GEO Mid'!R30+Placeholder_Tallulah!R30</f>
        <v>622226</v>
      </c>
      <c r="S30" s="1373">
        <f>'5C3_UnvView'!S30+'5C2_LAVCA'!S30</f>
        <v>5227</v>
      </c>
      <c r="T30" s="56">
        <f>'5C1B_DArbonne'!S30+'5C1A_Madison'!S30+'5C1C_Intl High'!S30+'5C3_UnvView'!T30+'5C1F_L.C. Charter'!S30+'5C1E_LFNO'!S30+'5C1D_NOMMA'!S30+'5C1AE_Noble Minds'!S30+'5C1J_Jeff Chamber'!S30+'5C1Q_Advantage'!S30+'5C1AF_JCFA-Laf'!S30+'5C1W_Willow'!S30+'5C1Z_Lincoln Prep'!S30+'5C1AA_Laurel'!S30+'5C1AB_Apex'!S30+'5C1AC_Smothers'!S30+'5C1AD_Greater'!S30+'5C1R_Iberville'!S30+'5C1N_Delta'!S30+'5C1S_LC Col Prep'!S30+'5C1T_Northeast'!S30+'5C1U_Acadiana Ren'!S30+'5C1I_LA Key'!S30+'5C1V_Laf Ren'!S30+'5C1O_Impact'!S30+'5C1P_Vision'!S30+'5C2_LAVCA'!T30+'5C1H_Southwest'!S30+'5C1G_JS Clark'!S30+'5C1AH_BRUP'!S30+'5C1X_Tangi'!S30+'5C1Y_GEO'!S30+'5C1AI_Harmony'!S30+'5C1AJ_Athlos'!S30+'5C1AG_Collegiate'!S30+'5C1M_GEO Mid'!S30+Placeholder_Tallulah!S30</f>
        <v>0</v>
      </c>
      <c r="U30" s="56">
        <f>'5C1B_DArbonne'!T30+'5C1A_Madison'!T30+'5C1C_Intl High'!T30+'5C3_UnvView'!U30+'5C1F_L.C. Charter'!T30+'5C1E_LFNO'!T30+'5C1D_NOMMA'!T30+'5C1AE_Noble Minds'!T30+'5C1J_Jeff Chamber'!T30+'5C1Q_Advantage'!T30+'5C1AF_JCFA-Laf'!T30+'5C1W_Willow'!T30+'5C1Z_Lincoln Prep'!T30+'5C1AA_Laurel'!T30+'5C1AB_Apex'!T30+'5C1AC_Smothers'!T30+'5C1AD_Greater'!T30+'5C1R_Iberville'!T30+'5C1N_Delta'!T30+'5C1S_LC Col Prep'!T30+'5C1T_Northeast'!T30+'5C1U_Acadiana Ren'!T30+'5C1I_LA Key'!T30+'5C1V_Laf Ren'!T30+'5C1O_Impact'!T30+'5C1P_Vision'!T30+'5C2_LAVCA'!U30+'5C1H_Southwest'!T30+'5C1G_JS Clark'!T30+'5C1AH_BRUP'!T30+'5C1X_Tangi'!T30+'5C1Y_GEO'!T30+'5C1AI_Harmony'!T30+'5C1AJ_Athlos'!T30+'5C1AG_Collegiate'!T30+'5C1M_GEO Mid'!T30+Placeholder_Tallulah!T30</f>
        <v>0</v>
      </c>
      <c r="V30" s="57">
        <f>'5C1B_DArbonne'!U30+'5C1A_Madison'!U30+'5C1C_Intl High'!U30+'5C3_UnvView'!V30+'5C1F_L.C. Charter'!U30+'5C1E_LFNO'!U30+'5C1D_NOMMA'!U30+'5C1AE_Noble Minds'!U30+'5C1J_Jeff Chamber'!U30+'5C1Q_Advantage'!U30+'5C1AF_JCFA-Laf'!U30+'5C1W_Willow'!U30+'5C1Z_Lincoln Prep'!U30+'5C1AA_Laurel'!U30+'5C1AB_Apex'!U30+'5C1AC_Smothers'!U30+'5C1AD_Greater'!U30+'5C1R_Iberville'!U30+'5C1N_Delta'!U30+'5C1S_LC Col Prep'!U30+'5C1T_Northeast'!U30+'5C1U_Acadiana Ren'!U30+'5C1I_LA Key'!U30+'5C1V_Laf Ren'!U30+'5C1O_Impact'!U30+'5C1P_Vision'!U30+'5C2_LAVCA'!V30+'5C1H_Southwest'!U30+'5C1G_JS Clark'!U30+'5C1AH_BRUP'!U30+'5C1X_Tangi'!U30+'5C1Y_GEO'!U30+'5C1AI_Harmony'!U30+'5C1AJ_Athlos'!U30+'5C1AG_Collegiate'!U30+'5C1M_GEO Mid'!U30+Placeholder_Tallulah!U30</f>
        <v>0</v>
      </c>
      <c r="W30" s="93">
        <f>'5C1B_DArbonne'!V30+'5C1A_Madison'!V30+'5C1C_Intl High'!V30+'5C3_UnvView'!W30+'5C1F_L.C. Charter'!V30+'5C1E_LFNO'!V30+'5C1D_NOMMA'!V30+'5C1AE_Noble Minds'!V30+'5C1J_Jeff Chamber'!V30+'5C1Q_Advantage'!V30+'5C1AF_JCFA-Laf'!V30+'5C1W_Willow'!V30+'5C1Z_Lincoln Prep'!V30+'5C1AA_Laurel'!V30+'5C1AB_Apex'!V30+'5C1AC_Smothers'!V30+'5C1AD_Greater'!V30+'5C1R_Iberville'!V30+'5C1N_Delta'!V30+'5C1S_LC Col Prep'!V30+'5C1T_Northeast'!V30+'5C1U_Acadiana Ren'!V30+'5C1I_LA Key'!V30+'5C1V_Laf Ren'!V30+'5C1O_Impact'!V30+'5C1P_Vision'!V30+'5C2_LAVCA'!W30+'5C1H_Southwest'!V30+'5C1G_JS Clark'!V30+'5C1AH_BRUP'!V30+'5C1X_Tangi'!V30+'5C1Y_GEO'!V30+'5C1AI_Harmony'!V30+'5C1AJ_Athlos'!V30+'5C1AG_Collegiate'!V30+'5C1M_GEO Mid'!V30+Placeholder_Tallulah!V30</f>
        <v>0</v>
      </c>
      <c r="X30" s="74">
        <f>'5C1B_DArbonne'!W30+'5C1A_Madison'!W30+'5C1C_Intl High'!W30+'5C3_UnvView'!X30+'5C1F_L.C. Charter'!W30+'5C1E_LFNO'!W30+'5C1D_NOMMA'!W30+'5C1AE_Noble Minds'!W30+'5C1J_Jeff Chamber'!W30+'5C1Q_Advantage'!W30+'5C1AF_JCFA-Laf'!W30+'5C1W_Willow'!W30+'5C1Z_Lincoln Prep'!W30+'5C1AA_Laurel'!W30+'5C1AB_Apex'!W30+'5C1AC_Smothers'!W30+'5C1AD_Greater'!W30+'5C1R_Iberville'!W30+'5C1N_Delta'!W30+'5C1S_LC Col Prep'!W30+'5C1T_Northeast'!W30+'5C1U_Acadiana Ren'!W30+'5C1I_LA Key'!W30+'5C1V_Laf Ren'!W30+'5C1O_Impact'!W30+'5C1P_Vision'!W30+'5C2_LAVCA'!X30+'5C1H_Southwest'!W30+'5C1G_JS Clark'!W30+'5C1AH_BRUP'!W30+'5C1X_Tangi'!W30+'5C1Y_GEO'!W30+'5C1AI_Harmony'!W30+'5C1AJ_Athlos'!W30+'5C1AG_Collegiate'!W30+'5C1M_GEO Mid'!W30+Placeholder_Tallulah!W30</f>
        <v>0</v>
      </c>
      <c r="Y30" s="93">
        <f>'5C1B_DArbonne'!X30+'5C1A_Madison'!X30+'5C1C_Intl High'!X30+'5C3_UnvView'!Y30+'5C1F_L.C. Charter'!X30+'5C1E_LFNO'!X30+'5C1D_NOMMA'!X30+'5C1AE_Noble Minds'!X30+'5C1J_Jeff Chamber'!X30+'5C1Q_Advantage'!X30+'5C1AF_JCFA-Laf'!X30+'5C1W_Willow'!X30+'5C1Z_Lincoln Prep'!X30+'5C1AA_Laurel'!X30+'5C1AB_Apex'!X30+'5C1AC_Smothers'!X30+'5C1AD_Greater'!X30+'5C1R_Iberville'!X30+'5C1N_Delta'!X30+'5C1S_LC Col Prep'!X30+'5C1T_Northeast'!X30+'5C1U_Acadiana Ren'!X30+'5C1I_LA Key'!X30+'5C1V_Laf Ren'!X30+'5C1O_Impact'!X30+'5C1P_Vision'!X30+'5C2_LAVCA'!Y30+'5C1H_Southwest'!X30+'5C1G_JS Clark'!X30+'5C1AH_BRUP'!X30+'5C1X_Tangi'!X30+'5C1Y_GEO'!X30+'5C1AI_Harmony'!X30+'5C1AJ_Athlos'!X30+'5C1AG_Collegiate'!X30+'5C1M_GEO Mid'!X30+Placeholder_Tallulah!X30</f>
        <v>0</v>
      </c>
      <c r="Z30" s="56">
        <f>'5C1B_DArbonne'!Y30+'5C1A_Madison'!Y30+'5C1C_Intl High'!Y30+'5C3_UnvView'!Z30+'5C1F_L.C. Charter'!Y30+'5C1E_LFNO'!Y30+'5C1D_NOMMA'!Y30+'5C1AE_Noble Minds'!Y30+'5C1J_Jeff Chamber'!Y30+'5C1Q_Advantage'!Y30+'5C1AF_JCFA-Laf'!Y30+'5C1W_Willow'!Y30+'5C1Z_Lincoln Prep'!Y30+'5C1AA_Laurel'!Y30+'5C1AB_Apex'!Y30+'5C1AC_Smothers'!Y30+'5C1AD_Greater'!Y30+'5C1R_Iberville'!Y30+'5C1N_Delta'!Y30+'5C1S_LC Col Prep'!Y30+'5C1T_Northeast'!Y30+'5C1U_Acadiana Ren'!Y30+'5C1I_LA Key'!Y30+'5C1V_Laf Ren'!Y30+'5C1O_Impact'!Y30+'5C1P_Vision'!Y30+'5C2_LAVCA'!Z30+'5C1H_Southwest'!Y30+'5C1G_JS Clark'!Y30+'5C1AH_BRUP'!Y30+'5C1X_Tangi'!Y30+'5C1Y_GEO'!Y30+'5C1AI_Harmony'!Y30+'5C1AJ_Athlos'!Y30+'5C1AG_Collegiate'!Y30+'5C1M_GEO Mid'!Y30+Placeholder_Tallulah!Y30</f>
        <v>0</v>
      </c>
      <c r="AA30" s="93">
        <f>'5C1B_DArbonne'!Z30+'5C1A_Madison'!Z30+'5C1C_Intl High'!Z30+'5C3_UnvView'!AA30+'5C1F_L.C. Charter'!Z30+'5C1E_LFNO'!Z30+'5C1D_NOMMA'!Z30+'5C1AE_Noble Minds'!Z30+'5C1J_Jeff Chamber'!Z30+'5C1Q_Advantage'!Z30+'5C1AF_JCFA-Laf'!Z30+'5C1W_Willow'!Z30+'5C1Z_Lincoln Prep'!Z30+'5C1AA_Laurel'!Z30+'5C1AB_Apex'!Z30+'5C1AC_Smothers'!Z30+'5C1AD_Greater'!Z30+'5C1R_Iberville'!Z30+'5C1N_Delta'!Z30+'5C1S_LC Col Prep'!Z30+'5C1T_Northeast'!Z30+'5C1U_Acadiana Ren'!Z30+'5C1I_LA Key'!Z30+'5C1V_Laf Ren'!Z30+'5C1O_Impact'!Z30+'5C1P_Vision'!Z30+'5C2_LAVCA'!AA30+'5C1H_Southwest'!Z30+'5C1G_JS Clark'!Z30+'5C1AH_BRUP'!Z30+'5C1X_Tangi'!Z30+'5C1Y_GEO'!Z30+'5C1AI_Harmony'!Z30+'5C1AJ_Athlos'!Z30+'5C1AG_Collegiate'!Z30+'5C1M_GEO Mid'!Z30+Placeholder_Tallulah!Z30</f>
        <v>0</v>
      </c>
      <c r="AB30" s="56">
        <f>'5C1B_DArbonne'!AA30+'5C1A_Madison'!AA30+'5C1C_Intl High'!AA30+'5C3_UnvView'!AB30+'5C1F_L.C. Charter'!AA30+'5C1E_LFNO'!AA30+'5C1D_NOMMA'!AA30+'5C1AE_Noble Minds'!AA30+'5C1J_Jeff Chamber'!AA30+'5C1Q_Advantage'!AA30+'5C1AF_JCFA-Laf'!AA30+'5C1W_Willow'!AA30+'5C1Z_Lincoln Prep'!AA30+'5C1AA_Laurel'!AA30+'5C1AB_Apex'!AA30+'5C1AC_Smothers'!AA30+'5C1AD_Greater'!AA30+'5C1R_Iberville'!AA30+'5C1N_Delta'!AA30+'5C1S_LC Col Prep'!AA30+'5C1T_Northeast'!AA30+'5C1U_Acadiana Ren'!AA30+'5C1I_LA Key'!AA30+'5C1V_Laf Ren'!AA30+'5C1O_Impact'!AA30+'5C1P_Vision'!AA30+'5C2_LAVCA'!AB30+'5C1H_Southwest'!AA30+'5C1G_JS Clark'!AA30+'5C1AH_BRUP'!AA30+'5C1X_Tangi'!AA30+'5C1Y_GEO'!AA30+'5C1AI_Harmony'!AA30+'5C1AJ_Athlos'!AA30+'5C1AG_Collegiate'!AA30+'5C1M_GEO Mid'!AA30+Placeholder_Tallulah!AA30</f>
        <v>0</v>
      </c>
      <c r="AC30" s="56">
        <f>'5C1B_DArbonne'!AB30+'5C1A_Madison'!AB30+'5C1C_Intl High'!AB30+'5C3_UnvView'!AC30+'5C1F_L.C. Charter'!AB30+'5C1E_LFNO'!AB30+'5C1D_NOMMA'!AB30+'5C1AE_Noble Minds'!AB30+'5C1J_Jeff Chamber'!AB30+'5C1Q_Advantage'!AB30+'5C1AF_JCFA-Laf'!AB30+'5C1W_Willow'!AB30+'5C1Z_Lincoln Prep'!AB30+'5C1AA_Laurel'!AB30+'5C1AB_Apex'!AB30+'5C1AC_Smothers'!AB30+'5C1AD_Greater'!AB30+'5C1R_Iberville'!AB30+'5C1N_Delta'!AB30+'5C1S_LC Col Prep'!AB30+'5C1T_Northeast'!AB30+'5C1U_Acadiana Ren'!AB30+'5C1I_LA Key'!AB30+'5C1V_Laf Ren'!AB30+'5C1O_Impact'!AB30+'5C1P_Vision'!AB30+'5C2_LAVCA'!AC30+'5C1H_Southwest'!AB30+'5C1G_JS Clark'!AB30+'5C1AH_BRUP'!AB30+'5C1X_Tangi'!AB30+'5C1Y_GEO'!AB30+'5C1AI_Harmony'!AB30+'5C1AJ_Athlos'!AB30+'5C1AG_Collegiate'!AB30+'5C1M_GEO Mid'!AB30+Placeholder_Tallulah!AB30</f>
        <v>0</v>
      </c>
      <c r="AD30" s="93">
        <f>'5C1B_DArbonne'!AC30+'5C1A_Madison'!AC30+'5C1C_Intl High'!AC30+'5C3_UnvView'!AD30+'5C1F_L.C. Charter'!AC30+'5C1E_LFNO'!AC30+'5C1D_NOMMA'!AC30+'5C1AE_Noble Minds'!AC30+'5C1J_Jeff Chamber'!AC30+'5C1Q_Advantage'!AC30+'5C1AF_JCFA-Laf'!AC30+'5C1W_Willow'!AC30+'5C1Z_Lincoln Prep'!AC30+'5C1AA_Laurel'!AC30+'5C1AB_Apex'!AC30+'5C1AC_Smothers'!AC30+'5C1AD_Greater'!AC30+'5C1R_Iberville'!AC30+'5C1N_Delta'!AC30+'5C1S_LC Col Prep'!AC30+'5C1T_Northeast'!AC30+'5C1U_Acadiana Ren'!AC30+'5C1I_LA Key'!AC30+'5C1V_Laf Ren'!AC30+'5C1O_Impact'!AC30+'5C1P_Vision'!AC30+'5C2_LAVCA'!AD30+'5C1H_Southwest'!AC30+'5C1G_JS Clark'!AC30+'5C1AH_BRUP'!AC30+'5C1X_Tangi'!AC30+'5C1Y_GEO'!AC30+'5C1AI_Harmony'!AC30+'5C1AJ_Athlos'!AC30+'5C1AG_Collegiate'!AC30+'5C1M_GEO Mid'!AC30+Placeholder_Tallulah!AC30</f>
        <v>0</v>
      </c>
      <c r="AE30" s="97">
        <f>'5C1B_DArbonne'!AD30+'5C1A_Madison'!AD30+'5C1C_Intl High'!AD30+'5C3_UnvView'!AE30+'5C1F_L.C. Charter'!AD30+'5C1E_LFNO'!AD30+'5C1D_NOMMA'!AD30+'5C1AE_Noble Minds'!AD30+'5C1J_Jeff Chamber'!AD30+'5C1Q_Advantage'!AD30+'5C1AF_JCFA-Laf'!AD30+'5C1W_Willow'!AD30+'5C1Z_Lincoln Prep'!AD30+'5C1AA_Laurel'!AD30+'5C1AB_Apex'!AD30+'5C1AC_Smothers'!AD30+'5C1AD_Greater'!AD30+'5C1R_Iberville'!AD30+'5C1N_Delta'!AD30+'5C1S_LC Col Prep'!AD30+'5C1T_Northeast'!AD30+'5C1U_Acadiana Ren'!AD30+'5C1I_LA Key'!AD30+'5C1V_Laf Ren'!AD30+'5C1O_Impact'!AD30+'5C1P_Vision'!AD30+'5C2_LAVCA'!AE30+'5C1H_Southwest'!AD30+'5C1G_JS Clark'!AD30+'5C1AH_BRUP'!AD30+'5C1X_Tangi'!AD30+'5C1Y_GEO'!AD30+'5C1AI_Harmony'!AD30+'5C1AJ_Athlos'!AD30+'5C1AG_Collegiate'!AD30+'5C1M_GEO Mid'!AD30+Placeholder_Tallulah!AD30</f>
        <v>0</v>
      </c>
      <c r="AF30" s="75">
        <f>'Source Data'!N30</f>
        <v>12158</v>
      </c>
      <c r="AG30" s="90">
        <f>'5C1B_DArbonne'!AF30+'5C1A_Madison'!AF30+'5C1C_Intl High'!AF30+'5C3_UnvView'!AG30+'5C1F_L.C. Charter'!AF30+'5C1E_LFNO'!AF30+'5C1D_NOMMA'!AF30+'5C1AE_Noble Minds'!AF30+'5C1J_Jeff Chamber'!AF30+'5C1Q_Advantage'!AF30+'5C1AF_JCFA-Laf'!AF30+'5C1W_Willow'!AF30+'5C1Z_Lincoln Prep'!AF30+'5C1AA_Laurel'!AF30+'5C1AB_Apex'!AF30+'5C1AC_Smothers'!AF30+'5C1AD_Greater'!AF30+'5C1R_Iberville'!AF30+'5C1N_Delta'!AF30+'5C1S_LC Col Prep'!AF30+'5C1T_Northeast'!AF30+'5C1U_Acadiana Ren'!AF30+'5C1I_LA Key'!AF30+'5C1V_Laf Ren'!AF30+'5C1O_Impact'!AF30+'5C1P_Vision'!AF30+'5C2_LAVCA'!AG30+'5C1H_Southwest'!AF30+'5C1G_JS Clark'!AF30+'5C1AH_BRUP'!AF30+'5C1X_Tangi'!AF30+'5C1Y_GEO'!AF30+'5C1AI_Harmony'!AF30+'5C1AJ_Athlos'!AF30+'5C1AG_Collegiate'!AF30+'5C1M_GEO Mid'!AF30+Placeholder_Tallulah!AF30</f>
        <v>0</v>
      </c>
      <c r="AH30" s="319">
        <f>'5C1B_DArbonne'!AG30+'5C1A_Madison'!AG30+'5C1C_Intl High'!AG30+'5C3_UnvView'!AH30+'5C1F_L.C. Charter'!AG30+'5C1E_LFNO'!AG30+'5C1D_NOMMA'!AG30+'5C1AE_Noble Minds'!AG30+'5C1J_Jeff Chamber'!AG30+'5C1Q_Advantage'!AG30+'5C1AF_JCFA-Laf'!AG30+'5C1W_Willow'!AG30+'5C1Z_Lincoln Prep'!AG30+'5C1AA_Laurel'!AG30+'5C1AB_Apex'!AG30+'5C1AC_Smothers'!AG30+'5C1AD_Greater'!AG30+'5C1R_Iberville'!AG30+'5C1N_Delta'!AG30+'5C1S_LC Col Prep'!AG30+'5C1T_Northeast'!AG30+'5C1U_Acadiana Ren'!AG30+'5C1I_LA Key'!AG30+'5C1V_Laf Ren'!AG30+'5C1O_Impact'!AG30+'5C1P_Vision'!AG30+'5C2_LAVCA'!AH30+'5C1H_Southwest'!AG30+'5C1G_JS Clark'!AG30+'5C1AH_BRUP'!AG30+'5C1X_Tangi'!AG30+'5C1Y_GEO'!AG30+'5C1AI_Harmony'!AG30+'5C1AJ_Athlos'!AG30+'5C1AG_Collegiate'!AG30+'5C1M_GEO Mid'!AG30+Placeholder_Tallulah!AG30</f>
        <v>0</v>
      </c>
      <c r="AI30" s="75">
        <f>'5C1B_DArbonne'!AH30+'5C1A_Madison'!AH30+'5C1C_Intl High'!AH30+'5C3_UnvView'!AI30+'5C1F_L.C. Charter'!AH30+'5C1E_LFNO'!AH30+'5C1D_NOMMA'!AH30+'5C1AE_Noble Minds'!AH30+'5C1J_Jeff Chamber'!AH30+'5C1Q_Advantage'!AH30+'5C1AF_JCFA-Laf'!AH30+'5C1W_Willow'!AH30+'5C1Z_Lincoln Prep'!AH30+'5C1AA_Laurel'!AH30+'5C1AB_Apex'!AH30+'5C1AC_Smothers'!AH30+'5C1AD_Greater'!AH30+'5C1R_Iberville'!AH30+'5C1N_Delta'!AH30+'5C1S_LC Col Prep'!AH30+'5C1T_Northeast'!AH30+'5C1U_Acadiana Ren'!AH30+'5C1I_LA Key'!AH30+'5C1V_Laf Ren'!AH30+'5C1O_Impact'!AH30+'5C1P_Vision'!AH30+'5C2_LAVCA'!AI30+'5C1H_Southwest'!AH30+'5C1G_JS Clark'!AH30+'5C1AH_BRUP'!AH30+'5C1X_Tangi'!AH30+'5C1Y_GEO'!AH30+'5C1AI_Harmony'!AH30+'5C1AJ_Athlos'!AH30+'5C1AG_Collegiate'!AH30+'5C1M_GEO Mid'!AH30+Placeholder_Tallulah!AH30</f>
        <v>0</v>
      </c>
      <c r="AJ30" s="319">
        <f>'5C1B_DArbonne'!AI30+'5C1A_Madison'!AI30+'5C1C_Intl High'!AI30+'5C3_UnvView'!AJ30+'5C1F_L.C. Charter'!AI30+'5C1E_LFNO'!AI30+'5C1D_NOMMA'!AI30+'5C1AE_Noble Minds'!AI30+'5C1J_Jeff Chamber'!AI30+'5C1Q_Advantage'!AI30+'5C1AF_JCFA-Laf'!AI30+'5C1W_Willow'!AI30+'5C1Z_Lincoln Prep'!AI30+'5C1AA_Laurel'!AI30+'5C1AB_Apex'!AI30+'5C1AC_Smothers'!AI30+'5C1AD_Greater'!AI30+'5C1R_Iberville'!AI30+'5C1N_Delta'!AI30+'5C1S_LC Col Prep'!AI30+'5C1T_Northeast'!AI30+'5C1U_Acadiana Ren'!AI30+'5C1I_LA Key'!AI30+'5C1V_Laf Ren'!AI30+'5C1O_Impact'!AI30+'5C1P_Vision'!AI30+'5C2_LAVCA'!AJ30+'5C1H_Southwest'!AI30+'5C1G_JS Clark'!AI30+'5C1AH_BRUP'!AI30+'5C1X_Tangi'!AI30+'5C1Y_GEO'!AI30+'5C1AI_Harmony'!AI30+'5C1AJ_Athlos'!AI30+'5C1AG_Collegiate'!AI30+'5C1M_GEO Mid'!AI30+Placeholder_Tallulah!AI30</f>
        <v>0</v>
      </c>
      <c r="AK30" s="77">
        <f>'5C1B_DArbonne'!AJ30+'5C1A_Madison'!AJ30+'5C1C_Intl High'!AJ30+'5C3_UnvView'!AK30+'5C1F_L.C. Charter'!AJ30+'5C1E_LFNO'!AJ30+'5C1D_NOMMA'!AJ30+'5C1AE_Noble Minds'!AJ30+'5C1J_Jeff Chamber'!AJ30+'5C1Q_Advantage'!AJ30+'5C1AF_JCFA-Laf'!AJ30+'5C1W_Willow'!AJ30+'5C1Z_Lincoln Prep'!AJ30+'5C1AA_Laurel'!AJ30+'5C1AB_Apex'!AJ30+'5C1AC_Smothers'!AJ30+'5C1AD_Greater'!AJ30+'5C1R_Iberville'!AJ30+'5C1N_Delta'!AJ30+'5C1S_LC Col Prep'!AJ30+'5C1T_Northeast'!AJ30+'5C1U_Acadiana Ren'!AJ30+'5C1I_LA Key'!AJ30+'5C1V_Laf Ren'!AJ30+'5C1O_Impact'!AJ30+'5C1P_Vision'!AJ30+'5C2_LAVCA'!AK30+'5C1H_Southwest'!AJ30+'5C1G_JS Clark'!AJ30+'5C1AH_BRUP'!AJ30+'5C1X_Tangi'!AJ30+'5C1Y_GEO'!AJ30+'5C1AI_Harmony'!AJ30+'5C1AJ_Athlos'!AJ30+'5C1AG_Collegiate'!AJ30+'5C1M_GEO Mid'!AJ30+Placeholder_Tallulah!AJ30</f>
        <v>0</v>
      </c>
      <c r="AL30" s="76">
        <f>'5C1B_DArbonne'!AK30+'5C1A_Madison'!AK30+'5C1C_Intl High'!AK30+'5C3_UnvView'!AL30+'5C1F_L.C. Charter'!AK30+'5C1E_LFNO'!AK30+'5C1D_NOMMA'!AK30+'5C1AE_Noble Minds'!AK30+'5C1J_Jeff Chamber'!AK30+'5C1Q_Advantage'!AK30+'5C1AF_JCFA-Laf'!AK30+'5C1W_Willow'!AK30+'5C1Z_Lincoln Prep'!AK30+'5C1AA_Laurel'!AK30+'5C1AB_Apex'!AK30+'5C1AC_Smothers'!AK30+'5C1AD_Greater'!AK30+'5C1R_Iberville'!AK30+'5C1N_Delta'!AK30+'5C1S_LC Col Prep'!AK30+'5C1T_Northeast'!AK30+'5C1U_Acadiana Ren'!AK30+'5C1I_LA Key'!AK30+'5C1V_Laf Ren'!AK30+'5C1O_Impact'!AK30+'5C1P_Vision'!AK30+'5C2_LAVCA'!AL30+'5C1H_Southwest'!AK30+'5C1G_JS Clark'!AK30+'5C1AH_BRUP'!AK30+'5C1X_Tangi'!AK30+'5C1Y_GEO'!AK30+'5C1AI_Harmony'!AK30+'5C1AJ_Athlos'!AK30+'5C1AG_Collegiate'!AK30+'5C1M_GEO Mid'!AK30+Placeholder_Tallulah!AK30</f>
        <v>0</v>
      </c>
      <c r="AM30" s="90">
        <f>'5C1B_DArbonne'!AL30+'5C1A_Madison'!AL30+'5C1C_Intl High'!AL30+'5C3_UnvView'!AM30+'5C1F_L.C. Charter'!AL30+'5C1E_LFNO'!AL30+'5C1D_NOMMA'!AL30+'5C1AE_Noble Minds'!AL30+'5C1J_Jeff Chamber'!AL30+'5C1Q_Advantage'!AL30+'5C1AF_JCFA-Laf'!AL30+'5C1W_Willow'!AL30+'5C1Z_Lincoln Prep'!AL30+'5C1AA_Laurel'!AL30+'5C1AB_Apex'!AL30+'5C1AC_Smothers'!AL30+'5C1AD_Greater'!AL30+'5C1R_Iberville'!AL30+'5C1N_Delta'!AL30+'5C1S_LC Col Prep'!AL30+'5C1T_Northeast'!AL30+'5C1U_Acadiana Ren'!AL30+'5C1I_LA Key'!AL30+'5C1V_Laf Ren'!AL30+'5C1O_Impact'!AL30+'5C1P_Vision'!AL30+'5C2_LAVCA'!AM30+'5C1H_Southwest'!AL30+'5C1G_JS Clark'!AL30+'5C1AH_BRUP'!AL30+'5C1X_Tangi'!AL30+'5C1Y_GEO'!AL30+'5C1AI_Harmony'!AL30+'5C1AJ_Athlos'!AL30+'5C1AG_Collegiate'!AL30+'5C1M_GEO Mid'!AL30+Placeholder_Tallulah!AL30</f>
        <v>2877191</v>
      </c>
      <c r="AN30" s="79">
        <f>'5C1B_DArbonne'!AM30+'5C1A_Madison'!AM30+'5C1C_Intl High'!AM30+'5C3_UnvView'!AN30+'5C1F_L.C. Charter'!AM30+'5C1E_LFNO'!AM30+'5C1D_NOMMA'!AM30+'5C1AE_Noble Minds'!AM30+'5C1J_Jeff Chamber'!AM30+'5C1Q_Advantage'!AM30+'5C1AF_JCFA-Laf'!AM30+'5C1W_Willow'!AM30+'5C1Z_Lincoln Prep'!AM30+'5C1AA_Laurel'!AM30+'5C1AB_Apex'!AM30+'5C1AC_Smothers'!AM30+'5C1AD_Greater'!AM30+'5C1R_Iberville'!AM30+'5C1N_Delta'!AM30+'5C1S_LC Col Prep'!AM30+'5C1T_Northeast'!AM30+'5C1U_Acadiana Ren'!AM30+'5C1I_LA Key'!AM30+'5C1V_Laf Ren'!AM30+'5C1O_Impact'!AM30+'5C1P_Vision'!AM30+'5C2_LAVCA'!AN30+'5C1H_Southwest'!AM30+'5C1G_JS Clark'!AM30+'5C1AH_BRUP'!AM30+'5C1X_Tangi'!AM30+'5C1Y_GEO'!AM30+'5C1AI_Harmony'!AM30+'5C1AJ_Athlos'!AM30+'5C1AG_Collegiate'!AM30+'5C1M_GEO Mid'!AM30+Placeholder_Tallulah!AM30</f>
        <v>0</v>
      </c>
      <c r="AO30" s="90">
        <f>'5C1B_DArbonne'!AN30+'5C1A_Madison'!AN30+'5C1C_Intl High'!AN30+'5C3_UnvView'!AO30+'5C1F_L.C. Charter'!AN30+'5C1E_LFNO'!AN30+'5C1D_NOMMA'!AN30+'5C1AE_Noble Minds'!AN30+'5C1J_Jeff Chamber'!AN30+'5C1Q_Advantage'!AN30+'5C1AF_JCFA-Laf'!AN30+'5C1W_Willow'!AN30+'5C1Z_Lincoln Prep'!AN30+'5C1AA_Laurel'!AN30+'5C1AB_Apex'!AN30+'5C1AC_Smothers'!AN30+'5C1AD_Greater'!AN30+'5C1R_Iberville'!AN30+'5C1N_Delta'!AN30+'5C1S_LC Col Prep'!AN30+'5C1T_Northeast'!AN30+'5C1U_Acadiana Ren'!AN30+'5C1I_LA Key'!AN30+'5C1V_Laf Ren'!AN30+'5C1O_Impact'!AN30+'5C1P_Vision'!AN30+'5C2_LAVCA'!AO30+'5C1H_Southwest'!AN30+'5C1G_JS Clark'!AN30+'5C1AH_BRUP'!AN30+'5C1X_Tangi'!AN30+'5C1Y_GEO'!AN30+'5C1AI_Harmony'!AN30+'5C1AJ_Athlos'!AN30+'5C1AG_Collegiate'!AN30+'5C1M_GEO Mid'!AN30+Placeholder_Tallulah!AN30</f>
        <v>0</v>
      </c>
      <c r="AP30" s="77">
        <f>'5C1B_DArbonne'!AO30+'5C1A_Madison'!AO30+'5C1C_Intl High'!AO30+'5C3_UnvView'!AP30+'5C1F_L.C. Charter'!AO30+'5C1E_LFNO'!AO30+'5C1D_NOMMA'!AO30+'5C1AE_Noble Minds'!AO30+'5C1J_Jeff Chamber'!AO30+'5C1Q_Advantage'!AO30+'5C1AF_JCFA-Laf'!AO30+'5C1W_Willow'!AO30+'5C1Z_Lincoln Prep'!AO30+'5C1AA_Laurel'!AO30+'5C1AB_Apex'!AO30+'5C1AC_Smothers'!AO30+'5C1AD_Greater'!AO30+'5C1R_Iberville'!AO30+'5C1N_Delta'!AO30+'5C1S_LC Col Prep'!AO30+'5C1T_Northeast'!AO30+'5C1U_Acadiana Ren'!AO30+'5C1I_LA Key'!AO30+'5C1V_Laf Ren'!AO30+'5C1O_Impact'!AO30+'5C1P_Vision'!AO30+'5C2_LAVCA'!AP30+'5C1H_Southwest'!AO30+'5C1G_JS Clark'!AO30+'5C1AH_BRUP'!AO30+'5C1X_Tangi'!AO30+'5C1Y_GEO'!AO30+'5C1AI_Harmony'!AO30+'5C1AJ_Athlos'!AO30+'5C1AG_Collegiate'!AO30+'5C1M_GEO Mid'!AO30+Placeholder_Tallulah!AO30</f>
        <v>-24223</v>
      </c>
      <c r="AQ30" s="90">
        <f>'5C1B_DArbonne'!AP30+'5C1A_Madison'!AP30+'5C1C_Intl High'!AP30+'5C3_UnvView'!AQ30+'5C1F_L.C. Charter'!AP30+'5C1E_LFNO'!AP30+'5C1D_NOMMA'!AP30+'5C1AE_Noble Minds'!AP30+'5C1J_Jeff Chamber'!AP30+'5C1Q_Advantage'!AP30+'5C1AF_JCFA-Laf'!AP30+'5C1W_Willow'!AP30+'5C1Z_Lincoln Prep'!AP30+'5C1AA_Laurel'!AP30+'5C1AB_Apex'!AP30+'5C1AC_Smothers'!AP30+'5C1AD_Greater'!AP30+'5C1R_Iberville'!AP30+'5C1N_Delta'!AP30+'5C1S_LC Col Prep'!AP30+'5C1T_Northeast'!AP30+'5C1U_Acadiana Ren'!AP30+'5C1I_LA Key'!AP30+'5C1V_Laf Ren'!AP30+'5C1O_Impact'!AP30+'5C1P_Vision'!AP30+'5C2_LAVCA'!AQ30+'5C1H_Southwest'!AP30+'5C1G_JS Clark'!AP30+'5C1AH_BRUP'!AP30+'5C1X_Tangi'!AP30+'5C1Y_GEO'!AP30+'5C1AI_Harmony'!AP30+'5C1AJ_Athlos'!AP30+'5C1AG_Collegiate'!AP30+'5C1M_GEO Mid'!AP30+Placeholder_Tallulah!AP30</f>
        <v>0</v>
      </c>
      <c r="AR30" s="77">
        <f>'5C1B_DArbonne'!AQ30+'5C1A_Madison'!AQ30+'5C1C_Intl High'!AQ30+'5C3_UnvView'!AR30+'5C1F_L.C. Charter'!AQ30+'5C1E_LFNO'!AQ30+'5C1D_NOMMA'!AQ30+'5C1AE_Noble Minds'!AQ30+'5C1J_Jeff Chamber'!AQ30+'5C1Q_Advantage'!AQ30+'5C1AF_JCFA-Laf'!AQ30+'5C1W_Willow'!AQ30+'5C1Z_Lincoln Prep'!AQ30+'5C1AA_Laurel'!AQ30+'5C1AB_Apex'!AQ30+'5C1AC_Smothers'!AQ30+'5C1AD_Greater'!AQ30+'5C1R_Iberville'!AQ30+'5C1N_Delta'!AQ30+'5C1S_LC Col Prep'!AQ30+'5C1T_Northeast'!AQ30+'5C1U_Acadiana Ren'!AQ30+'5C1I_LA Key'!AQ30+'5C1V_Laf Ren'!AQ30+'5C1O_Impact'!AQ30+'5C1P_Vision'!AQ30+'5C2_LAVCA'!AR30+'5C1H_Southwest'!AQ30+'5C1G_JS Clark'!AQ30+'5C1AH_BRUP'!AQ30+'5C1X_Tangi'!AQ30+'5C1Y_GEO'!AQ30+'5C1AI_Harmony'!AQ30+'5C1AJ_Athlos'!AQ30+'5C1AG_Collegiate'!AQ30+'5C1M_GEO Mid'!AQ30+Placeholder_Tallulah!AQ30</f>
        <v>0</v>
      </c>
      <c r="AS30" s="77">
        <f>'5C1B_DArbonne'!AR30+'5C1A_Madison'!AR30+'5C1C_Intl High'!AR30+'5C3_UnvView'!AS30+'5C1F_L.C. Charter'!AR30+'5C1E_LFNO'!AR30+'5C1D_NOMMA'!AR30+'5C1AE_Noble Minds'!AR30+'5C1J_Jeff Chamber'!AR30+'5C1Q_Advantage'!AR30+'5C1AF_JCFA-Laf'!AR30+'5C1W_Willow'!AR30+'5C1Z_Lincoln Prep'!AR30+'5C1AA_Laurel'!AR30+'5C1AB_Apex'!AR30+'5C1AC_Smothers'!AR30+'5C1AD_Greater'!AR30+'5C1R_Iberville'!AR30+'5C1N_Delta'!AR30+'5C1S_LC Col Prep'!AR30+'5C1T_Northeast'!AR30+'5C1U_Acadiana Ren'!AR30+'5C1I_LA Key'!AR30+'5C1V_Laf Ren'!AR30+'5C1O_Impact'!AR30+'5C1P_Vision'!AR30+'5C2_LAVCA'!AS30+'5C1H_Southwest'!AR30+'5C1G_JS Clark'!AR30+'5C1AH_BRUP'!AR30+'5C1X_Tangi'!AR30+'5C1Y_GEO'!AR30+'5C1AI_Harmony'!AR30+'5C1AJ_Athlos'!AR30+'5C1AG_Collegiate'!AR30+'5C1M_GEO Mid'!AR30+Placeholder_Tallulah!AR30</f>
        <v>0</v>
      </c>
      <c r="AT30" s="90">
        <f>'5C1B_DArbonne'!AS30+'5C1A_Madison'!AS30+'5C1C_Intl High'!AS30+'5C3_UnvView'!AT30+'5C1F_L.C. Charter'!AS30+'5C1E_LFNO'!AS30+'5C1D_NOMMA'!AS30+'5C1AE_Noble Minds'!AS30+'5C1J_Jeff Chamber'!AS30+'5C1Q_Advantage'!AS30+'5C1AF_JCFA-Laf'!AS30+'5C1W_Willow'!AS30+'5C1Z_Lincoln Prep'!AS30+'5C1AA_Laurel'!AS30+'5C1AB_Apex'!AS30+'5C1AC_Smothers'!AS30+'5C1AD_Greater'!AS30+'5C1R_Iberville'!AS30+'5C1N_Delta'!AS30+'5C1S_LC Col Prep'!AS30+'5C1T_Northeast'!AS30+'5C1U_Acadiana Ren'!AS30+'5C1I_LA Key'!AS30+'5C1V_Laf Ren'!AS30+'5C1O_Impact'!AS30+'5C1P_Vision'!AS30+'5C2_LAVCA'!AT30+'5C1H_Southwest'!AS30+'5C1G_JS Clark'!AS30+'5C1AH_BRUP'!AS30+'5C1X_Tangi'!AS30+'5C1Y_GEO'!AS30+'5C1AI_Harmony'!AS30+'5C1AJ_Athlos'!AS30+'5C1AG_Collegiate'!AS30+'5C1M_GEO Mid'!AS30+Placeholder_Tallulah!AS30</f>
        <v>354118</v>
      </c>
      <c r="AU30" s="78">
        <f t="shared" si="1"/>
        <v>0</v>
      </c>
      <c r="AV30" s="87">
        <f t="shared" si="2"/>
        <v>354118</v>
      </c>
      <c r="AW30" s="189"/>
      <c r="AX30" s="74" t="e">
        <f>'5C1B_DArbonne'!AU30+'5C1A_Madison'!AU30+'5C1C_Intl High'!AU30+'5C3_UnvView'!AV30+'5C1F_L.C. Charter'!AU30+'5C1E_LFNO'!AU30+'5C1D_NOMMA'!AU30+'5C1AE_Noble Minds'!AU30+'5C1J_Jeff Chamber'!AU30+'5C1Q_Advantage'!AU30+'5C1AF_JCFA-Laf'!AU30+'5C1W_Willow'!AU30+'5C1Z_Lincoln Prep'!AU30+'5C1AA_Laurel'!AU30+'5C1AB_Apex'!AU30+'5C1AC_Smothers'!AU30+'5C1AD_Greater'!AU30+'5C1R_Iberville'!AU30+'5C1N_Delta'!AU30+'5C1S_LC Col Prep'!AU30+'5C1T_Northeast'!AU30+'5C1U_Acadiana Ren'!AU30+'5C1I_LA Key'!AU30+'5C1V_Laf Ren'!AU30+'5C1O_Impact'!AU30+'5C1P_Vision'!AU30+'5C2_LAVCA'!AV30+'5C1H_Southwest'!AU30+'5C1G_JS Clark'!AU30+'5C1AH_BRUP'!AU30+'5C1X_Tangi'!AU30+'5C1Y_GEO'!AU30+'5C1AI_Harmony'!AU30+'5C1AJ_Athlos'!AU30+'5C1AG_Collegiate'!AU30+'5C1M_GEO Mid'!AU30+Placeholder_Tallulah!#REF!</f>
        <v>#REF!</v>
      </c>
      <c r="AY30" s="74">
        <f t="shared" si="3"/>
        <v>0</v>
      </c>
      <c r="AZ30" s="74" t="e">
        <f t="shared" si="4"/>
        <v>#REF!</v>
      </c>
    </row>
    <row r="31" spans="1:52" ht="16.149999999999999" customHeight="1" x14ac:dyDescent="0.2">
      <c r="A31" s="49">
        <v>25</v>
      </c>
      <c r="B31" s="50" t="s">
        <v>31</v>
      </c>
      <c r="C31" s="320">
        <f>'5C1B_DArbonne'!C31+'5C1A_Madison'!C31+'5C1C_Intl High'!C31+'5C3_UnvView'!C31+'5C1F_L.C. Charter'!C31+'5C1E_LFNO'!C31+'5C1D_NOMMA'!C31+'5C1AE_Noble Minds'!C31+'5C1J_Jeff Chamber'!C31+'5C1Q_Advantage'!C31+'5C1AF_JCFA-Laf'!C31+'5C1W_Willow'!C31+'5C1Z_Lincoln Prep'!C31+'5C1AA_Laurel'!C31+'5C1AB_Apex'!C31+'5C1AC_Smothers'!C31+'5C1AD_Greater'!C31+'5C1R_Iberville'!C31+'5C1N_Delta'!C31+'5C1S_LC Col Prep'!C31+'5C1T_Northeast'!C31+'5C1U_Acadiana Ren'!C31+'5C1I_LA Key'!C31+'5C1V_Laf Ren'!C31+'5C1O_Impact'!C31+'5C1P_Vision'!C31+'5C2_LAVCA'!C31+'5C1H_Southwest'!C31+'5C1G_JS Clark'!C31+'5C1AH_BRUP'!C31+'5C1X_Tangi'!C31+'5C1Y_GEO'!C31+'5C1AI_Harmony'!C31+'5C1AJ_Athlos'!C31+'5C1AG_Collegiate'!C31+'5C1M_GEO Mid'!C31+Placeholder_Tallulah!C31</f>
        <v>0</v>
      </c>
      <c r="D31" s="51">
        <f>'Source Data'!H31</f>
        <v>4037.466979885065</v>
      </c>
      <c r="E31" s="80">
        <f>'5C1B_DArbonne'!E31+'5C1A_Madison'!E31+'5C1C_Intl High'!E31+'5C3_UnvView'!E31+'5C1F_L.C. Charter'!E31+'5C1E_LFNO'!E31+'5C1D_NOMMA'!E31+'5C1AE_Noble Minds'!E31+'5C1J_Jeff Chamber'!E31+'5C1Q_Advantage'!E31+'5C1AF_JCFA-Laf'!E31+'5C1W_Willow'!E31+'5C1Z_Lincoln Prep'!E31+'5C1AA_Laurel'!E31+'5C1AB_Apex'!E31+'5C1AC_Smothers'!E31+'5C1AD_Greater'!E31+'5C1R_Iberville'!E31+'5C1N_Delta'!E31+'5C1S_LC Col Prep'!E31+'5C1T_Northeast'!E31+'5C1U_Acadiana Ren'!E31+'5C1I_LA Key'!E31+'5C1V_Laf Ren'!E31+'5C1O_Impact'!E31+'5C1P_Vision'!E31+'5C2_LAVCA'!E31+'5C1H_Southwest'!E31+'5C1G_JS Clark'!E31+'5C1AH_BRUP'!E31+'5C1X_Tangi'!E31+'5C1Y_GEO'!E31+'5C1AI_Harmony'!E31+'5C1AJ_Athlos'!E31+'5C1AG_Collegiate'!E31+'5C1M_GEO Mid'!E31+Placeholder_Tallulah!E31</f>
        <v>0</v>
      </c>
      <c r="F31" s="338">
        <f>'5C1B_DArbonne'!F31+'5C1A_Madison'!F31+'5C1C_Intl High'!F31+'5C3_UnvView'!F31+'5C1F_L.C. Charter'!F31+'5C1E_LFNO'!F31+'5C1D_NOMMA'!F31+'5C1AE_Noble Minds'!F31+'5C1J_Jeff Chamber'!F31+'5C1Q_Advantage'!F31+'5C1AF_JCFA-Laf'!F31+'5C1W_Willow'!F31+'5C1Z_Lincoln Prep'!F31+'5C1AA_Laurel'!F31+'5C1AB_Apex'!F31+'5C1AC_Smothers'!F31+'5C1AD_Greater'!F31+'5C1R_Iberville'!F31+'5C1N_Delta'!F31+'5C1S_LC Col Prep'!F31+'5C1T_Northeast'!F31+'5C1U_Acadiana Ren'!F31+'5C1I_LA Key'!F31+'5C1V_Laf Ren'!F31+'5C1O_Impact'!F31+'5C1P_Vision'!F31+'5C2_LAVCA'!F31+'5C1H_Southwest'!F31+'5C1G_JS Clark'!F31+'5C1AH_BRUP'!F31+'5C1X_Tangi'!F31+'5C1Y_GEO'!F31+'5C1AI_Harmony'!F31+'5C1AJ_Athlos'!F31+'5C1AG_Collegiate'!F31+'5C1M_GEO Mid'!F31+Placeholder_Tallulah!F31</f>
        <v>0</v>
      </c>
      <c r="G31" s="51">
        <f>'Source Data'!I31</f>
        <v>547.31914183029971</v>
      </c>
      <c r="H31" s="80">
        <f>'5C1B_DArbonne'!H31+'5C1A_Madison'!H31+'5C1C_Intl High'!H31+'5C3_UnvView'!H31+'5C1F_L.C. Charter'!H31+'5C1E_LFNO'!H31+'5C1D_NOMMA'!H31+'5C1AE_Noble Minds'!H31+'5C1J_Jeff Chamber'!H31+'5C1Q_Advantage'!H31+'5C1AF_JCFA-Laf'!H31+'5C1W_Willow'!H31+'5C1Z_Lincoln Prep'!H31+'5C1AA_Laurel'!H31+'5C1AB_Apex'!H31+'5C1AC_Smothers'!H31+'5C1AD_Greater'!H31+'5C1R_Iberville'!H31+'5C1N_Delta'!H31+'5C1S_LC Col Prep'!H31+'5C1T_Northeast'!H31+'5C1U_Acadiana Ren'!H31+'5C1I_LA Key'!H31+'5C1V_Laf Ren'!H31+'5C1O_Impact'!H31+'5C1P_Vision'!H31+'5C2_LAVCA'!H31+'5C1H_Southwest'!H31+'5C1G_JS Clark'!H31+'5C1AH_BRUP'!H31+'5C1X_Tangi'!H31+'5C1Y_GEO'!H31+'5C1AI_Harmony'!H31+'5C1AJ_Athlos'!H31+'5C1AG_Collegiate'!H31+'5C1M_GEO Mid'!H31+Placeholder_Tallulah!H31</f>
        <v>0</v>
      </c>
      <c r="I31" s="338">
        <f>'5C1B_DArbonne'!I31+'5C1A_Madison'!I31+'5C1C_Intl High'!I31+'5C3_UnvView'!I31+'5C1F_L.C. Charter'!I31+'5C1E_LFNO'!I31+'5C1D_NOMMA'!I31+'5C1AE_Noble Minds'!I31+'5C1J_Jeff Chamber'!I31+'5C1Q_Advantage'!I31+'5C1AF_JCFA-Laf'!I31+'5C1W_Willow'!I31+'5C1Z_Lincoln Prep'!I31+'5C1AA_Laurel'!I31+'5C1AB_Apex'!I31+'5C1AC_Smothers'!I31+'5C1AD_Greater'!I31+'5C1R_Iberville'!I31+'5C1N_Delta'!I31+'5C1S_LC Col Prep'!I31+'5C1T_Northeast'!I31+'5C1U_Acadiana Ren'!I31+'5C1I_LA Key'!I31+'5C1V_Laf Ren'!I31+'5C1O_Impact'!I31+'5C1P_Vision'!I31+'5C2_LAVCA'!I31+'5C1H_Southwest'!I31+'5C1G_JS Clark'!I31+'5C1AH_BRUP'!I31+'5C1X_Tangi'!I31+'5C1Y_GEO'!I31+'5C1AI_Harmony'!I31+'5C1AJ_Athlos'!I31+'5C1AG_Collegiate'!I31+'5C1M_GEO Mid'!I31+Placeholder_Tallulah!I31</f>
        <v>0</v>
      </c>
      <c r="J31" s="51">
        <f>'Source Data'!J31</f>
        <v>149.268856862809</v>
      </c>
      <c r="K31" s="80">
        <f>'5C1B_DArbonne'!K31+'5C1A_Madison'!K31+'5C1C_Intl High'!K31+'5C3_UnvView'!K31+'5C1F_L.C. Charter'!K31+'5C1E_LFNO'!K31+'5C1D_NOMMA'!K31+'5C1AE_Noble Minds'!K31+'5C1J_Jeff Chamber'!K31+'5C1Q_Advantage'!K31+'5C1AF_JCFA-Laf'!K31+'5C1W_Willow'!K31+'5C1Z_Lincoln Prep'!K31+'5C1AA_Laurel'!K31+'5C1AB_Apex'!K31+'5C1AC_Smothers'!K31+'5C1AD_Greater'!K31+'5C1R_Iberville'!K31+'5C1N_Delta'!K31+'5C1S_LC Col Prep'!K31+'5C1T_Northeast'!K31+'5C1U_Acadiana Ren'!K31+'5C1I_LA Key'!K31+'5C1V_Laf Ren'!K31+'5C1O_Impact'!K31+'5C1P_Vision'!K31+'5C2_LAVCA'!K31+'5C1H_Southwest'!K31+'5C1G_JS Clark'!K31+'5C1AH_BRUP'!K31+'5C1X_Tangi'!K31+'5C1Y_GEO'!K31+'5C1AI_Harmony'!K31+'5C1AJ_Athlos'!K31+'5C1AG_Collegiate'!K31+'5C1M_GEO Mid'!K31+Placeholder_Tallulah!K31</f>
        <v>0</v>
      </c>
      <c r="L31" s="338">
        <f>'5C1B_DArbonne'!L31+'5C1A_Madison'!L31+'5C1C_Intl High'!L31+'5C3_UnvView'!L31+'5C1F_L.C. Charter'!L31+'5C1E_LFNO'!L31+'5C1D_NOMMA'!L31+'5C1AE_Noble Minds'!L31+'5C1J_Jeff Chamber'!L31+'5C1Q_Advantage'!L31+'5C1AF_JCFA-Laf'!L31+'5C1W_Willow'!L31+'5C1Z_Lincoln Prep'!L31+'5C1AA_Laurel'!L31+'5C1AB_Apex'!L31+'5C1AC_Smothers'!L31+'5C1AD_Greater'!L31+'5C1R_Iberville'!L31+'5C1N_Delta'!L31+'5C1S_LC Col Prep'!L31+'5C1T_Northeast'!L31+'5C1U_Acadiana Ren'!L31+'5C1I_LA Key'!L31+'5C1V_Laf Ren'!L31+'5C1O_Impact'!L31+'5C1P_Vision'!L31+'5C2_LAVCA'!L31+'5C1H_Southwest'!L31+'5C1G_JS Clark'!L31+'5C1AH_BRUP'!L31+'5C1X_Tangi'!L31+'5C1Y_GEO'!L31+'5C1AI_Harmony'!L31+'5C1AJ_Athlos'!L31+'5C1AG_Collegiate'!L31+'5C1M_GEO Mid'!L31+Placeholder_Tallulah!L31</f>
        <v>0</v>
      </c>
      <c r="M31" s="51">
        <f>'Source Data'!K31</f>
        <v>3731.7214215702247</v>
      </c>
      <c r="N31" s="80">
        <f>'5C1B_DArbonne'!N31+'5C1A_Madison'!N31+'5C1C_Intl High'!N31+'5C3_UnvView'!N31+'5C1F_L.C. Charter'!N31+'5C1E_LFNO'!N31+'5C1D_NOMMA'!N31+'5C1AE_Noble Minds'!N31+'5C1J_Jeff Chamber'!N31+'5C1Q_Advantage'!N31+'5C1AF_JCFA-Laf'!N31+'5C1W_Willow'!N31+'5C1Z_Lincoln Prep'!N31+'5C1AA_Laurel'!N31+'5C1AB_Apex'!N31+'5C1AC_Smothers'!N31+'5C1AD_Greater'!N31+'5C1R_Iberville'!N31+'5C1N_Delta'!N31+'5C1S_LC Col Prep'!N31+'5C1T_Northeast'!N31+'5C1U_Acadiana Ren'!N31+'5C1I_LA Key'!N31+'5C1V_Laf Ren'!N31+'5C1O_Impact'!N31+'5C1P_Vision'!N31+'5C2_LAVCA'!N31+'5C1H_Southwest'!N31+'5C1G_JS Clark'!N31+'5C1AH_BRUP'!N31+'5C1X_Tangi'!N31+'5C1Y_GEO'!N31+'5C1AI_Harmony'!N31+'5C1AJ_Athlos'!N31+'5C1AG_Collegiate'!N31+'5C1M_GEO Mid'!N31+Placeholder_Tallulah!N31</f>
        <v>0</v>
      </c>
      <c r="O31" s="338">
        <f>'5C1B_DArbonne'!O31+'5C1A_Madison'!O31+'5C1C_Intl High'!O31+'5C3_UnvView'!O31+'5C1F_L.C. Charter'!O31+'5C1E_LFNO'!O31+'5C1D_NOMMA'!O31+'5C1AE_Noble Minds'!O31+'5C1J_Jeff Chamber'!O31+'5C1Q_Advantage'!O31+'5C1AF_JCFA-Laf'!O31+'5C1W_Willow'!O31+'5C1Z_Lincoln Prep'!O31+'5C1AA_Laurel'!O31+'5C1AB_Apex'!O31+'5C1AC_Smothers'!O31+'5C1AD_Greater'!O31+'5C1R_Iberville'!O31+'5C1N_Delta'!O31+'5C1S_LC Col Prep'!O31+'5C1T_Northeast'!O31+'5C1U_Acadiana Ren'!O31+'5C1I_LA Key'!O31+'5C1V_Laf Ren'!O31+'5C1O_Impact'!O31+'5C1P_Vision'!O31+'5C2_LAVCA'!O31+'5C1H_Southwest'!O31+'5C1G_JS Clark'!O31+'5C1AH_BRUP'!O31+'5C1X_Tangi'!O31+'5C1Y_GEO'!O31+'5C1AI_Harmony'!O31+'5C1AJ_Athlos'!O31+'5C1AG_Collegiate'!O31+'5C1M_GEO Mid'!O31+Placeholder_Tallulah!O31</f>
        <v>0</v>
      </c>
      <c r="P31" s="51">
        <f>'Source Data'!L31</f>
        <v>1492.6885686280898</v>
      </c>
      <c r="Q31" s="80">
        <f>'5C1B_DArbonne'!Q31+'5C1A_Madison'!Q31+'5C1C_Intl High'!Q31+'5C3_UnvView'!Q31+'5C1F_L.C. Charter'!Q31+'5C1E_LFNO'!Q31+'5C1D_NOMMA'!Q31+'5C1AE_Noble Minds'!Q31+'5C1J_Jeff Chamber'!Q31+'5C1Q_Advantage'!Q31+'5C1AF_JCFA-Laf'!Q31+'5C1W_Willow'!Q31+'5C1Z_Lincoln Prep'!Q31+'5C1AA_Laurel'!Q31+'5C1AB_Apex'!Q31+'5C1AC_Smothers'!Q31+'5C1AD_Greater'!Q31+'5C1R_Iberville'!Q31+'5C1N_Delta'!Q31+'5C1S_LC Col Prep'!Q31+'5C1T_Northeast'!Q31+'5C1U_Acadiana Ren'!Q31+'5C1I_LA Key'!Q31+'5C1V_Laf Ren'!Q31+'5C1O_Impact'!Q31+'5C1P_Vision'!Q31+'5C2_LAVCA'!Q31+'5C1H_Southwest'!Q31+'5C1G_JS Clark'!Q31+'5C1AH_BRUP'!Q31+'5C1X_Tangi'!Q31+'5C1Y_GEO'!Q31+'5C1AI_Harmony'!Q31+'5C1AJ_Athlos'!Q31+'5C1AG_Collegiate'!Q31+'5C1M_GEO Mid'!Q31+Placeholder_Tallulah!Q31</f>
        <v>0</v>
      </c>
      <c r="R31" s="94">
        <f>'5C1B_DArbonne'!R31+'5C1A_Madison'!R31+'5C1C_Intl High'!R31+'5C3_UnvView'!R31+'5C1F_L.C. Charter'!R31+'5C1E_LFNO'!R31+'5C1D_NOMMA'!R31+'5C1AE_Noble Minds'!R31+'5C1J_Jeff Chamber'!R31+'5C1Q_Advantage'!R31+'5C1AF_JCFA-Laf'!R31+'5C1W_Willow'!R31+'5C1Z_Lincoln Prep'!R31+'5C1AA_Laurel'!R31+'5C1AB_Apex'!R31+'5C1AC_Smothers'!R31+'5C1AD_Greater'!R31+'5C1R_Iberville'!R31+'5C1N_Delta'!R31+'5C1S_LC Col Prep'!R31+'5C1T_Northeast'!R31+'5C1U_Acadiana Ren'!R31+'5C1I_LA Key'!R31+'5C1V_Laf Ren'!R31+'5C1O_Impact'!R31+'5C1P_Vision'!R31+'5C2_LAVCA'!R31+'5C1H_Southwest'!R31+'5C1G_JS Clark'!R31+'5C1AH_BRUP'!R31+'5C1X_Tangi'!R31+'5C1Y_GEO'!R31+'5C1AI_Harmony'!R31+'5C1AJ_Athlos'!R31+'5C1AG_Collegiate'!R31+'5C1M_GEO Mid'!R31+Placeholder_Tallulah!R31</f>
        <v>138639</v>
      </c>
      <c r="S31" s="1374">
        <f>'5C3_UnvView'!S31+'5C2_LAVCA'!S31</f>
        <v>6304</v>
      </c>
      <c r="T31" s="51">
        <f>'5C1B_DArbonne'!S31+'5C1A_Madison'!S31+'5C1C_Intl High'!S31+'5C3_UnvView'!T31+'5C1F_L.C. Charter'!S31+'5C1E_LFNO'!S31+'5C1D_NOMMA'!S31+'5C1AE_Noble Minds'!S31+'5C1J_Jeff Chamber'!S31+'5C1Q_Advantage'!S31+'5C1AF_JCFA-Laf'!S31+'5C1W_Willow'!S31+'5C1Z_Lincoln Prep'!S31+'5C1AA_Laurel'!S31+'5C1AB_Apex'!S31+'5C1AC_Smothers'!S31+'5C1AD_Greater'!S31+'5C1R_Iberville'!S31+'5C1N_Delta'!S31+'5C1S_LC Col Prep'!S31+'5C1T_Northeast'!S31+'5C1U_Acadiana Ren'!S31+'5C1I_LA Key'!S31+'5C1V_Laf Ren'!S31+'5C1O_Impact'!S31+'5C1P_Vision'!S31+'5C2_LAVCA'!T31+'5C1H_Southwest'!S31+'5C1G_JS Clark'!S31+'5C1AH_BRUP'!S31+'5C1X_Tangi'!S31+'5C1Y_GEO'!S31+'5C1AI_Harmony'!S31+'5C1AJ_Athlos'!S31+'5C1AG_Collegiate'!S31+'5C1M_GEO Mid'!S31+Placeholder_Tallulah!S31</f>
        <v>0</v>
      </c>
      <c r="U31" s="51">
        <f>'5C1B_DArbonne'!T31+'5C1A_Madison'!T31+'5C1C_Intl High'!T31+'5C3_UnvView'!U31+'5C1F_L.C. Charter'!T31+'5C1E_LFNO'!T31+'5C1D_NOMMA'!T31+'5C1AE_Noble Minds'!T31+'5C1J_Jeff Chamber'!T31+'5C1Q_Advantage'!T31+'5C1AF_JCFA-Laf'!T31+'5C1W_Willow'!T31+'5C1Z_Lincoln Prep'!T31+'5C1AA_Laurel'!T31+'5C1AB_Apex'!T31+'5C1AC_Smothers'!T31+'5C1AD_Greater'!T31+'5C1R_Iberville'!T31+'5C1N_Delta'!T31+'5C1S_LC Col Prep'!T31+'5C1T_Northeast'!T31+'5C1U_Acadiana Ren'!T31+'5C1I_LA Key'!T31+'5C1V_Laf Ren'!T31+'5C1O_Impact'!T31+'5C1P_Vision'!T31+'5C2_LAVCA'!U31+'5C1H_Southwest'!T31+'5C1G_JS Clark'!T31+'5C1AH_BRUP'!T31+'5C1X_Tangi'!T31+'5C1Y_GEO'!T31+'5C1AI_Harmony'!T31+'5C1AJ_Athlos'!T31+'5C1AG_Collegiate'!T31+'5C1M_GEO Mid'!T31+Placeholder_Tallulah!T31</f>
        <v>0</v>
      </c>
      <c r="V31" s="52">
        <f>'5C1B_DArbonne'!U31+'5C1A_Madison'!U31+'5C1C_Intl High'!U31+'5C3_UnvView'!V31+'5C1F_L.C. Charter'!U31+'5C1E_LFNO'!U31+'5C1D_NOMMA'!U31+'5C1AE_Noble Minds'!U31+'5C1J_Jeff Chamber'!U31+'5C1Q_Advantage'!U31+'5C1AF_JCFA-Laf'!U31+'5C1W_Willow'!U31+'5C1Z_Lincoln Prep'!U31+'5C1AA_Laurel'!U31+'5C1AB_Apex'!U31+'5C1AC_Smothers'!U31+'5C1AD_Greater'!U31+'5C1R_Iberville'!U31+'5C1N_Delta'!U31+'5C1S_LC Col Prep'!U31+'5C1T_Northeast'!U31+'5C1U_Acadiana Ren'!U31+'5C1I_LA Key'!U31+'5C1V_Laf Ren'!U31+'5C1O_Impact'!U31+'5C1P_Vision'!U31+'5C2_LAVCA'!V31+'5C1H_Southwest'!U31+'5C1G_JS Clark'!U31+'5C1AH_BRUP'!U31+'5C1X_Tangi'!U31+'5C1Y_GEO'!U31+'5C1AI_Harmony'!U31+'5C1AJ_Athlos'!U31+'5C1AG_Collegiate'!U31+'5C1M_GEO Mid'!U31+Placeholder_Tallulah!U31</f>
        <v>0</v>
      </c>
      <c r="W31" s="94">
        <f>'5C1B_DArbonne'!V31+'5C1A_Madison'!V31+'5C1C_Intl High'!V31+'5C3_UnvView'!W31+'5C1F_L.C. Charter'!V31+'5C1E_LFNO'!V31+'5C1D_NOMMA'!V31+'5C1AE_Noble Minds'!V31+'5C1J_Jeff Chamber'!V31+'5C1Q_Advantage'!V31+'5C1AF_JCFA-Laf'!V31+'5C1W_Willow'!V31+'5C1Z_Lincoln Prep'!V31+'5C1AA_Laurel'!V31+'5C1AB_Apex'!V31+'5C1AC_Smothers'!V31+'5C1AD_Greater'!V31+'5C1R_Iberville'!V31+'5C1N_Delta'!V31+'5C1S_LC Col Prep'!V31+'5C1T_Northeast'!V31+'5C1U_Acadiana Ren'!V31+'5C1I_LA Key'!V31+'5C1V_Laf Ren'!V31+'5C1O_Impact'!V31+'5C1P_Vision'!V31+'5C2_LAVCA'!W31+'5C1H_Southwest'!V31+'5C1G_JS Clark'!V31+'5C1AH_BRUP'!V31+'5C1X_Tangi'!V31+'5C1Y_GEO'!V31+'5C1AI_Harmony'!V31+'5C1AJ_Athlos'!V31+'5C1AG_Collegiate'!V31+'5C1M_GEO Mid'!V31+Placeholder_Tallulah!V31</f>
        <v>0</v>
      </c>
      <c r="X31" s="80">
        <f>'5C1B_DArbonne'!W31+'5C1A_Madison'!W31+'5C1C_Intl High'!W31+'5C3_UnvView'!X31+'5C1F_L.C. Charter'!W31+'5C1E_LFNO'!W31+'5C1D_NOMMA'!W31+'5C1AE_Noble Minds'!W31+'5C1J_Jeff Chamber'!W31+'5C1Q_Advantage'!W31+'5C1AF_JCFA-Laf'!W31+'5C1W_Willow'!W31+'5C1Z_Lincoln Prep'!W31+'5C1AA_Laurel'!W31+'5C1AB_Apex'!W31+'5C1AC_Smothers'!W31+'5C1AD_Greater'!W31+'5C1R_Iberville'!W31+'5C1N_Delta'!W31+'5C1S_LC Col Prep'!W31+'5C1T_Northeast'!W31+'5C1U_Acadiana Ren'!W31+'5C1I_LA Key'!W31+'5C1V_Laf Ren'!W31+'5C1O_Impact'!W31+'5C1P_Vision'!W31+'5C2_LAVCA'!X31+'5C1H_Southwest'!W31+'5C1G_JS Clark'!W31+'5C1AH_BRUP'!W31+'5C1X_Tangi'!W31+'5C1Y_GEO'!W31+'5C1AI_Harmony'!W31+'5C1AJ_Athlos'!W31+'5C1AG_Collegiate'!W31+'5C1M_GEO Mid'!W31+Placeholder_Tallulah!W31</f>
        <v>0</v>
      </c>
      <c r="Y31" s="94">
        <f>'5C1B_DArbonne'!X31+'5C1A_Madison'!X31+'5C1C_Intl High'!X31+'5C3_UnvView'!Y31+'5C1F_L.C. Charter'!X31+'5C1E_LFNO'!X31+'5C1D_NOMMA'!X31+'5C1AE_Noble Minds'!X31+'5C1J_Jeff Chamber'!X31+'5C1Q_Advantage'!X31+'5C1AF_JCFA-Laf'!X31+'5C1W_Willow'!X31+'5C1Z_Lincoln Prep'!X31+'5C1AA_Laurel'!X31+'5C1AB_Apex'!X31+'5C1AC_Smothers'!X31+'5C1AD_Greater'!X31+'5C1R_Iberville'!X31+'5C1N_Delta'!X31+'5C1S_LC Col Prep'!X31+'5C1T_Northeast'!X31+'5C1U_Acadiana Ren'!X31+'5C1I_LA Key'!X31+'5C1V_Laf Ren'!X31+'5C1O_Impact'!X31+'5C1P_Vision'!X31+'5C2_LAVCA'!Y31+'5C1H_Southwest'!X31+'5C1G_JS Clark'!X31+'5C1AH_BRUP'!X31+'5C1X_Tangi'!X31+'5C1Y_GEO'!X31+'5C1AI_Harmony'!X31+'5C1AJ_Athlos'!X31+'5C1AG_Collegiate'!X31+'5C1M_GEO Mid'!X31+Placeholder_Tallulah!X31</f>
        <v>0</v>
      </c>
      <c r="Z31" s="51">
        <f>'5C1B_DArbonne'!Y31+'5C1A_Madison'!Y31+'5C1C_Intl High'!Y31+'5C3_UnvView'!Z31+'5C1F_L.C. Charter'!Y31+'5C1E_LFNO'!Y31+'5C1D_NOMMA'!Y31+'5C1AE_Noble Minds'!Y31+'5C1J_Jeff Chamber'!Y31+'5C1Q_Advantage'!Y31+'5C1AF_JCFA-Laf'!Y31+'5C1W_Willow'!Y31+'5C1Z_Lincoln Prep'!Y31+'5C1AA_Laurel'!Y31+'5C1AB_Apex'!Y31+'5C1AC_Smothers'!Y31+'5C1AD_Greater'!Y31+'5C1R_Iberville'!Y31+'5C1N_Delta'!Y31+'5C1S_LC Col Prep'!Y31+'5C1T_Northeast'!Y31+'5C1U_Acadiana Ren'!Y31+'5C1I_LA Key'!Y31+'5C1V_Laf Ren'!Y31+'5C1O_Impact'!Y31+'5C1P_Vision'!Y31+'5C2_LAVCA'!Z31+'5C1H_Southwest'!Y31+'5C1G_JS Clark'!Y31+'5C1AH_BRUP'!Y31+'5C1X_Tangi'!Y31+'5C1Y_GEO'!Y31+'5C1AI_Harmony'!Y31+'5C1AJ_Athlos'!Y31+'5C1AG_Collegiate'!Y31+'5C1M_GEO Mid'!Y31+Placeholder_Tallulah!Y31</f>
        <v>0</v>
      </c>
      <c r="AA31" s="94">
        <f>'5C1B_DArbonne'!Z31+'5C1A_Madison'!Z31+'5C1C_Intl High'!Z31+'5C3_UnvView'!AA31+'5C1F_L.C. Charter'!Z31+'5C1E_LFNO'!Z31+'5C1D_NOMMA'!Z31+'5C1AE_Noble Minds'!Z31+'5C1J_Jeff Chamber'!Z31+'5C1Q_Advantage'!Z31+'5C1AF_JCFA-Laf'!Z31+'5C1W_Willow'!Z31+'5C1Z_Lincoln Prep'!Z31+'5C1AA_Laurel'!Z31+'5C1AB_Apex'!Z31+'5C1AC_Smothers'!Z31+'5C1AD_Greater'!Z31+'5C1R_Iberville'!Z31+'5C1N_Delta'!Z31+'5C1S_LC Col Prep'!Z31+'5C1T_Northeast'!Z31+'5C1U_Acadiana Ren'!Z31+'5C1I_LA Key'!Z31+'5C1V_Laf Ren'!Z31+'5C1O_Impact'!Z31+'5C1P_Vision'!Z31+'5C2_LAVCA'!AA31+'5C1H_Southwest'!Z31+'5C1G_JS Clark'!Z31+'5C1AH_BRUP'!Z31+'5C1X_Tangi'!Z31+'5C1Y_GEO'!Z31+'5C1AI_Harmony'!Z31+'5C1AJ_Athlos'!Z31+'5C1AG_Collegiate'!Z31+'5C1M_GEO Mid'!Z31+Placeholder_Tallulah!Z31</f>
        <v>0</v>
      </c>
      <c r="AB31" s="53">
        <f>'5C1B_DArbonne'!AA31+'5C1A_Madison'!AA31+'5C1C_Intl High'!AA31+'5C3_UnvView'!AB31+'5C1F_L.C. Charter'!AA31+'5C1E_LFNO'!AA31+'5C1D_NOMMA'!AA31+'5C1AE_Noble Minds'!AA31+'5C1J_Jeff Chamber'!AA31+'5C1Q_Advantage'!AA31+'5C1AF_JCFA-Laf'!AA31+'5C1W_Willow'!AA31+'5C1Z_Lincoln Prep'!AA31+'5C1AA_Laurel'!AA31+'5C1AB_Apex'!AA31+'5C1AC_Smothers'!AA31+'5C1AD_Greater'!AA31+'5C1R_Iberville'!AA31+'5C1N_Delta'!AA31+'5C1S_LC Col Prep'!AA31+'5C1T_Northeast'!AA31+'5C1U_Acadiana Ren'!AA31+'5C1I_LA Key'!AA31+'5C1V_Laf Ren'!AA31+'5C1O_Impact'!AA31+'5C1P_Vision'!AA31+'5C2_LAVCA'!AB31+'5C1H_Southwest'!AA31+'5C1G_JS Clark'!AA31+'5C1AH_BRUP'!AA31+'5C1X_Tangi'!AA31+'5C1Y_GEO'!AA31+'5C1AI_Harmony'!AA31+'5C1AJ_Athlos'!AA31+'5C1AG_Collegiate'!AA31+'5C1M_GEO Mid'!AA31+Placeholder_Tallulah!AA31</f>
        <v>0</v>
      </c>
      <c r="AC31" s="51">
        <f>'5C1B_DArbonne'!AB31+'5C1A_Madison'!AB31+'5C1C_Intl High'!AB31+'5C3_UnvView'!AC31+'5C1F_L.C. Charter'!AB31+'5C1E_LFNO'!AB31+'5C1D_NOMMA'!AB31+'5C1AE_Noble Minds'!AB31+'5C1J_Jeff Chamber'!AB31+'5C1Q_Advantage'!AB31+'5C1AF_JCFA-Laf'!AB31+'5C1W_Willow'!AB31+'5C1Z_Lincoln Prep'!AB31+'5C1AA_Laurel'!AB31+'5C1AB_Apex'!AB31+'5C1AC_Smothers'!AB31+'5C1AD_Greater'!AB31+'5C1R_Iberville'!AB31+'5C1N_Delta'!AB31+'5C1S_LC Col Prep'!AB31+'5C1T_Northeast'!AB31+'5C1U_Acadiana Ren'!AB31+'5C1I_LA Key'!AB31+'5C1V_Laf Ren'!AB31+'5C1O_Impact'!AB31+'5C1P_Vision'!AB31+'5C2_LAVCA'!AC31+'5C1H_Southwest'!AB31+'5C1G_JS Clark'!AB31+'5C1AH_BRUP'!AB31+'5C1X_Tangi'!AB31+'5C1Y_GEO'!AB31+'5C1AI_Harmony'!AB31+'5C1AJ_Athlos'!AB31+'5C1AG_Collegiate'!AB31+'5C1M_GEO Mid'!AB31+Placeholder_Tallulah!AB31</f>
        <v>0</v>
      </c>
      <c r="AD31" s="95">
        <f>'5C1B_DArbonne'!AC31+'5C1A_Madison'!AC31+'5C1C_Intl High'!AC31+'5C3_UnvView'!AD31+'5C1F_L.C. Charter'!AC31+'5C1E_LFNO'!AC31+'5C1D_NOMMA'!AC31+'5C1AE_Noble Minds'!AC31+'5C1J_Jeff Chamber'!AC31+'5C1Q_Advantage'!AC31+'5C1AF_JCFA-Laf'!AC31+'5C1W_Willow'!AC31+'5C1Z_Lincoln Prep'!AC31+'5C1AA_Laurel'!AC31+'5C1AB_Apex'!AC31+'5C1AC_Smothers'!AC31+'5C1AD_Greater'!AC31+'5C1R_Iberville'!AC31+'5C1N_Delta'!AC31+'5C1S_LC Col Prep'!AC31+'5C1T_Northeast'!AC31+'5C1U_Acadiana Ren'!AC31+'5C1I_LA Key'!AC31+'5C1V_Laf Ren'!AC31+'5C1O_Impact'!AC31+'5C1P_Vision'!AC31+'5C2_LAVCA'!AD31+'5C1H_Southwest'!AC31+'5C1G_JS Clark'!AC31+'5C1AH_BRUP'!AC31+'5C1X_Tangi'!AC31+'5C1Y_GEO'!AC31+'5C1AI_Harmony'!AC31+'5C1AJ_Athlos'!AC31+'5C1AG_Collegiate'!AC31+'5C1M_GEO Mid'!AC31+Placeholder_Tallulah!AC31</f>
        <v>0</v>
      </c>
      <c r="AE31" s="95">
        <f>'5C1B_DArbonne'!AD31+'5C1A_Madison'!AD31+'5C1C_Intl High'!AD31+'5C3_UnvView'!AE31+'5C1F_L.C. Charter'!AD31+'5C1E_LFNO'!AD31+'5C1D_NOMMA'!AD31+'5C1AE_Noble Minds'!AD31+'5C1J_Jeff Chamber'!AD31+'5C1Q_Advantage'!AD31+'5C1AF_JCFA-Laf'!AD31+'5C1W_Willow'!AD31+'5C1Z_Lincoln Prep'!AD31+'5C1AA_Laurel'!AD31+'5C1AB_Apex'!AD31+'5C1AC_Smothers'!AD31+'5C1AD_Greater'!AD31+'5C1R_Iberville'!AD31+'5C1N_Delta'!AD31+'5C1S_LC Col Prep'!AD31+'5C1T_Northeast'!AD31+'5C1U_Acadiana Ren'!AD31+'5C1I_LA Key'!AD31+'5C1V_Laf Ren'!AD31+'5C1O_Impact'!AD31+'5C1P_Vision'!AD31+'5C2_LAVCA'!AE31+'5C1H_Southwest'!AD31+'5C1G_JS Clark'!AD31+'5C1AH_BRUP'!AD31+'5C1X_Tangi'!AD31+'5C1Y_GEO'!AD31+'5C1AI_Harmony'!AD31+'5C1AJ_Athlos'!AD31+'5C1AG_Collegiate'!AD31+'5C1M_GEO Mid'!AD31+Placeholder_Tallulah!AD31</f>
        <v>0</v>
      </c>
      <c r="AF31" s="71">
        <f>'Source Data'!N31</f>
        <v>4932</v>
      </c>
      <c r="AG31" s="91">
        <f>'5C1B_DArbonne'!AF31+'5C1A_Madison'!AF31+'5C1C_Intl High'!AF31+'5C3_UnvView'!AG31+'5C1F_L.C. Charter'!AF31+'5C1E_LFNO'!AF31+'5C1D_NOMMA'!AF31+'5C1AE_Noble Minds'!AF31+'5C1J_Jeff Chamber'!AF31+'5C1Q_Advantage'!AF31+'5C1AF_JCFA-Laf'!AF31+'5C1W_Willow'!AF31+'5C1Z_Lincoln Prep'!AF31+'5C1AA_Laurel'!AF31+'5C1AB_Apex'!AF31+'5C1AC_Smothers'!AF31+'5C1AD_Greater'!AF31+'5C1R_Iberville'!AF31+'5C1N_Delta'!AF31+'5C1S_LC Col Prep'!AF31+'5C1T_Northeast'!AF31+'5C1U_Acadiana Ren'!AF31+'5C1I_LA Key'!AF31+'5C1V_Laf Ren'!AF31+'5C1O_Impact'!AF31+'5C1P_Vision'!AF31+'5C2_LAVCA'!AG31+'5C1H_Southwest'!AF31+'5C1G_JS Clark'!AF31+'5C1AH_BRUP'!AF31+'5C1X_Tangi'!AF31+'5C1Y_GEO'!AF31+'5C1AI_Harmony'!AF31+'5C1AJ_Athlos'!AF31+'5C1AG_Collegiate'!AF31+'5C1M_GEO Mid'!AF31+Placeholder_Tallulah!AF31</f>
        <v>0</v>
      </c>
      <c r="AH31" s="320">
        <f>'5C1B_DArbonne'!AG31+'5C1A_Madison'!AG31+'5C1C_Intl High'!AG31+'5C3_UnvView'!AH31+'5C1F_L.C. Charter'!AG31+'5C1E_LFNO'!AG31+'5C1D_NOMMA'!AG31+'5C1AE_Noble Minds'!AG31+'5C1J_Jeff Chamber'!AG31+'5C1Q_Advantage'!AG31+'5C1AF_JCFA-Laf'!AG31+'5C1W_Willow'!AG31+'5C1Z_Lincoln Prep'!AG31+'5C1AA_Laurel'!AG31+'5C1AB_Apex'!AG31+'5C1AC_Smothers'!AG31+'5C1AD_Greater'!AG31+'5C1R_Iberville'!AG31+'5C1N_Delta'!AG31+'5C1S_LC Col Prep'!AG31+'5C1T_Northeast'!AG31+'5C1U_Acadiana Ren'!AG31+'5C1I_LA Key'!AG31+'5C1V_Laf Ren'!AG31+'5C1O_Impact'!AG31+'5C1P_Vision'!AG31+'5C2_LAVCA'!AH31+'5C1H_Southwest'!AG31+'5C1G_JS Clark'!AG31+'5C1AH_BRUP'!AG31+'5C1X_Tangi'!AG31+'5C1Y_GEO'!AG31+'5C1AI_Harmony'!AG31+'5C1AJ_Athlos'!AG31+'5C1AG_Collegiate'!AG31+'5C1M_GEO Mid'!AG31+Placeholder_Tallulah!AG31</f>
        <v>0</v>
      </c>
      <c r="AI31" s="71">
        <f>'5C1B_DArbonne'!AH31+'5C1A_Madison'!AH31+'5C1C_Intl High'!AH31+'5C3_UnvView'!AI31+'5C1F_L.C. Charter'!AH31+'5C1E_LFNO'!AH31+'5C1D_NOMMA'!AH31+'5C1AE_Noble Minds'!AH31+'5C1J_Jeff Chamber'!AH31+'5C1Q_Advantage'!AH31+'5C1AF_JCFA-Laf'!AH31+'5C1W_Willow'!AH31+'5C1Z_Lincoln Prep'!AH31+'5C1AA_Laurel'!AH31+'5C1AB_Apex'!AH31+'5C1AC_Smothers'!AH31+'5C1AD_Greater'!AH31+'5C1R_Iberville'!AH31+'5C1N_Delta'!AH31+'5C1S_LC Col Prep'!AH31+'5C1T_Northeast'!AH31+'5C1U_Acadiana Ren'!AH31+'5C1I_LA Key'!AH31+'5C1V_Laf Ren'!AH31+'5C1O_Impact'!AH31+'5C1P_Vision'!AH31+'5C2_LAVCA'!AI31+'5C1H_Southwest'!AH31+'5C1G_JS Clark'!AH31+'5C1AH_BRUP'!AH31+'5C1X_Tangi'!AH31+'5C1Y_GEO'!AH31+'5C1AI_Harmony'!AH31+'5C1AJ_Athlos'!AH31+'5C1AG_Collegiate'!AH31+'5C1M_GEO Mid'!AH31+Placeholder_Tallulah!AH31</f>
        <v>0</v>
      </c>
      <c r="AJ31" s="320">
        <f>'5C1B_DArbonne'!AI31+'5C1A_Madison'!AI31+'5C1C_Intl High'!AI31+'5C3_UnvView'!AJ31+'5C1F_L.C. Charter'!AI31+'5C1E_LFNO'!AI31+'5C1D_NOMMA'!AI31+'5C1AE_Noble Minds'!AI31+'5C1J_Jeff Chamber'!AI31+'5C1Q_Advantage'!AI31+'5C1AF_JCFA-Laf'!AI31+'5C1W_Willow'!AI31+'5C1Z_Lincoln Prep'!AI31+'5C1AA_Laurel'!AI31+'5C1AB_Apex'!AI31+'5C1AC_Smothers'!AI31+'5C1AD_Greater'!AI31+'5C1R_Iberville'!AI31+'5C1N_Delta'!AI31+'5C1S_LC Col Prep'!AI31+'5C1T_Northeast'!AI31+'5C1U_Acadiana Ren'!AI31+'5C1I_LA Key'!AI31+'5C1V_Laf Ren'!AI31+'5C1O_Impact'!AI31+'5C1P_Vision'!AI31+'5C2_LAVCA'!AJ31+'5C1H_Southwest'!AI31+'5C1G_JS Clark'!AI31+'5C1AH_BRUP'!AI31+'5C1X_Tangi'!AI31+'5C1Y_GEO'!AI31+'5C1AI_Harmony'!AI31+'5C1AJ_Athlos'!AI31+'5C1AG_Collegiate'!AI31+'5C1M_GEO Mid'!AI31+Placeholder_Tallulah!AI31</f>
        <v>0</v>
      </c>
      <c r="AK31" s="72">
        <f>'5C1B_DArbonne'!AJ31+'5C1A_Madison'!AJ31+'5C1C_Intl High'!AJ31+'5C3_UnvView'!AK31+'5C1F_L.C. Charter'!AJ31+'5C1E_LFNO'!AJ31+'5C1D_NOMMA'!AJ31+'5C1AE_Noble Minds'!AJ31+'5C1J_Jeff Chamber'!AJ31+'5C1Q_Advantage'!AJ31+'5C1AF_JCFA-Laf'!AJ31+'5C1W_Willow'!AJ31+'5C1Z_Lincoln Prep'!AJ31+'5C1AA_Laurel'!AJ31+'5C1AB_Apex'!AJ31+'5C1AC_Smothers'!AJ31+'5C1AD_Greater'!AJ31+'5C1R_Iberville'!AJ31+'5C1N_Delta'!AJ31+'5C1S_LC Col Prep'!AJ31+'5C1T_Northeast'!AJ31+'5C1U_Acadiana Ren'!AJ31+'5C1I_LA Key'!AJ31+'5C1V_Laf Ren'!AJ31+'5C1O_Impact'!AJ31+'5C1P_Vision'!AJ31+'5C2_LAVCA'!AK31+'5C1H_Southwest'!AJ31+'5C1G_JS Clark'!AJ31+'5C1AH_BRUP'!AJ31+'5C1X_Tangi'!AJ31+'5C1Y_GEO'!AJ31+'5C1AI_Harmony'!AJ31+'5C1AJ_Athlos'!AJ31+'5C1AG_Collegiate'!AJ31+'5C1M_GEO Mid'!AJ31+Placeholder_Tallulah!AJ31</f>
        <v>0</v>
      </c>
      <c r="AL31" s="73">
        <f>'5C1B_DArbonne'!AK31+'5C1A_Madison'!AK31+'5C1C_Intl High'!AK31+'5C3_UnvView'!AL31+'5C1F_L.C. Charter'!AK31+'5C1E_LFNO'!AK31+'5C1D_NOMMA'!AK31+'5C1AE_Noble Minds'!AK31+'5C1J_Jeff Chamber'!AK31+'5C1Q_Advantage'!AK31+'5C1AF_JCFA-Laf'!AK31+'5C1W_Willow'!AK31+'5C1Z_Lincoln Prep'!AK31+'5C1AA_Laurel'!AK31+'5C1AB_Apex'!AK31+'5C1AC_Smothers'!AK31+'5C1AD_Greater'!AK31+'5C1R_Iberville'!AK31+'5C1N_Delta'!AK31+'5C1S_LC Col Prep'!AK31+'5C1T_Northeast'!AK31+'5C1U_Acadiana Ren'!AK31+'5C1I_LA Key'!AK31+'5C1V_Laf Ren'!AK31+'5C1O_Impact'!AK31+'5C1P_Vision'!AK31+'5C2_LAVCA'!AL31+'5C1H_Southwest'!AK31+'5C1G_JS Clark'!AK31+'5C1AH_BRUP'!AK31+'5C1X_Tangi'!AK31+'5C1Y_GEO'!AK31+'5C1AI_Harmony'!AK31+'5C1AJ_Athlos'!AK31+'5C1AG_Collegiate'!AK31+'5C1M_GEO Mid'!AK31+Placeholder_Tallulah!AK31</f>
        <v>0</v>
      </c>
      <c r="AM31" s="91">
        <f>'5C1B_DArbonne'!AL31+'5C1A_Madison'!AL31+'5C1C_Intl High'!AL31+'5C3_UnvView'!AM31+'5C1F_L.C. Charter'!AL31+'5C1E_LFNO'!AL31+'5C1D_NOMMA'!AL31+'5C1AE_Noble Minds'!AL31+'5C1J_Jeff Chamber'!AL31+'5C1Q_Advantage'!AL31+'5C1AF_JCFA-Laf'!AL31+'5C1W_Willow'!AL31+'5C1Z_Lincoln Prep'!AL31+'5C1AA_Laurel'!AL31+'5C1AB_Apex'!AL31+'5C1AC_Smothers'!AL31+'5C1AD_Greater'!AL31+'5C1R_Iberville'!AL31+'5C1N_Delta'!AL31+'5C1S_LC Col Prep'!AL31+'5C1T_Northeast'!AL31+'5C1U_Acadiana Ren'!AL31+'5C1I_LA Key'!AL31+'5C1V_Laf Ren'!AL31+'5C1O_Impact'!AL31+'5C1P_Vision'!AL31+'5C2_LAVCA'!AM31+'5C1H_Southwest'!AL31+'5C1G_JS Clark'!AL31+'5C1AH_BRUP'!AL31+'5C1X_Tangi'!AL31+'5C1Y_GEO'!AL31+'5C1AI_Harmony'!AL31+'5C1AJ_Athlos'!AL31+'5C1AG_Collegiate'!AL31+'5C1M_GEO Mid'!AL31+Placeholder_Tallulah!AL31</f>
        <v>139082</v>
      </c>
      <c r="AN31" s="82">
        <f>'5C1B_DArbonne'!AM31+'5C1A_Madison'!AM31+'5C1C_Intl High'!AM31+'5C3_UnvView'!AN31+'5C1F_L.C. Charter'!AM31+'5C1E_LFNO'!AM31+'5C1D_NOMMA'!AM31+'5C1AE_Noble Minds'!AM31+'5C1J_Jeff Chamber'!AM31+'5C1Q_Advantage'!AM31+'5C1AF_JCFA-Laf'!AM31+'5C1W_Willow'!AM31+'5C1Z_Lincoln Prep'!AM31+'5C1AA_Laurel'!AM31+'5C1AB_Apex'!AM31+'5C1AC_Smothers'!AM31+'5C1AD_Greater'!AM31+'5C1R_Iberville'!AM31+'5C1N_Delta'!AM31+'5C1S_LC Col Prep'!AM31+'5C1T_Northeast'!AM31+'5C1U_Acadiana Ren'!AM31+'5C1I_LA Key'!AM31+'5C1V_Laf Ren'!AM31+'5C1O_Impact'!AM31+'5C1P_Vision'!AM31+'5C2_LAVCA'!AN31+'5C1H_Southwest'!AM31+'5C1G_JS Clark'!AM31+'5C1AH_BRUP'!AM31+'5C1X_Tangi'!AM31+'5C1Y_GEO'!AM31+'5C1AI_Harmony'!AM31+'5C1AJ_Athlos'!AM31+'5C1AG_Collegiate'!AM31+'5C1M_GEO Mid'!AM31+Placeholder_Tallulah!AM31</f>
        <v>0</v>
      </c>
      <c r="AO31" s="91">
        <f>'5C1B_DArbonne'!AN31+'5C1A_Madison'!AN31+'5C1C_Intl High'!AN31+'5C3_UnvView'!AO31+'5C1F_L.C. Charter'!AN31+'5C1E_LFNO'!AN31+'5C1D_NOMMA'!AN31+'5C1AE_Noble Minds'!AN31+'5C1J_Jeff Chamber'!AN31+'5C1Q_Advantage'!AN31+'5C1AF_JCFA-Laf'!AN31+'5C1W_Willow'!AN31+'5C1Z_Lincoln Prep'!AN31+'5C1AA_Laurel'!AN31+'5C1AB_Apex'!AN31+'5C1AC_Smothers'!AN31+'5C1AD_Greater'!AN31+'5C1R_Iberville'!AN31+'5C1N_Delta'!AN31+'5C1S_LC Col Prep'!AN31+'5C1T_Northeast'!AN31+'5C1U_Acadiana Ren'!AN31+'5C1I_LA Key'!AN31+'5C1V_Laf Ren'!AN31+'5C1O_Impact'!AN31+'5C1P_Vision'!AN31+'5C2_LAVCA'!AO31+'5C1H_Southwest'!AN31+'5C1G_JS Clark'!AN31+'5C1AH_BRUP'!AN31+'5C1X_Tangi'!AN31+'5C1Y_GEO'!AN31+'5C1AI_Harmony'!AN31+'5C1AJ_Athlos'!AN31+'5C1AG_Collegiate'!AN31+'5C1M_GEO Mid'!AN31+Placeholder_Tallulah!AN31</f>
        <v>0</v>
      </c>
      <c r="AP31" s="72">
        <f>'5C1B_DArbonne'!AO31+'5C1A_Madison'!AO31+'5C1C_Intl High'!AO31+'5C3_UnvView'!AP31+'5C1F_L.C. Charter'!AO31+'5C1E_LFNO'!AO31+'5C1D_NOMMA'!AO31+'5C1AE_Noble Minds'!AO31+'5C1J_Jeff Chamber'!AO31+'5C1Q_Advantage'!AO31+'5C1AF_JCFA-Laf'!AO31+'5C1W_Willow'!AO31+'5C1Z_Lincoln Prep'!AO31+'5C1AA_Laurel'!AO31+'5C1AB_Apex'!AO31+'5C1AC_Smothers'!AO31+'5C1AD_Greater'!AO31+'5C1R_Iberville'!AO31+'5C1N_Delta'!AO31+'5C1S_LC Col Prep'!AO31+'5C1T_Northeast'!AO31+'5C1U_Acadiana Ren'!AO31+'5C1I_LA Key'!AO31+'5C1V_Laf Ren'!AO31+'5C1O_Impact'!AO31+'5C1P_Vision'!AO31+'5C2_LAVCA'!AP31+'5C1H_Southwest'!AO31+'5C1G_JS Clark'!AO31+'5C1AH_BRUP'!AO31+'5C1X_Tangi'!AO31+'5C1Y_GEO'!AO31+'5C1AI_Harmony'!AO31+'5C1AJ_Athlos'!AO31+'5C1AG_Collegiate'!AO31+'5C1M_GEO Mid'!AO31+Placeholder_Tallulah!AO31</f>
        <v>0</v>
      </c>
      <c r="AQ31" s="91">
        <f>'5C1B_DArbonne'!AP31+'5C1A_Madison'!AP31+'5C1C_Intl High'!AP31+'5C3_UnvView'!AQ31+'5C1F_L.C. Charter'!AP31+'5C1E_LFNO'!AP31+'5C1D_NOMMA'!AP31+'5C1AE_Noble Minds'!AP31+'5C1J_Jeff Chamber'!AP31+'5C1Q_Advantage'!AP31+'5C1AF_JCFA-Laf'!AP31+'5C1W_Willow'!AP31+'5C1Z_Lincoln Prep'!AP31+'5C1AA_Laurel'!AP31+'5C1AB_Apex'!AP31+'5C1AC_Smothers'!AP31+'5C1AD_Greater'!AP31+'5C1R_Iberville'!AP31+'5C1N_Delta'!AP31+'5C1S_LC Col Prep'!AP31+'5C1T_Northeast'!AP31+'5C1U_Acadiana Ren'!AP31+'5C1I_LA Key'!AP31+'5C1V_Laf Ren'!AP31+'5C1O_Impact'!AP31+'5C1P_Vision'!AP31+'5C2_LAVCA'!AQ31+'5C1H_Southwest'!AP31+'5C1G_JS Clark'!AP31+'5C1AH_BRUP'!AP31+'5C1X_Tangi'!AP31+'5C1Y_GEO'!AP31+'5C1AI_Harmony'!AP31+'5C1AJ_Athlos'!AP31+'5C1AG_Collegiate'!AP31+'5C1M_GEO Mid'!AP31+Placeholder_Tallulah!AP31</f>
        <v>0</v>
      </c>
      <c r="AR31" s="72">
        <f>'5C1B_DArbonne'!AQ31+'5C1A_Madison'!AQ31+'5C1C_Intl High'!AQ31+'5C3_UnvView'!AR31+'5C1F_L.C. Charter'!AQ31+'5C1E_LFNO'!AQ31+'5C1D_NOMMA'!AQ31+'5C1AE_Noble Minds'!AQ31+'5C1J_Jeff Chamber'!AQ31+'5C1Q_Advantage'!AQ31+'5C1AF_JCFA-Laf'!AQ31+'5C1W_Willow'!AQ31+'5C1Z_Lincoln Prep'!AQ31+'5C1AA_Laurel'!AQ31+'5C1AB_Apex'!AQ31+'5C1AC_Smothers'!AQ31+'5C1AD_Greater'!AQ31+'5C1R_Iberville'!AQ31+'5C1N_Delta'!AQ31+'5C1S_LC Col Prep'!AQ31+'5C1T_Northeast'!AQ31+'5C1U_Acadiana Ren'!AQ31+'5C1I_LA Key'!AQ31+'5C1V_Laf Ren'!AQ31+'5C1O_Impact'!AQ31+'5C1P_Vision'!AQ31+'5C2_LAVCA'!AR31+'5C1H_Southwest'!AQ31+'5C1G_JS Clark'!AQ31+'5C1AH_BRUP'!AQ31+'5C1X_Tangi'!AQ31+'5C1Y_GEO'!AQ31+'5C1AI_Harmony'!AQ31+'5C1AJ_Athlos'!AQ31+'5C1AG_Collegiate'!AQ31+'5C1M_GEO Mid'!AQ31+Placeholder_Tallulah!AQ31</f>
        <v>0</v>
      </c>
      <c r="AS31" s="72">
        <f>'5C1B_DArbonne'!AR31+'5C1A_Madison'!AR31+'5C1C_Intl High'!AR31+'5C3_UnvView'!AS31+'5C1F_L.C. Charter'!AR31+'5C1E_LFNO'!AR31+'5C1D_NOMMA'!AR31+'5C1AE_Noble Minds'!AR31+'5C1J_Jeff Chamber'!AR31+'5C1Q_Advantage'!AR31+'5C1AF_JCFA-Laf'!AR31+'5C1W_Willow'!AR31+'5C1Z_Lincoln Prep'!AR31+'5C1AA_Laurel'!AR31+'5C1AB_Apex'!AR31+'5C1AC_Smothers'!AR31+'5C1AD_Greater'!AR31+'5C1R_Iberville'!AR31+'5C1N_Delta'!AR31+'5C1S_LC Col Prep'!AR31+'5C1T_Northeast'!AR31+'5C1U_Acadiana Ren'!AR31+'5C1I_LA Key'!AR31+'5C1V_Laf Ren'!AR31+'5C1O_Impact'!AR31+'5C1P_Vision'!AR31+'5C2_LAVCA'!AS31+'5C1H_Southwest'!AR31+'5C1G_JS Clark'!AR31+'5C1AH_BRUP'!AR31+'5C1X_Tangi'!AR31+'5C1Y_GEO'!AR31+'5C1AI_Harmony'!AR31+'5C1AJ_Athlos'!AR31+'5C1AG_Collegiate'!AR31+'5C1M_GEO Mid'!AR31+Placeholder_Tallulah!AR31</f>
        <v>0</v>
      </c>
      <c r="AT31" s="91">
        <f>'5C1B_DArbonne'!AS31+'5C1A_Madison'!AS31+'5C1C_Intl High'!AS31+'5C3_UnvView'!AT31+'5C1F_L.C. Charter'!AS31+'5C1E_LFNO'!AS31+'5C1D_NOMMA'!AS31+'5C1AE_Noble Minds'!AS31+'5C1J_Jeff Chamber'!AS31+'5C1Q_Advantage'!AS31+'5C1AF_JCFA-Laf'!AS31+'5C1W_Willow'!AS31+'5C1Z_Lincoln Prep'!AS31+'5C1AA_Laurel'!AS31+'5C1AB_Apex'!AS31+'5C1AC_Smothers'!AS31+'5C1AD_Greater'!AS31+'5C1R_Iberville'!AS31+'5C1N_Delta'!AS31+'5C1S_LC Col Prep'!AS31+'5C1T_Northeast'!AS31+'5C1U_Acadiana Ren'!AS31+'5C1I_LA Key'!AS31+'5C1V_Laf Ren'!AS31+'5C1O_Impact'!AS31+'5C1P_Vision'!AS31+'5C2_LAVCA'!AT31+'5C1H_Southwest'!AS31+'5C1G_JS Clark'!AS31+'5C1AH_BRUP'!AS31+'5C1X_Tangi'!AS31+'5C1Y_GEO'!AS31+'5C1AI_Harmony'!AS31+'5C1AJ_Athlos'!AS31+'5C1AG_Collegiate'!AS31+'5C1M_GEO Mid'!AS31+Placeholder_Tallulah!AS31</f>
        <v>15829</v>
      </c>
      <c r="AU31" s="81">
        <f t="shared" si="1"/>
        <v>0</v>
      </c>
      <c r="AV31" s="88">
        <f t="shared" si="2"/>
        <v>15829</v>
      </c>
      <c r="AW31" s="189"/>
      <c r="AX31" s="80" t="e">
        <f>'5C1B_DArbonne'!AU31+'5C1A_Madison'!AU31+'5C1C_Intl High'!AU31+'5C3_UnvView'!AV31+'5C1F_L.C. Charter'!AU31+'5C1E_LFNO'!AU31+'5C1D_NOMMA'!AU31+'5C1AE_Noble Minds'!AU31+'5C1J_Jeff Chamber'!AU31+'5C1Q_Advantage'!AU31+'5C1AF_JCFA-Laf'!AU31+'5C1W_Willow'!AU31+'5C1Z_Lincoln Prep'!AU31+'5C1AA_Laurel'!AU31+'5C1AB_Apex'!AU31+'5C1AC_Smothers'!AU31+'5C1AD_Greater'!AU31+'5C1R_Iberville'!AU31+'5C1N_Delta'!AU31+'5C1S_LC Col Prep'!AU31+'5C1T_Northeast'!AU31+'5C1U_Acadiana Ren'!AU31+'5C1I_LA Key'!AU31+'5C1V_Laf Ren'!AU31+'5C1O_Impact'!AU31+'5C1P_Vision'!AU31+'5C2_LAVCA'!AV31+'5C1H_Southwest'!AU31+'5C1G_JS Clark'!AU31+'5C1AH_BRUP'!AU31+'5C1X_Tangi'!AU31+'5C1Y_GEO'!AU31+'5C1AI_Harmony'!AU31+'5C1AJ_Athlos'!AU31+'5C1AG_Collegiate'!AU31+'5C1M_GEO Mid'!AU31+Placeholder_Tallulah!#REF!</f>
        <v>#REF!</v>
      </c>
      <c r="AY31" s="80">
        <f t="shared" si="3"/>
        <v>0</v>
      </c>
      <c r="AZ31" s="80" t="e">
        <f t="shared" si="4"/>
        <v>#REF!</v>
      </c>
    </row>
    <row r="32" spans="1:52" ht="16.149999999999999" customHeight="1" x14ac:dyDescent="0.2">
      <c r="A32" s="58">
        <v>26</v>
      </c>
      <c r="B32" s="59" t="s">
        <v>32</v>
      </c>
      <c r="C32" s="318">
        <f>'5C1B_DArbonne'!C32+'5C1A_Madison'!C32+'5C1C_Intl High'!C32+'5C3_UnvView'!C32+'5C1F_L.C. Charter'!C32+'5C1E_LFNO'!C32+'5C1D_NOMMA'!C32+'5C1AE_Noble Minds'!C32+'5C1J_Jeff Chamber'!C32+'5C1Q_Advantage'!C32+'5C1AF_JCFA-Laf'!C32+'5C1W_Willow'!C32+'5C1Z_Lincoln Prep'!C32+'5C1AA_Laurel'!C32+'5C1AB_Apex'!C32+'5C1AC_Smothers'!C32+'5C1AD_Greater'!C32+'5C1R_Iberville'!C32+'5C1N_Delta'!C32+'5C1S_LC Col Prep'!C32+'5C1T_Northeast'!C32+'5C1U_Acadiana Ren'!C32+'5C1I_LA Key'!C32+'5C1V_Laf Ren'!C32+'5C1O_Impact'!C32+'5C1P_Vision'!C32+'5C2_LAVCA'!C32+'5C1H_Southwest'!C32+'5C1G_JS Clark'!C32+'5C1AH_BRUP'!C32+'5C1X_Tangi'!C32+'5C1Y_GEO'!C32+'5C1AI_Harmony'!C32+'5C1AJ_Athlos'!C32+'5C1AG_Collegiate'!C32+'5C1M_GEO Mid'!C32+Placeholder_Tallulah!C32</f>
        <v>0</v>
      </c>
      <c r="D32" s="60">
        <f>'Source Data'!H32</f>
        <v>3766.8356517369007</v>
      </c>
      <c r="E32" s="65">
        <f>'5C1B_DArbonne'!E32+'5C1A_Madison'!E32+'5C1C_Intl High'!E32+'5C3_UnvView'!E32+'5C1F_L.C. Charter'!E32+'5C1E_LFNO'!E32+'5C1D_NOMMA'!E32+'5C1AE_Noble Minds'!E32+'5C1J_Jeff Chamber'!E32+'5C1Q_Advantage'!E32+'5C1AF_JCFA-Laf'!E32+'5C1W_Willow'!E32+'5C1Z_Lincoln Prep'!E32+'5C1AA_Laurel'!E32+'5C1AB_Apex'!E32+'5C1AC_Smothers'!E32+'5C1AD_Greater'!E32+'5C1R_Iberville'!E32+'5C1N_Delta'!E32+'5C1S_LC Col Prep'!E32+'5C1T_Northeast'!E32+'5C1U_Acadiana Ren'!E32+'5C1I_LA Key'!E32+'5C1V_Laf Ren'!E32+'5C1O_Impact'!E32+'5C1P_Vision'!E32+'5C2_LAVCA'!E32+'5C1H_Southwest'!E32+'5C1G_JS Clark'!E32+'5C1AH_BRUP'!E32+'5C1X_Tangi'!E32+'5C1Y_GEO'!E32+'5C1AI_Harmony'!E32+'5C1AJ_Athlos'!E32+'5C1AG_Collegiate'!E32+'5C1M_GEO Mid'!E32+Placeholder_Tallulah!E32</f>
        <v>0</v>
      </c>
      <c r="F32" s="336">
        <f>'5C1B_DArbonne'!F32+'5C1A_Madison'!F32+'5C1C_Intl High'!F32+'5C3_UnvView'!F32+'5C1F_L.C. Charter'!F32+'5C1E_LFNO'!F32+'5C1D_NOMMA'!F32+'5C1AE_Noble Minds'!F32+'5C1J_Jeff Chamber'!F32+'5C1Q_Advantage'!F32+'5C1AF_JCFA-Laf'!F32+'5C1W_Willow'!F32+'5C1Z_Lincoln Prep'!F32+'5C1AA_Laurel'!F32+'5C1AB_Apex'!F32+'5C1AC_Smothers'!F32+'5C1AD_Greater'!F32+'5C1R_Iberville'!F32+'5C1N_Delta'!F32+'5C1S_LC Col Prep'!F32+'5C1T_Northeast'!F32+'5C1U_Acadiana Ren'!F32+'5C1I_LA Key'!F32+'5C1V_Laf Ren'!F32+'5C1O_Impact'!F32+'5C1P_Vision'!F32+'5C2_LAVCA'!F32+'5C1H_Southwest'!F32+'5C1G_JS Clark'!F32+'5C1AH_BRUP'!F32+'5C1X_Tangi'!F32+'5C1Y_GEO'!F32+'5C1AI_Harmony'!F32+'5C1AJ_Athlos'!F32+'5C1AG_Collegiate'!F32+'5C1M_GEO Mid'!F32+Placeholder_Tallulah!F32</f>
        <v>0</v>
      </c>
      <c r="G32" s="60">
        <f>'Source Data'!I32</f>
        <v>468.82114429316323</v>
      </c>
      <c r="H32" s="65">
        <f>'5C1B_DArbonne'!H32+'5C1A_Madison'!H32+'5C1C_Intl High'!H32+'5C3_UnvView'!H32+'5C1F_L.C. Charter'!H32+'5C1E_LFNO'!H32+'5C1D_NOMMA'!H32+'5C1AE_Noble Minds'!H32+'5C1J_Jeff Chamber'!H32+'5C1Q_Advantage'!H32+'5C1AF_JCFA-Laf'!H32+'5C1W_Willow'!H32+'5C1Z_Lincoln Prep'!H32+'5C1AA_Laurel'!H32+'5C1AB_Apex'!H32+'5C1AC_Smothers'!H32+'5C1AD_Greater'!H32+'5C1R_Iberville'!H32+'5C1N_Delta'!H32+'5C1S_LC Col Prep'!H32+'5C1T_Northeast'!H32+'5C1U_Acadiana Ren'!H32+'5C1I_LA Key'!H32+'5C1V_Laf Ren'!H32+'5C1O_Impact'!H32+'5C1P_Vision'!H32+'5C2_LAVCA'!H32+'5C1H_Southwest'!H32+'5C1G_JS Clark'!H32+'5C1AH_BRUP'!H32+'5C1X_Tangi'!H32+'5C1Y_GEO'!H32+'5C1AI_Harmony'!H32+'5C1AJ_Athlos'!H32+'5C1AG_Collegiate'!H32+'5C1M_GEO Mid'!H32+Placeholder_Tallulah!H32</f>
        <v>0</v>
      </c>
      <c r="I32" s="336">
        <f>'5C1B_DArbonne'!I32+'5C1A_Madison'!I32+'5C1C_Intl High'!I32+'5C3_UnvView'!I32+'5C1F_L.C. Charter'!I32+'5C1E_LFNO'!I32+'5C1D_NOMMA'!I32+'5C1AE_Noble Minds'!I32+'5C1J_Jeff Chamber'!I32+'5C1Q_Advantage'!I32+'5C1AF_JCFA-Laf'!I32+'5C1W_Willow'!I32+'5C1Z_Lincoln Prep'!I32+'5C1AA_Laurel'!I32+'5C1AB_Apex'!I32+'5C1AC_Smothers'!I32+'5C1AD_Greater'!I32+'5C1R_Iberville'!I32+'5C1N_Delta'!I32+'5C1S_LC Col Prep'!I32+'5C1T_Northeast'!I32+'5C1U_Acadiana Ren'!I32+'5C1I_LA Key'!I32+'5C1V_Laf Ren'!I32+'5C1O_Impact'!I32+'5C1P_Vision'!I32+'5C2_LAVCA'!I32+'5C1H_Southwest'!I32+'5C1G_JS Clark'!I32+'5C1AH_BRUP'!I32+'5C1X_Tangi'!I32+'5C1Y_GEO'!I32+'5C1AI_Harmony'!I32+'5C1AJ_Athlos'!I32+'5C1AG_Collegiate'!I32+'5C1M_GEO Mid'!I32+Placeholder_Tallulah!I32</f>
        <v>0</v>
      </c>
      <c r="J32" s="60">
        <f>'Source Data'!J32</f>
        <v>127.8603120799536</v>
      </c>
      <c r="K32" s="65">
        <f>'5C1B_DArbonne'!K32+'5C1A_Madison'!K32+'5C1C_Intl High'!K32+'5C3_UnvView'!K32+'5C1F_L.C. Charter'!K32+'5C1E_LFNO'!K32+'5C1D_NOMMA'!K32+'5C1AE_Noble Minds'!K32+'5C1J_Jeff Chamber'!K32+'5C1Q_Advantage'!K32+'5C1AF_JCFA-Laf'!K32+'5C1W_Willow'!K32+'5C1Z_Lincoln Prep'!K32+'5C1AA_Laurel'!K32+'5C1AB_Apex'!K32+'5C1AC_Smothers'!K32+'5C1AD_Greater'!K32+'5C1R_Iberville'!K32+'5C1N_Delta'!K32+'5C1S_LC Col Prep'!K32+'5C1T_Northeast'!K32+'5C1U_Acadiana Ren'!K32+'5C1I_LA Key'!K32+'5C1V_Laf Ren'!K32+'5C1O_Impact'!K32+'5C1P_Vision'!K32+'5C2_LAVCA'!K32+'5C1H_Southwest'!K32+'5C1G_JS Clark'!K32+'5C1AH_BRUP'!K32+'5C1X_Tangi'!K32+'5C1Y_GEO'!K32+'5C1AI_Harmony'!K32+'5C1AJ_Athlos'!K32+'5C1AG_Collegiate'!K32+'5C1M_GEO Mid'!K32+Placeholder_Tallulah!K32</f>
        <v>0</v>
      </c>
      <c r="L32" s="336">
        <f>'5C1B_DArbonne'!L32+'5C1A_Madison'!L32+'5C1C_Intl High'!L32+'5C3_UnvView'!L32+'5C1F_L.C. Charter'!L32+'5C1E_LFNO'!L32+'5C1D_NOMMA'!L32+'5C1AE_Noble Minds'!L32+'5C1J_Jeff Chamber'!L32+'5C1Q_Advantage'!L32+'5C1AF_JCFA-Laf'!L32+'5C1W_Willow'!L32+'5C1Z_Lincoln Prep'!L32+'5C1AA_Laurel'!L32+'5C1AB_Apex'!L32+'5C1AC_Smothers'!L32+'5C1AD_Greater'!L32+'5C1R_Iberville'!L32+'5C1N_Delta'!L32+'5C1S_LC Col Prep'!L32+'5C1T_Northeast'!L32+'5C1U_Acadiana Ren'!L32+'5C1I_LA Key'!L32+'5C1V_Laf Ren'!L32+'5C1O_Impact'!L32+'5C1P_Vision'!L32+'5C2_LAVCA'!L32+'5C1H_Southwest'!L32+'5C1G_JS Clark'!L32+'5C1AH_BRUP'!L32+'5C1X_Tangi'!L32+'5C1Y_GEO'!L32+'5C1AI_Harmony'!L32+'5C1AJ_Athlos'!L32+'5C1AG_Collegiate'!L32+'5C1M_GEO Mid'!L32+Placeholder_Tallulah!L32</f>
        <v>0</v>
      </c>
      <c r="M32" s="60">
        <f>'Source Data'!K32</f>
        <v>3196.5078019988405</v>
      </c>
      <c r="N32" s="65">
        <f>'5C1B_DArbonne'!N32+'5C1A_Madison'!N32+'5C1C_Intl High'!N32+'5C3_UnvView'!N32+'5C1F_L.C. Charter'!N32+'5C1E_LFNO'!N32+'5C1D_NOMMA'!N32+'5C1AE_Noble Minds'!N32+'5C1J_Jeff Chamber'!N32+'5C1Q_Advantage'!N32+'5C1AF_JCFA-Laf'!N32+'5C1W_Willow'!N32+'5C1Z_Lincoln Prep'!N32+'5C1AA_Laurel'!N32+'5C1AB_Apex'!N32+'5C1AC_Smothers'!N32+'5C1AD_Greater'!N32+'5C1R_Iberville'!N32+'5C1N_Delta'!N32+'5C1S_LC Col Prep'!N32+'5C1T_Northeast'!N32+'5C1U_Acadiana Ren'!N32+'5C1I_LA Key'!N32+'5C1V_Laf Ren'!N32+'5C1O_Impact'!N32+'5C1P_Vision'!N32+'5C2_LAVCA'!N32+'5C1H_Southwest'!N32+'5C1G_JS Clark'!N32+'5C1AH_BRUP'!N32+'5C1X_Tangi'!N32+'5C1Y_GEO'!N32+'5C1AI_Harmony'!N32+'5C1AJ_Athlos'!N32+'5C1AG_Collegiate'!N32+'5C1M_GEO Mid'!N32+Placeholder_Tallulah!N32</f>
        <v>0</v>
      </c>
      <c r="O32" s="336">
        <f>'5C1B_DArbonne'!O32+'5C1A_Madison'!O32+'5C1C_Intl High'!O32+'5C3_UnvView'!O32+'5C1F_L.C. Charter'!O32+'5C1E_LFNO'!O32+'5C1D_NOMMA'!O32+'5C1AE_Noble Minds'!O32+'5C1J_Jeff Chamber'!O32+'5C1Q_Advantage'!O32+'5C1AF_JCFA-Laf'!O32+'5C1W_Willow'!O32+'5C1Z_Lincoln Prep'!O32+'5C1AA_Laurel'!O32+'5C1AB_Apex'!O32+'5C1AC_Smothers'!O32+'5C1AD_Greater'!O32+'5C1R_Iberville'!O32+'5C1N_Delta'!O32+'5C1S_LC Col Prep'!O32+'5C1T_Northeast'!O32+'5C1U_Acadiana Ren'!O32+'5C1I_LA Key'!O32+'5C1V_Laf Ren'!O32+'5C1O_Impact'!O32+'5C1P_Vision'!O32+'5C2_LAVCA'!O32+'5C1H_Southwest'!O32+'5C1G_JS Clark'!O32+'5C1AH_BRUP'!O32+'5C1X_Tangi'!O32+'5C1Y_GEO'!O32+'5C1AI_Harmony'!O32+'5C1AJ_Athlos'!O32+'5C1AG_Collegiate'!O32+'5C1M_GEO Mid'!O32+Placeholder_Tallulah!O32</f>
        <v>0</v>
      </c>
      <c r="P32" s="60">
        <f>'Source Data'!L32</f>
        <v>1278.6031207995361</v>
      </c>
      <c r="Q32" s="65">
        <f>'5C1B_DArbonne'!Q32+'5C1A_Madison'!Q32+'5C1C_Intl High'!Q32+'5C3_UnvView'!Q32+'5C1F_L.C. Charter'!Q32+'5C1E_LFNO'!Q32+'5C1D_NOMMA'!Q32+'5C1AE_Noble Minds'!Q32+'5C1J_Jeff Chamber'!Q32+'5C1Q_Advantage'!Q32+'5C1AF_JCFA-Laf'!Q32+'5C1W_Willow'!Q32+'5C1Z_Lincoln Prep'!Q32+'5C1AA_Laurel'!Q32+'5C1AB_Apex'!Q32+'5C1AC_Smothers'!Q32+'5C1AD_Greater'!Q32+'5C1R_Iberville'!Q32+'5C1N_Delta'!Q32+'5C1S_LC Col Prep'!Q32+'5C1T_Northeast'!Q32+'5C1U_Acadiana Ren'!Q32+'5C1I_LA Key'!Q32+'5C1V_Laf Ren'!Q32+'5C1O_Impact'!Q32+'5C1P_Vision'!Q32+'5C2_LAVCA'!Q32+'5C1H_Southwest'!Q32+'5C1G_JS Clark'!Q32+'5C1AH_BRUP'!Q32+'5C1X_Tangi'!Q32+'5C1Y_GEO'!Q32+'5C1AI_Harmony'!Q32+'5C1AJ_Athlos'!Q32+'5C1AG_Collegiate'!Q32+'5C1M_GEO Mid'!Q32+Placeholder_Tallulah!Q32</f>
        <v>0</v>
      </c>
      <c r="R32" s="92">
        <f>'5C1B_DArbonne'!R32+'5C1A_Madison'!R32+'5C1C_Intl High'!R32+'5C3_UnvView'!R32+'5C1F_L.C. Charter'!R32+'5C1E_LFNO'!R32+'5C1D_NOMMA'!R32+'5C1AE_Noble Minds'!R32+'5C1J_Jeff Chamber'!R32+'5C1Q_Advantage'!R32+'5C1AF_JCFA-Laf'!R32+'5C1W_Willow'!R32+'5C1Z_Lincoln Prep'!R32+'5C1AA_Laurel'!R32+'5C1AB_Apex'!R32+'5C1AC_Smothers'!R32+'5C1AD_Greater'!R32+'5C1R_Iberville'!R32+'5C1N_Delta'!R32+'5C1S_LC Col Prep'!R32+'5C1T_Northeast'!R32+'5C1U_Acadiana Ren'!R32+'5C1I_LA Key'!R32+'5C1V_Laf Ren'!R32+'5C1O_Impact'!R32+'5C1P_Vision'!R32+'5C2_LAVCA'!R32+'5C1H_Southwest'!R32+'5C1G_JS Clark'!R32+'5C1AH_BRUP'!R32+'5C1X_Tangi'!R32+'5C1Y_GEO'!R32+'5C1AI_Harmony'!R32+'5C1AJ_Athlos'!R32+'5C1AG_Collegiate'!R32+'5C1M_GEO Mid'!R32+Placeholder_Tallulah!R32</f>
        <v>7055296</v>
      </c>
      <c r="S32" s="1372">
        <f>'5C3_UnvView'!S32+'5C2_LAVCA'!S32</f>
        <v>162694</v>
      </c>
      <c r="T32" s="60">
        <f>'5C1B_DArbonne'!S32+'5C1A_Madison'!S32+'5C1C_Intl High'!S32+'5C3_UnvView'!T32+'5C1F_L.C. Charter'!S32+'5C1E_LFNO'!S32+'5C1D_NOMMA'!S32+'5C1AE_Noble Minds'!S32+'5C1J_Jeff Chamber'!S32+'5C1Q_Advantage'!S32+'5C1AF_JCFA-Laf'!S32+'5C1W_Willow'!S32+'5C1Z_Lincoln Prep'!S32+'5C1AA_Laurel'!S32+'5C1AB_Apex'!S32+'5C1AC_Smothers'!S32+'5C1AD_Greater'!S32+'5C1R_Iberville'!S32+'5C1N_Delta'!S32+'5C1S_LC Col Prep'!S32+'5C1T_Northeast'!S32+'5C1U_Acadiana Ren'!S32+'5C1I_LA Key'!S32+'5C1V_Laf Ren'!S32+'5C1O_Impact'!S32+'5C1P_Vision'!S32+'5C2_LAVCA'!T32+'5C1H_Southwest'!S32+'5C1G_JS Clark'!S32+'5C1AH_BRUP'!S32+'5C1X_Tangi'!S32+'5C1Y_GEO'!S32+'5C1AI_Harmony'!S32+'5C1AJ_Athlos'!S32+'5C1AG_Collegiate'!S32+'5C1M_GEO Mid'!S32+Placeholder_Tallulah!S32</f>
        <v>0</v>
      </c>
      <c r="U32" s="60">
        <f>'5C1B_DArbonne'!T32+'5C1A_Madison'!T32+'5C1C_Intl High'!T32+'5C3_UnvView'!U32+'5C1F_L.C. Charter'!T32+'5C1E_LFNO'!T32+'5C1D_NOMMA'!T32+'5C1AE_Noble Minds'!T32+'5C1J_Jeff Chamber'!T32+'5C1Q_Advantage'!T32+'5C1AF_JCFA-Laf'!T32+'5C1W_Willow'!T32+'5C1Z_Lincoln Prep'!T32+'5C1AA_Laurel'!T32+'5C1AB_Apex'!T32+'5C1AC_Smothers'!T32+'5C1AD_Greater'!T32+'5C1R_Iberville'!T32+'5C1N_Delta'!T32+'5C1S_LC Col Prep'!T32+'5C1T_Northeast'!T32+'5C1U_Acadiana Ren'!T32+'5C1I_LA Key'!T32+'5C1V_Laf Ren'!T32+'5C1O_Impact'!T32+'5C1P_Vision'!T32+'5C2_LAVCA'!U32+'5C1H_Southwest'!T32+'5C1G_JS Clark'!T32+'5C1AH_BRUP'!T32+'5C1X_Tangi'!T32+'5C1Y_GEO'!T32+'5C1AI_Harmony'!T32+'5C1AJ_Athlos'!T32+'5C1AG_Collegiate'!T32+'5C1M_GEO Mid'!T32+Placeholder_Tallulah!T32</f>
        <v>0</v>
      </c>
      <c r="V32" s="61">
        <f>'5C1B_DArbonne'!U32+'5C1A_Madison'!U32+'5C1C_Intl High'!U32+'5C3_UnvView'!V32+'5C1F_L.C. Charter'!U32+'5C1E_LFNO'!U32+'5C1D_NOMMA'!U32+'5C1AE_Noble Minds'!U32+'5C1J_Jeff Chamber'!U32+'5C1Q_Advantage'!U32+'5C1AF_JCFA-Laf'!U32+'5C1W_Willow'!U32+'5C1Z_Lincoln Prep'!U32+'5C1AA_Laurel'!U32+'5C1AB_Apex'!U32+'5C1AC_Smothers'!U32+'5C1AD_Greater'!U32+'5C1R_Iberville'!U32+'5C1N_Delta'!U32+'5C1S_LC Col Prep'!U32+'5C1T_Northeast'!U32+'5C1U_Acadiana Ren'!U32+'5C1I_LA Key'!U32+'5C1V_Laf Ren'!U32+'5C1O_Impact'!U32+'5C1P_Vision'!U32+'5C2_LAVCA'!V32+'5C1H_Southwest'!U32+'5C1G_JS Clark'!U32+'5C1AH_BRUP'!U32+'5C1X_Tangi'!U32+'5C1Y_GEO'!U32+'5C1AI_Harmony'!U32+'5C1AJ_Athlos'!U32+'5C1AG_Collegiate'!U32+'5C1M_GEO Mid'!U32+Placeholder_Tallulah!U32</f>
        <v>0</v>
      </c>
      <c r="W32" s="92">
        <f>'5C1B_DArbonne'!V32+'5C1A_Madison'!V32+'5C1C_Intl High'!V32+'5C3_UnvView'!W32+'5C1F_L.C. Charter'!V32+'5C1E_LFNO'!V32+'5C1D_NOMMA'!V32+'5C1AE_Noble Minds'!V32+'5C1J_Jeff Chamber'!V32+'5C1Q_Advantage'!V32+'5C1AF_JCFA-Laf'!V32+'5C1W_Willow'!V32+'5C1Z_Lincoln Prep'!V32+'5C1AA_Laurel'!V32+'5C1AB_Apex'!V32+'5C1AC_Smothers'!V32+'5C1AD_Greater'!V32+'5C1R_Iberville'!V32+'5C1N_Delta'!V32+'5C1S_LC Col Prep'!V32+'5C1T_Northeast'!V32+'5C1U_Acadiana Ren'!V32+'5C1I_LA Key'!V32+'5C1V_Laf Ren'!V32+'5C1O_Impact'!V32+'5C1P_Vision'!V32+'5C2_LAVCA'!W32+'5C1H_Southwest'!V32+'5C1G_JS Clark'!V32+'5C1AH_BRUP'!V32+'5C1X_Tangi'!V32+'5C1Y_GEO'!V32+'5C1AI_Harmony'!V32+'5C1AJ_Athlos'!V32+'5C1AG_Collegiate'!V32+'5C1M_GEO Mid'!V32+Placeholder_Tallulah!V32</f>
        <v>0</v>
      </c>
      <c r="X32" s="65">
        <f>'5C1B_DArbonne'!W32+'5C1A_Madison'!W32+'5C1C_Intl High'!W32+'5C3_UnvView'!X32+'5C1F_L.C. Charter'!W32+'5C1E_LFNO'!W32+'5C1D_NOMMA'!W32+'5C1AE_Noble Minds'!W32+'5C1J_Jeff Chamber'!W32+'5C1Q_Advantage'!W32+'5C1AF_JCFA-Laf'!W32+'5C1W_Willow'!W32+'5C1Z_Lincoln Prep'!W32+'5C1AA_Laurel'!W32+'5C1AB_Apex'!W32+'5C1AC_Smothers'!W32+'5C1AD_Greater'!W32+'5C1R_Iberville'!W32+'5C1N_Delta'!W32+'5C1S_LC Col Prep'!W32+'5C1T_Northeast'!W32+'5C1U_Acadiana Ren'!W32+'5C1I_LA Key'!W32+'5C1V_Laf Ren'!W32+'5C1O_Impact'!W32+'5C1P_Vision'!W32+'5C2_LAVCA'!X32+'5C1H_Southwest'!W32+'5C1G_JS Clark'!W32+'5C1AH_BRUP'!W32+'5C1X_Tangi'!W32+'5C1Y_GEO'!W32+'5C1AI_Harmony'!W32+'5C1AJ_Athlos'!W32+'5C1AG_Collegiate'!W32+'5C1M_GEO Mid'!W32+Placeholder_Tallulah!W32</f>
        <v>0</v>
      </c>
      <c r="Y32" s="92">
        <f>'5C1B_DArbonne'!X32+'5C1A_Madison'!X32+'5C1C_Intl High'!X32+'5C3_UnvView'!Y32+'5C1F_L.C. Charter'!X32+'5C1E_LFNO'!X32+'5C1D_NOMMA'!X32+'5C1AE_Noble Minds'!X32+'5C1J_Jeff Chamber'!X32+'5C1Q_Advantage'!X32+'5C1AF_JCFA-Laf'!X32+'5C1W_Willow'!X32+'5C1Z_Lincoln Prep'!X32+'5C1AA_Laurel'!X32+'5C1AB_Apex'!X32+'5C1AC_Smothers'!X32+'5C1AD_Greater'!X32+'5C1R_Iberville'!X32+'5C1N_Delta'!X32+'5C1S_LC Col Prep'!X32+'5C1T_Northeast'!X32+'5C1U_Acadiana Ren'!X32+'5C1I_LA Key'!X32+'5C1V_Laf Ren'!X32+'5C1O_Impact'!X32+'5C1P_Vision'!X32+'5C2_LAVCA'!Y32+'5C1H_Southwest'!X32+'5C1G_JS Clark'!X32+'5C1AH_BRUP'!X32+'5C1X_Tangi'!X32+'5C1Y_GEO'!X32+'5C1AI_Harmony'!X32+'5C1AJ_Athlos'!X32+'5C1AG_Collegiate'!X32+'5C1M_GEO Mid'!X32+Placeholder_Tallulah!X32</f>
        <v>0</v>
      </c>
      <c r="Z32" s="60">
        <f>'5C1B_DArbonne'!Y32+'5C1A_Madison'!Y32+'5C1C_Intl High'!Y32+'5C3_UnvView'!Z32+'5C1F_L.C. Charter'!Y32+'5C1E_LFNO'!Y32+'5C1D_NOMMA'!Y32+'5C1AE_Noble Minds'!Y32+'5C1J_Jeff Chamber'!Y32+'5C1Q_Advantage'!Y32+'5C1AF_JCFA-Laf'!Y32+'5C1W_Willow'!Y32+'5C1Z_Lincoln Prep'!Y32+'5C1AA_Laurel'!Y32+'5C1AB_Apex'!Y32+'5C1AC_Smothers'!Y32+'5C1AD_Greater'!Y32+'5C1R_Iberville'!Y32+'5C1N_Delta'!Y32+'5C1S_LC Col Prep'!Y32+'5C1T_Northeast'!Y32+'5C1U_Acadiana Ren'!Y32+'5C1I_LA Key'!Y32+'5C1V_Laf Ren'!Y32+'5C1O_Impact'!Y32+'5C1P_Vision'!Y32+'5C2_LAVCA'!Z32+'5C1H_Southwest'!Y32+'5C1G_JS Clark'!Y32+'5C1AH_BRUP'!Y32+'5C1X_Tangi'!Y32+'5C1Y_GEO'!Y32+'5C1AI_Harmony'!Y32+'5C1AJ_Athlos'!Y32+'5C1AG_Collegiate'!Y32+'5C1M_GEO Mid'!Y32+Placeholder_Tallulah!Y32</f>
        <v>0</v>
      </c>
      <c r="AA32" s="92">
        <f>'5C1B_DArbonne'!Z32+'5C1A_Madison'!Z32+'5C1C_Intl High'!Z32+'5C3_UnvView'!AA32+'5C1F_L.C. Charter'!Z32+'5C1E_LFNO'!Z32+'5C1D_NOMMA'!Z32+'5C1AE_Noble Minds'!Z32+'5C1J_Jeff Chamber'!Z32+'5C1Q_Advantage'!Z32+'5C1AF_JCFA-Laf'!Z32+'5C1W_Willow'!Z32+'5C1Z_Lincoln Prep'!Z32+'5C1AA_Laurel'!Z32+'5C1AB_Apex'!Z32+'5C1AC_Smothers'!Z32+'5C1AD_Greater'!Z32+'5C1R_Iberville'!Z32+'5C1N_Delta'!Z32+'5C1S_LC Col Prep'!Z32+'5C1T_Northeast'!Z32+'5C1U_Acadiana Ren'!Z32+'5C1I_LA Key'!Z32+'5C1V_Laf Ren'!Z32+'5C1O_Impact'!Z32+'5C1P_Vision'!Z32+'5C2_LAVCA'!AA32+'5C1H_Southwest'!Z32+'5C1G_JS Clark'!Z32+'5C1AH_BRUP'!Z32+'5C1X_Tangi'!Z32+'5C1Y_GEO'!Z32+'5C1AI_Harmony'!Z32+'5C1AJ_Athlos'!Z32+'5C1AG_Collegiate'!Z32+'5C1M_GEO Mid'!Z32+Placeholder_Tallulah!Z32</f>
        <v>0</v>
      </c>
      <c r="AB32" s="60">
        <f>'5C1B_DArbonne'!AA32+'5C1A_Madison'!AA32+'5C1C_Intl High'!AA32+'5C3_UnvView'!AB32+'5C1F_L.C. Charter'!AA32+'5C1E_LFNO'!AA32+'5C1D_NOMMA'!AA32+'5C1AE_Noble Minds'!AA32+'5C1J_Jeff Chamber'!AA32+'5C1Q_Advantage'!AA32+'5C1AF_JCFA-Laf'!AA32+'5C1W_Willow'!AA32+'5C1Z_Lincoln Prep'!AA32+'5C1AA_Laurel'!AA32+'5C1AB_Apex'!AA32+'5C1AC_Smothers'!AA32+'5C1AD_Greater'!AA32+'5C1R_Iberville'!AA32+'5C1N_Delta'!AA32+'5C1S_LC Col Prep'!AA32+'5C1T_Northeast'!AA32+'5C1U_Acadiana Ren'!AA32+'5C1I_LA Key'!AA32+'5C1V_Laf Ren'!AA32+'5C1O_Impact'!AA32+'5C1P_Vision'!AA32+'5C2_LAVCA'!AB32+'5C1H_Southwest'!AA32+'5C1G_JS Clark'!AA32+'5C1AH_BRUP'!AA32+'5C1X_Tangi'!AA32+'5C1Y_GEO'!AA32+'5C1AI_Harmony'!AA32+'5C1AJ_Athlos'!AA32+'5C1AG_Collegiate'!AA32+'5C1M_GEO Mid'!AA32+Placeholder_Tallulah!AA32</f>
        <v>0</v>
      </c>
      <c r="AC32" s="60">
        <f>'5C1B_DArbonne'!AB32+'5C1A_Madison'!AB32+'5C1C_Intl High'!AB32+'5C3_UnvView'!AC32+'5C1F_L.C. Charter'!AB32+'5C1E_LFNO'!AB32+'5C1D_NOMMA'!AB32+'5C1AE_Noble Minds'!AB32+'5C1J_Jeff Chamber'!AB32+'5C1Q_Advantage'!AB32+'5C1AF_JCFA-Laf'!AB32+'5C1W_Willow'!AB32+'5C1Z_Lincoln Prep'!AB32+'5C1AA_Laurel'!AB32+'5C1AB_Apex'!AB32+'5C1AC_Smothers'!AB32+'5C1AD_Greater'!AB32+'5C1R_Iberville'!AB32+'5C1N_Delta'!AB32+'5C1S_LC Col Prep'!AB32+'5C1T_Northeast'!AB32+'5C1U_Acadiana Ren'!AB32+'5C1I_LA Key'!AB32+'5C1V_Laf Ren'!AB32+'5C1O_Impact'!AB32+'5C1P_Vision'!AB32+'5C2_LAVCA'!AC32+'5C1H_Southwest'!AB32+'5C1G_JS Clark'!AB32+'5C1AH_BRUP'!AB32+'5C1X_Tangi'!AB32+'5C1Y_GEO'!AB32+'5C1AI_Harmony'!AB32+'5C1AJ_Athlos'!AB32+'5C1AG_Collegiate'!AB32+'5C1M_GEO Mid'!AB32+Placeholder_Tallulah!AB32</f>
        <v>0</v>
      </c>
      <c r="AD32" s="92">
        <f>'5C1B_DArbonne'!AC32+'5C1A_Madison'!AC32+'5C1C_Intl High'!AC32+'5C3_UnvView'!AD32+'5C1F_L.C. Charter'!AC32+'5C1E_LFNO'!AC32+'5C1D_NOMMA'!AC32+'5C1AE_Noble Minds'!AC32+'5C1J_Jeff Chamber'!AC32+'5C1Q_Advantage'!AC32+'5C1AF_JCFA-Laf'!AC32+'5C1W_Willow'!AC32+'5C1Z_Lincoln Prep'!AC32+'5C1AA_Laurel'!AC32+'5C1AB_Apex'!AC32+'5C1AC_Smothers'!AC32+'5C1AD_Greater'!AC32+'5C1R_Iberville'!AC32+'5C1N_Delta'!AC32+'5C1S_LC Col Prep'!AC32+'5C1T_Northeast'!AC32+'5C1U_Acadiana Ren'!AC32+'5C1I_LA Key'!AC32+'5C1V_Laf Ren'!AC32+'5C1O_Impact'!AC32+'5C1P_Vision'!AC32+'5C2_LAVCA'!AD32+'5C1H_Southwest'!AC32+'5C1G_JS Clark'!AC32+'5C1AH_BRUP'!AC32+'5C1X_Tangi'!AC32+'5C1Y_GEO'!AC32+'5C1AI_Harmony'!AC32+'5C1AJ_Athlos'!AC32+'5C1AG_Collegiate'!AC32+'5C1M_GEO Mid'!AC32+Placeholder_Tallulah!AC32</f>
        <v>0</v>
      </c>
      <c r="AE32" s="96">
        <f>'5C1B_DArbonne'!AD32+'5C1A_Madison'!AD32+'5C1C_Intl High'!AD32+'5C3_UnvView'!AE32+'5C1F_L.C. Charter'!AD32+'5C1E_LFNO'!AD32+'5C1D_NOMMA'!AD32+'5C1AE_Noble Minds'!AD32+'5C1J_Jeff Chamber'!AD32+'5C1Q_Advantage'!AD32+'5C1AF_JCFA-Laf'!AD32+'5C1W_Willow'!AD32+'5C1Z_Lincoln Prep'!AD32+'5C1AA_Laurel'!AD32+'5C1AB_Apex'!AD32+'5C1AC_Smothers'!AD32+'5C1AD_Greater'!AD32+'5C1R_Iberville'!AD32+'5C1N_Delta'!AD32+'5C1S_LC Col Prep'!AD32+'5C1T_Northeast'!AD32+'5C1U_Acadiana Ren'!AD32+'5C1I_LA Key'!AD32+'5C1V_Laf Ren'!AD32+'5C1O_Impact'!AD32+'5C1P_Vision'!AD32+'5C2_LAVCA'!AE32+'5C1H_Southwest'!AD32+'5C1G_JS Clark'!AD32+'5C1AH_BRUP'!AD32+'5C1X_Tangi'!AD32+'5C1Y_GEO'!AD32+'5C1AI_Harmony'!AD32+'5C1AJ_Athlos'!AD32+'5C1AG_Collegiate'!AD32+'5C1M_GEO Mid'!AD32+Placeholder_Tallulah!AD32</f>
        <v>0</v>
      </c>
      <c r="AF32" s="66">
        <f>'Source Data'!N32</f>
        <v>5263</v>
      </c>
      <c r="AG32" s="89">
        <f>'5C1B_DArbonne'!AF32+'5C1A_Madison'!AF32+'5C1C_Intl High'!AF32+'5C3_UnvView'!AG32+'5C1F_L.C. Charter'!AF32+'5C1E_LFNO'!AF32+'5C1D_NOMMA'!AF32+'5C1AE_Noble Minds'!AF32+'5C1J_Jeff Chamber'!AF32+'5C1Q_Advantage'!AF32+'5C1AF_JCFA-Laf'!AF32+'5C1W_Willow'!AF32+'5C1Z_Lincoln Prep'!AF32+'5C1AA_Laurel'!AF32+'5C1AB_Apex'!AF32+'5C1AC_Smothers'!AF32+'5C1AD_Greater'!AF32+'5C1R_Iberville'!AF32+'5C1N_Delta'!AF32+'5C1S_LC Col Prep'!AF32+'5C1T_Northeast'!AF32+'5C1U_Acadiana Ren'!AF32+'5C1I_LA Key'!AF32+'5C1V_Laf Ren'!AF32+'5C1O_Impact'!AF32+'5C1P_Vision'!AF32+'5C2_LAVCA'!AG32+'5C1H_Southwest'!AF32+'5C1G_JS Clark'!AF32+'5C1AH_BRUP'!AF32+'5C1X_Tangi'!AF32+'5C1Y_GEO'!AF32+'5C1AI_Harmony'!AF32+'5C1AJ_Athlos'!AF32+'5C1AG_Collegiate'!AF32+'5C1M_GEO Mid'!AF32+Placeholder_Tallulah!AF32</f>
        <v>0</v>
      </c>
      <c r="AH32" s="318">
        <f>'5C1B_DArbonne'!AG32+'5C1A_Madison'!AG32+'5C1C_Intl High'!AG32+'5C3_UnvView'!AH32+'5C1F_L.C. Charter'!AG32+'5C1E_LFNO'!AG32+'5C1D_NOMMA'!AG32+'5C1AE_Noble Minds'!AG32+'5C1J_Jeff Chamber'!AG32+'5C1Q_Advantage'!AG32+'5C1AF_JCFA-Laf'!AG32+'5C1W_Willow'!AG32+'5C1Z_Lincoln Prep'!AG32+'5C1AA_Laurel'!AG32+'5C1AB_Apex'!AG32+'5C1AC_Smothers'!AG32+'5C1AD_Greater'!AG32+'5C1R_Iberville'!AG32+'5C1N_Delta'!AG32+'5C1S_LC Col Prep'!AG32+'5C1T_Northeast'!AG32+'5C1U_Acadiana Ren'!AG32+'5C1I_LA Key'!AG32+'5C1V_Laf Ren'!AG32+'5C1O_Impact'!AG32+'5C1P_Vision'!AG32+'5C2_LAVCA'!AH32+'5C1H_Southwest'!AG32+'5C1G_JS Clark'!AG32+'5C1AH_BRUP'!AG32+'5C1X_Tangi'!AG32+'5C1Y_GEO'!AG32+'5C1AI_Harmony'!AG32+'5C1AJ_Athlos'!AG32+'5C1AG_Collegiate'!AG32+'5C1M_GEO Mid'!AG32+Placeholder_Tallulah!AG32</f>
        <v>0</v>
      </c>
      <c r="AI32" s="66">
        <f>'5C1B_DArbonne'!AH32+'5C1A_Madison'!AH32+'5C1C_Intl High'!AH32+'5C3_UnvView'!AI32+'5C1F_L.C. Charter'!AH32+'5C1E_LFNO'!AH32+'5C1D_NOMMA'!AH32+'5C1AE_Noble Minds'!AH32+'5C1J_Jeff Chamber'!AH32+'5C1Q_Advantage'!AH32+'5C1AF_JCFA-Laf'!AH32+'5C1W_Willow'!AH32+'5C1Z_Lincoln Prep'!AH32+'5C1AA_Laurel'!AH32+'5C1AB_Apex'!AH32+'5C1AC_Smothers'!AH32+'5C1AD_Greater'!AH32+'5C1R_Iberville'!AH32+'5C1N_Delta'!AH32+'5C1S_LC Col Prep'!AH32+'5C1T_Northeast'!AH32+'5C1U_Acadiana Ren'!AH32+'5C1I_LA Key'!AH32+'5C1V_Laf Ren'!AH32+'5C1O_Impact'!AH32+'5C1P_Vision'!AH32+'5C2_LAVCA'!AI32+'5C1H_Southwest'!AH32+'5C1G_JS Clark'!AH32+'5C1AH_BRUP'!AH32+'5C1X_Tangi'!AH32+'5C1Y_GEO'!AH32+'5C1AI_Harmony'!AH32+'5C1AJ_Athlos'!AH32+'5C1AG_Collegiate'!AH32+'5C1M_GEO Mid'!AH32+Placeholder_Tallulah!AH32</f>
        <v>0</v>
      </c>
      <c r="AJ32" s="318">
        <f>'5C1B_DArbonne'!AI32+'5C1A_Madison'!AI32+'5C1C_Intl High'!AI32+'5C3_UnvView'!AJ32+'5C1F_L.C. Charter'!AI32+'5C1E_LFNO'!AI32+'5C1D_NOMMA'!AI32+'5C1AE_Noble Minds'!AI32+'5C1J_Jeff Chamber'!AI32+'5C1Q_Advantage'!AI32+'5C1AF_JCFA-Laf'!AI32+'5C1W_Willow'!AI32+'5C1Z_Lincoln Prep'!AI32+'5C1AA_Laurel'!AI32+'5C1AB_Apex'!AI32+'5C1AC_Smothers'!AI32+'5C1AD_Greater'!AI32+'5C1R_Iberville'!AI32+'5C1N_Delta'!AI32+'5C1S_LC Col Prep'!AI32+'5C1T_Northeast'!AI32+'5C1U_Acadiana Ren'!AI32+'5C1I_LA Key'!AI32+'5C1V_Laf Ren'!AI32+'5C1O_Impact'!AI32+'5C1P_Vision'!AI32+'5C2_LAVCA'!AJ32+'5C1H_Southwest'!AI32+'5C1G_JS Clark'!AI32+'5C1AH_BRUP'!AI32+'5C1X_Tangi'!AI32+'5C1Y_GEO'!AI32+'5C1AI_Harmony'!AI32+'5C1AJ_Athlos'!AI32+'5C1AG_Collegiate'!AI32+'5C1M_GEO Mid'!AI32+Placeholder_Tallulah!AI32</f>
        <v>0</v>
      </c>
      <c r="AK32" s="68">
        <f>'5C1B_DArbonne'!AJ32+'5C1A_Madison'!AJ32+'5C1C_Intl High'!AJ32+'5C3_UnvView'!AK32+'5C1F_L.C. Charter'!AJ32+'5C1E_LFNO'!AJ32+'5C1D_NOMMA'!AJ32+'5C1AE_Noble Minds'!AJ32+'5C1J_Jeff Chamber'!AJ32+'5C1Q_Advantage'!AJ32+'5C1AF_JCFA-Laf'!AJ32+'5C1W_Willow'!AJ32+'5C1Z_Lincoln Prep'!AJ32+'5C1AA_Laurel'!AJ32+'5C1AB_Apex'!AJ32+'5C1AC_Smothers'!AJ32+'5C1AD_Greater'!AJ32+'5C1R_Iberville'!AJ32+'5C1N_Delta'!AJ32+'5C1S_LC Col Prep'!AJ32+'5C1T_Northeast'!AJ32+'5C1U_Acadiana Ren'!AJ32+'5C1I_LA Key'!AJ32+'5C1V_Laf Ren'!AJ32+'5C1O_Impact'!AJ32+'5C1P_Vision'!AJ32+'5C2_LAVCA'!AK32+'5C1H_Southwest'!AJ32+'5C1G_JS Clark'!AJ32+'5C1AH_BRUP'!AJ32+'5C1X_Tangi'!AJ32+'5C1Y_GEO'!AJ32+'5C1AI_Harmony'!AJ32+'5C1AJ_Athlos'!AJ32+'5C1AG_Collegiate'!AJ32+'5C1M_GEO Mid'!AJ32+Placeholder_Tallulah!AJ32</f>
        <v>0</v>
      </c>
      <c r="AL32" s="67">
        <f>'5C1B_DArbonne'!AK32+'5C1A_Madison'!AK32+'5C1C_Intl High'!AK32+'5C3_UnvView'!AL32+'5C1F_L.C. Charter'!AK32+'5C1E_LFNO'!AK32+'5C1D_NOMMA'!AK32+'5C1AE_Noble Minds'!AK32+'5C1J_Jeff Chamber'!AK32+'5C1Q_Advantage'!AK32+'5C1AF_JCFA-Laf'!AK32+'5C1W_Willow'!AK32+'5C1Z_Lincoln Prep'!AK32+'5C1AA_Laurel'!AK32+'5C1AB_Apex'!AK32+'5C1AC_Smothers'!AK32+'5C1AD_Greater'!AK32+'5C1R_Iberville'!AK32+'5C1N_Delta'!AK32+'5C1S_LC Col Prep'!AK32+'5C1T_Northeast'!AK32+'5C1U_Acadiana Ren'!AK32+'5C1I_LA Key'!AK32+'5C1V_Laf Ren'!AK32+'5C1O_Impact'!AK32+'5C1P_Vision'!AK32+'5C2_LAVCA'!AL32+'5C1H_Southwest'!AK32+'5C1G_JS Clark'!AK32+'5C1AH_BRUP'!AK32+'5C1X_Tangi'!AK32+'5C1Y_GEO'!AK32+'5C1AI_Harmony'!AK32+'5C1AJ_Athlos'!AK32+'5C1AG_Collegiate'!AK32+'5C1M_GEO Mid'!AK32+Placeholder_Tallulah!AK32</f>
        <v>0</v>
      </c>
      <c r="AM32" s="89">
        <f>'5C1B_DArbonne'!AL32+'5C1A_Madison'!AL32+'5C1C_Intl High'!AL32+'5C3_UnvView'!AM32+'5C1F_L.C. Charter'!AL32+'5C1E_LFNO'!AL32+'5C1D_NOMMA'!AL32+'5C1AE_Noble Minds'!AL32+'5C1J_Jeff Chamber'!AL32+'5C1Q_Advantage'!AL32+'5C1AF_JCFA-Laf'!AL32+'5C1W_Willow'!AL32+'5C1Z_Lincoln Prep'!AL32+'5C1AA_Laurel'!AL32+'5C1AB_Apex'!AL32+'5C1AC_Smothers'!AL32+'5C1AD_Greater'!AL32+'5C1R_Iberville'!AL32+'5C1N_Delta'!AL32+'5C1S_LC Col Prep'!AL32+'5C1T_Northeast'!AL32+'5C1U_Acadiana Ren'!AL32+'5C1I_LA Key'!AL32+'5C1V_Laf Ren'!AL32+'5C1O_Impact'!AL32+'5C1P_Vision'!AL32+'5C2_LAVCA'!AM32+'5C1H_Southwest'!AL32+'5C1G_JS Clark'!AL32+'5C1AH_BRUP'!AL32+'5C1X_Tangi'!AL32+'5C1Y_GEO'!AL32+'5C1AI_Harmony'!AL32+'5C1AJ_Athlos'!AL32+'5C1AG_Collegiate'!AL32+'5C1M_GEO Mid'!AL32+Placeholder_Tallulah!AL32</f>
        <v>13696434</v>
      </c>
      <c r="AN32" s="70">
        <f>'5C1B_DArbonne'!AM32+'5C1A_Madison'!AM32+'5C1C_Intl High'!AM32+'5C3_UnvView'!AN32+'5C1F_L.C. Charter'!AM32+'5C1E_LFNO'!AM32+'5C1D_NOMMA'!AM32+'5C1AE_Noble Minds'!AM32+'5C1J_Jeff Chamber'!AM32+'5C1Q_Advantage'!AM32+'5C1AF_JCFA-Laf'!AM32+'5C1W_Willow'!AM32+'5C1Z_Lincoln Prep'!AM32+'5C1AA_Laurel'!AM32+'5C1AB_Apex'!AM32+'5C1AC_Smothers'!AM32+'5C1AD_Greater'!AM32+'5C1R_Iberville'!AM32+'5C1N_Delta'!AM32+'5C1S_LC Col Prep'!AM32+'5C1T_Northeast'!AM32+'5C1U_Acadiana Ren'!AM32+'5C1I_LA Key'!AM32+'5C1V_Laf Ren'!AM32+'5C1O_Impact'!AM32+'5C1P_Vision'!AM32+'5C2_LAVCA'!AN32+'5C1H_Southwest'!AM32+'5C1G_JS Clark'!AM32+'5C1AH_BRUP'!AM32+'5C1X_Tangi'!AM32+'5C1Y_GEO'!AM32+'5C1AI_Harmony'!AM32+'5C1AJ_Athlos'!AM32+'5C1AG_Collegiate'!AM32+'5C1M_GEO Mid'!AM32+Placeholder_Tallulah!AM32</f>
        <v>0</v>
      </c>
      <c r="AO32" s="89">
        <f>'5C1B_DArbonne'!AN32+'5C1A_Madison'!AN32+'5C1C_Intl High'!AN32+'5C3_UnvView'!AO32+'5C1F_L.C. Charter'!AN32+'5C1E_LFNO'!AN32+'5C1D_NOMMA'!AN32+'5C1AE_Noble Minds'!AN32+'5C1J_Jeff Chamber'!AN32+'5C1Q_Advantage'!AN32+'5C1AF_JCFA-Laf'!AN32+'5C1W_Willow'!AN32+'5C1Z_Lincoln Prep'!AN32+'5C1AA_Laurel'!AN32+'5C1AB_Apex'!AN32+'5C1AC_Smothers'!AN32+'5C1AD_Greater'!AN32+'5C1R_Iberville'!AN32+'5C1N_Delta'!AN32+'5C1S_LC Col Prep'!AN32+'5C1T_Northeast'!AN32+'5C1U_Acadiana Ren'!AN32+'5C1I_LA Key'!AN32+'5C1V_Laf Ren'!AN32+'5C1O_Impact'!AN32+'5C1P_Vision'!AN32+'5C2_LAVCA'!AO32+'5C1H_Southwest'!AN32+'5C1G_JS Clark'!AN32+'5C1AH_BRUP'!AN32+'5C1X_Tangi'!AN32+'5C1Y_GEO'!AN32+'5C1AI_Harmony'!AN32+'5C1AJ_Athlos'!AN32+'5C1AG_Collegiate'!AN32+'5C1M_GEO Mid'!AN32+Placeholder_Tallulah!AN32</f>
        <v>0</v>
      </c>
      <c r="AP32" s="68">
        <f>'5C1B_DArbonne'!AO32+'5C1A_Madison'!AO32+'5C1C_Intl High'!AO32+'5C3_UnvView'!AP32+'5C1F_L.C. Charter'!AO32+'5C1E_LFNO'!AO32+'5C1D_NOMMA'!AO32+'5C1AE_Noble Minds'!AO32+'5C1J_Jeff Chamber'!AO32+'5C1Q_Advantage'!AO32+'5C1AF_JCFA-Laf'!AO32+'5C1W_Willow'!AO32+'5C1Z_Lincoln Prep'!AO32+'5C1AA_Laurel'!AO32+'5C1AB_Apex'!AO32+'5C1AC_Smothers'!AO32+'5C1AD_Greater'!AO32+'5C1R_Iberville'!AO32+'5C1N_Delta'!AO32+'5C1S_LC Col Prep'!AO32+'5C1T_Northeast'!AO32+'5C1U_Acadiana Ren'!AO32+'5C1I_LA Key'!AO32+'5C1V_Laf Ren'!AO32+'5C1O_Impact'!AO32+'5C1P_Vision'!AO32+'5C2_LAVCA'!AP32+'5C1H_Southwest'!AO32+'5C1G_JS Clark'!AO32+'5C1AH_BRUP'!AO32+'5C1X_Tangi'!AO32+'5C1Y_GEO'!AO32+'5C1AI_Harmony'!AO32+'5C1AJ_Athlos'!AO32+'5C1AG_Collegiate'!AO32+'5C1M_GEO Mid'!AO32+Placeholder_Tallulah!AO32</f>
        <v>-8710</v>
      </c>
      <c r="AQ32" s="89">
        <f>'5C1B_DArbonne'!AP32+'5C1A_Madison'!AP32+'5C1C_Intl High'!AP32+'5C3_UnvView'!AQ32+'5C1F_L.C. Charter'!AP32+'5C1E_LFNO'!AP32+'5C1D_NOMMA'!AP32+'5C1AE_Noble Minds'!AP32+'5C1J_Jeff Chamber'!AP32+'5C1Q_Advantage'!AP32+'5C1AF_JCFA-Laf'!AP32+'5C1W_Willow'!AP32+'5C1Z_Lincoln Prep'!AP32+'5C1AA_Laurel'!AP32+'5C1AB_Apex'!AP32+'5C1AC_Smothers'!AP32+'5C1AD_Greater'!AP32+'5C1R_Iberville'!AP32+'5C1N_Delta'!AP32+'5C1S_LC Col Prep'!AP32+'5C1T_Northeast'!AP32+'5C1U_Acadiana Ren'!AP32+'5C1I_LA Key'!AP32+'5C1V_Laf Ren'!AP32+'5C1O_Impact'!AP32+'5C1P_Vision'!AP32+'5C2_LAVCA'!AQ32+'5C1H_Southwest'!AP32+'5C1G_JS Clark'!AP32+'5C1AH_BRUP'!AP32+'5C1X_Tangi'!AP32+'5C1Y_GEO'!AP32+'5C1AI_Harmony'!AP32+'5C1AJ_Athlos'!AP32+'5C1AG_Collegiate'!AP32+'5C1M_GEO Mid'!AP32+Placeholder_Tallulah!AP32</f>
        <v>0</v>
      </c>
      <c r="AR32" s="68">
        <f>'5C1B_DArbonne'!AQ32+'5C1A_Madison'!AQ32+'5C1C_Intl High'!AQ32+'5C3_UnvView'!AR32+'5C1F_L.C. Charter'!AQ32+'5C1E_LFNO'!AQ32+'5C1D_NOMMA'!AQ32+'5C1AE_Noble Minds'!AQ32+'5C1J_Jeff Chamber'!AQ32+'5C1Q_Advantage'!AQ32+'5C1AF_JCFA-Laf'!AQ32+'5C1W_Willow'!AQ32+'5C1Z_Lincoln Prep'!AQ32+'5C1AA_Laurel'!AQ32+'5C1AB_Apex'!AQ32+'5C1AC_Smothers'!AQ32+'5C1AD_Greater'!AQ32+'5C1R_Iberville'!AQ32+'5C1N_Delta'!AQ32+'5C1S_LC Col Prep'!AQ32+'5C1T_Northeast'!AQ32+'5C1U_Acadiana Ren'!AQ32+'5C1I_LA Key'!AQ32+'5C1V_Laf Ren'!AQ32+'5C1O_Impact'!AQ32+'5C1P_Vision'!AQ32+'5C2_LAVCA'!AR32+'5C1H_Southwest'!AQ32+'5C1G_JS Clark'!AQ32+'5C1AH_BRUP'!AQ32+'5C1X_Tangi'!AQ32+'5C1Y_GEO'!AQ32+'5C1AI_Harmony'!AQ32+'5C1AJ_Athlos'!AQ32+'5C1AG_Collegiate'!AQ32+'5C1M_GEO Mid'!AQ32+Placeholder_Tallulah!AQ32</f>
        <v>0</v>
      </c>
      <c r="AS32" s="68">
        <f>'5C1B_DArbonne'!AR32+'5C1A_Madison'!AR32+'5C1C_Intl High'!AR32+'5C3_UnvView'!AS32+'5C1F_L.C. Charter'!AR32+'5C1E_LFNO'!AR32+'5C1D_NOMMA'!AR32+'5C1AE_Noble Minds'!AR32+'5C1J_Jeff Chamber'!AR32+'5C1Q_Advantage'!AR32+'5C1AF_JCFA-Laf'!AR32+'5C1W_Willow'!AR32+'5C1Z_Lincoln Prep'!AR32+'5C1AA_Laurel'!AR32+'5C1AB_Apex'!AR32+'5C1AC_Smothers'!AR32+'5C1AD_Greater'!AR32+'5C1R_Iberville'!AR32+'5C1N_Delta'!AR32+'5C1S_LC Col Prep'!AR32+'5C1T_Northeast'!AR32+'5C1U_Acadiana Ren'!AR32+'5C1I_LA Key'!AR32+'5C1V_Laf Ren'!AR32+'5C1O_Impact'!AR32+'5C1P_Vision'!AR32+'5C2_LAVCA'!AS32+'5C1H_Southwest'!AR32+'5C1G_JS Clark'!AR32+'5C1AH_BRUP'!AR32+'5C1X_Tangi'!AR32+'5C1Y_GEO'!AR32+'5C1AI_Harmony'!AR32+'5C1AJ_Athlos'!AR32+'5C1AG_Collegiate'!AR32+'5C1M_GEO Mid'!AR32+Placeholder_Tallulah!AR32</f>
        <v>0</v>
      </c>
      <c r="AT32" s="89">
        <f>'5C1B_DArbonne'!AS32+'5C1A_Madison'!AS32+'5C1C_Intl High'!AS32+'5C3_UnvView'!AT32+'5C1F_L.C. Charter'!AS32+'5C1E_LFNO'!AS32+'5C1D_NOMMA'!AS32+'5C1AE_Noble Minds'!AS32+'5C1J_Jeff Chamber'!AS32+'5C1Q_Advantage'!AS32+'5C1AF_JCFA-Laf'!AS32+'5C1W_Willow'!AS32+'5C1Z_Lincoln Prep'!AS32+'5C1AA_Laurel'!AS32+'5C1AB_Apex'!AS32+'5C1AC_Smothers'!AS32+'5C1AD_Greater'!AS32+'5C1R_Iberville'!AS32+'5C1N_Delta'!AS32+'5C1S_LC Col Prep'!AS32+'5C1T_Northeast'!AS32+'5C1U_Acadiana Ren'!AS32+'5C1I_LA Key'!AS32+'5C1V_Laf Ren'!AS32+'5C1O_Impact'!AS32+'5C1P_Vision'!AS32+'5C2_LAVCA'!AT32+'5C1H_Southwest'!AS32+'5C1G_JS Clark'!AS32+'5C1AH_BRUP'!AS32+'5C1X_Tangi'!AS32+'5C1Y_GEO'!AS32+'5C1AI_Harmony'!AS32+'5C1AJ_Athlos'!AS32+'5C1AG_Collegiate'!AS32+'5C1M_GEO Mid'!AS32+Placeholder_Tallulah!AS32</f>
        <v>1171672</v>
      </c>
      <c r="AU32" s="69">
        <f t="shared" si="1"/>
        <v>0</v>
      </c>
      <c r="AV32" s="86">
        <f t="shared" si="2"/>
        <v>1171672</v>
      </c>
      <c r="AW32" s="189"/>
      <c r="AX32" s="65" t="e">
        <f>'5C1B_DArbonne'!AU32+'5C1A_Madison'!AU32+'5C1C_Intl High'!AU32+'5C3_UnvView'!AV32+'5C1F_L.C. Charter'!AU32+'5C1E_LFNO'!AU32+'5C1D_NOMMA'!AU32+'5C1AE_Noble Minds'!AU32+'5C1J_Jeff Chamber'!AU32+'5C1Q_Advantage'!AU32+'5C1AF_JCFA-Laf'!AU32+'5C1W_Willow'!AU32+'5C1Z_Lincoln Prep'!AU32+'5C1AA_Laurel'!AU32+'5C1AB_Apex'!AU32+'5C1AC_Smothers'!AU32+'5C1AD_Greater'!AU32+'5C1R_Iberville'!AU32+'5C1N_Delta'!AU32+'5C1S_LC Col Prep'!AU32+'5C1T_Northeast'!AU32+'5C1U_Acadiana Ren'!AU32+'5C1I_LA Key'!AU32+'5C1V_Laf Ren'!AU32+'5C1O_Impact'!AU32+'5C1P_Vision'!AU32+'5C2_LAVCA'!AV32+'5C1H_Southwest'!AU32+'5C1G_JS Clark'!AU32+'5C1AH_BRUP'!AU32+'5C1X_Tangi'!AU32+'5C1Y_GEO'!AU32+'5C1AI_Harmony'!AU32+'5C1AJ_Athlos'!AU32+'5C1AG_Collegiate'!AU32+'5C1M_GEO Mid'!AU32+Placeholder_Tallulah!#REF!</f>
        <v>#REF!</v>
      </c>
      <c r="AY32" s="65">
        <f t="shared" si="3"/>
        <v>0</v>
      </c>
      <c r="AZ32" s="65" t="e">
        <f t="shared" si="4"/>
        <v>#REF!</v>
      </c>
    </row>
    <row r="33" spans="1:52" ht="16.149999999999999" customHeight="1" x14ac:dyDescent="0.2">
      <c r="A33" s="54">
        <v>27</v>
      </c>
      <c r="B33" s="55" t="s">
        <v>33</v>
      </c>
      <c r="C33" s="319">
        <f>'5C1B_DArbonne'!C33+'5C1A_Madison'!C33+'5C1C_Intl High'!C33+'5C3_UnvView'!C33+'5C1F_L.C. Charter'!C33+'5C1E_LFNO'!C33+'5C1D_NOMMA'!C33+'5C1AE_Noble Minds'!C33+'5C1J_Jeff Chamber'!C33+'5C1Q_Advantage'!C33+'5C1AF_JCFA-Laf'!C33+'5C1W_Willow'!C33+'5C1Z_Lincoln Prep'!C33+'5C1AA_Laurel'!C33+'5C1AB_Apex'!C33+'5C1AC_Smothers'!C33+'5C1AD_Greater'!C33+'5C1R_Iberville'!C33+'5C1N_Delta'!C33+'5C1S_LC Col Prep'!C33+'5C1T_Northeast'!C33+'5C1U_Acadiana Ren'!C33+'5C1I_LA Key'!C33+'5C1V_Laf Ren'!C33+'5C1O_Impact'!C33+'5C1P_Vision'!C33+'5C2_LAVCA'!C33+'5C1H_Southwest'!C33+'5C1G_JS Clark'!C33+'5C1AH_BRUP'!C33+'5C1X_Tangi'!C33+'5C1Y_GEO'!C33+'5C1AI_Harmony'!C33+'5C1AJ_Athlos'!C33+'5C1AG_Collegiate'!C33+'5C1M_GEO Mid'!C33+Placeholder_Tallulah!C33</f>
        <v>0</v>
      </c>
      <c r="D33" s="56">
        <f>'Source Data'!H33</f>
        <v>5228.5444628948371</v>
      </c>
      <c r="E33" s="74">
        <f>'5C1B_DArbonne'!E33+'5C1A_Madison'!E33+'5C1C_Intl High'!E33+'5C3_UnvView'!E33+'5C1F_L.C. Charter'!E33+'5C1E_LFNO'!E33+'5C1D_NOMMA'!E33+'5C1AE_Noble Minds'!E33+'5C1J_Jeff Chamber'!E33+'5C1Q_Advantage'!E33+'5C1AF_JCFA-Laf'!E33+'5C1W_Willow'!E33+'5C1Z_Lincoln Prep'!E33+'5C1AA_Laurel'!E33+'5C1AB_Apex'!E33+'5C1AC_Smothers'!E33+'5C1AD_Greater'!E33+'5C1R_Iberville'!E33+'5C1N_Delta'!E33+'5C1S_LC Col Prep'!E33+'5C1T_Northeast'!E33+'5C1U_Acadiana Ren'!E33+'5C1I_LA Key'!E33+'5C1V_Laf Ren'!E33+'5C1O_Impact'!E33+'5C1P_Vision'!E33+'5C2_LAVCA'!E33+'5C1H_Southwest'!E33+'5C1G_JS Clark'!E33+'5C1AH_BRUP'!E33+'5C1X_Tangi'!E33+'5C1Y_GEO'!E33+'5C1AI_Harmony'!E33+'5C1AJ_Athlos'!E33+'5C1AG_Collegiate'!E33+'5C1M_GEO Mid'!E33+Placeholder_Tallulah!E33</f>
        <v>0</v>
      </c>
      <c r="F33" s="337">
        <f>'5C1B_DArbonne'!F33+'5C1A_Madison'!F33+'5C1C_Intl High'!F33+'5C3_UnvView'!F33+'5C1F_L.C. Charter'!F33+'5C1E_LFNO'!F33+'5C1D_NOMMA'!F33+'5C1AE_Noble Minds'!F33+'5C1J_Jeff Chamber'!F33+'5C1Q_Advantage'!F33+'5C1AF_JCFA-Laf'!F33+'5C1W_Willow'!F33+'5C1Z_Lincoln Prep'!F33+'5C1AA_Laurel'!F33+'5C1AB_Apex'!F33+'5C1AC_Smothers'!F33+'5C1AD_Greater'!F33+'5C1R_Iberville'!F33+'5C1N_Delta'!F33+'5C1S_LC Col Prep'!F33+'5C1T_Northeast'!F33+'5C1U_Acadiana Ren'!F33+'5C1I_LA Key'!F33+'5C1V_Laf Ren'!F33+'5C1O_Impact'!F33+'5C1P_Vision'!F33+'5C2_LAVCA'!F33+'5C1H_Southwest'!F33+'5C1G_JS Clark'!F33+'5C1AH_BRUP'!F33+'5C1X_Tangi'!F33+'5C1Y_GEO'!F33+'5C1AI_Harmony'!F33+'5C1AJ_Athlos'!F33+'5C1AG_Collegiate'!F33+'5C1M_GEO Mid'!F33+Placeholder_Tallulah!F33</f>
        <v>0</v>
      </c>
      <c r="G33" s="56">
        <f>'Source Data'!I33</f>
        <v>687.4036243637745</v>
      </c>
      <c r="H33" s="74">
        <f>'5C1B_DArbonne'!H33+'5C1A_Madison'!H33+'5C1C_Intl High'!H33+'5C3_UnvView'!H33+'5C1F_L.C. Charter'!H33+'5C1E_LFNO'!H33+'5C1D_NOMMA'!H33+'5C1AE_Noble Minds'!H33+'5C1J_Jeff Chamber'!H33+'5C1Q_Advantage'!H33+'5C1AF_JCFA-Laf'!H33+'5C1W_Willow'!H33+'5C1Z_Lincoln Prep'!H33+'5C1AA_Laurel'!H33+'5C1AB_Apex'!H33+'5C1AC_Smothers'!H33+'5C1AD_Greater'!H33+'5C1R_Iberville'!H33+'5C1N_Delta'!H33+'5C1S_LC Col Prep'!H33+'5C1T_Northeast'!H33+'5C1U_Acadiana Ren'!H33+'5C1I_LA Key'!H33+'5C1V_Laf Ren'!H33+'5C1O_Impact'!H33+'5C1P_Vision'!H33+'5C2_LAVCA'!H33+'5C1H_Southwest'!H33+'5C1G_JS Clark'!H33+'5C1AH_BRUP'!H33+'5C1X_Tangi'!H33+'5C1Y_GEO'!H33+'5C1AI_Harmony'!H33+'5C1AJ_Athlos'!H33+'5C1AG_Collegiate'!H33+'5C1M_GEO Mid'!H33+Placeholder_Tallulah!H33</f>
        <v>0</v>
      </c>
      <c r="I33" s="337">
        <f>'5C1B_DArbonne'!I33+'5C1A_Madison'!I33+'5C1C_Intl High'!I33+'5C3_UnvView'!I33+'5C1F_L.C. Charter'!I33+'5C1E_LFNO'!I33+'5C1D_NOMMA'!I33+'5C1AE_Noble Minds'!I33+'5C1J_Jeff Chamber'!I33+'5C1Q_Advantage'!I33+'5C1AF_JCFA-Laf'!I33+'5C1W_Willow'!I33+'5C1Z_Lincoln Prep'!I33+'5C1AA_Laurel'!I33+'5C1AB_Apex'!I33+'5C1AC_Smothers'!I33+'5C1AD_Greater'!I33+'5C1R_Iberville'!I33+'5C1N_Delta'!I33+'5C1S_LC Col Prep'!I33+'5C1T_Northeast'!I33+'5C1U_Acadiana Ren'!I33+'5C1I_LA Key'!I33+'5C1V_Laf Ren'!I33+'5C1O_Impact'!I33+'5C1P_Vision'!I33+'5C2_LAVCA'!I33+'5C1H_Southwest'!I33+'5C1G_JS Clark'!I33+'5C1AH_BRUP'!I33+'5C1X_Tangi'!I33+'5C1Y_GEO'!I33+'5C1AI_Harmony'!I33+'5C1AJ_Athlos'!I33+'5C1AG_Collegiate'!I33+'5C1M_GEO Mid'!I33+Placeholder_Tallulah!I33</f>
        <v>0</v>
      </c>
      <c r="J33" s="56">
        <f>'Source Data'!J33</f>
        <v>187.4737157355749</v>
      </c>
      <c r="K33" s="74">
        <f>'5C1B_DArbonne'!K33+'5C1A_Madison'!K33+'5C1C_Intl High'!K33+'5C3_UnvView'!K33+'5C1F_L.C. Charter'!K33+'5C1E_LFNO'!K33+'5C1D_NOMMA'!K33+'5C1AE_Noble Minds'!K33+'5C1J_Jeff Chamber'!K33+'5C1Q_Advantage'!K33+'5C1AF_JCFA-Laf'!K33+'5C1W_Willow'!K33+'5C1Z_Lincoln Prep'!K33+'5C1AA_Laurel'!K33+'5C1AB_Apex'!K33+'5C1AC_Smothers'!K33+'5C1AD_Greater'!K33+'5C1R_Iberville'!K33+'5C1N_Delta'!K33+'5C1S_LC Col Prep'!K33+'5C1T_Northeast'!K33+'5C1U_Acadiana Ren'!K33+'5C1I_LA Key'!K33+'5C1V_Laf Ren'!K33+'5C1O_Impact'!K33+'5C1P_Vision'!K33+'5C2_LAVCA'!K33+'5C1H_Southwest'!K33+'5C1G_JS Clark'!K33+'5C1AH_BRUP'!K33+'5C1X_Tangi'!K33+'5C1Y_GEO'!K33+'5C1AI_Harmony'!K33+'5C1AJ_Athlos'!K33+'5C1AG_Collegiate'!K33+'5C1M_GEO Mid'!K33+Placeholder_Tallulah!K33</f>
        <v>0</v>
      </c>
      <c r="L33" s="337">
        <f>'5C1B_DArbonne'!L33+'5C1A_Madison'!L33+'5C1C_Intl High'!L33+'5C3_UnvView'!L33+'5C1F_L.C. Charter'!L33+'5C1E_LFNO'!L33+'5C1D_NOMMA'!L33+'5C1AE_Noble Minds'!L33+'5C1J_Jeff Chamber'!L33+'5C1Q_Advantage'!L33+'5C1AF_JCFA-Laf'!L33+'5C1W_Willow'!L33+'5C1Z_Lincoln Prep'!L33+'5C1AA_Laurel'!L33+'5C1AB_Apex'!L33+'5C1AC_Smothers'!L33+'5C1AD_Greater'!L33+'5C1R_Iberville'!L33+'5C1N_Delta'!L33+'5C1S_LC Col Prep'!L33+'5C1T_Northeast'!L33+'5C1U_Acadiana Ren'!L33+'5C1I_LA Key'!L33+'5C1V_Laf Ren'!L33+'5C1O_Impact'!L33+'5C1P_Vision'!L33+'5C2_LAVCA'!L33+'5C1H_Southwest'!L33+'5C1G_JS Clark'!L33+'5C1AH_BRUP'!L33+'5C1X_Tangi'!L33+'5C1Y_GEO'!L33+'5C1AI_Harmony'!L33+'5C1AJ_Athlos'!L33+'5C1AG_Collegiate'!L33+'5C1M_GEO Mid'!L33+Placeholder_Tallulah!L33</f>
        <v>0</v>
      </c>
      <c r="M33" s="56">
        <f>'Source Data'!K33</f>
        <v>4686.842893389372</v>
      </c>
      <c r="N33" s="74">
        <f>'5C1B_DArbonne'!N33+'5C1A_Madison'!N33+'5C1C_Intl High'!N33+'5C3_UnvView'!N33+'5C1F_L.C. Charter'!N33+'5C1E_LFNO'!N33+'5C1D_NOMMA'!N33+'5C1AE_Noble Minds'!N33+'5C1J_Jeff Chamber'!N33+'5C1Q_Advantage'!N33+'5C1AF_JCFA-Laf'!N33+'5C1W_Willow'!N33+'5C1Z_Lincoln Prep'!N33+'5C1AA_Laurel'!N33+'5C1AB_Apex'!N33+'5C1AC_Smothers'!N33+'5C1AD_Greater'!N33+'5C1R_Iberville'!N33+'5C1N_Delta'!N33+'5C1S_LC Col Prep'!N33+'5C1T_Northeast'!N33+'5C1U_Acadiana Ren'!N33+'5C1I_LA Key'!N33+'5C1V_Laf Ren'!N33+'5C1O_Impact'!N33+'5C1P_Vision'!N33+'5C2_LAVCA'!N33+'5C1H_Southwest'!N33+'5C1G_JS Clark'!N33+'5C1AH_BRUP'!N33+'5C1X_Tangi'!N33+'5C1Y_GEO'!N33+'5C1AI_Harmony'!N33+'5C1AJ_Athlos'!N33+'5C1AG_Collegiate'!N33+'5C1M_GEO Mid'!N33+Placeholder_Tallulah!N33</f>
        <v>0</v>
      </c>
      <c r="O33" s="337">
        <f>'5C1B_DArbonne'!O33+'5C1A_Madison'!O33+'5C1C_Intl High'!O33+'5C3_UnvView'!O33+'5C1F_L.C. Charter'!O33+'5C1E_LFNO'!O33+'5C1D_NOMMA'!O33+'5C1AE_Noble Minds'!O33+'5C1J_Jeff Chamber'!O33+'5C1Q_Advantage'!O33+'5C1AF_JCFA-Laf'!O33+'5C1W_Willow'!O33+'5C1Z_Lincoln Prep'!O33+'5C1AA_Laurel'!O33+'5C1AB_Apex'!O33+'5C1AC_Smothers'!O33+'5C1AD_Greater'!O33+'5C1R_Iberville'!O33+'5C1N_Delta'!O33+'5C1S_LC Col Prep'!O33+'5C1T_Northeast'!O33+'5C1U_Acadiana Ren'!O33+'5C1I_LA Key'!O33+'5C1V_Laf Ren'!O33+'5C1O_Impact'!O33+'5C1P_Vision'!O33+'5C2_LAVCA'!O33+'5C1H_Southwest'!O33+'5C1G_JS Clark'!O33+'5C1AH_BRUP'!O33+'5C1X_Tangi'!O33+'5C1Y_GEO'!O33+'5C1AI_Harmony'!O33+'5C1AJ_Athlos'!O33+'5C1AG_Collegiate'!O33+'5C1M_GEO Mid'!O33+Placeholder_Tallulah!O33</f>
        <v>0</v>
      </c>
      <c r="P33" s="56">
        <f>'Source Data'!L33</f>
        <v>1874.7371573557489</v>
      </c>
      <c r="Q33" s="74">
        <f>'5C1B_DArbonne'!Q33+'5C1A_Madison'!Q33+'5C1C_Intl High'!Q33+'5C3_UnvView'!Q33+'5C1F_L.C. Charter'!Q33+'5C1E_LFNO'!Q33+'5C1D_NOMMA'!Q33+'5C1AE_Noble Minds'!Q33+'5C1J_Jeff Chamber'!Q33+'5C1Q_Advantage'!Q33+'5C1AF_JCFA-Laf'!Q33+'5C1W_Willow'!Q33+'5C1Z_Lincoln Prep'!Q33+'5C1AA_Laurel'!Q33+'5C1AB_Apex'!Q33+'5C1AC_Smothers'!Q33+'5C1AD_Greater'!Q33+'5C1R_Iberville'!Q33+'5C1N_Delta'!Q33+'5C1S_LC Col Prep'!Q33+'5C1T_Northeast'!Q33+'5C1U_Acadiana Ren'!Q33+'5C1I_LA Key'!Q33+'5C1V_Laf Ren'!Q33+'5C1O_Impact'!Q33+'5C1P_Vision'!Q33+'5C2_LAVCA'!Q33+'5C1H_Southwest'!Q33+'5C1G_JS Clark'!Q33+'5C1AH_BRUP'!Q33+'5C1X_Tangi'!Q33+'5C1Y_GEO'!Q33+'5C1AI_Harmony'!Q33+'5C1AJ_Athlos'!Q33+'5C1AG_Collegiate'!Q33+'5C1M_GEO Mid'!Q33+Placeholder_Tallulah!Q33</f>
        <v>0</v>
      </c>
      <c r="R33" s="93">
        <f>'5C1B_DArbonne'!R33+'5C1A_Madison'!R33+'5C1C_Intl High'!R33+'5C3_UnvView'!R33+'5C1F_L.C. Charter'!R33+'5C1E_LFNO'!R33+'5C1D_NOMMA'!R33+'5C1AE_Noble Minds'!R33+'5C1J_Jeff Chamber'!R33+'5C1Q_Advantage'!R33+'5C1AF_JCFA-Laf'!R33+'5C1W_Willow'!R33+'5C1Z_Lincoln Prep'!R33+'5C1AA_Laurel'!R33+'5C1AB_Apex'!R33+'5C1AC_Smothers'!R33+'5C1AD_Greater'!R33+'5C1R_Iberville'!R33+'5C1N_Delta'!R33+'5C1S_LC Col Prep'!R33+'5C1T_Northeast'!R33+'5C1U_Acadiana Ren'!R33+'5C1I_LA Key'!R33+'5C1V_Laf Ren'!R33+'5C1O_Impact'!R33+'5C1P_Vision'!R33+'5C2_LAVCA'!R33+'5C1H_Southwest'!R33+'5C1G_JS Clark'!R33+'5C1AH_BRUP'!R33+'5C1X_Tangi'!R33+'5C1Y_GEO'!R33+'5C1AI_Harmony'!R33+'5C1AJ_Athlos'!R33+'5C1AG_Collegiate'!R33+'5C1M_GEO Mid'!R33+Placeholder_Tallulah!R33</f>
        <v>136759</v>
      </c>
      <c r="S33" s="1373">
        <f>'5C3_UnvView'!S33+'5C2_LAVCA'!S33</f>
        <v>12566</v>
      </c>
      <c r="T33" s="56">
        <f>'5C1B_DArbonne'!S33+'5C1A_Madison'!S33+'5C1C_Intl High'!S33+'5C3_UnvView'!T33+'5C1F_L.C. Charter'!S33+'5C1E_LFNO'!S33+'5C1D_NOMMA'!S33+'5C1AE_Noble Minds'!S33+'5C1J_Jeff Chamber'!S33+'5C1Q_Advantage'!S33+'5C1AF_JCFA-Laf'!S33+'5C1W_Willow'!S33+'5C1Z_Lincoln Prep'!S33+'5C1AA_Laurel'!S33+'5C1AB_Apex'!S33+'5C1AC_Smothers'!S33+'5C1AD_Greater'!S33+'5C1R_Iberville'!S33+'5C1N_Delta'!S33+'5C1S_LC Col Prep'!S33+'5C1T_Northeast'!S33+'5C1U_Acadiana Ren'!S33+'5C1I_LA Key'!S33+'5C1V_Laf Ren'!S33+'5C1O_Impact'!S33+'5C1P_Vision'!S33+'5C2_LAVCA'!T33+'5C1H_Southwest'!S33+'5C1G_JS Clark'!S33+'5C1AH_BRUP'!S33+'5C1X_Tangi'!S33+'5C1Y_GEO'!S33+'5C1AI_Harmony'!S33+'5C1AJ_Athlos'!S33+'5C1AG_Collegiate'!S33+'5C1M_GEO Mid'!S33+Placeholder_Tallulah!S33</f>
        <v>0</v>
      </c>
      <c r="U33" s="56">
        <f>'5C1B_DArbonne'!T33+'5C1A_Madison'!T33+'5C1C_Intl High'!T33+'5C3_UnvView'!U33+'5C1F_L.C. Charter'!T33+'5C1E_LFNO'!T33+'5C1D_NOMMA'!T33+'5C1AE_Noble Minds'!T33+'5C1J_Jeff Chamber'!T33+'5C1Q_Advantage'!T33+'5C1AF_JCFA-Laf'!T33+'5C1W_Willow'!T33+'5C1Z_Lincoln Prep'!T33+'5C1AA_Laurel'!T33+'5C1AB_Apex'!T33+'5C1AC_Smothers'!T33+'5C1AD_Greater'!T33+'5C1R_Iberville'!T33+'5C1N_Delta'!T33+'5C1S_LC Col Prep'!T33+'5C1T_Northeast'!T33+'5C1U_Acadiana Ren'!T33+'5C1I_LA Key'!T33+'5C1V_Laf Ren'!T33+'5C1O_Impact'!T33+'5C1P_Vision'!T33+'5C2_LAVCA'!U33+'5C1H_Southwest'!T33+'5C1G_JS Clark'!T33+'5C1AH_BRUP'!T33+'5C1X_Tangi'!T33+'5C1Y_GEO'!T33+'5C1AI_Harmony'!T33+'5C1AJ_Athlos'!T33+'5C1AG_Collegiate'!T33+'5C1M_GEO Mid'!T33+Placeholder_Tallulah!T33</f>
        <v>0</v>
      </c>
      <c r="V33" s="57">
        <f>'5C1B_DArbonne'!U33+'5C1A_Madison'!U33+'5C1C_Intl High'!U33+'5C3_UnvView'!V33+'5C1F_L.C. Charter'!U33+'5C1E_LFNO'!U33+'5C1D_NOMMA'!U33+'5C1AE_Noble Minds'!U33+'5C1J_Jeff Chamber'!U33+'5C1Q_Advantage'!U33+'5C1AF_JCFA-Laf'!U33+'5C1W_Willow'!U33+'5C1Z_Lincoln Prep'!U33+'5C1AA_Laurel'!U33+'5C1AB_Apex'!U33+'5C1AC_Smothers'!U33+'5C1AD_Greater'!U33+'5C1R_Iberville'!U33+'5C1N_Delta'!U33+'5C1S_LC Col Prep'!U33+'5C1T_Northeast'!U33+'5C1U_Acadiana Ren'!U33+'5C1I_LA Key'!U33+'5C1V_Laf Ren'!U33+'5C1O_Impact'!U33+'5C1P_Vision'!U33+'5C2_LAVCA'!V33+'5C1H_Southwest'!U33+'5C1G_JS Clark'!U33+'5C1AH_BRUP'!U33+'5C1X_Tangi'!U33+'5C1Y_GEO'!U33+'5C1AI_Harmony'!U33+'5C1AJ_Athlos'!U33+'5C1AG_Collegiate'!U33+'5C1M_GEO Mid'!U33+Placeholder_Tallulah!U33</f>
        <v>0</v>
      </c>
      <c r="W33" s="93">
        <f>'5C1B_DArbonne'!V33+'5C1A_Madison'!V33+'5C1C_Intl High'!V33+'5C3_UnvView'!W33+'5C1F_L.C. Charter'!V33+'5C1E_LFNO'!V33+'5C1D_NOMMA'!V33+'5C1AE_Noble Minds'!V33+'5C1J_Jeff Chamber'!V33+'5C1Q_Advantage'!V33+'5C1AF_JCFA-Laf'!V33+'5C1W_Willow'!V33+'5C1Z_Lincoln Prep'!V33+'5C1AA_Laurel'!V33+'5C1AB_Apex'!V33+'5C1AC_Smothers'!V33+'5C1AD_Greater'!V33+'5C1R_Iberville'!V33+'5C1N_Delta'!V33+'5C1S_LC Col Prep'!V33+'5C1T_Northeast'!V33+'5C1U_Acadiana Ren'!V33+'5C1I_LA Key'!V33+'5C1V_Laf Ren'!V33+'5C1O_Impact'!V33+'5C1P_Vision'!V33+'5C2_LAVCA'!W33+'5C1H_Southwest'!V33+'5C1G_JS Clark'!V33+'5C1AH_BRUP'!V33+'5C1X_Tangi'!V33+'5C1Y_GEO'!V33+'5C1AI_Harmony'!V33+'5C1AJ_Athlos'!V33+'5C1AG_Collegiate'!V33+'5C1M_GEO Mid'!V33+Placeholder_Tallulah!V33</f>
        <v>0</v>
      </c>
      <c r="X33" s="74">
        <f>'5C1B_DArbonne'!W33+'5C1A_Madison'!W33+'5C1C_Intl High'!W33+'5C3_UnvView'!X33+'5C1F_L.C. Charter'!W33+'5C1E_LFNO'!W33+'5C1D_NOMMA'!W33+'5C1AE_Noble Minds'!W33+'5C1J_Jeff Chamber'!W33+'5C1Q_Advantage'!W33+'5C1AF_JCFA-Laf'!W33+'5C1W_Willow'!W33+'5C1Z_Lincoln Prep'!W33+'5C1AA_Laurel'!W33+'5C1AB_Apex'!W33+'5C1AC_Smothers'!W33+'5C1AD_Greater'!W33+'5C1R_Iberville'!W33+'5C1N_Delta'!W33+'5C1S_LC Col Prep'!W33+'5C1T_Northeast'!W33+'5C1U_Acadiana Ren'!W33+'5C1I_LA Key'!W33+'5C1V_Laf Ren'!W33+'5C1O_Impact'!W33+'5C1P_Vision'!W33+'5C2_LAVCA'!X33+'5C1H_Southwest'!W33+'5C1G_JS Clark'!W33+'5C1AH_BRUP'!W33+'5C1X_Tangi'!W33+'5C1Y_GEO'!W33+'5C1AI_Harmony'!W33+'5C1AJ_Athlos'!W33+'5C1AG_Collegiate'!W33+'5C1M_GEO Mid'!W33+Placeholder_Tallulah!W33</f>
        <v>0</v>
      </c>
      <c r="Y33" s="93">
        <f>'5C1B_DArbonne'!X33+'5C1A_Madison'!X33+'5C1C_Intl High'!X33+'5C3_UnvView'!Y33+'5C1F_L.C. Charter'!X33+'5C1E_LFNO'!X33+'5C1D_NOMMA'!X33+'5C1AE_Noble Minds'!X33+'5C1J_Jeff Chamber'!X33+'5C1Q_Advantage'!X33+'5C1AF_JCFA-Laf'!X33+'5C1W_Willow'!X33+'5C1Z_Lincoln Prep'!X33+'5C1AA_Laurel'!X33+'5C1AB_Apex'!X33+'5C1AC_Smothers'!X33+'5C1AD_Greater'!X33+'5C1R_Iberville'!X33+'5C1N_Delta'!X33+'5C1S_LC Col Prep'!X33+'5C1T_Northeast'!X33+'5C1U_Acadiana Ren'!X33+'5C1I_LA Key'!X33+'5C1V_Laf Ren'!X33+'5C1O_Impact'!X33+'5C1P_Vision'!X33+'5C2_LAVCA'!Y33+'5C1H_Southwest'!X33+'5C1G_JS Clark'!X33+'5C1AH_BRUP'!X33+'5C1X_Tangi'!X33+'5C1Y_GEO'!X33+'5C1AI_Harmony'!X33+'5C1AJ_Athlos'!X33+'5C1AG_Collegiate'!X33+'5C1M_GEO Mid'!X33+Placeholder_Tallulah!X33</f>
        <v>0</v>
      </c>
      <c r="Z33" s="56">
        <f>'5C1B_DArbonne'!Y33+'5C1A_Madison'!Y33+'5C1C_Intl High'!Y33+'5C3_UnvView'!Z33+'5C1F_L.C. Charter'!Y33+'5C1E_LFNO'!Y33+'5C1D_NOMMA'!Y33+'5C1AE_Noble Minds'!Y33+'5C1J_Jeff Chamber'!Y33+'5C1Q_Advantage'!Y33+'5C1AF_JCFA-Laf'!Y33+'5C1W_Willow'!Y33+'5C1Z_Lincoln Prep'!Y33+'5C1AA_Laurel'!Y33+'5C1AB_Apex'!Y33+'5C1AC_Smothers'!Y33+'5C1AD_Greater'!Y33+'5C1R_Iberville'!Y33+'5C1N_Delta'!Y33+'5C1S_LC Col Prep'!Y33+'5C1T_Northeast'!Y33+'5C1U_Acadiana Ren'!Y33+'5C1I_LA Key'!Y33+'5C1V_Laf Ren'!Y33+'5C1O_Impact'!Y33+'5C1P_Vision'!Y33+'5C2_LAVCA'!Z33+'5C1H_Southwest'!Y33+'5C1G_JS Clark'!Y33+'5C1AH_BRUP'!Y33+'5C1X_Tangi'!Y33+'5C1Y_GEO'!Y33+'5C1AI_Harmony'!Y33+'5C1AJ_Athlos'!Y33+'5C1AG_Collegiate'!Y33+'5C1M_GEO Mid'!Y33+Placeholder_Tallulah!Y33</f>
        <v>0</v>
      </c>
      <c r="AA33" s="93">
        <f>'5C1B_DArbonne'!Z33+'5C1A_Madison'!Z33+'5C1C_Intl High'!Z33+'5C3_UnvView'!AA33+'5C1F_L.C. Charter'!Z33+'5C1E_LFNO'!Z33+'5C1D_NOMMA'!Z33+'5C1AE_Noble Minds'!Z33+'5C1J_Jeff Chamber'!Z33+'5C1Q_Advantage'!Z33+'5C1AF_JCFA-Laf'!Z33+'5C1W_Willow'!Z33+'5C1Z_Lincoln Prep'!Z33+'5C1AA_Laurel'!Z33+'5C1AB_Apex'!Z33+'5C1AC_Smothers'!Z33+'5C1AD_Greater'!Z33+'5C1R_Iberville'!Z33+'5C1N_Delta'!Z33+'5C1S_LC Col Prep'!Z33+'5C1T_Northeast'!Z33+'5C1U_Acadiana Ren'!Z33+'5C1I_LA Key'!Z33+'5C1V_Laf Ren'!Z33+'5C1O_Impact'!Z33+'5C1P_Vision'!Z33+'5C2_LAVCA'!AA33+'5C1H_Southwest'!Z33+'5C1G_JS Clark'!Z33+'5C1AH_BRUP'!Z33+'5C1X_Tangi'!Z33+'5C1Y_GEO'!Z33+'5C1AI_Harmony'!Z33+'5C1AJ_Athlos'!Z33+'5C1AG_Collegiate'!Z33+'5C1M_GEO Mid'!Z33+Placeholder_Tallulah!Z33</f>
        <v>0</v>
      </c>
      <c r="AB33" s="56">
        <f>'5C1B_DArbonne'!AA33+'5C1A_Madison'!AA33+'5C1C_Intl High'!AA33+'5C3_UnvView'!AB33+'5C1F_L.C. Charter'!AA33+'5C1E_LFNO'!AA33+'5C1D_NOMMA'!AA33+'5C1AE_Noble Minds'!AA33+'5C1J_Jeff Chamber'!AA33+'5C1Q_Advantage'!AA33+'5C1AF_JCFA-Laf'!AA33+'5C1W_Willow'!AA33+'5C1Z_Lincoln Prep'!AA33+'5C1AA_Laurel'!AA33+'5C1AB_Apex'!AA33+'5C1AC_Smothers'!AA33+'5C1AD_Greater'!AA33+'5C1R_Iberville'!AA33+'5C1N_Delta'!AA33+'5C1S_LC Col Prep'!AA33+'5C1T_Northeast'!AA33+'5C1U_Acadiana Ren'!AA33+'5C1I_LA Key'!AA33+'5C1V_Laf Ren'!AA33+'5C1O_Impact'!AA33+'5C1P_Vision'!AA33+'5C2_LAVCA'!AB33+'5C1H_Southwest'!AA33+'5C1G_JS Clark'!AA33+'5C1AH_BRUP'!AA33+'5C1X_Tangi'!AA33+'5C1Y_GEO'!AA33+'5C1AI_Harmony'!AA33+'5C1AJ_Athlos'!AA33+'5C1AG_Collegiate'!AA33+'5C1M_GEO Mid'!AA33+Placeholder_Tallulah!AA33</f>
        <v>0</v>
      </c>
      <c r="AC33" s="56">
        <f>'5C1B_DArbonne'!AB33+'5C1A_Madison'!AB33+'5C1C_Intl High'!AB33+'5C3_UnvView'!AC33+'5C1F_L.C. Charter'!AB33+'5C1E_LFNO'!AB33+'5C1D_NOMMA'!AB33+'5C1AE_Noble Minds'!AB33+'5C1J_Jeff Chamber'!AB33+'5C1Q_Advantage'!AB33+'5C1AF_JCFA-Laf'!AB33+'5C1W_Willow'!AB33+'5C1Z_Lincoln Prep'!AB33+'5C1AA_Laurel'!AB33+'5C1AB_Apex'!AB33+'5C1AC_Smothers'!AB33+'5C1AD_Greater'!AB33+'5C1R_Iberville'!AB33+'5C1N_Delta'!AB33+'5C1S_LC Col Prep'!AB33+'5C1T_Northeast'!AB33+'5C1U_Acadiana Ren'!AB33+'5C1I_LA Key'!AB33+'5C1V_Laf Ren'!AB33+'5C1O_Impact'!AB33+'5C1P_Vision'!AB33+'5C2_LAVCA'!AC33+'5C1H_Southwest'!AB33+'5C1G_JS Clark'!AB33+'5C1AH_BRUP'!AB33+'5C1X_Tangi'!AB33+'5C1Y_GEO'!AB33+'5C1AI_Harmony'!AB33+'5C1AJ_Athlos'!AB33+'5C1AG_Collegiate'!AB33+'5C1M_GEO Mid'!AB33+Placeholder_Tallulah!AB33</f>
        <v>0</v>
      </c>
      <c r="AD33" s="93">
        <f>'5C1B_DArbonne'!AC33+'5C1A_Madison'!AC33+'5C1C_Intl High'!AC33+'5C3_UnvView'!AD33+'5C1F_L.C. Charter'!AC33+'5C1E_LFNO'!AC33+'5C1D_NOMMA'!AC33+'5C1AE_Noble Minds'!AC33+'5C1J_Jeff Chamber'!AC33+'5C1Q_Advantage'!AC33+'5C1AF_JCFA-Laf'!AC33+'5C1W_Willow'!AC33+'5C1Z_Lincoln Prep'!AC33+'5C1AA_Laurel'!AC33+'5C1AB_Apex'!AC33+'5C1AC_Smothers'!AC33+'5C1AD_Greater'!AC33+'5C1R_Iberville'!AC33+'5C1N_Delta'!AC33+'5C1S_LC Col Prep'!AC33+'5C1T_Northeast'!AC33+'5C1U_Acadiana Ren'!AC33+'5C1I_LA Key'!AC33+'5C1V_Laf Ren'!AC33+'5C1O_Impact'!AC33+'5C1P_Vision'!AC33+'5C2_LAVCA'!AD33+'5C1H_Southwest'!AC33+'5C1G_JS Clark'!AC33+'5C1AH_BRUP'!AC33+'5C1X_Tangi'!AC33+'5C1Y_GEO'!AC33+'5C1AI_Harmony'!AC33+'5C1AJ_Athlos'!AC33+'5C1AG_Collegiate'!AC33+'5C1M_GEO Mid'!AC33+Placeholder_Tallulah!AC33</f>
        <v>0</v>
      </c>
      <c r="AE33" s="97">
        <f>'5C1B_DArbonne'!AD33+'5C1A_Madison'!AD33+'5C1C_Intl High'!AD33+'5C3_UnvView'!AE33+'5C1F_L.C. Charter'!AD33+'5C1E_LFNO'!AD33+'5C1D_NOMMA'!AD33+'5C1AE_Noble Minds'!AD33+'5C1J_Jeff Chamber'!AD33+'5C1Q_Advantage'!AD33+'5C1AF_JCFA-Laf'!AD33+'5C1W_Willow'!AD33+'5C1Z_Lincoln Prep'!AD33+'5C1AA_Laurel'!AD33+'5C1AB_Apex'!AD33+'5C1AC_Smothers'!AD33+'5C1AD_Greater'!AD33+'5C1R_Iberville'!AD33+'5C1N_Delta'!AD33+'5C1S_LC Col Prep'!AD33+'5C1T_Northeast'!AD33+'5C1U_Acadiana Ren'!AD33+'5C1I_LA Key'!AD33+'5C1V_Laf Ren'!AD33+'5C1O_Impact'!AD33+'5C1P_Vision'!AD33+'5C2_LAVCA'!AE33+'5C1H_Southwest'!AD33+'5C1G_JS Clark'!AD33+'5C1AH_BRUP'!AD33+'5C1X_Tangi'!AD33+'5C1Y_GEO'!AD33+'5C1AI_Harmony'!AD33+'5C1AJ_Athlos'!AD33+'5C1AG_Collegiate'!AD33+'5C1M_GEO Mid'!AD33+Placeholder_Tallulah!AD33</f>
        <v>0</v>
      </c>
      <c r="AF33" s="75">
        <f>'Source Data'!N33</f>
        <v>3623</v>
      </c>
      <c r="AG33" s="90">
        <f>'5C1B_DArbonne'!AF33+'5C1A_Madison'!AF33+'5C1C_Intl High'!AF33+'5C3_UnvView'!AG33+'5C1F_L.C. Charter'!AF33+'5C1E_LFNO'!AF33+'5C1D_NOMMA'!AF33+'5C1AE_Noble Minds'!AF33+'5C1J_Jeff Chamber'!AF33+'5C1Q_Advantage'!AF33+'5C1AF_JCFA-Laf'!AF33+'5C1W_Willow'!AF33+'5C1Z_Lincoln Prep'!AF33+'5C1AA_Laurel'!AF33+'5C1AB_Apex'!AF33+'5C1AC_Smothers'!AF33+'5C1AD_Greater'!AF33+'5C1R_Iberville'!AF33+'5C1N_Delta'!AF33+'5C1S_LC Col Prep'!AF33+'5C1T_Northeast'!AF33+'5C1U_Acadiana Ren'!AF33+'5C1I_LA Key'!AF33+'5C1V_Laf Ren'!AF33+'5C1O_Impact'!AF33+'5C1P_Vision'!AF33+'5C2_LAVCA'!AG33+'5C1H_Southwest'!AF33+'5C1G_JS Clark'!AF33+'5C1AH_BRUP'!AF33+'5C1X_Tangi'!AF33+'5C1Y_GEO'!AF33+'5C1AI_Harmony'!AF33+'5C1AJ_Athlos'!AF33+'5C1AG_Collegiate'!AF33+'5C1M_GEO Mid'!AF33+Placeholder_Tallulah!AF33</f>
        <v>0</v>
      </c>
      <c r="AH33" s="319">
        <f>'5C1B_DArbonne'!AG33+'5C1A_Madison'!AG33+'5C1C_Intl High'!AG33+'5C3_UnvView'!AH33+'5C1F_L.C. Charter'!AG33+'5C1E_LFNO'!AG33+'5C1D_NOMMA'!AG33+'5C1AE_Noble Minds'!AG33+'5C1J_Jeff Chamber'!AG33+'5C1Q_Advantage'!AG33+'5C1AF_JCFA-Laf'!AG33+'5C1W_Willow'!AG33+'5C1Z_Lincoln Prep'!AG33+'5C1AA_Laurel'!AG33+'5C1AB_Apex'!AG33+'5C1AC_Smothers'!AG33+'5C1AD_Greater'!AG33+'5C1R_Iberville'!AG33+'5C1N_Delta'!AG33+'5C1S_LC Col Prep'!AG33+'5C1T_Northeast'!AG33+'5C1U_Acadiana Ren'!AG33+'5C1I_LA Key'!AG33+'5C1V_Laf Ren'!AG33+'5C1O_Impact'!AG33+'5C1P_Vision'!AG33+'5C2_LAVCA'!AH33+'5C1H_Southwest'!AG33+'5C1G_JS Clark'!AG33+'5C1AH_BRUP'!AG33+'5C1X_Tangi'!AG33+'5C1Y_GEO'!AG33+'5C1AI_Harmony'!AG33+'5C1AJ_Athlos'!AG33+'5C1AG_Collegiate'!AG33+'5C1M_GEO Mid'!AG33+Placeholder_Tallulah!AG33</f>
        <v>0</v>
      </c>
      <c r="AI33" s="75">
        <f>'5C1B_DArbonne'!AH33+'5C1A_Madison'!AH33+'5C1C_Intl High'!AH33+'5C3_UnvView'!AI33+'5C1F_L.C. Charter'!AH33+'5C1E_LFNO'!AH33+'5C1D_NOMMA'!AH33+'5C1AE_Noble Minds'!AH33+'5C1J_Jeff Chamber'!AH33+'5C1Q_Advantage'!AH33+'5C1AF_JCFA-Laf'!AH33+'5C1W_Willow'!AH33+'5C1Z_Lincoln Prep'!AH33+'5C1AA_Laurel'!AH33+'5C1AB_Apex'!AH33+'5C1AC_Smothers'!AH33+'5C1AD_Greater'!AH33+'5C1R_Iberville'!AH33+'5C1N_Delta'!AH33+'5C1S_LC Col Prep'!AH33+'5C1T_Northeast'!AH33+'5C1U_Acadiana Ren'!AH33+'5C1I_LA Key'!AH33+'5C1V_Laf Ren'!AH33+'5C1O_Impact'!AH33+'5C1P_Vision'!AH33+'5C2_LAVCA'!AI33+'5C1H_Southwest'!AH33+'5C1G_JS Clark'!AH33+'5C1AH_BRUP'!AH33+'5C1X_Tangi'!AH33+'5C1Y_GEO'!AH33+'5C1AI_Harmony'!AH33+'5C1AJ_Athlos'!AH33+'5C1AG_Collegiate'!AH33+'5C1M_GEO Mid'!AH33+Placeholder_Tallulah!AH33</f>
        <v>0</v>
      </c>
      <c r="AJ33" s="319">
        <f>'5C1B_DArbonne'!AI33+'5C1A_Madison'!AI33+'5C1C_Intl High'!AI33+'5C3_UnvView'!AJ33+'5C1F_L.C. Charter'!AI33+'5C1E_LFNO'!AI33+'5C1D_NOMMA'!AI33+'5C1AE_Noble Minds'!AI33+'5C1J_Jeff Chamber'!AI33+'5C1Q_Advantage'!AI33+'5C1AF_JCFA-Laf'!AI33+'5C1W_Willow'!AI33+'5C1Z_Lincoln Prep'!AI33+'5C1AA_Laurel'!AI33+'5C1AB_Apex'!AI33+'5C1AC_Smothers'!AI33+'5C1AD_Greater'!AI33+'5C1R_Iberville'!AI33+'5C1N_Delta'!AI33+'5C1S_LC Col Prep'!AI33+'5C1T_Northeast'!AI33+'5C1U_Acadiana Ren'!AI33+'5C1I_LA Key'!AI33+'5C1V_Laf Ren'!AI33+'5C1O_Impact'!AI33+'5C1P_Vision'!AI33+'5C2_LAVCA'!AJ33+'5C1H_Southwest'!AI33+'5C1G_JS Clark'!AI33+'5C1AH_BRUP'!AI33+'5C1X_Tangi'!AI33+'5C1Y_GEO'!AI33+'5C1AI_Harmony'!AI33+'5C1AJ_Athlos'!AI33+'5C1AG_Collegiate'!AI33+'5C1M_GEO Mid'!AI33+Placeholder_Tallulah!AI33</f>
        <v>0</v>
      </c>
      <c r="AK33" s="77">
        <f>'5C1B_DArbonne'!AJ33+'5C1A_Madison'!AJ33+'5C1C_Intl High'!AJ33+'5C3_UnvView'!AK33+'5C1F_L.C. Charter'!AJ33+'5C1E_LFNO'!AJ33+'5C1D_NOMMA'!AJ33+'5C1AE_Noble Minds'!AJ33+'5C1J_Jeff Chamber'!AJ33+'5C1Q_Advantage'!AJ33+'5C1AF_JCFA-Laf'!AJ33+'5C1W_Willow'!AJ33+'5C1Z_Lincoln Prep'!AJ33+'5C1AA_Laurel'!AJ33+'5C1AB_Apex'!AJ33+'5C1AC_Smothers'!AJ33+'5C1AD_Greater'!AJ33+'5C1R_Iberville'!AJ33+'5C1N_Delta'!AJ33+'5C1S_LC Col Prep'!AJ33+'5C1T_Northeast'!AJ33+'5C1U_Acadiana Ren'!AJ33+'5C1I_LA Key'!AJ33+'5C1V_Laf Ren'!AJ33+'5C1O_Impact'!AJ33+'5C1P_Vision'!AJ33+'5C2_LAVCA'!AK33+'5C1H_Southwest'!AJ33+'5C1G_JS Clark'!AJ33+'5C1AH_BRUP'!AJ33+'5C1X_Tangi'!AJ33+'5C1Y_GEO'!AJ33+'5C1AI_Harmony'!AJ33+'5C1AJ_Athlos'!AJ33+'5C1AG_Collegiate'!AJ33+'5C1M_GEO Mid'!AJ33+Placeholder_Tallulah!AJ33</f>
        <v>0</v>
      </c>
      <c r="AL33" s="76">
        <f>'5C1B_DArbonne'!AK33+'5C1A_Madison'!AK33+'5C1C_Intl High'!AK33+'5C3_UnvView'!AL33+'5C1F_L.C. Charter'!AK33+'5C1E_LFNO'!AK33+'5C1D_NOMMA'!AK33+'5C1AE_Noble Minds'!AK33+'5C1J_Jeff Chamber'!AK33+'5C1Q_Advantage'!AK33+'5C1AF_JCFA-Laf'!AK33+'5C1W_Willow'!AK33+'5C1Z_Lincoln Prep'!AK33+'5C1AA_Laurel'!AK33+'5C1AB_Apex'!AK33+'5C1AC_Smothers'!AK33+'5C1AD_Greater'!AK33+'5C1R_Iberville'!AK33+'5C1N_Delta'!AK33+'5C1S_LC Col Prep'!AK33+'5C1T_Northeast'!AK33+'5C1U_Acadiana Ren'!AK33+'5C1I_LA Key'!AK33+'5C1V_Laf Ren'!AK33+'5C1O_Impact'!AK33+'5C1P_Vision'!AK33+'5C2_LAVCA'!AL33+'5C1H_Southwest'!AK33+'5C1G_JS Clark'!AK33+'5C1AH_BRUP'!AK33+'5C1X_Tangi'!AK33+'5C1Y_GEO'!AK33+'5C1AI_Harmony'!AK33+'5C1AJ_Athlos'!AK33+'5C1AG_Collegiate'!AK33+'5C1M_GEO Mid'!AK33+Placeholder_Tallulah!AK33</f>
        <v>0</v>
      </c>
      <c r="AM33" s="90">
        <f>'5C1B_DArbonne'!AL33+'5C1A_Madison'!AL33+'5C1C_Intl High'!AL33+'5C3_UnvView'!AM33+'5C1F_L.C. Charter'!AL33+'5C1E_LFNO'!AL33+'5C1D_NOMMA'!AL33+'5C1AE_Noble Minds'!AL33+'5C1J_Jeff Chamber'!AL33+'5C1Q_Advantage'!AL33+'5C1AF_JCFA-Laf'!AL33+'5C1W_Willow'!AL33+'5C1Z_Lincoln Prep'!AL33+'5C1AA_Laurel'!AL33+'5C1AB_Apex'!AL33+'5C1AC_Smothers'!AL33+'5C1AD_Greater'!AL33+'5C1R_Iberville'!AL33+'5C1N_Delta'!AL33+'5C1S_LC Col Prep'!AL33+'5C1T_Northeast'!AL33+'5C1U_Acadiana Ren'!AL33+'5C1I_LA Key'!AL33+'5C1V_Laf Ren'!AL33+'5C1O_Impact'!AL33+'5C1P_Vision'!AL33+'5C2_LAVCA'!AM33+'5C1H_Southwest'!AL33+'5C1G_JS Clark'!AL33+'5C1AH_BRUP'!AL33+'5C1X_Tangi'!AL33+'5C1Y_GEO'!AL33+'5C1AI_Harmony'!AL33+'5C1AJ_Athlos'!AL33+'5C1AG_Collegiate'!AL33+'5C1M_GEO Mid'!AL33+Placeholder_Tallulah!AL33</f>
        <v>81155</v>
      </c>
      <c r="AN33" s="79">
        <f>'5C1B_DArbonne'!AM33+'5C1A_Madison'!AM33+'5C1C_Intl High'!AM33+'5C3_UnvView'!AN33+'5C1F_L.C. Charter'!AM33+'5C1E_LFNO'!AM33+'5C1D_NOMMA'!AM33+'5C1AE_Noble Minds'!AM33+'5C1J_Jeff Chamber'!AM33+'5C1Q_Advantage'!AM33+'5C1AF_JCFA-Laf'!AM33+'5C1W_Willow'!AM33+'5C1Z_Lincoln Prep'!AM33+'5C1AA_Laurel'!AM33+'5C1AB_Apex'!AM33+'5C1AC_Smothers'!AM33+'5C1AD_Greater'!AM33+'5C1R_Iberville'!AM33+'5C1N_Delta'!AM33+'5C1S_LC Col Prep'!AM33+'5C1T_Northeast'!AM33+'5C1U_Acadiana Ren'!AM33+'5C1I_LA Key'!AM33+'5C1V_Laf Ren'!AM33+'5C1O_Impact'!AM33+'5C1P_Vision'!AM33+'5C2_LAVCA'!AN33+'5C1H_Southwest'!AM33+'5C1G_JS Clark'!AM33+'5C1AH_BRUP'!AM33+'5C1X_Tangi'!AM33+'5C1Y_GEO'!AM33+'5C1AI_Harmony'!AM33+'5C1AJ_Athlos'!AM33+'5C1AG_Collegiate'!AM33+'5C1M_GEO Mid'!AM33+Placeholder_Tallulah!AM33</f>
        <v>0</v>
      </c>
      <c r="AO33" s="90">
        <f>'5C1B_DArbonne'!AN33+'5C1A_Madison'!AN33+'5C1C_Intl High'!AN33+'5C3_UnvView'!AO33+'5C1F_L.C. Charter'!AN33+'5C1E_LFNO'!AN33+'5C1D_NOMMA'!AN33+'5C1AE_Noble Minds'!AN33+'5C1J_Jeff Chamber'!AN33+'5C1Q_Advantage'!AN33+'5C1AF_JCFA-Laf'!AN33+'5C1W_Willow'!AN33+'5C1Z_Lincoln Prep'!AN33+'5C1AA_Laurel'!AN33+'5C1AB_Apex'!AN33+'5C1AC_Smothers'!AN33+'5C1AD_Greater'!AN33+'5C1R_Iberville'!AN33+'5C1N_Delta'!AN33+'5C1S_LC Col Prep'!AN33+'5C1T_Northeast'!AN33+'5C1U_Acadiana Ren'!AN33+'5C1I_LA Key'!AN33+'5C1V_Laf Ren'!AN33+'5C1O_Impact'!AN33+'5C1P_Vision'!AN33+'5C2_LAVCA'!AO33+'5C1H_Southwest'!AN33+'5C1G_JS Clark'!AN33+'5C1AH_BRUP'!AN33+'5C1X_Tangi'!AN33+'5C1Y_GEO'!AN33+'5C1AI_Harmony'!AN33+'5C1AJ_Athlos'!AN33+'5C1AG_Collegiate'!AN33+'5C1M_GEO Mid'!AN33+Placeholder_Tallulah!AN33</f>
        <v>0</v>
      </c>
      <c r="AP33" s="77">
        <f>'5C1B_DArbonne'!AO33+'5C1A_Madison'!AO33+'5C1C_Intl High'!AO33+'5C3_UnvView'!AP33+'5C1F_L.C. Charter'!AO33+'5C1E_LFNO'!AO33+'5C1D_NOMMA'!AO33+'5C1AE_Noble Minds'!AO33+'5C1J_Jeff Chamber'!AO33+'5C1Q_Advantage'!AO33+'5C1AF_JCFA-Laf'!AO33+'5C1W_Willow'!AO33+'5C1Z_Lincoln Prep'!AO33+'5C1AA_Laurel'!AO33+'5C1AB_Apex'!AO33+'5C1AC_Smothers'!AO33+'5C1AD_Greater'!AO33+'5C1R_Iberville'!AO33+'5C1N_Delta'!AO33+'5C1S_LC Col Prep'!AO33+'5C1T_Northeast'!AO33+'5C1U_Acadiana Ren'!AO33+'5C1I_LA Key'!AO33+'5C1V_Laf Ren'!AO33+'5C1O_Impact'!AO33+'5C1P_Vision'!AO33+'5C2_LAVCA'!AP33+'5C1H_Southwest'!AO33+'5C1G_JS Clark'!AO33+'5C1AH_BRUP'!AO33+'5C1X_Tangi'!AO33+'5C1Y_GEO'!AO33+'5C1AI_Harmony'!AO33+'5C1AJ_Athlos'!AO33+'5C1AG_Collegiate'!AO33+'5C1M_GEO Mid'!AO33+Placeholder_Tallulah!AO33</f>
        <v>1217</v>
      </c>
      <c r="AQ33" s="90">
        <f>'5C1B_DArbonne'!AP33+'5C1A_Madison'!AP33+'5C1C_Intl High'!AP33+'5C3_UnvView'!AQ33+'5C1F_L.C. Charter'!AP33+'5C1E_LFNO'!AP33+'5C1D_NOMMA'!AP33+'5C1AE_Noble Minds'!AP33+'5C1J_Jeff Chamber'!AP33+'5C1Q_Advantage'!AP33+'5C1AF_JCFA-Laf'!AP33+'5C1W_Willow'!AP33+'5C1Z_Lincoln Prep'!AP33+'5C1AA_Laurel'!AP33+'5C1AB_Apex'!AP33+'5C1AC_Smothers'!AP33+'5C1AD_Greater'!AP33+'5C1R_Iberville'!AP33+'5C1N_Delta'!AP33+'5C1S_LC Col Prep'!AP33+'5C1T_Northeast'!AP33+'5C1U_Acadiana Ren'!AP33+'5C1I_LA Key'!AP33+'5C1V_Laf Ren'!AP33+'5C1O_Impact'!AP33+'5C1P_Vision'!AP33+'5C2_LAVCA'!AQ33+'5C1H_Southwest'!AP33+'5C1G_JS Clark'!AP33+'5C1AH_BRUP'!AP33+'5C1X_Tangi'!AP33+'5C1Y_GEO'!AP33+'5C1AI_Harmony'!AP33+'5C1AJ_Athlos'!AP33+'5C1AG_Collegiate'!AP33+'5C1M_GEO Mid'!AP33+Placeholder_Tallulah!AP33</f>
        <v>0</v>
      </c>
      <c r="AR33" s="77">
        <f>'5C1B_DArbonne'!AQ33+'5C1A_Madison'!AQ33+'5C1C_Intl High'!AQ33+'5C3_UnvView'!AR33+'5C1F_L.C. Charter'!AQ33+'5C1E_LFNO'!AQ33+'5C1D_NOMMA'!AQ33+'5C1AE_Noble Minds'!AQ33+'5C1J_Jeff Chamber'!AQ33+'5C1Q_Advantage'!AQ33+'5C1AF_JCFA-Laf'!AQ33+'5C1W_Willow'!AQ33+'5C1Z_Lincoln Prep'!AQ33+'5C1AA_Laurel'!AQ33+'5C1AB_Apex'!AQ33+'5C1AC_Smothers'!AQ33+'5C1AD_Greater'!AQ33+'5C1R_Iberville'!AQ33+'5C1N_Delta'!AQ33+'5C1S_LC Col Prep'!AQ33+'5C1T_Northeast'!AQ33+'5C1U_Acadiana Ren'!AQ33+'5C1I_LA Key'!AQ33+'5C1V_Laf Ren'!AQ33+'5C1O_Impact'!AQ33+'5C1P_Vision'!AQ33+'5C2_LAVCA'!AR33+'5C1H_Southwest'!AQ33+'5C1G_JS Clark'!AQ33+'5C1AH_BRUP'!AQ33+'5C1X_Tangi'!AQ33+'5C1Y_GEO'!AQ33+'5C1AI_Harmony'!AQ33+'5C1AJ_Athlos'!AQ33+'5C1AG_Collegiate'!AQ33+'5C1M_GEO Mid'!AQ33+Placeholder_Tallulah!AQ33</f>
        <v>0</v>
      </c>
      <c r="AS33" s="77">
        <f>'5C1B_DArbonne'!AR33+'5C1A_Madison'!AR33+'5C1C_Intl High'!AR33+'5C3_UnvView'!AS33+'5C1F_L.C. Charter'!AR33+'5C1E_LFNO'!AR33+'5C1D_NOMMA'!AR33+'5C1AE_Noble Minds'!AR33+'5C1J_Jeff Chamber'!AR33+'5C1Q_Advantage'!AR33+'5C1AF_JCFA-Laf'!AR33+'5C1W_Willow'!AR33+'5C1Z_Lincoln Prep'!AR33+'5C1AA_Laurel'!AR33+'5C1AB_Apex'!AR33+'5C1AC_Smothers'!AR33+'5C1AD_Greater'!AR33+'5C1R_Iberville'!AR33+'5C1N_Delta'!AR33+'5C1S_LC Col Prep'!AR33+'5C1T_Northeast'!AR33+'5C1U_Acadiana Ren'!AR33+'5C1I_LA Key'!AR33+'5C1V_Laf Ren'!AR33+'5C1O_Impact'!AR33+'5C1P_Vision'!AR33+'5C2_LAVCA'!AS33+'5C1H_Southwest'!AR33+'5C1G_JS Clark'!AR33+'5C1AH_BRUP'!AR33+'5C1X_Tangi'!AR33+'5C1Y_GEO'!AR33+'5C1AI_Harmony'!AR33+'5C1AJ_Athlos'!AR33+'5C1AG_Collegiate'!AR33+'5C1M_GEO Mid'!AR33+Placeholder_Tallulah!AR33</f>
        <v>0</v>
      </c>
      <c r="AT33" s="90">
        <f>'5C1B_DArbonne'!AS33+'5C1A_Madison'!AS33+'5C1C_Intl High'!AS33+'5C3_UnvView'!AT33+'5C1F_L.C. Charter'!AS33+'5C1E_LFNO'!AS33+'5C1D_NOMMA'!AS33+'5C1AE_Noble Minds'!AS33+'5C1J_Jeff Chamber'!AS33+'5C1Q_Advantage'!AS33+'5C1AF_JCFA-Laf'!AS33+'5C1W_Willow'!AS33+'5C1Z_Lincoln Prep'!AS33+'5C1AA_Laurel'!AS33+'5C1AB_Apex'!AS33+'5C1AC_Smothers'!AS33+'5C1AD_Greater'!AS33+'5C1R_Iberville'!AS33+'5C1N_Delta'!AS33+'5C1S_LC Col Prep'!AS33+'5C1T_Northeast'!AS33+'5C1U_Acadiana Ren'!AS33+'5C1I_LA Key'!AS33+'5C1V_Laf Ren'!AS33+'5C1O_Impact'!AS33+'5C1P_Vision'!AS33+'5C2_LAVCA'!AT33+'5C1H_Southwest'!AS33+'5C1G_JS Clark'!AS33+'5C1AH_BRUP'!AS33+'5C1X_Tangi'!AS33+'5C1Y_GEO'!AS33+'5C1AI_Harmony'!AS33+'5C1AJ_Athlos'!AS33+'5C1AG_Collegiate'!AS33+'5C1M_GEO Mid'!AS33+Placeholder_Tallulah!AS33</f>
        <v>8982</v>
      </c>
      <c r="AU33" s="78">
        <f t="shared" si="1"/>
        <v>0</v>
      </c>
      <c r="AV33" s="87">
        <f t="shared" si="2"/>
        <v>8982</v>
      </c>
      <c r="AW33" s="189"/>
      <c r="AX33" s="74" t="e">
        <f>'5C1B_DArbonne'!AU33+'5C1A_Madison'!AU33+'5C1C_Intl High'!AU33+'5C3_UnvView'!AV33+'5C1F_L.C. Charter'!AU33+'5C1E_LFNO'!AU33+'5C1D_NOMMA'!AU33+'5C1AE_Noble Minds'!AU33+'5C1J_Jeff Chamber'!AU33+'5C1Q_Advantage'!AU33+'5C1AF_JCFA-Laf'!AU33+'5C1W_Willow'!AU33+'5C1Z_Lincoln Prep'!AU33+'5C1AA_Laurel'!AU33+'5C1AB_Apex'!AU33+'5C1AC_Smothers'!AU33+'5C1AD_Greater'!AU33+'5C1R_Iberville'!AU33+'5C1N_Delta'!AU33+'5C1S_LC Col Prep'!AU33+'5C1T_Northeast'!AU33+'5C1U_Acadiana Ren'!AU33+'5C1I_LA Key'!AU33+'5C1V_Laf Ren'!AU33+'5C1O_Impact'!AU33+'5C1P_Vision'!AU33+'5C2_LAVCA'!AV33+'5C1H_Southwest'!AU33+'5C1G_JS Clark'!AU33+'5C1AH_BRUP'!AU33+'5C1X_Tangi'!AU33+'5C1Y_GEO'!AU33+'5C1AI_Harmony'!AU33+'5C1AJ_Athlos'!AU33+'5C1AG_Collegiate'!AU33+'5C1M_GEO Mid'!AU33+Placeholder_Tallulah!#REF!</f>
        <v>#REF!</v>
      </c>
      <c r="AY33" s="74">
        <f t="shared" si="3"/>
        <v>0</v>
      </c>
      <c r="AZ33" s="74" t="e">
        <f t="shared" si="4"/>
        <v>#REF!</v>
      </c>
    </row>
    <row r="34" spans="1:52" ht="16.149999999999999" customHeight="1" x14ac:dyDescent="0.2">
      <c r="A34" s="54">
        <v>28</v>
      </c>
      <c r="B34" s="55" t="s">
        <v>34</v>
      </c>
      <c r="C34" s="319">
        <f>'5C1B_DArbonne'!C34+'5C1A_Madison'!C34+'5C1C_Intl High'!C34+'5C3_UnvView'!C34+'5C1F_L.C. Charter'!C34+'5C1E_LFNO'!C34+'5C1D_NOMMA'!C34+'5C1AE_Noble Minds'!C34+'5C1J_Jeff Chamber'!C34+'5C1Q_Advantage'!C34+'5C1AF_JCFA-Laf'!C34+'5C1W_Willow'!C34+'5C1Z_Lincoln Prep'!C34+'5C1AA_Laurel'!C34+'5C1AB_Apex'!C34+'5C1AC_Smothers'!C34+'5C1AD_Greater'!C34+'5C1R_Iberville'!C34+'5C1N_Delta'!C34+'5C1S_LC Col Prep'!C34+'5C1T_Northeast'!C34+'5C1U_Acadiana Ren'!C34+'5C1I_LA Key'!C34+'5C1V_Laf Ren'!C34+'5C1O_Impact'!C34+'5C1P_Vision'!C34+'5C2_LAVCA'!C34+'5C1H_Southwest'!C34+'5C1G_JS Clark'!C34+'5C1AH_BRUP'!C34+'5C1X_Tangi'!C34+'5C1Y_GEO'!C34+'5C1AI_Harmony'!C34+'5C1AJ_Athlos'!C34+'5C1AG_Collegiate'!C34+'5C1M_GEO Mid'!C34+Placeholder_Tallulah!C34</f>
        <v>0</v>
      </c>
      <c r="D34" s="56">
        <f>'Source Data'!H34</f>
        <v>3407.9343597999155</v>
      </c>
      <c r="E34" s="74">
        <f>'5C1B_DArbonne'!E34+'5C1A_Madison'!E34+'5C1C_Intl High'!E34+'5C3_UnvView'!E34+'5C1F_L.C. Charter'!E34+'5C1E_LFNO'!E34+'5C1D_NOMMA'!E34+'5C1AE_Noble Minds'!E34+'5C1J_Jeff Chamber'!E34+'5C1Q_Advantage'!E34+'5C1AF_JCFA-Laf'!E34+'5C1W_Willow'!E34+'5C1Z_Lincoln Prep'!E34+'5C1AA_Laurel'!E34+'5C1AB_Apex'!E34+'5C1AC_Smothers'!E34+'5C1AD_Greater'!E34+'5C1R_Iberville'!E34+'5C1N_Delta'!E34+'5C1S_LC Col Prep'!E34+'5C1T_Northeast'!E34+'5C1U_Acadiana Ren'!E34+'5C1I_LA Key'!E34+'5C1V_Laf Ren'!E34+'5C1O_Impact'!E34+'5C1P_Vision'!E34+'5C2_LAVCA'!E34+'5C1H_Southwest'!E34+'5C1G_JS Clark'!E34+'5C1AH_BRUP'!E34+'5C1X_Tangi'!E34+'5C1Y_GEO'!E34+'5C1AI_Harmony'!E34+'5C1AJ_Athlos'!E34+'5C1AG_Collegiate'!E34+'5C1M_GEO Mid'!E34+Placeholder_Tallulah!E34</f>
        <v>0</v>
      </c>
      <c r="F34" s="337">
        <f>'5C1B_DArbonne'!F34+'5C1A_Madison'!F34+'5C1C_Intl High'!F34+'5C3_UnvView'!F34+'5C1F_L.C. Charter'!F34+'5C1E_LFNO'!F34+'5C1D_NOMMA'!F34+'5C1AE_Noble Minds'!F34+'5C1J_Jeff Chamber'!F34+'5C1Q_Advantage'!F34+'5C1AF_JCFA-Laf'!F34+'5C1W_Willow'!F34+'5C1Z_Lincoln Prep'!F34+'5C1AA_Laurel'!F34+'5C1AB_Apex'!F34+'5C1AC_Smothers'!F34+'5C1AD_Greater'!F34+'5C1R_Iberville'!F34+'5C1N_Delta'!F34+'5C1S_LC Col Prep'!F34+'5C1T_Northeast'!F34+'5C1U_Acadiana Ren'!F34+'5C1I_LA Key'!F34+'5C1V_Laf Ren'!F34+'5C1O_Impact'!F34+'5C1P_Vision'!F34+'5C2_LAVCA'!F34+'5C1H_Southwest'!F34+'5C1G_JS Clark'!F34+'5C1AH_BRUP'!F34+'5C1X_Tangi'!F34+'5C1Y_GEO'!F34+'5C1AI_Harmony'!F34+'5C1AJ_Athlos'!F34+'5C1AG_Collegiate'!F34+'5C1M_GEO Mid'!F34+Placeholder_Tallulah!F34</f>
        <v>0</v>
      </c>
      <c r="G34" s="56">
        <f>'Source Data'!I34</f>
        <v>466.65190378503735</v>
      </c>
      <c r="H34" s="74">
        <f>'5C1B_DArbonne'!H34+'5C1A_Madison'!H34+'5C1C_Intl High'!H34+'5C3_UnvView'!H34+'5C1F_L.C. Charter'!H34+'5C1E_LFNO'!H34+'5C1D_NOMMA'!H34+'5C1AE_Noble Minds'!H34+'5C1J_Jeff Chamber'!H34+'5C1Q_Advantage'!H34+'5C1AF_JCFA-Laf'!H34+'5C1W_Willow'!H34+'5C1Z_Lincoln Prep'!H34+'5C1AA_Laurel'!H34+'5C1AB_Apex'!H34+'5C1AC_Smothers'!H34+'5C1AD_Greater'!H34+'5C1R_Iberville'!H34+'5C1N_Delta'!H34+'5C1S_LC Col Prep'!H34+'5C1T_Northeast'!H34+'5C1U_Acadiana Ren'!H34+'5C1I_LA Key'!H34+'5C1V_Laf Ren'!H34+'5C1O_Impact'!H34+'5C1P_Vision'!H34+'5C2_LAVCA'!H34+'5C1H_Southwest'!H34+'5C1G_JS Clark'!H34+'5C1AH_BRUP'!H34+'5C1X_Tangi'!H34+'5C1Y_GEO'!H34+'5C1AI_Harmony'!H34+'5C1AJ_Athlos'!H34+'5C1AG_Collegiate'!H34+'5C1M_GEO Mid'!H34+Placeholder_Tallulah!H34</f>
        <v>0</v>
      </c>
      <c r="I34" s="337">
        <f>'5C1B_DArbonne'!I34+'5C1A_Madison'!I34+'5C1C_Intl High'!I34+'5C3_UnvView'!I34+'5C1F_L.C. Charter'!I34+'5C1E_LFNO'!I34+'5C1D_NOMMA'!I34+'5C1AE_Noble Minds'!I34+'5C1J_Jeff Chamber'!I34+'5C1Q_Advantage'!I34+'5C1AF_JCFA-Laf'!I34+'5C1W_Willow'!I34+'5C1Z_Lincoln Prep'!I34+'5C1AA_Laurel'!I34+'5C1AB_Apex'!I34+'5C1AC_Smothers'!I34+'5C1AD_Greater'!I34+'5C1R_Iberville'!I34+'5C1N_Delta'!I34+'5C1S_LC Col Prep'!I34+'5C1T_Northeast'!I34+'5C1U_Acadiana Ren'!I34+'5C1I_LA Key'!I34+'5C1V_Laf Ren'!I34+'5C1O_Impact'!I34+'5C1P_Vision'!I34+'5C2_LAVCA'!I34+'5C1H_Southwest'!I34+'5C1G_JS Clark'!I34+'5C1AH_BRUP'!I34+'5C1X_Tangi'!I34+'5C1Y_GEO'!I34+'5C1AI_Harmony'!I34+'5C1AJ_Athlos'!I34+'5C1AG_Collegiate'!I34+'5C1M_GEO Mid'!I34+Placeholder_Tallulah!I34</f>
        <v>0</v>
      </c>
      <c r="J34" s="56">
        <f>'Source Data'!J34</f>
        <v>127.26870103228291</v>
      </c>
      <c r="K34" s="74">
        <f>'5C1B_DArbonne'!K34+'5C1A_Madison'!K34+'5C1C_Intl High'!K34+'5C3_UnvView'!K34+'5C1F_L.C. Charter'!K34+'5C1E_LFNO'!K34+'5C1D_NOMMA'!K34+'5C1AE_Noble Minds'!K34+'5C1J_Jeff Chamber'!K34+'5C1Q_Advantage'!K34+'5C1AF_JCFA-Laf'!K34+'5C1W_Willow'!K34+'5C1Z_Lincoln Prep'!K34+'5C1AA_Laurel'!K34+'5C1AB_Apex'!K34+'5C1AC_Smothers'!K34+'5C1AD_Greater'!K34+'5C1R_Iberville'!K34+'5C1N_Delta'!K34+'5C1S_LC Col Prep'!K34+'5C1T_Northeast'!K34+'5C1U_Acadiana Ren'!K34+'5C1I_LA Key'!K34+'5C1V_Laf Ren'!K34+'5C1O_Impact'!K34+'5C1P_Vision'!K34+'5C2_LAVCA'!K34+'5C1H_Southwest'!K34+'5C1G_JS Clark'!K34+'5C1AH_BRUP'!K34+'5C1X_Tangi'!K34+'5C1Y_GEO'!K34+'5C1AI_Harmony'!K34+'5C1AJ_Athlos'!K34+'5C1AG_Collegiate'!K34+'5C1M_GEO Mid'!K34+Placeholder_Tallulah!K34</f>
        <v>0</v>
      </c>
      <c r="L34" s="337">
        <f>'5C1B_DArbonne'!L34+'5C1A_Madison'!L34+'5C1C_Intl High'!L34+'5C3_UnvView'!L34+'5C1F_L.C. Charter'!L34+'5C1E_LFNO'!L34+'5C1D_NOMMA'!L34+'5C1AE_Noble Minds'!L34+'5C1J_Jeff Chamber'!L34+'5C1Q_Advantage'!L34+'5C1AF_JCFA-Laf'!L34+'5C1W_Willow'!L34+'5C1Z_Lincoln Prep'!L34+'5C1AA_Laurel'!L34+'5C1AB_Apex'!L34+'5C1AC_Smothers'!L34+'5C1AD_Greater'!L34+'5C1R_Iberville'!L34+'5C1N_Delta'!L34+'5C1S_LC Col Prep'!L34+'5C1T_Northeast'!L34+'5C1U_Acadiana Ren'!L34+'5C1I_LA Key'!L34+'5C1V_Laf Ren'!L34+'5C1O_Impact'!L34+'5C1P_Vision'!L34+'5C2_LAVCA'!L34+'5C1H_Southwest'!L34+'5C1G_JS Clark'!L34+'5C1AH_BRUP'!L34+'5C1X_Tangi'!L34+'5C1Y_GEO'!L34+'5C1AI_Harmony'!L34+'5C1AJ_Athlos'!L34+'5C1AG_Collegiate'!L34+'5C1M_GEO Mid'!L34+Placeholder_Tallulah!L34</f>
        <v>0</v>
      </c>
      <c r="M34" s="56">
        <f>'Source Data'!K34</f>
        <v>3181.7175258070724</v>
      </c>
      <c r="N34" s="74">
        <f>'5C1B_DArbonne'!N34+'5C1A_Madison'!N34+'5C1C_Intl High'!N34+'5C3_UnvView'!N34+'5C1F_L.C. Charter'!N34+'5C1E_LFNO'!N34+'5C1D_NOMMA'!N34+'5C1AE_Noble Minds'!N34+'5C1J_Jeff Chamber'!N34+'5C1Q_Advantage'!N34+'5C1AF_JCFA-Laf'!N34+'5C1W_Willow'!N34+'5C1Z_Lincoln Prep'!N34+'5C1AA_Laurel'!N34+'5C1AB_Apex'!N34+'5C1AC_Smothers'!N34+'5C1AD_Greater'!N34+'5C1R_Iberville'!N34+'5C1N_Delta'!N34+'5C1S_LC Col Prep'!N34+'5C1T_Northeast'!N34+'5C1U_Acadiana Ren'!N34+'5C1I_LA Key'!N34+'5C1V_Laf Ren'!N34+'5C1O_Impact'!N34+'5C1P_Vision'!N34+'5C2_LAVCA'!N34+'5C1H_Southwest'!N34+'5C1G_JS Clark'!N34+'5C1AH_BRUP'!N34+'5C1X_Tangi'!N34+'5C1Y_GEO'!N34+'5C1AI_Harmony'!N34+'5C1AJ_Athlos'!N34+'5C1AG_Collegiate'!N34+'5C1M_GEO Mid'!N34+Placeholder_Tallulah!N34</f>
        <v>0</v>
      </c>
      <c r="O34" s="337">
        <f>'5C1B_DArbonne'!O34+'5C1A_Madison'!O34+'5C1C_Intl High'!O34+'5C3_UnvView'!O34+'5C1F_L.C. Charter'!O34+'5C1E_LFNO'!O34+'5C1D_NOMMA'!O34+'5C1AE_Noble Minds'!O34+'5C1J_Jeff Chamber'!O34+'5C1Q_Advantage'!O34+'5C1AF_JCFA-Laf'!O34+'5C1W_Willow'!O34+'5C1Z_Lincoln Prep'!O34+'5C1AA_Laurel'!O34+'5C1AB_Apex'!O34+'5C1AC_Smothers'!O34+'5C1AD_Greater'!O34+'5C1R_Iberville'!O34+'5C1N_Delta'!O34+'5C1S_LC Col Prep'!O34+'5C1T_Northeast'!O34+'5C1U_Acadiana Ren'!O34+'5C1I_LA Key'!O34+'5C1V_Laf Ren'!O34+'5C1O_Impact'!O34+'5C1P_Vision'!O34+'5C2_LAVCA'!O34+'5C1H_Southwest'!O34+'5C1G_JS Clark'!O34+'5C1AH_BRUP'!O34+'5C1X_Tangi'!O34+'5C1Y_GEO'!O34+'5C1AI_Harmony'!O34+'5C1AJ_Athlos'!O34+'5C1AG_Collegiate'!O34+'5C1M_GEO Mid'!O34+Placeholder_Tallulah!O34</f>
        <v>0</v>
      </c>
      <c r="P34" s="56">
        <f>'Source Data'!L34</f>
        <v>1272.6870103228293</v>
      </c>
      <c r="Q34" s="74">
        <f>'5C1B_DArbonne'!Q34+'5C1A_Madison'!Q34+'5C1C_Intl High'!Q34+'5C3_UnvView'!Q34+'5C1F_L.C. Charter'!Q34+'5C1E_LFNO'!Q34+'5C1D_NOMMA'!Q34+'5C1AE_Noble Minds'!Q34+'5C1J_Jeff Chamber'!Q34+'5C1Q_Advantage'!Q34+'5C1AF_JCFA-Laf'!Q34+'5C1W_Willow'!Q34+'5C1Z_Lincoln Prep'!Q34+'5C1AA_Laurel'!Q34+'5C1AB_Apex'!Q34+'5C1AC_Smothers'!Q34+'5C1AD_Greater'!Q34+'5C1R_Iberville'!Q34+'5C1N_Delta'!Q34+'5C1S_LC Col Prep'!Q34+'5C1T_Northeast'!Q34+'5C1U_Acadiana Ren'!Q34+'5C1I_LA Key'!Q34+'5C1V_Laf Ren'!Q34+'5C1O_Impact'!Q34+'5C1P_Vision'!Q34+'5C2_LAVCA'!Q34+'5C1H_Southwest'!Q34+'5C1G_JS Clark'!Q34+'5C1AH_BRUP'!Q34+'5C1X_Tangi'!Q34+'5C1Y_GEO'!Q34+'5C1AI_Harmony'!Q34+'5C1AJ_Athlos'!Q34+'5C1AG_Collegiate'!Q34+'5C1M_GEO Mid'!Q34+Placeholder_Tallulah!Q34</f>
        <v>0</v>
      </c>
      <c r="R34" s="93">
        <f>'5C1B_DArbonne'!R34+'5C1A_Madison'!R34+'5C1C_Intl High'!R34+'5C3_UnvView'!R34+'5C1F_L.C. Charter'!R34+'5C1E_LFNO'!R34+'5C1D_NOMMA'!R34+'5C1AE_Noble Minds'!R34+'5C1J_Jeff Chamber'!R34+'5C1Q_Advantage'!R34+'5C1AF_JCFA-Laf'!R34+'5C1W_Willow'!R34+'5C1Z_Lincoln Prep'!R34+'5C1AA_Laurel'!R34+'5C1AB_Apex'!R34+'5C1AC_Smothers'!R34+'5C1AD_Greater'!R34+'5C1R_Iberville'!R34+'5C1N_Delta'!R34+'5C1S_LC Col Prep'!R34+'5C1T_Northeast'!R34+'5C1U_Acadiana Ren'!R34+'5C1I_LA Key'!R34+'5C1V_Laf Ren'!R34+'5C1O_Impact'!R34+'5C1P_Vision'!R34+'5C2_LAVCA'!R34+'5C1H_Southwest'!R34+'5C1G_JS Clark'!R34+'5C1AH_BRUP'!R34+'5C1X_Tangi'!R34+'5C1Y_GEO'!R34+'5C1AI_Harmony'!R34+'5C1AJ_Athlos'!R34+'5C1AG_Collegiate'!R34+'5C1M_GEO Mid'!R34+Placeholder_Tallulah!R34</f>
        <v>8024318</v>
      </c>
      <c r="S34" s="1373">
        <f>'5C3_UnvView'!S34+'5C2_LAVCA'!S34</f>
        <v>76249</v>
      </c>
      <c r="T34" s="56">
        <f>'5C1B_DArbonne'!S34+'5C1A_Madison'!S34+'5C1C_Intl High'!S34+'5C3_UnvView'!T34+'5C1F_L.C. Charter'!S34+'5C1E_LFNO'!S34+'5C1D_NOMMA'!S34+'5C1AE_Noble Minds'!S34+'5C1J_Jeff Chamber'!S34+'5C1Q_Advantage'!S34+'5C1AF_JCFA-Laf'!S34+'5C1W_Willow'!S34+'5C1Z_Lincoln Prep'!S34+'5C1AA_Laurel'!S34+'5C1AB_Apex'!S34+'5C1AC_Smothers'!S34+'5C1AD_Greater'!S34+'5C1R_Iberville'!S34+'5C1N_Delta'!S34+'5C1S_LC Col Prep'!S34+'5C1T_Northeast'!S34+'5C1U_Acadiana Ren'!S34+'5C1I_LA Key'!S34+'5C1V_Laf Ren'!S34+'5C1O_Impact'!S34+'5C1P_Vision'!S34+'5C2_LAVCA'!T34+'5C1H_Southwest'!S34+'5C1G_JS Clark'!S34+'5C1AH_BRUP'!S34+'5C1X_Tangi'!S34+'5C1Y_GEO'!S34+'5C1AI_Harmony'!S34+'5C1AJ_Athlos'!S34+'5C1AG_Collegiate'!S34+'5C1M_GEO Mid'!S34+Placeholder_Tallulah!S34</f>
        <v>0</v>
      </c>
      <c r="U34" s="56">
        <f>'5C1B_DArbonne'!T34+'5C1A_Madison'!T34+'5C1C_Intl High'!T34+'5C3_UnvView'!U34+'5C1F_L.C. Charter'!T34+'5C1E_LFNO'!T34+'5C1D_NOMMA'!T34+'5C1AE_Noble Minds'!T34+'5C1J_Jeff Chamber'!T34+'5C1Q_Advantage'!T34+'5C1AF_JCFA-Laf'!T34+'5C1W_Willow'!T34+'5C1Z_Lincoln Prep'!T34+'5C1AA_Laurel'!T34+'5C1AB_Apex'!T34+'5C1AC_Smothers'!T34+'5C1AD_Greater'!T34+'5C1R_Iberville'!T34+'5C1N_Delta'!T34+'5C1S_LC Col Prep'!T34+'5C1T_Northeast'!T34+'5C1U_Acadiana Ren'!T34+'5C1I_LA Key'!T34+'5C1V_Laf Ren'!T34+'5C1O_Impact'!T34+'5C1P_Vision'!T34+'5C2_LAVCA'!U34+'5C1H_Southwest'!T34+'5C1G_JS Clark'!T34+'5C1AH_BRUP'!T34+'5C1X_Tangi'!T34+'5C1Y_GEO'!T34+'5C1AI_Harmony'!T34+'5C1AJ_Athlos'!T34+'5C1AG_Collegiate'!T34+'5C1M_GEO Mid'!T34+Placeholder_Tallulah!T34</f>
        <v>0</v>
      </c>
      <c r="V34" s="57">
        <f>'5C1B_DArbonne'!U34+'5C1A_Madison'!U34+'5C1C_Intl High'!U34+'5C3_UnvView'!V34+'5C1F_L.C. Charter'!U34+'5C1E_LFNO'!U34+'5C1D_NOMMA'!U34+'5C1AE_Noble Minds'!U34+'5C1J_Jeff Chamber'!U34+'5C1Q_Advantage'!U34+'5C1AF_JCFA-Laf'!U34+'5C1W_Willow'!U34+'5C1Z_Lincoln Prep'!U34+'5C1AA_Laurel'!U34+'5C1AB_Apex'!U34+'5C1AC_Smothers'!U34+'5C1AD_Greater'!U34+'5C1R_Iberville'!U34+'5C1N_Delta'!U34+'5C1S_LC Col Prep'!U34+'5C1T_Northeast'!U34+'5C1U_Acadiana Ren'!U34+'5C1I_LA Key'!U34+'5C1V_Laf Ren'!U34+'5C1O_Impact'!U34+'5C1P_Vision'!U34+'5C2_LAVCA'!V34+'5C1H_Southwest'!U34+'5C1G_JS Clark'!U34+'5C1AH_BRUP'!U34+'5C1X_Tangi'!U34+'5C1Y_GEO'!U34+'5C1AI_Harmony'!U34+'5C1AJ_Athlos'!U34+'5C1AG_Collegiate'!U34+'5C1M_GEO Mid'!U34+Placeholder_Tallulah!U34</f>
        <v>0</v>
      </c>
      <c r="W34" s="93">
        <f>'5C1B_DArbonne'!V34+'5C1A_Madison'!V34+'5C1C_Intl High'!V34+'5C3_UnvView'!W34+'5C1F_L.C. Charter'!V34+'5C1E_LFNO'!V34+'5C1D_NOMMA'!V34+'5C1AE_Noble Minds'!V34+'5C1J_Jeff Chamber'!V34+'5C1Q_Advantage'!V34+'5C1AF_JCFA-Laf'!V34+'5C1W_Willow'!V34+'5C1Z_Lincoln Prep'!V34+'5C1AA_Laurel'!V34+'5C1AB_Apex'!V34+'5C1AC_Smothers'!V34+'5C1AD_Greater'!V34+'5C1R_Iberville'!V34+'5C1N_Delta'!V34+'5C1S_LC Col Prep'!V34+'5C1T_Northeast'!V34+'5C1U_Acadiana Ren'!V34+'5C1I_LA Key'!V34+'5C1V_Laf Ren'!V34+'5C1O_Impact'!V34+'5C1P_Vision'!V34+'5C2_LAVCA'!W34+'5C1H_Southwest'!V34+'5C1G_JS Clark'!V34+'5C1AH_BRUP'!V34+'5C1X_Tangi'!V34+'5C1Y_GEO'!V34+'5C1AI_Harmony'!V34+'5C1AJ_Athlos'!V34+'5C1AG_Collegiate'!V34+'5C1M_GEO Mid'!V34+Placeholder_Tallulah!V34</f>
        <v>0</v>
      </c>
      <c r="X34" s="74">
        <f>'5C1B_DArbonne'!W34+'5C1A_Madison'!W34+'5C1C_Intl High'!W34+'5C3_UnvView'!X34+'5C1F_L.C. Charter'!W34+'5C1E_LFNO'!W34+'5C1D_NOMMA'!W34+'5C1AE_Noble Minds'!W34+'5C1J_Jeff Chamber'!W34+'5C1Q_Advantage'!W34+'5C1AF_JCFA-Laf'!W34+'5C1W_Willow'!W34+'5C1Z_Lincoln Prep'!W34+'5C1AA_Laurel'!W34+'5C1AB_Apex'!W34+'5C1AC_Smothers'!W34+'5C1AD_Greater'!W34+'5C1R_Iberville'!W34+'5C1N_Delta'!W34+'5C1S_LC Col Prep'!W34+'5C1T_Northeast'!W34+'5C1U_Acadiana Ren'!W34+'5C1I_LA Key'!W34+'5C1V_Laf Ren'!W34+'5C1O_Impact'!W34+'5C1P_Vision'!W34+'5C2_LAVCA'!X34+'5C1H_Southwest'!W34+'5C1G_JS Clark'!W34+'5C1AH_BRUP'!W34+'5C1X_Tangi'!W34+'5C1Y_GEO'!W34+'5C1AI_Harmony'!W34+'5C1AJ_Athlos'!W34+'5C1AG_Collegiate'!W34+'5C1M_GEO Mid'!W34+Placeholder_Tallulah!W34</f>
        <v>0</v>
      </c>
      <c r="Y34" s="93">
        <f>'5C1B_DArbonne'!X34+'5C1A_Madison'!X34+'5C1C_Intl High'!X34+'5C3_UnvView'!Y34+'5C1F_L.C. Charter'!X34+'5C1E_LFNO'!X34+'5C1D_NOMMA'!X34+'5C1AE_Noble Minds'!X34+'5C1J_Jeff Chamber'!X34+'5C1Q_Advantage'!X34+'5C1AF_JCFA-Laf'!X34+'5C1W_Willow'!X34+'5C1Z_Lincoln Prep'!X34+'5C1AA_Laurel'!X34+'5C1AB_Apex'!X34+'5C1AC_Smothers'!X34+'5C1AD_Greater'!X34+'5C1R_Iberville'!X34+'5C1N_Delta'!X34+'5C1S_LC Col Prep'!X34+'5C1T_Northeast'!X34+'5C1U_Acadiana Ren'!X34+'5C1I_LA Key'!X34+'5C1V_Laf Ren'!X34+'5C1O_Impact'!X34+'5C1P_Vision'!X34+'5C2_LAVCA'!Y34+'5C1H_Southwest'!X34+'5C1G_JS Clark'!X34+'5C1AH_BRUP'!X34+'5C1X_Tangi'!X34+'5C1Y_GEO'!X34+'5C1AI_Harmony'!X34+'5C1AJ_Athlos'!X34+'5C1AG_Collegiate'!X34+'5C1M_GEO Mid'!X34+Placeholder_Tallulah!X34</f>
        <v>0</v>
      </c>
      <c r="Z34" s="56">
        <f>'5C1B_DArbonne'!Y34+'5C1A_Madison'!Y34+'5C1C_Intl High'!Y34+'5C3_UnvView'!Z34+'5C1F_L.C. Charter'!Y34+'5C1E_LFNO'!Y34+'5C1D_NOMMA'!Y34+'5C1AE_Noble Minds'!Y34+'5C1J_Jeff Chamber'!Y34+'5C1Q_Advantage'!Y34+'5C1AF_JCFA-Laf'!Y34+'5C1W_Willow'!Y34+'5C1Z_Lincoln Prep'!Y34+'5C1AA_Laurel'!Y34+'5C1AB_Apex'!Y34+'5C1AC_Smothers'!Y34+'5C1AD_Greater'!Y34+'5C1R_Iberville'!Y34+'5C1N_Delta'!Y34+'5C1S_LC Col Prep'!Y34+'5C1T_Northeast'!Y34+'5C1U_Acadiana Ren'!Y34+'5C1I_LA Key'!Y34+'5C1V_Laf Ren'!Y34+'5C1O_Impact'!Y34+'5C1P_Vision'!Y34+'5C2_LAVCA'!Z34+'5C1H_Southwest'!Y34+'5C1G_JS Clark'!Y34+'5C1AH_BRUP'!Y34+'5C1X_Tangi'!Y34+'5C1Y_GEO'!Y34+'5C1AI_Harmony'!Y34+'5C1AJ_Athlos'!Y34+'5C1AG_Collegiate'!Y34+'5C1M_GEO Mid'!Y34+Placeholder_Tallulah!Y34</f>
        <v>0</v>
      </c>
      <c r="AA34" s="93">
        <f>'5C1B_DArbonne'!Z34+'5C1A_Madison'!Z34+'5C1C_Intl High'!Z34+'5C3_UnvView'!AA34+'5C1F_L.C. Charter'!Z34+'5C1E_LFNO'!Z34+'5C1D_NOMMA'!Z34+'5C1AE_Noble Minds'!Z34+'5C1J_Jeff Chamber'!Z34+'5C1Q_Advantage'!Z34+'5C1AF_JCFA-Laf'!Z34+'5C1W_Willow'!Z34+'5C1Z_Lincoln Prep'!Z34+'5C1AA_Laurel'!Z34+'5C1AB_Apex'!Z34+'5C1AC_Smothers'!Z34+'5C1AD_Greater'!Z34+'5C1R_Iberville'!Z34+'5C1N_Delta'!Z34+'5C1S_LC Col Prep'!Z34+'5C1T_Northeast'!Z34+'5C1U_Acadiana Ren'!Z34+'5C1I_LA Key'!Z34+'5C1V_Laf Ren'!Z34+'5C1O_Impact'!Z34+'5C1P_Vision'!Z34+'5C2_LAVCA'!AA34+'5C1H_Southwest'!Z34+'5C1G_JS Clark'!Z34+'5C1AH_BRUP'!Z34+'5C1X_Tangi'!Z34+'5C1Y_GEO'!Z34+'5C1AI_Harmony'!Z34+'5C1AJ_Athlos'!Z34+'5C1AG_Collegiate'!Z34+'5C1M_GEO Mid'!Z34+Placeholder_Tallulah!Z34</f>
        <v>0</v>
      </c>
      <c r="AB34" s="56">
        <f>'5C1B_DArbonne'!AA34+'5C1A_Madison'!AA34+'5C1C_Intl High'!AA34+'5C3_UnvView'!AB34+'5C1F_L.C. Charter'!AA34+'5C1E_LFNO'!AA34+'5C1D_NOMMA'!AA34+'5C1AE_Noble Minds'!AA34+'5C1J_Jeff Chamber'!AA34+'5C1Q_Advantage'!AA34+'5C1AF_JCFA-Laf'!AA34+'5C1W_Willow'!AA34+'5C1Z_Lincoln Prep'!AA34+'5C1AA_Laurel'!AA34+'5C1AB_Apex'!AA34+'5C1AC_Smothers'!AA34+'5C1AD_Greater'!AA34+'5C1R_Iberville'!AA34+'5C1N_Delta'!AA34+'5C1S_LC Col Prep'!AA34+'5C1T_Northeast'!AA34+'5C1U_Acadiana Ren'!AA34+'5C1I_LA Key'!AA34+'5C1V_Laf Ren'!AA34+'5C1O_Impact'!AA34+'5C1P_Vision'!AA34+'5C2_LAVCA'!AB34+'5C1H_Southwest'!AA34+'5C1G_JS Clark'!AA34+'5C1AH_BRUP'!AA34+'5C1X_Tangi'!AA34+'5C1Y_GEO'!AA34+'5C1AI_Harmony'!AA34+'5C1AJ_Athlos'!AA34+'5C1AG_Collegiate'!AA34+'5C1M_GEO Mid'!AA34+Placeholder_Tallulah!AA34</f>
        <v>0</v>
      </c>
      <c r="AC34" s="56">
        <f>'5C1B_DArbonne'!AB34+'5C1A_Madison'!AB34+'5C1C_Intl High'!AB34+'5C3_UnvView'!AC34+'5C1F_L.C. Charter'!AB34+'5C1E_LFNO'!AB34+'5C1D_NOMMA'!AB34+'5C1AE_Noble Minds'!AB34+'5C1J_Jeff Chamber'!AB34+'5C1Q_Advantage'!AB34+'5C1AF_JCFA-Laf'!AB34+'5C1W_Willow'!AB34+'5C1Z_Lincoln Prep'!AB34+'5C1AA_Laurel'!AB34+'5C1AB_Apex'!AB34+'5C1AC_Smothers'!AB34+'5C1AD_Greater'!AB34+'5C1R_Iberville'!AB34+'5C1N_Delta'!AB34+'5C1S_LC Col Prep'!AB34+'5C1T_Northeast'!AB34+'5C1U_Acadiana Ren'!AB34+'5C1I_LA Key'!AB34+'5C1V_Laf Ren'!AB34+'5C1O_Impact'!AB34+'5C1P_Vision'!AB34+'5C2_LAVCA'!AC34+'5C1H_Southwest'!AB34+'5C1G_JS Clark'!AB34+'5C1AH_BRUP'!AB34+'5C1X_Tangi'!AB34+'5C1Y_GEO'!AB34+'5C1AI_Harmony'!AB34+'5C1AJ_Athlos'!AB34+'5C1AG_Collegiate'!AB34+'5C1M_GEO Mid'!AB34+Placeholder_Tallulah!AB34</f>
        <v>0</v>
      </c>
      <c r="AD34" s="93">
        <f>'5C1B_DArbonne'!AC34+'5C1A_Madison'!AC34+'5C1C_Intl High'!AC34+'5C3_UnvView'!AD34+'5C1F_L.C. Charter'!AC34+'5C1E_LFNO'!AC34+'5C1D_NOMMA'!AC34+'5C1AE_Noble Minds'!AC34+'5C1J_Jeff Chamber'!AC34+'5C1Q_Advantage'!AC34+'5C1AF_JCFA-Laf'!AC34+'5C1W_Willow'!AC34+'5C1Z_Lincoln Prep'!AC34+'5C1AA_Laurel'!AC34+'5C1AB_Apex'!AC34+'5C1AC_Smothers'!AC34+'5C1AD_Greater'!AC34+'5C1R_Iberville'!AC34+'5C1N_Delta'!AC34+'5C1S_LC Col Prep'!AC34+'5C1T_Northeast'!AC34+'5C1U_Acadiana Ren'!AC34+'5C1I_LA Key'!AC34+'5C1V_Laf Ren'!AC34+'5C1O_Impact'!AC34+'5C1P_Vision'!AC34+'5C2_LAVCA'!AD34+'5C1H_Southwest'!AC34+'5C1G_JS Clark'!AC34+'5C1AH_BRUP'!AC34+'5C1X_Tangi'!AC34+'5C1Y_GEO'!AC34+'5C1AI_Harmony'!AC34+'5C1AJ_Athlos'!AC34+'5C1AG_Collegiate'!AC34+'5C1M_GEO Mid'!AC34+Placeholder_Tallulah!AC34</f>
        <v>0</v>
      </c>
      <c r="AE34" s="97">
        <f>'5C1B_DArbonne'!AD34+'5C1A_Madison'!AD34+'5C1C_Intl High'!AD34+'5C3_UnvView'!AE34+'5C1F_L.C. Charter'!AD34+'5C1E_LFNO'!AD34+'5C1D_NOMMA'!AD34+'5C1AE_Noble Minds'!AD34+'5C1J_Jeff Chamber'!AD34+'5C1Q_Advantage'!AD34+'5C1AF_JCFA-Laf'!AD34+'5C1W_Willow'!AD34+'5C1Z_Lincoln Prep'!AD34+'5C1AA_Laurel'!AD34+'5C1AB_Apex'!AD34+'5C1AC_Smothers'!AD34+'5C1AD_Greater'!AD34+'5C1R_Iberville'!AD34+'5C1N_Delta'!AD34+'5C1S_LC Col Prep'!AD34+'5C1T_Northeast'!AD34+'5C1U_Acadiana Ren'!AD34+'5C1I_LA Key'!AD34+'5C1V_Laf Ren'!AD34+'5C1O_Impact'!AD34+'5C1P_Vision'!AD34+'5C2_LAVCA'!AE34+'5C1H_Southwest'!AD34+'5C1G_JS Clark'!AD34+'5C1AH_BRUP'!AD34+'5C1X_Tangi'!AD34+'5C1Y_GEO'!AD34+'5C1AI_Harmony'!AD34+'5C1AJ_Athlos'!AD34+'5C1AG_Collegiate'!AD34+'5C1M_GEO Mid'!AD34+Placeholder_Tallulah!AD34</f>
        <v>0</v>
      </c>
      <c r="AF34" s="75">
        <f>'Source Data'!N34</f>
        <v>5742</v>
      </c>
      <c r="AG34" s="90">
        <f>'5C1B_DArbonne'!AF34+'5C1A_Madison'!AF34+'5C1C_Intl High'!AF34+'5C3_UnvView'!AG34+'5C1F_L.C. Charter'!AF34+'5C1E_LFNO'!AF34+'5C1D_NOMMA'!AF34+'5C1AE_Noble Minds'!AF34+'5C1J_Jeff Chamber'!AF34+'5C1Q_Advantage'!AF34+'5C1AF_JCFA-Laf'!AF34+'5C1W_Willow'!AF34+'5C1Z_Lincoln Prep'!AF34+'5C1AA_Laurel'!AF34+'5C1AB_Apex'!AF34+'5C1AC_Smothers'!AF34+'5C1AD_Greater'!AF34+'5C1R_Iberville'!AF34+'5C1N_Delta'!AF34+'5C1S_LC Col Prep'!AF34+'5C1T_Northeast'!AF34+'5C1U_Acadiana Ren'!AF34+'5C1I_LA Key'!AF34+'5C1V_Laf Ren'!AF34+'5C1O_Impact'!AF34+'5C1P_Vision'!AF34+'5C2_LAVCA'!AG34+'5C1H_Southwest'!AF34+'5C1G_JS Clark'!AF34+'5C1AH_BRUP'!AF34+'5C1X_Tangi'!AF34+'5C1Y_GEO'!AF34+'5C1AI_Harmony'!AF34+'5C1AJ_Athlos'!AF34+'5C1AG_Collegiate'!AF34+'5C1M_GEO Mid'!AF34+Placeholder_Tallulah!AF34</f>
        <v>0</v>
      </c>
      <c r="AH34" s="319">
        <f>'5C1B_DArbonne'!AG34+'5C1A_Madison'!AG34+'5C1C_Intl High'!AG34+'5C3_UnvView'!AH34+'5C1F_L.C. Charter'!AG34+'5C1E_LFNO'!AG34+'5C1D_NOMMA'!AG34+'5C1AE_Noble Minds'!AG34+'5C1J_Jeff Chamber'!AG34+'5C1Q_Advantage'!AG34+'5C1AF_JCFA-Laf'!AG34+'5C1W_Willow'!AG34+'5C1Z_Lincoln Prep'!AG34+'5C1AA_Laurel'!AG34+'5C1AB_Apex'!AG34+'5C1AC_Smothers'!AG34+'5C1AD_Greater'!AG34+'5C1R_Iberville'!AG34+'5C1N_Delta'!AG34+'5C1S_LC Col Prep'!AG34+'5C1T_Northeast'!AG34+'5C1U_Acadiana Ren'!AG34+'5C1I_LA Key'!AG34+'5C1V_Laf Ren'!AG34+'5C1O_Impact'!AG34+'5C1P_Vision'!AG34+'5C2_LAVCA'!AH34+'5C1H_Southwest'!AG34+'5C1G_JS Clark'!AG34+'5C1AH_BRUP'!AG34+'5C1X_Tangi'!AG34+'5C1Y_GEO'!AG34+'5C1AI_Harmony'!AG34+'5C1AJ_Athlos'!AG34+'5C1AG_Collegiate'!AG34+'5C1M_GEO Mid'!AG34+Placeholder_Tallulah!AG34</f>
        <v>0</v>
      </c>
      <c r="AI34" s="75">
        <f>'5C1B_DArbonne'!AH34+'5C1A_Madison'!AH34+'5C1C_Intl High'!AH34+'5C3_UnvView'!AI34+'5C1F_L.C. Charter'!AH34+'5C1E_LFNO'!AH34+'5C1D_NOMMA'!AH34+'5C1AE_Noble Minds'!AH34+'5C1J_Jeff Chamber'!AH34+'5C1Q_Advantage'!AH34+'5C1AF_JCFA-Laf'!AH34+'5C1W_Willow'!AH34+'5C1Z_Lincoln Prep'!AH34+'5C1AA_Laurel'!AH34+'5C1AB_Apex'!AH34+'5C1AC_Smothers'!AH34+'5C1AD_Greater'!AH34+'5C1R_Iberville'!AH34+'5C1N_Delta'!AH34+'5C1S_LC Col Prep'!AH34+'5C1T_Northeast'!AH34+'5C1U_Acadiana Ren'!AH34+'5C1I_LA Key'!AH34+'5C1V_Laf Ren'!AH34+'5C1O_Impact'!AH34+'5C1P_Vision'!AH34+'5C2_LAVCA'!AI34+'5C1H_Southwest'!AH34+'5C1G_JS Clark'!AH34+'5C1AH_BRUP'!AH34+'5C1X_Tangi'!AH34+'5C1Y_GEO'!AH34+'5C1AI_Harmony'!AH34+'5C1AJ_Athlos'!AH34+'5C1AG_Collegiate'!AH34+'5C1M_GEO Mid'!AH34+Placeholder_Tallulah!AH34</f>
        <v>0</v>
      </c>
      <c r="AJ34" s="319">
        <f>'5C1B_DArbonne'!AI34+'5C1A_Madison'!AI34+'5C1C_Intl High'!AI34+'5C3_UnvView'!AJ34+'5C1F_L.C. Charter'!AI34+'5C1E_LFNO'!AI34+'5C1D_NOMMA'!AI34+'5C1AE_Noble Minds'!AI34+'5C1J_Jeff Chamber'!AI34+'5C1Q_Advantage'!AI34+'5C1AF_JCFA-Laf'!AI34+'5C1W_Willow'!AI34+'5C1Z_Lincoln Prep'!AI34+'5C1AA_Laurel'!AI34+'5C1AB_Apex'!AI34+'5C1AC_Smothers'!AI34+'5C1AD_Greater'!AI34+'5C1R_Iberville'!AI34+'5C1N_Delta'!AI34+'5C1S_LC Col Prep'!AI34+'5C1T_Northeast'!AI34+'5C1U_Acadiana Ren'!AI34+'5C1I_LA Key'!AI34+'5C1V_Laf Ren'!AI34+'5C1O_Impact'!AI34+'5C1P_Vision'!AI34+'5C2_LAVCA'!AJ34+'5C1H_Southwest'!AI34+'5C1G_JS Clark'!AI34+'5C1AH_BRUP'!AI34+'5C1X_Tangi'!AI34+'5C1Y_GEO'!AI34+'5C1AI_Harmony'!AI34+'5C1AJ_Athlos'!AI34+'5C1AG_Collegiate'!AI34+'5C1M_GEO Mid'!AI34+Placeholder_Tallulah!AI34</f>
        <v>0</v>
      </c>
      <c r="AK34" s="77">
        <f>'5C1B_DArbonne'!AJ34+'5C1A_Madison'!AJ34+'5C1C_Intl High'!AJ34+'5C3_UnvView'!AK34+'5C1F_L.C. Charter'!AJ34+'5C1E_LFNO'!AJ34+'5C1D_NOMMA'!AJ34+'5C1AE_Noble Minds'!AJ34+'5C1J_Jeff Chamber'!AJ34+'5C1Q_Advantage'!AJ34+'5C1AF_JCFA-Laf'!AJ34+'5C1W_Willow'!AJ34+'5C1Z_Lincoln Prep'!AJ34+'5C1AA_Laurel'!AJ34+'5C1AB_Apex'!AJ34+'5C1AC_Smothers'!AJ34+'5C1AD_Greater'!AJ34+'5C1R_Iberville'!AJ34+'5C1N_Delta'!AJ34+'5C1S_LC Col Prep'!AJ34+'5C1T_Northeast'!AJ34+'5C1U_Acadiana Ren'!AJ34+'5C1I_LA Key'!AJ34+'5C1V_Laf Ren'!AJ34+'5C1O_Impact'!AJ34+'5C1P_Vision'!AJ34+'5C2_LAVCA'!AK34+'5C1H_Southwest'!AJ34+'5C1G_JS Clark'!AJ34+'5C1AH_BRUP'!AJ34+'5C1X_Tangi'!AJ34+'5C1Y_GEO'!AJ34+'5C1AI_Harmony'!AJ34+'5C1AJ_Athlos'!AJ34+'5C1AG_Collegiate'!AJ34+'5C1M_GEO Mid'!AJ34+Placeholder_Tallulah!AJ34</f>
        <v>0</v>
      </c>
      <c r="AL34" s="76">
        <f>'5C1B_DArbonne'!AK34+'5C1A_Madison'!AK34+'5C1C_Intl High'!AK34+'5C3_UnvView'!AL34+'5C1F_L.C. Charter'!AK34+'5C1E_LFNO'!AK34+'5C1D_NOMMA'!AK34+'5C1AE_Noble Minds'!AK34+'5C1J_Jeff Chamber'!AK34+'5C1Q_Advantage'!AK34+'5C1AF_JCFA-Laf'!AK34+'5C1W_Willow'!AK34+'5C1Z_Lincoln Prep'!AK34+'5C1AA_Laurel'!AK34+'5C1AB_Apex'!AK34+'5C1AC_Smothers'!AK34+'5C1AD_Greater'!AK34+'5C1R_Iberville'!AK34+'5C1N_Delta'!AK34+'5C1S_LC Col Prep'!AK34+'5C1T_Northeast'!AK34+'5C1U_Acadiana Ren'!AK34+'5C1I_LA Key'!AK34+'5C1V_Laf Ren'!AK34+'5C1O_Impact'!AK34+'5C1P_Vision'!AK34+'5C2_LAVCA'!AL34+'5C1H_Southwest'!AK34+'5C1G_JS Clark'!AK34+'5C1AH_BRUP'!AK34+'5C1X_Tangi'!AK34+'5C1Y_GEO'!AK34+'5C1AI_Harmony'!AK34+'5C1AJ_Athlos'!AK34+'5C1AG_Collegiate'!AK34+'5C1M_GEO Mid'!AK34+Placeholder_Tallulah!AK34</f>
        <v>0</v>
      </c>
      <c r="AM34" s="90">
        <f>'5C1B_DArbonne'!AL34+'5C1A_Madison'!AL34+'5C1C_Intl High'!AL34+'5C3_UnvView'!AM34+'5C1F_L.C. Charter'!AL34+'5C1E_LFNO'!AL34+'5C1D_NOMMA'!AL34+'5C1AE_Noble Minds'!AL34+'5C1J_Jeff Chamber'!AL34+'5C1Q_Advantage'!AL34+'5C1AF_JCFA-Laf'!AL34+'5C1W_Willow'!AL34+'5C1Z_Lincoln Prep'!AL34+'5C1AA_Laurel'!AL34+'5C1AB_Apex'!AL34+'5C1AC_Smothers'!AL34+'5C1AD_Greater'!AL34+'5C1R_Iberville'!AL34+'5C1N_Delta'!AL34+'5C1S_LC Col Prep'!AL34+'5C1T_Northeast'!AL34+'5C1U_Acadiana Ren'!AL34+'5C1I_LA Key'!AL34+'5C1V_Laf Ren'!AL34+'5C1O_Impact'!AL34+'5C1P_Vision'!AL34+'5C2_LAVCA'!AM34+'5C1H_Southwest'!AL34+'5C1G_JS Clark'!AL34+'5C1AH_BRUP'!AL34+'5C1X_Tangi'!AL34+'5C1Y_GEO'!AL34+'5C1AI_Harmony'!AL34+'5C1AJ_Athlos'!AL34+'5C1AG_Collegiate'!AL34+'5C1M_GEO Mid'!AL34+Placeholder_Tallulah!AL34</f>
        <v>12825619</v>
      </c>
      <c r="AN34" s="79">
        <f>'5C1B_DArbonne'!AM34+'5C1A_Madison'!AM34+'5C1C_Intl High'!AM34+'5C3_UnvView'!AN34+'5C1F_L.C. Charter'!AM34+'5C1E_LFNO'!AM34+'5C1D_NOMMA'!AM34+'5C1AE_Noble Minds'!AM34+'5C1J_Jeff Chamber'!AM34+'5C1Q_Advantage'!AM34+'5C1AF_JCFA-Laf'!AM34+'5C1W_Willow'!AM34+'5C1Z_Lincoln Prep'!AM34+'5C1AA_Laurel'!AM34+'5C1AB_Apex'!AM34+'5C1AC_Smothers'!AM34+'5C1AD_Greater'!AM34+'5C1R_Iberville'!AM34+'5C1N_Delta'!AM34+'5C1S_LC Col Prep'!AM34+'5C1T_Northeast'!AM34+'5C1U_Acadiana Ren'!AM34+'5C1I_LA Key'!AM34+'5C1V_Laf Ren'!AM34+'5C1O_Impact'!AM34+'5C1P_Vision'!AM34+'5C2_LAVCA'!AN34+'5C1H_Southwest'!AM34+'5C1G_JS Clark'!AM34+'5C1AH_BRUP'!AM34+'5C1X_Tangi'!AM34+'5C1Y_GEO'!AM34+'5C1AI_Harmony'!AM34+'5C1AJ_Athlos'!AM34+'5C1AG_Collegiate'!AM34+'5C1M_GEO Mid'!AM34+Placeholder_Tallulah!AM34</f>
        <v>0</v>
      </c>
      <c r="AO34" s="90">
        <f>'5C1B_DArbonne'!AN34+'5C1A_Madison'!AN34+'5C1C_Intl High'!AN34+'5C3_UnvView'!AO34+'5C1F_L.C. Charter'!AN34+'5C1E_LFNO'!AN34+'5C1D_NOMMA'!AN34+'5C1AE_Noble Minds'!AN34+'5C1J_Jeff Chamber'!AN34+'5C1Q_Advantage'!AN34+'5C1AF_JCFA-Laf'!AN34+'5C1W_Willow'!AN34+'5C1Z_Lincoln Prep'!AN34+'5C1AA_Laurel'!AN34+'5C1AB_Apex'!AN34+'5C1AC_Smothers'!AN34+'5C1AD_Greater'!AN34+'5C1R_Iberville'!AN34+'5C1N_Delta'!AN34+'5C1S_LC Col Prep'!AN34+'5C1T_Northeast'!AN34+'5C1U_Acadiana Ren'!AN34+'5C1I_LA Key'!AN34+'5C1V_Laf Ren'!AN34+'5C1O_Impact'!AN34+'5C1P_Vision'!AN34+'5C2_LAVCA'!AO34+'5C1H_Southwest'!AN34+'5C1G_JS Clark'!AN34+'5C1AH_BRUP'!AN34+'5C1X_Tangi'!AN34+'5C1Y_GEO'!AN34+'5C1AI_Harmony'!AN34+'5C1AJ_Athlos'!AN34+'5C1AG_Collegiate'!AN34+'5C1M_GEO Mid'!AN34+Placeholder_Tallulah!AN34</f>
        <v>0</v>
      </c>
      <c r="AP34" s="77">
        <f>'5C1B_DArbonne'!AO34+'5C1A_Madison'!AO34+'5C1C_Intl High'!AO34+'5C3_UnvView'!AP34+'5C1F_L.C. Charter'!AO34+'5C1E_LFNO'!AO34+'5C1D_NOMMA'!AO34+'5C1AE_Noble Minds'!AO34+'5C1J_Jeff Chamber'!AO34+'5C1Q_Advantage'!AO34+'5C1AF_JCFA-Laf'!AO34+'5C1W_Willow'!AO34+'5C1Z_Lincoln Prep'!AO34+'5C1AA_Laurel'!AO34+'5C1AB_Apex'!AO34+'5C1AC_Smothers'!AO34+'5C1AD_Greater'!AO34+'5C1R_Iberville'!AO34+'5C1N_Delta'!AO34+'5C1S_LC Col Prep'!AO34+'5C1T_Northeast'!AO34+'5C1U_Acadiana Ren'!AO34+'5C1I_LA Key'!AO34+'5C1V_Laf Ren'!AO34+'5C1O_Impact'!AO34+'5C1P_Vision'!AO34+'5C2_LAVCA'!AP34+'5C1H_Southwest'!AO34+'5C1G_JS Clark'!AO34+'5C1AH_BRUP'!AO34+'5C1X_Tangi'!AO34+'5C1Y_GEO'!AO34+'5C1AI_Harmony'!AO34+'5C1AJ_Athlos'!AO34+'5C1AG_Collegiate'!AO34+'5C1M_GEO Mid'!AO34+Placeholder_Tallulah!AO34</f>
        <v>88979</v>
      </c>
      <c r="AQ34" s="90">
        <f>'5C1B_DArbonne'!AP34+'5C1A_Madison'!AP34+'5C1C_Intl High'!AP34+'5C3_UnvView'!AQ34+'5C1F_L.C. Charter'!AP34+'5C1E_LFNO'!AP34+'5C1D_NOMMA'!AP34+'5C1AE_Noble Minds'!AP34+'5C1J_Jeff Chamber'!AP34+'5C1Q_Advantage'!AP34+'5C1AF_JCFA-Laf'!AP34+'5C1W_Willow'!AP34+'5C1Z_Lincoln Prep'!AP34+'5C1AA_Laurel'!AP34+'5C1AB_Apex'!AP34+'5C1AC_Smothers'!AP34+'5C1AD_Greater'!AP34+'5C1R_Iberville'!AP34+'5C1N_Delta'!AP34+'5C1S_LC Col Prep'!AP34+'5C1T_Northeast'!AP34+'5C1U_Acadiana Ren'!AP34+'5C1I_LA Key'!AP34+'5C1V_Laf Ren'!AP34+'5C1O_Impact'!AP34+'5C1P_Vision'!AP34+'5C2_LAVCA'!AQ34+'5C1H_Southwest'!AP34+'5C1G_JS Clark'!AP34+'5C1AH_BRUP'!AP34+'5C1X_Tangi'!AP34+'5C1Y_GEO'!AP34+'5C1AI_Harmony'!AP34+'5C1AJ_Athlos'!AP34+'5C1AG_Collegiate'!AP34+'5C1M_GEO Mid'!AP34+Placeholder_Tallulah!AP34</f>
        <v>0</v>
      </c>
      <c r="AR34" s="77">
        <f>'5C1B_DArbonne'!AQ34+'5C1A_Madison'!AQ34+'5C1C_Intl High'!AQ34+'5C3_UnvView'!AR34+'5C1F_L.C. Charter'!AQ34+'5C1E_LFNO'!AQ34+'5C1D_NOMMA'!AQ34+'5C1AE_Noble Minds'!AQ34+'5C1J_Jeff Chamber'!AQ34+'5C1Q_Advantage'!AQ34+'5C1AF_JCFA-Laf'!AQ34+'5C1W_Willow'!AQ34+'5C1Z_Lincoln Prep'!AQ34+'5C1AA_Laurel'!AQ34+'5C1AB_Apex'!AQ34+'5C1AC_Smothers'!AQ34+'5C1AD_Greater'!AQ34+'5C1R_Iberville'!AQ34+'5C1N_Delta'!AQ34+'5C1S_LC Col Prep'!AQ34+'5C1T_Northeast'!AQ34+'5C1U_Acadiana Ren'!AQ34+'5C1I_LA Key'!AQ34+'5C1V_Laf Ren'!AQ34+'5C1O_Impact'!AQ34+'5C1P_Vision'!AQ34+'5C2_LAVCA'!AR34+'5C1H_Southwest'!AQ34+'5C1G_JS Clark'!AQ34+'5C1AH_BRUP'!AQ34+'5C1X_Tangi'!AQ34+'5C1Y_GEO'!AQ34+'5C1AI_Harmony'!AQ34+'5C1AJ_Athlos'!AQ34+'5C1AG_Collegiate'!AQ34+'5C1M_GEO Mid'!AQ34+Placeholder_Tallulah!AQ34</f>
        <v>0</v>
      </c>
      <c r="AS34" s="77">
        <f>'5C1B_DArbonne'!AR34+'5C1A_Madison'!AR34+'5C1C_Intl High'!AR34+'5C3_UnvView'!AS34+'5C1F_L.C. Charter'!AR34+'5C1E_LFNO'!AR34+'5C1D_NOMMA'!AR34+'5C1AE_Noble Minds'!AR34+'5C1J_Jeff Chamber'!AR34+'5C1Q_Advantage'!AR34+'5C1AF_JCFA-Laf'!AR34+'5C1W_Willow'!AR34+'5C1Z_Lincoln Prep'!AR34+'5C1AA_Laurel'!AR34+'5C1AB_Apex'!AR34+'5C1AC_Smothers'!AR34+'5C1AD_Greater'!AR34+'5C1R_Iberville'!AR34+'5C1N_Delta'!AR34+'5C1S_LC Col Prep'!AR34+'5C1T_Northeast'!AR34+'5C1U_Acadiana Ren'!AR34+'5C1I_LA Key'!AR34+'5C1V_Laf Ren'!AR34+'5C1O_Impact'!AR34+'5C1P_Vision'!AR34+'5C2_LAVCA'!AS34+'5C1H_Southwest'!AR34+'5C1G_JS Clark'!AR34+'5C1AH_BRUP'!AR34+'5C1X_Tangi'!AR34+'5C1Y_GEO'!AR34+'5C1AI_Harmony'!AR34+'5C1AJ_Athlos'!AR34+'5C1AG_Collegiate'!AR34+'5C1M_GEO Mid'!AR34+Placeholder_Tallulah!AR34</f>
        <v>0</v>
      </c>
      <c r="AT34" s="90">
        <f>'5C1B_DArbonne'!AS34+'5C1A_Madison'!AS34+'5C1C_Intl High'!AS34+'5C3_UnvView'!AT34+'5C1F_L.C. Charter'!AS34+'5C1E_LFNO'!AS34+'5C1D_NOMMA'!AS34+'5C1AE_Noble Minds'!AS34+'5C1J_Jeff Chamber'!AS34+'5C1Q_Advantage'!AS34+'5C1AF_JCFA-Laf'!AS34+'5C1W_Willow'!AS34+'5C1Z_Lincoln Prep'!AS34+'5C1AA_Laurel'!AS34+'5C1AB_Apex'!AS34+'5C1AC_Smothers'!AS34+'5C1AD_Greater'!AS34+'5C1R_Iberville'!AS34+'5C1N_Delta'!AS34+'5C1S_LC Col Prep'!AS34+'5C1T_Northeast'!AS34+'5C1U_Acadiana Ren'!AS34+'5C1I_LA Key'!AS34+'5C1V_Laf Ren'!AS34+'5C1O_Impact'!AS34+'5C1P_Vision'!AS34+'5C2_LAVCA'!AT34+'5C1H_Southwest'!AS34+'5C1G_JS Clark'!AS34+'5C1AH_BRUP'!AS34+'5C1X_Tangi'!AS34+'5C1Y_GEO'!AS34+'5C1AI_Harmony'!AS34+'5C1AJ_Athlos'!AS34+'5C1AG_Collegiate'!AS34+'5C1M_GEO Mid'!AS34+Placeholder_Tallulah!AS34</f>
        <v>1388231</v>
      </c>
      <c r="AU34" s="78">
        <f t="shared" si="1"/>
        <v>0</v>
      </c>
      <c r="AV34" s="87">
        <f t="shared" si="2"/>
        <v>1388231</v>
      </c>
      <c r="AW34" s="189"/>
      <c r="AX34" s="74" t="e">
        <f>'5C1B_DArbonne'!AU34+'5C1A_Madison'!AU34+'5C1C_Intl High'!AU34+'5C3_UnvView'!AV34+'5C1F_L.C. Charter'!AU34+'5C1E_LFNO'!AU34+'5C1D_NOMMA'!AU34+'5C1AE_Noble Minds'!AU34+'5C1J_Jeff Chamber'!AU34+'5C1Q_Advantage'!AU34+'5C1AF_JCFA-Laf'!AU34+'5C1W_Willow'!AU34+'5C1Z_Lincoln Prep'!AU34+'5C1AA_Laurel'!AU34+'5C1AB_Apex'!AU34+'5C1AC_Smothers'!AU34+'5C1AD_Greater'!AU34+'5C1R_Iberville'!AU34+'5C1N_Delta'!AU34+'5C1S_LC Col Prep'!AU34+'5C1T_Northeast'!AU34+'5C1U_Acadiana Ren'!AU34+'5C1I_LA Key'!AU34+'5C1V_Laf Ren'!AU34+'5C1O_Impact'!AU34+'5C1P_Vision'!AU34+'5C2_LAVCA'!AV34+'5C1H_Southwest'!AU34+'5C1G_JS Clark'!AU34+'5C1AH_BRUP'!AU34+'5C1X_Tangi'!AU34+'5C1Y_GEO'!AU34+'5C1AI_Harmony'!AU34+'5C1AJ_Athlos'!AU34+'5C1AG_Collegiate'!AU34+'5C1M_GEO Mid'!AU34+Placeholder_Tallulah!#REF!</f>
        <v>#REF!</v>
      </c>
      <c r="AY34" s="74">
        <f t="shared" si="3"/>
        <v>0</v>
      </c>
      <c r="AZ34" s="74" t="e">
        <f t="shared" si="4"/>
        <v>#REF!</v>
      </c>
    </row>
    <row r="35" spans="1:52" ht="16.149999999999999" customHeight="1" x14ac:dyDescent="0.2">
      <c r="A35" s="54">
        <v>29</v>
      </c>
      <c r="B35" s="55" t="s">
        <v>35</v>
      </c>
      <c r="C35" s="319">
        <f>'5C1B_DArbonne'!C35+'5C1A_Madison'!C35+'5C1C_Intl High'!C35+'5C3_UnvView'!C35+'5C1F_L.C. Charter'!C35+'5C1E_LFNO'!C35+'5C1D_NOMMA'!C35+'5C1AE_Noble Minds'!C35+'5C1J_Jeff Chamber'!C35+'5C1Q_Advantage'!C35+'5C1AF_JCFA-Laf'!C35+'5C1W_Willow'!C35+'5C1Z_Lincoln Prep'!C35+'5C1AA_Laurel'!C35+'5C1AB_Apex'!C35+'5C1AC_Smothers'!C35+'5C1AD_Greater'!C35+'5C1R_Iberville'!C35+'5C1N_Delta'!C35+'5C1S_LC Col Prep'!C35+'5C1T_Northeast'!C35+'5C1U_Acadiana Ren'!C35+'5C1I_LA Key'!C35+'5C1V_Laf Ren'!C35+'5C1O_Impact'!C35+'5C1P_Vision'!C35+'5C2_LAVCA'!C35+'5C1H_Southwest'!C35+'5C1G_JS Clark'!C35+'5C1AH_BRUP'!C35+'5C1X_Tangi'!C35+'5C1Y_GEO'!C35+'5C1AI_Harmony'!C35+'5C1AJ_Athlos'!C35+'5C1AG_Collegiate'!C35+'5C1M_GEO Mid'!C35+Placeholder_Tallulah!C35</f>
        <v>0</v>
      </c>
      <c r="D35" s="56">
        <f>'Source Data'!H35</f>
        <v>4119.4752527522951</v>
      </c>
      <c r="E35" s="74">
        <f>'5C1B_DArbonne'!E35+'5C1A_Madison'!E35+'5C1C_Intl High'!E35+'5C3_UnvView'!E35+'5C1F_L.C. Charter'!E35+'5C1E_LFNO'!E35+'5C1D_NOMMA'!E35+'5C1AE_Noble Minds'!E35+'5C1J_Jeff Chamber'!E35+'5C1Q_Advantage'!E35+'5C1AF_JCFA-Laf'!E35+'5C1W_Willow'!E35+'5C1Z_Lincoln Prep'!E35+'5C1AA_Laurel'!E35+'5C1AB_Apex'!E35+'5C1AC_Smothers'!E35+'5C1AD_Greater'!E35+'5C1R_Iberville'!E35+'5C1N_Delta'!E35+'5C1S_LC Col Prep'!E35+'5C1T_Northeast'!E35+'5C1U_Acadiana Ren'!E35+'5C1I_LA Key'!E35+'5C1V_Laf Ren'!E35+'5C1O_Impact'!E35+'5C1P_Vision'!E35+'5C2_LAVCA'!E35+'5C1H_Southwest'!E35+'5C1G_JS Clark'!E35+'5C1AH_BRUP'!E35+'5C1X_Tangi'!E35+'5C1Y_GEO'!E35+'5C1AI_Harmony'!E35+'5C1AJ_Athlos'!E35+'5C1AG_Collegiate'!E35+'5C1M_GEO Mid'!E35+Placeholder_Tallulah!E35</f>
        <v>0</v>
      </c>
      <c r="F35" s="337">
        <f>'5C1B_DArbonne'!F35+'5C1A_Madison'!F35+'5C1C_Intl High'!F35+'5C3_UnvView'!F35+'5C1F_L.C. Charter'!F35+'5C1E_LFNO'!F35+'5C1D_NOMMA'!F35+'5C1AE_Noble Minds'!F35+'5C1J_Jeff Chamber'!F35+'5C1Q_Advantage'!F35+'5C1AF_JCFA-Laf'!F35+'5C1W_Willow'!F35+'5C1Z_Lincoln Prep'!F35+'5C1AA_Laurel'!F35+'5C1AB_Apex'!F35+'5C1AC_Smothers'!F35+'5C1AD_Greater'!F35+'5C1R_Iberville'!F35+'5C1N_Delta'!F35+'5C1S_LC Col Prep'!F35+'5C1T_Northeast'!F35+'5C1U_Acadiana Ren'!F35+'5C1I_LA Key'!F35+'5C1V_Laf Ren'!F35+'5C1O_Impact'!F35+'5C1P_Vision'!F35+'5C2_LAVCA'!F35+'5C1H_Southwest'!F35+'5C1G_JS Clark'!F35+'5C1AH_BRUP'!F35+'5C1X_Tangi'!F35+'5C1Y_GEO'!F35+'5C1AI_Harmony'!F35+'5C1AJ_Athlos'!F35+'5C1AG_Collegiate'!F35+'5C1M_GEO Mid'!F35+Placeholder_Tallulah!F35</f>
        <v>0</v>
      </c>
      <c r="G35" s="56">
        <f>'Source Data'!I35</f>
        <v>554.9726016103474</v>
      </c>
      <c r="H35" s="74">
        <f>'5C1B_DArbonne'!H35+'5C1A_Madison'!H35+'5C1C_Intl High'!H35+'5C3_UnvView'!H35+'5C1F_L.C. Charter'!H35+'5C1E_LFNO'!H35+'5C1D_NOMMA'!H35+'5C1AE_Noble Minds'!H35+'5C1J_Jeff Chamber'!H35+'5C1Q_Advantage'!H35+'5C1AF_JCFA-Laf'!H35+'5C1W_Willow'!H35+'5C1Z_Lincoln Prep'!H35+'5C1AA_Laurel'!H35+'5C1AB_Apex'!H35+'5C1AC_Smothers'!H35+'5C1AD_Greater'!H35+'5C1R_Iberville'!H35+'5C1N_Delta'!H35+'5C1S_LC Col Prep'!H35+'5C1T_Northeast'!H35+'5C1U_Acadiana Ren'!H35+'5C1I_LA Key'!H35+'5C1V_Laf Ren'!H35+'5C1O_Impact'!H35+'5C1P_Vision'!H35+'5C2_LAVCA'!H35+'5C1H_Southwest'!H35+'5C1G_JS Clark'!H35+'5C1AH_BRUP'!H35+'5C1X_Tangi'!H35+'5C1Y_GEO'!H35+'5C1AI_Harmony'!H35+'5C1AJ_Athlos'!H35+'5C1AG_Collegiate'!H35+'5C1M_GEO Mid'!H35+Placeholder_Tallulah!H35</f>
        <v>0</v>
      </c>
      <c r="I35" s="337">
        <f>'5C1B_DArbonne'!I35+'5C1A_Madison'!I35+'5C1C_Intl High'!I35+'5C3_UnvView'!I35+'5C1F_L.C. Charter'!I35+'5C1E_LFNO'!I35+'5C1D_NOMMA'!I35+'5C1AE_Noble Minds'!I35+'5C1J_Jeff Chamber'!I35+'5C1Q_Advantage'!I35+'5C1AF_JCFA-Laf'!I35+'5C1W_Willow'!I35+'5C1Z_Lincoln Prep'!I35+'5C1AA_Laurel'!I35+'5C1AB_Apex'!I35+'5C1AC_Smothers'!I35+'5C1AD_Greater'!I35+'5C1R_Iberville'!I35+'5C1N_Delta'!I35+'5C1S_LC Col Prep'!I35+'5C1T_Northeast'!I35+'5C1U_Acadiana Ren'!I35+'5C1I_LA Key'!I35+'5C1V_Laf Ren'!I35+'5C1O_Impact'!I35+'5C1P_Vision'!I35+'5C2_LAVCA'!I35+'5C1H_Southwest'!I35+'5C1G_JS Clark'!I35+'5C1AH_BRUP'!I35+'5C1X_Tangi'!I35+'5C1Y_GEO'!I35+'5C1AI_Harmony'!I35+'5C1AJ_Athlos'!I35+'5C1AG_Collegiate'!I35+'5C1M_GEO Mid'!I35+Placeholder_Tallulah!I35</f>
        <v>0</v>
      </c>
      <c r="J35" s="56">
        <f>'Source Data'!J35</f>
        <v>151.35616407554929</v>
      </c>
      <c r="K35" s="74">
        <f>'5C1B_DArbonne'!K35+'5C1A_Madison'!K35+'5C1C_Intl High'!K35+'5C3_UnvView'!K35+'5C1F_L.C. Charter'!K35+'5C1E_LFNO'!K35+'5C1D_NOMMA'!K35+'5C1AE_Noble Minds'!K35+'5C1J_Jeff Chamber'!K35+'5C1Q_Advantage'!K35+'5C1AF_JCFA-Laf'!K35+'5C1W_Willow'!K35+'5C1Z_Lincoln Prep'!K35+'5C1AA_Laurel'!K35+'5C1AB_Apex'!K35+'5C1AC_Smothers'!K35+'5C1AD_Greater'!K35+'5C1R_Iberville'!K35+'5C1N_Delta'!K35+'5C1S_LC Col Prep'!K35+'5C1T_Northeast'!K35+'5C1U_Acadiana Ren'!K35+'5C1I_LA Key'!K35+'5C1V_Laf Ren'!K35+'5C1O_Impact'!K35+'5C1P_Vision'!K35+'5C2_LAVCA'!K35+'5C1H_Southwest'!K35+'5C1G_JS Clark'!K35+'5C1AH_BRUP'!K35+'5C1X_Tangi'!K35+'5C1Y_GEO'!K35+'5C1AI_Harmony'!K35+'5C1AJ_Athlos'!K35+'5C1AG_Collegiate'!K35+'5C1M_GEO Mid'!K35+Placeholder_Tallulah!K35</f>
        <v>0</v>
      </c>
      <c r="L35" s="337">
        <f>'5C1B_DArbonne'!L35+'5C1A_Madison'!L35+'5C1C_Intl High'!L35+'5C3_UnvView'!L35+'5C1F_L.C. Charter'!L35+'5C1E_LFNO'!L35+'5C1D_NOMMA'!L35+'5C1AE_Noble Minds'!L35+'5C1J_Jeff Chamber'!L35+'5C1Q_Advantage'!L35+'5C1AF_JCFA-Laf'!L35+'5C1W_Willow'!L35+'5C1Z_Lincoln Prep'!L35+'5C1AA_Laurel'!L35+'5C1AB_Apex'!L35+'5C1AC_Smothers'!L35+'5C1AD_Greater'!L35+'5C1R_Iberville'!L35+'5C1N_Delta'!L35+'5C1S_LC Col Prep'!L35+'5C1T_Northeast'!L35+'5C1U_Acadiana Ren'!L35+'5C1I_LA Key'!L35+'5C1V_Laf Ren'!L35+'5C1O_Impact'!L35+'5C1P_Vision'!L35+'5C2_LAVCA'!L35+'5C1H_Southwest'!L35+'5C1G_JS Clark'!L35+'5C1AH_BRUP'!L35+'5C1X_Tangi'!L35+'5C1Y_GEO'!L35+'5C1AI_Harmony'!L35+'5C1AJ_Athlos'!L35+'5C1AG_Collegiate'!L35+'5C1M_GEO Mid'!L35+Placeholder_Tallulah!L35</f>
        <v>0</v>
      </c>
      <c r="M35" s="56">
        <f>'Source Data'!K35</f>
        <v>3783.9041018887328</v>
      </c>
      <c r="N35" s="74">
        <f>'5C1B_DArbonne'!N35+'5C1A_Madison'!N35+'5C1C_Intl High'!N35+'5C3_UnvView'!N35+'5C1F_L.C. Charter'!N35+'5C1E_LFNO'!N35+'5C1D_NOMMA'!N35+'5C1AE_Noble Minds'!N35+'5C1J_Jeff Chamber'!N35+'5C1Q_Advantage'!N35+'5C1AF_JCFA-Laf'!N35+'5C1W_Willow'!N35+'5C1Z_Lincoln Prep'!N35+'5C1AA_Laurel'!N35+'5C1AB_Apex'!N35+'5C1AC_Smothers'!N35+'5C1AD_Greater'!N35+'5C1R_Iberville'!N35+'5C1N_Delta'!N35+'5C1S_LC Col Prep'!N35+'5C1T_Northeast'!N35+'5C1U_Acadiana Ren'!N35+'5C1I_LA Key'!N35+'5C1V_Laf Ren'!N35+'5C1O_Impact'!N35+'5C1P_Vision'!N35+'5C2_LAVCA'!N35+'5C1H_Southwest'!N35+'5C1G_JS Clark'!N35+'5C1AH_BRUP'!N35+'5C1X_Tangi'!N35+'5C1Y_GEO'!N35+'5C1AI_Harmony'!N35+'5C1AJ_Athlos'!N35+'5C1AG_Collegiate'!N35+'5C1M_GEO Mid'!N35+Placeholder_Tallulah!N35</f>
        <v>0</v>
      </c>
      <c r="O35" s="337">
        <f>'5C1B_DArbonne'!O35+'5C1A_Madison'!O35+'5C1C_Intl High'!O35+'5C3_UnvView'!O35+'5C1F_L.C. Charter'!O35+'5C1E_LFNO'!O35+'5C1D_NOMMA'!O35+'5C1AE_Noble Minds'!O35+'5C1J_Jeff Chamber'!O35+'5C1Q_Advantage'!O35+'5C1AF_JCFA-Laf'!O35+'5C1W_Willow'!O35+'5C1Z_Lincoln Prep'!O35+'5C1AA_Laurel'!O35+'5C1AB_Apex'!O35+'5C1AC_Smothers'!O35+'5C1AD_Greater'!O35+'5C1R_Iberville'!O35+'5C1N_Delta'!O35+'5C1S_LC Col Prep'!O35+'5C1T_Northeast'!O35+'5C1U_Acadiana Ren'!O35+'5C1I_LA Key'!O35+'5C1V_Laf Ren'!O35+'5C1O_Impact'!O35+'5C1P_Vision'!O35+'5C2_LAVCA'!O35+'5C1H_Southwest'!O35+'5C1G_JS Clark'!O35+'5C1AH_BRUP'!O35+'5C1X_Tangi'!O35+'5C1Y_GEO'!O35+'5C1AI_Harmony'!O35+'5C1AJ_Athlos'!O35+'5C1AG_Collegiate'!O35+'5C1M_GEO Mid'!O35+Placeholder_Tallulah!O35</f>
        <v>0</v>
      </c>
      <c r="P35" s="56">
        <f>'Source Data'!L35</f>
        <v>1513.5616407554928</v>
      </c>
      <c r="Q35" s="74">
        <f>'5C1B_DArbonne'!Q35+'5C1A_Madison'!Q35+'5C1C_Intl High'!Q35+'5C3_UnvView'!Q35+'5C1F_L.C. Charter'!Q35+'5C1E_LFNO'!Q35+'5C1D_NOMMA'!Q35+'5C1AE_Noble Minds'!Q35+'5C1J_Jeff Chamber'!Q35+'5C1Q_Advantage'!Q35+'5C1AF_JCFA-Laf'!Q35+'5C1W_Willow'!Q35+'5C1Z_Lincoln Prep'!Q35+'5C1AA_Laurel'!Q35+'5C1AB_Apex'!Q35+'5C1AC_Smothers'!Q35+'5C1AD_Greater'!Q35+'5C1R_Iberville'!Q35+'5C1N_Delta'!Q35+'5C1S_LC Col Prep'!Q35+'5C1T_Northeast'!Q35+'5C1U_Acadiana Ren'!Q35+'5C1I_LA Key'!Q35+'5C1V_Laf Ren'!Q35+'5C1O_Impact'!Q35+'5C1P_Vision'!Q35+'5C2_LAVCA'!Q35+'5C1H_Southwest'!Q35+'5C1G_JS Clark'!Q35+'5C1AH_BRUP'!Q35+'5C1X_Tangi'!Q35+'5C1Y_GEO'!Q35+'5C1AI_Harmony'!Q35+'5C1AJ_Athlos'!Q35+'5C1AG_Collegiate'!Q35+'5C1M_GEO Mid'!Q35+Placeholder_Tallulah!Q35</f>
        <v>0</v>
      </c>
      <c r="R35" s="93">
        <f>'5C1B_DArbonne'!R35+'5C1A_Madison'!R35+'5C1C_Intl High'!R35+'5C3_UnvView'!R35+'5C1F_L.C. Charter'!R35+'5C1E_LFNO'!R35+'5C1D_NOMMA'!R35+'5C1AE_Noble Minds'!R35+'5C1J_Jeff Chamber'!R35+'5C1Q_Advantage'!R35+'5C1AF_JCFA-Laf'!R35+'5C1W_Willow'!R35+'5C1Z_Lincoln Prep'!R35+'5C1AA_Laurel'!R35+'5C1AB_Apex'!R35+'5C1AC_Smothers'!R35+'5C1AD_Greater'!R35+'5C1R_Iberville'!R35+'5C1N_Delta'!R35+'5C1S_LC Col Prep'!R35+'5C1T_Northeast'!R35+'5C1U_Acadiana Ren'!R35+'5C1I_LA Key'!R35+'5C1V_Laf Ren'!R35+'5C1O_Impact'!R35+'5C1P_Vision'!R35+'5C2_LAVCA'!R35+'5C1H_Southwest'!R35+'5C1G_JS Clark'!R35+'5C1AH_BRUP'!R35+'5C1X_Tangi'!R35+'5C1Y_GEO'!R35+'5C1AI_Harmony'!R35+'5C1AJ_Athlos'!R35+'5C1AG_Collegiate'!R35+'5C1M_GEO Mid'!R35+Placeholder_Tallulah!R35</f>
        <v>506410</v>
      </c>
      <c r="S35" s="1373">
        <f>'5C3_UnvView'!S35+'5C2_LAVCA'!S35</f>
        <v>54809</v>
      </c>
      <c r="T35" s="56">
        <f>'5C1B_DArbonne'!S35+'5C1A_Madison'!S35+'5C1C_Intl High'!S35+'5C3_UnvView'!T35+'5C1F_L.C. Charter'!S35+'5C1E_LFNO'!S35+'5C1D_NOMMA'!S35+'5C1AE_Noble Minds'!S35+'5C1J_Jeff Chamber'!S35+'5C1Q_Advantage'!S35+'5C1AF_JCFA-Laf'!S35+'5C1W_Willow'!S35+'5C1Z_Lincoln Prep'!S35+'5C1AA_Laurel'!S35+'5C1AB_Apex'!S35+'5C1AC_Smothers'!S35+'5C1AD_Greater'!S35+'5C1R_Iberville'!S35+'5C1N_Delta'!S35+'5C1S_LC Col Prep'!S35+'5C1T_Northeast'!S35+'5C1U_Acadiana Ren'!S35+'5C1I_LA Key'!S35+'5C1V_Laf Ren'!S35+'5C1O_Impact'!S35+'5C1P_Vision'!S35+'5C2_LAVCA'!T35+'5C1H_Southwest'!S35+'5C1G_JS Clark'!S35+'5C1AH_BRUP'!S35+'5C1X_Tangi'!S35+'5C1Y_GEO'!S35+'5C1AI_Harmony'!S35+'5C1AJ_Athlos'!S35+'5C1AG_Collegiate'!S35+'5C1M_GEO Mid'!S35+Placeholder_Tallulah!S35</f>
        <v>0</v>
      </c>
      <c r="U35" s="56">
        <f>'5C1B_DArbonne'!T35+'5C1A_Madison'!T35+'5C1C_Intl High'!T35+'5C3_UnvView'!U35+'5C1F_L.C. Charter'!T35+'5C1E_LFNO'!T35+'5C1D_NOMMA'!T35+'5C1AE_Noble Minds'!T35+'5C1J_Jeff Chamber'!T35+'5C1Q_Advantage'!T35+'5C1AF_JCFA-Laf'!T35+'5C1W_Willow'!T35+'5C1Z_Lincoln Prep'!T35+'5C1AA_Laurel'!T35+'5C1AB_Apex'!T35+'5C1AC_Smothers'!T35+'5C1AD_Greater'!T35+'5C1R_Iberville'!T35+'5C1N_Delta'!T35+'5C1S_LC Col Prep'!T35+'5C1T_Northeast'!T35+'5C1U_Acadiana Ren'!T35+'5C1I_LA Key'!T35+'5C1V_Laf Ren'!T35+'5C1O_Impact'!T35+'5C1P_Vision'!T35+'5C2_LAVCA'!U35+'5C1H_Southwest'!T35+'5C1G_JS Clark'!T35+'5C1AH_BRUP'!T35+'5C1X_Tangi'!T35+'5C1Y_GEO'!T35+'5C1AI_Harmony'!T35+'5C1AJ_Athlos'!T35+'5C1AG_Collegiate'!T35+'5C1M_GEO Mid'!T35+Placeholder_Tallulah!T35</f>
        <v>0</v>
      </c>
      <c r="V35" s="57">
        <f>'5C1B_DArbonne'!U35+'5C1A_Madison'!U35+'5C1C_Intl High'!U35+'5C3_UnvView'!V35+'5C1F_L.C. Charter'!U35+'5C1E_LFNO'!U35+'5C1D_NOMMA'!U35+'5C1AE_Noble Minds'!U35+'5C1J_Jeff Chamber'!U35+'5C1Q_Advantage'!U35+'5C1AF_JCFA-Laf'!U35+'5C1W_Willow'!U35+'5C1Z_Lincoln Prep'!U35+'5C1AA_Laurel'!U35+'5C1AB_Apex'!U35+'5C1AC_Smothers'!U35+'5C1AD_Greater'!U35+'5C1R_Iberville'!U35+'5C1N_Delta'!U35+'5C1S_LC Col Prep'!U35+'5C1T_Northeast'!U35+'5C1U_Acadiana Ren'!U35+'5C1I_LA Key'!U35+'5C1V_Laf Ren'!U35+'5C1O_Impact'!U35+'5C1P_Vision'!U35+'5C2_LAVCA'!V35+'5C1H_Southwest'!U35+'5C1G_JS Clark'!U35+'5C1AH_BRUP'!U35+'5C1X_Tangi'!U35+'5C1Y_GEO'!U35+'5C1AI_Harmony'!U35+'5C1AJ_Athlos'!U35+'5C1AG_Collegiate'!U35+'5C1M_GEO Mid'!U35+Placeholder_Tallulah!U35</f>
        <v>0</v>
      </c>
      <c r="W35" s="93">
        <f>'5C1B_DArbonne'!V35+'5C1A_Madison'!V35+'5C1C_Intl High'!V35+'5C3_UnvView'!W35+'5C1F_L.C. Charter'!V35+'5C1E_LFNO'!V35+'5C1D_NOMMA'!V35+'5C1AE_Noble Minds'!V35+'5C1J_Jeff Chamber'!V35+'5C1Q_Advantage'!V35+'5C1AF_JCFA-Laf'!V35+'5C1W_Willow'!V35+'5C1Z_Lincoln Prep'!V35+'5C1AA_Laurel'!V35+'5C1AB_Apex'!V35+'5C1AC_Smothers'!V35+'5C1AD_Greater'!V35+'5C1R_Iberville'!V35+'5C1N_Delta'!V35+'5C1S_LC Col Prep'!V35+'5C1T_Northeast'!V35+'5C1U_Acadiana Ren'!V35+'5C1I_LA Key'!V35+'5C1V_Laf Ren'!V35+'5C1O_Impact'!V35+'5C1P_Vision'!V35+'5C2_LAVCA'!W35+'5C1H_Southwest'!V35+'5C1G_JS Clark'!V35+'5C1AH_BRUP'!V35+'5C1X_Tangi'!V35+'5C1Y_GEO'!V35+'5C1AI_Harmony'!V35+'5C1AJ_Athlos'!V35+'5C1AG_Collegiate'!V35+'5C1M_GEO Mid'!V35+Placeholder_Tallulah!V35</f>
        <v>0</v>
      </c>
      <c r="X35" s="74">
        <f>'5C1B_DArbonne'!W35+'5C1A_Madison'!W35+'5C1C_Intl High'!W35+'5C3_UnvView'!X35+'5C1F_L.C. Charter'!W35+'5C1E_LFNO'!W35+'5C1D_NOMMA'!W35+'5C1AE_Noble Minds'!W35+'5C1J_Jeff Chamber'!W35+'5C1Q_Advantage'!W35+'5C1AF_JCFA-Laf'!W35+'5C1W_Willow'!W35+'5C1Z_Lincoln Prep'!W35+'5C1AA_Laurel'!W35+'5C1AB_Apex'!W35+'5C1AC_Smothers'!W35+'5C1AD_Greater'!W35+'5C1R_Iberville'!W35+'5C1N_Delta'!W35+'5C1S_LC Col Prep'!W35+'5C1T_Northeast'!W35+'5C1U_Acadiana Ren'!W35+'5C1I_LA Key'!W35+'5C1V_Laf Ren'!W35+'5C1O_Impact'!W35+'5C1P_Vision'!W35+'5C2_LAVCA'!X35+'5C1H_Southwest'!W35+'5C1G_JS Clark'!W35+'5C1AH_BRUP'!W35+'5C1X_Tangi'!W35+'5C1Y_GEO'!W35+'5C1AI_Harmony'!W35+'5C1AJ_Athlos'!W35+'5C1AG_Collegiate'!W35+'5C1M_GEO Mid'!W35+Placeholder_Tallulah!W35</f>
        <v>0</v>
      </c>
      <c r="Y35" s="93">
        <f>'5C1B_DArbonne'!X35+'5C1A_Madison'!X35+'5C1C_Intl High'!X35+'5C3_UnvView'!Y35+'5C1F_L.C. Charter'!X35+'5C1E_LFNO'!X35+'5C1D_NOMMA'!X35+'5C1AE_Noble Minds'!X35+'5C1J_Jeff Chamber'!X35+'5C1Q_Advantage'!X35+'5C1AF_JCFA-Laf'!X35+'5C1W_Willow'!X35+'5C1Z_Lincoln Prep'!X35+'5C1AA_Laurel'!X35+'5C1AB_Apex'!X35+'5C1AC_Smothers'!X35+'5C1AD_Greater'!X35+'5C1R_Iberville'!X35+'5C1N_Delta'!X35+'5C1S_LC Col Prep'!X35+'5C1T_Northeast'!X35+'5C1U_Acadiana Ren'!X35+'5C1I_LA Key'!X35+'5C1V_Laf Ren'!X35+'5C1O_Impact'!X35+'5C1P_Vision'!X35+'5C2_LAVCA'!Y35+'5C1H_Southwest'!X35+'5C1G_JS Clark'!X35+'5C1AH_BRUP'!X35+'5C1X_Tangi'!X35+'5C1Y_GEO'!X35+'5C1AI_Harmony'!X35+'5C1AJ_Athlos'!X35+'5C1AG_Collegiate'!X35+'5C1M_GEO Mid'!X35+Placeholder_Tallulah!X35</f>
        <v>0</v>
      </c>
      <c r="Z35" s="56">
        <f>'5C1B_DArbonne'!Y35+'5C1A_Madison'!Y35+'5C1C_Intl High'!Y35+'5C3_UnvView'!Z35+'5C1F_L.C. Charter'!Y35+'5C1E_LFNO'!Y35+'5C1D_NOMMA'!Y35+'5C1AE_Noble Minds'!Y35+'5C1J_Jeff Chamber'!Y35+'5C1Q_Advantage'!Y35+'5C1AF_JCFA-Laf'!Y35+'5C1W_Willow'!Y35+'5C1Z_Lincoln Prep'!Y35+'5C1AA_Laurel'!Y35+'5C1AB_Apex'!Y35+'5C1AC_Smothers'!Y35+'5C1AD_Greater'!Y35+'5C1R_Iberville'!Y35+'5C1N_Delta'!Y35+'5C1S_LC Col Prep'!Y35+'5C1T_Northeast'!Y35+'5C1U_Acadiana Ren'!Y35+'5C1I_LA Key'!Y35+'5C1V_Laf Ren'!Y35+'5C1O_Impact'!Y35+'5C1P_Vision'!Y35+'5C2_LAVCA'!Z35+'5C1H_Southwest'!Y35+'5C1G_JS Clark'!Y35+'5C1AH_BRUP'!Y35+'5C1X_Tangi'!Y35+'5C1Y_GEO'!Y35+'5C1AI_Harmony'!Y35+'5C1AJ_Athlos'!Y35+'5C1AG_Collegiate'!Y35+'5C1M_GEO Mid'!Y35+Placeholder_Tallulah!Y35</f>
        <v>0</v>
      </c>
      <c r="AA35" s="93">
        <f>'5C1B_DArbonne'!Z35+'5C1A_Madison'!Z35+'5C1C_Intl High'!Z35+'5C3_UnvView'!AA35+'5C1F_L.C. Charter'!Z35+'5C1E_LFNO'!Z35+'5C1D_NOMMA'!Z35+'5C1AE_Noble Minds'!Z35+'5C1J_Jeff Chamber'!Z35+'5C1Q_Advantage'!Z35+'5C1AF_JCFA-Laf'!Z35+'5C1W_Willow'!Z35+'5C1Z_Lincoln Prep'!Z35+'5C1AA_Laurel'!Z35+'5C1AB_Apex'!Z35+'5C1AC_Smothers'!Z35+'5C1AD_Greater'!Z35+'5C1R_Iberville'!Z35+'5C1N_Delta'!Z35+'5C1S_LC Col Prep'!Z35+'5C1T_Northeast'!Z35+'5C1U_Acadiana Ren'!Z35+'5C1I_LA Key'!Z35+'5C1V_Laf Ren'!Z35+'5C1O_Impact'!Z35+'5C1P_Vision'!Z35+'5C2_LAVCA'!AA35+'5C1H_Southwest'!Z35+'5C1G_JS Clark'!Z35+'5C1AH_BRUP'!Z35+'5C1X_Tangi'!Z35+'5C1Y_GEO'!Z35+'5C1AI_Harmony'!Z35+'5C1AJ_Athlos'!Z35+'5C1AG_Collegiate'!Z35+'5C1M_GEO Mid'!Z35+Placeholder_Tallulah!Z35</f>
        <v>0</v>
      </c>
      <c r="AB35" s="56">
        <f>'5C1B_DArbonne'!AA35+'5C1A_Madison'!AA35+'5C1C_Intl High'!AA35+'5C3_UnvView'!AB35+'5C1F_L.C. Charter'!AA35+'5C1E_LFNO'!AA35+'5C1D_NOMMA'!AA35+'5C1AE_Noble Minds'!AA35+'5C1J_Jeff Chamber'!AA35+'5C1Q_Advantage'!AA35+'5C1AF_JCFA-Laf'!AA35+'5C1W_Willow'!AA35+'5C1Z_Lincoln Prep'!AA35+'5C1AA_Laurel'!AA35+'5C1AB_Apex'!AA35+'5C1AC_Smothers'!AA35+'5C1AD_Greater'!AA35+'5C1R_Iberville'!AA35+'5C1N_Delta'!AA35+'5C1S_LC Col Prep'!AA35+'5C1T_Northeast'!AA35+'5C1U_Acadiana Ren'!AA35+'5C1I_LA Key'!AA35+'5C1V_Laf Ren'!AA35+'5C1O_Impact'!AA35+'5C1P_Vision'!AA35+'5C2_LAVCA'!AB35+'5C1H_Southwest'!AA35+'5C1G_JS Clark'!AA35+'5C1AH_BRUP'!AA35+'5C1X_Tangi'!AA35+'5C1Y_GEO'!AA35+'5C1AI_Harmony'!AA35+'5C1AJ_Athlos'!AA35+'5C1AG_Collegiate'!AA35+'5C1M_GEO Mid'!AA35+Placeholder_Tallulah!AA35</f>
        <v>0</v>
      </c>
      <c r="AC35" s="56">
        <f>'5C1B_DArbonne'!AB35+'5C1A_Madison'!AB35+'5C1C_Intl High'!AB35+'5C3_UnvView'!AC35+'5C1F_L.C. Charter'!AB35+'5C1E_LFNO'!AB35+'5C1D_NOMMA'!AB35+'5C1AE_Noble Minds'!AB35+'5C1J_Jeff Chamber'!AB35+'5C1Q_Advantage'!AB35+'5C1AF_JCFA-Laf'!AB35+'5C1W_Willow'!AB35+'5C1Z_Lincoln Prep'!AB35+'5C1AA_Laurel'!AB35+'5C1AB_Apex'!AB35+'5C1AC_Smothers'!AB35+'5C1AD_Greater'!AB35+'5C1R_Iberville'!AB35+'5C1N_Delta'!AB35+'5C1S_LC Col Prep'!AB35+'5C1T_Northeast'!AB35+'5C1U_Acadiana Ren'!AB35+'5C1I_LA Key'!AB35+'5C1V_Laf Ren'!AB35+'5C1O_Impact'!AB35+'5C1P_Vision'!AB35+'5C2_LAVCA'!AC35+'5C1H_Southwest'!AB35+'5C1G_JS Clark'!AB35+'5C1AH_BRUP'!AB35+'5C1X_Tangi'!AB35+'5C1Y_GEO'!AB35+'5C1AI_Harmony'!AB35+'5C1AJ_Athlos'!AB35+'5C1AG_Collegiate'!AB35+'5C1M_GEO Mid'!AB35+Placeholder_Tallulah!AB35</f>
        <v>0</v>
      </c>
      <c r="AD35" s="93">
        <f>'5C1B_DArbonne'!AC35+'5C1A_Madison'!AC35+'5C1C_Intl High'!AC35+'5C3_UnvView'!AD35+'5C1F_L.C. Charter'!AC35+'5C1E_LFNO'!AC35+'5C1D_NOMMA'!AC35+'5C1AE_Noble Minds'!AC35+'5C1J_Jeff Chamber'!AC35+'5C1Q_Advantage'!AC35+'5C1AF_JCFA-Laf'!AC35+'5C1W_Willow'!AC35+'5C1Z_Lincoln Prep'!AC35+'5C1AA_Laurel'!AC35+'5C1AB_Apex'!AC35+'5C1AC_Smothers'!AC35+'5C1AD_Greater'!AC35+'5C1R_Iberville'!AC35+'5C1N_Delta'!AC35+'5C1S_LC Col Prep'!AC35+'5C1T_Northeast'!AC35+'5C1U_Acadiana Ren'!AC35+'5C1I_LA Key'!AC35+'5C1V_Laf Ren'!AC35+'5C1O_Impact'!AC35+'5C1P_Vision'!AC35+'5C2_LAVCA'!AD35+'5C1H_Southwest'!AC35+'5C1G_JS Clark'!AC35+'5C1AH_BRUP'!AC35+'5C1X_Tangi'!AC35+'5C1Y_GEO'!AC35+'5C1AI_Harmony'!AC35+'5C1AJ_Athlos'!AC35+'5C1AG_Collegiate'!AC35+'5C1M_GEO Mid'!AC35+Placeholder_Tallulah!AC35</f>
        <v>0</v>
      </c>
      <c r="AE35" s="97">
        <f>'5C1B_DArbonne'!AD35+'5C1A_Madison'!AD35+'5C1C_Intl High'!AD35+'5C3_UnvView'!AE35+'5C1F_L.C. Charter'!AD35+'5C1E_LFNO'!AD35+'5C1D_NOMMA'!AD35+'5C1AE_Noble Minds'!AD35+'5C1J_Jeff Chamber'!AD35+'5C1Q_Advantage'!AD35+'5C1AF_JCFA-Laf'!AD35+'5C1W_Willow'!AD35+'5C1Z_Lincoln Prep'!AD35+'5C1AA_Laurel'!AD35+'5C1AB_Apex'!AD35+'5C1AC_Smothers'!AD35+'5C1AD_Greater'!AD35+'5C1R_Iberville'!AD35+'5C1N_Delta'!AD35+'5C1S_LC Col Prep'!AD35+'5C1T_Northeast'!AD35+'5C1U_Acadiana Ren'!AD35+'5C1I_LA Key'!AD35+'5C1V_Laf Ren'!AD35+'5C1O_Impact'!AD35+'5C1P_Vision'!AD35+'5C2_LAVCA'!AE35+'5C1H_Southwest'!AD35+'5C1G_JS Clark'!AD35+'5C1AH_BRUP'!AD35+'5C1X_Tangi'!AD35+'5C1Y_GEO'!AD35+'5C1AI_Harmony'!AD35+'5C1AJ_Athlos'!AD35+'5C1AG_Collegiate'!AD35+'5C1M_GEO Mid'!AD35+Placeholder_Tallulah!AD35</f>
        <v>0</v>
      </c>
      <c r="AF35" s="75">
        <f>'Source Data'!N35</f>
        <v>5070</v>
      </c>
      <c r="AG35" s="90">
        <f>'5C1B_DArbonne'!AF35+'5C1A_Madison'!AF35+'5C1C_Intl High'!AF35+'5C3_UnvView'!AG35+'5C1F_L.C. Charter'!AF35+'5C1E_LFNO'!AF35+'5C1D_NOMMA'!AF35+'5C1AE_Noble Minds'!AF35+'5C1J_Jeff Chamber'!AF35+'5C1Q_Advantage'!AF35+'5C1AF_JCFA-Laf'!AF35+'5C1W_Willow'!AF35+'5C1Z_Lincoln Prep'!AF35+'5C1AA_Laurel'!AF35+'5C1AB_Apex'!AF35+'5C1AC_Smothers'!AF35+'5C1AD_Greater'!AF35+'5C1R_Iberville'!AF35+'5C1N_Delta'!AF35+'5C1S_LC Col Prep'!AF35+'5C1T_Northeast'!AF35+'5C1U_Acadiana Ren'!AF35+'5C1I_LA Key'!AF35+'5C1V_Laf Ren'!AF35+'5C1O_Impact'!AF35+'5C1P_Vision'!AF35+'5C2_LAVCA'!AG35+'5C1H_Southwest'!AF35+'5C1G_JS Clark'!AF35+'5C1AH_BRUP'!AF35+'5C1X_Tangi'!AF35+'5C1Y_GEO'!AF35+'5C1AI_Harmony'!AF35+'5C1AJ_Athlos'!AF35+'5C1AG_Collegiate'!AF35+'5C1M_GEO Mid'!AF35+Placeholder_Tallulah!AF35</f>
        <v>0</v>
      </c>
      <c r="AH35" s="319">
        <f>'5C1B_DArbonne'!AG35+'5C1A_Madison'!AG35+'5C1C_Intl High'!AG35+'5C3_UnvView'!AH35+'5C1F_L.C. Charter'!AG35+'5C1E_LFNO'!AG35+'5C1D_NOMMA'!AG35+'5C1AE_Noble Minds'!AG35+'5C1J_Jeff Chamber'!AG35+'5C1Q_Advantage'!AG35+'5C1AF_JCFA-Laf'!AG35+'5C1W_Willow'!AG35+'5C1Z_Lincoln Prep'!AG35+'5C1AA_Laurel'!AG35+'5C1AB_Apex'!AG35+'5C1AC_Smothers'!AG35+'5C1AD_Greater'!AG35+'5C1R_Iberville'!AG35+'5C1N_Delta'!AG35+'5C1S_LC Col Prep'!AG35+'5C1T_Northeast'!AG35+'5C1U_Acadiana Ren'!AG35+'5C1I_LA Key'!AG35+'5C1V_Laf Ren'!AG35+'5C1O_Impact'!AG35+'5C1P_Vision'!AG35+'5C2_LAVCA'!AH35+'5C1H_Southwest'!AG35+'5C1G_JS Clark'!AG35+'5C1AH_BRUP'!AG35+'5C1X_Tangi'!AG35+'5C1Y_GEO'!AG35+'5C1AI_Harmony'!AG35+'5C1AJ_Athlos'!AG35+'5C1AG_Collegiate'!AG35+'5C1M_GEO Mid'!AG35+Placeholder_Tallulah!AG35</f>
        <v>0</v>
      </c>
      <c r="AI35" s="75">
        <f>'5C1B_DArbonne'!AH35+'5C1A_Madison'!AH35+'5C1C_Intl High'!AH35+'5C3_UnvView'!AI35+'5C1F_L.C. Charter'!AH35+'5C1E_LFNO'!AH35+'5C1D_NOMMA'!AH35+'5C1AE_Noble Minds'!AH35+'5C1J_Jeff Chamber'!AH35+'5C1Q_Advantage'!AH35+'5C1AF_JCFA-Laf'!AH35+'5C1W_Willow'!AH35+'5C1Z_Lincoln Prep'!AH35+'5C1AA_Laurel'!AH35+'5C1AB_Apex'!AH35+'5C1AC_Smothers'!AH35+'5C1AD_Greater'!AH35+'5C1R_Iberville'!AH35+'5C1N_Delta'!AH35+'5C1S_LC Col Prep'!AH35+'5C1T_Northeast'!AH35+'5C1U_Acadiana Ren'!AH35+'5C1I_LA Key'!AH35+'5C1V_Laf Ren'!AH35+'5C1O_Impact'!AH35+'5C1P_Vision'!AH35+'5C2_LAVCA'!AI35+'5C1H_Southwest'!AH35+'5C1G_JS Clark'!AH35+'5C1AH_BRUP'!AH35+'5C1X_Tangi'!AH35+'5C1Y_GEO'!AH35+'5C1AI_Harmony'!AH35+'5C1AJ_Athlos'!AH35+'5C1AG_Collegiate'!AH35+'5C1M_GEO Mid'!AH35+Placeholder_Tallulah!AH35</f>
        <v>0</v>
      </c>
      <c r="AJ35" s="319">
        <f>'5C1B_DArbonne'!AI35+'5C1A_Madison'!AI35+'5C1C_Intl High'!AI35+'5C3_UnvView'!AJ35+'5C1F_L.C. Charter'!AI35+'5C1E_LFNO'!AI35+'5C1D_NOMMA'!AI35+'5C1AE_Noble Minds'!AI35+'5C1J_Jeff Chamber'!AI35+'5C1Q_Advantage'!AI35+'5C1AF_JCFA-Laf'!AI35+'5C1W_Willow'!AI35+'5C1Z_Lincoln Prep'!AI35+'5C1AA_Laurel'!AI35+'5C1AB_Apex'!AI35+'5C1AC_Smothers'!AI35+'5C1AD_Greater'!AI35+'5C1R_Iberville'!AI35+'5C1N_Delta'!AI35+'5C1S_LC Col Prep'!AI35+'5C1T_Northeast'!AI35+'5C1U_Acadiana Ren'!AI35+'5C1I_LA Key'!AI35+'5C1V_Laf Ren'!AI35+'5C1O_Impact'!AI35+'5C1P_Vision'!AI35+'5C2_LAVCA'!AJ35+'5C1H_Southwest'!AI35+'5C1G_JS Clark'!AI35+'5C1AH_BRUP'!AI35+'5C1X_Tangi'!AI35+'5C1Y_GEO'!AI35+'5C1AI_Harmony'!AI35+'5C1AJ_Athlos'!AI35+'5C1AG_Collegiate'!AI35+'5C1M_GEO Mid'!AI35+Placeholder_Tallulah!AI35</f>
        <v>0</v>
      </c>
      <c r="AK35" s="77">
        <f>'5C1B_DArbonne'!AJ35+'5C1A_Madison'!AJ35+'5C1C_Intl High'!AJ35+'5C3_UnvView'!AK35+'5C1F_L.C. Charter'!AJ35+'5C1E_LFNO'!AJ35+'5C1D_NOMMA'!AJ35+'5C1AE_Noble Minds'!AJ35+'5C1J_Jeff Chamber'!AJ35+'5C1Q_Advantage'!AJ35+'5C1AF_JCFA-Laf'!AJ35+'5C1W_Willow'!AJ35+'5C1Z_Lincoln Prep'!AJ35+'5C1AA_Laurel'!AJ35+'5C1AB_Apex'!AJ35+'5C1AC_Smothers'!AJ35+'5C1AD_Greater'!AJ35+'5C1R_Iberville'!AJ35+'5C1N_Delta'!AJ35+'5C1S_LC Col Prep'!AJ35+'5C1T_Northeast'!AJ35+'5C1U_Acadiana Ren'!AJ35+'5C1I_LA Key'!AJ35+'5C1V_Laf Ren'!AJ35+'5C1O_Impact'!AJ35+'5C1P_Vision'!AJ35+'5C2_LAVCA'!AK35+'5C1H_Southwest'!AJ35+'5C1G_JS Clark'!AJ35+'5C1AH_BRUP'!AJ35+'5C1X_Tangi'!AJ35+'5C1Y_GEO'!AJ35+'5C1AI_Harmony'!AJ35+'5C1AJ_Athlos'!AJ35+'5C1AG_Collegiate'!AJ35+'5C1M_GEO Mid'!AJ35+Placeholder_Tallulah!AJ35</f>
        <v>0</v>
      </c>
      <c r="AL35" s="76">
        <f>'5C1B_DArbonne'!AK35+'5C1A_Madison'!AK35+'5C1C_Intl High'!AK35+'5C3_UnvView'!AL35+'5C1F_L.C. Charter'!AK35+'5C1E_LFNO'!AK35+'5C1D_NOMMA'!AK35+'5C1AE_Noble Minds'!AK35+'5C1J_Jeff Chamber'!AK35+'5C1Q_Advantage'!AK35+'5C1AF_JCFA-Laf'!AK35+'5C1W_Willow'!AK35+'5C1Z_Lincoln Prep'!AK35+'5C1AA_Laurel'!AK35+'5C1AB_Apex'!AK35+'5C1AC_Smothers'!AK35+'5C1AD_Greater'!AK35+'5C1R_Iberville'!AK35+'5C1N_Delta'!AK35+'5C1S_LC Col Prep'!AK35+'5C1T_Northeast'!AK35+'5C1U_Acadiana Ren'!AK35+'5C1I_LA Key'!AK35+'5C1V_Laf Ren'!AK35+'5C1O_Impact'!AK35+'5C1P_Vision'!AK35+'5C2_LAVCA'!AL35+'5C1H_Southwest'!AK35+'5C1G_JS Clark'!AK35+'5C1AH_BRUP'!AK35+'5C1X_Tangi'!AK35+'5C1Y_GEO'!AK35+'5C1AI_Harmony'!AK35+'5C1AJ_Athlos'!AK35+'5C1AG_Collegiate'!AK35+'5C1M_GEO Mid'!AK35+Placeholder_Tallulah!AK35</f>
        <v>0</v>
      </c>
      <c r="AM35" s="90">
        <f>'5C1B_DArbonne'!AL35+'5C1A_Madison'!AL35+'5C1C_Intl High'!AL35+'5C3_UnvView'!AM35+'5C1F_L.C. Charter'!AL35+'5C1E_LFNO'!AL35+'5C1D_NOMMA'!AL35+'5C1AE_Noble Minds'!AL35+'5C1J_Jeff Chamber'!AL35+'5C1Q_Advantage'!AL35+'5C1AF_JCFA-Laf'!AL35+'5C1W_Willow'!AL35+'5C1Z_Lincoln Prep'!AL35+'5C1AA_Laurel'!AL35+'5C1AB_Apex'!AL35+'5C1AC_Smothers'!AL35+'5C1AD_Greater'!AL35+'5C1R_Iberville'!AL35+'5C1N_Delta'!AL35+'5C1S_LC Col Prep'!AL35+'5C1T_Northeast'!AL35+'5C1U_Acadiana Ren'!AL35+'5C1I_LA Key'!AL35+'5C1V_Laf Ren'!AL35+'5C1O_Impact'!AL35+'5C1P_Vision'!AL35+'5C2_LAVCA'!AM35+'5C1H_Southwest'!AL35+'5C1G_JS Clark'!AL35+'5C1AH_BRUP'!AL35+'5C1X_Tangi'!AL35+'5C1Y_GEO'!AL35+'5C1AI_Harmony'!AL35+'5C1AJ_Athlos'!AL35+'5C1AG_Collegiate'!AL35+'5C1M_GEO Mid'!AL35+Placeholder_Tallulah!AL35</f>
        <v>591923</v>
      </c>
      <c r="AN35" s="79">
        <f>'5C1B_DArbonne'!AM35+'5C1A_Madison'!AM35+'5C1C_Intl High'!AM35+'5C3_UnvView'!AN35+'5C1F_L.C. Charter'!AM35+'5C1E_LFNO'!AM35+'5C1D_NOMMA'!AM35+'5C1AE_Noble Minds'!AM35+'5C1J_Jeff Chamber'!AM35+'5C1Q_Advantage'!AM35+'5C1AF_JCFA-Laf'!AM35+'5C1W_Willow'!AM35+'5C1Z_Lincoln Prep'!AM35+'5C1AA_Laurel'!AM35+'5C1AB_Apex'!AM35+'5C1AC_Smothers'!AM35+'5C1AD_Greater'!AM35+'5C1R_Iberville'!AM35+'5C1N_Delta'!AM35+'5C1S_LC Col Prep'!AM35+'5C1T_Northeast'!AM35+'5C1U_Acadiana Ren'!AM35+'5C1I_LA Key'!AM35+'5C1V_Laf Ren'!AM35+'5C1O_Impact'!AM35+'5C1P_Vision'!AM35+'5C2_LAVCA'!AN35+'5C1H_Southwest'!AM35+'5C1G_JS Clark'!AM35+'5C1AH_BRUP'!AM35+'5C1X_Tangi'!AM35+'5C1Y_GEO'!AM35+'5C1AI_Harmony'!AM35+'5C1AJ_Athlos'!AM35+'5C1AG_Collegiate'!AM35+'5C1M_GEO Mid'!AM35+Placeholder_Tallulah!AM35</f>
        <v>0</v>
      </c>
      <c r="AO35" s="90">
        <f>'5C1B_DArbonne'!AN35+'5C1A_Madison'!AN35+'5C1C_Intl High'!AN35+'5C3_UnvView'!AO35+'5C1F_L.C. Charter'!AN35+'5C1E_LFNO'!AN35+'5C1D_NOMMA'!AN35+'5C1AE_Noble Minds'!AN35+'5C1J_Jeff Chamber'!AN35+'5C1Q_Advantage'!AN35+'5C1AF_JCFA-Laf'!AN35+'5C1W_Willow'!AN35+'5C1Z_Lincoln Prep'!AN35+'5C1AA_Laurel'!AN35+'5C1AB_Apex'!AN35+'5C1AC_Smothers'!AN35+'5C1AD_Greater'!AN35+'5C1R_Iberville'!AN35+'5C1N_Delta'!AN35+'5C1S_LC Col Prep'!AN35+'5C1T_Northeast'!AN35+'5C1U_Acadiana Ren'!AN35+'5C1I_LA Key'!AN35+'5C1V_Laf Ren'!AN35+'5C1O_Impact'!AN35+'5C1P_Vision'!AN35+'5C2_LAVCA'!AO35+'5C1H_Southwest'!AN35+'5C1G_JS Clark'!AN35+'5C1AH_BRUP'!AN35+'5C1X_Tangi'!AN35+'5C1Y_GEO'!AN35+'5C1AI_Harmony'!AN35+'5C1AJ_Athlos'!AN35+'5C1AG_Collegiate'!AN35+'5C1M_GEO Mid'!AN35+Placeholder_Tallulah!AN35</f>
        <v>0</v>
      </c>
      <c r="AP35" s="77">
        <f>'5C1B_DArbonne'!AO35+'5C1A_Madison'!AO35+'5C1C_Intl High'!AO35+'5C3_UnvView'!AP35+'5C1F_L.C. Charter'!AO35+'5C1E_LFNO'!AO35+'5C1D_NOMMA'!AO35+'5C1AE_Noble Minds'!AO35+'5C1J_Jeff Chamber'!AO35+'5C1Q_Advantage'!AO35+'5C1AF_JCFA-Laf'!AO35+'5C1W_Willow'!AO35+'5C1Z_Lincoln Prep'!AO35+'5C1AA_Laurel'!AO35+'5C1AB_Apex'!AO35+'5C1AC_Smothers'!AO35+'5C1AD_Greater'!AO35+'5C1R_Iberville'!AO35+'5C1N_Delta'!AO35+'5C1S_LC Col Prep'!AO35+'5C1T_Northeast'!AO35+'5C1U_Acadiana Ren'!AO35+'5C1I_LA Key'!AO35+'5C1V_Laf Ren'!AO35+'5C1O_Impact'!AO35+'5C1P_Vision'!AO35+'5C2_LAVCA'!AP35+'5C1H_Southwest'!AO35+'5C1G_JS Clark'!AO35+'5C1AH_BRUP'!AO35+'5C1X_Tangi'!AO35+'5C1Y_GEO'!AO35+'5C1AI_Harmony'!AO35+'5C1AJ_Athlos'!AO35+'5C1AG_Collegiate'!AO35+'5C1M_GEO Mid'!AO35+Placeholder_Tallulah!AO35</f>
        <v>4784</v>
      </c>
      <c r="AQ35" s="90">
        <f>'5C1B_DArbonne'!AP35+'5C1A_Madison'!AP35+'5C1C_Intl High'!AP35+'5C3_UnvView'!AQ35+'5C1F_L.C. Charter'!AP35+'5C1E_LFNO'!AP35+'5C1D_NOMMA'!AP35+'5C1AE_Noble Minds'!AP35+'5C1J_Jeff Chamber'!AP35+'5C1Q_Advantage'!AP35+'5C1AF_JCFA-Laf'!AP35+'5C1W_Willow'!AP35+'5C1Z_Lincoln Prep'!AP35+'5C1AA_Laurel'!AP35+'5C1AB_Apex'!AP35+'5C1AC_Smothers'!AP35+'5C1AD_Greater'!AP35+'5C1R_Iberville'!AP35+'5C1N_Delta'!AP35+'5C1S_LC Col Prep'!AP35+'5C1T_Northeast'!AP35+'5C1U_Acadiana Ren'!AP35+'5C1I_LA Key'!AP35+'5C1V_Laf Ren'!AP35+'5C1O_Impact'!AP35+'5C1P_Vision'!AP35+'5C2_LAVCA'!AQ35+'5C1H_Southwest'!AP35+'5C1G_JS Clark'!AP35+'5C1AH_BRUP'!AP35+'5C1X_Tangi'!AP35+'5C1Y_GEO'!AP35+'5C1AI_Harmony'!AP35+'5C1AJ_Athlos'!AP35+'5C1AG_Collegiate'!AP35+'5C1M_GEO Mid'!AP35+Placeholder_Tallulah!AP35</f>
        <v>0</v>
      </c>
      <c r="AR35" s="77">
        <f>'5C1B_DArbonne'!AQ35+'5C1A_Madison'!AQ35+'5C1C_Intl High'!AQ35+'5C3_UnvView'!AR35+'5C1F_L.C. Charter'!AQ35+'5C1E_LFNO'!AQ35+'5C1D_NOMMA'!AQ35+'5C1AE_Noble Minds'!AQ35+'5C1J_Jeff Chamber'!AQ35+'5C1Q_Advantage'!AQ35+'5C1AF_JCFA-Laf'!AQ35+'5C1W_Willow'!AQ35+'5C1Z_Lincoln Prep'!AQ35+'5C1AA_Laurel'!AQ35+'5C1AB_Apex'!AQ35+'5C1AC_Smothers'!AQ35+'5C1AD_Greater'!AQ35+'5C1R_Iberville'!AQ35+'5C1N_Delta'!AQ35+'5C1S_LC Col Prep'!AQ35+'5C1T_Northeast'!AQ35+'5C1U_Acadiana Ren'!AQ35+'5C1I_LA Key'!AQ35+'5C1V_Laf Ren'!AQ35+'5C1O_Impact'!AQ35+'5C1P_Vision'!AQ35+'5C2_LAVCA'!AR35+'5C1H_Southwest'!AQ35+'5C1G_JS Clark'!AQ35+'5C1AH_BRUP'!AQ35+'5C1X_Tangi'!AQ35+'5C1Y_GEO'!AQ35+'5C1AI_Harmony'!AQ35+'5C1AJ_Athlos'!AQ35+'5C1AG_Collegiate'!AQ35+'5C1M_GEO Mid'!AQ35+Placeholder_Tallulah!AQ35</f>
        <v>0</v>
      </c>
      <c r="AS35" s="77">
        <f>'5C1B_DArbonne'!AR35+'5C1A_Madison'!AR35+'5C1C_Intl High'!AR35+'5C3_UnvView'!AS35+'5C1F_L.C. Charter'!AR35+'5C1E_LFNO'!AR35+'5C1D_NOMMA'!AR35+'5C1AE_Noble Minds'!AR35+'5C1J_Jeff Chamber'!AR35+'5C1Q_Advantage'!AR35+'5C1AF_JCFA-Laf'!AR35+'5C1W_Willow'!AR35+'5C1Z_Lincoln Prep'!AR35+'5C1AA_Laurel'!AR35+'5C1AB_Apex'!AR35+'5C1AC_Smothers'!AR35+'5C1AD_Greater'!AR35+'5C1R_Iberville'!AR35+'5C1N_Delta'!AR35+'5C1S_LC Col Prep'!AR35+'5C1T_Northeast'!AR35+'5C1U_Acadiana Ren'!AR35+'5C1I_LA Key'!AR35+'5C1V_Laf Ren'!AR35+'5C1O_Impact'!AR35+'5C1P_Vision'!AR35+'5C2_LAVCA'!AS35+'5C1H_Southwest'!AR35+'5C1G_JS Clark'!AR35+'5C1AH_BRUP'!AR35+'5C1X_Tangi'!AR35+'5C1Y_GEO'!AR35+'5C1AI_Harmony'!AR35+'5C1AJ_Athlos'!AR35+'5C1AG_Collegiate'!AR35+'5C1M_GEO Mid'!AR35+Placeholder_Tallulah!AR35</f>
        <v>0</v>
      </c>
      <c r="AT35" s="90">
        <f>'5C1B_DArbonne'!AS35+'5C1A_Madison'!AS35+'5C1C_Intl High'!AS35+'5C3_UnvView'!AT35+'5C1F_L.C. Charter'!AS35+'5C1E_LFNO'!AS35+'5C1D_NOMMA'!AS35+'5C1AE_Noble Minds'!AS35+'5C1J_Jeff Chamber'!AS35+'5C1Q_Advantage'!AS35+'5C1AF_JCFA-Laf'!AS35+'5C1W_Willow'!AS35+'5C1Z_Lincoln Prep'!AS35+'5C1AA_Laurel'!AS35+'5C1AB_Apex'!AS35+'5C1AC_Smothers'!AS35+'5C1AD_Greater'!AS35+'5C1R_Iberville'!AS35+'5C1N_Delta'!AS35+'5C1S_LC Col Prep'!AS35+'5C1T_Northeast'!AS35+'5C1U_Acadiana Ren'!AS35+'5C1I_LA Key'!AS35+'5C1V_Laf Ren'!AS35+'5C1O_Impact'!AS35+'5C1P_Vision'!AS35+'5C2_LAVCA'!AT35+'5C1H_Southwest'!AS35+'5C1G_JS Clark'!AS35+'5C1AH_BRUP'!AS35+'5C1X_Tangi'!AS35+'5C1Y_GEO'!AS35+'5C1AI_Harmony'!AS35+'5C1AJ_Athlos'!AS35+'5C1AG_Collegiate'!AS35+'5C1M_GEO Mid'!AS35+Placeholder_Tallulah!AS35</f>
        <v>48054</v>
      </c>
      <c r="AU35" s="78">
        <f t="shared" si="1"/>
        <v>0</v>
      </c>
      <c r="AV35" s="87">
        <f t="shared" si="2"/>
        <v>48054</v>
      </c>
      <c r="AW35" s="189"/>
      <c r="AX35" s="74" t="e">
        <f>'5C1B_DArbonne'!AU35+'5C1A_Madison'!AU35+'5C1C_Intl High'!AU35+'5C3_UnvView'!AV35+'5C1F_L.C. Charter'!AU35+'5C1E_LFNO'!AU35+'5C1D_NOMMA'!AU35+'5C1AE_Noble Minds'!AU35+'5C1J_Jeff Chamber'!AU35+'5C1Q_Advantage'!AU35+'5C1AF_JCFA-Laf'!AU35+'5C1W_Willow'!AU35+'5C1Z_Lincoln Prep'!AU35+'5C1AA_Laurel'!AU35+'5C1AB_Apex'!AU35+'5C1AC_Smothers'!AU35+'5C1AD_Greater'!AU35+'5C1R_Iberville'!AU35+'5C1N_Delta'!AU35+'5C1S_LC Col Prep'!AU35+'5C1T_Northeast'!AU35+'5C1U_Acadiana Ren'!AU35+'5C1I_LA Key'!AU35+'5C1V_Laf Ren'!AU35+'5C1O_Impact'!AU35+'5C1P_Vision'!AU35+'5C2_LAVCA'!AV35+'5C1H_Southwest'!AU35+'5C1G_JS Clark'!AU35+'5C1AH_BRUP'!AU35+'5C1X_Tangi'!AU35+'5C1Y_GEO'!AU35+'5C1AI_Harmony'!AU35+'5C1AJ_Athlos'!AU35+'5C1AG_Collegiate'!AU35+'5C1M_GEO Mid'!AU35+Placeholder_Tallulah!#REF!</f>
        <v>#REF!</v>
      </c>
      <c r="AY35" s="74">
        <f t="shared" si="3"/>
        <v>0</v>
      </c>
      <c r="AZ35" s="74" t="e">
        <f t="shared" si="4"/>
        <v>#REF!</v>
      </c>
    </row>
    <row r="36" spans="1:52" ht="16.149999999999999" customHeight="1" x14ac:dyDescent="0.2">
      <c r="A36" s="49">
        <v>30</v>
      </c>
      <c r="B36" s="50" t="s">
        <v>36</v>
      </c>
      <c r="C36" s="320">
        <f>'5C1B_DArbonne'!C36+'5C1A_Madison'!C36+'5C1C_Intl High'!C36+'5C3_UnvView'!C36+'5C1F_L.C. Charter'!C36+'5C1E_LFNO'!C36+'5C1D_NOMMA'!C36+'5C1AE_Noble Minds'!C36+'5C1J_Jeff Chamber'!C36+'5C1Q_Advantage'!C36+'5C1AF_JCFA-Laf'!C36+'5C1W_Willow'!C36+'5C1Z_Lincoln Prep'!C36+'5C1AA_Laurel'!C36+'5C1AB_Apex'!C36+'5C1AC_Smothers'!C36+'5C1AD_Greater'!C36+'5C1R_Iberville'!C36+'5C1N_Delta'!C36+'5C1S_LC Col Prep'!C36+'5C1T_Northeast'!C36+'5C1U_Acadiana Ren'!C36+'5C1I_LA Key'!C36+'5C1V_Laf Ren'!C36+'5C1O_Impact'!C36+'5C1P_Vision'!C36+'5C2_LAVCA'!C36+'5C1H_Southwest'!C36+'5C1G_JS Clark'!C36+'5C1AH_BRUP'!C36+'5C1X_Tangi'!C36+'5C1Y_GEO'!C36+'5C1AI_Harmony'!C36+'5C1AJ_Athlos'!C36+'5C1AG_Collegiate'!C36+'5C1M_GEO Mid'!C36+Placeholder_Tallulah!C36</f>
        <v>0</v>
      </c>
      <c r="D36" s="51">
        <f>'Source Data'!H36</f>
        <v>5413.9637107951485</v>
      </c>
      <c r="E36" s="80">
        <f>'5C1B_DArbonne'!E36+'5C1A_Madison'!E36+'5C1C_Intl High'!E36+'5C3_UnvView'!E36+'5C1F_L.C. Charter'!E36+'5C1E_LFNO'!E36+'5C1D_NOMMA'!E36+'5C1AE_Noble Minds'!E36+'5C1J_Jeff Chamber'!E36+'5C1Q_Advantage'!E36+'5C1AF_JCFA-Laf'!E36+'5C1W_Willow'!E36+'5C1Z_Lincoln Prep'!E36+'5C1AA_Laurel'!E36+'5C1AB_Apex'!E36+'5C1AC_Smothers'!E36+'5C1AD_Greater'!E36+'5C1R_Iberville'!E36+'5C1N_Delta'!E36+'5C1S_LC Col Prep'!E36+'5C1T_Northeast'!E36+'5C1U_Acadiana Ren'!E36+'5C1I_LA Key'!E36+'5C1V_Laf Ren'!E36+'5C1O_Impact'!E36+'5C1P_Vision'!E36+'5C2_LAVCA'!E36+'5C1H_Southwest'!E36+'5C1G_JS Clark'!E36+'5C1AH_BRUP'!E36+'5C1X_Tangi'!E36+'5C1Y_GEO'!E36+'5C1AI_Harmony'!E36+'5C1AJ_Athlos'!E36+'5C1AG_Collegiate'!E36+'5C1M_GEO Mid'!E36+Placeholder_Tallulah!E36</f>
        <v>0</v>
      </c>
      <c r="F36" s="338">
        <f>'5C1B_DArbonne'!F36+'5C1A_Madison'!F36+'5C1C_Intl High'!F36+'5C3_UnvView'!F36+'5C1F_L.C. Charter'!F36+'5C1E_LFNO'!F36+'5C1D_NOMMA'!F36+'5C1AE_Noble Minds'!F36+'5C1J_Jeff Chamber'!F36+'5C1Q_Advantage'!F36+'5C1AF_JCFA-Laf'!F36+'5C1W_Willow'!F36+'5C1Z_Lincoln Prep'!F36+'5C1AA_Laurel'!F36+'5C1AB_Apex'!F36+'5C1AC_Smothers'!F36+'5C1AD_Greater'!F36+'5C1R_Iberville'!F36+'5C1N_Delta'!F36+'5C1S_LC Col Prep'!F36+'5C1T_Northeast'!F36+'5C1U_Acadiana Ren'!F36+'5C1I_LA Key'!F36+'5C1V_Laf Ren'!F36+'5C1O_Impact'!F36+'5C1P_Vision'!F36+'5C2_LAVCA'!F36+'5C1H_Southwest'!F36+'5C1G_JS Clark'!F36+'5C1AH_BRUP'!F36+'5C1X_Tangi'!F36+'5C1Y_GEO'!F36+'5C1AI_Harmony'!F36+'5C1AJ_Athlos'!F36+'5C1AG_Collegiate'!F36+'5C1M_GEO Mid'!F36+Placeholder_Tallulah!F36</f>
        <v>0</v>
      </c>
      <c r="G36" s="51">
        <f>'Source Data'!I36</f>
        <v>702.2116679130869</v>
      </c>
      <c r="H36" s="80">
        <f>'5C1B_DArbonne'!H36+'5C1A_Madison'!H36+'5C1C_Intl High'!H36+'5C3_UnvView'!H36+'5C1F_L.C. Charter'!H36+'5C1E_LFNO'!H36+'5C1D_NOMMA'!H36+'5C1AE_Noble Minds'!H36+'5C1J_Jeff Chamber'!H36+'5C1Q_Advantage'!H36+'5C1AF_JCFA-Laf'!H36+'5C1W_Willow'!H36+'5C1Z_Lincoln Prep'!H36+'5C1AA_Laurel'!H36+'5C1AB_Apex'!H36+'5C1AC_Smothers'!H36+'5C1AD_Greater'!H36+'5C1R_Iberville'!H36+'5C1N_Delta'!H36+'5C1S_LC Col Prep'!H36+'5C1T_Northeast'!H36+'5C1U_Acadiana Ren'!H36+'5C1I_LA Key'!H36+'5C1V_Laf Ren'!H36+'5C1O_Impact'!H36+'5C1P_Vision'!H36+'5C2_LAVCA'!H36+'5C1H_Southwest'!H36+'5C1G_JS Clark'!H36+'5C1AH_BRUP'!H36+'5C1X_Tangi'!H36+'5C1Y_GEO'!H36+'5C1AI_Harmony'!H36+'5C1AJ_Athlos'!H36+'5C1AG_Collegiate'!H36+'5C1M_GEO Mid'!H36+Placeholder_Tallulah!H36</f>
        <v>0</v>
      </c>
      <c r="I36" s="338">
        <f>'5C1B_DArbonne'!I36+'5C1A_Madison'!I36+'5C1C_Intl High'!I36+'5C3_UnvView'!I36+'5C1F_L.C. Charter'!I36+'5C1E_LFNO'!I36+'5C1D_NOMMA'!I36+'5C1AE_Noble Minds'!I36+'5C1J_Jeff Chamber'!I36+'5C1Q_Advantage'!I36+'5C1AF_JCFA-Laf'!I36+'5C1W_Willow'!I36+'5C1Z_Lincoln Prep'!I36+'5C1AA_Laurel'!I36+'5C1AB_Apex'!I36+'5C1AC_Smothers'!I36+'5C1AD_Greater'!I36+'5C1R_Iberville'!I36+'5C1N_Delta'!I36+'5C1S_LC Col Prep'!I36+'5C1T_Northeast'!I36+'5C1U_Acadiana Ren'!I36+'5C1I_LA Key'!I36+'5C1V_Laf Ren'!I36+'5C1O_Impact'!I36+'5C1P_Vision'!I36+'5C2_LAVCA'!I36+'5C1H_Southwest'!I36+'5C1G_JS Clark'!I36+'5C1AH_BRUP'!I36+'5C1X_Tangi'!I36+'5C1Y_GEO'!I36+'5C1AI_Harmony'!I36+'5C1AJ_Athlos'!I36+'5C1AG_Collegiate'!I36+'5C1M_GEO Mid'!I36+Placeholder_Tallulah!I36</f>
        <v>0</v>
      </c>
      <c r="J36" s="51">
        <f>'Source Data'!J36</f>
        <v>191.51227306720551</v>
      </c>
      <c r="K36" s="80">
        <f>'5C1B_DArbonne'!K36+'5C1A_Madison'!K36+'5C1C_Intl High'!K36+'5C3_UnvView'!K36+'5C1F_L.C. Charter'!K36+'5C1E_LFNO'!K36+'5C1D_NOMMA'!K36+'5C1AE_Noble Minds'!K36+'5C1J_Jeff Chamber'!K36+'5C1Q_Advantage'!K36+'5C1AF_JCFA-Laf'!K36+'5C1W_Willow'!K36+'5C1Z_Lincoln Prep'!K36+'5C1AA_Laurel'!K36+'5C1AB_Apex'!K36+'5C1AC_Smothers'!K36+'5C1AD_Greater'!K36+'5C1R_Iberville'!K36+'5C1N_Delta'!K36+'5C1S_LC Col Prep'!K36+'5C1T_Northeast'!K36+'5C1U_Acadiana Ren'!K36+'5C1I_LA Key'!K36+'5C1V_Laf Ren'!K36+'5C1O_Impact'!K36+'5C1P_Vision'!K36+'5C2_LAVCA'!K36+'5C1H_Southwest'!K36+'5C1G_JS Clark'!K36+'5C1AH_BRUP'!K36+'5C1X_Tangi'!K36+'5C1Y_GEO'!K36+'5C1AI_Harmony'!K36+'5C1AJ_Athlos'!K36+'5C1AG_Collegiate'!K36+'5C1M_GEO Mid'!K36+Placeholder_Tallulah!K36</f>
        <v>0</v>
      </c>
      <c r="L36" s="338">
        <f>'5C1B_DArbonne'!L36+'5C1A_Madison'!L36+'5C1C_Intl High'!L36+'5C3_UnvView'!L36+'5C1F_L.C. Charter'!L36+'5C1E_LFNO'!L36+'5C1D_NOMMA'!L36+'5C1AE_Noble Minds'!L36+'5C1J_Jeff Chamber'!L36+'5C1Q_Advantage'!L36+'5C1AF_JCFA-Laf'!L36+'5C1W_Willow'!L36+'5C1Z_Lincoln Prep'!L36+'5C1AA_Laurel'!L36+'5C1AB_Apex'!L36+'5C1AC_Smothers'!L36+'5C1AD_Greater'!L36+'5C1R_Iberville'!L36+'5C1N_Delta'!L36+'5C1S_LC Col Prep'!L36+'5C1T_Northeast'!L36+'5C1U_Acadiana Ren'!L36+'5C1I_LA Key'!L36+'5C1V_Laf Ren'!L36+'5C1O_Impact'!L36+'5C1P_Vision'!L36+'5C2_LAVCA'!L36+'5C1H_Southwest'!L36+'5C1G_JS Clark'!L36+'5C1AH_BRUP'!L36+'5C1X_Tangi'!L36+'5C1Y_GEO'!L36+'5C1AI_Harmony'!L36+'5C1AJ_Athlos'!L36+'5C1AG_Collegiate'!L36+'5C1M_GEO Mid'!L36+Placeholder_Tallulah!L36</f>
        <v>0</v>
      </c>
      <c r="M36" s="51">
        <f>'Source Data'!K36</f>
        <v>4787.8068266801383</v>
      </c>
      <c r="N36" s="80">
        <f>'5C1B_DArbonne'!N36+'5C1A_Madison'!N36+'5C1C_Intl High'!N36+'5C3_UnvView'!N36+'5C1F_L.C. Charter'!N36+'5C1E_LFNO'!N36+'5C1D_NOMMA'!N36+'5C1AE_Noble Minds'!N36+'5C1J_Jeff Chamber'!N36+'5C1Q_Advantage'!N36+'5C1AF_JCFA-Laf'!N36+'5C1W_Willow'!N36+'5C1Z_Lincoln Prep'!N36+'5C1AA_Laurel'!N36+'5C1AB_Apex'!N36+'5C1AC_Smothers'!N36+'5C1AD_Greater'!N36+'5C1R_Iberville'!N36+'5C1N_Delta'!N36+'5C1S_LC Col Prep'!N36+'5C1T_Northeast'!N36+'5C1U_Acadiana Ren'!N36+'5C1I_LA Key'!N36+'5C1V_Laf Ren'!N36+'5C1O_Impact'!N36+'5C1P_Vision'!N36+'5C2_LAVCA'!N36+'5C1H_Southwest'!N36+'5C1G_JS Clark'!N36+'5C1AH_BRUP'!N36+'5C1X_Tangi'!N36+'5C1Y_GEO'!N36+'5C1AI_Harmony'!N36+'5C1AJ_Athlos'!N36+'5C1AG_Collegiate'!N36+'5C1M_GEO Mid'!N36+Placeholder_Tallulah!N36</f>
        <v>0</v>
      </c>
      <c r="O36" s="338">
        <f>'5C1B_DArbonne'!O36+'5C1A_Madison'!O36+'5C1C_Intl High'!O36+'5C3_UnvView'!O36+'5C1F_L.C. Charter'!O36+'5C1E_LFNO'!O36+'5C1D_NOMMA'!O36+'5C1AE_Noble Minds'!O36+'5C1J_Jeff Chamber'!O36+'5C1Q_Advantage'!O36+'5C1AF_JCFA-Laf'!O36+'5C1W_Willow'!O36+'5C1Z_Lincoln Prep'!O36+'5C1AA_Laurel'!O36+'5C1AB_Apex'!O36+'5C1AC_Smothers'!O36+'5C1AD_Greater'!O36+'5C1R_Iberville'!O36+'5C1N_Delta'!O36+'5C1S_LC Col Prep'!O36+'5C1T_Northeast'!O36+'5C1U_Acadiana Ren'!O36+'5C1I_LA Key'!O36+'5C1V_Laf Ren'!O36+'5C1O_Impact'!O36+'5C1P_Vision'!O36+'5C2_LAVCA'!O36+'5C1H_Southwest'!O36+'5C1G_JS Clark'!O36+'5C1AH_BRUP'!O36+'5C1X_Tangi'!O36+'5C1Y_GEO'!O36+'5C1AI_Harmony'!O36+'5C1AJ_Athlos'!O36+'5C1AG_Collegiate'!O36+'5C1M_GEO Mid'!O36+Placeholder_Tallulah!O36</f>
        <v>0</v>
      </c>
      <c r="P36" s="51">
        <f>'Source Data'!L36</f>
        <v>1915.1227306720555</v>
      </c>
      <c r="Q36" s="80">
        <f>'5C1B_DArbonne'!Q36+'5C1A_Madison'!Q36+'5C1C_Intl High'!Q36+'5C3_UnvView'!Q36+'5C1F_L.C. Charter'!Q36+'5C1E_LFNO'!Q36+'5C1D_NOMMA'!Q36+'5C1AE_Noble Minds'!Q36+'5C1J_Jeff Chamber'!Q36+'5C1Q_Advantage'!Q36+'5C1AF_JCFA-Laf'!Q36+'5C1W_Willow'!Q36+'5C1Z_Lincoln Prep'!Q36+'5C1AA_Laurel'!Q36+'5C1AB_Apex'!Q36+'5C1AC_Smothers'!Q36+'5C1AD_Greater'!Q36+'5C1R_Iberville'!Q36+'5C1N_Delta'!Q36+'5C1S_LC Col Prep'!Q36+'5C1T_Northeast'!Q36+'5C1U_Acadiana Ren'!Q36+'5C1I_LA Key'!Q36+'5C1V_Laf Ren'!Q36+'5C1O_Impact'!Q36+'5C1P_Vision'!Q36+'5C2_LAVCA'!Q36+'5C1H_Southwest'!Q36+'5C1G_JS Clark'!Q36+'5C1AH_BRUP'!Q36+'5C1X_Tangi'!Q36+'5C1Y_GEO'!Q36+'5C1AI_Harmony'!Q36+'5C1AJ_Athlos'!Q36+'5C1AG_Collegiate'!Q36+'5C1M_GEO Mid'!Q36+Placeholder_Tallulah!Q36</f>
        <v>0</v>
      </c>
      <c r="R36" s="94">
        <f>'5C1B_DArbonne'!R36+'5C1A_Madison'!R36+'5C1C_Intl High'!R36+'5C3_UnvView'!R36+'5C1F_L.C. Charter'!R36+'5C1E_LFNO'!R36+'5C1D_NOMMA'!R36+'5C1AE_Noble Minds'!R36+'5C1J_Jeff Chamber'!R36+'5C1Q_Advantage'!R36+'5C1AF_JCFA-Laf'!R36+'5C1W_Willow'!R36+'5C1Z_Lincoln Prep'!R36+'5C1AA_Laurel'!R36+'5C1AB_Apex'!R36+'5C1AC_Smothers'!R36+'5C1AD_Greater'!R36+'5C1R_Iberville'!R36+'5C1N_Delta'!R36+'5C1S_LC Col Prep'!R36+'5C1T_Northeast'!R36+'5C1U_Acadiana Ren'!R36+'5C1I_LA Key'!R36+'5C1V_Laf Ren'!R36+'5C1O_Impact'!R36+'5C1P_Vision'!R36+'5C2_LAVCA'!R36+'5C1H_Southwest'!R36+'5C1G_JS Clark'!R36+'5C1AH_BRUP'!R36+'5C1X_Tangi'!R36+'5C1Y_GEO'!R36+'5C1AI_Harmony'!R36+'5C1AJ_Athlos'!R36+'5C1AG_Collegiate'!R36+'5C1M_GEO Mid'!R36+Placeholder_Tallulah!R36</f>
        <v>54097</v>
      </c>
      <c r="S36" s="1374">
        <f>'5C3_UnvView'!S36+'5C2_LAVCA'!S36</f>
        <v>6011</v>
      </c>
      <c r="T36" s="51">
        <f>'5C1B_DArbonne'!S36+'5C1A_Madison'!S36+'5C1C_Intl High'!S36+'5C3_UnvView'!T36+'5C1F_L.C. Charter'!S36+'5C1E_LFNO'!S36+'5C1D_NOMMA'!S36+'5C1AE_Noble Minds'!S36+'5C1J_Jeff Chamber'!S36+'5C1Q_Advantage'!S36+'5C1AF_JCFA-Laf'!S36+'5C1W_Willow'!S36+'5C1Z_Lincoln Prep'!S36+'5C1AA_Laurel'!S36+'5C1AB_Apex'!S36+'5C1AC_Smothers'!S36+'5C1AD_Greater'!S36+'5C1R_Iberville'!S36+'5C1N_Delta'!S36+'5C1S_LC Col Prep'!S36+'5C1T_Northeast'!S36+'5C1U_Acadiana Ren'!S36+'5C1I_LA Key'!S36+'5C1V_Laf Ren'!S36+'5C1O_Impact'!S36+'5C1P_Vision'!S36+'5C2_LAVCA'!T36+'5C1H_Southwest'!S36+'5C1G_JS Clark'!S36+'5C1AH_BRUP'!S36+'5C1X_Tangi'!S36+'5C1Y_GEO'!S36+'5C1AI_Harmony'!S36+'5C1AJ_Athlos'!S36+'5C1AG_Collegiate'!S36+'5C1M_GEO Mid'!S36+Placeholder_Tallulah!S36</f>
        <v>0</v>
      </c>
      <c r="U36" s="51">
        <f>'5C1B_DArbonne'!T36+'5C1A_Madison'!T36+'5C1C_Intl High'!T36+'5C3_UnvView'!U36+'5C1F_L.C. Charter'!T36+'5C1E_LFNO'!T36+'5C1D_NOMMA'!T36+'5C1AE_Noble Minds'!T36+'5C1J_Jeff Chamber'!T36+'5C1Q_Advantage'!T36+'5C1AF_JCFA-Laf'!T36+'5C1W_Willow'!T36+'5C1Z_Lincoln Prep'!T36+'5C1AA_Laurel'!T36+'5C1AB_Apex'!T36+'5C1AC_Smothers'!T36+'5C1AD_Greater'!T36+'5C1R_Iberville'!T36+'5C1N_Delta'!T36+'5C1S_LC Col Prep'!T36+'5C1T_Northeast'!T36+'5C1U_Acadiana Ren'!T36+'5C1I_LA Key'!T36+'5C1V_Laf Ren'!T36+'5C1O_Impact'!T36+'5C1P_Vision'!T36+'5C2_LAVCA'!U36+'5C1H_Southwest'!T36+'5C1G_JS Clark'!T36+'5C1AH_BRUP'!T36+'5C1X_Tangi'!T36+'5C1Y_GEO'!T36+'5C1AI_Harmony'!T36+'5C1AJ_Athlos'!T36+'5C1AG_Collegiate'!T36+'5C1M_GEO Mid'!T36+Placeholder_Tallulah!T36</f>
        <v>0</v>
      </c>
      <c r="V36" s="52">
        <f>'5C1B_DArbonne'!U36+'5C1A_Madison'!U36+'5C1C_Intl High'!U36+'5C3_UnvView'!V36+'5C1F_L.C. Charter'!U36+'5C1E_LFNO'!U36+'5C1D_NOMMA'!U36+'5C1AE_Noble Minds'!U36+'5C1J_Jeff Chamber'!U36+'5C1Q_Advantage'!U36+'5C1AF_JCFA-Laf'!U36+'5C1W_Willow'!U36+'5C1Z_Lincoln Prep'!U36+'5C1AA_Laurel'!U36+'5C1AB_Apex'!U36+'5C1AC_Smothers'!U36+'5C1AD_Greater'!U36+'5C1R_Iberville'!U36+'5C1N_Delta'!U36+'5C1S_LC Col Prep'!U36+'5C1T_Northeast'!U36+'5C1U_Acadiana Ren'!U36+'5C1I_LA Key'!U36+'5C1V_Laf Ren'!U36+'5C1O_Impact'!U36+'5C1P_Vision'!U36+'5C2_LAVCA'!V36+'5C1H_Southwest'!U36+'5C1G_JS Clark'!U36+'5C1AH_BRUP'!U36+'5C1X_Tangi'!U36+'5C1Y_GEO'!U36+'5C1AI_Harmony'!U36+'5C1AJ_Athlos'!U36+'5C1AG_Collegiate'!U36+'5C1M_GEO Mid'!U36+Placeholder_Tallulah!U36</f>
        <v>0</v>
      </c>
      <c r="W36" s="94">
        <f>'5C1B_DArbonne'!V36+'5C1A_Madison'!V36+'5C1C_Intl High'!V36+'5C3_UnvView'!W36+'5C1F_L.C. Charter'!V36+'5C1E_LFNO'!V36+'5C1D_NOMMA'!V36+'5C1AE_Noble Minds'!V36+'5C1J_Jeff Chamber'!V36+'5C1Q_Advantage'!V36+'5C1AF_JCFA-Laf'!V36+'5C1W_Willow'!V36+'5C1Z_Lincoln Prep'!V36+'5C1AA_Laurel'!V36+'5C1AB_Apex'!V36+'5C1AC_Smothers'!V36+'5C1AD_Greater'!V36+'5C1R_Iberville'!V36+'5C1N_Delta'!V36+'5C1S_LC Col Prep'!V36+'5C1T_Northeast'!V36+'5C1U_Acadiana Ren'!V36+'5C1I_LA Key'!V36+'5C1V_Laf Ren'!V36+'5C1O_Impact'!V36+'5C1P_Vision'!V36+'5C2_LAVCA'!W36+'5C1H_Southwest'!V36+'5C1G_JS Clark'!V36+'5C1AH_BRUP'!V36+'5C1X_Tangi'!V36+'5C1Y_GEO'!V36+'5C1AI_Harmony'!V36+'5C1AJ_Athlos'!V36+'5C1AG_Collegiate'!V36+'5C1M_GEO Mid'!V36+Placeholder_Tallulah!V36</f>
        <v>0</v>
      </c>
      <c r="X36" s="80">
        <f>'5C1B_DArbonne'!W36+'5C1A_Madison'!W36+'5C1C_Intl High'!W36+'5C3_UnvView'!X36+'5C1F_L.C. Charter'!W36+'5C1E_LFNO'!W36+'5C1D_NOMMA'!W36+'5C1AE_Noble Minds'!W36+'5C1J_Jeff Chamber'!W36+'5C1Q_Advantage'!W36+'5C1AF_JCFA-Laf'!W36+'5C1W_Willow'!W36+'5C1Z_Lincoln Prep'!W36+'5C1AA_Laurel'!W36+'5C1AB_Apex'!W36+'5C1AC_Smothers'!W36+'5C1AD_Greater'!W36+'5C1R_Iberville'!W36+'5C1N_Delta'!W36+'5C1S_LC Col Prep'!W36+'5C1T_Northeast'!W36+'5C1U_Acadiana Ren'!W36+'5C1I_LA Key'!W36+'5C1V_Laf Ren'!W36+'5C1O_Impact'!W36+'5C1P_Vision'!W36+'5C2_LAVCA'!X36+'5C1H_Southwest'!W36+'5C1G_JS Clark'!W36+'5C1AH_BRUP'!W36+'5C1X_Tangi'!W36+'5C1Y_GEO'!W36+'5C1AI_Harmony'!W36+'5C1AJ_Athlos'!W36+'5C1AG_Collegiate'!W36+'5C1M_GEO Mid'!W36+Placeholder_Tallulah!W36</f>
        <v>0</v>
      </c>
      <c r="Y36" s="94">
        <f>'5C1B_DArbonne'!X36+'5C1A_Madison'!X36+'5C1C_Intl High'!X36+'5C3_UnvView'!Y36+'5C1F_L.C. Charter'!X36+'5C1E_LFNO'!X36+'5C1D_NOMMA'!X36+'5C1AE_Noble Minds'!X36+'5C1J_Jeff Chamber'!X36+'5C1Q_Advantage'!X36+'5C1AF_JCFA-Laf'!X36+'5C1W_Willow'!X36+'5C1Z_Lincoln Prep'!X36+'5C1AA_Laurel'!X36+'5C1AB_Apex'!X36+'5C1AC_Smothers'!X36+'5C1AD_Greater'!X36+'5C1R_Iberville'!X36+'5C1N_Delta'!X36+'5C1S_LC Col Prep'!X36+'5C1T_Northeast'!X36+'5C1U_Acadiana Ren'!X36+'5C1I_LA Key'!X36+'5C1V_Laf Ren'!X36+'5C1O_Impact'!X36+'5C1P_Vision'!X36+'5C2_LAVCA'!Y36+'5C1H_Southwest'!X36+'5C1G_JS Clark'!X36+'5C1AH_BRUP'!X36+'5C1X_Tangi'!X36+'5C1Y_GEO'!X36+'5C1AI_Harmony'!X36+'5C1AJ_Athlos'!X36+'5C1AG_Collegiate'!X36+'5C1M_GEO Mid'!X36+Placeholder_Tallulah!X36</f>
        <v>0</v>
      </c>
      <c r="Z36" s="51">
        <f>'5C1B_DArbonne'!Y36+'5C1A_Madison'!Y36+'5C1C_Intl High'!Y36+'5C3_UnvView'!Z36+'5C1F_L.C. Charter'!Y36+'5C1E_LFNO'!Y36+'5C1D_NOMMA'!Y36+'5C1AE_Noble Minds'!Y36+'5C1J_Jeff Chamber'!Y36+'5C1Q_Advantage'!Y36+'5C1AF_JCFA-Laf'!Y36+'5C1W_Willow'!Y36+'5C1Z_Lincoln Prep'!Y36+'5C1AA_Laurel'!Y36+'5C1AB_Apex'!Y36+'5C1AC_Smothers'!Y36+'5C1AD_Greater'!Y36+'5C1R_Iberville'!Y36+'5C1N_Delta'!Y36+'5C1S_LC Col Prep'!Y36+'5C1T_Northeast'!Y36+'5C1U_Acadiana Ren'!Y36+'5C1I_LA Key'!Y36+'5C1V_Laf Ren'!Y36+'5C1O_Impact'!Y36+'5C1P_Vision'!Y36+'5C2_LAVCA'!Z36+'5C1H_Southwest'!Y36+'5C1G_JS Clark'!Y36+'5C1AH_BRUP'!Y36+'5C1X_Tangi'!Y36+'5C1Y_GEO'!Y36+'5C1AI_Harmony'!Y36+'5C1AJ_Athlos'!Y36+'5C1AG_Collegiate'!Y36+'5C1M_GEO Mid'!Y36+Placeholder_Tallulah!Y36</f>
        <v>0</v>
      </c>
      <c r="AA36" s="94">
        <f>'5C1B_DArbonne'!Z36+'5C1A_Madison'!Z36+'5C1C_Intl High'!Z36+'5C3_UnvView'!AA36+'5C1F_L.C. Charter'!Z36+'5C1E_LFNO'!Z36+'5C1D_NOMMA'!Z36+'5C1AE_Noble Minds'!Z36+'5C1J_Jeff Chamber'!Z36+'5C1Q_Advantage'!Z36+'5C1AF_JCFA-Laf'!Z36+'5C1W_Willow'!Z36+'5C1Z_Lincoln Prep'!Z36+'5C1AA_Laurel'!Z36+'5C1AB_Apex'!Z36+'5C1AC_Smothers'!Z36+'5C1AD_Greater'!Z36+'5C1R_Iberville'!Z36+'5C1N_Delta'!Z36+'5C1S_LC Col Prep'!Z36+'5C1T_Northeast'!Z36+'5C1U_Acadiana Ren'!Z36+'5C1I_LA Key'!Z36+'5C1V_Laf Ren'!Z36+'5C1O_Impact'!Z36+'5C1P_Vision'!Z36+'5C2_LAVCA'!AA36+'5C1H_Southwest'!Z36+'5C1G_JS Clark'!Z36+'5C1AH_BRUP'!Z36+'5C1X_Tangi'!Z36+'5C1Y_GEO'!Z36+'5C1AI_Harmony'!Z36+'5C1AJ_Athlos'!Z36+'5C1AG_Collegiate'!Z36+'5C1M_GEO Mid'!Z36+Placeholder_Tallulah!Z36</f>
        <v>0</v>
      </c>
      <c r="AB36" s="53">
        <f>'5C1B_DArbonne'!AA36+'5C1A_Madison'!AA36+'5C1C_Intl High'!AA36+'5C3_UnvView'!AB36+'5C1F_L.C. Charter'!AA36+'5C1E_LFNO'!AA36+'5C1D_NOMMA'!AA36+'5C1AE_Noble Minds'!AA36+'5C1J_Jeff Chamber'!AA36+'5C1Q_Advantage'!AA36+'5C1AF_JCFA-Laf'!AA36+'5C1W_Willow'!AA36+'5C1Z_Lincoln Prep'!AA36+'5C1AA_Laurel'!AA36+'5C1AB_Apex'!AA36+'5C1AC_Smothers'!AA36+'5C1AD_Greater'!AA36+'5C1R_Iberville'!AA36+'5C1N_Delta'!AA36+'5C1S_LC Col Prep'!AA36+'5C1T_Northeast'!AA36+'5C1U_Acadiana Ren'!AA36+'5C1I_LA Key'!AA36+'5C1V_Laf Ren'!AA36+'5C1O_Impact'!AA36+'5C1P_Vision'!AA36+'5C2_LAVCA'!AB36+'5C1H_Southwest'!AA36+'5C1G_JS Clark'!AA36+'5C1AH_BRUP'!AA36+'5C1X_Tangi'!AA36+'5C1Y_GEO'!AA36+'5C1AI_Harmony'!AA36+'5C1AJ_Athlos'!AA36+'5C1AG_Collegiate'!AA36+'5C1M_GEO Mid'!AA36+Placeholder_Tallulah!AA36</f>
        <v>0</v>
      </c>
      <c r="AC36" s="51">
        <f>'5C1B_DArbonne'!AB36+'5C1A_Madison'!AB36+'5C1C_Intl High'!AB36+'5C3_UnvView'!AC36+'5C1F_L.C. Charter'!AB36+'5C1E_LFNO'!AB36+'5C1D_NOMMA'!AB36+'5C1AE_Noble Minds'!AB36+'5C1J_Jeff Chamber'!AB36+'5C1Q_Advantage'!AB36+'5C1AF_JCFA-Laf'!AB36+'5C1W_Willow'!AB36+'5C1Z_Lincoln Prep'!AB36+'5C1AA_Laurel'!AB36+'5C1AB_Apex'!AB36+'5C1AC_Smothers'!AB36+'5C1AD_Greater'!AB36+'5C1R_Iberville'!AB36+'5C1N_Delta'!AB36+'5C1S_LC Col Prep'!AB36+'5C1T_Northeast'!AB36+'5C1U_Acadiana Ren'!AB36+'5C1I_LA Key'!AB36+'5C1V_Laf Ren'!AB36+'5C1O_Impact'!AB36+'5C1P_Vision'!AB36+'5C2_LAVCA'!AC36+'5C1H_Southwest'!AB36+'5C1G_JS Clark'!AB36+'5C1AH_BRUP'!AB36+'5C1X_Tangi'!AB36+'5C1Y_GEO'!AB36+'5C1AI_Harmony'!AB36+'5C1AJ_Athlos'!AB36+'5C1AG_Collegiate'!AB36+'5C1M_GEO Mid'!AB36+Placeholder_Tallulah!AB36</f>
        <v>0</v>
      </c>
      <c r="AD36" s="95">
        <f>'5C1B_DArbonne'!AC36+'5C1A_Madison'!AC36+'5C1C_Intl High'!AC36+'5C3_UnvView'!AD36+'5C1F_L.C. Charter'!AC36+'5C1E_LFNO'!AC36+'5C1D_NOMMA'!AC36+'5C1AE_Noble Minds'!AC36+'5C1J_Jeff Chamber'!AC36+'5C1Q_Advantage'!AC36+'5C1AF_JCFA-Laf'!AC36+'5C1W_Willow'!AC36+'5C1Z_Lincoln Prep'!AC36+'5C1AA_Laurel'!AC36+'5C1AB_Apex'!AC36+'5C1AC_Smothers'!AC36+'5C1AD_Greater'!AC36+'5C1R_Iberville'!AC36+'5C1N_Delta'!AC36+'5C1S_LC Col Prep'!AC36+'5C1T_Northeast'!AC36+'5C1U_Acadiana Ren'!AC36+'5C1I_LA Key'!AC36+'5C1V_Laf Ren'!AC36+'5C1O_Impact'!AC36+'5C1P_Vision'!AC36+'5C2_LAVCA'!AD36+'5C1H_Southwest'!AC36+'5C1G_JS Clark'!AC36+'5C1AH_BRUP'!AC36+'5C1X_Tangi'!AC36+'5C1Y_GEO'!AC36+'5C1AI_Harmony'!AC36+'5C1AJ_Athlos'!AC36+'5C1AG_Collegiate'!AC36+'5C1M_GEO Mid'!AC36+Placeholder_Tallulah!AC36</f>
        <v>0</v>
      </c>
      <c r="AE36" s="95">
        <f>'5C1B_DArbonne'!AD36+'5C1A_Madison'!AD36+'5C1C_Intl High'!AD36+'5C3_UnvView'!AE36+'5C1F_L.C. Charter'!AD36+'5C1E_LFNO'!AD36+'5C1D_NOMMA'!AD36+'5C1AE_Noble Minds'!AD36+'5C1J_Jeff Chamber'!AD36+'5C1Q_Advantage'!AD36+'5C1AF_JCFA-Laf'!AD36+'5C1W_Willow'!AD36+'5C1Z_Lincoln Prep'!AD36+'5C1AA_Laurel'!AD36+'5C1AB_Apex'!AD36+'5C1AC_Smothers'!AD36+'5C1AD_Greater'!AD36+'5C1R_Iberville'!AD36+'5C1N_Delta'!AD36+'5C1S_LC Col Prep'!AD36+'5C1T_Northeast'!AD36+'5C1U_Acadiana Ren'!AD36+'5C1I_LA Key'!AD36+'5C1V_Laf Ren'!AD36+'5C1O_Impact'!AD36+'5C1P_Vision'!AD36+'5C2_LAVCA'!AE36+'5C1H_Southwest'!AD36+'5C1G_JS Clark'!AD36+'5C1AH_BRUP'!AD36+'5C1X_Tangi'!AD36+'5C1Y_GEO'!AD36+'5C1AI_Harmony'!AD36+'5C1AJ_Athlos'!AD36+'5C1AG_Collegiate'!AD36+'5C1M_GEO Mid'!AD36+Placeholder_Tallulah!AD36</f>
        <v>0</v>
      </c>
      <c r="AF36" s="71">
        <f>'Source Data'!N36</f>
        <v>4158</v>
      </c>
      <c r="AG36" s="91">
        <f>'5C1B_DArbonne'!AF36+'5C1A_Madison'!AF36+'5C1C_Intl High'!AF36+'5C3_UnvView'!AG36+'5C1F_L.C. Charter'!AF36+'5C1E_LFNO'!AF36+'5C1D_NOMMA'!AF36+'5C1AE_Noble Minds'!AF36+'5C1J_Jeff Chamber'!AF36+'5C1Q_Advantage'!AF36+'5C1AF_JCFA-Laf'!AF36+'5C1W_Willow'!AF36+'5C1Z_Lincoln Prep'!AF36+'5C1AA_Laurel'!AF36+'5C1AB_Apex'!AF36+'5C1AC_Smothers'!AF36+'5C1AD_Greater'!AF36+'5C1R_Iberville'!AF36+'5C1N_Delta'!AF36+'5C1S_LC Col Prep'!AF36+'5C1T_Northeast'!AF36+'5C1U_Acadiana Ren'!AF36+'5C1I_LA Key'!AF36+'5C1V_Laf Ren'!AF36+'5C1O_Impact'!AF36+'5C1P_Vision'!AF36+'5C2_LAVCA'!AG36+'5C1H_Southwest'!AF36+'5C1G_JS Clark'!AF36+'5C1AH_BRUP'!AF36+'5C1X_Tangi'!AF36+'5C1Y_GEO'!AF36+'5C1AI_Harmony'!AF36+'5C1AJ_Athlos'!AF36+'5C1AG_Collegiate'!AF36+'5C1M_GEO Mid'!AF36+Placeholder_Tallulah!AF36</f>
        <v>0</v>
      </c>
      <c r="AH36" s="320">
        <f>'5C1B_DArbonne'!AG36+'5C1A_Madison'!AG36+'5C1C_Intl High'!AG36+'5C3_UnvView'!AH36+'5C1F_L.C. Charter'!AG36+'5C1E_LFNO'!AG36+'5C1D_NOMMA'!AG36+'5C1AE_Noble Minds'!AG36+'5C1J_Jeff Chamber'!AG36+'5C1Q_Advantage'!AG36+'5C1AF_JCFA-Laf'!AG36+'5C1W_Willow'!AG36+'5C1Z_Lincoln Prep'!AG36+'5C1AA_Laurel'!AG36+'5C1AB_Apex'!AG36+'5C1AC_Smothers'!AG36+'5C1AD_Greater'!AG36+'5C1R_Iberville'!AG36+'5C1N_Delta'!AG36+'5C1S_LC Col Prep'!AG36+'5C1T_Northeast'!AG36+'5C1U_Acadiana Ren'!AG36+'5C1I_LA Key'!AG36+'5C1V_Laf Ren'!AG36+'5C1O_Impact'!AG36+'5C1P_Vision'!AG36+'5C2_LAVCA'!AH36+'5C1H_Southwest'!AG36+'5C1G_JS Clark'!AG36+'5C1AH_BRUP'!AG36+'5C1X_Tangi'!AG36+'5C1Y_GEO'!AG36+'5C1AI_Harmony'!AG36+'5C1AJ_Athlos'!AG36+'5C1AG_Collegiate'!AG36+'5C1M_GEO Mid'!AG36+Placeholder_Tallulah!AG36</f>
        <v>0</v>
      </c>
      <c r="AI36" s="71">
        <f>'5C1B_DArbonne'!AH36+'5C1A_Madison'!AH36+'5C1C_Intl High'!AH36+'5C3_UnvView'!AI36+'5C1F_L.C. Charter'!AH36+'5C1E_LFNO'!AH36+'5C1D_NOMMA'!AH36+'5C1AE_Noble Minds'!AH36+'5C1J_Jeff Chamber'!AH36+'5C1Q_Advantage'!AH36+'5C1AF_JCFA-Laf'!AH36+'5C1W_Willow'!AH36+'5C1Z_Lincoln Prep'!AH36+'5C1AA_Laurel'!AH36+'5C1AB_Apex'!AH36+'5C1AC_Smothers'!AH36+'5C1AD_Greater'!AH36+'5C1R_Iberville'!AH36+'5C1N_Delta'!AH36+'5C1S_LC Col Prep'!AH36+'5C1T_Northeast'!AH36+'5C1U_Acadiana Ren'!AH36+'5C1I_LA Key'!AH36+'5C1V_Laf Ren'!AH36+'5C1O_Impact'!AH36+'5C1P_Vision'!AH36+'5C2_LAVCA'!AI36+'5C1H_Southwest'!AH36+'5C1G_JS Clark'!AH36+'5C1AH_BRUP'!AH36+'5C1X_Tangi'!AH36+'5C1Y_GEO'!AH36+'5C1AI_Harmony'!AH36+'5C1AJ_Athlos'!AH36+'5C1AG_Collegiate'!AH36+'5C1M_GEO Mid'!AH36+Placeholder_Tallulah!AH36</f>
        <v>0</v>
      </c>
      <c r="AJ36" s="320">
        <f>'5C1B_DArbonne'!AI36+'5C1A_Madison'!AI36+'5C1C_Intl High'!AI36+'5C3_UnvView'!AJ36+'5C1F_L.C. Charter'!AI36+'5C1E_LFNO'!AI36+'5C1D_NOMMA'!AI36+'5C1AE_Noble Minds'!AI36+'5C1J_Jeff Chamber'!AI36+'5C1Q_Advantage'!AI36+'5C1AF_JCFA-Laf'!AI36+'5C1W_Willow'!AI36+'5C1Z_Lincoln Prep'!AI36+'5C1AA_Laurel'!AI36+'5C1AB_Apex'!AI36+'5C1AC_Smothers'!AI36+'5C1AD_Greater'!AI36+'5C1R_Iberville'!AI36+'5C1N_Delta'!AI36+'5C1S_LC Col Prep'!AI36+'5C1T_Northeast'!AI36+'5C1U_Acadiana Ren'!AI36+'5C1I_LA Key'!AI36+'5C1V_Laf Ren'!AI36+'5C1O_Impact'!AI36+'5C1P_Vision'!AI36+'5C2_LAVCA'!AJ36+'5C1H_Southwest'!AI36+'5C1G_JS Clark'!AI36+'5C1AH_BRUP'!AI36+'5C1X_Tangi'!AI36+'5C1Y_GEO'!AI36+'5C1AI_Harmony'!AI36+'5C1AJ_Athlos'!AI36+'5C1AG_Collegiate'!AI36+'5C1M_GEO Mid'!AI36+Placeholder_Tallulah!AI36</f>
        <v>0</v>
      </c>
      <c r="AK36" s="72">
        <f>'5C1B_DArbonne'!AJ36+'5C1A_Madison'!AJ36+'5C1C_Intl High'!AJ36+'5C3_UnvView'!AK36+'5C1F_L.C. Charter'!AJ36+'5C1E_LFNO'!AJ36+'5C1D_NOMMA'!AJ36+'5C1AE_Noble Minds'!AJ36+'5C1J_Jeff Chamber'!AJ36+'5C1Q_Advantage'!AJ36+'5C1AF_JCFA-Laf'!AJ36+'5C1W_Willow'!AJ36+'5C1Z_Lincoln Prep'!AJ36+'5C1AA_Laurel'!AJ36+'5C1AB_Apex'!AJ36+'5C1AC_Smothers'!AJ36+'5C1AD_Greater'!AJ36+'5C1R_Iberville'!AJ36+'5C1N_Delta'!AJ36+'5C1S_LC Col Prep'!AJ36+'5C1T_Northeast'!AJ36+'5C1U_Acadiana Ren'!AJ36+'5C1I_LA Key'!AJ36+'5C1V_Laf Ren'!AJ36+'5C1O_Impact'!AJ36+'5C1P_Vision'!AJ36+'5C2_LAVCA'!AK36+'5C1H_Southwest'!AJ36+'5C1G_JS Clark'!AJ36+'5C1AH_BRUP'!AJ36+'5C1X_Tangi'!AJ36+'5C1Y_GEO'!AJ36+'5C1AI_Harmony'!AJ36+'5C1AJ_Athlos'!AJ36+'5C1AG_Collegiate'!AJ36+'5C1M_GEO Mid'!AJ36+Placeholder_Tallulah!AJ36</f>
        <v>0</v>
      </c>
      <c r="AL36" s="73">
        <f>'5C1B_DArbonne'!AK36+'5C1A_Madison'!AK36+'5C1C_Intl High'!AK36+'5C3_UnvView'!AL36+'5C1F_L.C. Charter'!AK36+'5C1E_LFNO'!AK36+'5C1D_NOMMA'!AK36+'5C1AE_Noble Minds'!AK36+'5C1J_Jeff Chamber'!AK36+'5C1Q_Advantage'!AK36+'5C1AF_JCFA-Laf'!AK36+'5C1W_Willow'!AK36+'5C1Z_Lincoln Prep'!AK36+'5C1AA_Laurel'!AK36+'5C1AB_Apex'!AK36+'5C1AC_Smothers'!AK36+'5C1AD_Greater'!AK36+'5C1R_Iberville'!AK36+'5C1N_Delta'!AK36+'5C1S_LC Col Prep'!AK36+'5C1T_Northeast'!AK36+'5C1U_Acadiana Ren'!AK36+'5C1I_LA Key'!AK36+'5C1V_Laf Ren'!AK36+'5C1O_Impact'!AK36+'5C1P_Vision'!AK36+'5C2_LAVCA'!AL36+'5C1H_Southwest'!AK36+'5C1G_JS Clark'!AK36+'5C1AH_BRUP'!AK36+'5C1X_Tangi'!AK36+'5C1Y_GEO'!AK36+'5C1AI_Harmony'!AK36+'5C1AJ_Athlos'!AK36+'5C1AG_Collegiate'!AK36+'5C1M_GEO Mid'!AK36+Placeholder_Tallulah!AK36</f>
        <v>0</v>
      </c>
      <c r="AM36" s="91">
        <f>'5C1B_DArbonne'!AL36+'5C1A_Madison'!AL36+'5C1C_Intl High'!AL36+'5C3_UnvView'!AM36+'5C1F_L.C. Charter'!AL36+'5C1E_LFNO'!AL36+'5C1D_NOMMA'!AL36+'5C1AE_Noble Minds'!AL36+'5C1J_Jeff Chamber'!AL36+'5C1Q_Advantage'!AL36+'5C1AF_JCFA-Laf'!AL36+'5C1W_Willow'!AL36+'5C1Z_Lincoln Prep'!AL36+'5C1AA_Laurel'!AL36+'5C1AB_Apex'!AL36+'5C1AC_Smothers'!AL36+'5C1AD_Greater'!AL36+'5C1R_Iberville'!AL36+'5C1N_Delta'!AL36+'5C1S_LC Col Prep'!AL36+'5C1T_Northeast'!AL36+'5C1U_Acadiana Ren'!AL36+'5C1I_LA Key'!AL36+'5C1V_Laf Ren'!AL36+'5C1O_Impact'!AL36+'5C1P_Vision'!AL36+'5C2_LAVCA'!AM36+'5C1H_Southwest'!AL36+'5C1G_JS Clark'!AL36+'5C1AH_BRUP'!AL36+'5C1X_Tangi'!AL36+'5C1Y_GEO'!AL36+'5C1AI_Harmony'!AL36+'5C1AJ_Athlos'!AL36+'5C1AG_Collegiate'!AL36+'5C1M_GEO Mid'!AL36+Placeholder_Tallulah!AL36</f>
        <v>35551</v>
      </c>
      <c r="AN36" s="82">
        <f>'5C1B_DArbonne'!AM36+'5C1A_Madison'!AM36+'5C1C_Intl High'!AM36+'5C3_UnvView'!AN36+'5C1F_L.C. Charter'!AM36+'5C1E_LFNO'!AM36+'5C1D_NOMMA'!AM36+'5C1AE_Noble Minds'!AM36+'5C1J_Jeff Chamber'!AM36+'5C1Q_Advantage'!AM36+'5C1AF_JCFA-Laf'!AM36+'5C1W_Willow'!AM36+'5C1Z_Lincoln Prep'!AM36+'5C1AA_Laurel'!AM36+'5C1AB_Apex'!AM36+'5C1AC_Smothers'!AM36+'5C1AD_Greater'!AM36+'5C1R_Iberville'!AM36+'5C1N_Delta'!AM36+'5C1S_LC Col Prep'!AM36+'5C1T_Northeast'!AM36+'5C1U_Acadiana Ren'!AM36+'5C1I_LA Key'!AM36+'5C1V_Laf Ren'!AM36+'5C1O_Impact'!AM36+'5C1P_Vision'!AM36+'5C2_LAVCA'!AN36+'5C1H_Southwest'!AM36+'5C1G_JS Clark'!AM36+'5C1AH_BRUP'!AM36+'5C1X_Tangi'!AM36+'5C1Y_GEO'!AM36+'5C1AI_Harmony'!AM36+'5C1AJ_Athlos'!AM36+'5C1AG_Collegiate'!AM36+'5C1M_GEO Mid'!AM36+Placeholder_Tallulah!AM36</f>
        <v>0</v>
      </c>
      <c r="AO36" s="91">
        <f>'5C1B_DArbonne'!AN36+'5C1A_Madison'!AN36+'5C1C_Intl High'!AN36+'5C3_UnvView'!AO36+'5C1F_L.C. Charter'!AN36+'5C1E_LFNO'!AN36+'5C1D_NOMMA'!AN36+'5C1AE_Noble Minds'!AN36+'5C1J_Jeff Chamber'!AN36+'5C1Q_Advantage'!AN36+'5C1AF_JCFA-Laf'!AN36+'5C1W_Willow'!AN36+'5C1Z_Lincoln Prep'!AN36+'5C1AA_Laurel'!AN36+'5C1AB_Apex'!AN36+'5C1AC_Smothers'!AN36+'5C1AD_Greater'!AN36+'5C1R_Iberville'!AN36+'5C1N_Delta'!AN36+'5C1S_LC Col Prep'!AN36+'5C1T_Northeast'!AN36+'5C1U_Acadiana Ren'!AN36+'5C1I_LA Key'!AN36+'5C1V_Laf Ren'!AN36+'5C1O_Impact'!AN36+'5C1P_Vision'!AN36+'5C2_LAVCA'!AO36+'5C1H_Southwest'!AN36+'5C1G_JS Clark'!AN36+'5C1AH_BRUP'!AN36+'5C1X_Tangi'!AN36+'5C1Y_GEO'!AN36+'5C1AI_Harmony'!AN36+'5C1AJ_Athlos'!AN36+'5C1AG_Collegiate'!AN36+'5C1M_GEO Mid'!AN36+Placeholder_Tallulah!AN36</f>
        <v>0</v>
      </c>
      <c r="AP36" s="72">
        <f>'5C1B_DArbonne'!AO36+'5C1A_Madison'!AO36+'5C1C_Intl High'!AO36+'5C3_UnvView'!AP36+'5C1F_L.C. Charter'!AO36+'5C1E_LFNO'!AO36+'5C1D_NOMMA'!AO36+'5C1AE_Noble Minds'!AO36+'5C1J_Jeff Chamber'!AO36+'5C1Q_Advantage'!AO36+'5C1AF_JCFA-Laf'!AO36+'5C1W_Willow'!AO36+'5C1Z_Lincoln Prep'!AO36+'5C1AA_Laurel'!AO36+'5C1AB_Apex'!AO36+'5C1AC_Smothers'!AO36+'5C1AD_Greater'!AO36+'5C1R_Iberville'!AO36+'5C1N_Delta'!AO36+'5C1S_LC Col Prep'!AO36+'5C1T_Northeast'!AO36+'5C1U_Acadiana Ren'!AO36+'5C1I_LA Key'!AO36+'5C1V_Laf Ren'!AO36+'5C1O_Impact'!AO36+'5C1P_Vision'!AO36+'5C2_LAVCA'!AP36+'5C1H_Southwest'!AO36+'5C1G_JS Clark'!AO36+'5C1AH_BRUP'!AO36+'5C1X_Tangi'!AO36+'5C1Y_GEO'!AO36+'5C1AI_Harmony'!AO36+'5C1AJ_Athlos'!AO36+'5C1AG_Collegiate'!AO36+'5C1M_GEO Mid'!AO36+Placeholder_Tallulah!AO36</f>
        <v>1800</v>
      </c>
      <c r="AQ36" s="91">
        <f>'5C1B_DArbonne'!AP36+'5C1A_Madison'!AP36+'5C1C_Intl High'!AP36+'5C3_UnvView'!AQ36+'5C1F_L.C. Charter'!AP36+'5C1E_LFNO'!AP36+'5C1D_NOMMA'!AP36+'5C1AE_Noble Minds'!AP36+'5C1J_Jeff Chamber'!AP36+'5C1Q_Advantage'!AP36+'5C1AF_JCFA-Laf'!AP36+'5C1W_Willow'!AP36+'5C1Z_Lincoln Prep'!AP36+'5C1AA_Laurel'!AP36+'5C1AB_Apex'!AP36+'5C1AC_Smothers'!AP36+'5C1AD_Greater'!AP36+'5C1R_Iberville'!AP36+'5C1N_Delta'!AP36+'5C1S_LC Col Prep'!AP36+'5C1T_Northeast'!AP36+'5C1U_Acadiana Ren'!AP36+'5C1I_LA Key'!AP36+'5C1V_Laf Ren'!AP36+'5C1O_Impact'!AP36+'5C1P_Vision'!AP36+'5C2_LAVCA'!AQ36+'5C1H_Southwest'!AP36+'5C1G_JS Clark'!AP36+'5C1AH_BRUP'!AP36+'5C1X_Tangi'!AP36+'5C1Y_GEO'!AP36+'5C1AI_Harmony'!AP36+'5C1AJ_Athlos'!AP36+'5C1AG_Collegiate'!AP36+'5C1M_GEO Mid'!AP36+Placeholder_Tallulah!AP36</f>
        <v>0</v>
      </c>
      <c r="AR36" s="72">
        <f>'5C1B_DArbonne'!AQ36+'5C1A_Madison'!AQ36+'5C1C_Intl High'!AQ36+'5C3_UnvView'!AR36+'5C1F_L.C. Charter'!AQ36+'5C1E_LFNO'!AQ36+'5C1D_NOMMA'!AQ36+'5C1AE_Noble Minds'!AQ36+'5C1J_Jeff Chamber'!AQ36+'5C1Q_Advantage'!AQ36+'5C1AF_JCFA-Laf'!AQ36+'5C1W_Willow'!AQ36+'5C1Z_Lincoln Prep'!AQ36+'5C1AA_Laurel'!AQ36+'5C1AB_Apex'!AQ36+'5C1AC_Smothers'!AQ36+'5C1AD_Greater'!AQ36+'5C1R_Iberville'!AQ36+'5C1N_Delta'!AQ36+'5C1S_LC Col Prep'!AQ36+'5C1T_Northeast'!AQ36+'5C1U_Acadiana Ren'!AQ36+'5C1I_LA Key'!AQ36+'5C1V_Laf Ren'!AQ36+'5C1O_Impact'!AQ36+'5C1P_Vision'!AQ36+'5C2_LAVCA'!AR36+'5C1H_Southwest'!AQ36+'5C1G_JS Clark'!AQ36+'5C1AH_BRUP'!AQ36+'5C1X_Tangi'!AQ36+'5C1Y_GEO'!AQ36+'5C1AI_Harmony'!AQ36+'5C1AJ_Athlos'!AQ36+'5C1AG_Collegiate'!AQ36+'5C1M_GEO Mid'!AQ36+Placeholder_Tallulah!AQ36</f>
        <v>0</v>
      </c>
      <c r="AS36" s="72">
        <f>'5C1B_DArbonne'!AR36+'5C1A_Madison'!AR36+'5C1C_Intl High'!AR36+'5C3_UnvView'!AS36+'5C1F_L.C. Charter'!AR36+'5C1E_LFNO'!AR36+'5C1D_NOMMA'!AR36+'5C1AE_Noble Minds'!AR36+'5C1J_Jeff Chamber'!AR36+'5C1Q_Advantage'!AR36+'5C1AF_JCFA-Laf'!AR36+'5C1W_Willow'!AR36+'5C1Z_Lincoln Prep'!AR36+'5C1AA_Laurel'!AR36+'5C1AB_Apex'!AR36+'5C1AC_Smothers'!AR36+'5C1AD_Greater'!AR36+'5C1R_Iberville'!AR36+'5C1N_Delta'!AR36+'5C1S_LC Col Prep'!AR36+'5C1T_Northeast'!AR36+'5C1U_Acadiana Ren'!AR36+'5C1I_LA Key'!AR36+'5C1V_Laf Ren'!AR36+'5C1O_Impact'!AR36+'5C1P_Vision'!AR36+'5C2_LAVCA'!AS36+'5C1H_Southwest'!AR36+'5C1G_JS Clark'!AR36+'5C1AH_BRUP'!AR36+'5C1X_Tangi'!AR36+'5C1Y_GEO'!AR36+'5C1AI_Harmony'!AR36+'5C1AJ_Athlos'!AR36+'5C1AG_Collegiate'!AR36+'5C1M_GEO Mid'!AR36+Placeholder_Tallulah!AR36</f>
        <v>0</v>
      </c>
      <c r="AT36" s="91">
        <f>'5C1B_DArbonne'!AS36+'5C1A_Madison'!AS36+'5C1C_Intl High'!AS36+'5C3_UnvView'!AT36+'5C1F_L.C. Charter'!AS36+'5C1E_LFNO'!AS36+'5C1D_NOMMA'!AS36+'5C1AE_Noble Minds'!AS36+'5C1J_Jeff Chamber'!AS36+'5C1Q_Advantage'!AS36+'5C1AF_JCFA-Laf'!AS36+'5C1W_Willow'!AS36+'5C1Z_Lincoln Prep'!AS36+'5C1AA_Laurel'!AS36+'5C1AB_Apex'!AS36+'5C1AC_Smothers'!AS36+'5C1AD_Greater'!AS36+'5C1R_Iberville'!AS36+'5C1N_Delta'!AS36+'5C1S_LC Col Prep'!AS36+'5C1T_Northeast'!AS36+'5C1U_Acadiana Ren'!AS36+'5C1I_LA Key'!AS36+'5C1V_Laf Ren'!AS36+'5C1O_Impact'!AS36+'5C1P_Vision'!AS36+'5C2_LAVCA'!AT36+'5C1H_Southwest'!AS36+'5C1G_JS Clark'!AS36+'5C1AH_BRUP'!AS36+'5C1X_Tangi'!AS36+'5C1Y_GEO'!AS36+'5C1AI_Harmony'!AS36+'5C1AJ_Athlos'!AS36+'5C1AG_Collegiate'!AS36+'5C1M_GEO Mid'!AS36+Placeholder_Tallulah!AS36</f>
        <v>2982</v>
      </c>
      <c r="AU36" s="81">
        <f t="shared" si="1"/>
        <v>0</v>
      </c>
      <c r="AV36" s="88">
        <f t="shared" si="2"/>
        <v>2982</v>
      </c>
      <c r="AW36" s="189"/>
      <c r="AX36" s="80" t="e">
        <f>'5C1B_DArbonne'!AU36+'5C1A_Madison'!AU36+'5C1C_Intl High'!AU36+'5C3_UnvView'!AV36+'5C1F_L.C. Charter'!AU36+'5C1E_LFNO'!AU36+'5C1D_NOMMA'!AU36+'5C1AE_Noble Minds'!AU36+'5C1J_Jeff Chamber'!AU36+'5C1Q_Advantage'!AU36+'5C1AF_JCFA-Laf'!AU36+'5C1W_Willow'!AU36+'5C1Z_Lincoln Prep'!AU36+'5C1AA_Laurel'!AU36+'5C1AB_Apex'!AU36+'5C1AC_Smothers'!AU36+'5C1AD_Greater'!AU36+'5C1R_Iberville'!AU36+'5C1N_Delta'!AU36+'5C1S_LC Col Prep'!AU36+'5C1T_Northeast'!AU36+'5C1U_Acadiana Ren'!AU36+'5C1I_LA Key'!AU36+'5C1V_Laf Ren'!AU36+'5C1O_Impact'!AU36+'5C1P_Vision'!AU36+'5C2_LAVCA'!AV36+'5C1H_Southwest'!AU36+'5C1G_JS Clark'!AU36+'5C1AH_BRUP'!AU36+'5C1X_Tangi'!AU36+'5C1Y_GEO'!AU36+'5C1AI_Harmony'!AU36+'5C1AJ_Athlos'!AU36+'5C1AG_Collegiate'!AU36+'5C1M_GEO Mid'!AU36+Placeholder_Tallulah!#REF!</f>
        <v>#REF!</v>
      </c>
      <c r="AY36" s="80">
        <f t="shared" si="3"/>
        <v>0</v>
      </c>
      <c r="AZ36" s="80" t="e">
        <f t="shared" si="4"/>
        <v>#REF!</v>
      </c>
    </row>
    <row r="37" spans="1:52" ht="16.149999999999999" customHeight="1" x14ac:dyDescent="0.2">
      <c r="A37" s="58">
        <v>31</v>
      </c>
      <c r="B37" s="59" t="s">
        <v>37</v>
      </c>
      <c r="C37" s="318">
        <f>'5C1B_DArbonne'!C37+'5C1A_Madison'!C37+'5C1C_Intl High'!C37+'5C3_UnvView'!C37+'5C1F_L.C. Charter'!C37+'5C1E_LFNO'!C37+'5C1D_NOMMA'!C37+'5C1AE_Noble Minds'!C37+'5C1J_Jeff Chamber'!C37+'5C1Q_Advantage'!C37+'5C1AF_JCFA-Laf'!C37+'5C1W_Willow'!C37+'5C1Z_Lincoln Prep'!C37+'5C1AA_Laurel'!C37+'5C1AB_Apex'!C37+'5C1AC_Smothers'!C37+'5C1AD_Greater'!C37+'5C1R_Iberville'!C37+'5C1N_Delta'!C37+'5C1S_LC Col Prep'!C37+'5C1T_Northeast'!C37+'5C1U_Acadiana Ren'!C37+'5C1I_LA Key'!C37+'5C1V_Laf Ren'!C37+'5C1O_Impact'!C37+'5C1P_Vision'!C37+'5C2_LAVCA'!C37+'5C1H_Southwest'!C37+'5C1G_JS Clark'!C37+'5C1AH_BRUP'!C37+'5C1X_Tangi'!C37+'5C1Y_GEO'!C37+'5C1AI_Harmony'!C37+'5C1AJ_Athlos'!C37+'5C1AG_Collegiate'!C37+'5C1M_GEO Mid'!C37+Placeholder_Tallulah!C37</f>
        <v>0</v>
      </c>
      <c r="D37" s="60">
        <f>'Source Data'!H37</f>
        <v>3796.0097351340864</v>
      </c>
      <c r="E37" s="65">
        <f>'5C1B_DArbonne'!E37+'5C1A_Madison'!E37+'5C1C_Intl High'!E37+'5C3_UnvView'!E37+'5C1F_L.C. Charter'!E37+'5C1E_LFNO'!E37+'5C1D_NOMMA'!E37+'5C1AE_Noble Minds'!E37+'5C1J_Jeff Chamber'!E37+'5C1Q_Advantage'!E37+'5C1AF_JCFA-Laf'!E37+'5C1W_Willow'!E37+'5C1Z_Lincoln Prep'!E37+'5C1AA_Laurel'!E37+'5C1AB_Apex'!E37+'5C1AC_Smothers'!E37+'5C1AD_Greater'!E37+'5C1R_Iberville'!E37+'5C1N_Delta'!E37+'5C1S_LC Col Prep'!E37+'5C1T_Northeast'!E37+'5C1U_Acadiana Ren'!E37+'5C1I_LA Key'!E37+'5C1V_Laf Ren'!E37+'5C1O_Impact'!E37+'5C1P_Vision'!E37+'5C2_LAVCA'!E37+'5C1H_Southwest'!E37+'5C1G_JS Clark'!E37+'5C1AH_BRUP'!E37+'5C1X_Tangi'!E37+'5C1Y_GEO'!E37+'5C1AI_Harmony'!E37+'5C1AJ_Athlos'!E37+'5C1AG_Collegiate'!E37+'5C1M_GEO Mid'!E37+Placeholder_Tallulah!E37</f>
        <v>0</v>
      </c>
      <c r="F37" s="336">
        <f>'5C1B_DArbonne'!F37+'5C1A_Madison'!F37+'5C1C_Intl High'!F37+'5C3_UnvView'!F37+'5C1F_L.C. Charter'!F37+'5C1E_LFNO'!F37+'5C1D_NOMMA'!F37+'5C1AE_Noble Minds'!F37+'5C1J_Jeff Chamber'!F37+'5C1Q_Advantage'!F37+'5C1AF_JCFA-Laf'!F37+'5C1W_Willow'!F37+'5C1Z_Lincoln Prep'!F37+'5C1AA_Laurel'!F37+'5C1AB_Apex'!F37+'5C1AC_Smothers'!F37+'5C1AD_Greater'!F37+'5C1R_Iberville'!F37+'5C1N_Delta'!F37+'5C1S_LC Col Prep'!F37+'5C1T_Northeast'!F37+'5C1U_Acadiana Ren'!F37+'5C1I_LA Key'!F37+'5C1V_Laf Ren'!F37+'5C1O_Impact'!F37+'5C1P_Vision'!F37+'5C2_LAVCA'!F37+'5C1H_Southwest'!F37+'5C1G_JS Clark'!F37+'5C1AH_BRUP'!F37+'5C1X_Tangi'!F37+'5C1Y_GEO'!F37+'5C1AI_Harmony'!F37+'5C1AJ_Athlos'!F37+'5C1AG_Collegiate'!F37+'5C1M_GEO Mid'!F37+Placeholder_Tallulah!F37</f>
        <v>0</v>
      </c>
      <c r="G37" s="60">
        <f>'Source Data'!I37</f>
        <v>524.75657375911442</v>
      </c>
      <c r="H37" s="65">
        <f>'5C1B_DArbonne'!H37+'5C1A_Madison'!H37+'5C1C_Intl High'!H37+'5C3_UnvView'!H37+'5C1F_L.C. Charter'!H37+'5C1E_LFNO'!H37+'5C1D_NOMMA'!H37+'5C1AE_Noble Minds'!H37+'5C1J_Jeff Chamber'!H37+'5C1Q_Advantage'!H37+'5C1AF_JCFA-Laf'!H37+'5C1W_Willow'!H37+'5C1Z_Lincoln Prep'!H37+'5C1AA_Laurel'!H37+'5C1AB_Apex'!H37+'5C1AC_Smothers'!H37+'5C1AD_Greater'!H37+'5C1R_Iberville'!H37+'5C1N_Delta'!H37+'5C1S_LC Col Prep'!H37+'5C1T_Northeast'!H37+'5C1U_Acadiana Ren'!H37+'5C1I_LA Key'!H37+'5C1V_Laf Ren'!H37+'5C1O_Impact'!H37+'5C1P_Vision'!H37+'5C2_LAVCA'!H37+'5C1H_Southwest'!H37+'5C1G_JS Clark'!H37+'5C1AH_BRUP'!H37+'5C1X_Tangi'!H37+'5C1Y_GEO'!H37+'5C1AI_Harmony'!H37+'5C1AJ_Athlos'!H37+'5C1AG_Collegiate'!H37+'5C1M_GEO Mid'!H37+Placeholder_Tallulah!H37</f>
        <v>0</v>
      </c>
      <c r="I37" s="336">
        <f>'5C1B_DArbonne'!I37+'5C1A_Madison'!I37+'5C1C_Intl High'!I37+'5C3_UnvView'!I37+'5C1F_L.C. Charter'!I37+'5C1E_LFNO'!I37+'5C1D_NOMMA'!I37+'5C1AE_Noble Minds'!I37+'5C1J_Jeff Chamber'!I37+'5C1Q_Advantage'!I37+'5C1AF_JCFA-Laf'!I37+'5C1W_Willow'!I37+'5C1Z_Lincoln Prep'!I37+'5C1AA_Laurel'!I37+'5C1AB_Apex'!I37+'5C1AC_Smothers'!I37+'5C1AD_Greater'!I37+'5C1R_Iberville'!I37+'5C1N_Delta'!I37+'5C1S_LC Col Prep'!I37+'5C1T_Northeast'!I37+'5C1U_Acadiana Ren'!I37+'5C1I_LA Key'!I37+'5C1V_Laf Ren'!I37+'5C1O_Impact'!I37+'5C1P_Vision'!I37+'5C2_LAVCA'!I37+'5C1H_Southwest'!I37+'5C1G_JS Clark'!I37+'5C1AH_BRUP'!I37+'5C1X_Tangi'!I37+'5C1Y_GEO'!I37+'5C1AI_Harmony'!I37+'5C1AJ_Athlos'!I37+'5C1AG_Collegiate'!I37+'5C1M_GEO Mid'!I37+Placeholder_Tallulah!I37</f>
        <v>0</v>
      </c>
      <c r="J37" s="60">
        <f>'Source Data'!J37</f>
        <v>143.11542920703121</v>
      </c>
      <c r="K37" s="65">
        <f>'5C1B_DArbonne'!K37+'5C1A_Madison'!K37+'5C1C_Intl High'!K37+'5C3_UnvView'!K37+'5C1F_L.C. Charter'!K37+'5C1E_LFNO'!K37+'5C1D_NOMMA'!K37+'5C1AE_Noble Minds'!K37+'5C1J_Jeff Chamber'!K37+'5C1Q_Advantage'!K37+'5C1AF_JCFA-Laf'!K37+'5C1W_Willow'!K37+'5C1Z_Lincoln Prep'!K37+'5C1AA_Laurel'!K37+'5C1AB_Apex'!K37+'5C1AC_Smothers'!K37+'5C1AD_Greater'!K37+'5C1R_Iberville'!K37+'5C1N_Delta'!K37+'5C1S_LC Col Prep'!K37+'5C1T_Northeast'!K37+'5C1U_Acadiana Ren'!K37+'5C1I_LA Key'!K37+'5C1V_Laf Ren'!K37+'5C1O_Impact'!K37+'5C1P_Vision'!K37+'5C2_LAVCA'!K37+'5C1H_Southwest'!K37+'5C1G_JS Clark'!K37+'5C1AH_BRUP'!K37+'5C1X_Tangi'!K37+'5C1Y_GEO'!K37+'5C1AI_Harmony'!K37+'5C1AJ_Athlos'!K37+'5C1AG_Collegiate'!K37+'5C1M_GEO Mid'!K37+Placeholder_Tallulah!K37</f>
        <v>0</v>
      </c>
      <c r="L37" s="336">
        <f>'5C1B_DArbonne'!L37+'5C1A_Madison'!L37+'5C1C_Intl High'!L37+'5C3_UnvView'!L37+'5C1F_L.C. Charter'!L37+'5C1E_LFNO'!L37+'5C1D_NOMMA'!L37+'5C1AE_Noble Minds'!L37+'5C1J_Jeff Chamber'!L37+'5C1Q_Advantage'!L37+'5C1AF_JCFA-Laf'!L37+'5C1W_Willow'!L37+'5C1Z_Lincoln Prep'!L37+'5C1AA_Laurel'!L37+'5C1AB_Apex'!L37+'5C1AC_Smothers'!L37+'5C1AD_Greater'!L37+'5C1R_Iberville'!L37+'5C1N_Delta'!L37+'5C1S_LC Col Prep'!L37+'5C1T_Northeast'!L37+'5C1U_Acadiana Ren'!L37+'5C1I_LA Key'!L37+'5C1V_Laf Ren'!L37+'5C1O_Impact'!L37+'5C1P_Vision'!L37+'5C2_LAVCA'!L37+'5C1H_Southwest'!L37+'5C1G_JS Clark'!L37+'5C1AH_BRUP'!L37+'5C1X_Tangi'!L37+'5C1Y_GEO'!L37+'5C1AI_Harmony'!L37+'5C1AJ_Athlos'!L37+'5C1AG_Collegiate'!L37+'5C1M_GEO Mid'!L37+Placeholder_Tallulah!L37</f>
        <v>0</v>
      </c>
      <c r="M37" s="60">
        <f>'Source Data'!K37</f>
        <v>3577.8857301757807</v>
      </c>
      <c r="N37" s="65">
        <f>'5C1B_DArbonne'!N37+'5C1A_Madison'!N37+'5C1C_Intl High'!N37+'5C3_UnvView'!N37+'5C1F_L.C. Charter'!N37+'5C1E_LFNO'!N37+'5C1D_NOMMA'!N37+'5C1AE_Noble Minds'!N37+'5C1J_Jeff Chamber'!N37+'5C1Q_Advantage'!N37+'5C1AF_JCFA-Laf'!N37+'5C1W_Willow'!N37+'5C1Z_Lincoln Prep'!N37+'5C1AA_Laurel'!N37+'5C1AB_Apex'!N37+'5C1AC_Smothers'!N37+'5C1AD_Greater'!N37+'5C1R_Iberville'!N37+'5C1N_Delta'!N37+'5C1S_LC Col Prep'!N37+'5C1T_Northeast'!N37+'5C1U_Acadiana Ren'!N37+'5C1I_LA Key'!N37+'5C1V_Laf Ren'!N37+'5C1O_Impact'!N37+'5C1P_Vision'!N37+'5C2_LAVCA'!N37+'5C1H_Southwest'!N37+'5C1G_JS Clark'!N37+'5C1AH_BRUP'!N37+'5C1X_Tangi'!N37+'5C1Y_GEO'!N37+'5C1AI_Harmony'!N37+'5C1AJ_Athlos'!N37+'5C1AG_Collegiate'!N37+'5C1M_GEO Mid'!N37+Placeholder_Tallulah!N37</f>
        <v>0</v>
      </c>
      <c r="O37" s="336">
        <f>'5C1B_DArbonne'!O37+'5C1A_Madison'!O37+'5C1C_Intl High'!O37+'5C3_UnvView'!O37+'5C1F_L.C. Charter'!O37+'5C1E_LFNO'!O37+'5C1D_NOMMA'!O37+'5C1AE_Noble Minds'!O37+'5C1J_Jeff Chamber'!O37+'5C1Q_Advantage'!O37+'5C1AF_JCFA-Laf'!O37+'5C1W_Willow'!O37+'5C1Z_Lincoln Prep'!O37+'5C1AA_Laurel'!O37+'5C1AB_Apex'!O37+'5C1AC_Smothers'!O37+'5C1AD_Greater'!O37+'5C1R_Iberville'!O37+'5C1N_Delta'!O37+'5C1S_LC Col Prep'!O37+'5C1T_Northeast'!O37+'5C1U_Acadiana Ren'!O37+'5C1I_LA Key'!O37+'5C1V_Laf Ren'!O37+'5C1O_Impact'!O37+'5C1P_Vision'!O37+'5C2_LAVCA'!O37+'5C1H_Southwest'!O37+'5C1G_JS Clark'!O37+'5C1AH_BRUP'!O37+'5C1X_Tangi'!O37+'5C1Y_GEO'!O37+'5C1AI_Harmony'!O37+'5C1AJ_Athlos'!O37+'5C1AG_Collegiate'!O37+'5C1M_GEO Mid'!O37+Placeholder_Tallulah!O37</f>
        <v>0</v>
      </c>
      <c r="P37" s="60">
        <f>'Source Data'!L37</f>
        <v>1431.1542920703123</v>
      </c>
      <c r="Q37" s="65">
        <f>'5C1B_DArbonne'!Q37+'5C1A_Madison'!Q37+'5C1C_Intl High'!Q37+'5C3_UnvView'!Q37+'5C1F_L.C. Charter'!Q37+'5C1E_LFNO'!Q37+'5C1D_NOMMA'!Q37+'5C1AE_Noble Minds'!Q37+'5C1J_Jeff Chamber'!Q37+'5C1Q_Advantage'!Q37+'5C1AF_JCFA-Laf'!Q37+'5C1W_Willow'!Q37+'5C1Z_Lincoln Prep'!Q37+'5C1AA_Laurel'!Q37+'5C1AB_Apex'!Q37+'5C1AC_Smothers'!Q37+'5C1AD_Greater'!Q37+'5C1R_Iberville'!Q37+'5C1N_Delta'!Q37+'5C1S_LC Col Prep'!Q37+'5C1T_Northeast'!Q37+'5C1U_Acadiana Ren'!Q37+'5C1I_LA Key'!Q37+'5C1V_Laf Ren'!Q37+'5C1O_Impact'!Q37+'5C1P_Vision'!Q37+'5C2_LAVCA'!Q37+'5C1H_Southwest'!Q37+'5C1G_JS Clark'!Q37+'5C1AH_BRUP'!Q37+'5C1X_Tangi'!Q37+'5C1Y_GEO'!Q37+'5C1AI_Harmony'!Q37+'5C1AJ_Athlos'!Q37+'5C1AG_Collegiate'!Q37+'5C1M_GEO Mid'!Q37+Placeholder_Tallulah!Q37</f>
        <v>0</v>
      </c>
      <c r="R37" s="92">
        <f>'5C1B_DArbonne'!R37+'5C1A_Madison'!R37+'5C1C_Intl High'!R37+'5C3_UnvView'!R37+'5C1F_L.C. Charter'!R37+'5C1E_LFNO'!R37+'5C1D_NOMMA'!R37+'5C1AE_Noble Minds'!R37+'5C1J_Jeff Chamber'!R37+'5C1Q_Advantage'!R37+'5C1AF_JCFA-Laf'!R37+'5C1W_Willow'!R37+'5C1Z_Lincoln Prep'!R37+'5C1AA_Laurel'!R37+'5C1AB_Apex'!R37+'5C1AC_Smothers'!R37+'5C1AD_Greater'!R37+'5C1R_Iberville'!R37+'5C1N_Delta'!R37+'5C1S_LC Col Prep'!R37+'5C1T_Northeast'!R37+'5C1U_Acadiana Ren'!R37+'5C1I_LA Key'!R37+'5C1V_Laf Ren'!R37+'5C1O_Impact'!R37+'5C1P_Vision'!R37+'5C2_LAVCA'!R37+'5C1H_Southwest'!R37+'5C1G_JS Clark'!R37+'5C1AH_BRUP'!R37+'5C1X_Tangi'!R37+'5C1Y_GEO'!R37+'5C1AI_Harmony'!R37+'5C1AJ_Athlos'!R37+'5C1AG_Collegiate'!R37+'5C1M_GEO Mid'!R37+Placeholder_Tallulah!R37</f>
        <v>1544881</v>
      </c>
      <c r="S37" s="1372">
        <f>'5C3_UnvView'!S37+'5C2_LAVCA'!S37</f>
        <v>8730</v>
      </c>
      <c r="T37" s="60">
        <f>'5C1B_DArbonne'!S37+'5C1A_Madison'!S37+'5C1C_Intl High'!S37+'5C3_UnvView'!T37+'5C1F_L.C. Charter'!S37+'5C1E_LFNO'!S37+'5C1D_NOMMA'!S37+'5C1AE_Noble Minds'!S37+'5C1J_Jeff Chamber'!S37+'5C1Q_Advantage'!S37+'5C1AF_JCFA-Laf'!S37+'5C1W_Willow'!S37+'5C1Z_Lincoln Prep'!S37+'5C1AA_Laurel'!S37+'5C1AB_Apex'!S37+'5C1AC_Smothers'!S37+'5C1AD_Greater'!S37+'5C1R_Iberville'!S37+'5C1N_Delta'!S37+'5C1S_LC Col Prep'!S37+'5C1T_Northeast'!S37+'5C1U_Acadiana Ren'!S37+'5C1I_LA Key'!S37+'5C1V_Laf Ren'!S37+'5C1O_Impact'!S37+'5C1P_Vision'!S37+'5C2_LAVCA'!T37+'5C1H_Southwest'!S37+'5C1G_JS Clark'!S37+'5C1AH_BRUP'!S37+'5C1X_Tangi'!S37+'5C1Y_GEO'!S37+'5C1AI_Harmony'!S37+'5C1AJ_Athlos'!S37+'5C1AG_Collegiate'!S37+'5C1M_GEO Mid'!S37+Placeholder_Tallulah!S37</f>
        <v>0</v>
      </c>
      <c r="U37" s="60">
        <f>'5C1B_DArbonne'!T37+'5C1A_Madison'!T37+'5C1C_Intl High'!T37+'5C3_UnvView'!U37+'5C1F_L.C. Charter'!T37+'5C1E_LFNO'!T37+'5C1D_NOMMA'!T37+'5C1AE_Noble Minds'!T37+'5C1J_Jeff Chamber'!T37+'5C1Q_Advantage'!T37+'5C1AF_JCFA-Laf'!T37+'5C1W_Willow'!T37+'5C1Z_Lincoln Prep'!T37+'5C1AA_Laurel'!T37+'5C1AB_Apex'!T37+'5C1AC_Smothers'!T37+'5C1AD_Greater'!T37+'5C1R_Iberville'!T37+'5C1N_Delta'!T37+'5C1S_LC Col Prep'!T37+'5C1T_Northeast'!T37+'5C1U_Acadiana Ren'!T37+'5C1I_LA Key'!T37+'5C1V_Laf Ren'!T37+'5C1O_Impact'!T37+'5C1P_Vision'!T37+'5C2_LAVCA'!U37+'5C1H_Southwest'!T37+'5C1G_JS Clark'!T37+'5C1AH_BRUP'!T37+'5C1X_Tangi'!T37+'5C1Y_GEO'!T37+'5C1AI_Harmony'!T37+'5C1AJ_Athlos'!T37+'5C1AG_Collegiate'!T37+'5C1M_GEO Mid'!T37+Placeholder_Tallulah!T37</f>
        <v>0</v>
      </c>
      <c r="V37" s="61">
        <f>'5C1B_DArbonne'!U37+'5C1A_Madison'!U37+'5C1C_Intl High'!U37+'5C3_UnvView'!V37+'5C1F_L.C. Charter'!U37+'5C1E_LFNO'!U37+'5C1D_NOMMA'!U37+'5C1AE_Noble Minds'!U37+'5C1J_Jeff Chamber'!U37+'5C1Q_Advantage'!U37+'5C1AF_JCFA-Laf'!U37+'5C1W_Willow'!U37+'5C1Z_Lincoln Prep'!U37+'5C1AA_Laurel'!U37+'5C1AB_Apex'!U37+'5C1AC_Smothers'!U37+'5C1AD_Greater'!U37+'5C1R_Iberville'!U37+'5C1N_Delta'!U37+'5C1S_LC Col Prep'!U37+'5C1T_Northeast'!U37+'5C1U_Acadiana Ren'!U37+'5C1I_LA Key'!U37+'5C1V_Laf Ren'!U37+'5C1O_Impact'!U37+'5C1P_Vision'!U37+'5C2_LAVCA'!V37+'5C1H_Southwest'!U37+'5C1G_JS Clark'!U37+'5C1AH_BRUP'!U37+'5C1X_Tangi'!U37+'5C1Y_GEO'!U37+'5C1AI_Harmony'!U37+'5C1AJ_Athlos'!U37+'5C1AG_Collegiate'!U37+'5C1M_GEO Mid'!U37+Placeholder_Tallulah!U37</f>
        <v>0</v>
      </c>
      <c r="W37" s="92">
        <f>'5C1B_DArbonne'!V37+'5C1A_Madison'!V37+'5C1C_Intl High'!V37+'5C3_UnvView'!W37+'5C1F_L.C. Charter'!V37+'5C1E_LFNO'!V37+'5C1D_NOMMA'!V37+'5C1AE_Noble Minds'!V37+'5C1J_Jeff Chamber'!V37+'5C1Q_Advantage'!V37+'5C1AF_JCFA-Laf'!V37+'5C1W_Willow'!V37+'5C1Z_Lincoln Prep'!V37+'5C1AA_Laurel'!V37+'5C1AB_Apex'!V37+'5C1AC_Smothers'!V37+'5C1AD_Greater'!V37+'5C1R_Iberville'!V37+'5C1N_Delta'!V37+'5C1S_LC Col Prep'!V37+'5C1T_Northeast'!V37+'5C1U_Acadiana Ren'!V37+'5C1I_LA Key'!V37+'5C1V_Laf Ren'!V37+'5C1O_Impact'!V37+'5C1P_Vision'!V37+'5C2_LAVCA'!W37+'5C1H_Southwest'!V37+'5C1G_JS Clark'!V37+'5C1AH_BRUP'!V37+'5C1X_Tangi'!V37+'5C1Y_GEO'!V37+'5C1AI_Harmony'!V37+'5C1AJ_Athlos'!V37+'5C1AG_Collegiate'!V37+'5C1M_GEO Mid'!V37+Placeholder_Tallulah!V37</f>
        <v>0</v>
      </c>
      <c r="X37" s="65">
        <f>'5C1B_DArbonne'!W37+'5C1A_Madison'!W37+'5C1C_Intl High'!W37+'5C3_UnvView'!X37+'5C1F_L.C. Charter'!W37+'5C1E_LFNO'!W37+'5C1D_NOMMA'!W37+'5C1AE_Noble Minds'!W37+'5C1J_Jeff Chamber'!W37+'5C1Q_Advantage'!W37+'5C1AF_JCFA-Laf'!W37+'5C1W_Willow'!W37+'5C1Z_Lincoln Prep'!W37+'5C1AA_Laurel'!W37+'5C1AB_Apex'!W37+'5C1AC_Smothers'!W37+'5C1AD_Greater'!W37+'5C1R_Iberville'!W37+'5C1N_Delta'!W37+'5C1S_LC Col Prep'!W37+'5C1T_Northeast'!W37+'5C1U_Acadiana Ren'!W37+'5C1I_LA Key'!W37+'5C1V_Laf Ren'!W37+'5C1O_Impact'!W37+'5C1P_Vision'!W37+'5C2_LAVCA'!X37+'5C1H_Southwest'!W37+'5C1G_JS Clark'!W37+'5C1AH_BRUP'!W37+'5C1X_Tangi'!W37+'5C1Y_GEO'!W37+'5C1AI_Harmony'!W37+'5C1AJ_Athlos'!W37+'5C1AG_Collegiate'!W37+'5C1M_GEO Mid'!W37+Placeholder_Tallulah!W37</f>
        <v>0</v>
      </c>
      <c r="Y37" s="92">
        <f>'5C1B_DArbonne'!X37+'5C1A_Madison'!X37+'5C1C_Intl High'!X37+'5C3_UnvView'!Y37+'5C1F_L.C. Charter'!X37+'5C1E_LFNO'!X37+'5C1D_NOMMA'!X37+'5C1AE_Noble Minds'!X37+'5C1J_Jeff Chamber'!X37+'5C1Q_Advantage'!X37+'5C1AF_JCFA-Laf'!X37+'5C1W_Willow'!X37+'5C1Z_Lincoln Prep'!X37+'5C1AA_Laurel'!X37+'5C1AB_Apex'!X37+'5C1AC_Smothers'!X37+'5C1AD_Greater'!X37+'5C1R_Iberville'!X37+'5C1N_Delta'!X37+'5C1S_LC Col Prep'!X37+'5C1T_Northeast'!X37+'5C1U_Acadiana Ren'!X37+'5C1I_LA Key'!X37+'5C1V_Laf Ren'!X37+'5C1O_Impact'!X37+'5C1P_Vision'!X37+'5C2_LAVCA'!Y37+'5C1H_Southwest'!X37+'5C1G_JS Clark'!X37+'5C1AH_BRUP'!X37+'5C1X_Tangi'!X37+'5C1Y_GEO'!X37+'5C1AI_Harmony'!X37+'5C1AJ_Athlos'!X37+'5C1AG_Collegiate'!X37+'5C1M_GEO Mid'!X37+Placeholder_Tallulah!X37</f>
        <v>0</v>
      </c>
      <c r="Z37" s="60">
        <f>'5C1B_DArbonne'!Y37+'5C1A_Madison'!Y37+'5C1C_Intl High'!Y37+'5C3_UnvView'!Z37+'5C1F_L.C. Charter'!Y37+'5C1E_LFNO'!Y37+'5C1D_NOMMA'!Y37+'5C1AE_Noble Minds'!Y37+'5C1J_Jeff Chamber'!Y37+'5C1Q_Advantage'!Y37+'5C1AF_JCFA-Laf'!Y37+'5C1W_Willow'!Y37+'5C1Z_Lincoln Prep'!Y37+'5C1AA_Laurel'!Y37+'5C1AB_Apex'!Y37+'5C1AC_Smothers'!Y37+'5C1AD_Greater'!Y37+'5C1R_Iberville'!Y37+'5C1N_Delta'!Y37+'5C1S_LC Col Prep'!Y37+'5C1T_Northeast'!Y37+'5C1U_Acadiana Ren'!Y37+'5C1I_LA Key'!Y37+'5C1V_Laf Ren'!Y37+'5C1O_Impact'!Y37+'5C1P_Vision'!Y37+'5C2_LAVCA'!Z37+'5C1H_Southwest'!Y37+'5C1G_JS Clark'!Y37+'5C1AH_BRUP'!Y37+'5C1X_Tangi'!Y37+'5C1Y_GEO'!Y37+'5C1AI_Harmony'!Y37+'5C1AJ_Athlos'!Y37+'5C1AG_Collegiate'!Y37+'5C1M_GEO Mid'!Y37+Placeholder_Tallulah!Y37</f>
        <v>0</v>
      </c>
      <c r="AA37" s="92">
        <f>'5C1B_DArbonne'!Z37+'5C1A_Madison'!Z37+'5C1C_Intl High'!Z37+'5C3_UnvView'!AA37+'5C1F_L.C. Charter'!Z37+'5C1E_LFNO'!Z37+'5C1D_NOMMA'!Z37+'5C1AE_Noble Minds'!Z37+'5C1J_Jeff Chamber'!Z37+'5C1Q_Advantage'!Z37+'5C1AF_JCFA-Laf'!Z37+'5C1W_Willow'!Z37+'5C1Z_Lincoln Prep'!Z37+'5C1AA_Laurel'!Z37+'5C1AB_Apex'!Z37+'5C1AC_Smothers'!Z37+'5C1AD_Greater'!Z37+'5C1R_Iberville'!Z37+'5C1N_Delta'!Z37+'5C1S_LC Col Prep'!Z37+'5C1T_Northeast'!Z37+'5C1U_Acadiana Ren'!Z37+'5C1I_LA Key'!Z37+'5C1V_Laf Ren'!Z37+'5C1O_Impact'!Z37+'5C1P_Vision'!Z37+'5C2_LAVCA'!AA37+'5C1H_Southwest'!Z37+'5C1G_JS Clark'!Z37+'5C1AH_BRUP'!Z37+'5C1X_Tangi'!Z37+'5C1Y_GEO'!Z37+'5C1AI_Harmony'!Z37+'5C1AJ_Athlos'!Z37+'5C1AG_Collegiate'!Z37+'5C1M_GEO Mid'!Z37+Placeholder_Tallulah!Z37</f>
        <v>0</v>
      </c>
      <c r="AB37" s="60">
        <f>'5C1B_DArbonne'!AA37+'5C1A_Madison'!AA37+'5C1C_Intl High'!AA37+'5C3_UnvView'!AB37+'5C1F_L.C. Charter'!AA37+'5C1E_LFNO'!AA37+'5C1D_NOMMA'!AA37+'5C1AE_Noble Minds'!AA37+'5C1J_Jeff Chamber'!AA37+'5C1Q_Advantage'!AA37+'5C1AF_JCFA-Laf'!AA37+'5C1W_Willow'!AA37+'5C1Z_Lincoln Prep'!AA37+'5C1AA_Laurel'!AA37+'5C1AB_Apex'!AA37+'5C1AC_Smothers'!AA37+'5C1AD_Greater'!AA37+'5C1R_Iberville'!AA37+'5C1N_Delta'!AA37+'5C1S_LC Col Prep'!AA37+'5C1T_Northeast'!AA37+'5C1U_Acadiana Ren'!AA37+'5C1I_LA Key'!AA37+'5C1V_Laf Ren'!AA37+'5C1O_Impact'!AA37+'5C1P_Vision'!AA37+'5C2_LAVCA'!AB37+'5C1H_Southwest'!AA37+'5C1G_JS Clark'!AA37+'5C1AH_BRUP'!AA37+'5C1X_Tangi'!AA37+'5C1Y_GEO'!AA37+'5C1AI_Harmony'!AA37+'5C1AJ_Athlos'!AA37+'5C1AG_Collegiate'!AA37+'5C1M_GEO Mid'!AA37+Placeholder_Tallulah!AA37</f>
        <v>0</v>
      </c>
      <c r="AC37" s="60">
        <f>'5C1B_DArbonne'!AB37+'5C1A_Madison'!AB37+'5C1C_Intl High'!AB37+'5C3_UnvView'!AC37+'5C1F_L.C. Charter'!AB37+'5C1E_LFNO'!AB37+'5C1D_NOMMA'!AB37+'5C1AE_Noble Minds'!AB37+'5C1J_Jeff Chamber'!AB37+'5C1Q_Advantage'!AB37+'5C1AF_JCFA-Laf'!AB37+'5C1W_Willow'!AB37+'5C1Z_Lincoln Prep'!AB37+'5C1AA_Laurel'!AB37+'5C1AB_Apex'!AB37+'5C1AC_Smothers'!AB37+'5C1AD_Greater'!AB37+'5C1R_Iberville'!AB37+'5C1N_Delta'!AB37+'5C1S_LC Col Prep'!AB37+'5C1T_Northeast'!AB37+'5C1U_Acadiana Ren'!AB37+'5C1I_LA Key'!AB37+'5C1V_Laf Ren'!AB37+'5C1O_Impact'!AB37+'5C1P_Vision'!AB37+'5C2_LAVCA'!AC37+'5C1H_Southwest'!AB37+'5C1G_JS Clark'!AB37+'5C1AH_BRUP'!AB37+'5C1X_Tangi'!AB37+'5C1Y_GEO'!AB37+'5C1AI_Harmony'!AB37+'5C1AJ_Athlos'!AB37+'5C1AG_Collegiate'!AB37+'5C1M_GEO Mid'!AB37+Placeholder_Tallulah!AB37</f>
        <v>0</v>
      </c>
      <c r="AD37" s="92">
        <f>'5C1B_DArbonne'!AC37+'5C1A_Madison'!AC37+'5C1C_Intl High'!AC37+'5C3_UnvView'!AD37+'5C1F_L.C. Charter'!AC37+'5C1E_LFNO'!AC37+'5C1D_NOMMA'!AC37+'5C1AE_Noble Minds'!AC37+'5C1J_Jeff Chamber'!AC37+'5C1Q_Advantage'!AC37+'5C1AF_JCFA-Laf'!AC37+'5C1W_Willow'!AC37+'5C1Z_Lincoln Prep'!AC37+'5C1AA_Laurel'!AC37+'5C1AB_Apex'!AC37+'5C1AC_Smothers'!AC37+'5C1AD_Greater'!AC37+'5C1R_Iberville'!AC37+'5C1N_Delta'!AC37+'5C1S_LC Col Prep'!AC37+'5C1T_Northeast'!AC37+'5C1U_Acadiana Ren'!AC37+'5C1I_LA Key'!AC37+'5C1V_Laf Ren'!AC37+'5C1O_Impact'!AC37+'5C1P_Vision'!AC37+'5C2_LAVCA'!AD37+'5C1H_Southwest'!AC37+'5C1G_JS Clark'!AC37+'5C1AH_BRUP'!AC37+'5C1X_Tangi'!AC37+'5C1Y_GEO'!AC37+'5C1AI_Harmony'!AC37+'5C1AJ_Athlos'!AC37+'5C1AG_Collegiate'!AC37+'5C1M_GEO Mid'!AC37+Placeholder_Tallulah!AC37</f>
        <v>0</v>
      </c>
      <c r="AE37" s="96">
        <f>'5C1B_DArbonne'!AD37+'5C1A_Madison'!AD37+'5C1C_Intl High'!AD37+'5C3_UnvView'!AE37+'5C1F_L.C. Charter'!AD37+'5C1E_LFNO'!AD37+'5C1D_NOMMA'!AD37+'5C1AE_Noble Minds'!AD37+'5C1J_Jeff Chamber'!AD37+'5C1Q_Advantage'!AD37+'5C1AF_JCFA-Laf'!AD37+'5C1W_Willow'!AD37+'5C1Z_Lincoln Prep'!AD37+'5C1AA_Laurel'!AD37+'5C1AB_Apex'!AD37+'5C1AC_Smothers'!AD37+'5C1AD_Greater'!AD37+'5C1R_Iberville'!AD37+'5C1N_Delta'!AD37+'5C1S_LC Col Prep'!AD37+'5C1T_Northeast'!AD37+'5C1U_Acadiana Ren'!AD37+'5C1I_LA Key'!AD37+'5C1V_Laf Ren'!AD37+'5C1O_Impact'!AD37+'5C1P_Vision'!AD37+'5C2_LAVCA'!AE37+'5C1H_Southwest'!AD37+'5C1G_JS Clark'!AD37+'5C1AH_BRUP'!AD37+'5C1X_Tangi'!AD37+'5C1Y_GEO'!AD37+'5C1AI_Harmony'!AD37+'5C1AJ_Athlos'!AD37+'5C1AG_Collegiate'!AD37+'5C1M_GEO Mid'!AD37+Placeholder_Tallulah!AD37</f>
        <v>0</v>
      </c>
      <c r="AF37" s="66">
        <f>'Source Data'!N37</f>
        <v>6321</v>
      </c>
      <c r="AG37" s="89">
        <f>'5C1B_DArbonne'!AF37+'5C1A_Madison'!AF37+'5C1C_Intl High'!AF37+'5C3_UnvView'!AG37+'5C1F_L.C. Charter'!AF37+'5C1E_LFNO'!AF37+'5C1D_NOMMA'!AF37+'5C1AE_Noble Minds'!AF37+'5C1J_Jeff Chamber'!AF37+'5C1Q_Advantage'!AF37+'5C1AF_JCFA-Laf'!AF37+'5C1W_Willow'!AF37+'5C1Z_Lincoln Prep'!AF37+'5C1AA_Laurel'!AF37+'5C1AB_Apex'!AF37+'5C1AC_Smothers'!AF37+'5C1AD_Greater'!AF37+'5C1R_Iberville'!AF37+'5C1N_Delta'!AF37+'5C1S_LC Col Prep'!AF37+'5C1T_Northeast'!AF37+'5C1U_Acadiana Ren'!AF37+'5C1I_LA Key'!AF37+'5C1V_Laf Ren'!AF37+'5C1O_Impact'!AF37+'5C1P_Vision'!AF37+'5C2_LAVCA'!AG37+'5C1H_Southwest'!AF37+'5C1G_JS Clark'!AF37+'5C1AH_BRUP'!AF37+'5C1X_Tangi'!AF37+'5C1Y_GEO'!AF37+'5C1AI_Harmony'!AF37+'5C1AJ_Athlos'!AF37+'5C1AG_Collegiate'!AF37+'5C1M_GEO Mid'!AF37+Placeholder_Tallulah!AF37</f>
        <v>0</v>
      </c>
      <c r="AH37" s="318">
        <f>'5C1B_DArbonne'!AG37+'5C1A_Madison'!AG37+'5C1C_Intl High'!AG37+'5C3_UnvView'!AH37+'5C1F_L.C. Charter'!AG37+'5C1E_LFNO'!AG37+'5C1D_NOMMA'!AG37+'5C1AE_Noble Minds'!AG37+'5C1J_Jeff Chamber'!AG37+'5C1Q_Advantage'!AG37+'5C1AF_JCFA-Laf'!AG37+'5C1W_Willow'!AG37+'5C1Z_Lincoln Prep'!AG37+'5C1AA_Laurel'!AG37+'5C1AB_Apex'!AG37+'5C1AC_Smothers'!AG37+'5C1AD_Greater'!AG37+'5C1R_Iberville'!AG37+'5C1N_Delta'!AG37+'5C1S_LC Col Prep'!AG37+'5C1T_Northeast'!AG37+'5C1U_Acadiana Ren'!AG37+'5C1I_LA Key'!AG37+'5C1V_Laf Ren'!AG37+'5C1O_Impact'!AG37+'5C1P_Vision'!AG37+'5C2_LAVCA'!AH37+'5C1H_Southwest'!AG37+'5C1G_JS Clark'!AG37+'5C1AH_BRUP'!AG37+'5C1X_Tangi'!AG37+'5C1Y_GEO'!AG37+'5C1AI_Harmony'!AG37+'5C1AJ_Athlos'!AG37+'5C1AG_Collegiate'!AG37+'5C1M_GEO Mid'!AG37+Placeholder_Tallulah!AG37</f>
        <v>0</v>
      </c>
      <c r="AI37" s="66">
        <f>'5C1B_DArbonne'!AH37+'5C1A_Madison'!AH37+'5C1C_Intl High'!AH37+'5C3_UnvView'!AI37+'5C1F_L.C. Charter'!AH37+'5C1E_LFNO'!AH37+'5C1D_NOMMA'!AH37+'5C1AE_Noble Minds'!AH37+'5C1J_Jeff Chamber'!AH37+'5C1Q_Advantage'!AH37+'5C1AF_JCFA-Laf'!AH37+'5C1W_Willow'!AH37+'5C1Z_Lincoln Prep'!AH37+'5C1AA_Laurel'!AH37+'5C1AB_Apex'!AH37+'5C1AC_Smothers'!AH37+'5C1AD_Greater'!AH37+'5C1R_Iberville'!AH37+'5C1N_Delta'!AH37+'5C1S_LC Col Prep'!AH37+'5C1T_Northeast'!AH37+'5C1U_Acadiana Ren'!AH37+'5C1I_LA Key'!AH37+'5C1V_Laf Ren'!AH37+'5C1O_Impact'!AH37+'5C1P_Vision'!AH37+'5C2_LAVCA'!AI37+'5C1H_Southwest'!AH37+'5C1G_JS Clark'!AH37+'5C1AH_BRUP'!AH37+'5C1X_Tangi'!AH37+'5C1Y_GEO'!AH37+'5C1AI_Harmony'!AH37+'5C1AJ_Athlos'!AH37+'5C1AG_Collegiate'!AH37+'5C1M_GEO Mid'!AH37+Placeholder_Tallulah!AH37</f>
        <v>0</v>
      </c>
      <c r="AJ37" s="318">
        <f>'5C1B_DArbonne'!AI37+'5C1A_Madison'!AI37+'5C1C_Intl High'!AI37+'5C3_UnvView'!AJ37+'5C1F_L.C. Charter'!AI37+'5C1E_LFNO'!AI37+'5C1D_NOMMA'!AI37+'5C1AE_Noble Minds'!AI37+'5C1J_Jeff Chamber'!AI37+'5C1Q_Advantage'!AI37+'5C1AF_JCFA-Laf'!AI37+'5C1W_Willow'!AI37+'5C1Z_Lincoln Prep'!AI37+'5C1AA_Laurel'!AI37+'5C1AB_Apex'!AI37+'5C1AC_Smothers'!AI37+'5C1AD_Greater'!AI37+'5C1R_Iberville'!AI37+'5C1N_Delta'!AI37+'5C1S_LC Col Prep'!AI37+'5C1T_Northeast'!AI37+'5C1U_Acadiana Ren'!AI37+'5C1I_LA Key'!AI37+'5C1V_Laf Ren'!AI37+'5C1O_Impact'!AI37+'5C1P_Vision'!AI37+'5C2_LAVCA'!AJ37+'5C1H_Southwest'!AI37+'5C1G_JS Clark'!AI37+'5C1AH_BRUP'!AI37+'5C1X_Tangi'!AI37+'5C1Y_GEO'!AI37+'5C1AI_Harmony'!AI37+'5C1AJ_Athlos'!AI37+'5C1AG_Collegiate'!AI37+'5C1M_GEO Mid'!AI37+Placeholder_Tallulah!AI37</f>
        <v>0</v>
      </c>
      <c r="AK37" s="68">
        <f>'5C1B_DArbonne'!AJ37+'5C1A_Madison'!AJ37+'5C1C_Intl High'!AJ37+'5C3_UnvView'!AK37+'5C1F_L.C. Charter'!AJ37+'5C1E_LFNO'!AJ37+'5C1D_NOMMA'!AJ37+'5C1AE_Noble Minds'!AJ37+'5C1J_Jeff Chamber'!AJ37+'5C1Q_Advantage'!AJ37+'5C1AF_JCFA-Laf'!AJ37+'5C1W_Willow'!AJ37+'5C1Z_Lincoln Prep'!AJ37+'5C1AA_Laurel'!AJ37+'5C1AB_Apex'!AJ37+'5C1AC_Smothers'!AJ37+'5C1AD_Greater'!AJ37+'5C1R_Iberville'!AJ37+'5C1N_Delta'!AJ37+'5C1S_LC Col Prep'!AJ37+'5C1T_Northeast'!AJ37+'5C1U_Acadiana Ren'!AJ37+'5C1I_LA Key'!AJ37+'5C1V_Laf Ren'!AJ37+'5C1O_Impact'!AJ37+'5C1P_Vision'!AJ37+'5C2_LAVCA'!AK37+'5C1H_Southwest'!AJ37+'5C1G_JS Clark'!AJ37+'5C1AH_BRUP'!AJ37+'5C1X_Tangi'!AJ37+'5C1Y_GEO'!AJ37+'5C1AI_Harmony'!AJ37+'5C1AJ_Athlos'!AJ37+'5C1AG_Collegiate'!AJ37+'5C1M_GEO Mid'!AJ37+Placeholder_Tallulah!AJ37</f>
        <v>0</v>
      </c>
      <c r="AL37" s="67">
        <f>'5C1B_DArbonne'!AK37+'5C1A_Madison'!AK37+'5C1C_Intl High'!AK37+'5C3_UnvView'!AL37+'5C1F_L.C. Charter'!AK37+'5C1E_LFNO'!AK37+'5C1D_NOMMA'!AK37+'5C1AE_Noble Minds'!AK37+'5C1J_Jeff Chamber'!AK37+'5C1Q_Advantage'!AK37+'5C1AF_JCFA-Laf'!AK37+'5C1W_Willow'!AK37+'5C1Z_Lincoln Prep'!AK37+'5C1AA_Laurel'!AK37+'5C1AB_Apex'!AK37+'5C1AC_Smothers'!AK37+'5C1AD_Greater'!AK37+'5C1R_Iberville'!AK37+'5C1N_Delta'!AK37+'5C1S_LC Col Prep'!AK37+'5C1T_Northeast'!AK37+'5C1U_Acadiana Ren'!AK37+'5C1I_LA Key'!AK37+'5C1V_Laf Ren'!AK37+'5C1O_Impact'!AK37+'5C1P_Vision'!AK37+'5C2_LAVCA'!AL37+'5C1H_Southwest'!AK37+'5C1G_JS Clark'!AK37+'5C1AH_BRUP'!AK37+'5C1X_Tangi'!AK37+'5C1Y_GEO'!AK37+'5C1AI_Harmony'!AK37+'5C1AJ_Athlos'!AK37+'5C1AG_Collegiate'!AK37+'5C1M_GEO Mid'!AK37+Placeholder_Tallulah!AK37</f>
        <v>0</v>
      </c>
      <c r="AM37" s="89">
        <f>'5C1B_DArbonne'!AL37+'5C1A_Madison'!AL37+'5C1C_Intl High'!AL37+'5C3_UnvView'!AM37+'5C1F_L.C. Charter'!AL37+'5C1E_LFNO'!AL37+'5C1D_NOMMA'!AL37+'5C1AE_Noble Minds'!AL37+'5C1J_Jeff Chamber'!AL37+'5C1Q_Advantage'!AL37+'5C1AF_JCFA-Laf'!AL37+'5C1W_Willow'!AL37+'5C1Z_Lincoln Prep'!AL37+'5C1AA_Laurel'!AL37+'5C1AB_Apex'!AL37+'5C1AC_Smothers'!AL37+'5C1AD_Greater'!AL37+'5C1R_Iberville'!AL37+'5C1N_Delta'!AL37+'5C1S_LC Col Prep'!AL37+'5C1T_Northeast'!AL37+'5C1U_Acadiana Ren'!AL37+'5C1I_LA Key'!AL37+'5C1V_Laf Ren'!AL37+'5C1O_Impact'!AL37+'5C1P_Vision'!AL37+'5C2_LAVCA'!AM37+'5C1H_Southwest'!AL37+'5C1G_JS Clark'!AL37+'5C1AH_BRUP'!AL37+'5C1X_Tangi'!AL37+'5C1Y_GEO'!AL37+'5C1AI_Harmony'!AL37+'5C1AJ_Athlos'!AL37+'5C1AG_Collegiate'!AL37+'5C1M_GEO Mid'!AL37+Placeholder_Tallulah!AL37</f>
        <v>2348568</v>
      </c>
      <c r="AN37" s="70">
        <f>'5C1B_DArbonne'!AM37+'5C1A_Madison'!AM37+'5C1C_Intl High'!AM37+'5C3_UnvView'!AN37+'5C1F_L.C. Charter'!AM37+'5C1E_LFNO'!AM37+'5C1D_NOMMA'!AM37+'5C1AE_Noble Minds'!AM37+'5C1J_Jeff Chamber'!AM37+'5C1Q_Advantage'!AM37+'5C1AF_JCFA-Laf'!AM37+'5C1W_Willow'!AM37+'5C1Z_Lincoln Prep'!AM37+'5C1AA_Laurel'!AM37+'5C1AB_Apex'!AM37+'5C1AC_Smothers'!AM37+'5C1AD_Greater'!AM37+'5C1R_Iberville'!AM37+'5C1N_Delta'!AM37+'5C1S_LC Col Prep'!AM37+'5C1T_Northeast'!AM37+'5C1U_Acadiana Ren'!AM37+'5C1I_LA Key'!AM37+'5C1V_Laf Ren'!AM37+'5C1O_Impact'!AM37+'5C1P_Vision'!AM37+'5C2_LAVCA'!AN37+'5C1H_Southwest'!AM37+'5C1G_JS Clark'!AM37+'5C1AH_BRUP'!AM37+'5C1X_Tangi'!AM37+'5C1Y_GEO'!AM37+'5C1AI_Harmony'!AM37+'5C1AJ_Athlos'!AM37+'5C1AG_Collegiate'!AM37+'5C1M_GEO Mid'!AM37+Placeholder_Tallulah!AM37</f>
        <v>0</v>
      </c>
      <c r="AO37" s="89">
        <f>'5C1B_DArbonne'!AN37+'5C1A_Madison'!AN37+'5C1C_Intl High'!AN37+'5C3_UnvView'!AO37+'5C1F_L.C. Charter'!AN37+'5C1E_LFNO'!AN37+'5C1D_NOMMA'!AN37+'5C1AE_Noble Minds'!AN37+'5C1J_Jeff Chamber'!AN37+'5C1Q_Advantage'!AN37+'5C1AF_JCFA-Laf'!AN37+'5C1W_Willow'!AN37+'5C1Z_Lincoln Prep'!AN37+'5C1AA_Laurel'!AN37+'5C1AB_Apex'!AN37+'5C1AC_Smothers'!AN37+'5C1AD_Greater'!AN37+'5C1R_Iberville'!AN37+'5C1N_Delta'!AN37+'5C1S_LC Col Prep'!AN37+'5C1T_Northeast'!AN37+'5C1U_Acadiana Ren'!AN37+'5C1I_LA Key'!AN37+'5C1V_Laf Ren'!AN37+'5C1O_Impact'!AN37+'5C1P_Vision'!AN37+'5C2_LAVCA'!AO37+'5C1H_Southwest'!AN37+'5C1G_JS Clark'!AN37+'5C1AH_BRUP'!AN37+'5C1X_Tangi'!AN37+'5C1Y_GEO'!AN37+'5C1AI_Harmony'!AN37+'5C1AJ_Athlos'!AN37+'5C1AG_Collegiate'!AN37+'5C1M_GEO Mid'!AN37+Placeholder_Tallulah!AN37</f>
        <v>0</v>
      </c>
      <c r="AP37" s="68">
        <f>'5C1B_DArbonne'!AO37+'5C1A_Madison'!AO37+'5C1C_Intl High'!AO37+'5C3_UnvView'!AP37+'5C1F_L.C. Charter'!AO37+'5C1E_LFNO'!AO37+'5C1D_NOMMA'!AO37+'5C1AE_Noble Minds'!AO37+'5C1J_Jeff Chamber'!AO37+'5C1Q_Advantage'!AO37+'5C1AF_JCFA-Laf'!AO37+'5C1W_Willow'!AO37+'5C1Z_Lincoln Prep'!AO37+'5C1AA_Laurel'!AO37+'5C1AB_Apex'!AO37+'5C1AC_Smothers'!AO37+'5C1AD_Greater'!AO37+'5C1R_Iberville'!AO37+'5C1N_Delta'!AO37+'5C1S_LC Col Prep'!AO37+'5C1T_Northeast'!AO37+'5C1U_Acadiana Ren'!AO37+'5C1I_LA Key'!AO37+'5C1V_Laf Ren'!AO37+'5C1O_Impact'!AO37+'5C1P_Vision'!AO37+'5C2_LAVCA'!AP37+'5C1H_Southwest'!AO37+'5C1G_JS Clark'!AO37+'5C1AH_BRUP'!AO37+'5C1X_Tangi'!AO37+'5C1Y_GEO'!AO37+'5C1AI_Harmony'!AO37+'5C1AJ_Athlos'!AO37+'5C1AG_Collegiate'!AO37+'5C1M_GEO Mid'!AO37+Placeholder_Tallulah!AO37</f>
        <v>0</v>
      </c>
      <c r="AQ37" s="89">
        <f>'5C1B_DArbonne'!AP37+'5C1A_Madison'!AP37+'5C1C_Intl High'!AP37+'5C3_UnvView'!AQ37+'5C1F_L.C. Charter'!AP37+'5C1E_LFNO'!AP37+'5C1D_NOMMA'!AP37+'5C1AE_Noble Minds'!AP37+'5C1J_Jeff Chamber'!AP37+'5C1Q_Advantage'!AP37+'5C1AF_JCFA-Laf'!AP37+'5C1W_Willow'!AP37+'5C1Z_Lincoln Prep'!AP37+'5C1AA_Laurel'!AP37+'5C1AB_Apex'!AP37+'5C1AC_Smothers'!AP37+'5C1AD_Greater'!AP37+'5C1R_Iberville'!AP37+'5C1N_Delta'!AP37+'5C1S_LC Col Prep'!AP37+'5C1T_Northeast'!AP37+'5C1U_Acadiana Ren'!AP37+'5C1I_LA Key'!AP37+'5C1V_Laf Ren'!AP37+'5C1O_Impact'!AP37+'5C1P_Vision'!AP37+'5C2_LAVCA'!AQ37+'5C1H_Southwest'!AP37+'5C1G_JS Clark'!AP37+'5C1AH_BRUP'!AP37+'5C1X_Tangi'!AP37+'5C1Y_GEO'!AP37+'5C1AI_Harmony'!AP37+'5C1AJ_Athlos'!AP37+'5C1AG_Collegiate'!AP37+'5C1M_GEO Mid'!AP37+Placeholder_Tallulah!AP37</f>
        <v>0</v>
      </c>
      <c r="AR37" s="68">
        <f>'5C1B_DArbonne'!AQ37+'5C1A_Madison'!AQ37+'5C1C_Intl High'!AQ37+'5C3_UnvView'!AR37+'5C1F_L.C. Charter'!AQ37+'5C1E_LFNO'!AQ37+'5C1D_NOMMA'!AQ37+'5C1AE_Noble Minds'!AQ37+'5C1J_Jeff Chamber'!AQ37+'5C1Q_Advantage'!AQ37+'5C1AF_JCFA-Laf'!AQ37+'5C1W_Willow'!AQ37+'5C1Z_Lincoln Prep'!AQ37+'5C1AA_Laurel'!AQ37+'5C1AB_Apex'!AQ37+'5C1AC_Smothers'!AQ37+'5C1AD_Greater'!AQ37+'5C1R_Iberville'!AQ37+'5C1N_Delta'!AQ37+'5C1S_LC Col Prep'!AQ37+'5C1T_Northeast'!AQ37+'5C1U_Acadiana Ren'!AQ37+'5C1I_LA Key'!AQ37+'5C1V_Laf Ren'!AQ37+'5C1O_Impact'!AQ37+'5C1P_Vision'!AQ37+'5C2_LAVCA'!AR37+'5C1H_Southwest'!AQ37+'5C1G_JS Clark'!AQ37+'5C1AH_BRUP'!AQ37+'5C1X_Tangi'!AQ37+'5C1Y_GEO'!AQ37+'5C1AI_Harmony'!AQ37+'5C1AJ_Athlos'!AQ37+'5C1AG_Collegiate'!AQ37+'5C1M_GEO Mid'!AQ37+Placeholder_Tallulah!AQ37</f>
        <v>0</v>
      </c>
      <c r="AS37" s="68">
        <f>'5C1B_DArbonne'!AR37+'5C1A_Madison'!AR37+'5C1C_Intl High'!AR37+'5C3_UnvView'!AS37+'5C1F_L.C. Charter'!AR37+'5C1E_LFNO'!AR37+'5C1D_NOMMA'!AR37+'5C1AE_Noble Minds'!AR37+'5C1J_Jeff Chamber'!AR37+'5C1Q_Advantage'!AR37+'5C1AF_JCFA-Laf'!AR37+'5C1W_Willow'!AR37+'5C1Z_Lincoln Prep'!AR37+'5C1AA_Laurel'!AR37+'5C1AB_Apex'!AR37+'5C1AC_Smothers'!AR37+'5C1AD_Greater'!AR37+'5C1R_Iberville'!AR37+'5C1N_Delta'!AR37+'5C1S_LC Col Prep'!AR37+'5C1T_Northeast'!AR37+'5C1U_Acadiana Ren'!AR37+'5C1I_LA Key'!AR37+'5C1V_Laf Ren'!AR37+'5C1O_Impact'!AR37+'5C1P_Vision'!AR37+'5C2_LAVCA'!AS37+'5C1H_Southwest'!AR37+'5C1G_JS Clark'!AR37+'5C1AH_BRUP'!AR37+'5C1X_Tangi'!AR37+'5C1Y_GEO'!AR37+'5C1AI_Harmony'!AR37+'5C1AJ_Athlos'!AR37+'5C1AG_Collegiate'!AR37+'5C1M_GEO Mid'!AR37+Placeholder_Tallulah!AR37</f>
        <v>0</v>
      </c>
      <c r="AT37" s="89">
        <f>'5C1B_DArbonne'!AS37+'5C1A_Madison'!AS37+'5C1C_Intl High'!AS37+'5C3_UnvView'!AT37+'5C1F_L.C. Charter'!AS37+'5C1E_LFNO'!AS37+'5C1D_NOMMA'!AS37+'5C1AE_Noble Minds'!AS37+'5C1J_Jeff Chamber'!AS37+'5C1Q_Advantage'!AS37+'5C1AF_JCFA-Laf'!AS37+'5C1W_Willow'!AS37+'5C1Z_Lincoln Prep'!AS37+'5C1AA_Laurel'!AS37+'5C1AB_Apex'!AS37+'5C1AC_Smothers'!AS37+'5C1AD_Greater'!AS37+'5C1R_Iberville'!AS37+'5C1N_Delta'!AS37+'5C1S_LC Col Prep'!AS37+'5C1T_Northeast'!AS37+'5C1U_Acadiana Ren'!AS37+'5C1I_LA Key'!AS37+'5C1V_Laf Ren'!AS37+'5C1O_Impact'!AS37+'5C1P_Vision'!AS37+'5C2_LAVCA'!AT37+'5C1H_Southwest'!AS37+'5C1G_JS Clark'!AS37+'5C1AH_BRUP'!AS37+'5C1X_Tangi'!AS37+'5C1Y_GEO'!AS37+'5C1AI_Harmony'!AS37+'5C1AJ_Athlos'!AS37+'5C1AG_Collegiate'!AS37+'5C1M_GEO Mid'!AS37+Placeholder_Tallulah!AS37</f>
        <v>281089</v>
      </c>
      <c r="AU37" s="69">
        <f t="shared" si="1"/>
        <v>0</v>
      </c>
      <c r="AV37" s="86">
        <f t="shared" si="2"/>
        <v>281089</v>
      </c>
      <c r="AW37" s="189"/>
      <c r="AX37" s="65" t="e">
        <f>'5C1B_DArbonne'!AU37+'5C1A_Madison'!AU37+'5C1C_Intl High'!AU37+'5C3_UnvView'!AV37+'5C1F_L.C. Charter'!AU37+'5C1E_LFNO'!AU37+'5C1D_NOMMA'!AU37+'5C1AE_Noble Minds'!AU37+'5C1J_Jeff Chamber'!AU37+'5C1Q_Advantage'!AU37+'5C1AF_JCFA-Laf'!AU37+'5C1W_Willow'!AU37+'5C1Z_Lincoln Prep'!AU37+'5C1AA_Laurel'!AU37+'5C1AB_Apex'!AU37+'5C1AC_Smothers'!AU37+'5C1AD_Greater'!AU37+'5C1R_Iberville'!AU37+'5C1N_Delta'!AU37+'5C1S_LC Col Prep'!AU37+'5C1T_Northeast'!AU37+'5C1U_Acadiana Ren'!AU37+'5C1I_LA Key'!AU37+'5C1V_Laf Ren'!AU37+'5C1O_Impact'!AU37+'5C1P_Vision'!AU37+'5C2_LAVCA'!AV37+'5C1H_Southwest'!AU37+'5C1G_JS Clark'!AU37+'5C1AH_BRUP'!AU37+'5C1X_Tangi'!AU37+'5C1Y_GEO'!AU37+'5C1AI_Harmony'!AU37+'5C1AJ_Athlos'!AU37+'5C1AG_Collegiate'!AU37+'5C1M_GEO Mid'!AU37+Placeholder_Tallulah!#REF!</f>
        <v>#REF!</v>
      </c>
      <c r="AY37" s="65">
        <f t="shared" si="3"/>
        <v>0</v>
      </c>
      <c r="AZ37" s="65" t="e">
        <f t="shared" si="4"/>
        <v>#REF!</v>
      </c>
    </row>
    <row r="38" spans="1:52" ht="16.149999999999999" customHeight="1" x14ac:dyDescent="0.2">
      <c r="A38" s="54">
        <v>32</v>
      </c>
      <c r="B38" s="55" t="s">
        <v>38</v>
      </c>
      <c r="C38" s="319">
        <f>'5C1B_DArbonne'!C38+'5C1A_Madison'!C38+'5C1C_Intl High'!C38+'5C3_UnvView'!C38+'5C1F_L.C. Charter'!C38+'5C1E_LFNO'!C38+'5C1D_NOMMA'!C38+'5C1AE_Noble Minds'!C38+'5C1J_Jeff Chamber'!C38+'5C1Q_Advantage'!C38+'5C1AF_JCFA-Laf'!C38+'5C1W_Willow'!C38+'5C1Z_Lincoln Prep'!C38+'5C1AA_Laurel'!C38+'5C1AB_Apex'!C38+'5C1AC_Smothers'!C38+'5C1AD_Greater'!C38+'5C1R_Iberville'!C38+'5C1N_Delta'!C38+'5C1S_LC Col Prep'!C38+'5C1T_Northeast'!C38+'5C1U_Acadiana Ren'!C38+'5C1I_LA Key'!C38+'5C1V_Laf Ren'!C38+'5C1O_Impact'!C38+'5C1P_Vision'!C38+'5C2_LAVCA'!C38+'5C1H_Southwest'!C38+'5C1G_JS Clark'!C38+'5C1AH_BRUP'!C38+'5C1X_Tangi'!C38+'5C1Y_GEO'!C38+'5C1AI_Harmony'!C38+'5C1AJ_Athlos'!C38+'5C1AG_Collegiate'!C38+'5C1M_GEO Mid'!C38+Placeholder_Tallulah!C38</f>
        <v>0</v>
      </c>
      <c r="D38" s="56">
        <f>'Source Data'!H38</f>
        <v>5211.085155744553</v>
      </c>
      <c r="E38" s="74">
        <f>'5C1B_DArbonne'!E38+'5C1A_Madison'!E38+'5C1C_Intl High'!E38+'5C3_UnvView'!E38+'5C1F_L.C. Charter'!E38+'5C1E_LFNO'!E38+'5C1D_NOMMA'!E38+'5C1AE_Noble Minds'!E38+'5C1J_Jeff Chamber'!E38+'5C1Q_Advantage'!E38+'5C1AF_JCFA-Laf'!E38+'5C1W_Willow'!E38+'5C1Z_Lincoln Prep'!E38+'5C1AA_Laurel'!E38+'5C1AB_Apex'!E38+'5C1AC_Smothers'!E38+'5C1AD_Greater'!E38+'5C1R_Iberville'!E38+'5C1N_Delta'!E38+'5C1S_LC Col Prep'!E38+'5C1T_Northeast'!E38+'5C1U_Acadiana Ren'!E38+'5C1I_LA Key'!E38+'5C1V_Laf Ren'!E38+'5C1O_Impact'!E38+'5C1P_Vision'!E38+'5C2_LAVCA'!E38+'5C1H_Southwest'!E38+'5C1G_JS Clark'!E38+'5C1AH_BRUP'!E38+'5C1X_Tangi'!E38+'5C1Y_GEO'!E38+'5C1AI_Harmony'!E38+'5C1AJ_Athlos'!E38+'5C1AG_Collegiate'!E38+'5C1M_GEO Mid'!E38+Placeholder_Tallulah!E38</f>
        <v>0</v>
      </c>
      <c r="F38" s="337">
        <f>'5C1B_DArbonne'!F38+'5C1A_Madison'!F38+'5C1C_Intl High'!F38+'5C3_UnvView'!F38+'5C1F_L.C. Charter'!F38+'5C1E_LFNO'!F38+'5C1D_NOMMA'!F38+'5C1AE_Noble Minds'!F38+'5C1J_Jeff Chamber'!F38+'5C1Q_Advantage'!F38+'5C1AF_JCFA-Laf'!F38+'5C1W_Willow'!F38+'5C1Z_Lincoln Prep'!F38+'5C1AA_Laurel'!F38+'5C1AB_Apex'!F38+'5C1AC_Smothers'!F38+'5C1AD_Greater'!F38+'5C1R_Iberville'!F38+'5C1N_Delta'!F38+'5C1S_LC Col Prep'!F38+'5C1T_Northeast'!F38+'5C1U_Acadiana Ren'!F38+'5C1I_LA Key'!F38+'5C1V_Laf Ren'!F38+'5C1O_Impact'!F38+'5C1P_Vision'!F38+'5C2_LAVCA'!F38+'5C1H_Southwest'!F38+'5C1G_JS Clark'!F38+'5C1AH_BRUP'!F38+'5C1X_Tangi'!F38+'5C1Y_GEO'!F38+'5C1AI_Harmony'!F38+'5C1AJ_Athlos'!F38+'5C1AG_Collegiate'!F38+'5C1M_GEO Mid'!F38+Placeholder_Tallulah!F38</f>
        <v>0</v>
      </c>
      <c r="G38" s="56">
        <f>'Source Data'!I38</f>
        <v>712.66638210557119</v>
      </c>
      <c r="H38" s="74">
        <f>'5C1B_DArbonne'!H38+'5C1A_Madison'!H38+'5C1C_Intl High'!H38+'5C3_UnvView'!H38+'5C1F_L.C. Charter'!H38+'5C1E_LFNO'!H38+'5C1D_NOMMA'!H38+'5C1AE_Noble Minds'!H38+'5C1J_Jeff Chamber'!H38+'5C1Q_Advantage'!H38+'5C1AF_JCFA-Laf'!H38+'5C1W_Willow'!H38+'5C1Z_Lincoln Prep'!H38+'5C1AA_Laurel'!H38+'5C1AB_Apex'!H38+'5C1AC_Smothers'!H38+'5C1AD_Greater'!H38+'5C1R_Iberville'!H38+'5C1N_Delta'!H38+'5C1S_LC Col Prep'!H38+'5C1T_Northeast'!H38+'5C1U_Acadiana Ren'!H38+'5C1I_LA Key'!H38+'5C1V_Laf Ren'!H38+'5C1O_Impact'!H38+'5C1P_Vision'!H38+'5C2_LAVCA'!H38+'5C1H_Southwest'!H38+'5C1G_JS Clark'!H38+'5C1AH_BRUP'!H38+'5C1X_Tangi'!H38+'5C1Y_GEO'!H38+'5C1AI_Harmony'!H38+'5C1AJ_Athlos'!H38+'5C1AG_Collegiate'!H38+'5C1M_GEO Mid'!H38+Placeholder_Tallulah!H38</f>
        <v>0</v>
      </c>
      <c r="I38" s="337">
        <f>'5C1B_DArbonne'!I38+'5C1A_Madison'!I38+'5C1C_Intl High'!I38+'5C3_UnvView'!I38+'5C1F_L.C. Charter'!I38+'5C1E_LFNO'!I38+'5C1D_NOMMA'!I38+'5C1AE_Noble Minds'!I38+'5C1J_Jeff Chamber'!I38+'5C1Q_Advantage'!I38+'5C1AF_JCFA-Laf'!I38+'5C1W_Willow'!I38+'5C1Z_Lincoln Prep'!I38+'5C1AA_Laurel'!I38+'5C1AB_Apex'!I38+'5C1AC_Smothers'!I38+'5C1AD_Greater'!I38+'5C1R_Iberville'!I38+'5C1N_Delta'!I38+'5C1S_LC Col Prep'!I38+'5C1T_Northeast'!I38+'5C1U_Acadiana Ren'!I38+'5C1I_LA Key'!I38+'5C1V_Laf Ren'!I38+'5C1O_Impact'!I38+'5C1P_Vision'!I38+'5C2_LAVCA'!I38+'5C1H_Southwest'!I38+'5C1G_JS Clark'!I38+'5C1AH_BRUP'!I38+'5C1X_Tangi'!I38+'5C1Y_GEO'!I38+'5C1AI_Harmony'!I38+'5C1AJ_Athlos'!I38+'5C1AG_Collegiate'!I38+'5C1M_GEO Mid'!I38+Placeholder_Tallulah!I38</f>
        <v>0</v>
      </c>
      <c r="J38" s="56">
        <f>'Source Data'!J38</f>
        <v>194.36355875606483</v>
      </c>
      <c r="K38" s="74">
        <f>'5C1B_DArbonne'!K38+'5C1A_Madison'!K38+'5C1C_Intl High'!K38+'5C3_UnvView'!K38+'5C1F_L.C. Charter'!K38+'5C1E_LFNO'!K38+'5C1D_NOMMA'!K38+'5C1AE_Noble Minds'!K38+'5C1J_Jeff Chamber'!K38+'5C1Q_Advantage'!K38+'5C1AF_JCFA-Laf'!K38+'5C1W_Willow'!K38+'5C1Z_Lincoln Prep'!K38+'5C1AA_Laurel'!K38+'5C1AB_Apex'!K38+'5C1AC_Smothers'!K38+'5C1AD_Greater'!K38+'5C1R_Iberville'!K38+'5C1N_Delta'!K38+'5C1S_LC Col Prep'!K38+'5C1T_Northeast'!K38+'5C1U_Acadiana Ren'!K38+'5C1I_LA Key'!K38+'5C1V_Laf Ren'!K38+'5C1O_Impact'!K38+'5C1P_Vision'!K38+'5C2_LAVCA'!K38+'5C1H_Southwest'!K38+'5C1G_JS Clark'!K38+'5C1AH_BRUP'!K38+'5C1X_Tangi'!K38+'5C1Y_GEO'!K38+'5C1AI_Harmony'!K38+'5C1AJ_Athlos'!K38+'5C1AG_Collegiate'!K38+'5C1M_GEO Mid'!K38+Placeholder_Tallulah!K38</f>
        <v>0</v>
      </c>
      <c r="L38" s="337">
        <f>'5C1B_DArbonne'!L38+'5C1A_Madison'!L38+'5C1C_Intl High'!L38+'5C3_UnvView'!L38+'5C1F_L.C. Charter'!L38+'5C1E_LFNO'!L38+'5C1D_NOMMA'!L38+'5C1AE_Noble Minds'!L38+'5C1J_Jeff Chamber'!L38+'5C1Q_Advantage'!L38+'5C1AF_JCFA-Laf'!L38+'5C1W_Willow'!L38+'5C1Z_Lincoln Prep'!L38+'5C1AA_Laurel'!L38+'5C1AB_Apex'!L38+'5C1AC_Smothers'!L38+'5C1AD_Greater'!L38+'5C1R_Iberville'!L38+'5C1N_Delta'!L38+'5C1S_LC Col Prep'!L38+'5C1T_Northeast'!L38+'5C1U_Acadiana Ren'!L38+'5C1I_LA Key'!L38+'5C1V_Laf Ren'!L38+'5C1O_Impact'!L38+'5C1P_Vision'!L38+'5C2_LAVCA'!L38+'5C1H_Southwest'!L38+'5C1G_JS Clark'!L38+'5C1AH_BRUP'!L38+'5C1X_Tangi'!L38+'5C1Y_GEO'!L38+'5C1AI_Harmony'!L38+'5C1AJ_Athlos'!L38+'5C1AG_Collegiate'!L38+'5C1M_GEO Mid'!L38+Placeholder_Tallulah!L38</f>
        <v>0</v>
      </c>
      <c r="M38" s="56">
        <f>'Source Data'!K38</f>
        <v>4859.0889689016212</v>
      </c>
      <c r="N38" s="74">
        <f>'5C1B_DArbonne'!N38+'5C1A_Madison'!N38+'5C1C_Intl High'!N38+'5C3_UnvView'!N38+'5C1F_L.C. Charter'!N38+'5C1E_LFNO'!N38+'5C1D_NOMMA'!N38+'5C1AE_Noble Minds'!N38+'5C1J_Jeff Chamber'!N38+'5C1Q_Advantage'!N38+'5C1AF_JCFA-Laf'!N38+'5C1W_Willow'!N38+'5C1Z_Lincoln Prep'!N38+'5C1AA_Laurel'!N38+'5C1AB_Apex'!N38+'5C1AC_Smothers'!N38+'5C1AD_Greater'!N38+'5C1R_Iberville'!N38+'5C1N_Delta'!N38+'5C1S_LC Col Prep'!N38+'5C1T_Northeast'!N38+'5C1U_Acadiana Ren'!N38+'5C1I_LA Key'!N38+'5C1V_Laf Ren'!N38+'5C1O_Impact'!N38+'5C1P_Vision'!N38+'5C2_LAVCA'!N38+'5C1H_Southwest'!N38+'5C1G_JS Clark'!N38+'5C1AH_BRUP'!N38+'5C1X_Tangi'!N38+'5C1Y_GEO'!N38+'5C1AI_Harmony'!N38+'5C1AJ_Athlos'!N38+'5C1AG_Collegiate'!N38+'5C1M_GEO Mid'!N38+Placeholder_Tallulah!N38</f>
        <v>0</v>
      </c>
      <c r="O38" s="337">
        <f>'5C1B_DArbonne'!O38+'5C1A_Madison'!O38+'5C1C_Intl High'!O38+'5C3_UnvView'!O38+'5C1F_L.C. Charter'!O38+'5C1E_LFNO'!O38+'5C1D_NOMMA'!O38+'5C1AE_Noble Minds'!O38+'5C1J_Jeff Chamber'!O38+'5C1Q_Advantage'!O38+'5C1AF_JCFA-Laf'!O38+'5C1W_Willow'!O38+'5C1Z_Lincoln Prep'!O38+'5C1AA_Laurel'!O38+'5C1AB_Apex'!O38+'5C1AC_Smothers'!O38+'5C1AD_Greater'!O38+'5C1R_Iberville'!O38+'5C1N_Delta'!O38+'5C1S_LC Col Prep'!O38+'5C1T_Northeast'!O38+'5C1U_Acadiana Ren'!O38+'5C1I_LA Key'!O38+'5C1V_Laf Ren'!O38+'5C1O_Impact'!O38+'5C1P_Vision'!O38+'5C2_LAVCA'!O38+'5C1H_Southwest'!O38+'5C1G_JS Clark'!O38+'5C1AH_BRUP'!O38+'5C1X_Tangi'!O38+'5C1Y_GEO'!O38+'5C1AI_Harmony'!O38+'5C1AJ_Athlos'!O38+'5C1AG_Collegiate'!O38+'5C1M_GEO Mid'!O38+Placeholder_Tallulah!O38</f>
        <v>0</v>
      </c>
      <c r="P38" s="56">
        <f>'Source Data'!L38</f>
        <v>1943.6355875606487</v>
      </c>
      <c r="Q38" s="74">
        <f>'5C1B_DArbonne'!Q38+'5C1A_Madison'!Q38+'5C1C_Intl High'!Q38+'5C3_UnvView'!Q38+'5C1F_L.C. Charter'!Q38+'5C1E_LFNO'!Q38+'5C1D_NOMMA'!Q38+'5C1AE_Noble Minds'!Q38+'5C1J_Jeff Chamber'!Q38+'5C1Q_Advantage'!Q38+'5C1AF_JCFA-Laf'!Q38+'5C1W_Willow'!Q38+'5C1Z_Lincoln Prep'!Q38+'5C1AA_Laurel'!Q38+'5C1AB_Apex'!Q38+'5C1AC_Smothers'!Q38+'5C1AD_Greater'!Q38+'5C1R_Iberville'!Q38+'5C1N_Delta'!Q38+'5C1S_LC Col Prep'!Q38+'5C1T_Northeast'!Q38+'5C1U_Acadiana Ren'!Q38+'5C1I_LA Key'!Q38+'5C1V_Laf Ren'!Q38+'5C1O_Impact'!Q38+'5C1P_Vision'!Q38+'5C2_LAVCA'!Q38+'5C1H_Southwest'!Q38+'5C1G_JS Clark'!Q38+'5C1AH_BRUP'!Q38+'5C1X_Tangi'!Q38+'5C1Y_GEO'!Q38+'5C1AI_Harmony'!Q38+'5C1AJ_Athlos'!Q38+'5C1AG_Collegiate'!Q38+'5C1M_GEO Mid'!Q38+Placeholder_Tallulah!Q38</f>
        <v>0</v>
      </c>
      <c r="R38" s="93">
        <f>'5C1B_DArbonne'!R38+'5C1A_Madison'!R38+'5C1C_Intl High'!R38+'5C3_UnvView'!R38+'5C1F_L.C. Charter'!R38+'5C1E_LFNO'!R38+'5C1D_NOMMA'!R38+'5C1AE_Noble Minds'!R38+'5C1J_Jeff Chamber'!R38+'5C1Q_Advantage'!R38+'5C1AF_JCFA-Laf'!R38+'5C1W_Willow'!R38+'5C1Z_Lincoln Prep'!R38+'5C1AA_Laurel'!R38+'5C1AB_Apex'!R38+'5C1AC_Smothers'!R38+'5C1AD_Greater'!R38+'5C1R_Iberville'!R38+'5C1N_Delta'!R38+'5C1S_LC Col Prep'!R38+'5C1T_Northeast'!R38+'5C1U_Acadiana Ren'!R38+'5C1I_LA Key'!R38+'5C1V_Laf Ren'!R38+'5C1O_Impact'!R38+'5C1P_Vision'!R38+'5C2_LAVCA'!R38+'5C1H_Southwest'!R38+'5C1G_JS Clark'!R38+'5C1AH_BRUP'!R38+'5C1X_Tangi'!R38+'5C1Y_GEO'!R38+'5C1AI_Harmony'!R38+'5C1AJ_Athlos'!R38+'5C1AG_Collegiate'!R38+'5C1M_GEO Mid'!R38+Placeholder_Tallulah!R38</f>
        <v>1751970</v>
      </c>
      <c r="S38" s="1373">
        <f>'5C3_UnvView'!S38+'5C2_LAVCA'!S38</f>
        <v>166976</v>
      </c>
      <c r="T38" s="56">
        <f>'5C1B_DArbonne'!S38+'5C1A_Madison'!S38+'5C1C_Intl High'!S38+'5C3_UnvView'!T38+'5C1F_L.C. Charter'!S38+'5C1E_LFNO'!S38+'5C1D_NOMMA'!S38+'5C1AE_Noble Minds'!S38+'5C1J_Jeff Chamber'!S38+'5C1Q_Advantage'!S38+'5C1AF_JCFA-Laf'!S38+'5C1W_Willow'!S38+'5C1Z_Lincoln Prep'!S38+'5C1AA_Laurel'!S38+'5C1AB_Apex'!S38+'5C1AC_Smothers'!S38+'5C1AD_Greater'!S38+'5C1R_Iberville'!S38+'5C1N_Delta'!S38+'5C1S_LC Col Prep'!S38+'5C1T_Northeast'!S38+'5C1U_Acadiana Ren'!S38+'5C1I_LA Key'!S38+'5C1V_Laf Ren'!S38+'5C1O_Impact'!S38+'5C1P_Vision'!S38+'5C2_LAVCA'!T38+'5C1H_Southwest'!S38+'5C1G_JS Clark'!S38+'5C1AH_BRUP'!S38+'5C1X_Tangi'!S38+'5C1Y_GEO'!S38+'5C1AI_Harmony'!S38+'5C1AJ_Athlos'!S38+'5C1AG_Collegiate'!S38+'5C1M_GEO Mid'!S38+Placeholder_Tallulah!S38</f>
        <v>0</v>
      </c>
      <c r="U38" s="56">
        <f>'5C1B_DArbonne'!T38+'5C1A_Madison'!T38+'5C1C_Intl High'!T38+'5C3_UnvView'!U38+'5C1F_L.C. Charter'!T38+'5C1E_LFNO'!T38+'5C1D_NOMMA'!T38+'5C1AE_Noble Minds'!T38+'5C1J_Jeff Chamber'!T38+'5C1Q_Advantage'!T38+'5C1AF_JCFA-Laf'!T38+'5C1W_Willow'!T38+'5C1Z_Lincoln Prep'!T38+'5C1AA_Laurel'!T38+'5C1AB_Apex'!T38+'5C1AC_Smothers'!T38+'5C1AD_Greater'!T38+'5C1R_Iberville'!T38+'5C1N_Delta'!T38+'5C1S_LC Col Prep'!T38+'5C1T_Northeast'!T38+'5C1U_Acadiana Ren'!T38+'5C1I_LA Key'!T38+'5C1V_Laf Ren'!T38+'5C1O_Impact'!T38+'5C1P_Vision'!T38+'5C2_LAVCA'!U38+'5C1H_Southwest'!T38+'5C1G_JS Clark'!T38+'5C1AH_BRUP'!T38+'5C1X_Tangi'!T38+'5C1Y_GEO'!T38+'5C1AI_Harmony'!T38+'5C1AJ_Athlos'!T38+'5C1AG_Collegiate'!T38+'5C1M_GEO Mid'!T38+Placeholder_Tallulah!T38</f>
        <v>0</v>
      </c>
      <c r="V38" s="57">
        <f>'5C1B_DArbonne'!U38+'5C1A_Madison'!U38+'5C1C_Intl High'!U38+'5C3_UnvView'!V38+'5C1F_L.C. Charter'!U38+'5C1E_LFNO'!U38+'5C1D_NOMMA'!U38+'5C1AE_Noble Minds'!U38+'5C1J_Jeff Chamber'!U38+'5C1Q_Advantage'!U38+'5C1AF_JCFA-Laf'!U38+'5C1W_Willow'!U38+'5C1Z_Lincoln Prep'!U38+'5C1AA_Laurel'!U38+'5C1AB_Apex'!U38+'5C1AC_Smothers'!U38+'5C1AD_Greater'!U38+'5C1R_Iberville'!U38+'5C1N_Delta'!U38+'5C1S_LC Col Prep'!U38+'5C1T_Northeast'!U38+'5C1U_Acadiana Ren'!U38+'5C1I_LA Key'!U38+'5C1V_Laf Ren'!U38+'5C1O_Impact'!U38+'5C1P_Vision'!U38+'5C2_LAVCA'!V38+'5C1H_Southwest'!U38+'5C1G_JS Clark'!U38+'5C1AH_BRUP'!U38+'5C1X_Tangi'!U38+'5C1Y_GEO'!U38+'5C1AI_Harmony'!U38+'5C1AJ_Athlos'!U38+'5C1AG_Collegiate'!U38+'5C1M_GEO Mid'!U38+Placeholder_Tallulah!U38</f>
        <v>0</v>
      </c>
      <c r="W38" s="93">
        <f>'5C1B_DArbonne'!V38+'5C1A_Madison'!V38+'5C1C_Intl High'!V38+'5C3_UnvView'!W38+'5C1F_L.C. Charter'!V38+'5C1E_LFNO'!V38+'5C1D_NOMMA'!V38+'5C1AE_Noble Minds'!V38+'5C1J_Jeff Chamber'!V38+'5C1Q_Advantage'!V38+'5C1AF_JCFA-Laf'!V38+'5C1W_Willow'!V38+'5C1Z_Lincoln Prep'!V38+'5C1AA_Laurel'!V38+'5C1AB_Apex'!V38+'5C1AC_Smothers'!V38+'5C1AD_Greater'!V38+'5C1R_Iberville'!V38+'5C1N_Delta'!V38+'5C1S_LC Col Prep'!V38+'5C1T_Northeast'!V38+'5C1U_Acadiana Ren'!V38+'5C1I_LA Key'!V38+'5C1V_Laf Ren'!V38+'5C1O_Impact'!V38+'5C1P_Vision'!V38+'5C2_LAVCA'!W38+'5C1H_Southwest'!V38+'5C1G_JS Clark'!V38+'5C1AH_BRUP'!V38+'5C1X_Tangi'!V38+'5C1Y_GEO'!V38+'5C1AI_Harmony'!V38+'5C1AJ_Athlos'!V38+'5C1AG_Collegiate'!V38+'5C1M_GEO Mid'!V38+Placeholder_Tallulah!V38</f>
        <v>0</v>
      </c>
      <c r="X38" s="74">
        <f>'5C1B_DArbonne'!W38+'5C1A_Madison'!W38+'5C1C_Intl High'!W38+'5C3_UnvView'!X38+'5C1F_L.C. Charter'!W38+'5C1E_LFNO'!W38+'5C1D_NOMMA'!W38+'5C1AE_Noble Minds'!W38+'5C1J_Jeff Chamber'!W38+'5C1Q_Advantage'!W38+'5C1AF_JCFA-Laf'!W38+'5C1W_Willow'!W38+'5C1Z_Lincoln Prep'!W38+'5C1AA_Laurel'!W38+'5C1AB_Apex'!W38+'5C1AC_Smothers'!W38+'5C1AD_Greater'!W38+'5C1R_Iberville'!W38+'5C1N_Delta'!W38+'5C1S_LC Col Prep'!W38+'5C1T_Northeast'!W38+'5C1U_Acadiana Ren'!W38+'5C1I_LA Key'!W38+'5C1V_Laf Ren'!W38+'5C1O_Impact'!W38+'5C1P_Vision'!W38+'5C2_LAVCA'!X38+'5C1H_Southwest'!W38+'5C1G_JS Clark'!W38+'5C1AH_BRUP'!W38+'5C1X_Tangi'!W38+'5C1Y_GEO'!W38+'5C1AI_Harmony'!W38+'5C1AJ_Athlos'!W38+'5C1AG_Collegiate'!W38+'5C1M_GEO Mid'!W38+Placeholder_Tallulah!W38</f>
        <v>0</v>
      </c>
      <c r="Y38" s="93">
        <f>'5C1B_DArbonne'!X38+'5C1A_Madison'!X38+'5C1C_Intl High'!X38+'5C3_UnvView'!Y38+'5C1F_L.C. Charter'!X38+'5C1E_LFNO'!X38+'5C1D_NOMMA'!X38+'5C1AE_Noble Minds'!X38+'5C1J_Jeff Chamber'!X38+'5C1Q_Advantage'!X38+'5C1AF_JCFA-Laf'!X38+'5C1W_Willow'!X38+'5C1Z_Lincoln Prep'!X38+'5C1AA_Laurel'!X38+'5C1AB_Apex'!X38+'5C1AC_Smothers'!X38+'5C1AD_Greater'!X38+'5C1R_Iberville'!X38+'5C1N_Delta'!X38+'5C1S_LC Col Prep'!X38+'5C1T_Northeast'!X38+'5C1U_Acadiana Ren'!X38+'5C1I_LA Key'!X38+'5C1V_Laf Ren'!X38+'5C1O_Impact'!X38+'5C1P_Vision'!X38+'5C2_LAVCA'!Y38+'5C1H_Southwest'!X38+'5C1G_JS Clark'!X38+'5C1AH_BRUP'!X38+'5C1X_Tangi'!X38+'5C1Y_GEO'!X38+'5C1AI_Harmony'!X38+'5C1AJ_Athlos'!X38+'5C1AG_Collegiate'!X38+'5C1M_GEO Mid'!X38+Placeholder_Tallulah!X38</f>
        <v>0</v>
      </c>
      <c r="Z38" s="56">
        <f>'5C1B_DArbonne'!Y38+'5C1A_Madison'!Y38+'5C1C_Intl High'!Y38+'5C3_UnvView'!Z38+'5C1F_L.C. Charter'!Y38+'5C1E_LFNO'!Y38+'5C1D_NOMMA'!Y38+'5C1AE_Noble Minds'!Y38+'5C1J_Jeff Chamber'!Y38+'5C1Q_Advantage'!Y38+'5C1AF_JCFA-Laf'!Y38+'5C1W_Willow'!Y38+'5C1Z_Lincoln Prep'!Y38+'5C1AA_Laurel'!Y38+'5C1AB_Apex'!Y38+'5C1AC_Smothers'!Y38+'5C1AD_Greater'!Y38+'5C1R_Iberville'!Y38+'5C1N_Delta'!Y38+'5C1S_LC Col Prep'!Y38+'5C1T_Northeast'!Y38+'5C1U_Acadiana Ren'!Y38+'5C1I_LA Key'!Y38+'5C1V_Laf Ren'!Y38+'5C1O_Impact'!Y38+'5C1P_Vision'!Y38+'5C2_LAVCA'!Z38+'5C1H_Southwest'!Y38+'5C1G_JS Clark'!Y38+'5C1AH_BRUP'!Y38+'5C1X_Tangi'!Y38+'5C1Y_GEO'!Y38+'5C1AI_Harmony'!Y38+'5C1AJ_Athlos'!Y38+'5C1AG_Collegiate'!Y38+'5C1M_GEO Mid'!Y38+Placeholder_Tallulah!Y38</f>
        <v>0</v>
      </c>
      <c r="AA38" s="93">
        <f>'5C1B_DArbonne'!Z38+'5C1A_Madison'!Z38+'5C1C_Intl High'!Z38+'5C3_UnvView'!AA38+'5C1F_L.C. Charter'!Z38+'5C1E_LFNO'!Z38+'5C1D_NOMMA'!Z38+'5C1AE_Noble Minds'!Z38+'5C1J_Jeff Chamber'!Z38+'5C1Q_Advantage'!Z38+'5C1AF_JCFA-Laf'!Z38+'5C1W_Willow'!Z38+'5C1Z_Lincoln Prep'!Z38+'5C1AA_Laurel'!Z38+'5C1AB_Apex'!Z38+'5C1AC_Smothers'!Z38+'5C1AD_Greater'!Z38+'5C1R_Iberville'!Z38+'5C1N_Delta'!Z38+'5C1S_LC Col Prep'!Z38+'5C1T_Northeast'!Z38+'5C1U_Acadiana Ren'!Z38+'5C1I_LA Key'!Z38+'5C1V_Laf Ren'!Z38+'5C1O_Impact'!Z38+'5C1P_Vision'!Z38+'5C2_LAVCA'!AA38+'5C1H_Southwest'!Z38+'5C1G_JS Clark'!Z38+'5C1AH_BRUP'!Z38+'5C1X_Tangi'!Z38+'5C1Y_GEO'!Z38+'5C1AI_Harmony'!Z38+'5C1AJ_Athlos'!Z38+'5C1AG_Collegiate'!Z38+'5C1M_GEO Mid'!Z38+Placeholder_Tallulah!Z38</f>
        <v>0</v>
      </c>
      <c r="AB38" s="56">
        <f>'5C1B_DArbonne'!AA38+'5C1A_Madison'!AA38+'5C1C_Intl High'!AA38+'5C3_UnvView'!AB38+'5C1F_L.C. Charter'!AA38+'5C1E_LFNO'!AA38+'5C1D_NOMMA'!AA38+'5C1AE_Noble Minds'!AA38+'5C1J_Jeff Chamber'!AA38+'5C1Q_Advantage'!AA38+'5C1AF_JCFA-Laf'!AA38+'5C1W_Willow'!AA38+'5C1Z_Lincoln Prep'!AA38+'5C1AA_Laurel'!AA38+'5C1AB_Apex'!AA38+'5C1AC_Smothers'!AA38+'5C1AD_Greater'!AA38+'5C1R_Iberville'!AA38+'5C1N_Delta'!AA38+'5C1S_LC Col Prep'!AA38+'5C1T_Northeast'!AA38+'5C1U_Acadiana Ren'!AA38+'5C1I_LA Key'!AA38+'5C1V_Laf Ren'!AA38+'5C1O_Impact'!AA38+'5C1P_Vision'!AA38+'5C2_LAVCA'!AB38+'5C1H_Southwest'!AA38+'5C1G_JS Clark'!AA38+'5C1AH_BRUP'!AA38+'5C1X_Tangi'!AA38+'5C1Y_GEO'!AA38+'5C1AI_Harmony'!AA38+'5C1AJ_Athlos'!AA38+'5C1AG_Collegiate'!AA38+'5C1M_GEO Mid'!AA38+Placeholder_Tallulah!AA38</f>
        <v>0</v>
      </c>
      <c r="AC38" s="56">
        <f>'5C1B_DArbonne'!AB38+'5C1A_Madison'!AB38+'5C1C_Intl High'!AB38+'5C3_UnvView'!AC38+'5C1F_L.C. Charter'!AB38+'5C1E_LFNO'!AB38+'5C1D_NOMMA'!AB38+'5C1AE_Noble Minds'!AB38+'5C1J_Jeff Chamber'!AB38+'5C1Q_Advantage'!AB38+'5C1AF_JCFA-Laf'!AB38+'5C1W_Willow'!AB38+'5C1Z_Lincoln Prep'!AB38+'5C1AA_Laurel'!AB38+'5C1AB_Apex'!AB38+'5C1AC_Smothers'!AB38+'5C1AD_Greater'!AB38+'5C1R_Iberville'!AB38+'5C1N_Delta'!AB38+'5C1S_LC Col Prep'!AB38+'5C1T_Northeast'!AB38+'5C1U_Acadiana Ren'!AB38+'5C1I_LA Key'!AB38+'5C1V_Laf Ren'!AB38+'5C1O_Impact'!AB38+'5C1P_Vision'!AB38+'5C2_LAVCA'!AC38+'5C1H_Southwest'!AB38+'5C1G_JS Clark'!AB38+'5C1AH_BRUP'!AB38+'5C1X_Tangi'!AB38+'5C1Y_GEO'!AB38+'5C1AI_Harmony'!AB38+'5C1AJ_Athlos'!AB38+'5C1AG_Collegiate'!AB38+'5C1M_GEO Mid'!AB38+Placeholder_Tallulah!AB38</f>
        <v>0</v>
      </c>
      <c r="AD38" s="93">
        <f>'5C1B_DArbonne'!AC38+'5C1A_Madison'!AC38+'5C1C_Intl High'!AC38+'5C3_UnvView'!AD38+'5C1F_L.C. Charter'!AC38+'5C1E_LFNO'!AC38+'5C1D_NOMMA'!AC38+'5C1AE_Noble Minds'!AC38+'5C1J_Jeff Chamber'!AC38+'5C1Q_Advantage'!AC38+'5C1AF_JCFA-Laf'!AC38+'5C1W_Willow'!AC38+'5C1Z_Lincoln Prep'!AC38+'5C1AA_Laurel'!AC38+'5C1AB_Apex'!AC38+'5C1AC_Smothers'!AC38+'5C1AD_Greater'!AC38+'5C1R_Iberville'!AC38+'5C1N_Delta'!AC38+'5C1S_LC Col Prep'!AC38+'5C1T_Northeast'!AC38+'5C1U_Acadiana Ren'!AC38+'5C1I_LA Key'!AC38+'5C1V_Laf Ren'!AC38+'5C1O_Impact'!AC38+'5C1P_Vision'!AC38+'5C2_LAVCA'!AD38+'5C1H_Southwest'!AC38+'5C1G_JS Clark'!AC38+'5C1AH_BRUP'!AC38+'5C1X_Tangi'!AC38+'5C1Y_GEO'!AC38+'5C1AI_Harmony'!AC38+'5C1AJ_Athlos'!AC38+'5C1AG_Collegiate'!AC38+'5C1M_GEO Mid'!AC38+Placeholder_Tallulah!AC38</f>
        <v>0</v>
      </c>
      <c r="AE38" s="97">
        <f>'5C1B_DArbonne'!AD38+'5C1A_Madison'!AD38+'5C1C_Intl High'!AD38+'5C3_UnvView'!AE38+'5C1F_L.C. Charter'!AD38+'5C1E_LFNO'!AD38+'5C1D_NOMMA'!AD38+'5C1AE_Noble Minds'!AD38+'5C1J_Jeff Chamber'!AD38+'5C1Q_Advantage'!AD38+'5C1AF_JCFA-Laf'!AD38+'5C1W_Willow'!AD38+'5C1Z_Lincoln Prep'!AD38+'5C1AA_Laurel'!AD38+'5C1AB_Apex'!AD38+'5C1AC_Smothers'!AD38+'5C1AD_Greater'!AD38+'5C1R_Iberville'!AD38+'5C1N_Delta'!AD38+'5C1S_LC Col Prep'!AD38+'5C1T_Northeast'!AD38+'5C1U_Acadiana Ren'!AD38+'5C1I_LA Key'!AD38+'5C1V_Laf Ren'!AD38+'5C1O_Impact'!AD38+'5C1P_Vision'!AD38+'5C2_LAVCA'!AE38+'5C1H_Southwest'!AD38+'5C1G_JS Clark'!AD38+'5C1AH_BRUP'!AD38+'5C1X_Tangi'!AD38+'5C1Y_GEO'!AD38+'5C1AI_Harmony'!AD38+'5C1AJ_Athlos'!AD38+'5C1AG_Collegiate'!AD38+'5C1M_GEO Mid'!AD38+Placeholder_Tallulah!AD38</f>
        <v>0</v>
      </c>
      <c r="AF38" s="75">
        <f>'Source Data'!N38</f>
        <v>2671</v>
      </c>
      <c r="AG38" s="90">
        <f>'5C1B_DArbonne'!AF38+'5C1A_Madison'!AF38+'5C1C_Intl High'!AF38+'5C3_UnvView'!AG38+'5C1F_L.C. Charter'!AF38+'5C1E_LFNO'!AF38+'5C1D_NOMMA'!AF38+'5C1AE_Noble Minds'!AF38+'5C1J_Jeff Chamber'!AF38+'5C1Q_Advantage'!AF38+'5C1AF_JCFA-Laf'!AF38+'5C1W_Willow'!AF38+'5C1Z_Lincoln Prep'!AF38+'5C1AA_Laurel'!AF38+'5C1AB_Apex'!AF38+'5C1AC_Smothers'!AF38+'5C1AD_Greater'!AF38+'5C1R_Iberville'!AF38+'5C1N_Delta'!AF38+'5C1S_LC Col Prep'!AF38+'5C1T_Northeast'!AF38+'5C1U_Acadiana Ren'!AF38+'5C1I_LA Key'!AF38+'5C1V_Laf Ren'!AF38+'5C1O_Impact'!AF38+'5C1P_Vision'!AF38+'5C2_LAVCA'!AG38+'5C1H_Southwest'!AF38+'5C1G_JS Clark'!AF38+'5C1AH_BRUP'!AF38+'5C1X_Tangi'!AF38+'5C1Y_GEO'!AF38+'5C1AI_Harmony'!AF38+'5C1AJ_Athlos'!AF38+'5C1AG_Collegiate'!AF38+'5C1M_GEO Mid'!AF38+Placeholder_Tallulah!AF38</f>
        <v>0</v>
      </c>
      <c r="AH38" s="319">
        <f>'5C1B_DArbonne'!AG38+'5C1A_Madison'!AG38+'5C1C_Intl High'!AG38+'5C3_UnvView'!AH38+'5C1F_L.C. Charter'!AG38+'5C1E_LFNO'!AG38+'5C1D_NOMMA'!AG38+'5C1AE_Noble Minds'!AG38+'5C1J_Jeff Chamber'!AG38+'5C1Q_Advantage'!AG38+'5C1AF_JCFA-Laf'!AG38+'5C1W_Willow'!AG38+'5C1Z_Lincoln Prep'!AG38+'5C1AA_Laurel'!AG38+'5C1AB_Apex'!AG38+'5C1AC_Smothers'!AG38+'5C1AD_Greater'!AG38+'5C1R_Iberville'!AG38+'5C1N_Delta'!AG38+'5C1S_LC Col Prep'!AG38+'5C1T_Northeast'!AG38+'5C1U_Acadiana Ren'!AG38+'5C1I_LA Key'!AG38+'5C1V_Laf Ren'!AG38+'5C1O_Impact'!AG38+'5C1P_Vision'!AG38+'5C2_LAVCA'!AH38+'5C1H_Southwest'!AG38+'5C1G_JS Clark'!AG38+'5C1AH_BRUP'!AG38+'5C1X_Tangi'!AG38+'5C1Y_GEO'!AG38+'5C1AI_Harmony'!AG38+'5C1AJ_Athlos'!AG38+'5C1AG_Collegiate'!AG38+'5C1M_GEO Mid'!AG38+Placeholder_Tallulah!AG38</f>
        <v>0</v>
      </c>
      <c r="AI38" s="75">
        <f>'5C1B_DArbonne'!AH38+'5C1A_Madison'!AH38+'5C1C_Intl High'!AH38+'5C3_UnvView'!AI38+'5C1F_L.C. Charter'!AH38+'5C1E_LFNO'!AH38+'5C1D_NOMMA'!AH38+'5C1AE_Noble Minds'!AH38+'5C1J_Jeff Chamber'!AH38+'5C1Q_Advantage'!AH38+'5C1AF_JCFA-Laf'!AH38+'5C1W_Willow'!AH38+'5C1Z_Lincoln Prep'!AH38+'5C1AA_Laurel'!AH38+'5C1AB_Apex'!AH38+'5C1AC_Smothers'!AH38+'5C1AD_Greater'!AH38+'5C1R_Iberville'!AH38+'5C1N_Delta'!AH38+'5C1S_LC Col Prep'!AH38+'5C1T_Northeast'!AH38+'5C1U_Acadiana Ren'!AH38+'5C1I_LA Key'!AH38+'5C1V_Laf Ren'!AH38+'5C1O_Impact'!AH38+'5C1P_Vision'!AH38+'5C2_LAVCA'!AI38+'5C1H_Southwest'!AH38+'5C1G_JS Clark'!AH38+'5C1AH_BRUP'!AH38+'5C1X_Tangi'!AH38+'5C1Y_GEO'!AH38+'5C1AI_Harmony'!AH38+'5C1AJ_Athlos'!AH38+'5C1AG_Collegiate'!AH38+'5C1M_GEO Mid'!AH38+Placeholder_Tallulah!AH38</f>
        <v>0</v>
      </c>
      <c r="AJ38" s="319">
        <f>'5C1B_DArbonne'!AI38+'5C1A_Madison'!AI38+'5C1C_Intl High'!AI38+'5C3_UnvView'!AJ38+'5C1F_L.C. Charter'!AI38+'5C1E_LFNO'!AI38+'5C1D_NOMMA'!AI38+'5C1AE_Noble Minds'!AI38+'5C1J_Jeff Chamber'!AI38+'5C1Q_Advantage'!AI38+'5C1AF_JCFA-Laf'!AI38+'5C1W_Willow'!AI38+'5C1Z_Lincoln Prep'!AI38+'5C1AA_Laurel'!AI38+'5C1AB_Apex'!AI38+'5C1AC_Smothers'!AI38+'5C1AD_Greater'!AI38+'5C1R_Iberville'!AI38+'5C1N_Delta'!AI38+'5C1S_LC Col Prep'!AI38+'5C1T_Northeast'!AI38+'5C1U_Acadiana Ren'!AI38+'5C1I_LA Key'!AI38+'5C1V_Laf Ren'!AI38+'5C1O_Impact'!AI38+'5C1P_Vision'!AI38+'5C2_LAVCA'!AJ38+'5C1H_Southwest'!AI38+'5C1G_JS Clark'!AI38+'5C1AH_BRUP'!AI38+'5C1X_Tangi'!AI38+'5C1Y_GEO'!AI38+'5C1AI_Harmony'!AI38+'5C1AJ_Athlos'!AI38+'5C1AG_Collegiate'!AI38+'5C1M_GEO Mid'!AI38+Placeholder_Tallulah!AI38</f>
        <v>0</v>
      </c>
      <c r="AK38" s="77">
        <f>'5C1B_DArbonne'!AJ38+'5C1A_Madison'!AJ38+'5C1C_Intl High'!AJ38+'5C3_UnvView'!AK38+'5C1F_L.C. Charter'!AJ38+'5C1E_LFNO'!AJ38+'5C1D_NOMMA'!AJ38+'5C1AE_Noble Minds'!AJ38+'5C1J_Jeff Chamber'!AJ38+'5C1Q_Advantage'!AJ38+'5C1AF_JCFA-Laf'!AJ38+'5C1W_Willow'!AJ38+'5C1Z_Lincoln Prep'!AJ38+'5C1AA_Laurel'!AJ38+'5C1AB_Apex'!AJ38+'5C1AC_Smothers'!AJ38+'5C1AD_Greater'!AJ38+'5C1R_Iberville'!AJ38+'5C1N_Delta'!AJ38+'5C1S_LC Col Prep'!AJ38+'5C1T_Northeast'!AJ38+'5C1U_Acadiana Ren'!AJ38+'5C1I_LA Key'!AJ38+'5C1V_Laf Ren'!AJ38+'5C1O_Impact'!AJ38+'5C1P_Vision'!AJ38+'5C2_LAVCA'!AK38+'5C1H_Southwest'!AJ38+'5C1G_JS Clark'!AJ38+'5C1AH_BRUP'!AJ38+'5C1X_Tangi'!AJ38+'5C1Y_GEO'!AJ38+'5C1AI_Harmony'!AJ38+'5C1AJ_Athlos'!AJ38+'5C1AG_Collegiate'!AJ38+'5C1M_GEO Mid'!AJ38+Placeholder_Tallulah!AJ38</f>
        <v>0</v>
      </c>
      <c r="AL38" s="76">
        <f>'5C1B_DArbonne'!AK38+'5C1A_Madison'!AK38+'5C1C_Intl High'!AK38+'5C3_UnvView'!AL38+'5C1F_L.C. Charter'!AK38+'5C1E_LFNO'!AK38+'5C1D_NOMMA'!AK38+'5C1AE_Noble Minds'!AK38+'5C1J_Jeff Chamber'!AK38+'5C1Q_Advantage'!AK38+'5C1AF_JCFA-Laf'!AK38+'5C1W_Willow'!AK38+'5C1Z_Lincoln Prep'!AK38+'5C1AA_Laurel'!AK38+'5C1AB_Apex'!AK38+'5C1AC_Smothers'!AK38+'5C1AD_Greater'!AK38+'5C1R_Iberville'!AK38+'5C1N_Delta'!AK38+'5C1S_LC Col Prep'!AK38+'5C1T_Northeast'!AK38+'5C1U_Acadiana Ren'!AK38+'5C1I_LA Key'!AK38+'5C1V_Laf Ren'!AK38+'5C1O_Impact'!AK38+'5C1P_Vision'!AK38+'5C2_LAVCA'!AL38+'5C1H_Southwest'!AK38+'5C1G_JS Clark'!AK38+'5C1AH_BRUP'!AK38+'5C1X_Tangi'!AK38+'5C1Y_GEO'!AK38+'5C1AI_Harmony'!AK38+'5C1AJ_Athlos'!AK38+'5C1AG_Collegiate'!AK38+'5C1M_GEO Mid'!AK38+Placeholder_Tallulah!AK38</f>
        <v>0</v>
      </c>
      <c r="AM38" s="90">
        <f>'5C1B_DArbonne'!AL38+'5C1A_Madison'!AL38+'5C1C_Intl High'!AL38+'5C3_UnvView'!AM38+'5C1F_L.C. Charter'!AL38+'5C1E_LFNO'!AL38+'5C1D_NOMMA'!AL38+'5C1AE_Noble Minds'!AL38+'5C1J_Jeff Chamber'!AL38+'5C1Q_Advantage'!AL38+'5C1AF_JCFA-Laf'!AL38+'5C1W_Willow'!AL38+'5C1Z_Lincoln Prep'!AL38+'5C1AA_Laurel'!AL38+'5C1AB_Apex'!AL38+'5C1AC_Smothers'!AL38+'5C1AD_Greater'!AL38+'5C1R_Iberville'!AL38+'5C1N_Delta'!AL38+'5C1S_LC Col Prep'!AL38+'5C1T_Northeast'!AL38+'5C1U_Acadiana Ren'!AL38+'5C1I_LA Key'!AL38+'5C1V_Laf Ren'!AL38+'5C1O_Impact'!AL38+'5C1P_Vision'!AL38+'5C2_LAVCA'!AM38+'5C1H_Southwest'!AL38+'5C1G_JS Clark'!AL38+'5C1AH_BRUP'!AL38+'5C1X_Tangi'!AL38+'5C1Y_GEO'!AL38+'5C1AI_Harmony'!AL38+'5C1AJ_Athlos'!AL38+'5C1AG_Collegiate'!AL38+'5C1M_GEO Mid'!AL38+Placeholder_Tallulah!AL38</f>
        <v>788346</v>
      </c>
      <c r="AN38" s="79">
        <f>'5C1B_DArbonne'!AM38+'5C1A_Madison'!AM38+'5C1C_Intl High'!AM38+'5C3_UnvView'!AN38+'5C1F_L.C. Charter'!AM38+'5C1E_LFNO'!AM38+'5C1D_NOMMA'!AM38+'5C1AE_Noble Minds'!AM38+'5C1J_Jeff Chamber'!AM38+'5C1Q_Advantage'!AM38+'5C1AF_JCFA-Laf'!AM38+'5C1W_Willow'!AM38+'5C1Z_Lincoln Prep'!AM38+'5C1AA_Laurel'!AM38+'5C1AB_Apex'!AM38+'5C1AC_Smothers'!AM38+'5C1AD_Greater'!AM38+'5C1R_Iberville'!AM38+'5C1N_Delta'!AM38+'5C1S_LC Col Prep'!AM38+'5C1T_Northeast'!AM38+'5C1U_Acadiana Ren'!AM38+'5C1I_LA Key'!AM38+'5C1V_Laf Ren'!AM38+'5C1O_Impact'!AM38+'5C1P_Vision'!AM38+'5C2_LAVCA'!AN38+'5C1H_Southwest'!AM38+'5C1G_JS Clark'!AM38+'5C1AH_BRUP'!AM38+'5C1X_Tangi'!AM38+'5C1Y_GEO'!AM38+'5C1AI_Harmony'!AM38+'5C1AJ_Athlos'!AM38+'5C1AG_Collegiate'!AM38+'5C1M_GEO Mid'!AM38+Placeholder_Tallulah!AM38</f>
        <v>0</v>
      </c>
      <c r="AO38" s="90">
        <f>'5C1B_DArbonne'!AN38+'5C1A_Madison'!AN38+'5C1C_Intl High'!AN38+'5C3_UnvView'!AO38+'5C1F_L.C. Charter'!AN38+'5C1E_LFNO'!AN38+'5C1D_NOMMA'!AN38+'5C1AE_Noble Minds'!AN38+'5C1J_Jeff Chamber'!AN38+'5C1Q_Advantage'!AN38+'5C1AF_JCFA-Laf'!AN38+'5C1W_Willow'!AN38+'5C1Z_Lincoln Prep'!AN38+'5C1AA_Laurel'!AN38+'5C1AB_Apex'!AN38+'5C1AC_Smothers'!AN38+'5C1AD_Greater'!AN38+'5C1R_Iberville'!AN38+'5C1N_Delta'!AN38+'5C1S_LC Col Prep'!AN38+'5C1T_Northeast'!AN38+'5C1U_Acadiana Ren'!AN38+'5C1I_LA Key'!AN38+'5C1V_Laf Ren'!AN38+'5C1O_Impact'!AN38+'5C1P_Vision'!AN38+'5C2_LAVCA'!AO38+'5C1H_Southwest'!AN38+'5C1G_JS Clark'!AN38+'5C1AH_BRUP'!AN38+'5C1X_Tangi'!AN38+'5C1Y_GEO'!AN38+'5C1AI_Harmony'!AN38+'5C1AJ_Athlos'!AN38+'5C1AG_Collegiate'!AN38+'5C1M_GEO Mid'!AN38+Placeholder_Tallulah!AN38</f>
        <v>0</v>
      </c>
      <c r="AP38" s="77">
        <f>'5C1B_DArbonne'!AO38+'5C1A_Madison'!AO38+'5C1C_Intl High'!AO38+'5C3_UnvView'!AP38+'5C1F_L.C. Charter'!AO38+'5C1E_LFNO'!AO38+'5C1D_NOMMA'!AO38+'5C1AE_Noble Minds'!AO38+'5C1J_Jeff Chamber'!AO38+'5C1Q_Advantage'!AO38+'5C1AF_JCFA-Laf'!AO38+'5C1W_Willow'!AO38+'5C1Z_Lincoln Prep'!AO38+'5C1AA_Laurel'!AO38+'5C1AB_Apex'!AO38+'5C1AC_Smothers'!AO38+'5C1AD_Greater'!AO38+'5C1R_Iberville'!AO38+'5C1N_Delta'!AO38+'5C1S_LC Col Prep'!AO38+'5C1T_Northeast'!AO38+'5C1U_Acadiana Ren'!AO38+'5C1I_LA Key'!AO38+'5C1V_Laf Ren'!AO38+'5C1O_Impact'!AO38+'5C1P_Vision'!AO38+'5C2_LAVCA'!AP38+'5C1H_Southwest'!AO38+'5C1G_JS Clark'!AO38+'5C1AH_BRUP'!AO38+'5C1X_Tangi'!AO38+'5C1Y_GEO'!AO38+'5C1AI_Harmony'!AO38+'5C1AJ_Athlos'!AO38+'5C1AG_Collegiate'!AO38+'5C1M_GEO Mid'!AO38+Placeholder_Tallulah!AO38</f>
        <v>4610</v>
      </c>
      <c r="AQ38" s="90">
        <f>'5C1B_DArbonne'!AP38+'5C1A_Madison'!AP38+'5C1C_Intl High'!AP38+'5C3_UnvView'!AQ38+'5C1F_L.C. Charter'!AP38+'5C1E_LFNO'!AP38+'5C1D_NOMMA'!AP38+'5C1AE_Noble Minds'!AP38+'5C1J_Jeff Chamber'!AP38+'5C1Q_Advantage'!AP38+'5C1AF_JCFA-Laf'!AP38+'5C1W_Willow'!AP38+'5C1Z_Lincoln Prep'!AP38+'5C1AA_Laurel'!AP38+'5C1AB_Apex'!AP38+'5C1AC_Smothers'!AP38+'5C1AD_Greater'!AP38+'5C1R_Iberville'!AP38+'5C1N_Delta'!AP38+'5C1S_LC Col Prep'!AP38+'5C1T_Northeast'!AP38+'5C1U_Acadiana Ren'!AP38+'5C1I_LA Key'!AP38+'5C1V_Laf Ren'!AP38+'5C1O_Impact'!AP38+'5C1P_Vision'!AP38+'5C2_LAVCA'!AQ38+'5C1H_Southwest'!AP38+'5C1G_JS Clark'!AP38+'5C1AH_BRUP'!AP38+'5C1X_Tangi'!AP38+'5C1Y_GEO'!AP38+'5C1AI_Harmony'!AP38+'5C1AJ_Athlos'!AP38+'5C1AG_Collegiate'!AP38+'5C1M_GEO Mid'!AP38+Placeholder_Tallulah!AP38</f>
        <v>0</v>
      </c>
      <c r="AR38" s="77">
        <f>'5C1B_DArbonne'!AQ38+'5C1A_Madison'!AQ38+'5C1C_Intl High'!AQ38+'5C3_UnvView'!AR38+'5C1F_L.C. Charter'!AQ38+'5C1E_LFNO'!AQ38+'5C1D_NOMMA'!AQ38+'5C1AE_Noble Minds'!AQ38+'5C1J_Jeff Chamber'!AQ38+'5C1Q_Advantage'!AQ38+'5C1AF_JCFA-Laf'!AQ38+'5C1W_Willow'!AQ38+'5C1Z_Lincoln Prep'!AQ38+'5C1AA_Laurel'!AQ38+'5C1AB_Apex'!AQ38+'5C1AC_Smothers'!AQ38+'5C1AD_Greater'!AQ38+'5C1R_Iberville'!AQ38+'5C1N_Delta'!AQ38+'5C1S_LC Col Prep'!AQ38+'5C1T_Northeast'!AQ38+'5C1U_Acadiana Ren'!AQ38+'5C1I_LA Key'!AQ38+'5C1V_Laf Ren'!AQ38+'5C1O_Impact'!AQ38+'5C1P_Vision'!AQ38+'5C2_LAVCA'!AR38+'5C1H_Southwest'!AQ38+'5C1G_JS Clark'!AQ38+'5C1AH_BRUP'!AQ38+'5C1X_Tangi'!AQ38+'5C1Y_GEO'!AQ38+'5C1AI_Harmony'!AQ38+'5C1AJ_Athlos'!AQ38+'5C1AG_Collegiate'!AQ38+'5C1M_GEO Mid'!AQ38+Placeholder_Tallulah!AQ38</f>
        <v>0</v>
      </c>
      <c r="AS38" s="77">
        <f>'5C1B_DArbonne'!AR38+'5C1A_Madison'!AR38+'5C1C_Intl High'!AR38+'5C3_UnvView'!AS38+'5C1F_L.C. Charter'!AR38+'5C1E_LFNO'!AR38+'5C1D_NOMMA'!AR38+'5C1AE_Noble Minds'!AR38+'5C1J_Jeff Chamber'!AR38+'5C1Q_Advantage'!AR38+'5C1AF_JCFA-Laf'!AR38+'5C1W_Willow'!AR38+'5C1Z_Lincoln Prep'!AR38+'5C1AA_Laurel'!AR38+'5C1AB_Apex'!AR38+'5C1AC_Smothers'!AR38+'5C1AD_Greater'!AR38+'5C1R_Iberville'!AR38+'5C1N_Delta'!AR38+'5C1S_LC Col Prep'!AR38+'5C1T_Northeast'!AR38+'5C1U_Acadiana Ren'!AR38+'5C1I_LA Key'!AR38+'5C1V_Laf Ren'!AR38+'5C1O_Impact'!AR38+'5C1P_Vision'!AR38+'5C2_LAVCA'!AS38+'5C1H_Southwest'!AR38+'5C1G_JS Clark'!AR38+'5C1AH_BRUP'!AR38+'5C1X_Tangi'!AR38+'5C1Y_GEO'!AR38+'5C1AI_Harmony'!AR38+'5C1AJ_Athlos'!AR38+'5C1AG_Collegiate'!AR38+'5C1M_GEO Mid'!AR38+Placeholder_Tallulah!AR38</f>
        <v>0</v>
      </c>
      <c r="AT38" s="90">
        <f>'5C1B_DArbonne'!AS38+'5C1A_Madison'!AS38+'5C1C_Intl High'!AS38+'5C3_UnvView'!AT38+'5C1F_L.C. Charter'!AS38+'5C1E_LFNO'!AS38+'5C1D_NOMMA'!AS38+'5C1AE_Noble Minds'!AS38+'5C1J_Jeff Chamber'!AS38+'5C1Q_Advantage'!AS38+'5C1AF_JCFA-Laf'!AS38+'5C1W_Willow'!AS38+'5C1Z_Lincoln Prep'!AS38+'5C1AA_Laurel'!AS38+'5C1AB_Apex'!AS38+'5C1AC_Smothers'!AS38+'5C1AD_Greater'!AS38+'5C1R_Iberville'!AS38+'5C1N_Delta'!AS38+'5C1S_LC Col Prep'!AS38+'5C1T_Northeast'!AS38+'5C1U_Acadiana Ren'!AS38+'5C1I_LA Key'!AS38+'5C1V_Laf Ren'!AS38+'5C1O_Impact'!AS38+'5C1P_Vision'!AS38+'5C2_LAVCA'!AT38+'5C1H_Southwest'!AS38+'5C1G_JS Clark'!AS38+'5C1AH_BRUP'!AS38+'5C1X_Tangi'!AS38+'5C1Y_GEO'!AS38+'5C1AI_Harmony'!AS38+'5C1AJ_Athlos'!AS38+'5C1AG_Collegiate'!AS38+'5C1M_GEO Mid'!AS38+Placeholder_Tallulah!AS38</f>
        <v>75153</v>
      </c>
      <c r="AU38" s="78">
        <f t="shared" si="1"/>
        <v>0</v>
      </c>
      <c r="AV38" s="87">
        <f t="shared" si="2"/>
        <v>75153</v>
      </c>
      <c r="AW38" s="189"/>
      <c r="AX38" s="74" t="e">
        <f>'5C1B_DArbonne'!AU38+'5C1A_Madison'!AU38+'5C1C_Intl High'!AU38+'5C3_UnvView'!AV38+'5C1F_L.C. Charter'!AU38+'5C1E_LFNO'!AU38+'5C1D_NOMMA'!AU38+'5C1AE_Noble Minds'!AU38+'5C1J_Jeff Chamber'!AU38+'5C1Q_Advantage'!AU38+'5C1AF_JCFA-Laf'!AU38+'5C1W_Willow'!AU38+'5C1Z_Lincoln Prep'!AU38+'5C1AA_Laurel'!AU38+'5C1AB_Apex'!AU38+'5C1AC_Smothers'!AU38+'5C1AD_Greater'!AU38+'5C1R_Iberville'!AU38+'5C1N_Delta'!AU38+'5C1S_LC Col Prep'!AU38+'5C1T_Northeast'!AU38+'5C1U_Acadiana Ren'!AU38+'5C1I_LA Key'!AU38+'5C1V_Laf Ren'!AU38+'5C1O_Impact'!AU38+'5C1P_Vision'!AU38+'5C2_LAVCA'!AV38+'5C1H_Southwest'!AU38+'5C1G_JS Clark'!AU38+'5C1AH_BRUP'!AU38+'5C1X_Tangi'!AU38+'5C1Y_GEO'!AU38+'5C1AI_Harmony'!AU38+'5C1AJ_Athlos'!AU38+'5C1AG_Collegiate'!AU38+'5C1M_GEO Mid'!AU38+Placeholder_Tallulah!#REF!</f>
        <v>#REF!</v>
      </c>
      <c r="AY38" s="74">
        <f t="shared" si="3"/>
        <v>0</v>
      </c>
      <c r="AZ38" s="74" t="e">
        <f t="shared" si="4"/>
        <v>#REF!</v>
      </c>
    </row>
    <row r="39" spans="1:52" ht="16.149999999999999" customHeight="1" x14ac:dyDescent="0.2">
      <c r="A39" s="54">
        <v>33</v>
      </c>
      <c r="B39" s="55" t="s">
        <v>39</v>
      </c>
      <c r="C39" s="319">
        <f>'5C1B_DArbonne'!C39+'5C1A_Madison'!C39+'5C1C_Intl High'!C39+'5C3_UnvView'!C39+'5C1F_L.C. Charter'!C39+'5C1E_LFNO'!C39+'5C1D_NOMMA'!C39+'5C1AE_Noble Minds'!C39+'5C1J_Jeff Chamber'!C39+'5C1Q_Advantage'!C39+'5C1AF_JCFA-Laf'!C39+'5C1W_Willow'!C39+'5C1Z_Lincoln Prep'!C39+'5C1AA_Laurel'!C39+'5C1AB_Apex'!C39+'5C1AC_Smothers'!C39+'5C1AD_Greater'!C39+'5C1R_Iberville'!C39+'5C1N_Delta'!C39+'5C1S_LC Col Prep'!C39+'5C1T_Northeast'!C39+'5C1U_Acadiana Ren'!C39+'5C1I_LA Key'!C39+'5C1V_Laf Ren'!C39+'5C1O_Impact'!C39+'5C1P_Vision'!C39+'5C2_LAVCA'!C39+'5C1H_Southwest'!C39+'5C1G_JS Clark'!C39+'5C1AH_BRUP'!C39+'5C1X_Tangi'!C39+'5C1Y_GEO'!C39+'5C1AI_Harmony'!C39+'5C1AJ_Athlos'!C39+'5C1AG_Collegiate'!C39+'5C1M_GEO Mid'!C39+Placeholder_Tallulah!C39</f>
        <v>0</v>
      </c>
      <c r="D39" s="56">
        <f>'Source Data'!H39</f>
        <v>4700.4408318694122</v>
      </c>
      <c r="E39" s="74">
        <f>'5C1B_DArbonne'!E39+'5C1A_Madison'!E39+'5C1C_Intl High'!E39+'5C3_UnvView'!E39+'5C1F_L.C. Charter'!E39+'5C1E_LFNO'!E39+'5C1D_NOMMA'!E39+'5C1AE_Noble Minds'!E39+'5C1J_Jeff Chamber'!E39+'5C1Q_Advantage'!E39+'5C1AF_JCFA-Laf'!E39+'5C1W_Willow'!E39+'5C1Z_Lincoln Prep'!E39+'5C1AA_Laurel'!E39+'5C1AB_Apex'!E39+'5C1AC_Smothers'!E39+'5C1AD_Greater'!E39+'5C1R_Iberville'!E39+'5C1N_Delta'!E39+'5C1S_LC Col Prep'!E39+'5C1T_Northeast'!E39+'5C1U_Acadiana Ren'!E39+'5C1I_LA Key'!E39+'5C1V_Laf Ren'!E39+'5C1O_Impact'!E39+'5C1P_Vision'!E39+'5C2_LAVCA'!E39+'5C1H_Southwest'!E39+'5C1G_JS Clark'!E39+'5C1AH_BRUP'!E39+'5C1X_Tangi'!E39+'5C1Y_GEO'!E39+'5C1AI_Harmony'!E39+'5C1AJ_Athlos'!E39+'5C1AG_Collegiate'!E39+'5C1M_GEO Mid'!E39+Placeholder_Tallulah!E39</f>
        <v>0</v>
      </c>
      <c r="F39" s="337">
        <f>'5C1B_DArbonne'!F39+'5C1A_Madison'!F39+'5C1C_Intl High'!F39+'5C3_UnvView'!F39+'5C1F_L.C. Charter'!F39+'5C1E_LFNO'!F39+'5C1D_NOMMA'!F39+'5C1AE_Noble Minds'!F39+'5C1J_Jeff Chamber'!F39+'5C1Q_Advantage'!F39+'5C1AF_JCFA-Laf'!F39+'5C1W_Willow'!F39+'5C1Z_Lincoln Prep'!F39+'5C1AA_Laurel'!F39+'5C1AB_Apex'!F39+'5C1AC_Smothers'!F39+'5C1AD_Greater'!F39+'5C1R_Iberville'!F39+'5C1N_Delta'!F39+'5C1S_LC Col Prep'!F39+'5C1T_Northeast'!F39+'5C1U_Acadiana Ren'!F39+'5C1I_LA Key'!F39+'5C1V_Laf Ren'!F39+'5C1O_Impact'!F39+'5C1P_Vision'!F39+'5C2_LAVCA'!F39+'5C1H_Southwest'!F39+'5C1G_JS Clark'!F39+'5C1AH_BRUP'!F39+'5C1X_Tangi'!F39+'5C1Y_GEO'!F39+'5C1AI_Harmony'!F39+'5C1AJ_Athlos'!F39+'5C1AG_Collegiate'!F39+'5C1M_GEO Mid'!F39+Placeholder_Tallulah!F39</f>
        <v>0</v>
      </c>
      <c r="G39" s="56">
        <f>'Source Data'!I39</f>
        <v>624.84576931264041</v>
      </c>
      <c r="H39" s="74">
        <f>'5C1B_DArbonne'!H39+'5C1A_Madison'!H39+'5C1C_Intl High'!H39+'5C3_UnvView'!H39+'5C1F_L.C. Charter'!H39+'5C1E_LFNO'!H39+'5C1D_NOMMA'!H39+'5C1AE_Noble Minds'!H39+'5C1J_Jeff Chamber'!H39+'5C1Q_Advantage'!H39+'5C1AF_JCFA-Laf'!H39+'5C1W_Willow'!H39+'5C1Z_Lincoln Prep'!H39+'5C1AA_Laurel'!H39+'5C1AB_Apex'!H39+'5C1AC_Smothers'!H39+'5C1AD_Greater'!H39+'5C1R_Iberville'!H39+'5C1N_Delta'!H39+'5C1S_LC Col Prep'!H39+'5C1T_Northeast'!H39+'5C1U_Acadiana Ren'!H39+'5C1I_LA Key'!H39+'5C1V_Laf Ren'!H39+'5C1O_Impact'!H39+'5C1P_Vision'!H39+'5C2_LAVCA'!H39+'5C1H_Southwest'!H39+'5C1G_JS Clark'!H39+'5C1AH_BRUP'!H39+'5C1X_Tangi'!H39+'5C1Y_GEO'!H39+'5C1AI_Harmony'!H39+'5C1AJ_Athlos'!H39+'5C1AG_Collegiate'!H39+'5C1M_GEO Mid'!H39+Placeholder_Tallulah!H39</f>
        <v>0</v>
      </c>
      <c r="I39" s="337">
        <f>'5C1B_DArbonne'!I39+'5C1A_Madison'!I39+'5C1C_Intl High'!I39+'5C3_UnvView'!I39+'5C1F_L.C. Charter'!I39+'5C1E_LFNO'!I39+'5C1D_NOMMA'!I39+'5C1AE_Noble Minds'!I39+'5C1J_Jeff Chamber'!I39+'5C1Q_Advantage'!I39+'5C1AF_JCFA-Laf'!I39+'5C1W_Willow'!I39+'5C1Z_Lincoln Prep'!I39+'5C1AA_Laurel'!I39+'5C1AB_Apex'!I39+'5C1AC_Smothers'!I39+'5C1AD_Greater'!I39+'5C1R_Iberville'!I39+'5C1N_Delta'!I39+'5C1S_LC Col Prep'!I39+'5C1T_Northeast'!I39+'5C1U_Acadiana Ren'!I39+'5C1I_LA Key'!I39+'5C1V_Laf Ren'!I39+'5C1O_Impact'!I39+'5C1P_Vision'!I39+'5C2_LAVCA'!I39+'5C1H_Southwest'!I39+'5C1G_JS Clark'!I39+'5C1AH_BRUP'!I39+'5C1X_Tangi'!I39+'5C1Y_GEO'!I39+'5C1AI_Harmony'!I39+'5C1AJ_Athlos'!I39+'5C1AG_Collegiate'!I39+'5C1M_GEO Mid'!I39+Placeholder_Tallulah!I39</f>
        <v>0</v>
      </c>
      <c r="J39" s="56">
        <f>'Source Data'!J39</f>
        <v>170.41248253981104</v>
      </c>
      <c r="K39" s="74">
        <f>'5C1B_DArbonne'!K39+'5C1A_Madison'!K39+'5C1C_Intl High'!K39+'5C3_UnvView'!K39+'5C1F_L.C. Charter'!K39+'5C1E_LFNO'!K39+'5C1D_NOMMA'!K39+'5C1AE_Noble Minds'!K39+'5C1J_Jeff Chamber'!K39+'5C1Q_Advantage'!K39+'5C1AF_JCFA-Laf'!K39+'5C1W_Willow'!K39+'5C1Z_Lincoln Prep'!K39+'5C1AA_Laurel'!K39+'5C1AB_Apex'!K39+'5C1AC_Smothers'!K39+'5C1AD_Greater'!K39+'5C1R_Iberville'!K39+'5C1N_Delta'!K39+'5C1S_LC Col Prep'!K39+'5C1T_Northeast'!K39+'5C1U_Acadiana Ren'!K39+'5C1I_LA Key'!K39+'5C1V_Laf Ren'!K39+'5C1O_Impact'!K39+'5C1P_Vision'!K39+'5C2_LAVCA'!K39+'5C1H_Southwest'!K39+'5C1G_JS Clark'!K39+'5C1AH_BRUP'!K39+'5C1X_Tangi'!K39+'5C1Y_GEO'!K39+'5C1AI_Harmony'!K39+'5C1AJ_Athlos'!K39+'5C1AG_Collegiate'!K39+'5C1M_GEO Mid'!K39+Placeholder_Tallulah!K39</f>
        <v>0</v>
      </c>
      <c r="L39" s="337">
        <f>'5C1B_DArbonne'!L39+'5C1A_Madison'!L39+'5C1C_Intl High'!L39+'5C3_UnvView'!L39+'5C1F_L.C. Charter'!L39+'5C1E_LFNO'!L39+'5C1D_NOMMA'!L39+'5C1AE_Noble Minds'!L39+'5C1J_Jeff Chamber'!L39+'5C1Q_Advantage'!L39+'5C1AF_JCFA-Laf'!L39+'5C1W_Willow'!L39+'5C1Z_Lincoln Prep'!L39+'5C1AA_Laurel'!L39+'5C1AB_Apex'!L39+'5C1AC_Smothers'!L39+'5C1AD_Greater'!L39+'5C1R_Iberville'!L39+'5C1N_Delta'!L39+'5C1S_LC Col Prep'!L39+'5C1T_Northeast'!L39+'5C1U_Acadiana Ren'!L39+'5C1I_LA Key'!L39+'5C1V_Laf Ren'!L39+'5C1O_Impact'!L39+'5C1P_Vision'!L39+'5C2_LAVCA'!L39+'5C1H_Southwest'!L39+'5C1G_JS Clark'!L39+'5C1AH_BRUP'!L39+'5C1X_Tangi'!L39+'5C1Y_GEO'!L39+'5C1AI_Harmony'!L39+'5C1AJ_Athlos'!L39+'5C1AG_Collegiate'!L39+'5C1M_GEO Mid'!L39+Placeholder_Tallulah!L39</f>
        <v>0</v>
      </c>
      <c r="M39" s="56">
        <f>'Source Data'!K39</f>
        <v>4260.3120634952766</v>
      </c>
      <c r="N39" s="74">
        <f>'5C1B_DArbonne'!N39+'5C1A_Madison'!N39+'5C1C_Intl High'!N39+'5C3_UnvView'!N39+'5C1F_L.C. Charter'!N39+'5C1E_LFNO'!N39+'5C1D_NOMMA'!N39+'5C1AE_Noble Minds'!N39+'5C1J_Jeff Chamber'!N39+'5C1Q_Advantage'!N39+'5C1AF_JCFA-Laf'!N39+'5C1W_Willow'!N39+'5C1Z_Lincoln Prep'!N39+'5C1AA_Laurel'!N39+'5C1AB_Apex'!N39+'5C1AC_Smothers'!N39+'5C1AD_Greater'!N39+'5C1R_Iberville'!N39+'5C1N_Delta'!N39+'5C1S_LC Col Prep'!N39+'5C1T_Northeast'!N39+'5C1U_Acadiana Ren'!N39+'5C1I_LA Key'!N39+'5C1V_Laf Ren'!N39+'5C1O_Impact'!N39+'5C1P_Vision'!N39+'5C2_LAVCA'!N39+'5C1H_Southwest'!N39+'5C1G_JS Clark'!N39+'5C1AH_BRUP'!N39+'5C1X_Tangi'!N39+'5C1Y_GEO'!N39+'5C1AI_Harmony'!N39+'5C1AJ_Athlos'!N39+'5C1AG_Collegiate'!N39+'5C1M_GEO Mid'!N39+Placeholder_Tallulah!N39</f>
        <v>0</v>
      </c>
      <c r="O39" s="337">
        <f>'5C1B_DArbonne'!O39+'5C1A_Madison'!O39+'5C1C_Intl High'!O39+'5C3_UnvView'!O39+'5C1F_L.C. Charter'!O39+'5C1E_LFNO'!O39+'5C1D_NOMMA'!O39+'5C1AE_Noble Minds'!O39+'5C1J_Jeff Chamber'!O39+'5C1Q_Advantage'!O39+'5C1AF_JCFA-Laf'!O39+'5C1W_Willow'!O39+'5C1Z_Lincoln Prep'!O39+'5C1AA_Laurel'!O39+'5C1AB_Apex'!O39+'5C1AC_Smothers'!O39+'5C1AD_Greater'!O39+'5C1R_Iberville'!O39+'5C1N_Delta'!O39+'5C1S_LC Col Prep'!O39+'5C1T_Northeast'!O39+'5C1U_Acadiana Ren'!O39+'5C1I_LA Key'!O39+'5C1V_Laf Ren'!O39+'5C1O_Impact'!O39+'5C1P_Vision'!O39+'5C2_LAVCA'!O39+'5C1H_Southwest'!O39+'5C1G_JS Clark'!O39+'5C1AH_BRUP'!O39+'5C1X_Tangi'!O39+'5C1Y_GEO'!O39+'5C1AI_Harmony'!O39+'5C1AJ_Athlos'!O39+'5C1AG_Collegiate'!O39+'5C1M_GEO Mid'!O39+Placeholder_Tallulah!O39</f>
        <v>0</v>
      </c>
      <c r="P39" s="56">
        <f>'Source Data'!L39</f>
        <v>1704.1248253981105</v>
      </c>
      <c r="Q39" s="74">
        <f>'5C1B_DArbonne'!Q39+'5C1A_Madison'!Q39+'5C1C_Intl High'!Q39+'5C3_UnvView'!Q39+'5C1F_L.C. Charter'!Q39+'5C1E_LFNO'!Q39+'5C1D_NOMMA'!Q39+'5C1AE_Noble Minds'!Q39+'5C1J_Jeff Chamber'!Q39+'5C1Q_Advantage'!Q39+'5C1AF_JCFA-Laf'!Q39+'5C1W_Willow'!Q39+'5C1Z_Lincoln Prep'!Q39+'5C1AA_Laurel'!Q39+'5C1AB_Apex'!Q39+'5C1AC_Smothers'!Q39+'5C1AD_Greater'!Q39+'5C1R_Iberville'!Q39+'5C1N_Delta'!Q39+'5C1S_LC Col Prep'!Q39+'5C1T_Northeast'!Q39+'5C1U_Acadiana Ren'!Q39+'5C1I_LA Key'!Q39+'5C1V_Laf Ren'!Q39+'5C1O_Impact'!Q39+'5C1P_Vision'!Q39+'5C2_LAVCA'!Q39+'5C1H_Southwest'!Q39+'5C1G_JS Clark'!Q39+'5C1AH_BRUP'!Q39+'5C1X_Tangi'!Q39+'5C1Y_GEO'!Q39+'5C1AI_Harmony'!Q39+'5C1AJ_Athlos'!Q39+'5C1AG_Collegiate'!Q39+'5C1M_GEO Mid'!Q39+Placeholder_Tallulah!Q39</f>
        <v>0</v>
      </c>
      <c r="R39" s="93">
        <f>'5C1B_DArbonne'!R39+'5C1A_Madison'!R39+'5C1C_Intl High'!R39+'5C3_UnvView'!R39+'5C1F_L.C. Charter'!R39+'5C1E_LFNO'!R39+'5C1D_NOMMA'!R39+'5C1AE_Noble Minds'!R39+'5C1J_Jeff Chamber'!R39+'5C1Q_Advantage'!R39+'5C1AF_JCFA-Laf'!R39+'5C1W_Willow'!R39+'5C1Z_Lincoln Prep'!R39+'5C1AA_Laurel'!R39+'5C1AB_Apex'!R39+'5C1AC_Smothers'!R39+'5C1AD_Greater'!R39+'5C1R_Iberville'!R39+'5C1N_Delta'!R39+'5C1S_LC Col Prep'!R39+'5C1T_Northeast'!R39+'5C1U_Acadiana Ren'!R39+'5C1I_LA Key'!R39+'5C1V_Laf Ren'!R39+'5C1O_Impact'!R39+'5C1P_Vision'!R39+'5C2_LAVCA'!R39+'5C1H_Southwest'!R39+'5C1G_JS Clark'!R39+'5C1AH_BRUP'!R39+'5C1X_Tangi'!R39+'5C1Y_GEO'!R39+'5C1AI_Harmony'!R39+'5C1AJ_Athlos'!R39+'5C1AG_Collegiate'!R39+'5C1M_GEO Mid'!R39+Placeholder_Tallulah!R39</f>
        <v>2228794</v>
      </c>
      <c r="S39" s="1373">
        <f>'5C3_UnvView'!S39+'5C2_LAVCA'!S39</f>
        <v>1552</v>
      </c>
      <c r="T39" s="56">
        <f>'5C1B_DArbonne'!S39+'5C1A_Madison'!S39+'5C1C_Intl High'!S39+'5C3_UnvView'!T39+'5C1F_L.C. Charter'!S39+'5C1E_LFNO'!S39+'5C1D_NOMMA'!S39+'5C1AE_Noble Minds'!S39+'5C1J_Jeff Chamber'!S39+'5C1Q_Advantage'!S39+'5C1AF_JCFA-Laf'!S39+'5C1W_Willow'!S39+'5C1Z_Lincoln Prep'!S39+'5C1AA_Laurel'!S39+'5C1AB_Apex'!S39+'5C1AC_Smothers'!S39+'5C1AD_Greater'!S39+'5C1R_Iberville'!S39+'5C1N_Delta'!S39+'5C1S_LC Col Prep'!S39+'5C1T_Northeast'!S39+'5C1U_Acadiana Ren'!S39+'5C1I_LA Key'!S39+'5C1V_Laf Ren'!S39+'5C1O_Impact'!S39+'5C1P_Vision'!S39+'5C2_LAVCA'!T39+'5C1H_Southwest'!S39+'5C1G_JS Clark'!S39+'5C1AH_BRUP'!S39+'5C1X_Tangi'!S39+'5C1Y_GEO'!S39+'5C1AI_Harmony'!S39+'5C1AJ_Athlos'!S39+'5C1AG_Collegiate'!S39+'5C1M_GEO Mid'!S39+Placeholder_Tallulah!S39</f>
        <v>0</v>
      </c>
      <c r="U39" s="56">
        <f>'5C1B_DArbonne'!T39+'5C1A_Madison'!T39+'5C1C_Intl High'!T39+'5C3_UnvView'!U39+'5C1F_L.C. Charter'!T39+'5C1E_LFNO'!T39+'5C1D_NOMMA'!T39+'5C1AE_Noble Minds'!T39+'5C1J_Jeff Chamber'!T39+'5C1Q_Advantage'!T39+'5C1AF_JCFA-Laf'!T39+'5C1W_Willow'!T39+'5C1Z_Lincoln Prep'!T39+'5C1AA_Laurel'!T39+'5C1AB_Apex'!T39+'5C1AC_Smothers'!T39+'5C1AD_Greater'!T39+'5C1R_Iberville'!T39+'5C1N_Delta'!T39+'5C1S_LC Col Prep'!T39+'5C1T_Northeast'!T39+'5C1U_Acadiana Ren'!T39+'5C1I_LA Key'!T39+'5C1V_Laf Ren'!T39+'5C1O_Impact'!T39+'5C1P_Vision'!T39+'5C2_LAVCA'!U39+'5C1H_Southwest'!T39+'5C1G_JS Clark'!T39+'5C1AH_BRUP'!T39+'5C1X_Tangi'!T39+'5C1Y_GEO'!T39+'5C1AI_Harmony'!T39+'5C1AJ_Athlos'!T39+'5C1AG_Collegiate'!T39+'5C1M_GEO Mid'!T39+Placeholder_Tallulah!T39</f>
        <v>0</v>
      </c>
      <c r="V39" s="57">
        <f>'5C1B_DArbonne'!U39+'5C1A_Madison'!U39+'5C1C_Intl High'!U39+'5C3_UnvView'!V39+'5C1F_L.C. Charter'!U39+'5C1E_LFNO'!U39+'5C1D_NOMMA'!U39+'5C1AE_Noble Minds'!U39+'5C1J_Jeff Chamber'!U39+'5C1Q_Advantage'!U39+'5C1AF_JCFA-Laf'!U39+'5C1W_Willow'!U39+'5C1Z_Lincoln Prep'!U39+'5C1AA_Laurel'!U39+'5C1AB_Apex'!U39+'5C1AC_Smothers'!U39+'5C1AD_Greater'!U39+'5C1R_Iberville'!U39+'5C1N_Delta'!U39+'5C1S_LC Col Prep'!U39+'5C1T_Northeast'!U39+'5C1U_Acadiana Ren'!U39+'5C1I_LA Key'!U39+'5C1V_Laf Ren'!U39+'5C1O_Impact'!U39+'5C1P_Vision'!U39+'5C2_LAVCA'!V39+'5C1H_Southwest'!U39+'5C1G_JS Clark'!U39+'5C1AH_BRUP'!U39+'5C1X_Tangi'!U39+'5C1Y_GEO'!U39+'5C1AI_Harmony'!U39+'5C1AJ_Athlos'!U39+'5C1AG_Collegiate'!U39+'5C1M_GEO Mid'!U39+Placeholder_Tallulah!U39</f>
        <v>0</v>
      </c>
      <c r="W39" s="93">
        <f>'5C1B_DArbonne'!V39+'5C1A_Madison'!V39+'5C1C_Intl High'!V39+'5C3_UnvView'!W39+'5C1F_L.C. Charter'!V39+'5C1E_LFNO'!V39+'5C1D_NOMMA'!V39+'5C1AE_Noble Minds'!V39+'5C1J_Jeff Chamber'!V39+'5C1Q_Advantage'!V39+'5C1AF_JCFA-Laf'!V39+'5C1W_Willow'!V39+'5C1Z_Lincoln Prep'!V39+'5C1AA_Laurel'!V39+'5C1AB_Apex'!V39+'5C1AC_Smothers'!V39+'5C1AD_Greater'!V39+'5C1R_Iberville'!V39+'5C1N_Delta'!V39+'5C1S_LC Col Prep'!V39+'5C1T_Northeast'!V39+'5C1U_Acadiana Ren'!V39+'5C1I_LA Key'!V39+'5C1V_Laf Ren'!V39+'5C1O_Impact'!V39+'5C1P_Vision'!V39+'5C2_LAVCA'!W39+'5C1H_Southwest'!V39+'5C1G_JS Clark'!V39+'5C1AH_BRUP'!V39+'5C1X_Tangi'!V39+'5C1Y_GEO'!V39+'5C1AI_Harmony'!V39+'5C1AJ_Athlos'!V39+'5C1AG_Collegiate'!V39+'5C1M_GEO Mid'!V39+Placeholder_Tallulah!V39</f>
        <v>0</v>
      </c>
      <c r="X39" s="74">
        <f>'5C1B_DArbonne'!W39+'5C1A_Madison'!W39+'5C1C_Intl High'!W39+'5C3_UnvView'!X39+'5C1F_L.C. Charter'!W39+'5C1E_LFNO'!W39+'5C1D_NOMMA'!W39+'5C1AE_Noble Minds'!W39+'5C1J_Jeff Chamber'!W39+'5C1Q_Advantage'!W39+'5C1AF_JCFA-Laf'!W39+'5C1W_Willow'!W39+'5C1Z_Lincoln Prep'!W39+'5C1AA_Laurel'!W39+'5C1AB_Apex'!W39+'5C1AC_Smothers'!W39+'5C1AD_Greater'!W39+'5C1R_Iberville'!W39+'5C1N_Delta'!W39+'5C1S_LC Col Prep'!W39+'5C1T_Northeast'!W39+'5C1U_Acadiana Ren'!W39+'5C1I_LA Key'!W39+'5C1V_Laf Ren'!W39+'5C1O_Impact'!W39+'5C1P_Vision'!W39+'5C2_LAVCA'!X39+'5C1H_Southwest'!W39+'5C1G_JS Clark'!W39+'5C1AH_BRUP'!W39+'5C1X_Tangi'!W39+'5C1Y_GEO'!W39+'5C1AI_Harmony'!W39+'5C1AJ_Athlos'!W39+'5C1AG_Collegiate'!W39+'5C1M_GEO Mid'!W39+Placeholder_Tallulah!W39</f>
        <v>0</v>
      </c>
      <c r="Y39" s="93">
        <f>'5C1B_DArbonne'!X39+'5C1A_Madison'!X39+'5C1C_Intl High'!X39+'5C3_UnvView'!Y39+'5C1F_L.C. Charter'!X39+'5C1E_LFNO'!X39+'5C1D_NOMMA'!X39+'5C1AE_Noble Minds'!X39+'5C1J_Jeff Chamber'!X39+'5C1Q_Advantage'!X39+'5C1AF_JCFA-Laf'!X39+'5C1W_Willow'!X39+'5C1Z_Lincoln Prep'!X39+'5C1AA_Laurel'!X39+'5C1AB_Apex'!X39+'5C1AC_Smothers'!X39+'5C1AD_Greater'!X39+'5C1R_Iberville'!X39+'5C1N_Delta'!X39+'5C1S_LC Col Prep'!X39+'5C1T_Northeast'!X39+'5C1U_Acadiana Ren'!X39+'5C1I_LA Key'!X39+'5C1V_Laf Ren'!X39+'5C1O_Impact'!X39+'5C1P_Vision'!X39+'5C2_LAVCA'!Y39+'5C1H_Southwest'!X39+'5C1G_JS Clark'!X39+'5C1AH_BRUP'!X39+'5C1X_Tangi'!X39+'5C1Y_GEO'!X39+'5C1AI_Harmony'!X39+'5C1AJ_Athlos'!X39+'5C1AG_Collegiate'!X39+'5C1M_GEO Mid'!X39+Placeholder_Tallulah!X39</f>
        <v>0</v>
      </c>
      <c r="Z39" s="56">
        <f>'5C1B_DArbonne'!Y39+'5C1A_Madison'!Y39+'5C1C_Intl High'!Y39+'5C3_UnvView'!Z39+'5C1F_L.C. Charter'!Y39+'5C1E_LFNO'!Y39+'5C1D_NOMMA'!Y39+'5C1AE_Noble Minds'!Y39+'5C1J_Jeff Chamber'!Y39+'5C1Q_Advantage'!Y39+'5C1AF_JCFA-Laf'!Y39+'5C1W_Willow'!Y39+'5C1Z_Lincoln Prep'!Y39+'5C1AA_Laurel'!Y39+'5C1AB_Apex'!Y39+'5C1AC_Smothers'!Y39+'5C1AD_Greater'!Y39+'5C1R_Iberville'!Y39+'5C1N_Delta'!Y39+'5C1S_LC Col Prep'!Y39+'5C1T_Northeast'!Y39+'5C1U_Acadiana Ren'!Y39+'5C1I_LA Key'!Y39+'5C1V_Laf Ren'!Y39+'5C1O_Impact'!Y39+'5C1P_Vision'!Y39+'5C2_LAVCA'!Z39+'5C1H_Southwest'!Y39+'5C1G_JS Clark'!Y39+'5C1AH_BRUP'!Y39+'5C1X_Tangi'!Y39+'5C1Y_GEO'!Y39+'5C1AI_Harmony'!Y39+'5C1AJ_Athlos'!Y39+'5C1AG_Collegiate'!Y39+'5C1M_GEO Mid'!Y39+Placeholder_Tallulah!Y39</f>
        <v>0</v>
      </c>
      <c r="AA39" s="93">
        <f>'5C1B_DArbonne'!Z39+'5C1A_Madison'!Z39+'5C1C_Intl High'!Z39+'5C3_UnvView'!AA39+'5C1F_L.C. Charter'!Z39+'5C1E_LFNO'!Z39+'5C1D_NOMMA'!Z39+'5C1AE_Noble Minds'!Z39+'5C1J_Jeff Chamber'!Z39+'5C1Q_Advantage'!Z39+'5C1AF_JCFA-Laf'!Z39+'5C1W_Willow'!Z39+'5C1Z_Lincoln Prep'!Z39+'5C1AA_Laurel'!Z39+'5C1AB_Apex'!Z39+'5C1AC_Smothers'!Z39+'5C1AD_Greater'!Z39+'5C1R_Iberville'!Z39+'5C1N_Delta'!Z39+'5C1S_LC Col Prep'!Z39+'5C1T_Northeast'!Z39+'5C1U_Acadiana Ren'!Z39+'5C1I_LA Key'!Z39+'5C1V_Laf Ren'!Z39+'5C1O_Impact'!Z39+'5C1P_Vision'!Z39+'5C2_LAVCA'!AA39+'5C1H_Southwest'!Z39+'5C1G_JS Clark'!Z39+'5C1AH_BRUP'!Z39+'5C1X_Tangi'!Z39+'5C1Y_GEO'!Z39+'5C1AI_Harmony'!Z39+'5C1AJ_Athlos'!Z39+'5C1AG_Collegiate'!Z39+'5C1M_GEO Mid'!Z39+Placeholder_Tallulah!Z39</f>
        <v>0</v>
      </c>
      <c r="AB39" s="56">
        <f>'5C1B_DArbonne'!AA39+'5C1A_Madison'!AA39+'5C1C_Intl High'!AA39+'5C3_UnvView'!AB39+'5C1F_L.C. Charter'!AA39+'5C1E_LFNO'!AA39+'5C1D_NOMMA'!AA39+'5C1AE_Noble Minds'!AA39+'5C1J_Jeff Chamber'!AA39+'5C1Q_Advantage'!AA39+'5C1AF_JCFA-Laf'!AA39+'5C1W_Willow'!AA39+'5C1Z_Lincoln Prep'!AA39+'5C1AA_Laurel'!AA39+'5C1AB_Apex'!AA39+'5C1AC_Smothers'!AA39+'5C1AD_Greater'!AA39+'5C1R_Iberville'!AA39+'5C1N_Delta'!AA39+'5C1S_LC Col Prep'!AA39+'5C1T_Northeast'!AA39+'5C1U_Acadiana Ren'!AA39+'5C1I_LA Key'!AA39+'5C1V_Laf Ren'!AA39+'5C1O_Impact'!AA39+'5C1P_Vision'!AA39+'5C2_LAVCA'!AB39+'5C1H_Southwest'!AA39+'5C1G_JS Clark'!AA39+'5C1AH_BRUP'!AA39+'5C1X_Tangi'!AA39+'5C1Y_GEO'!AA39+'5C1AI_Harmony'!AA39+'5C1AJ_Athlos'!AA39+'5C1AG_Collegiate'!AA39+'5C1M_GEO Mid'!AA39+Placeholder_Tallulah!AA39</f>
        <v>0</v>
      </c>
      <c r="AC39" s="56">
        <f>'5C1B_DArbonne'!AB39+'5C1A_Madison'!AB39+'5C1C_Intl High'!AB39+'5C3_UnvView'!AC39+'5C1F_L.C. Charter'!AB39+'5C1E_LFNO'!AB39+'5C1D_NOMMA'!AB39+'5C1AE_Noble Minds'!AB39+'5C1J_Jeff Chamber'!AB39+'5C1Q_Advantage'!AB39+'5C1AF_JCFA-Laf'!AB39+'5C1W_Willow'!AB39+'5C1Z_Lincoln Prep'!AB39+'5C1AA_Laurel'!AB39+'5C1AB_Apex'!AB39+'5C1AC_Smothers'!AB39+'5C1AD_Greater'!AB39+'5C1R_Iberville'!AB39+'5C1N_Delta'!AB39+'5C1S_LC Col Prep'!AB39+'5C1T_Northeast'!AB39+'5C1U_Acadiana Ren'!AB39+'5C1I_LA Key'!AB39+'5C1V_Laf Ren'!AB39+'5C1O_Impact'!AB39+'5C1P_Vision'!AB39+'5C2_LAVCA'!AC39+'5C1H_Southwest'!AB39+'5C1G_JS Clark'!AB39+'5C1AH_BRUP'!AB39+'5C1X_Tangi'!AB39+'5C1Y_GEO'!AB39+'5C1AI_Harmony'!AB39+'5C1AJ_Athlos'!AB39+'5C1AG_Collegiate'!AB39+'5C1M_GEO Mid'!AB39+Placeholder_Tallulah!AB39</f>
        <v>0</v>
      </c>
      <c r="AD39" s="93">
        <f>'5C1B_DArbonne'!AC39+'5C1A_Madison'!AC39+'5C1C_Intl High'!AC39+'5C3_UnvView'!AD39+'5C1F_L.C. Charter'!AC39+'5C1E_LFNO'!AC39+'5C1D_NOMMA'!AC39+'5C1AE_Noble Minds'!AC39+'5C1J_Jeff Chamber'!AC39+'5C1Q_Advantage'!AC39+'5C1AF_JCFA-Laf'!AC39+'5C1W_Willow'!AC39+'5C1Z_Lincoln Prep'!AC39+'5C1AA_Laurel'!AC39+'5C1AB_Apex'!AC39+'5C1AC_Smothers'!AC39+'5C1AD_Greater'!AC39+'5C1R_Iberville'!AC39+'5C1N_Delta'!AC39+'5C1S_LC Col Prep'!AC39+'5C1T_Northeast'!AC39+'5C1U_Acadiana Ren'!AC39+'5C1I_LA Key'!AC39+'5C1V_Laf Ren'!AC39+'5C1O_Impact'!AC39+'5C1P_Vision'!AC39+'5C2_LAVCA'!AD39+'5C1H_Southwest'!AC39+'5C1G_JS Clark'!AC39+'5C1AH_BRUP'!AC39+'5C1X_Tangi'!AC39+'5C1Y_GEO'!AC39+'5C1AI_Harmony'!AC39+'5C1AJ_Athlos'!AC39+'5C1AG_Collegiate'!AC39+'5C1M_GEO Mid'!AC39+Placeholder_Tallulah!AC39</f>
        <v>0</v>
      </c>
      <c r="AE39" s="97">
        <f>'5C1B_DArbonne'!AD39+'5C1A_Madison'!AD39+'5C1C_Intl High'!AD39+'5C3_UnvView'!AE39+'5C1F_L.C. Charter'!AD39+'5C1E_LFNO'!AD39+'5C1D_NOMMA'!AD39+'5C1AE_Noble Minds'!AD39+'5C1J_Jeff Chamber'!AD39+'5C1Q_Advantage'!AD39+'5C1AF_JCFA-Laf'!AD39+'5C1W_Willow'!AD39+'5C1Z_Lincoln Prep'!AD39+'5C1AA_Laurel'!AD39+'5C1AB_Apex'!AD39+'5C1AC_Smothers'!AD39+'5C1AD_Greater'!AD39+'5C1R_Iberville'!AD39+'5C1N_Delta'!AD39+'5C1S_LC Col Prep'!AD39+'5C1T_Northeast'!AD39+'5C1U_Acadiana Ren'!AD39+'5C1I_LA Key'!AD39+'5C1V_Laf Ren'!AD39+'5C1O_Impact'!AD39+'5C1P_Vision'!AD39+'5C2_LAVCA'!AE39+'5C1H_Southwest'!AD39+'5C1G_JS Clark'!AD39+'5C1AH_BRUP'!AD39+'5C1X_Tangi'!AD39+'5C1Y_GEO'!AD39+'5C1AI_Harmony'!AD39+'5C1AJ_Athlos'!AD39+'5C1AG_Collegiate'!AD39+'5C1M_GEO Mid'!AD39+Placeholder_Tallulah!AD39</f>
        <v>0</v>
      </c>
      <c r="AF39" s="75">
        <f>'Source Data'!N39</f>
        <v>3751</v>
      </c>
      <c r="AG39" s="90">
        <f>'5C1B_DArbonne'!AF39+'5C1A_Madison'!AF39+'5C1C_Intl High'!AF39+'5C3_UnvView'!AG39+'5C1F_L.C. Charter'!AF39+'5C1E_LFNO'!AF39+'5C1D_NOMMA'!AF39+'5C1AE_Noble Minds'!AF39+'5C1J_Jeff Chamber'!AF39+'5C1Q_Advantage'!AF39+'5C1AF_JCFA-Laf'!AF39+'5C1W_Willow'!AF39+'5C1Z_Lincoln Prep'!AF39+'5C1AA_Laurel'!AF39+'5C1AB_Apex'!AF39+'5C1AC_Smothers'!AF39+'5C1AD_Greater'!AF39+'5C1R_Iberville'!AF39+'5C1N_Delta'!AF39+'5C1S_LC Col Prep'!AF39+'5C1T_Northeast'!AF39+'5C1U_Acadiana Ren'!AF39+'5C1I_LA Key'!AF39+'5C1V_Laf Ren'!AF39+'5C1O_Impact'!AF39+'5C1P_Vision'!AF39+'5C2_LAVCA'!AG39+'5C1H_Southwest'!AF39+'5C1G_JS Clark'!AF39+'5C1AH_BRUP'!AF39+'5C1X_Tangi'!AF39+'5C1Y_GEO'!AF39+'5C1AI_Harmony'!AF39+'5C1AJ_Athlos'!AF39+'5C1AG_Collegiate'!AF39+'5C1M_GEO Mid'!AF39+Placeholder_Tallulah!AF39</f>
        <v>0</v>
      </c>
      <c r="AH39" s="319">
        <f>'5C1B_DArbonne'!AG39+'5C1A_Madison'!AG39+'5C1C_Intl High'!AG39+'5C3_UnvView'!AH39+'5C1F_L.C. Charter'!AG39+'5C1E_LFNO'!AG39+'5C1D_NOMMA'!AG39+'5C1AE_Noble Minds'!AG39+'5C1J_Jeff Chamber'!AG39+'5C1Q_Advantage'!AG39+'5C1AF_JCFA-Laf'!AG39+'5C1W_Willow'!AG39+'5C1Z_Lincoln Prep'!AG39+'5C1AA_Laurel'!AG39+'5C1AB_Apex'!AG39+'5C1AC_Smothers'!AG39+'5C1AD_Greater'!AG39+'5C1R_Iberville'!AG39+'5C1N_Delta'!AG39+'5C1S_LC Col Prep'!AG39+'5C1T_Northeast'!AG39+'5C1U_Acadiana Ren'!AG39+'5C1I_LA Key'!AG39+'5C1V_Laf Ren'!AG39+'5C1O_Impact'!AG39+'5C1P_Vision'!AG39+'5C2_LAVCA'!AH39+'5C1H_Southwest'!AG39+'5C1G_JS Clark'!AG39+'5C1AH_BRUP'!AG39+'5C1X_Tangi'!AG39+'5C1Y_GEO'!AG39+'5C1AI_Harmony'!AG39+'5C1AJ_Athlos'!AG39+'5C1AG_Collegiate'!AG39+'5C1M_GEO Mid'!AG39+Placeholder_Tallulah!AG39</f>
        <v>0</v>
      </c>
      <c r="AI39" s="75">
        <f>'5C1B_DArbonne'!AH39+'5C1A_Madison'!AH39+'5C1C_Intl High'!AH39+'5C3_UnvView'!AI39+'5C1F_L.C. Charter'!AH39+'5C1E_LFNO'!AH39+'5C1D_NOMMA'!AH39+'5C1AE_Noble Minds'!AH39+'5C1J_Jeff Chamber'!AH39+'5C1Q_Advantage'!AH39+'5C1AF_JCFA-Laf'!AH39+'5C1W_Willow'!AH39+'5C1Z_Lincoln Prep'!AH39+'5C1AA_Laurel'!AH39+'5C1AB_Apex'!AH39+'5C1AC_Smothers'!AH39+'5C1AD_Greater'!AH39+'5C1R_Iberville'!AH39+'5C1N_Delta'!AH39+'5C1S_LC Col Prep'!AH39+'5C1T_Northeast'!AH39+'5C1U_Acadiana Ren'!AH39+'5C1I_LA Key'!AH39+'5C1V_Laf Ren'!AH39+'5C1O_Impact'!AH39+'5C1P_Vision'!AH39+'5C2_LAVCA'!AI39+'5C1H_Southwest'!AH39+'5C1G_JS Clark'!AH39+'5C1AH_BRUP'!AH39+'5C1X_Tangi'!AH39+'5C1Y_GEO'!AH39+'5C1AI_Harmony'!AH39+'5C1AJ_Athlos'!AH39+'5C1AG_Collegiate'!AH39+'5C1M_GEO Mid'!AH39+Placeholder_Tallulah!AH39</f>
        <v>0</v>
      </c>
      <c r="AJ39" s="319">
        <f>'5C1B_DArbonne'!AI39+'5C1A_Madison'!AI39+'5C1C_Intl High'!AI39+'5C3_UnvView'!AJ39+'5C1F_L.C. Charter'!AI39+'5C1E_LFNO'!AI39+'5C1D_NOMMA'!AI39+'5C1AE_Noble Minds'!AI39+'5C1J_Jeff Chamber'!AI39+'5C1Q_Advantage'!AI39+'5C1AF_JCFA-Laf'!AI39+'5C1W_Willow'!AI39+'5C1Z_Lincoln Prep'!AI39+'5C1AA_Laurel'!AI39+'5C1AB_Apex'!AI39+'5C1AC_Smothers'!AI39+'5C1AD_Greater'!AI39+'5C1R_Iberville'!AI39+'5C1N_Delta'!AI39+'5C1S_LC Col Prep'!AI39+'5C1T_Northeast'!AI39+'5C1U_Acadiana Ren'!AI39+'5C1I_LA Key'!AI39+'5C1V_Laf Ren'!AI39+'5C1O_Impact'!AI39+'5C1P_Vision'!AI39+'5C2_LAVCA'!AJ39+'5C1H_Southwest'!AI39+'5C1G_JS Clark'!AI39+'5C1AH_BRUP'!AI39+'5C1X_Tangi'!AI39+'5C1Y_GEO'!AI39+'5C1AI_Harmony'!AI39+'5C1AJ_Athlos'!AI39+'5C1AG_Collegiate'!AI39+'5C1M_GEO Mid'!AI39+Placeholder_Tallulah!AI39</f>
        <v>0</v>
      </c>
      <c r="AK39" s="77">
        <f>'5C1B_DArbonne'!AJ39+'5C1A_Madison'!AJ39+'5C1C_Intl High'!AJ39+'5C3_UnvView'!AK39+'5C1F_L.C. Charter'!AJ39+'5C1E_LFNO'!AJ39+'5C1D_NOMMA'!AJ39+'5C1AE_Noble Minds'!AJ39+'5C1J_Jeff Chamber'!AJ39+'5C1Q_Advantage'!AJ39+'5C1AF_JCFA-Laf'!AJ39+'5C1W_Willow'!AJ39+'5C1Z_Lincoln Prep'!AJ39+'5C1AA_Laurel'!AJ39+'5C1AB_Apex'!AJ39+'5C1AC_Smothers'!AJ39+'5C1AD_Greater'!AJ39+'5C1R_Iberville'!AJ39+'5C1N_Delta'!AJ39+'5C1S_LC Col Prep'!AJ39+'5C1T_Northeast'!AJ39+'5C1U_Acadiana Ren'!AJ39+'5C1I_LA Key'!AJ39+'5C1V_Laf Ren'!AJ39+'5C1O_Impact'!AJ39+'5C1P_Vision'!AJ39+'5C2_LAVCA'!AK39+'5C1H_Southwest'!AJ39+'5C1G_JS Clark'!AJ39+'5C1AH_BRUP'!AJ39+'5C1X_Tangi'!AJ39+'5C1Y_GEO'!AJ39+'5C1AI_Harmony'!AJ39+'5C1AJ_Athlos'!AJ39+'5C1AG_Collegiate'!AJ39+'5C1M_GEO Mid'!AJ39+Placeholder_Tallulah!AJ39</f>
        <v>0</v>
      </c>
      <c r="AL39" s="76">
        <f>'5C1B_DArbonne'!AK39+'5C1A_Madison'!AK39+'5C1C_Intl High'!AK39+'5C3_UnvView'!AL39+'5C1F_L.C. Charter'!AK39+'5C1E_LFNO'!AK39+'5C1D_NOMMA'!AK39+'5C1AE_Noble Minds'!AK39+'5C1J_Jeff Chamber'!AK39+'5C1Q_Advantage'!AK39+'5C1AF_JCFA-Laf'!AK39+'5C1W_Willow'!AK39+'5C1Z_Lincoln Prep'!AK39+'5C1AA_Laurel'!AK39+'5C1AB_Apex'!AK39+'5C1AC_Smothers'!AK39+'5C1AD_Greater'!AK39+'5C1R_Iberville'!AK39+'5C1N_Delta'!AK39+'5C1S_LC Col Prep'!AK39+'5C1T_Northeast'!AK39+'5C1U_Acadiana Ren'!AK39+'5C1I_LA Key'!AK39+'5C1V_Laf Ren'!AK39+'5C1O_Impact'!AK39+'5C1P_Vision'!AK39+'5C2_LAVCA'!AL39+'5C1H_Southwest'!AK39+'5C1G_JS Clark'!AK39+'5C1AH_BRUP'!AK39+'5C1X_Tangi'!AK39+'5C1Y_GEO'!AK39+'5C1AI_Harmony'!AK39+'5C1AJ_Athlos'!AK39+'5C1AG_Collegiate'!AK39+'5C1M_GEO Mid'!AK39+Placeholder_Tallulah!AK39</f>
        <v>0</v>
      </c>
      <c r="AM39" s="90">
        <f>'5C1B_DArbonne'!AL39+'5C1A_Madison'!AL39+'5C1C_Intl High'!AL39+'5C3_UnvView'!AM39+'5C1F_L.C. Charter'!AL39+'5C1E_LFNO'!AL39+'5C1D_NOMMA'!AL39+'5C1AE_Noble Minds'!AL39+'5C1J_Jeff Chamber'!AL39+'5C1Q_Advantage'!AL39+'5C1AF_JCFA-Laf'!AL39+'5C1W_Willow'!AL39+'5C1Z_Lincoln Prep'!AL39+'5C1AA_Laurel'!AL39+'5C1AB_Apex'!AL39+'5C1AC_Smothers'!AL39+'5C1AD_Greater'!AL39+'5C1R_Iberville'!AL39+'5C1N_Delta'!AL39+'5C1S_LC Col Prep'!AL39+'5C1T_Northeast'!AL39+'5C1U_Acadiana Ren'!AL39+'5C1I_LA Key'!AL39+'5C1V_Laf Ren'!AL39+'5C1O_Impact'!AL39+'5C1P_Vision'!AL39+'5C2_LAVCA'!AM39+'5C1H_Southwest'!AL39+'5C1G_JS Clark'!AL39+'5C1AH_BRUP'!AL39+'5C1X_Tangi'!AL39+'5C1Y_GEO'!AL39+'5C1AI_Harmony'!AL39+'5C1AJ_Athlos'!AL39+'5C1AG_Collegiate'!AL39+'5C1M_GEO Mid'!AL39+Placeholder_Tallulah!AL39</f>
        <v>1244020</v>
      </c>
      <c r="AN39" s="79">
        <f>'5C1B_DArbonne'!AM39+'5C1A_Madison'!AM39+'5C1C_Intl High'!AM39+'5C3_UnvView'!AN39+'5C1F_L.C. Charter'!AM39+'5C1E_LFNO'!AM39+'5C1D_NOMMA'!AM39+'5C1AE_Noble Minds'!AM39+'5C1J_Jeff Chamber'!AM39+'5C1Q_Advantage'!AM39+'5C1AF_JCFA-Laf'!AM39+'5C1W_Willow'!AM39+'5C1Z_Lincoln Prep'!AM39+'5C1AA_Laurel'!AM39+'5C1AB_Apex'!AM39+'5C1AC_Smothers'!AM39+'5C1AD_Greater'!AM39+'5C1R_Iberville'!AM39+'5C1N_Delta'!AM39+'5C1S_LC Col Prep'!AM39+'5C1T_Northeast'!AM39+'5C1U_Acadiana Ren'!AM39+'5C1I_LA Key'!AM39+'5C1V_Laf Ren'!AM39+'5C1O_Impact'!AM39+'5C1P_Vision'!AM39+'5C2_LAVCA'!AN39+'5C1H_Southwest'!AM39+'5C1G_JS Clark'!AM39+'5C1AH_BRUP'!AM39+'5C1X_Tangi'!AM39+'5C1Y_GEO'!AM39+'5C1AI_Harmony'!AM39+'5C1AJ_Athlos'!AM39+'5C1AG_Collegiate'!AM39+'5C1M_GEO Mid'!AM39+Placeholder_Tallulah!AM39</f>
        <v>0</v>
      </c>
      <c r="AO39" s="90">
        <f>'5C1B_DArbonne'!AN39+'5C1A_Madison'!AN39+'5C1C_Intl High'!AN39+'5C3_UnvView'!AO39+'5C1F_L.C. Charter'!AN39+'5C1E_LFNO'!AN39+'5C1D_NOMMA'!AN39+'5C1AE_Noble Minds'!AN39+'5C1J_Jeff Chamber'!AN39+'5C1Q_Advantage'!AN39+'5C1AF_JCFA-Laf'!AN39+'5C1W_Willow'!AN39+'5C1Z_Lincoln Prep'!AN39+'5C1AA_Laurel'!AN39+'5C1AB_Apex'!AN39+'5C1AC_Smothers'!AN39+'5C1AD_Greater'!AN39+'5C1R_Iberville'!AN39+'5C1N_Delta'!AN39+'5C1S_LC Col Prep'!AN39+'5C1T_Northeast'!AN39+'5C1U_Acadiana Ren'!AN39+'5C1I_LA Key'!AN39+'5C1V_Laf Ren'!AN39+'5C1O_Impact'!AN39+'5C1P_Vision'!AN39+'5C2_LAVCA'!AO39+'5C1H_Southwest'!AN39+'5C1G_JS Clark'!AN39+'5C1AH_BRUP'!AN39+'5C1X_Tangi'!AN39+'5C1Y_GEO'!AN39+'5C1AI_Harmony'!AN39+'5C1AJ_Athlos'!AN39+'5C1AG_Collegiate'!AN39+'5C1M_GEO Mid'!AN39+Placeholder_Tallulah!AN39</f>
        <v>0</v>
      </c>
      <c r="AP39" s="77">
        <f>'5C1B_DArbonne'!AO39+'5C1A_Madison'!AO39+'5C1C_Intl High'!AO39+'5C3_UnvView'!AP39+'5C1F_L.C. Charter'!AO39+'5C1E_LFNO'!AO39+'5C1D_NOMMA'!AO39+'5C1AE_Noble Minds'!AO39+'5C1J_Jeff Chamber'!AO39+'5C1Q_Advantage'!AO39+'5C1AF_JCFA-Laf'!AO39+'5C1W_Willow'!AO39+'5C1Z_Lincoln Prep'!AO39+'5C1AA_Laurel'!AO39+'5C1AB_Apex'!AO39+'5C1AC_Smothers'!AO39+'5C1AD_Greater'!AO39+'5C1R_Iberville'!AO39+'5C1N_Delta'!AO39+'5C1S_LC Col Prep'!AO39+'5C1T_Northeast'!AO39+'5C1U_Acadiana Ren'!AO39+'5C1I_LA Key'!AO39+'5C1V_Laf Ren'!AO39+'5C1O_Impact'!AO39+'5C1P_Vision'!AO39+'5C2_LAVCA'!AP39+'5C1H_Southwest'!AO39+'5C1G_JS Clark'!AO39+'5C1AH_BRUP'!AO39+'5C1X_Tangi'!AO39+'5C1Y_GEO'!AO39+'5C1AI_Harmony'!AO39+'5C1AJ_Athlos'!AO39+'5C1AG_Collegiate'!AO39+'5C1M_GEO Mid'!AO39+Placeholder_Tallulah!AO39</f>
        <v>0</v>
      </c>
      <c r="AQ39" s="90">
        <f>'5C1B_DArbonne'!AP39+'5C1A_Madison'!AP39+'5C1C_Intl High'!AP39+'5C3_UnvView'!AQ39+'5C1F_L.C. Charter'!AP39+'5C1E_LFNO'!AP39+'5C1D_NOMMA'!AP39+'5C1AE_Noble Minds'!AP39+'5C1J_Jeff Chamber'!AP39+'5C1Q_Advantage'!AP39+'5C1AF_JCFA-Laf'!AP39+'5C1W_Willow'!AP39+'5C1Z_Lincoln Prep'!AP39+'5C1AA_Laurel'!AP39+'5C1AB_Apex'!AP39+'5C1AC_Smothers'!AP39+'5C1AD_Greater'!AP39+'5C1R_Iberville'!AP39+'5C1N_Delta'!AP39+'5C1S_LC Col Prep'!AP39+'5C1T_Northeast'!AP39+'5C1U_Acadiana Ren'!AP39+'5C1I_LA Key'!AP39+'5C1V_Laf Ren'!AP39+'5C1O_Impact'!AP39+'5C1P_Vision'!AP39+'5C2_LAVCA'!AQ39+'5C1H_Southwest'!AP39+'5C1G_JS Clark'!AP39+'5C1AH_BRUP'!AP39+'5C1X_Tangi'!AP39+'5C1Y_GEO'!AP39+'5C1AI_Harmony'!AP39+'5C1AJ_Athlos'!AP39+'5C1AG_Collegiate'!AP39+'5C1M_GEO Mid'!AP39+Placeholder_Tallulah!AP39</f>
        <v>0</v>
      </c>
      <c r="AR39" s="77">
        <f>'5C1B_DArbonne'!AQ39+'5C1A_Madison'!AQ39+'5C1C_Intl High'!AQ39+'5C3_UnvView'!AR39+'5C1F_L.C. Charter'!AQ39+'5C1E_LFNO'!AQ39+'5C1D_NOMMA'!AQ39+'5C1AE_Noble Minds'!AQ39+'5C1J_Jeff Chamber'!AQ39+'5C1Q_Advantage'!AQ39+'5C1AF_JCFA-Laf'!AQ39+'5C1W_Willow'!AQ39+'5C1Z_Lincoln Prep'!AQ39+'5C1AA_Laurel'!AQ39+'5C1AB_Apex'!AQ39+'5C1AC_Smothers'!AQ39+'5C1AD_Greater'!AQ39+'5C1R_Iberville'!AQ39+'5C1N_Delta'!AQ39+'5C1S_LC Col Prep'!AQ39+'5C1T_Northeast'!AQ39+'5C1U_Acadiana Ren'!AQ39+'5C1I_LA Key'!AQ39+'5C1V_Laf Ren'!AQ39+'5C1O_Impact'!AQ39+'5C1P_Vision'!AQ39+'5C2_LAVCA'!AR39+'5C1H_Southwest'!AQ39+'5C1G_JS Clark'!AQ39+'5C1AH_BRUP'!AQ39+'5C1X_Tangi'!AQ39+'5C1Y_GEO'!AQ39+'5C1AI_Harmony'!AQ39+'5C1AJ_Athlos'!AQ39+'5C1AG_Collegiate'!AQ39+'5C1M_GEO Mid'!AQ39+Placeholder_Tallulah!AQ39</f>
        <v>0</v>
      </c>
      <c r="AS39" s="77">
        <f>'5C1B_DArbonne'!AR39+'5C1A_Madison'!AR39+'5C1C_Intl High'!AR39+'5C3_UnvView'!AS39+'5C1F_L.C. Charter'!AR39+'5C1E_LFNO'!AR39+'5C1D_NOMMA'!AR39+'5C1AE_Noble Minds'!AR39+'5C1J_Jeff Chamber'!AR39+'5C1Q_Advantage'!AR39+'5C1AF_JCFA-Laf'!AR39+'5C1W_Willow'!AR39+'5C1Z_Lincoln Prep'!AR39+'5C1AA_Laurel'!AR39+'5C1AB_Apex'!AR39+'5C1AC_Smothers'!AR39+'5C1AD_Greater'!AR39+'5C1R_Iberville'!AR39+'5C1N_Delta'!AR39+'5C1S_LC Col Prep'!AR39+'5C1T_Northeast'!AR39+'5C1U_Acadiana Ren'!AR39+'5C1I_LA Key'!AR39+'5C1V_Laf Ren'!AR39+'5C1O_Impact'!AR39+'5C1P_Vision'!AR39+'5C2_LAVCA'!AS39+'5C1H_Southwest'!AR39+'5C1G_JS Clark'!AR39+'5C1AH_BRUP'!AR39+'5C1X_Tangi'!AR39+'5C1Y_GEO'!AR39+'5C1AI_Harmony'!AR39+'5C1AJ_Athlos'!AR39+'5C1AG_Collegiate'!AR39+'5C1M_GEO Mid'!AR39+Placeholder_Tallulah!AR39</f>
        <v>0</v>
      </c>
      <c r="AT39" s="90">
        <f>'5C1B_DArbonne'!AS39+'5C1A_Madison'!AS39+'5C1C_Intl High'!AS39+'5C3_UnvView'!AT39+'5C1F_L.C. Charter'!AS39+'5C1E_LFNO'!AS39+'5C1D_NOMMA'!AS39+'5C1AE_Noble Minds'!AS39+'5C1J_Jeff Chamber'!AS39+'5C1Q_Advantage'!AS39+'5C1AF_JCFA-Laf'!AS39+'5C1W_Willow'!AS39+'5C1Z_Lincoln Prep'!AS39+'5C1AA_Laurel'!AS39+'5C1AB_Apex'!AS39+'5C1AC_Smothers'!AS39+'5C1AD_Greater'!AS39+'5C1R_Iberville'!AS39+'5C1N_Delta'!AS39+'5C1S_LC Col Prep'!AS39+'5C1T_Northeast'!AS39+'5C1U_Acadiana Ren'!AS39+'5C1I_LA Key'!AS39+'5C1V_Laf Ren'!AS39+'5C1O_Impact'!AS39+'5C1P_Vision'!AS39+'5C2_LAVCA'!AT39+'5C1H_Southwest'!AS39+'5C1G_JS Clark'!AS39+'5C1AH_BRUP'!AS39+'5C1X_Tangi'!AS39+'5C1Y_GEO'!AS39+'5C1AI_Harmony'!AS39+'5C1AJ_Athlos'!AS39+'5C1AG_Collegiate'!AS39+'5C1M_GEO Mid'!AS39+Placeholder_Tallulah!AS39</f>
        <v>128671</v>
      </c>
      <c r="AU39" s="78">
        <f t="shared" si="1"/>
        <v>0</v>
      </c>
      <c r="AV39" s="87">
        <f t="shared" si="2"/>
        <v>128671</v>
      </c>
      <c r="AW39" s="189"/>
      <c r="AX39" s="74" t="e">
        <f>'5C1B_DArbonne'!AU39+'5C1A_Madison'!AU39+'5C1C_Intl High'!AU39+'5C3_UnvView'!AV39+'5C1F_L.C. Charter'!AU39+'5C1E_LFNO'!AU39+'5C1D_NOMMA'!AU39+'5C1AE_Noble Minds'!AU39+'5C1J_Jeff Chamber'!AU39+'5C1Q_Advantage'!AU39+'5C1AF_JCFA-Laf'!AU39+'5C1W_Willow'!AU39+'5C1Z_Lincoln Prep'!AU39+'5C1AA_Laurel'!AU39+'5C1AB_Apex'!AU39+'5C1AC_Smothers'!AU39+'5C1AD_Greater'!AU39+'5C1R_Iberville'!AU39+'5C1N_Delta'!AU39+'5C1S_LC Col Prep'!AU39+'5C1T_Northeast'!AU39+'5C1U_Acadiana Ren'!AU39+'5C1I_LA Key'!AU39+'5C1V_Laf Ren'!AU39+'5C1O_Impact'!AU39+'5C1P_Vision'!AU39+'5C2_LAVCA'!AV39+'5C1H_Southwest'!AU39+'5C1G_JS Clark'!AU39+'5C1AH_BRUP'!AU39+'5C1X_Tangi'!AU39+'5C1Y_GEO'!AU39+'5C1AI_Harmony'!AU39+'5C1AJ_Athlos'!AU39+'5C1AG_Collegiate'!AU39+'5C1M_GEO Mid'!AU39+Placeholder_Tallulah!#REF!</f>
        <v>#REF!</v>
      </c>
      <c r="AY39" s="74">
        <f t="shared" si="3"/>
        <v>0</v>
      </c>
      <c r="AZ39" s="74" t="e">
        <f t="shared" si="4"/>
        <v>#REF!</v>
      </c>
    </row>
    <row r="40" spans="1:52" ht="16.149999999999999" customHeight="1" x14ac:dyDescent="0.2">
      <c r="A40" s="54">
        <v>34</v>
      </c>
      <c r="B40" s="55" t="s">
        <v>40</v>
      </c>
      <c r="C40" s="319">
        <f>'5C1B_DArbonne'!C40+'5C1A_Madison'!C40+'5C1C_Intl High'!C40+'5C3_UnvView'!C40+'5C1F_L.C. Charter'!C40+'5C1E_LFNO'!C40+'5C1D_NOMMA'!C40+'5C1AE_Noble Minds'!C40+'5C1J_Jeff Chamber'!C40+'5C1Q_Advantage'!C40+'5C1AF_JCFA-Laf'!C40+'5C1W_Willow'!C40+'5C1Z_Lincoln Prep'!C40+'5C1AA_Laurel'!C40+'5C1AB_Apex'!C40+'5C1AC_Smothers'!C40+'5C1AD_Greater'!C40+'5C1R_Iberville'!C40+'5C1N_Delta'!C40+'5C1S_LC Col Prep'!C40+'5C1T_Northeast'!C40+'5C1U_Acadiana Ren'!C40+'5C1I_LA Key'!C40+'5C1V_Laf Ren'!C40+'5C1O_Impact'!C40+'5C1P_Vision'!C40+'5C2_LAVCA'!C40+'5C1H_Southwest'!C40+'5C1G_JS Clark'!C40+'5C1AH_BRUP'!C40+'5C1X_Tangi'!C40+'5C1Y_GEO'!C40+'5C1AI_Harmony'!C40+'5C1AJ_Athlos'!C40+'5C1AG_Collegiate'!C40+'5C1M_GEO Mid'!C40+Placeholder_Tallulah!C40</f>
        <v>0</v>
      </c>
      <c r="D40" s="56">
        <f>'Source Data'!H40</f>
        <v>5203.4516530730671</v>
      </c>
      <c r="E40" s="74">
        <f>'5C1B_DArbonne'!E40+'5C1A_Madison'!E40+'5C1C_Intl High'!E40+'5C3_UnvView'!E40+'5C1F_L.C. Charter'!E40+'5C1E_LFNO'!E40+'5C1D_NOMMA'!E40+'5C1AE_Noble Minds'!E40+'5C1J_Jeff Chamber'!E40+'5C1Q_Advantage'!E40+'5C1AF_JCFA-Laf'!E40+'5C1W_Willow'!E40+'5C1Z_Lincoln Prep'!E40+'5C1AA_Laurel'!E40+'5C1AB_Apex'!E40+'5C1AC_Smothers'!E40+'5C1AD_Greater'!E40+'5C1R_Iberville'!E40+'5C1N_Delta'!E40+'5C1S_LC Col Prep'!E40+'5C1T_Northeast'!E40+'5C1U_Acadiana Ren'!E40+'5C1I_LA Key'!E40+'5C1V_Laf Ren'!E40+'5C1O_Impact'!E40+'5C1P_Vision'!E40+'5C2_LAVCA'!E40+'5C1H_Southwest'!E40+'5C1G_JS Clark'!E40+'5C1AH_BRUP'!E40+'5C1X_Tangi'!E40+'5C1Y_GEO'!E40+'5C1AI_Harmony'!E40+'5C1AJ_Athlos'!E40+'5C1AG_Collegiate'!E40+'5C1M_GEO Mid'!E40+Placeholder_Tallulah!E40</f>
        <v>0</v>
      </c>
      <c r="F40" s="337">
        <f>'5C1B_DArbonne'!F40+'5C1A_Madison'!F40+'5C1C_Intl High'!F40+'5C3_UnvView'!F40+'5C1F_L.C. Charter'!F40+'5C1E_LFNO'!F40+'5C1D_NOMMA'!F40+'5C1AE_Noble Minds'!F40+'5C1J_Jeff Chamber'!F40+'5C1Q_Advantage'!F40+'5C1AF_JCFA-Laf'!F40+'5C1W_Willow'!F40+'5C1Z_Lincoln Prep'!F40+'5C1AA_Laurel'!F40+'5C1AB_Apex'!F40+'5C1AC_Smothers'!F40+'5C1AD_Greater'!F40+'5C1R_Iberville'!F40+'5C1N_Delta'!F40+'5C1S_LC Col Prep'!F40+'5C1T_Northeast'!F40+'5C1U_Acadiana Ren'!F40+'5C1I_LA Key'!F40+'5C1V_Laf Ren'!F40+'5C1O_Impact'!F40+'5C1P_Vision'!F40+'5C2_LAVCA'!F40+'5C1H_Southwest'!F40+'5C1G_JS Clark'!F40+'5C1AH_BRUP'!F40+'5C1X_Tangi'!F40+'5C1Y_GEO'!F40+'5C1AI_Harmony'!F40+'5C1AJ_Athlos'!F40+'5C1AG_Collegiate'!F40+'5C1M_GEO Mid'!F40+Placeholder_Tallulah!F40</f>
        <v>0</v>
      </c>
      <c r="G40" s="56">
        <f>'Source Data'!I40</f>
        <v>693.972191189574</v>
      </c>
      <c r="H40" s="74">
        <f>'5C1B_DArbonne'!H40+'5C1A_Madison'!H40+'5C1C_Intl High'!H40+'5C3_UnvView'!H40+'5C1F_L.C. Charter'!H40+'5C1E_LFNO'!H40+'5C1D_NOMMA'!H40+'5C1AE_Noble Minds'!H40+'5C1J_Jeff Chamber'!H40+'5C1Q_Advantage'!H40+'5C1AF_JCFA-Laf'!H40+'5C1W_Willow'!H40+'5C1Z_Lincoln Prep'!H40+'5C1AA_Laurel'!H40+'5C1AB_Apex'!H40+'5C1AC_Smothers'!H40+'5C1AD_Greater'!H40+'5C1R_Iberville'!H40+'5C1N_Delta'!H40+'5C1S_LC Col Prep'!H40+'5C1T_Northeast'!H40+'5C1U_Acadiana Ren'!H40+'5C1I_LA Key'!H40+'5C1V_Laf Ren'!H40+'5C1O_Impact'!H40+'5C1P_Vision'!H40+'5C2_LAVCA'!H40+'5C1H_Southwest'!H40+'5C1G_JS Clark'!H40+'5C1AH_BRUP'!H40+'5C1X_Tangi'!H40+'5C1Y_GEO'!H40+'5C1AI_Harmony'!H40+'5C1AJ_Athlos'!H40+'5C1AG_Collegiate'!H40+'5C1M_GEO Mid'!H40+Placeholder_Tallulah!H40</f>
        <v>0</v>
      </c>
      <c r="I40" s="337">
        <f>'5C1B_DArbonne'!I40+'5C1A_Madison'!I40+'5C1C_Intl High'!I40+'5C3_UnvView'!I40+'5C1F_L.C. Charter'!I40+'5C1E_LFNO'!I40+'5C1D_NOMMA'!I40+'5C1AE_Noble Minds'!I40+'5C1J_Jeff Chamber'!I40+'5C1Q_Advantage'!I40+'5C1AF_JCFA-Laf'!I40+'5C1W_Willow'!I40+'5C1Z_Lincoln Prep'!I40+'5C1AA_Laurel'!I40+'5C1AB_Apex'!I40+'5C1AC_Smothers'!I40+'5C1AD_Greater'!I40+'5C1R_Iberville'!I40+'5C1N_Delta'!I40+'5C1S_LC Col Prep'!I40+'5C1T_Northeast'!I40+'5C1U_Acadiana Ren'!I40+'5C1I_LA Key'!I40+'5C1V_Laf Ren'!I40+'5C1O_Impact'!I40+'5C1P_Vision'!I40+'5C2_LAVCA'!I40+'5C1H_Southwest'!I40+'5C1G_JS Clark'!I40+'5C1AH_BRUP'!I40+'5C1X_Tangi'!I40+'5C1Y_GEO'!I40+'5C1AI_Harmony'!I40+'5C1AJ_Athlos'!I40+'5C1AG_Collegiate'!I40+'5C1M_GEO Mid'!I40+Placeholder_Tallulah!I40</f>
        <v>0</v>
      </c>
      <c r="J40" s="56">
        <f>'Source Data'!J40</f>
        <v>189.26514305170204</v>
      </c>
      <c r="K40" s="74">
        <f>'5C1B_DArbonne'!K40+'5C1A_Madison'!K40+'5C1C_Intl High'!K40+'5C3_UnvView'!K40+'5C1F_L.C. Charter'!K40+'5C1E_LFNO'!K40+'5C1D_NOMMA'!K40+'5C1AE_Noble Minds'!K40+'5C1J_Jeff Chamber'!K40+'5C1Q_Advantage'!K40+'5C1AF_JCFA-Laf'!K40+'5C1W_Willow'!K40+'5C1Z_Lincoln Prep'!K40+'5C1AA_Laurel'!K40+'5C1AB_Apex'!K40+'5C1AC_Smothers'!K40+'5C1AD_Greater'!K40+'5C1R_Iberville'!K40+'5C1N_Delta'!K40+'5C1S_LC Col Prep'!K40+'5C1T_Northeast'!K40+'5C1U_Acadiana Ren'!K40+'5C1I_LA Key'!K40+'5C1V_Laf Ren'!K40+'5C1O_Impact'!K40+'5C1P_Vision'!K40+'5C2_LAVCA'!K40+'5C1H_Southwest'!K40+'5C1G_JS Clark'!K40+'5C1AH_BRUP'!K40+'5C1X_Tangi'!K40+'5C1Y_GEO'!K40+'5C1AI_Harmony'!K40+'5C1AJ_Athlos'!K40+'5C1AG_Collegiate'!K40+'5C1M_GEO Mid'!K40+Placeholder_Tallulah!K40</f>
        <v>0</v>
      </c>
      <c r="L40" s="337">
        <f>'5C1B_DArbonne'!L40+'5C1A_Madison'!L40+'5C1C_Intl High'!L40+'5C3_UnvView'!L40+'5C1F_L.C. Charter'!L40+'5C1E_LFNO'!L40+'5C1D_NOMMA'!L40+'5C1AE_Noble Minds'!L40+'5C1J_Jeff Chamber'!L40+'5C1Q_Advantage'!L40+'5C1AF_JCFA-Laf'!L40+'5C1W_Willow'!L40+'5C1Z_Lincoln Prep'!L40+'5C1AA_Laurel'!L40+'5C1AB_Apex'!L40+'5C1AC_Smothers'!L40+'5C1AD_Greater'!L40+'5C1R_Iberville'!L40+'5C1N_Delta'!L40+'5C1S_LC Col Prep'!L40+'5C1T_Northeast'!L40+'5C1U_Acadiana Ren'!L40+'5C1I_LA Key'!L40+'5C1V_Laf Ren'!L40+'5C1O_Impact'!L40+'5C1P_Vision'!L40+'5C2_LAVCA'!L40+'5C1H_Southwest'!L40+'5C1G_JS Clark'!L40+'5C1AH_BRUP'!L40+'5C1X_Tangi'!L40+'5C1Y_GEO'!L40+'5C1AI_Harmony'!L40+'5C1AJ_Athlos'!L40+'5C1AG_Collegiate'!L40+'5C1M_GEO Mid'!L40+Placeholder_Tallulah!L40</f>
        <v>0</v>
      </c>
      <c r="M40" s="56">
        <f>'Source Data'!K40</f>
        <v>4731.62857629255</v>
      </c>
      <c r="N40" s="74">
        <f>'5C1B_DArbonne'!N40+'5C1A_Madison'!N40+'5C1C_Intl High'!N40+'5C3_UnvView'!N40+'5C1F_L.C. Charter'!N40+'5C1E_LFNO'!N40+'5C1D_NOMMA'!N40+'5C1AE_Noble Minds'!N40+'5C1J_Jeff Chamber'!N40+'5C1Q_Advantage'!N40+'5C1AF_JCFA-Laf'!N40+'5C1W_Willow'!N40+'5C1Z_Lincoln Prep'!N40+'5C1AA_Laurel'!N40+'5C1AB_Apex'!N40+'5C1AC_Smothers'!N40+'5C1AD_Greater'!N40+'5C1R_Iberville'!N40+'5C1N_Delta'!N40+'5C1S_LC Col Prep'!N40+'5C1T_Northeast'!N40+'5C1U_Acadiana Ren'!N40+'5C1I_LA Key'!N40+'5C1V_Laf Ren'!N40+'5C1O_Impact'!N40+'5C1P_Vision'!N40+'5C2_LAVCA'!N40+'5C1H_Southwest'!N40+'5C1G_JS Clark'!N40+'5C1AH_BRUP'!N40+'5C1X_Tangi'!N40+'5C1Y_GEO'!N40+'5C1AI_Harmony'!N40+'5C1AJ_Athlos'!N40+'5C1AG_Collegiate'!N40+'5C1M_GEO Mid'!N40+Placeholder_Tallulah!N40</f>
        <v>0</v>
      </c>
      <c r="O40" s="337">
        <f>'5C1B_DArbonne'!O40+'5C1A_Madison'!O40+'5C1C_Intl High'!O40+'5C3_UnvView'!O40+'5C1F_L.C. Charter'!O40+'5C1E_LFNO'!O40+'5C1D_NOMMA'!O40+'5C1AE_Noble Minds'!O40+'5C1J_Jeff Chamber'!O40+'5C1Q_Advantage'!O40+'5C1AF_JCFA-Laf'!O40+'5C1W_Willow'!O40+'5C1Z_Lincoln Prep'!O40+'5C1AA_Laurel'!O40+'5C1AB_Apex'!O40+'5C1AC_Smothers'!O40+'5C1AD_Greater'!O40+'5C1R_Iberville'!O40+'5C1N_Delta'!O40+'5C1S_LC Col Prep'!O40+'5C1T_Northeast'!O40+'5C1U_Acadiana Ren'!O40+'5C1I_LA Key'!O40+'5C1V_Laf Ren'!O40+'5C1O_Impact'!O40+'5C1P_Vision'!O40+'5C2_LAVCA'!O40+'5C1H_Southwest'!O40+'5C1G_JS Clark'!O40+'5C1AH_BRUP'!O40+'5C1X_Tangi'!O40+'5C1Y_GEO'!O40+'5C1AI_Harmony'!O40+'5C1AJ_Athlos'!O40+'5C1AG_Collegiate'!O40+'5C1M_GEO Mid'!O40+Placeholder_Tallulah!O40</f>
        <v>0</v>
      </c>
      <c r="P40" s="56">
        <f>'Source Data'!L40</f>
        <v>1892.6514305170203</v>
      </c>
      <c r="Q40" s="74">
        <f>'5C1B_DArbonne'!Q40+'5C1A_Madison'!Q40+'5C1C_Intl High'!Q40+'5C3_UnvView'!Q40+'5C1F_L.C. Charter'!Q40+'5C1E_LFNO'!Q40+'5C1D_NOMMA'!Q40+'5C1AE_Noble Minds'!Q40+'5C1J_Jeff Chamber'!Q40+'5C1Q_Advantage'!Q40+'5C1AF_JCFA-Laf'!Q40+'5C1W_Willow'!Q40+'5C1Z_Lincoln Prep'!Q40+'5C1AA_Laurel'!Q40+'5C1AB_Apex'!Q40+'5C1AC_Smothers'!Q40+'5C1AD_Greater'!Q40+'5C1R_Iberville'!Q40+'5C1N_Delta'!Q40+'5C1S_LC Col Prep'!Q40+'5C1T_Northeast'!Q40+'5C1U_Acadiana Ren'!Q40+'5C1I_LA Key'!Q40+'5C1V_Laf Ren'!Q40+'5C1O_Impact'!Q40+'5C1P_Vision'!Q40+'5C2_LAVCA'!Q40+'5C1H_Southwest'!Q40+'5C1G_JS Clark'!Q40+'5C1AH_BRUP'!Q40+'5C1X_Tangi'!Q40+'5C1Y_GEO'!Q40+'5C1AI_Harmony'!Q40+'5C1AJ_Athlos'!Q40+'5C1AG_Collegiate'!Q40+'5C1M_GEO Mid'!Q40+Placeholder_Tallulah!Q40</f>
        <v>0</v>
      </c>
      <c r="R40" s="93">
        <f>'5C1B_DArbonne'!R40+'5C1A_Madison'!R40+'5C1C_Intl High'!R40+'5C3_UnvView'!R40+'5C1F_L.C. Charter'!R40+'5C1E_LFNO'!R40+'5C1D_NOMMA'!R40+'5C1AE_Noble Minds'!R40+'5C1J_Jeff Chamber'!R40+'5C1Q_Advantage'!R40+'5C1AF_JCFA-Laf'!R40+'5C1W_Willow'!R40+'5C1Z_Lincoln Prep'!R40+'5C1AA_Laurel'!R40+'5C1AB_Apex'!R40+'5C1AC_Smothers'!R40+'5C1AD_Greater'!R40+'5C1R_Iberville'!R40+'5C1N_Delta'!R40+'5C1S_LC Col Prep'!R40+'5C1T_Northeast'!R40+'5C1U_Acadiana Ren'!R40+'5C1I_LA Key'!R40+'5C1V_Laf Ren'!R40+'5C1O_Impact'!R40+'5C1P_Vision'!R40+'5C2_LAVCA'!R40+'5C1H_Southwest'!R40+'5C1G_JS Clark'!R40+'5C1AH_BRUP'!R40+'5C1X_Tangi'!R40+'5C1Y_GEO'!R40+'5C1AI_Harmony'!R40+'5C1AJ_Athlos'!R40+'5C1AG_Collegiate'!R40+'5C1M_GEO Mid'!R40+Placeholder_Tallulah!R40</f>
        <v>393351</v>
      </c>
      <c r="S40" s="1373">
        <f>'5C3_UnvView'!S40+'5C2_LAVCA'!S40</f>
        <v>41056</v>
      </c>
      <c r="T40" s="56">
        <f>'5C1B_DArbonne'!S40+'5C1A_Madison'!S40+'5C1C_Intl High'!S40+'5C3_UnvView'!T40+'5C1F_L.C. Charter'!S40+'5C1E_LFNO'!S40+'5C1D_NOMMA'!S40+'5C1AE_Noble Minds'!S40+'5C1J_Jeff Chamber'!S40+'5C1Q_Advantage'!S40+'5C1AF_JCFA-Laf'!S40+'5C1W_Willow'!S40+'5C1Z_Lincoln Prep'!S40+'5C1AA_Laurel'!S40+'5C1AB_Apex'!S40+'5C1AC_Smothers'!S40+'5C1AD_Greater'!S40+'5C1R_Iberville'!S40+'5C1N_Delta'!S40+'5C1S_LC Col Prep'!S40+'5C1T_Northeast'!S40+'5C1U_Acadiana Ren'!S40+'5C1I_LA Key'!S40+'5C1V_Laf Ren'!S40+'5C1O_Impact'!S40+'5C1P_Vision'!S40+'5C2_LAVCA'!T40+'5C1H_Southwest'!S40+'5C1G_JS Clark'!S40+'5C1AH_BRUP'!S40+'5C1X_Tangi'!S40+'5C1Y_GEO'!S40+'5C1AI_Harmony'!S40+'5C1AJ_Athlos'!S40+'5C1AG_Collegiate'!S40+'5C1M_GEO Mid'!S40+Placeholder_Tallulah!S40</f>
        <v>0</v>
      </c>
      <c r="U40" s="56">
        <f>'5C1B_DArbonne'!T40+'5C1A_Madison'!T40+'5C1C_Intl High'!T40+'5C3_UnvView'!U40+'5C1F_L.C. Charter'!T40+'5C1E_LFNO'!T40+'5C1D_NOMMA'!T40+'5C1AE_Noble Minds'!T40+'5C1J_Jeff Chamber'!T40+'5C1Q_Advantage'!T40+'5C1AF_JCFA-Laf'!T40+'5C1W_Willow'!T40+'5C1Z_Lincoln Prep'!T40+'5C1AA_Laurel'!T40+'5C1AB_Apex'!T40+'5C1AC_Smothers'!T40+'5C1AD_Greater'!T40+'5C1R_Iberville'!T40+'5C1N_Delta'!T40+'5C1S_LC Col Prep'!T40+'5C1T_Northeast'!T40+'5C1U_Acadiana Ren'!T40+'5C1I_LA Key'!T40+'5C1V_Laf Ren'!T40+'5C1O_Impact'!T40+'5C1P_Vision'!T40+'5C2_LAVCA'!U40+'5C1H_Southwest'!T40+'5C1G_JS Clark'!T40+'5C1AH_BRUP'!T40+'5C1X_Tangi'!T40+'5C1Y_GEO'!T40+'5C1AI_Harmony'!T40+'5C1AJ_Athlos'!T40+'5C1AG_Collegiate'!T40+'5C1M_GEO Mid'!T40+Placeholder_Tallulah!T40</f>
        <v>0</v>
      </c>
      <c r="V40" s="57">
        <f>'5C1B_DArbonne'!U40+'5C1A_Madison'!U40+'5C1C_Intl High'!U40+'5C3_UnvView'!V40+'5C1F_L.C. Charter'!U40+'5C1E_LFNO'!U40+'5C1D_NOMMA'!U40+'5C1AE_Noble Minds'!U40+'5C1J_Jeff Chamber'!U40+'5C1Q_Advantage'!U40+'5C1AF_JCFA-Laf'!U40+'5C1W_Willow'!U40+'5C1Z_Lincoln Prep'!U40+'5C1AA_Laurel'!U40+'5C1AB_Apex'!U40+'5C1AC_Smothers'!U40+'5C1AD_Greater'!U40+'5C1R_Iberville'!U40+'5C1N_Delta'!U40+'5C1S_LC Col Prep'!U40+'5C1T_Northeast'!U40+'5C1U_Acadiana Ren'!U40+'5C1I_LA Key'!U40+'5C1V_Laf Ren'!U40+'5C1O_Impact'!U40+'5C1P_Vision'!U40+'5C2_LAVCA'!V40+'5C1H_Southwest'!U40+'5C1G_JS Clark'!U40+'5C1AH_BRUP'!U40+'5C1X_Tangi'!U40+'5C1Y_GEO'!U40+'5C1AI_Harmony'!U40+'5C1AJ_Athlos'!U40+'5C1AG_Collegiate'!U40+'5C1M_GEO Mid'!U40+Placeholder_Tallulah!U40</f>
        <v>0</v>
      </c>
      <c r="W40" s="93">
        <f>'5C1B_DArbonne'!V40+'5C1A_Madison'!V40+'5C1C_Intl High'!V40+'5C3_UnvView'!W40+'5C1F_L.C. Charter'!V40+'5C1E_LFNO'!V40+'5C1D_NOMMA'!V40+'5C1AE_Noble Minds'!V40+'5C1J_Jeff Chamber'!V40+'5C1Q_Advantage'!V40+'5C1AF_JCFA-Laf'!V40+'5C1W_Willow'!V40+'5C1Z_Lincoln Prep'!V40+'5C1AA_Laurel'!V40+'5C1AB_Apex'!V40+'5C1AC_Smothers'!V40+'5C1AD_Greater'!V40+'5C1R_Iberville'!V40+'5C1N_Delta'!V40+'5C1S_LC Col Prep'!V40+'5C1T_Northeast'!V40+'5C1U_Acadiana Ren'!V40+'5C1I_LA Key'!V40+'5C1V_Laf Ren'!V40+'5C1O_Impact'!V40+'5C1P_Vision'!V40+'5C2_LAVCA'!W40+'5C1H_Southwest'!V40+'5C1G_JS Clark'!V40+'5C1AH_BRUP'!V40+'5C1X_Tangi'!V40+'5C1Y_GEO'!V40+'5C1AI_Harmony'!V40+'5C1AJ_Athlos'!V40+'5C1AG_Collegiate'!V40+'5C1M_GEO Mid'!V40+Placeholder_Tallulah!V40</f>
        <v>0</v>
      </c>
      <c r="X40" s="74">
        <f>'5C1B_DArbonne'!W40+'5C1A_Madison'!W40+'5C1C_Intl High'!W40+'5C3_UnvView'!X40+'5C1F_L.C. Charter'!W40+'5C1E_LFNO'!W40+'5C1D_NOMMA'!W40+'5C1AE_Noble Minds'!W40+'5C1J_Jeff Chamber'!W40+'5C1Q_Advantage'!W40+'5C1AF_JCFA-Laf'!W40+'5C1W_Willow'!W40+'5C1Z_Lincoln Prep'!W40+'5C1AA_Laurel'!W40+'5C1AB_Apex'!W40+'5C1AC_Smothers'!W40+'5C1AD_Greater'!W40+'5C1R_Iberville'!W40+'5C1N_Delta'!W40+'5C1S_LC Col Prep'!W40+'5C1T_Northeast'!W40+'5C1U_Acadiana Ren'!W40+'5C1I_LA Key'!W40+'5C1V_Laf Ren'!W40+'5C1O_Impact'!W40+'5C1P_Vision'!W40+'5C2_LAVCA'!X40+'5C1H_Southwest'!W40+'5C1G_JS Clark'!W40+'5C1AH_BRUP'!W40+'5C1X_Tangi'!W40+'5C1Y_GEO'!W40+'5C1AI_Harmony'!W40+'5C1AJ_Athlos'!W40+'5C1AG_Collegiate'!W40+'5C1M_GEO Mid'!W40+Placeholder_Tallulah!W40</f>
        <v>0</v>
      </c>
      <c r="Y40" s="93">
        <f>'5C1B_DArbonne'!X40+'5C1A_Madison'!X40+'5C1C_Intl High'!X40+'5C3_UnvView'!Y40+'5C1F_L.C. Charter'!X40+'5C1E_LFNO'!X40+'5C1D_NOMMA'!X40+'5C1AE_Noble Minds'!X40+'5C1J_Jeff Chamber'!X40+'5C1Q_Advantage'!X40+'5C1AF_JCFA-Laf'!X40+'5C1W_Willow'!X40+'5C1Z_Lincoln Prep'!X40+'5C1AA_Laurel'!X40+'5C1AB_Apex'!X40+'5C1AC_Smothers'!X40+'5C1AD_Greater'!X40+'5C1R_Iberville'!X40+'5C1N_Delta'!X40+'5C1S_LC Col Prep'!X40+'5C1T_Northeast'!X40+'5C1U_Acadiana Ren'!X40+'5C1I_LA Key'!X40+'5C1V_Laf Ren'!X40+'5C1O_Impact'!X40+'5C1P_Vision'!X40+'5C2_LAVCA'!Y40+'5C1H_Southwest'!X40+'5C1G_JS Clark'!X40+'5C1AH_BRUP'!X40+'5C1X_Tangi'!X40+'5C1Y_GEO'!X40+'5C1AI_Harmony'!X40+'5C1AJ_Athlos'!X40+'5C1AG_Collegiate'!X40+'5C1M_GEO Mid'!X40+Placeholder_Tallulah!X40</f>
        <v>0</v>
      </c>
      <c r="Z40" s="56">
        <f>'5C1B_DArbonne'!Y40+'5C1A_Madison'!Y40+'5C1C_Intl High'!Y40+'5C3_UnvView'!Z40+'5C1F_L.C. Charter'!Y40+'5C1E_LFNO'!Y40+'5C1D_NOMMA'!Y40+'5C1AE_Noble Minds'!Y40+'5C1J_Jeff Chamber'!Y40+'5C1Q_Advantage'!Y40+'5C1AF_JCFA-Laf'!Y40+'5C1W_Willow'!Y40+'5C1Z_Lincoln Prep'!Y40+'5C1AA_Laurel'!Y40+'5C1AB_Apex'!Y40+'5C1AC_Smothers'!Y40+'5C1AD_Greater'!Y40+'5C1R_Iberville'!Y40+'5C1N_Delta'!Y40+'5C1S_LC Col Prep'!Y40+'5C1T_Northeast'!Y40+'5C1U_Acadiana Ren'!Y40+'5C1I_LA Key'!Y40+'5C1V_Laf Ren'!Y40+'5C1O_Impact'!Y40+'5C1P_Vision'!Y40+'5C2_LAVCA'!Z40+'5C1H_Southwest'!Y40+'5C1G_JS Clark'!Y40+'5C1AH_BRUP'!Y40+'5C1X_Tangi'!Y40+'5C1Y_GEO'!Y40+'5C1AI_Harmony'!Y40+'5C1AJ_Athlos'!Y40+'5C1AG_Collegiate'!Y40+'5C1M_GEO Mid'!Y40+Placeholder_Tallulah!Y40</f>
        <v>0</v>
      </c>
      <c r="AA40" s="93">
        <f>'5C1B_DArbonne'!Z40+'5C1A_Madison'!Z40+'5C1C_Intl High'!Z40+'5C3_UnvView'!AA40+'5C1F_L.C. Charter'!Z40+'5C1E_LFNO'!Z40+'5C1D_NOMMA'!Z40+'5C1AE_Noble Minds'!Z40+'5C1J_Jeff Chamber'!Z40+'5C1Q_Advantage'!Z40+'5C1AF_JCFA-Laf'!Z40+'5C1W_Willow'!Z40+'5C1Z_Lincoln Prep'!Z40+'5C1AA_Laurel'!Z40+'5C1AB_Apex'!Z40+'5C1AC_Smothers'!Z40+'5C1AD_Greater'!Z40+'5C1R_Iberville'!Z40+'5C1N_Delta'!Z40+'5C1S_LC Col Prep'!Z40+'5C1T_Northeast'!Z40+'5C1U_Acadiana Ren'!Z40+'5C1I_LA Key'!Z40+'5C1V_Laf Ren'!Z40+'5C1O_Impact'!Z40+'5C1P_Vision'!Z40+'5C2_LAVCA'!AA40+'5C1H_Southwest'!Z40+'5C1G_JS Clark'!Z40+'5C1AH_BRUP'!Z40+'5C1X_Tangi'!Z40+'5C1Y_GEO'!Z40+'5C1AI_Harmony'!Z40+'5C1AJ_Athlos'!Z40+'5C1AG_Collegiate'!Z40+'5C1M_GEO Mid'!Z40+Placeholder_Tallulah!Z40</f>
        <v>0</v>
      </c>
      <c r="AB40" s="56">
        <f>'5C1B_DArbonne'!AA40+'5C1A_Madison'!AA40+'5C1C_Intl High'!AA40+'5C3_UnvView'!AB40+'5C1F_L.C. Charter'!AA40+'5C1E_LFNO'!AA40+'5C1D_NOMMA'!AA40+'5C1AE_Noble Minds'!AA40+'5C1J_Jeff Chamber'!AA40+'5C1Q_Advantage'!AA40+'5C1AF_JCFA-Laf'!AA40+'5C1W_Willow'!AA40+'5C1Z_Lincoln Prep'!AA40+'5C1AA_Laurel'!AA40+'5C1AB_Apex'!AA40+'5C1AC_Smothers'!AA40+'5C1AD_Greater'!AA40+'5C1R_Iberville'!AA40+'5C1N_Delta'!AA40+'5C1S_LC Col Prep'!AA40+'5C1T_Northeast'!AA40+'5C1U_Acadiana Ren'!AA40+'5C1I_LA Key'!AA40+'5C1V_Laf Ren'!AA40+'5C1O_Impact'!AA40+'5C1P_Vision'!AA40+'5C2_LAVCA'!AB40+'5C1H_Southwest'!AA40+'5C1G_JS Clark'!AA40+'5C1AH_BRUP'!AA40+'5C1X_Tangi'!AA40+'5C1Y_GEO'!AA40+'5C1AI_Harmony'!AA40+'5C1AJ_Athlos'!AA40+'5C1AG_Collegiate'!AA40+'5C1M_GEO Mid'!AA40+Placeholder_Tallulah!AA40</f>
        <v>0</v>
      </c>
      <c r="AC40" s="56">
        <f>'5C1B_DArbonne'!AB40+'5C1A_Madison'!AB40+'5C1C_Intl High'!AB40+'5C3_UnvView'!AC40+'5C1F_L.C. Charter'!AB40+'5C1E_LFNO'!AB40+'5C1D_NOMMA'!AB40+'5C1AE_Noble Minds'!AB40+'5C1J_Jeff Chamber'!AB40+'5C1Q_Advantage'!AB40+'5C1AF_JCFA-Laf'!AB40+'5C1W_Willow'!AB40+'5C1Z_Lincoln Prep'!AB40+'5C1AA_Laurel'!AB40+'5C1AB_Apex'!AB40+'5C1AC_Smothers'!AB40+'5C1AD_Greater'!AB40+'5C1R_Iberville'!AB40+'5C1N_Delta'!AB40+'5C1S_LC Col Prep'!AB40+'5C1T_Northeast'!AB40+'5C1U_Acadiana Ren'!AB40+'5C1I_LA Key'!AB40+'5C1V_Laf Ren'!AB40+'5C1O_Impact'!AB40+'5C1P_Vision'!AB40+'5C2_LAVCA'!AC40+'5C1H_Southwest'!AB40+'5C1G_JS Clark'!AB40+'5C1AH_BRUP'!AB40+'5C1X_Tangi'!AB40+'5C1Y_GEO'!AB40+'5C1AI_Harmony'!AB40+'5C1AJ_Athlos'!AB40+'5C1AG_Collegiate'!AB40+'5C1M_GEO Mid'!AB40+Placeholder_Tallulah!AB40</f>
        <v>0</v>
      </c>
      <c r="AD40" s="93">
        <f>'5C1B_DArbonne'!AC40+'5C1A_Madison'!AC40+'5C1C_Intl High'!AC40+'5C3_UnvView'!AD40+'5C1F_L.C. Charter'!AC40+'5C1E_LFNO'!AC40+'5C1D_NOMMA'!AC40+'5C1AE_Noble Minds'!AC40+'5C1J_Jeff Chamber'!AC40+'5C1Q_Advantage'!AC40+'5C1AF_JCFA-Laf'!AC40+'5C1W_Willow'!AC40+'5C1Z_Lincoln Prep'!AC40+'5C1AA_Laurel'!AC40+'5C1AB_Apex'!AC40+'5C1AC_Smothers'!AC40+'5C1AD_Greater'!AC40+'5C1R_Iberville'!AC40+'5C1N_Delta'!AC40+'5C1S_LC Col Prep'!AC40+'5C1T_Northeast'!AC40+'5C1U_Acadiana Ren'!AC40+'5C1I_LA Key'!AC40+'5C1V_Laf Ren'!AC40+'5C1O_Impact'!AC40+'5C1P_Vision'!AC40+'5C2_LAVCA'!AD40+'5C1H_Southwest'!AC40+'5C1G_JS Clark'!AC40+'5C1AH_BRUP'!AC40+'5C1X_Tangi'!AC40+'5C1Y_GEO'!AC40+'5C1AI_Harmony'!AC40+'5C1AJ_Athlos'!AC40+'5C1AG_Collegiate'!AC40+'5C1M_GEO Mid'!AC40+Placeholder_Tallulah!AC40</f>
        <v>0</v>
      </c>
      <c r="AE40" s="97">
        <f>'5C1B_DArbonne'!AD40+'5C1A_Madison'!AD40+'5C1C_Intl High'!AD40+'5C3_UnvView'!AE40+'5C1F_L.C. Charter'!AD40+'5C1E_LFNO'!AD40+'5C1D_NOMMA'!AD40+'5C1AE_Noble Minds'!AD40+'5C1J_Jeff Chamber'!AD40+'5C1Q_Advantage'!AD40+'5C1AF_JCFA-Laf'!AD40+'5C1W_Willow'!AD40+'5C1Z_Lincoln Prep'!AD40+'5C1AA_Laurel'!AD40+'5C1AB_Apex'!AD40+'5C1AC_Smothers'!AD40+'5C1AD_Greater'!AD40+'5C1R_Iberville'!AD40+'5C1N_Delta'!AD40+'5C1S_LC Col Prep'!AD40+'5C1T_Northeast'!AD40+'5C1U_Acadiana Ren'!AD40+'5C1I_LA Key'!AD40+'5C1V_Laf Ren'!AD40+'5C1O_Impact'!AD40+'5C1P_Vision'!AD40+'5C2_LAVCA'!AE40+'5C1H_Southwest'!AD40+'5C1G_JS Clark'!AD40+'5C1AH_BRUP'!AD40+'5C1X_Tangi'!AD40+'5C1Y_GEO'!AD40+'5C1AI_Harmony'!AD40+'5C1AJ_Athlos'!AD40+'5C1AG_Collegiate'!AD40+'5C1M_GEO Mid'!AD40+Placeholder_Tallulah!AD40</f>
        <v>0</v>
      </c>
      <c r="AF40" s="75">
        <f>'Source Data'!N40</f>
        <v>3057</v>
      </c>
      <c r="AG40" s="90">
        <f>'5C1B_DArbonne'!AF40+'5C1A_Madison'!AF40+'5C1C_Intl High'!AF40+'5C3_UnvView'!AG40+'5C1F_L.C. Charter'!AF40+'5C1E_LFNO'!AF40+'5C1D_NOMMA'!AF40+'5C1AE_Noble Minds'!AF40+'5C1J_Jeff Chamber'!AF40+'5C1Q_Advantage'!AF40+'5C1AF_JCFA-Laf'!AF40+'5C1W_Willow'!AF40+'5C1Z_Lincoln Prep'!AF40+'5C1AA_Laurel'!AF40+'5C1AB_Apex'!AF40+'5C1AC_Smothers'!AF40+'5C1AD_Greater'!AF40+'5C1R_Iberville'!AF40+'5C1N_Delta'!AF40+'5C1S_LC Col Prep'!AF40+'5C1T_Northeast'!AF40+'5C1U_Acadiana Ren'!AF40+'5C1I_LA Key'!AF40+'5C1V_Laf Ren'!AF40+'5C1O_Impact'!AF40+'5C1P_Vision'!AF40+'5C2_LAVCA'!AG40+'5C1H_Southwest'!AF40+'5C1G_JS Clark'!AF40+'5C1AH_BRUP'!AF40+'5C1X_Tangi'!AF40+'5C1Y_GEO'!AF40+'5C1AI_Harmony'!AF40+'5C1AJ_Athlos'!AF40+'5C1AG_Collegiate'!AF40+'5C1M_GEO Mid'!AF40+Placeholder_Tallulah!AF40</f>
        <v>0</v>
      </c>
      <c r="AH40" s="319">
        <f>'5C1B_DArbonne'!AG40+'5C1A_Madison'!AG40+'5C1C_Intl High'!AG40+'5C3_UnvView'!AH40+'5C1F_L.C. Charter'!AG40+'5C1E_LFNO'!AG40+'5C1D_NOMMA'!AG40+'5C1AE_Noble Minds'!AG40+'5C1J_Jeff Chamber'!AG40+'5C1Q_Advantage'!AG40+'5C1AF_JCFA-Laf'!AG40+'5C1W_Willow'!AG40+'5C1Z_Lincoln Prep'!AG40+'5C1AA_Laurel'!AG40+'5C1AB_Apex'!AG40+'5C1AC_Smothers'!AG40+'5C1AD_Greater'!AG40+'5C1R_Iberville'!AG40+'5C1N_Delta'!AG40+'5C1S_LC Col Prep'!AG40+'5C1T_Northeast'!AG40+'5C1U_Acadiana Ren'!AG40+'5C1I_LA Key'!AG40+'5C1V_Laf Ren'!AG40+'5C1O_Impact'!AG40+'5C1P_Vision'!AG40+'5C2_LAVCA'!AH40+'5C1H_Southwest'!AG40+'5C1G_JS Clark'!AG40+'5C1AH_BRUP'!AG40+'5C1X_Tangi'!AG40+'5C1Y_GEO'!AG40+'5C1AI_Harmony'!AG40+'5C1AJ_Athlos'!AG40+'5C1AG_Collegiate'!AG40+'5C1M_GEO Mid'!AG40+Placeholder_Tallulah!AG40</f>
        <v>0</v>
      </c>
      <c r="AI40" s="75">
        <f>'5C1B_DArbonne'!AH40+'5C1A_Madison'!AH40+'5C1C_Intl High'!AH40+'5C3_UnvView'!AI40+'5C1F_L.C. Charter'!AH40+'5C1E_LFNO'!AH40+'5C1D_NOMMA'!AH40+'5C1AE_Noble Minds'!AH40+'5C1J_Jeff Chamber'!AH40+'5C1Q_Advantage'!AH40+'5C1AF_JCFA-Laf'!AH40+'5C1W_Willow'!AH40+'5C1Z_Lincoln Prep'!AH40+'5C1AA_Laurel'!AH40+'5C1AB_Apex'!AH40+'5C1AC_Smothers'!AH40+'5C1AD_Greater'!AH40+'5C1R_Iberville'!AH40+'5C1N_Delta'!AH40+'5C1S_LC Col Prep'!AH40+'5C1T_Northeast'!AH40+'5C1U_Acadiana Ren'!AH40+'5C1I_LA Key'!AH40+'5C1V_Laf Ren'!AH40+'5C1O_Impact'!AH40+'5C1P_Vision'!AH40+'5C2_LAVCA'!AI40+'5C1H_Southwest'!AH40+'5C1G_JS Clark'!AH40+'5C1AH_BRUP'!AH40+'5C1X_Tangi'!AH40+'5C1Y_GEO'!AH40+'5C1AI_Harmony'!AH40+'5C1AJ_Athlos'!AH40+'5C1AG_Collegiate'!AH40+'5C1M_GEO Mid'!AH40+Placeholder_Tallulah!AH40</f>
        <v>0</v>
      </c>
      <c r="AJ40" s="319">
        <f>'5C1B_DArbonne'!AI40+'5C1A_Madison'!AI40+'5C1C_Intl High'!AI40+'5C3_UnvView'!AJ40+'5C1F_L.C. Charter'!AI40+'5C1E_LFNO'!AI40+'5C1D_NOMMA'!AI40+'5C1AE_Noble Minds'!AI40+'5C1J_Jeff Chamber'!AI40+'5C1Q_Advantage'!AI40+'5C1AF_JCFA-Laf'!AI40+'5C1W_Willow'!AI40+'5C1Z_Lincoln Prep'!AI40+'5C1AA_Laurel'!AI40+'5C1AB_Apex'!AI40+'5C1AC_Smothers'!AI40+'5C1AD_Greater'!AI40+'5C1R_Iberville'!AI40+'5C1N_Delta'!AI40+'5C1S_LC Col Prep'!AI40+'5C1T_Northeast'!AI40+'5C1U_Acadiana Ren'!AI40+'5C1I_LA Key'!AI40+'5C1V_Laf Ren'!AI40+'5C1O_Impact'!AI40+'5C1P_Vision'!AI40+'5C2_LAVCA'!AJ40+'5C1H_Southwest'!AI40+'5C1G_JS Clark'!AI40+'5C1AH_BRUP'!AI40+'5C1X_Tangi'!AI40+'5C1Y_GEO'!AI40+'5C1AI_Harmony'!AI40+'5C1AJ_Athlos'!AI40+'5C1AG_Collegiate'!AI40+'5C1M_GEO Mid'!AI40+Placeholder_Tallulah!AI40</f>
        <v>0</v>
      </c>
      <c r="AK40" s="77">
        <f>'5C1B_DArbonne'!AJ40+'5C1A_Madison'!AJ40+'5C1C_Intl High'!AJ40+'5C3_UnvView'!AK40+'5C1F_L.C. Charter'!AJ40+'5C1E_LFNO'!AJ40+'5C1D_NOMMA'!AJ40+'5C1AE_Noble Minds'!AJ40+'5C1J_Jeff Chamber'!AJ40+'5C1Q_Advantage'!AJ40+'5C1AF_JCFA-Laf'!AJ40+'5C1W_Willow'!AJ40+'5C1Z_Lincoln Prep'!AJ40+'5C1AA_Laurel'!AJ40+'5C1AB_Apex'!AJ40+'5C1AC_Smothers'!AJ40+'5C1AD_Greater'!AJ40+'5C1R_Iberville'!AJ40+'5C1N_Delta'!AJ40+'5C1S_LC Col Prep'!AJ40+'5C1T_Northeast'!AJ40+'5C1U_Acadiana Ren'!AJ40+'5C1I_LA Key'!AJ40+'5C1V_Laf Ren'!AJ40+'5C1O_Impact'!AJ40+'5C1P_Vision'!AJ40+'5C2_LAVCA'!AK40+'5C1H_Southwest'!AJ40+'5C1G_JS Clark'!AJ40+'5C1AH_BRUP'!AJ40+'5C1X_Tangi'!AJ40+'5C1Y_GEO'!AJ40+'5C1AI_Harmony'!AJ40+'5C1AJ_Athlos'!AJ40+'5C1AG_Collegiate'!AJ40+'5C1M_GEO Mid'!AJ40+Placeholder_Tallulah!AJ40</f>
        <v>0</v>
      </c>
      <c r="AL40" s="76">
        <f>'5C1B_DArbonne'!AK40+'5C1A_Madison'!AK40+'5C1C_Intl High'!AK40+'5C3_UnvView'!AL40+'5C1F_L.C. Charter'!AK40+'5C1E_LFNO'!AK40+'5C1D_NOMMA'!AK40+'5C1AE_Noble Minds'!AK40+'5C1J_Jeff Chamber'!AK40+'5C1Q_Advantage'!AK40+'5C1AF_JCFA-Laf'!AK40+'5C1W_Willow'!AK40+'5C1Z_Lincoln Prep'!AK40+'5C1AA_Laurel'!AK40+'5C1AB_Apex'!AK40+'5C1AC_Smothers'!AK40+'5C1AD_Greater'!AK40+'5C1R_Iberville'!AK40+'5C1N_Delta'!AK40+'5C1S_LC Col Prep'!AK40+'5C1T_Northeast'!AK40+'5C1U_Acadiana Ren'!AK40+'5C1I_LA Key'!AK40+'5C1V_Laf Ren'!AK40+'5C1O_Impact'!AK40+'5C1P_Vision'!AK40+'5C2_LAVCA'!AL40+'5C1H_Southwest'!AK40+'5C1G_JS Clark'!AK40+'5C1AH_BRUP'!AK40+'5C1X_Tangi'!AK40+'5C1Y_GEO'!AK40+'5C1AI_Harmony'!AK40+'5C1AJ_Athlos'!AK40+'5C1AG_Collegiate'!AK40+'5C1M_GEO Mid'!AK40+Placeholder_Tallulah!AK40</f>
        <v>0</v>
      </c>
      <c r="AM40" s="90">
        <f>'5C1B_DArbonne'!AL40+'5C1A_Madison'!AL40+'5C1C_Intl High'!AL40+'5C3_UnvView'!AM40+'5C1F_L.C. Charter'!AL40+'5C1E_LFNO'!AL40+'5C1D_NOMMA'!AL40+'5C1AE_Noble Minds'!AL40+'5C1J_Jeff Chamber'!AL40+'5C1Q_Advantage'!AL40+'5C1AF_JCFA-Laf'!AL40+'5C1W_Willow'!AL40+'5C1Z_Lincoln Prep'!AL40+'5C1AA_Laurel'!AL40+'5C1AB_Apex'!AL40+'5C1AC_Smothers'!AL40+'5C1AD_Greater'!AL40+'5C1R_Iberville'!AL40+'5C1N_Delta'!AL40+'5C1S_LC Col Prep'!AL40+'5C1T_Northeast'!AL40+'5C1U_Acadiana Ren'!AL40+'5C1I_LA Key'!AL40+'5C1V_Laf Ren'!AL40+'5C1O_Impact'!AL40+'5C1P_Vision'!AL40+'5C2_LAVCA'!AM40+'5C1H_Southwest'!AL40+'5C1G_JS Clark'!AL40+'5C1AH_BRUP'!AL40+'5C1X_Tangi'!AL40+'5C1Y_GEO'!AL40+'5C1AI_Harmony'!AL40+'5C1AJ_Athlos'!AL40+'5C1AG_Collegiate'!AL40+'5C1M_GEO Mid'!AL40+Placeholder_Tallulah!AL40</f>
        <v>185866</v>
      </c>
      <c r="AN40" s="79">
        <f>'5C1B_DArbonne'!AM40+'5C1A_Madison'!AM40+'5C1C_Intl High'!AM40+'5C3_UnvView'!AN40+'5C1F_L.C. Charter'!AM40+'5C1E_LFNO'!AM40+'5C1D_NOMMA'!AM40+'5C1AE_Noble Minds'!AM40+'5C1J_Jeff Chamber'!AM40+'5C1Q_Advantage'!AM40+'5C1AF_JCFA-Laf'!AM40+'5C1W_Willow'!AM40+'5C1Z_Lincoln Prep'!AM40+'5C1AA_Laurel'!AM40+'5C1AB_Apex'!AM40+'5C1AC_Smothers'!AM40+'5C1AD_Greater'!AM40+'5C1R_Iberville'!AM40+'5C1N_Delta'!AM40+'5C1S_LC Col Prep'!AM40+'5C1T_Northeast'!AM40+'5C1U_Acadiana Ren'!AM40+'5C1I_LA Key'!AM40+'5C1V_Laf Ren'!AM40+'5C1O_Impact'!AM40+'5C1P_Vision'!AM40+'5C2_LAVCA'!AN40+'5C1H_Southwest'!AM40+'5C1G_JS Clark'!AM40+'5C1AH_BRUP'!AM40+'5C1X_Tangi'!AM40+'5C1Y_GEO'!AM40+'5C1AI_Harmony'!AM40+'5C1AJ_Athlos'!AM40+'5C1AG_Collegiate'!AM40+'5C1M_GEO Mid'!AM40+Placeholder_Tallulah!AM40</f>
        <v>0</v>
      </c>
      <c r="AO40" s="90">
        <f>'5C1B_DArbonne'!AN40+'5C1A_Madison'!AN40+'5C1C_Intl High'!AN40+'5C3_UnvView'!AO40+'5C1F_L.C. Charter'!AN40+'5C1E_LFNO'!AN40+'5C1D_NOMMA'!AN40+'5C1AE_Noble Minds'!AN40+'5C1J_Jeff Chamber'!AN40+'5C1Q_Advantage'!AN40+'5C1AF_JCFA-Laf'!AN40+'5C1W_Willow'!AN40+'5C1Z_Lincoln Prep'!AN40+'5C1AA_Laurel'!AN40+'5C1AB_Apex'!AN40+'5C1AC_Smothers'!AN40+'5C1AD_Greater'!AN40+'5C1R_Iberville'!AN40+'5C1N_Delta'!AN40+'5C1S_LC Col Prep'!AN40+'5C1T_Northeast'!AN40+'5C1U_Acadiana Ren'!AN40+'5C1I_LA Key'!AN40+'5C1V_Laf Ren'!AN40+'5C1O_Impact'!AN40+'5C1P_Vision'!AN40+'5C2_LAVCA'!AO40+'5C1H_Southwest'!AN40+'5C1G_JS Clark'!AN40+'5C1AH_BRUP'!AN40+'5C1X_Tangi'!AN40+'5C1Y_GEO'!AN40+'5C1AI_Harmony'!AN40+'5C1AJ_Athlos'!AN40+'5C1AG_Collegiate'!AN40+'5C1M_GEO Mid'!AN40+Placeholder_Tallulah!AN40</f>
        <v>0</v>
      </c>
      <c r="AP40" s="77">
        <f>'5C1B_DArbonne'!AO40+'5C1A_Madison'!AO40+'5C1C_Intl High'!AO40+'5C3_UnvView'!AP40+'5C1F_L.C. Charter'!AO40+'5C1E_LFNO'!AO40+'5C1D_NOMMA'!AO40+'5C1AE_Noble Minds'!AO40+'5C1J_Jeff Chamber'!AO40+'5C1Q_Advantage'!AO40+'5C1AF_JCFA-Laf'!AO40+'5C1W_Willow'!AO40+'5C1Z_Lincoln Prep'!AO40+'5C1AA_Laurel'!AO40+'5C1AB_Apex'!AO40+'5C1AC_Smothers'!AO40+'5C1AD_Greater'!AO40+'5C1R_Iberville'!AO40+'5C1N_Delta'!AO40+'5C1S_LC Col Prep'!AO40+'5C1T_Northeast'!AO40+'5C1U_Acadiana Ren'!AO40+'5C1I_LA Key'!AO40+'5C1V_Laf Ren'!AO40+'5C1O_Impact'!AO40+'5C1P_Vision'!AO40+'5C2_LAVCA'!AP40+'5C1H_Southwest'!AO40+'5C1G_JS Clark'!AO40+'5C1AH_BRUP'!AO40+'5C1X_Tangi'!AO40+'5C1Y_GEO'!AO40+'5C1AI_Harmony'!AO40+'5C1AJ_Athlos'!AO40+'5C1AG_Collegiate'!AO40+'5C1M_GEO Mid'!AO40+Placeholder_Tallulah!AO40</f>
        <v>0</v>
      </c>
      <c r="AQ40" s="90">
        <f>'5C1B_DArbonne'!AP40+'5C1A_Madison'!AP40+'5C1C_Intl High'!AP40+'5C3_UnvView'!AQ40+'5C1F_L.C. Charter'!AP40+'5C1E_LFNO'!AP40+'5C1D_NOMMA'!AP40+'5C1AE_Noble Minds'!AP40+'5C1J_Jeff Chamber'!AP40+'5C1Q_Advantage'!AP40+'5C1AF_JCFA-Laf'!AP40+'5C1W_Willow'!AP40+'5C1Z_Lincoln Prep'!AP40+'5C1AA_Laurel'!AP40+'5C1AB_Apex'!AP40+'5C1AC_Smothers'!AP40+'5C1AD_Greater'!AP40+'5C1R_Iberville'!AP40+'5C1N_Delta'!AP40+'5C1S_LC Col Prep'!AP40+'5C1T_Northeast'!AP40+'5C1U_Acadiana Ren'!AP40+'5C1I_LA Key'!AP40+'5C1V_Laf Ren'!AP40+'5C1O_Impact'!AP40+'5C1P_Vision'!AP40+'5C2_LAVCA'!AQ40+'5C1H_Southwest'!AP40+'5C1G_JS Clark'!AP40+'5C1AH_BRUP'!AP40+'5C1X_Tangi'!AP40+'5C1Y_GEO'!AP40+'5C1AI_Harmony'!AP40+'5C1AJ_Athlos'!AP40+'5C1AG_Collegiate'!AP40+'5C1M_GEO Mid'!AP40+Placeholder_Tallulah!AP40</f>
        <v>0</v>
      </c>
      <c r="AR40" s="77">
        <f>'5C1B_DArbonne'!AQ40+'5C1A_Madison'!AQ40+'5C1C_Intl High'!AQ40+'5C3_UnvView'!AR40+'5C1F_L.C. Charter'!AQ40+'5C1E_LFNO'!AQ40+'5C1D_NOMMA'!AQ40+'5C1AE_Noble Minds'!AQ40+'5C1J_Jeff Chamber'!AQ40+'5C1Q_Advantage'!AQ40+'5C1AF_JCFA-Laf'!AQ40+'5C1W_Willow'!AQ40+'5C1Z_Lincoln Prep'!AQ40+'5C1AA_Laurel'!AQ40+'5C1AB_Apex'!AQ40+'5C1AC_Smothers'!AQ40+'5C1AD_Greater'!AQ40+'5C1R_Iberville'!AQ40+'5C1N_Delta'!AQ40+'5C1S_LC Col Prep'!AQ40+'5C1T_Northeast'!AQ40+'5C1U_Acadiana Ren'!AQ40+'5C1I_LA Key'!AQ40+'5C1V_Laf Ren'!AQ40+'5C1O_Impact'!AQ40+'5C1P_Vision'!AQ40+'5C2_LAVCA'!AR40+'5C1H_Southwest'!AQ40+'5C1G_JS Clark'!AQ40+'5C1AH_BRUP'!AQ40+'5C1X_Tangi'!AQ40+'5C1Y_GEO'!AQ40+'5C1AI_Harmony'!AQ40+'5C1AJ_Athlos'!AQ40+'5C1AG_Collegiate'!AQ40+'5C1M_GEO Mid'!AQ40+Placeholder_Tallulah!AQ40</f>
        <v>0</v>
      </c>
      <c r="AS40" s="77">
        <f>'5C1B_DArbonne'!AR40+'5C1A_Madison'!AR40+'5C1C_Intl High'!AR40+'5C3_UnvView'!AS40+'5C1F_L.C. Charter'!AR40+'5C1E_LFNO'!AR40+'5C1D_NOMMA'!AR40+'5C1AE_Noble Minds'!AR40+'5C1J_Jeff Chamber'!AR40+'5C1Q_Advantage'!AR40+'5C1AF_JCFA-Laf'!AR40+'5C1W_Willow'!AR40+'5C1Z_Lincoln Prep'!AR40+'5C1AA_Laurel'!AR40+'5C1AB_Apex'!AR40+'5C1AC_Smothers'!AR40+'5C1AD_Greater'!AR40+'5C1R_Iberville'!AR40+'5C1N_Delta'!AR40+'5C1S_LC Col Prep'!AR40+'5C1T_Northeast'!AR40+'5C1U_Acadiana Ren'!AR40+'5C1I_LA Key'!AR40+'5C1V_Laf Ren'!AR40+'5C1O_Impact'!AR40+'5C1P_Vision'!AR40+'5C2_LAVCA'!AS40+'5C1H_Southwest'!AR40+'5C1G_JS Clark'!AR40+'5C1AH_BRUP'!AR40+'5C1X_Tangi'!AR40+'5C1Y_GEO'!AR40+'5C1AI_Harmony'!AR40+'5C1AJ_Athlos'!AR40+'5C1AG_Collegiate'!AR40+'5C1M_GEO Mid'!AR40+Placeholder_Tallulah!AR40</f>
        <v>0</v>
      </c>
      <c r="AT40" s="90">
        <f>'5C1B_DArbonne'!AS40+'5C1A_Madison'!AS40+'5C1C_Intl High'!AS40+'5C3_UnvView'!AT40+'5C1F_L.C. Charter'!AS40+'5C1E_LFNO'!AS40+'5C1D_NOMMA'!AS40+'5C1AE_Noble Minds'!AS40+'5C1J_Jeff Chamber'!AS40+'5C1Q_Advantage'!AS40+'5C1AF_JCFA-Laf'!AS40+'5C1W_Willow'!AS40+'5C1Z_Lincoln Prep'!AS40+'5C1AA_Laurel'!AS40+'5C1AB_Apex'!AS40+'5C1AC_Smothers'!AS40+'5C1AD_Greater'!AS40+'5C1R_Iberville'!AS40+'5C1N_Delta'!AS40+'5C1S_LC Col Prep'!AS40+'5C1T_Northeast'!AS40+'5C1U_Acadiana Ren'!AS40+'5C1I_LA Key'!AS40+'5C1V_Laf Ren'!AS40+'5C1O_Impact'!AS40+'5C1P_Vision'!AS40+'5C2_LAVCA'!AT40+'5C1H_Southwest'!AS40+'5C1G_JS Clark'!AS40+'5C1AH_BRUP'!AS40+'5C1X_Tangi'!AS40+'5C1Y_GEO'!AS40+'5C1AI_Harmony'!AS40+'5C1AJ_Athlos'!AS40+'5C1AG_Collegiate'!AS40+'5C1M_GEO Mid'!AS40+Placeholder_Tallulah!AS40</f>
        <v>29056</v>
      </c>
      <c r="AU40" s="78">
        <f t="shared" si="1"/>
        <v>0</v>
      </c>
      <c r="AV40" s="87">
        <f t="shared" si="2"/>
        <v>29056</v>
      </c>
      <c r="AW40" s="189"/>
      <c r="AX40" s="74" t="e">
        <f>'5C1B_DArbonne'!AU40+'5C1A_Madison'!AU40+'5C1C_Intl High'!AU40+'5C3_UnvView'!AV40+'5C1F_L.C. Charter'!AU40+'5C1E_LFNO'!AU40+'5C1D_NOMMA'!AU40+'5C1AE_Noble Minds'!AU40+'5C1J_Jeff Chamber'!AU40+'5C1Q_Advantage'!AU40+'5C1AF_JCFA-Laf'!AU40+'5C1W_Willow'!AU40+'5C1Z_Lincoln Prep'!AU40+'5C1AA_Laurel'!AU40+'5C1AB_Apex'!AU40+'5C1AC_Smothers'!AU40+'5C1AD_Greater'!AU40+'5C1R_Iberville'!AU40+'5C1N_Delta'!AU40+'5C1S_LC Col Prep'!AU40+'5C1T_Northeast'!AU40+'5C1U_Acadiana Ren'!AU40+'5C1I_LA Key'!AU40+'5C1V_Laf Ren'!AU40+'5C1O_Impact'!AU40+'5C1P_Vision'!AU40+'5C2_LAVCA'!AV40+'5C1H_Southwest'!AU40+'5C1G_JS Clark'!AU40+'5C1AH_BRUP'!AU40+'5C1X_Tangi'!AU40+'5C1Y_GEO'!AU40+'5C1AI_Harmony'!AU40+'5C1AJ_Athlos'!AU40+'5C1AG_Collegiate'!AU40+'5C1M_GEO Mid'!AU40+Placeholder_Tallulah!#REF!</f>
        <v>#REF!</v>
      </c>
      <c r="AY40" s="74">
        <f t="shared" si="3"/>
        <v>0</v>
      </c>
      <c r="AZ40" s="74" t="e">
        <f t="shared" si="4"/>
        <v>#REF!</v>
      </c>
    </row>
    <row r="41" spans="1:52" ht="16.149999999999999" customHeight="1" x14ac:dyDescent="0.2">
      <c r="A41" s="49">
        <v>35</v>
      </c>
      <c r="B41" s="50" t="s">
        <v>41</v>
      </c>
      <c r="C41" s="320">
        <f>'5C1B_DArbonne'!C41+'5C1A_Madison'!C41+'5C1C_Intl High'!C41+'5C3_UnvView'!C41+'5C1F_L.C. Charter'!C41+'5C1E_LFNO'!C41+'5C1D_NOMMA'!C41+'5C1AE_Noble Minds'!C41+'5C1J_Jeff Chamber'!C41+'5C1Q_Advantage'!C41+'5C1AF_JCFA-Laf'!C41+'5C1W_Willow'!C41+'5C1Z_Lincoln Prep'!C41+'5C1AA_Laurel'!C41+'5C1AB_Apex'!C41+'5C1AC_Smothers'!C41+'5C1AD_Greater'!C41+'5C1R_Iberville'!C41+'5C1N_Delta'!C41+'5C1S_LC Col Prep'!C41+'5C1T_Northeast'!C41+'5C1U_Acadiana Ren'!C41+'5C1I_LA Key'!C41+'5C1V_Laf Ren'!C41+'5C1O_Impact'!C41+'5C1P_Vision'!C41+'5C2_LAVCA'!C41+'5C1H_Southwest'!C41+'5C1G_JS Clark'!C41+'5C1AH_BRUP'!C41+'5C1X_Tangi'!C41+'5C1Y_GEO'!C41+'5C1AI_Harmony'!C41+'5C1AJ_Athlos'!C41+'5C1AG_Collegiate'!C41+'5C1M_GEO Mid'!C41+Placeholder_Tallulah!C41</f>
        <v>0</v>
      </c>
      <c r="D41" s="51">
        <f>'Source Data'!H41</f>
        <v>4357.2318016845329</v>
      </c>
      <c r="E41" s="80">
        <f>'5C1B_DArbonne'!E41+'5C1A_Madison'!E41+'5C1C_Intl High'!E41+'5C3_UnvView'!E41+'5C1F_L.C. Charter'!E41+'5C1E_LFNO'!E41+'5C1D_NOMMA'!E41+'5C1AE_Noble Minds'!E41+'5C1J_Jeff Chamber'!E41+'5C1Q_Advantage'!E41+'5C1AF_JCFA-Laf'!E41+'5C1W_Willow'!E41+'5C1Z_Lincoln Prep'!E41+'5C1AA_Laurel'!E41+'5C1AB_Apex'!E41+'5C1AC_Smothers'!E41+'5C1AD_Greater'!E41+'5C1R_Iberville'!E41+'5C1N_Delta'!E41+'5C1S_LC Col Prep'!E41+'5C1T_Northeast'!E41+'5C1U_Acadiana Ren'!E41+'5C1I_LA Key'!E41+'5C1V_Laf Ren'!E41+'5C1O_Impact'!E41+'5C1P_Vision'!E41+'5C2_LAVCA'!E41+'5C1H_Southwest'!E41+'5C1G_JS Clark'!E41+'5C1AH_BRUP'!E41+'5C1X_Tangi'!E41+'5C1Y_GEO'!E41+'5C1AI_Harmony'!E41+'5C1AJ_Athlos'!E41+'5C1AG_Collegiate'!E41+'5C1M_GEO Mid'!E41+Placeholder_Tallulah!E41</f>
        <v>0</v>
      </c>
      <c r="F41" s="338">
        <f>'5C1B_DArbonne'!F41+'5C1A_Madison'!F41+'5C1C_Intl High'!F41+'5C3_UnvView'!F41+'5C1F_L.C. Charter'!F41+'5C1E_LFNO'!F41+'5C1D_NOMMA'!F41+'5C1AE_Noble Minds'!F41+'5C1J_Jeff Chamber'!F41+'5C1Q_Advantage'!F41+'5C1AF_JCFA-Laf'!F41+'5C1W_Willow'!F41+'5C1Z_Lincoln Prep'!F41+'5C1AA_Laurel'!F41+'5C1AB_Apex'!F41+'5C1AC_Smothers'!F41+'5C1AD_Greater'!F41+'5C1R_Iberville'!F41+'5C1N_Delta'!F41+'5C1S_LC Col Prep'!F41+'5C1T_Northeast'!F41+'5C1U_Acadiana Ren'!F41+'5C1I_LA Key'!F41+'5C1V_Laf Ren'!F41+'5C1O_Impact'!F41+'5C1P_Vision'!F41+'5C2_LAVCA'!F41+'5C1H_Southwest'!F41+'5C1G_JS Clark'!F41+'5C1AH_BRUP'!F41+'5C1X_Tangi'!F41+'5C1Y_GEO'!F41+'5C1AI_Harmony'!F41+'5C1AJ_Athlos'!F41+'5C1AG_Collegiate'!F41+'5C1M_GEO Mid'!F41+Placeholder_Tallulah!F41</f>
        <v>0</v>
      </c>
      <c r="G41" s="51">
        <f>'Source Data'!I41</f>
        <v>608.37683053992896</v>
      </c>
      <c r="H41" s="80">
        <f>'5C1B_DArbonne'!H41+'5C1A_Madison'!H41+'5C1C_Intl High'!H41+'5C3_UnvView'!H41+'5C1F_L.C. Charter'!H41+'5C1E_LFNO'!H41+'5C1D_NOMMA'!H41+'5C1AE_Noble Minds'!H41+'5C1J_Jeff Chamber'!H41+'5C1Q_Advantage'!H41+'5C1AF_JCFA-Laf'!H41+'5C1W_Willow'!H41+'5C1Z_Lincoln Prep'!H41+'5C1AA_Laurel'!H41+'5C1AB_Apex'!H41+'5C1AC_Smothers'!H41+'5C1AD_Greater'!H41+'5C1R_Iberville'!H41+'5C1N_Delta'!H41+'5C1S_LC Col Prep'!H41+'5C1T_Northeast'!H41+'5C1U_Acadiana Ren'!H41+'5C1I_LA Key'!H41+'5C1V_Laf Ren'!H41+'5C1O_Impact'!H41+'5C1P_Vision'!H41+'5C2_LAVCA'!H41+'5C1H_Southwest'!H41+'5C1G_JS Clark'!H41+'5C1AH_BRUP'!H41+'5C1X_Tangi'!H41+'5C1Y_GEO'!H41+'5C1AI_Harmony'!H41+'5C1AJ_Athlos'!H41+'5C1AG_Collegiate'!H41+'5C1M_GEO Mid'!H41+Placeholder_Tallulah!H41</f>
        <v>0</v>
      </c>
      <c r="I41" s="338">
        <f>'5C1B_DArbonne'!I41+'5C1A_Madison'!I41+'5C1C_Intl High'!I41+'5C3_UnvView'!I41+'5C1F_L.C. Charter'!I41+'5C1E_LFNO'!I41+'5C1D_NOMMA'!I41+'5C1AE_Noble Minds'!I41+'5C1J_Jeff Chamber'!I41+'5C1Q_Advantage'!I41+'5C1AF_JCFA-Laf'!I41+'5C1W_Willow'!I41+'5C1Z_Lincoln Prep'!I41+'5C1AA_Laurel'!I41+'5C1AB_Apex'!I41+'5C1AC_Smothers'!I41+'5C1AD_Greater'!I41+'5C1R_Iberville'!I41+'5C1N_Delta'!I41+'5C1S_LC Col Prep'!I41+'5C1T_Northeast'!I41+'5C1U_Acadiana Ren'!I41+'5C1I_LA Key'!I41+'5C1V_Laf Ren'!I41+'5C1O_Impact'!I41+'5C1P_Vision'!I41+'5C2_LAVCA'!I41+'5C1H_Southwest'!I41+'5C1G_JS Clark'!I41+'5C1AH_BRUP'!I41+'5C1X_Tangi'!I41+'5C1Y_GEO'!I41+'5C1AI_Harmony'!I41+'5C1AJ_Athlos'!I41+'5C1AG_Collegiate'!I41+'5C1M_GEO Mid'!I41+Placeholder_Tallulah!I41</f>
        <v>0</v>
      </c>
      <c r="J41" s="51">
        <f>'Source Data'!J41</f>
        <v>165.92095378361697</v>
      </c>
      <c r="K41" s="80">
        <f>'5C1B_DArbonne'!K41+'5C1A_Madison'!K41+'5C1C_Intl High'!K41+'5C3_UnvView'!K41+'5C1F_L.C. Charter'!K41+'5C1E_LFNO'!K41+'5C1D_NOMMA'!K41+'5C1AE_Noble Minds'!K41+'5C1J_Jeff Chamber'!K41+'5C1Q_Advantage'!K41+'5C1AF_JCFA-Laf'!K41+'5C1W_Willow'!K41+'5C1Z_Lincoln Prep'!K41+'5C1AA_Laurel'!K41+'5C1AB_Apex'!K41+'5C1AC_Smothers'!K41+'5C1AD_Greater'!K41+'5C1R_Iberville'!K41+'5C1N_Delta'!K41+'5C1S_LC Col Prep'!K41+'5C1T_Northeast'!K41+'5C1U_Acadiana Ren'!K41+'5C1I_LA Key'!K41+'5C1V_Laf Ren'!K41+'5C1O_Impact'!K41+'5C1P_Vision'!K41+'5C2_LAVCA'!K41+'5C1H_Southwest'!K41+'5C1G_JS Clark'!K41+'5C1AH_BRUP'!K41+'5C1X_Tangi'!K41+'5C1Y_GEO'!K41+'5C1AI_Harmony'!K41+'5C1AJ_Athlos'!K41+'5C1AG_Collegiate'!K41+'5C1M_GEO Mid'!K41+Placeholder_Tallulah!K41</f>
        <v>0</v>
      </c>
      <c r="L41" s="338">
        <f>'5C1B_DArbonne'!L41+'5C1A_Madison'!L41+'5C1C_Intl High'!L41+'5C3_UnvView'!L41+'5C1F_L.C. Charter'!L41+'5C1E_LFNO'!L41+'5C1D_NOMMA'!L41+'5C1AE_Noble Minds'!L41+'5C1J_Jeff Chamber'!L41+'5C1Q_Advantage'!L41+'5C1AF_JCFA-Laf'!L41+'5C1W_Willow'!L41+'5C1Z_Lincoln Prep'!L41+'5C1AA_Laurel'!L41+'5C1AB_Apex'!L41+'5C1AC_Smothers'!L41+'5C1AD_Greater'!L41+'5C1R_Iberville'!L41+'5C1N_Delta'!L41+'5C1S_LC Col Prep'!L41+'5C1T_Northeast'!L41+'5C1U_Acadiana Ren'!L41+'5C1I_LA Key'!L41+'5C1V_Laf Ren'!L41+'5C1O_Impact'!L41+'5C1P_Vision'!L41+'5C2_LAVCA'!L41+'5C1H_Southwest'!L41+'5C1G_JS Clark'!L41+'5C1AH_BRUP'!L41+'5C1X_Tangi'!L41+'5C1Y_GEO'!L41+'5C1AI_Harmony'!L41+'5C1AJ_Athlos'!L41+'5C1AG_Collegiate'!L41+'5C1M_GEO Mid'!L41+Placeholder_Tallulah!L41</f>
        <v>0</v>
      </c>
      <c r="M41" s="51">
        <f>'Source Data'!K41</f>
        <v>4148.0238445904242</v>
      </c>
      <c r="N41" s="80">
        <f>'5C1B_DArbonne'!N41+'5C1A_Madison'!N41+'5C1C_Intl High'!N41+'5C3_UnvView'!N41+'5C1F_L.C. Charter'!N41+'5C1E_LFNO'!N41+'5C1D_NOMMA'!N41+'5C1AE_Noble Minds'!N41+'5C1J_Jeff Chamber'!N41+'5C1Q_Advantage'!N41+'5C1AF_JCFA-Laf'!N41+'5C1W_Willow'!N41+'5C1Z_Lincoln Prep'!N41+'5C1AA_Laurel'!N41+'5C1AB_Apex'!N41+'5C1AC_Smothers'!N41+'5C1AD_Greater'!N41+'5C1R_Iberville'!N41+'5C1N_Delta'!N41+'5C1S_LC Col Prep'!N41+'5C1T_Northeast'!N41+'5C1U_Acadiana Ren'!N41+'5C1I_LA Key'!N41+'5C1V_Laf Ren'!N41+'5C1O_Impact'!N41+'5C1P_Vision'!N41+'5C2_LAVCA'!N41+'5C1H_Southwest'!N41+'5C1G_JS Clark'!N41+'5C1AH_BRUP'!N41+'5C1X_Tangi'!N41+'5C1Y_GEO'!N41+'5C1AI_Harmony'!N41+'5C1AJ_Athlos'!N41+'5C1AG_Collegiate'!N41+'5C1M_GEO Mid'!N41+Placeholder_Tallulah!N41</f>
        <v>0</v>
      </c>
      <c r="O41" s="338">
        <f>'5C1B_DArbonne'!O41+'5C1A_Madison'!O41+'5C1C_Intl High'!O41+'5C3_UnvView'!O41+'5C1F_L.C. Charter'!O41+'5C1E_LFNO'!O41+'5C1D_NOMMA'!O41+'5C1AE_Noble Minds'!O41+'5C1J_Jeff Chamber'!O41+'5C1Q_Advantage'!O41+'5C1AF_JCFA-Laf'!O41+'5C1W_Willow'!O41+'5C1Z_Lincoln Prep'!O41+'5C1AA_Laurel'!O41+'5C1AB_Apex'!O41+'5C1AC_Smothers'!O41+'5C1AD_Greater'!O41+'5C1R_Iberville'!O41+'5C1N_Delta'!O41+'5C1S_LC Col Prep'!O41+'5C1T_Northeast'!O41+'5C1U_Acadiana Ren'!O41+'5C1I_LA Key'!O41+'5C1V_Laf Ren'!O41+'5C1O_Impact'!O41+'5C1P_Vision'!O41+'5C2_LAVCA'!O41+'5C1H_Southwest'!O41+'5C1G_JS Clark'!O41+'5C1AH_BRUP'!O41+'5C1X_Tangi'!O41+'5C1Y_GEO'!O41+'5C1AI_Harmony'!O41+'5C1AJ_Athlos'!O41+'5C1AG_Collegiate'!O41+'5C1M_GEO Mid'!O41+Placeholder_Tallulah!O41</f>
        <v>0</v>
      </c>
      <c r="P41" s="51">
        <f>'Source Data'!L41</f>
        <v>1659.2095378361696</v>
      </c>
      <c r="Q41" s="80">
        <f>'5C1B_DArbonne'!Q41+'5C1A_Madison'!Q41+'5C1C_Intl High'!Q41+'5C3_UnvView'!Q41+'5C1F_L.C. Charter'!Q41+'5C1E_LFNO'!Q41+'5C1D_NOMMA'!Q41+'5C1AE_Noble Minds'!Q41+'5C1J_Jeff Chamber'!Q41+'5C1Q_Advantage'!Q41+'5C1AF_JCFA-Laf'!Q41+'5C1W_Willow'!Q41+'5C1Z_Lincoln Prep'!Q41+'5C1AA_Laurel'!Q41+'5C1AB_Apex'!Q41+'5C1AC_Smothers'!Q41+'5C1AD_Greater'!Q41+'5C1R_Iberville'!Q41+'5C1N_Delta'!Q41+'5C1S_LC Col Prep'!Q41+'5C1T_Northeast'!Q41+'5C1U_Acadiana Ren'!Q41+'5C1I_LA Key'!Q41+'5C1V_Laf Ren'!Q41+'5C1O_Impact'!Q41+'5C1P_Vision'!Q41+'5C2_LAVCA'!Q41+'5C1H_Southwest'!Q41+'5C1G_JS Clark'!Q41+'5C1AH_BRUP'!Q41+'5C1X_Tangi'!Q41+'5C1Y_GEO'!Q41+'5C1AI_Harmony'!Q41+'5C1AJ_Athlos'!Q41+'5C1AG_Collegiate'!Q41+'5C1M_GEO Mid'!Q41+Placeholder_Tallulah!Q41</f>
        <v>0</v>
      </c>
      <c r="R41" s="94">
        <f>'5C1B_DArbonne'!R41+'5C1A_Madison'!R41+'5C1C_Intl High'!R41+'5C3_UnvView'!R41+'5C1F_L.C. Charter'!R41+'5C1E_LFNO'!R41+'5C1D_NOMMA'!R41+'5C1AE_Noble Minds'!R41+'5C1J_Jeff Chamber'!R41+'5C1Q_Advantage'!R41+'5C1AF_JCFA-Laf'!R41+'5C1W_Willow'!R41+'5C1Z_Lincoln Prep'!R41+'5C1AA_Laurel'!R41+'5C1AB_Apex'!R41+'5C1AC_Smothers'!R41+'5C1AD_Greater'!R41+'5C1R_Iberville'!R41+'5C1N_Delta'!R41+'5C1S_LC Col Prep'!R41+'5C1T_Northeast'!R41+'5C1U_Acadiana Ren'!R41+'5C1I_LA Key'!R41+'5C1V_Laf Ren'!R41+'5C1O_Impact'!R41+'5C1P_Vision'!R41+'5C2_LAVCA'!R41+'5C1H_Southwest'!R41+'5C1G_JS Clark'!R41+'5C1AH_BRUP'!R41+'5C1X_Tangi'!R41+'5C1Y_GEO'!R41+'5C1AI_Harmony'!R41+'5C1AJ_Athlos'!R41+'5C1AG_Collegiate'!R41+'5C1M_GEO Mid'!R41+Placeholder_Tallulah!R41</f>
        <v>175331</v>
      </c>
      <c r="S41" s="1374">
        <f>'5C3_UnvView'!S41+'5C2_LAVCA'!S41</f>
        <v>19481</v>
      </c>
      <c r="T41" s="51">
        <f>'5C1B_DArbonne'!S41+'5C1A_Madison'!S41+'5C1C_Intl High'!S41+'5C3_UnvView'!T41+'5C1F_L.C. Charter'!S41+'5C1E_LFNO'!S41+'5C1D_NOMMA'!S41+'5C1AE_Noble Minds'!S41+'5C1J_Jeff Chamber'!S41+'5C1Q_Advantage'!S41+'5C1AF_JCFA-Laf'!S41+'5C1W_Willow'!S41+'5C1Z_Lincoln Prep'!S41+'5C1AA_Laurel'!S41+'5C1AB_Apex'!S41+'5C1AC_Smothers'!S41+'5C1AD_Greater'!S41+'5C1R_Iberville'!S41+'5C1N_Delta'!S41+'5C1S_LC Col Prep'!S41+'5C1T_Northeast'!S41+'5C1U_Acadiana Ren'!S41+'5C1I_LA Key'!S41+'5C1V_Laf Ren'!S41+'5C1O_Impact'!S41+'5C1P_Vision'!S41+'5C2_LAVCA'!T41+'5C1H_Southwest'!S41+'5C1G_JS Clark'!S41+'5C1AH_BRUP'!S41+'5C1X_Tangi'!S41+'5C1Y_GEO'!S41+'5C1AI_Harmony'!S41+'5C1AJ_Athlos'!S41+'5C1AG_Collegiate'!S41+'5C1M_GEO Mid'!S41+Placeholder_Tallulah!S41</f>
        <v>0</v>
      </c>
      <c r="U41" s="51">
        <f>'5C1B_DArbonne'!T41+'5C1A_Madison'!T41+'5C1C_Intl High'!T41+'5C3_UnvView'!U41+'5C1F_L.C. Charter'!T41+'5C1E_LFNO'!T41+'5C1D_NOMMA'!T41+'5C1AE_Noble Minds'!T41+'5C1J_Jeff Chamber'!T41+'5C1Q_Advantage'!T41+'5C1AF_JCFA-Laf'!T41+'5C1W_Willow'!T41+'5C1Z_Lincoln Prep'!T41+'5C1AA_Laurel'!T41+'5C1AB_Apex'!T41+'5C1AC_Smothers'!T41+'5C1AD_Greater'!T41+'5C1R_Iberville'!T41+'5C1N_Delta'!T41+'5C1S_LC Col Prep'!T41+'5C1T_Northeast'!T41+'5C1U_Acadiana Ren'!T41+'5C1I_LA Key'!T41+'5C1V_Laf Ren'!T41+'5C1O_Impact'!T41+'5C1P_Vision'!T41+'5C2_LAVCA'!U41+'5C1H_Southwest'!T41+'5C1G_JS Clark'!T41+'5C1AH_BRUP'!T41+'5C1X_Tangi'!T41+'5C1Y_GEO'!T41+'5C1AI_Harmony'!T41+'5C1AJ_Athlos'!T41+'5C1AG_Collegiate'!T41+'5C1M_GEO Mid'!T41+Placeholder_Tallulah!T41</f>
        <v>0</v>
      </c>
      <c r="V41" s="52">
        <f>'5C1B_DArbonne'!U41+'5C1A_Madison'!U41+'5C1C_Intl High'!U41+'5C3_UnvView'!V41+'5C1F_L.C. Charter'!U41+'5C1E_LFNO'!U41+'5C1D_NOMMA'!U41+'5C1AE_Noble Minds'!U41+'5C1J_Jeff Chamber'!U41+'5C1Q_Advantage'!U41+'5C1AF_JCFA-Laf'!U41+'5C1W_Willow'!U41+'5C1Z_Lincoln Prep'!U41+'5C1AA_Laurel'!U41+'5C1AB_Apex'!U41+'5C1AC_Smothers'!U41+'5C1AD_Greater'!U41+'5C1R_Iberville'!U41+'5C1N_Delta'!U41+'5C1S_LC Col Prep'!U41+'5C1T_Northeast'!U41+'5C1U_Acadiana Ren'!U41+'5C1I_LA Key'!U41+'5C1V_Laf Ren'!U41+'5C1O_Impact'!U41+'5C1P_Vision'!U41+'5C2_LAVCA'!V41+'5C1H_Southwest'!U41+'5C1G_JS Clark'!U41+'5C1AH_BRUP'!U41+'5C1X_Tangi'!U41+'5C1Y_GEO'!U41+'5C1AI_Harmony'!U41+'5C1AJ_Athlos'!U41+'5C1AG_Collegiate'!U41+'5C1M_GEO Mid'!U41+Placeholder_Tallulah!U41</f>
        <v>0</v>
      </c>
      <c r="W41" s="94">
        <f>'5C1B_DArbonne'!V41+'5C1A_Madison'!V41+'5C1C_Intl High'!V41+'5C3_UnvView'!W41+'5C1F_L.C. Charter'!V41+'5C1E_LFNO'!V41+'5C1D_NOMMA'!V41+'5C1AE_Noble Minds'!V41+'5C1J_Jeff Chamber'!V41+'5C1Q_Advantage'!V41+'5C1AF_JCFA-Laf'!V41+'5C1W_Willow'!V41+'5C1Z_Lincoln Prep'!V41+'5C1AA_Laurel'!V41+'5C1AB_Apex'!V41+'5C1AC_Smothers'!V41+'5C1AD_Greater'!V41+'5C1R_Iberville'!V41+'5C1N_Delta'!V41+'5C1S_LC Col Prep'!V41+'5C1T_Northeast'!V41+'5C1U_Acadiana Ren'!V41+'5C1I_LA Key'!V41+'5C1V_Laf Ren'!V41+'5C1O_Impact'!V41+'5C1P_Vision'!V41+'5C2_LAVCA'!W41+'5C1H_Southwest'!V41+'5C1G_JS Clark'!V41+'5C1AH_BRUP'!V41+'5C1X_Tangi'!V41+'5C1Y_GEO'!V41+'5C1AI_Harmony'!V41+'5C1AJ_Athlos'!V41+'5C1AG_Collegiate'!V41+'5C1M_GEO Mid'!V41+Placeholder_Tallulah!V41</f>
        <v>0</v>
      </c>
      <c r="X41" s="80">
        <f>'5C1B_DArbonne'!W41+'5C1A_Madison'!W41+'5C1C_Intl High'!W41+'5C3_UnvView'!X41+'5C1F_L.C. Charter'!W41+'5C1E_LFNO'!W41+'5C1D_NOMMA'!W41+'5C1AE_Noble Minds'!W41+'5C1J_Jeff Chamber'!W41+'5C1Q_Advantage'!W41+'5C1AF_JCFA-Laf'!W41+'5C1W_Willow'!W41+'5C1Z_Lincoln Prep'!W41+'5C1AA_Laurel'!W41+'5C1AB_Apex'!W41+'5C1AC_Smothers'!W41+'5C1AD_Greater'!W41+'5C1R_Iberville'!W41+'5C1N_Delta'!W41+'5C1S_LC Col Prep'!W41+'5C1T_Northeast'!W41+'5C1U_Acadiana Ren'!W41+'5C1I_LA Key'!W41+'5C1V_Laf Ren'!W41+'5C1O_Impact'!W41+'5C1P_Vision'!W41+'5C2_LAVCA'!X41+'5C1H_Southwest'!W41+'5C1G_JS Clark'!W41+'5C1AH_BRUP'!W41+'5C1X_Tangi'!W41+'5C1Y_GEO'!W41+'5C1AI_Harmony'!W41+'5C1AJ_Athlos'!W41+'5C1AG_Collegiate'!W41+'5C1M_GEO Mid'!W41+Placeholder_Tallulah!W41</f>
        <v>0</v>
      </c>
      <c r="Y41" s="94">
        <f>'5C1B_DArbonne'!X41+'5C1A_Madison'!X41+'5C1C_Intl High'!X41+'5C3_UnvView'!Y41+'5C1F_L.C. Charter'!X41+'5C1E_LFNO'!X41+'5C1D_NOMMA'!X41+'5C1AE_Noble Minds'!X41+'5C1J_Jeff Chamber'!X41+'5C1Q_Advantage'!X41+'5C1AF_JCFA-Laf'!X41+'5C1W_Willow'!X41+'5C1Z_Lincoln Prep'!X41+'5C1AA_Laurel'!X41+'5C1AB_Apex'!X41+'5C1AC_Smothers'!X41+'5C1AD_Greater'!X41+'5C1R_Iberville'!X41+'5C1N_Delta'!X41+'5C1S_LC Col Prep'!X41+'5C1T_Northeast'!X41+'5C1U_Acadiana Ren'!X41+'5C1I_LA Key'!X41+'5C1V_Laf Ren'!X41+'5C1O_Impact'!X41+'5C1P_Vision'!X41+'5C2_LAVCA'!Y41+'5C1H_Southwest'!X41+'5C1G_JS Clark'!X41+'5C1AH_BRUP'!X41+'5C1X_Tangi'!X41+'5C1Y_GEO'!X41+'5C1AI_Harmony'!X41+'5C1AJ_Athlos'!X41+'5C1AG_Collegiate'!X41+'5C1M_GEO Mid'!X41+Placeholder_Tallulah!X41</f>
        <v>0</v>
      </c>
      <c r="Z41" s="51">
        <f>'5C1B_DArbonne'!Y41+'5C1A_Madison'!Y41+'5C1C_Intl High'!Y41+'5C3_UnvView'!Z41+'5C1F_L.C. Charter'!Y41+'5C1E_LFNO'!Y41+'5C1D_NOMMA'!Y41+'5C1AE_Noble Minds'!Y41+'5C1J_Jeff Chamber'!Y41+'5C1Q_Advantage'!Y41+'5C1AF_JCFA-Laf'!Y41+'5C1W_Willow'!Y41+'5C1Z_Lincoln Prep'!Y41+'5C1AA_Laurel'!Y41+'5C1AB_Apex'!Y41+'5C1AC_Smothers'!Y41+'5C1AD_Greater'!Y41+'5C1R_Iberville'!Y41+'5C1N_Delta'!Y41+'5C1S_LC Col Prep'!Y41+'5C1T_Northeast'!Y41+'5C1U_Acadiana Ren'!Y41+'5C1I_LA Key'!Y41+'5C1V_Laf Ren'!Y41+'5C1O_Impact'!Y41+'5C1P_Vision'!Y41+'5C2_LAVCA'!Z41+'5C1H_Southwest'!Y41+'5C1G_JS Clark'!Y41+'5C1AH_BRUP'!Y41+'5C1X_Tangi'!Y41+'5C1Y_GEO'!Y41+'5C1AI_Harmony'!Y41+'5C1AJ_Athlos'!Y41+'5C1AG_Collegiate'!Y41+'5C1M_GEO Mid'!Y41+Placeholder_Tallulah!Y41</f>
        <v>0</v>
      </c>
      <c r="AA41" s="94">
        <f>'5C1B_DArbonne'!Z41+'5C1A_Madison'!Z41+'5C1C_Intl High'!Z41+'5C3_UnvView'!AA41+'5C1F_L.C. Charter'!Z41+'5C1E_LFNO'!Z41+'5C1D_NOMMA'!Z41+'5C1AE_Noble Minds'!Z41+'5C1J_Jeff Chamber'!Z41+'5C1Q_Advantage'!Z41+'5C1AF_JCFA-Laf'!Z41+'5C1W_Willow'!Z41+'5C1Z_Lincoln Prep'!Z41+'5C1AA_Laurel'!Z41+'5C1AB_Apex'!Z41+'5C1AC_Smothers'!Z41+'5C1AD_Greater'!Z41+'5C1R_Iberville'!Z41+'5C1N_Delta'!Z41+'5C1S_LC Col Prep'!Z41+'5C1T_Northeast'!Z41+'5C1U_Acadiana Ren'!Z41+'5C1I_LA Key'!Z41+'5C1V_Laf Ren'!Z41+'5C1O_Impact'!Z41+'5C1P_Vision'!Z41+'5C2_LAVCA'!AA41+'5C1H_Southwest'!Z41+'5C1G_JS Clark'!Z41+'5C1AH_BRUP'!Z41+'5C1X_Tangi'!Z41+'5C1Y_GEO'!Z41+'5C1AI_Harmony'!Z41+'5C1AJ_Athlos'!Z41+'5C1AG_Collegiate'!Z41+'5C1M_GEO Mid'!Z41+Placeholder_Tallulah!Z41</f>
        <v>0</v>
      </c>
      <c r="AB41" s="53">
        <f>'5C1B_DArbonne'!AA41+'5C1A_Madison'!AA41+'5C1C_Intl High'!AA41+'5C3_UnvView'!AB41+'5C1F_L.C. Charter'!AA41+'5C1E_LFNO'!AA41+'5C1D_NOMMA'!AA41+'5C1AE_Noble Minds'!AA41+'5C1J_Jeff Chamber'!AA41+'5C1Q_Advantage'!AA41+'5C1AF_JCFA-Laf'!AA41+'5C1W_Willow'!AA41+'5C1Z_Lincoln Prep'!AA41+'5C1AA_Laurel'!AA41+'5C1AB_Apex'!AA41+'5C1AC_Smothers'!AA41+'5C1AD_Greater'!AA41+'5C1R_Iberville'!AA41+'5C1N_Delta'!AA41+'5C1S_LC Col Prep'!AA41+'5C1T_Northeast'!AA41+'5C1U_Acadiana Ren'!AA41+'5C1I_LA Key'!AA41+'5C1V_Laf Ren'!AA41+'5C1O_Impact'!AA41+'5C1P_Vision'!AA41+'5C2_LAVCA'!AB41+'5C1H_Southwest'!AA41+'5C1G_JS Clark'!AA41+'5C1AH_BRUP'!AA41+'5C1X_Tangi'!AA41+'5C1Y_GEO'!AA41+'5C1AI_Harmony'!AA41+'5C1AJ_Athlos'!AA41+'5C1AG_Collegiate'!AA41+'5C1M_GEO Mid'!AA41+Placeholder_Tallulah!AA41</f>
        <v>0</v>
      </c>
      <c r="AC41" s="51">
        <f>'5C1B_DArbonne'!AB41+'5C1A_Madison'!AB41+'5C1C_Intl High'!AB41+'5C3_UnvView'!AC41+'5C1F_L.C. Charter'!AB41+'5C1E_LFNO'!AB41+'5C1D_NOMMA'!AB41+'5C1AE_Noble Minds'!AB41+'5C1J_Jeff Chamber'!AB41+'5C1Q_Advantage'!AB41+'5C1AF_JCFA-Laf'!AB41+'5C1W_Willow'!AB41+'5C1Z_Lincoln Prep'!AB41+'5C1AA_Laurel'!AB41+'5C1AB_Apex'!AB41+'5C1AC_Smothers'!AB41+'5C1AD_Greater'!AB41+'5C1R_Iberville'!AB41+'5C1N_Delta'!AB41+'5C1S_LC Col Prep'!AB41+'5C1T_Northeast'!AB41+'5C1U_Acadiana Ren'!AB41+'5C1I_LA Key'!AB41+'5C1V_Laf Ren'!AB41+'5C1O_Impact'!AB41+'5C1P_Vision'!AB41+'5C2_LAVCA'!AC41+'5C1H_Southwest'!AB41+'5C1G_JS Clark'!AB41+'5C1AH_BRUP'!AB41+'5C1X_Tangi'!AB41+'5C1Y_GEO'!AB41+'5C1AI_Harmony'!AB41+'5C1AJ_Athlos'!AB41+'5C1AG_Collegiate'!AB41+'5C1M_GEO Mid'!AB41+Placeholder_Tallulah!AB41</f>
        <v>0</v>
      </c>
      <c r="AD41" s="95">
        <f>'5C1B_DArbonne'!AC41+'5C1A_Madison'!AC41+'5C1C_Intl High'!AC41+'5C3_UnvView'!AD41+'5C1F_L.C. Charter'!AC41+'5C1E_LFNO'!AC41+'5C1D_NOMMA'!AC41+'5C1AE_Noble Minds'!AC41+'5C1J_Jeff Chamber'!AC41+'5C1Q_Advantage'!AC41+'5C1AF_JCFA-Laf'!AC41+'5C1W_Willow'!AC41+'5C1Z_Lincoln Prep'!AC41+'5C1AA_Laurel'!AC41+'5C1AB_Apex'!AC41+'5C1AC_Smothers'!AC41+'5C1AD_Greater'!AC41+'5C1R_Iberville'!AC41+'5C1N_Delta'!AC41+'5C1S_LC Col Prep'!AC41+'5C1T_Northeast'!AC41+'5C1U_Acadiana Ren'!AC41+'5C1I_LA Key'!AC41+'5C1V_Laf Ren'!AC41+'5C1O_Impact'!AC41+'5C1P_Vision'!AC41+'5C2_LAVCA'!AD41+'5C1H_Southwest'!AC41+'5C1G_JS Clark'!AC41+'5C1AH_BRUP'!AC41+'5C1X_Tangi'!AC41+'5C1Y_GEO'!AC41+'5C1AI_Harmony'!AC41+'5C1AJ_Athlos'!AC41+'5C1AG_Collegiate'!AC41+'5C1M_GEO Mid'!AC41+Placeholder_Tallulah!AC41</f>
        <v>0</v>
      </c>
      <c r="AE41" s="95">
        <f>'5C1B_DArbonne'!AD41+'5C1A_Madison'!AD41+'5C1C_Intl High'!AD41+'5C3_UnvView'!AE41+'5C1F_L.C. Charter'!AD41+'5C1E_LFNO'!AD41+'5C1D_NOMMA'!AD41+'5C1AE_Noble Minds'!AD41+'5C1J_Jeff Chamber'!AD41+'5C1Q_Advantage'!AD41+'5C1AF_JCFA-Laf'!AD41+'5C1W_Willow'!AD41+'5C1Z_Lincoln Prep'!AD41+'5C1AA_Laurel'!AD41+'5C1AB_Apex'!AD41+'5C1AC_Smothers'!AD41+'5C1AD_Greater'!AD41+'5C1R_Iberville'!AD41+'5C1N_Delta'!AD41+'5C1S_LC Col Prep'!AD41+'5C1T_Northeast'!AD41+'5C1U_Acadiana Ren'!AD41+'5C1I_LA Key'!AD41+'5C1V_Laf Ren'!AD41+'5C1O_Impact'!AD41+'5C1P_Vision'!AD41+'5C2_LAVCA'!AE41+'5C1H_Southwest'!AD41+'5C1G_JS Clark'!AD41+'5C1AH_BRUP'!AD41+'5C1X_Tangi'!AD41+'5C1Y_GEO'!AD41+'5C1AI_Harmony'!AD41+'5C1AJ_Athlos'!AD41+'5C1AG_Collegiate'!AD41+'5C1M_GEO Mid'!AD41+Placeholder_Tallulah!AD41</f>
        <v>0</v>
      </c>
      <c r="AF41" s="71">
        <f>'Source Data'!N41</f>
        <v>4119</v>
      </c>
      <c r="AG41" s="91">
        <f>'5C1B_DArbonne'!AF41+'5C1A_Madison'!AF41+'5C1C_Intl High'!AF41+'5C3_UnvView'!AG41+'5C1F_L.C. Charter'!AF41+'5C1E_LFNO'!AF41+'5C1D_NOMMA'!AF41+'5C1AE_Noble Minds'!AF41+'5C1J_Jeff Chamber'!AF41+'5C1Q_Advantage'!AF41+'5C1AF_JCFA-Laf'!AF41+'5C1W_Willow'!AF41+'5C1Z_Lincoln Prep'!AF41+'5C1AA_Laurel'!AF41+'5C1AB_Apex'!AF41+'5C1AC_Smothers'!AF41+'5C1AD_Greater'!AF41+'5C1R_Iberville'!AF41+'5C1N_Delta'!AF41+'5C1S_LC Col Prep'!AF41+'5C1T_Northeast'!AF41+'5C1U_Acadiana Ren'!AF41+'5C1I_LA Key'!AF41+'5C1V_Laf Ren'!AF41+'5C1O_Impact'!AF41+'5C1P_Vision'!AF41+'5C2_LAVCA'!AG41+'5C1H_Southwest'!AF41+'5C1G_JS Clark'!AF41+'5C1AH_BRUP'!AF41+'5C1X_Tangi'!AF41+'5C1Y_GEO'!AF41+'5C1AI_Harmony'!AF41+'5C1AJ_Athlos'!AF41+'5C1AG_Collegiate'!AF41+'5C1M_GEO Mid'!AF41+Placeholder_Tallulah!AF41</f>
        <v>0</v>
      </c>
      <c r="AH41" s="320">
        <f>'5C1B_DArbonne'!AG41+'5C1A_Madison'!AG41+'5C1C_Intl High'!AG41+'5C3_UnvView'!AH41+'5C1F_L.C. Charter'!AG41+'5C1E_LFNO'!AG41+'5C1D_NOMMA'!AG41+'5C1AE_Noble Minds'!AG41+'5C1J_Jeff Chamber'!AG41+'5C1Q_Advantage'!AG41+'5C1AF_JCFA-Laf'!AG41+'5C1W_Willow'!AG41+'5C1Z_Lincoln Prep'!AG41+'5C1AA_Laurel'!AG41+'5C1AB_Apex'!AG41+'5C1AC_Smothers'!AG41+'5C1AD_Greater'!AG41+'5C1R_Iberville'!AG41+'5C1N_Delta'!AG41+'5C1S_LC Col Prep'!AG41+'5C1T_Northeast'!AG41+'5C1U_Acadiana Ren'!AG41+'5C1I_LA Key'!AG41+'5C1V_Laf Ren'!AG41+'5C1O_Impact'!AG41+'5C1P_Vision'!AG41+'5C2_LAVCA'!AH41+'5C1H_Southwest'!AG41+'5C1G_JS Clark'!AG41+'5C1AH_BRUP'!AG41+'5C1X_Tangi'!AG41+'5C1Y_GEO'!AG41+'5C1AI_Harmony'!AG41+'5C1AJ_Athlos'!AG41+'5C1AG_Collegiate'!AG41+'5C1M_GEO Mid'!AG41+Placeholder_Tallulah!AG41</f>
        <v>0</v>
      </c>
      <c r="AI41" s="71">
        <f>'5C1B_DArbonne'!AH41+'5C1A_Madison'!AH41+'5C1C_Intl High'!AH41+'5C3_UnvView'!AI41+'5C1F_L.C. Charter'!AH41+'5C1E_LFNO'!AH41+'5C1D_NOMMA'!AH41+'5C1AE_Noble Minds'!AH41+'5C1J_Jeff Chamber'!AH41+'5C1Q_Advantage'!AH41+'5C1AF_JCFA-Laf'!AH41+'5C1W_Willow'!AH41+'5C1Z_Lincoln Prep'!AH41+'5C1AA_Laurel'!AH41+'5C1AB_Apex'!AH41+'5C1AC_Smothers'!AH41+'5C1AD_Greater'!AH41+'5C1R_Iberville'!AH41+'5C1N_Delta'!AH41+'5C1S_LC Col Prep'!AH41+'5C1T_Northeast'!AH41+'5C1U_Acadiana Ren'!AH41+'5C1I_LA Key'!AH41+'5C1V_Laf Ren'!AH41+'5C1O_Impact'!AH41+'5C1P_Vision'!AH41+'5C2_LAVCA'!AI41+'5C1H_Southwest'!AH41+'5C1G_JS Clark'!AH41+'5C1AH_BRUP'!AH41+'5C1X_Tangi'!AH41+'5C1Y_GEO'!AH41+'5C1AI_Harmony'!AH41+'5C1AJ_Athlos'!AH41+'5C1AG_Collegiate'!AH41+'5C1M_GEO Mid'!AH41+Placeholder_Tallulah!AH41</f>
        <v>0</v>
      </c>
      <c r="AJ41" s="320">
        <f>'5C1B_DArbonne'!AI41+'5C1A_Madison'!AI41+'5C1C_Intl High'!AI41+'5C3_UnvView'!AJ41+'5C1F_L.C. Charter'!AI41+'5C1E_LFNO'!AI41+'5C1D_NOMMA'!AI41+'5C1AE_Noble Minds'!AI41+'5C1J_Jeff Chamber'!AI41+'5C1Q_Advantage'!AI41+'5C1AF_JCFA-Laf'!AI41+'5C1W_Willow'!AI41+'5C1Z_Lincoln Prep'!AI41+'5C1AA_Laurel'!AI41+'5C1AB_Apex'!AI41+'5C1AC_Smothers'!AI41+'5C1AD_Greater'!AI41+'5C1R_Iberville'!AI41+'5C1N_Delta'!AI41+'5C1S_LC Col Prep'!AI41+'5C1T_Northeast'!AI41+'5C1U_Acadiana Ren'!AI41+'5C1I_LA Key'!AI41+'5C1V_Laf Ren'!AI41+'5C1O_Impact'!AI41+'5C1P_Vision'!AI41+'5C2_LAVCA'!AJ41+'5C1H_Southwest'!AI41+'5C1G_JS Clark'!AI41+'5C1AH_BRUP'!AI41+'5C1X_Tangi'!AI41+'5C1Y_GEO'!AI41+'5C1AI_Harmony'!AI41+'5C1AJ_Athlos'!AI41+'5C1AG_Collegiate'!AI41+'5C1M_GEO Mid'!AI41+Placeholder_Tallulah!AI41</f>
        <v>0</v>
      </c>
      <c r="AK41" s="72">
        <f>'5C1B_DArbonne'!AJ41+'5C1A_Madison'!AJ41+'5C1C_Intl High'!AJ41+'5C3_UnvView'!AK41+'5C1F_L.C. Charter'!AJ41+'5C1E_LFNO'!AJ41+'5C1D_NOMMA'!AJ41+'5C1AE_Noble Minds'!AJ41+'5C1J_Jeff Chamber'!AJ41+'5C1Q_Advantage'!AJ41+'5C1AF_JCFA-Laf'!AJ41+'5C1W_Willow'!AJ41+'5C1Z_Lincoln Prep'!AJ41+'5C1AA_Laurel'!AJ41+'5C1AB_Apex'!AJ41+'5C1AC_Smothers'!AJ41+'5C1AD_Greater'!AJ41+'5C1R_Iberville'!AJ41+'5C1N_Delta'!AJ41+'5C1S_LC Col Prep'!AJ41+'5C1T_Northeast'!AJ41+'5C1U_Acadiana Ren'!AJ41+'5C1I_LA Key'!AJ41+'5C1V_Laf Ren'!AJ41+'5C1O_Impact'!AJ41+'5C1P_Vision'!AJ41+'5C2_LAVCA'!AK41+'5C1H_Southwest'!AJ41+'5C1G_JS Clark'!AJ41+'5C1AH_BRUP'!AJ41+'5C1X_Tangi'!AJ41+'5C1Y_GEO'!AJ41+'5C1AI_Harmony'!AJ41+'5C1AJ_Athlos'!AJ41+'5C1AG_Collegiate'!AJ41+'5C1M_GEO Mid'!AJ41+Placeholder_Tallulah!AJ41</f>
        <v>0</v>
      </c>
      <c r="AL41" s="73">
        <f>'5C1B_DArbonne'!AK41+'5C1A_Madison'!AK41+'5C1C_Intl High'!AK41+'5C3_UnvView'!AL41+'5C1F_L.C. Charter'!AK41+'5C1E_LFNO'!AK41+'5C1D_NOMMA'!AK41+'5C1AE_Noble Minds'!AK41+'5C1J_Jeff Chamber'!AK41+'5C1Q_Advantage'!AK41+'5C1AF_JCFA-Laf'!AK41+'5C1W_Willow'!AK41+'5C1Z_Lincoln Prep'!AK41+'5C1AA_Laurel'!AK41+'5C1AB_Apex'!AK41+'5C1AC_Smothers'!AK41+'5C1AD_Greater'!AK41+'5C1R_Iberville'!AK41+'5C1N_Delta'!AK41+'5C1S_LC Col Prep'!AK41+'5C1T_Northeast'!AK41+'5C1U_Acadiana Ren'!AK41+'5C1I_LA Key'!AK41+'5C1V_Laf Ren'!AK41+'5C1O_Impact'!AK41+'5C1P_Vision'!AK41+'5C2_LAVCA'!AL41+'5C1H_Southwest'!AK41+'5C1G_JS Clark'!AK41+'5C1AH_BRUP'!AK41+'5C1X_Tangi'!AK41+'5C1Y_GEO'!AK41+'5C1AI_Harmony'!AK41+'5C1AJ_Athlos'!AK41+'5C1AG_Collegiate'!AK41+'5C1M_GEO Mid'!AK41+Placeholder_Tallulah!AK41</f>
        <v>0</v>
      </c>
      <c r="AM41" s="91">
        <f>'5C1B_DArbonne'!AL41+'5C1A_Madison'!AL41+'5C1C_Intl High'!AL41+'5C3_UnvView'!AM41+'5C1F_L.C. Charter'!AL41+'5C1E_LFNO'!AL41+'5C1D_NOMMA'!AL41+'5C1AE_Noble Minds'!AL41+'5C1J_Jeff Chamber'!AL41+'5C1Q_Advantage'!AL41+'5C1AF_JCFA-Laf'!AL41+'5C1W_Willow'!AL41+'5C1Z_Lincoln Prep'!AL41+'5C1AA_Laurel'!AL41+'5C1AB_Apex'!AL41+'5C1AC_Smothers'!AL41+'5C1AD_Greater'!AL41+'5C1R_Iberville'!AL41+'5C1N_Delta'!AL41+'5C1S_LC Col Prep'!AL41+'5C1T_Northeast'!AL41+'5C1U_Acadiana Ren'!AL41+'5C1I_LA Key'!AL41+'5C1V_Laf Ren'!AL41+'5C1O_Impact'!AL41+'5C1P_Vision'!AL41+'5C2_LAVCA'!AM41+'5C1H_Southwest'!AL41+'5C1G_JS Clark'!AL41+'5C1AH_BRUP'!AL41+'5C1X_Tangi'!AL41+'5C1Y_GEO'!AL41+'5C1AI_Harmony'!AL41+'5C1AJ_Athlos'!AL41+'5C1AG_Collegiate'!AL41+'5C1M_GEO Mid'!AL41+Placeholder_Tallulah!AL41</f>
        <v>139017</v>
      </c>
      <c r="AN41" s="82">
        <f>'5C1B_DArbonne'!AM41+'5C1A_Madison'!AM41+'5C1C_Intl High'!AM41+'5C3_UnvView'!AN41+'5C1F_L.C. Charter'!AM41+'5C1E_LFNO'!AM41+'5C1D_NOMMA'!AM41+'5C1AE_Noble Minds'!AM41+'5C1J_Jeff Chamber'!AM41+'5C1Q_Advantage'!AM41+'5C1AF_JCFA-Laf'!AM41+'5C1W_Willow'!AM41+'5C1Z_Lincoln Prep'!AM41+'5C1AA_Laurel'!AM41+'5C1AB_Apex'!AM41+'5C1AC_Smothers'!AM41+'5C1AD_Greater'!AM41+'5C1R_Iberville'!AM41+'5C1N_Delta'!AM41+'5C1S_LC Col Prep'!AM41+'5C1T_Northeast'!AM41+'5C1U_Acadiana Ren'!AM41+'5C1I_LA Key'!AM41+'5C1V_Laf Ren'!AM41+'5C1O_Impact'!AM41+'5C1P_Vision'!AM41+'5C2_LAVCA'!AN41+'5C1H_Southwest'!AM41+'5C1G_JS Clark'!AM41+'5C1AH_BRUP'!AM41+'5C1X_Tangi'!AM41+'5C1Y_GEO'!AM41+'5C1AI_Harmony'!AM41+'5C1AJ_Athlos'!AM41+'5C1AG_Collegiate'!AM41+'5C1M_GEO Mid'!AM41+Placeholder_Tallulah!AM41</f>
        <v>0</v>
      </c>
      <c r="AO41" s="91">
        <f>'5C1B_DArbonne'!AN41+'5C1A_Madison'!AN41+'5C1C_Intl High'!AN41+'5C3_UnvView'!AO41+'5C1F_L.C. Charter'!AN41+'5C1E_LFNO'!AN41+'5C1D_NOMMA'!AN41+'5C1AE_Noble Minds'!AN41+'5C1J_Jeff Chamber'!AN41+'5C1Q_Advantage'!AN41+'5C1AF_JCFA-Laf'!AN41+'5C1W_Willow'!AN41+'5C1Z_Lincoln Prep'!AN41+'5C1AA_Laurel'!AN41+'5C1AB_Apex'!AN41+'5C1AC_Smothers'!AN41+'5C1AD_Greater'!AN41+'5C1R_Iberville'!AN41+'5C1N_Delta'!AN41+'5C1S_LC Col Prep'!AN41+'5C1T_Northeast'!AN41+'5C1U_Acadiana Ren'!AN41+'5C1I_LA Key'!AN41+'5C1V_Laf Ren'!AN41+'5C1O_Impact'!AN41+'5C1P_Vision'!AN41+'5C2_LAVCA'!AO41+'5C1H_Southwest'!AN41+'5C1G_JS Clark'!AN41+'5C1AH_BRUP'!AN41+'5C1X_Tangi'!AN41+'5C1Y_GEO'!AN41+'5C1AI_Harmony'!AN41+'5C1AJ_Athlos'!AN41+'5C1AG_Collegiate'!AN41+'5C1M_GEO Mid'!AN41+Placeholder_Tallulah!AN41</f>
        <v>0</v>
      </c>
      <c r="AP41" s="72">
        <f>'5C1B_DArbonne'!AO41+'5C1A_Madison'!AO41+'5C1C_Intl High'!AO41+'5C3_UnvView'!AP41+'5C1F_L.C. Charter'!AO41+'5C1E_LFNO'!AO41+'5C1D_NOMMA'!AO41+'5C1AE_Noble Minds'!AO41+'5C1J_Jeff Chamber'!AO41+'5C1Q_Advantage'!AO41+'5C1AF_JCFA-Laf'!AO41+'5C1W_Willow'!AO41+'5C1Z_Lincoln Prep'!AO41+'5C1AA_Laurel'!AO41+'5C1AB_Apex'!AO41+'5C1AC_Smothers'!AO41+'5C1AD_Greater'!AO41+'5C1R_Iberville'!AO41+'5C1N_Delta'!AO41+'5C1S_LC Col Prep'!AO41+'5C1T_Northeast'!AO41+'5C1U_Acadiana Ren'!AO41+'5C1I_LA Key'!AO41+'5C1V_Laf Ren'!AO41+'5C1O_Impact'!AO41+'5C1P_Vision'!AO41+'5C2_LAVCA'!AP41+'5C1H_Southwest'!AO41+'5C1G_JS Clark'!AO41+'5C1AH_BRUP'!AO41+'5C1X_Tangi'!AO41+'5C1Y_GEO'!AO41+'5C1AI_Harmony'!AO41+'5C1AJ_Athlos'!AO41+'5C1AG_Collegiate'!AO41+'5C1M_GEO Mid'!AO41+Placeholder_Tallulah!AO41</f>
        <v>0</v>
      </c>
      <c r="AQ41" s="91">
        <f>'5C1B_DArbonne'!AP41+'5C1A_Madison'!AP41+'5C1C_Intl High'!AP41+'5C3_UnvView'!AQ41+'5C1F_L.C. Charter'!AP41+'5C1E_LFNO'!AP41+'5C1D_NOMMA'!AP41+'5C1AE_Noble Minds'!AP41+'5C1J_Jeff Chamber'!AP41+'5C1Q_Advantage'!AP41+'5C1AF_JCFA-Laf'!AP41+'5C1W_Willow'!AP41+'5C1Z_Lincoln Prep'!AP41+'5C1AA_Laurel'!AP41+'5C1AB_Apex'!AP41+'5C1AC_Smothers'!AP41+'5C1AD_Greater'!AP41+'5C1R_Iberville'!AP41+'5C1N_Delta'!AP41+'5C1S_LC Col Prep'!AP41+'5C1T_Northeast'!AP41+'5C1U_Acadiana Ren'!AP41+'5C1I_LA Key'!AP41+'5C1V_Laf Ren'!AP41+'5C1O_Impact'!AP41+'5C1P_Vision'!AP41+'5C2_LAVCA'!AQ41+'5C1H_Southwest'!AP41+'5C1G_JS Clark'!AP41+'5C1AH_BRUP'!AP41+'5C1X_Tangi'!AP41+'5C1Y_GEO'!AP41+'5C1AI_Harmony'!AP41+'5C1AJ_Athlos'!AP41+'5C1AG_Collegiate'!AP41+'5C1M_GEO Mid'!AP41+Placeholder_Tallulah!AP41</f>
        <v>0</v>
      </c>
      <c r="AR41" s="72">
        <f>'5C1B_DArbonne'!AQ41+'5C1A_Madison'!AQ41+'5C1C_Intl High'!AQ41+'5C3_UnvView'!AR41+'5C1F_L.C. Charter'!AQ41+'5C1E_LFNO'!AQ41+'5C1D_NOMMA'!AQ41+'5C1AE_Noble Minds'!AQ41+'5C1J_Jeff Chamber'!AQ41+'5C1Q_Advantage'!AQ41+'5C1AF_JCFA-Laf'!AQ41+'5C1W_Willow'!AQ41+'5C1Z_Lincoln Prep'!AQ41+'5C1AA_Laurel'!AQ41+'5C1AB_Apex'!AQ41+'5C1AC_Smothers'!AQ41+'5C1AD_Greater'!AQ41+'5C1R_Iberville'!AQ41+'5C1N_Delta'!AQ41+'5C1S_LC Col Prep'!AQ41+'5C1T_Northeast'!AQ41+'5C1U_Acadiana Ren'!AQ41+'5C1I_LA Key'!AQ41+'5C1V_Laf Ren'!AQ41+'5C1O_Impact'!AQ41+'5C1P_Vision'!AQ41+'5C2_LAVCA'!AR41+'5C1H_Southwest'!AQ41+'5C1G_JS Clark'!AQ41+'5C1AH_BRUP'!AQ41+'5C1X_Tangi'!AQ41+'5C1Y_GEO'!AQ41+'5C1AI_Harmony'!AQ41+'5C1AJ_Athlos'!AQ41+'5C1AG_Collegiate'!AQ41+'5C1M_GEO Mid'!AQ41+Placeholder_Tallulah!AQ41</f>
        <v>0</v>
      </c>
      <c r="AS41" s="72">
        <f>'5C1B_DArbonne'!AR41+'5C1A_Madison'!AR41+'5C1C_Intl High'!AR41+'5C3_UnvView'!AS41+'5C1F_L.C. Charter'!AR41+'5C1E_LFNO'!AR41+'5C1D_NOMMA'!AR41+'5C1AE_Noble Minds'!AR41+'5C1J_Jeff Chamber'!AR41+'5C1Q_Advantage'!AR41+'5C1AF_JCFA-Laf'!AR41+'5C1W_Willow'!AR41+'5C1Z_Lincoln Prep'!AR41+'5C1AA_Laurel'!AR41+'5C1AB_Apex'!AR41+'5C1AC_Smothers'!AR41+'5C1AD_Greater'!AR41+'5C1R_Iberville'!AR41+'5C1N_Delta'!AR41+'5C1S_LC Col Prep'!AR41+'5C1T_Northeast'!AR41+'5C1U_Acadiana Ren'!AR41+'5C1I_LA Key'!AR41+'5C1V_Laf Ren'!AR41+'5C1O_Impact'!AR41+'5C1P_Vision'!AR41+'5C2_LAVCA'!AS41+'5C1H_Southwest'!AR41+'5C1G_JS Clark'!AR41+'5C1AH_BRUP'!AR41+'5C1X_Tangi'!AR41+'5C1Y_GEO'!AR41+'5C1AI_Harmony'!AR41+'5C1AJ_Athlos'!AR41+'5C1AG_Collegiate'!AR41+'5C1M_GEO Mid'!AR41+Placeholder_Tallulah!AR41</f>
        <v>0</v>
      </c>
      <c r="AT41" s="91">
        <f>'5C1B_DArbonne'!AS41+'5C1A_Madison'!AS41+'5C1C_Intl High'!AS41+'5C3_UnvView'!AT41+'5C1F_L.C. Charter'!AS41+'5C1E_LFNO'!AS41+'5C1D_NOMMA'!AS41+'5C1AE_Noble Minds'!AS41+'5C1J_Jeff Chamber'!AS41+'5C1Q_Advantage'!AS41+'5C1AF_JCFA-Laf'!AS41+'5C1W_Willow'!AS41+'5C1Z_Lincoln Prep'!AS41+'5C1AA_Laurel'!AS41+'5C1AB_Apex'!AS41+'5C1AC_Smothers'!AS41+'5C1AD_Greater'!AS41+'5C1R_Iberville'!AS41+'5C1N_Delta'!AS41+'5C1S_LC Col Prep'!AS41+'5C1T_Northeast'!AS41+'5C1U_Acadiana Ren'!AS41+'5C1I_LA Key'!AS41+'5C1V_Laf Ren'!AS41+'5C1O_Impact'!AS41+'5C1P_Vision'!AS41+'5C2_LAVCA'!AT41+'5C1H_Southwest'!AS41+'5C1G_JS Clark'!AS41+'5C1AH_BRUP'!AS41+'5C1X_Tangi'!AS41+'5C1Y_GEO'!AS41+'5C1AI_Harmony'!AS41+'5C1AJ_Athlos'!AS41+'5C1AG_Collegiate'!AS41+'5C1M_GEO Mid'!AS41+Placeholder_Tallulah!AS41</f>
        <v>14907</v>
      </c>
      <c r="AU41" s="81">
        <f t="shared" si="1"/>
        <v>0</v>
      </c>
      <c r="AV41" s="88">
        <f t="shared" si="2"/>
        <v>14907</v>
      </c>
      <c r="AW41" s="189"/>
      <c r="AX41" s="80" t="e">
        <f>'5C1B_DArbonne'!AU41+'5C1A_Madison'!AU41+'5C1C_Intl High'!AU41+'5C3_UnvView'!AV41+'5C1F_L.C. Charter'!AU41+'5C1E_LFNO'!AU41+'5C1D_NOMMA'!AU41+'5C1AE_Noble Minds'!AU41+'5C1J_Jeff Chamber'!AU41+'5C1Q_Advantage'!AU41+'5C1AF_JCFA-Laf'!AU41+'5C1W_Willow'!AU41+'5C1Z_Lincoln Prep'!AU41+'5C1AA_Laurel'!AU41+'5C1AB_Apex'!AU41+'5C1AC_Smothers'!AU41+'5C1AD_Greater'!AU41+'5C1R_Iberville'!AU41+'5C1N_Delta'!AU41+'5C1S_LC Col Prep'!AU41+'5C1T_Northeast'!AU41+'5C1U_Acadiana Ren'!AU41+'5C1I_LA Key'!AU41+'5C1V_Laf Ren'!AU41+'5C1O_Impact'!AU41+'5C1P_Vision'!AU41+'5C2_LAVCA'!AV41+'5C1H_Southwest'!AU41+'5C1G_JS Clark'!AU41+'5C1AH_BRUP'!AU41+'5C1X_Tangi'!AU41+'5C1Y_GEO'!AU41+'5C1AI_Harmony'!AU41+'5C1AJ_Athlos'!AU41+'5C1AG_Collegiate'!AU41+'5C1M_GEO Mid'!AU41+Placeholder_Tallulah!#REF!</f>
        <v>#REF!</v>
      </c>
      <c r="AY41" s="80">
        <f t="shared" si="3"/>
        <v>0</v>
      </c>
      <c r="AZ41" s="80" t="e">
        <f t="shared" si="4"/>
        <v>#REF!</v>
      </c>
    </row>
    <row r="42" spans="1:52" ht="16.149999999999999" customHeight="1" x14ac:dyDescent="0.2">
      <c r="A42" s="58">
        <v>36</v>
      </c>
      <c r="B42" s="59" t="s">
        <v>42</v>
      </c>
      <c r="C42" s="318">
        <f>'5C1B_DArbonne'!C42+'5C1A_Madison'!C42+'5C1C_Intl High'!C42+'5C3_UnvView'!C42+'5C1F_L.C. Charter'!C42+'5C1E_LFNO'!C42+'5C1D_NOMMA'!C42+'5C1AE_Noble Minds'!C42+'5C1J_Jeff Chamber'!C42+'5C1Q_Advantage'!C42+'5C1AF_JCFA-Laf'!C42+'5C1W_Willow'!C42+'5C1Z_Lincoln Prep'!C42+'5C1AA_Laurel'!C42+'5C1AB_Apex'!C42+'5C1AC_Smothers'!C42+'5C1AD_Greater'!C42+'5C1R_Iberville'!C42+'5C1N_Delta'!C42+'5C1S_LC Col Prep'!C42+'5C1T_Northeast'!C42+'5C1U_Acadiana Ren'!C42+'5C1I_LA Key'!C42+'5C1V_Laf Ren'!C42+'5C1O_Impact'!C42+'5C1P_Vision'!C42+'5C2_LAVCA'!C42+'5C1H_Southwest'!C42+'5C1G_JS Clark'!C42+'5C1AH_BRUP'!C42+'5C1X_Tangi'!C42+'5C1Y_GEO'!C42+'5C1AI_Harmony'!C42+'5C1AJ_Athlos'!C42+'5C1AG_Collegiate'!C42+'5C1M_GEO Mid'!C42+Placeholder_Tallulah!C42</f>
        <v>0</v>
      </c>
      <c r="D42" s="60">
        <f>'Source Data'!H42</f>
        <v>3397.1647109485266</v>
      </c>
      <c r="E42" s="65">
        <f>'5C1B_DArbonne'!E42+'5C1A_Madison'!E42+'5C1C_Intl High'!E42+'5C3_UnvView'!E42+'5C1F_L.C. Charter'!E42+'5C1E_LFNO'!E42+'5C1D_NOMMA'!E42+'5C1AE_Noble Minds'!E42+'5C1J_Jeff Chamber'!E42+'5C1Q_Advantage'!E42+'5C1AF_JCFA-Laf'!E42+'5C1W_Willow'!E42+'5C1Z_Lincoln Prep'!E42+'5C1AA_Laurel'!E42+'5C1AB_Apex'!E42+'5C1AC_Smothers'!E42+'5C1AD_Greater'!E42+'5C1R_Iberville'!E42+'5C1N_Delta'!E42+'5C1S_LC Col Prep'!E42+'5C1T_Northeast'!E42+'5C1U_Acadiana Ren'!E42+'5C1I_LA Key'!E42+'5C1V_Laf Ren'!E42+'5C1O_Impact'!E42+'5C1P_Vision'!E42+'5C2_LAVCA'!E42+'5C1H_Southwest'!E42+'5C1G_JS Clark'!E42+'5C1AH_BRUP'!E42+'5C1X_Tangi'!E42+'5C1Y_GEO'!E42+'5C1AI_Harmony'!E42+'5C1AJ_Athlos'!E42+'5C1AG_Collegiate'!E42+'5C1M_GEO Mid'!E42+Placeholder_Tallulah!E42</f>
        <v>0</v>
      </c>
      <c r="F42" s="336">
        <f>'5C1B_DArbonne'!F42+'5C1A_Madison'!F42+'5C1C_Intl High'!F42+'5C3_UnvView'!F42+'5C1F_L.C. Charter'!F42+'5C1E_LFNO'!F42+'5C1D_NOMMA'!F42+'5C1AE_Noble Minds'!F42+'5C1J_Jeff Chamber'!F42+'5C1Q_Advantage'!F42+'5C1AF_JCFA-Laf'!F42+'5C1W_Willow'!F42+'5C1Z_Lincoln Prep'!F42+'5C1AA_Laurel'!F42+'5C1AB_Apex'!F42+'5C1AC_Smothers'!F42+'5C1AD_Greater'!F42+'5C1R_Iberville'!F42+'5C1N_Delta'!F42+'5C1S_LC Col Prep'!F42+'5C1T_Northeast'!F42+'5C1U_Acadiana Ren'!F42+'5C1I_LA Key'!F42+'5C1V_Laf Ren'!F42+'5C1O_Impact'!F42+'5C1P_Vision'!F42+'5C2_LAVCA'!F42+'5C1H_Southwest'!F42+'5C1G_JS Clark'!F42+'5C1AH_BRUP'!F42+'5C1X_Tangi'!F42+'5C1Y_GEO'!F42+'5C1AI_Harmony'!F42+'5C1AJ_Athlos'!F42+'5C1AG_Collegiate'!F42+'5C1M_GEO Mid'!F42+Placeholder_Tallulah!F42</f>
        <v>0</v>
      </c>
      <c r="G42" s="60">
        <f>'Source Data'!I42</f>
        <v>463.14668164219148</v>
      </c>
      <c r="H42" s="65">
        <f>'5C1B_DArbonne'!H42+'5C1A_Madison'!H42+'5C1C_Intl High'!H42+'5C3_UnvView'!H42+'5C1F_L.C. Charter'!H42+'5C1E_LFNO'!H42+'5C1D_NOMMA'!H42+'5C1AE_Noble Minds'!H42+'5C1J_Jeff Chamber'!H42+'5C1Q_Advantage'!H42+'5C1AF_JCFA-Laf'!H42+'5C1W_Willow'!H42+'5C1Z_Lincoln Prep'!H42+'5C1AA_Laurel'!H42+'5C1AB_Apex'!H42+'5C1AC_Smothers'!H42+'5C1AD_Greater'!H42+'5C1R_Iberville'!H42+'5C1N_Delta'!H42+'5C1S_LC Col Prep'!H42+'5C1T_Northeast'!H42+'5C1U_Acadiana Ren'!H42+'5C1I_LA Key'!H42+'5C1V_Laf Ren'!H42+'5C1O_Impact'!H42+'5C1P_Vision'!H42+'5C2_LAVCA'!H42+'5C1H_Southwest'!H42+'5C1G_JS Clark'!H42+'5C1AH_BRUP'!H42+'5C1X_Tangi'!H42+'5C1Y_GEO'!H42+'5C1AI_Harmony'!H42+'5C1AJ_Athlos'!H42+'5C1AG_Collegiate'!H42+'5C1M_GEO Mid'!H42+Placeholder_Tallulah!H42</f>
        <v>0</v>
      </c>
      <c r="I42" s="336">
        <f>'5C1B_DArbonne'!I42+'5C1A_Madison'!I42+'5C1C_Intl High'!I42+'5C3_UnvView'!I42+'5C1F_L.C. Charter'!I42+'5C1E_LFNO'!I42+'5C1D_NOMMA'!I42+'5C1AE_Noble Minds'!I42+'5C1J_Jeff Chamber'!I42+'5C1Q_Advantage'!I42+'5C1AF_JCFA-Laf'!I42+'5C1W_Willow'!I42+'5C1Z_Lincoln Prep'!I42+'5C1AA_Laurel'!I42+'5C1AB_Apex'!I42+'5C1AC_Smothers'!I42+'5C1AD_Greater'!I42+'5C1R_Iberville'!I42+'5C1N_Delta'!I42+'5C1S_LC Col Prep'!I42+'5C1T_Northeast'!I42+'5C1U_Acadiana Ren'!I42+'5C1I_LA Key'!I42+'5C1V_Laf Ren'!I42+'5C1O_Impact'!I42+'5C1P_Vision'!I42+'5C2_LAVCA'!I42+'5C1H_Southwest'!I42+'5C1G_JS Clark'!I42+'5C1AH_BRUP'!I42+'5C1X_Tangi'!I42+'5C1Y_GEO'!I42+'5C1AI_Harmony'!I42+'5C1AJ_Athlos'!I42+'5C1AG_Collegiate'!I42+'5C1M_GEO Mid'!I42+Placeholder_Tallulah!I42</f>
        <v>0</v>
      </c>
      <c r="J42" s="60">
        <f>'Source Data'!J42</f>
        <v>126.31273135696131</v>
      </c>
      <c r="K42" s="65">
        <f>'5C1B_DArbonne'!K42+'5C1A_Madison'!K42+'5C1C_Intl High'!K42+'5C3_UnvView'!K42+'5C1F_L.C. Charter'!K42+'5C1E_LFNO'!K42+'5C1D_NOMMA'!K42+'5C1AE_Noble Minds'!K42+'5C1J_Jeff Chamber'!K42+'5C1Q_Advantage'!K42+'5C1AF_JCFA-Laf'!K42+'5C1W_Willow'!K42+'5C1Z_Lincoln Prep'!K42+'5C1AA_Laurel'!K42+'5C1AB_Apex'!K42+'5C1AC_Smothers'!K42+'5C1AD_Greater'!K42+'5C1R_Iberville'!K42+'5C1N_Delta'!K42+'5C1S_LC Col Prep'!K42+'5C1T_Northeast'!K42+'5C1U_Acadiana Ren'!K42+'5C1I_LA Key'!K42+'5C1V_Laf Ren'!K42+'5C1O_Impact'!K42+'5C1P_Vision'!K42+'5C2_LAVCA'!K42+'5C1H_Southwest'!K42+'5C1G_JS Clark'!K42+'5C1AH_BRUP'!K42+'5C1X_Tangi'!K42+'5C1Y_GEO'!K42+'5C1AI_Harmony'!K42+'5C1AJ_Athlos'!K42+'5C1AG_Collegiate'!K42+'5C1M_GEO Mid'!K42+Placeholder_Tallulah!K42</f>
        <v>0</v>
      </c>
      <c r="L42" s="336">
        <f>'5C1B_DArbonne'!L42+'5C1A_Madison'!L42+'5C1C_Intl High'!L42+'5C3_UnvView'!L42+'5C1F_L.C. Charter'!L42+'5C1E_LFNO'!L42+'5C1D_NOMMA'!L42+'5C1AE_Noble Minds'!L42+'5C1J_Jeff Chamber'!L42+'5C1Q_Advantage'!L42+'5C1AF_JCFA-Laf'!L42+'5C1W_Willow'!L42+'5C1Z_Lincoln Prep'!L42+'5C1AA_Laurel'!L42+'5C1AB_Apex'!L42+'5C1AC_Smothers'!L42+'5C1AD_Greater'!L42+'5C1R_Iberville'!L42+'5C1N_Delta'!L42+'5C1S_LC Col Prep'!L42+'5C1T_Northeast'!L42+'5C1U_Acadiana Ren'!L42+'5C1I_LA Key'!L42+'5C1V_Laf Ren'!L42+'5C1O_Impact'!L42+'5C1P_Vision'!L42+'5C2_LAVCA'!L42+'5C1H_Southwest'!L42+'5C1G_JS Clark'!L42+'5C1AH_BRUP'!L42+'5C1X_Tangi'!L42+'5C1Y_GEO'!L42+'5C1AI_Harmony'!L42+'5C1AJ_Athlos'!L42+'5C1AG_Collegiate'!L42+'5C1M_GEO Mid'!L42+Placeholder_Tallulah!L42</f>
        <v>0</v>
      </c>
      <c r="M42" s="60">
        <f>'Source Data'!K42</f>
        <v>3157.818283924033</v>
      </c>
      <c r="N42" s="65">
        <f>'5C1B_DArbonne'!N42+'5C1A_Madison'!N42+'5C1C_Intl High'!N42+'5C3_UnvView'!N42+'5C1F_L.C. Charter'!N42+'5C1E_LFNO'!N42+'5C1D_NOMMA'!N42+'5C1AE_Noble Minds'!N42+'5C1J_Jeff Chamber'!N42+'5C1Q_Advantage'!N42+'5C1AF_JCFA-Laf'!N42+'5C1W_Willow'!N42+'5C1Z_Lincoln Prep'!N42+'5C1AA_Laurel'!N42+'5C1AB_Apex'!N42+'5C1AC_Smothers'!N42+'5C1AD_Greater'!N42+'5C1R_Iberville'!N42+'5C1N_Delta'!N42+'5C1S_LC Col Prep'!N42+'5C1T_Northeast'!N42+'5C1U_Acadiana Ren'!N42+'5C1I_LA Key'!N42+'5C1V_Laf Ren'!N42+'5C1O_Impact'!N42+'5C1P_Vision'!N42+'5C2_LAVCA'!N42+'5C1H_Southwest'!N42+'5C1G_JS Clark'!N42+'5C1AH_BRUP'!N42+'5C1X_Tangi'!N42+'5C1Y_GEO'!N42+'5C1AI_Harmony'!N42+'5C1AJ_Athlos'!N42+'5C1AG_Collegiate'!N42+'5C1M_GEO Mid'!N42+Placeholder_Tallulah!N42</f>
        <v>0</v>
      </c>
      <c r="O42" s="336">
        <f>'5C1B_DArbonne'!O42+'5C1A_Madison'!O42+'5C1C_Intl High'!O42+'5C3_UnvView'!O42+'5C1F_L.C. Charter'!O42+'5C1E_LFNO'!O42+'5C1D_NOMMA'!O42+'5C1AE_Noble Minds'!O42+'5C1J_Jeff Chamber'!O42+'5C1Q_Advantage'!O42+'5C1AF_JCFA-Laf'!O42+'5C1W_Willow'!O42+'5C1Z_Lincoln Prep'!O42+'5C1AA_Laurel'!O42+'5C1AB_Apex'!O42+'5C1AC_Smothers'!O42+'5C1AD_Greater'!O42+'5C1R_Iberville'!O42+'5C1N_Delta'!O42+'5C1S_LC Col Prep'!O42+'5C1T_Northeast'!O42+'5C1U_Acadiana Ren'!O42+'5C1I_LA Key'!O42+'5C1V_Laf Ren'!O42+'5C1O_Impact'!O42+'5C1P_Vision'!O42+'5C2_LAVCA'!O42+'5C1H_Southwest'!O42+'5C1G_JS Clark'!O42+'5C1AH_BRUP'!O42+'5C1X_Tangi'!O42+'5C1Y_GEO'!O42+'5C1AI_Harmony'!O42+'5C1AJ_Athlos'!O42+'5C1AG_Collegiate'!O42+'5C1M_GEO Mid'!O42+Placeholder_Tallulah!O42</f>
        <v>0</v>
      </c>
      <c r="P42" s="60">
        <f>'Source Data'!L42</f>
        <v>1263.1273135696131</v>
      </c>
      <c r="Q42" s="65">
        <f>'5C1B_DArbonne'!Q42+'5C1A_Madison'!Q42+'5C1C_Intl High'!Q42+'5C3_UnvView'!Q42+'5C1F_L.C. Charter'!Q42+'5C1E_LFNO'!Q42+'5C1D_NOMMA'!Q42+'5C1AE_Noble Minds'!Q42+'5C1J_Jeff Chamber'!Q42+'5C1Q_Advantage'!Q42+'5C1AF_JCFA-Laf'!Q42+'5C1W_Willow'!Q42+'5C1Z_Lincoln Prep'!Q42+'5C1AA_Laurel'!Q42+'5C1AB_Apex'!Q42+'5C1AC_Smothers'!Q42+'5C1AD_Greater'!Q42+'5C1R_Iberville'!Q42+'5C1N_Delta'!Q42+'5C1S_LC Col Prep'!Q42+'5C1T_Northeast'!Q42+'5C1U_Acadiana Ren'!Q42+'5C1I_LA Key'!Q42+'5C1V_Laf Ren'!Q42+'5C1O_Impact'!Q42+'5C1P_Vision'!Q42+'5C2_LAVCA'!Q42+'5C1H_Southwest'!Q42+'5C1G_JS Clark'!Q42+'5C1AH_BRUP'!Q42+'5C1X_Tangi'!Q42+'5C1Y_GEO'!Q42+'5C1AI_Harmony'!Q42+'5C1AJ_Athlos'!Q42+'5C1AG_Collegiate'!Q42+'5C1M_GEO Mid'!Q42+Placeholder_Tallulah!Q42</f>
        <v>0</v>
      </c>
      <c r="R42" s="92">
        <f>'5C1B_DArbonne'!R42+'5C1A_Madison'!R42+'5C1C_Intl High'!R42+'5C3_UnvView'!R42+'5C1F_L.C. Charter'!R42+'5C1E_LFNO'!R42+'5C1D_NOMMA'!R42+'5C1AE_Noble Minds'!R42+'5C1J_Jeff Chamber'!R42+'5C1Q_Advantage'!R42+'5C1AF_JCFA-Laf'!R42+'5C1W_Willow'!R42+'5C1Z_Lincoln Prep'!R42+'5C1AA_Laurel'!R42+'5C1AB_Apex'!R42+'5C1AC_Smothers'!R42+'5C1AD_Greater'!R42+'5C1R_Iberville'!R42+'5C1N_Delta'!R42+'5C1S_LC Col Prep'!R42+'5C1T_Northeast'!R42+'5C1U_Acadiana Ren'!R42+'5C1I_LA Key'!R42+'5C1V_Laf Ren'!R42+'5C1O_Impact'!R42+'5C1P_Vision'!R42+'5C2_LAVCA'!R42+'5C1H_Southwest'!R42+'5C1G_JS Clark'!R42+'5C1AH_BRUP'!R42+'5C1X_Tangi'!R42+'5C1Y_GEO'!R42+'5C1AI_Harmony'!R42+'5C1AJ_Athlos'!R42+'5C1AG_Collegiate'!R42+'5C1M_GEO Mid'!R42+Placeholder_Tallulah!R42</f>
        <v>6741397</v>
      </c>
      <c r="S42" s="1372">
        <f>'5C3_UnvView'!S42+'5C2_LAVCA'!S42</f>
        <v>66697</v>
      </c>
      <c r="T42" s="60">
        <f>'5C1B_DArbonne'!S42+'5C1A_Madison'!S42+'5C1C_Intl High'!S42+'5C3_UnvView'!T42+'5C1F_L.C. Charter'!S42+'5C1E_LFNO'!S42+'5C1D_NOMMA'!S42+'5C1AE_Noble Minds'!S42+'5C1J_Jeff Chamber'!S42+'5C1Q_Advantage'!S42+'5C1AF_JCFA-Laf'!S42+'5C1W_Willow'!S42+'5C1Z_Lincoln Prep'!S42+'5C1AA_Laurel'!S42+'5C1AB_Apex'!S42+'5C1AC_Smothers'!S42+'5C1AD_Greater'!S42+'5C1R_Iberville'!S42+'5C1N_Delta'!S42+'5C1S_LC Col Prep'!S42+'5C1T_Northeast'!S42+'5C1U_Acadiana Ren'!S42+'5C1I_LA Key'!S42+'5C1V_Laf Ren'!S42+'5C1O_Impact'!S42+'5C1P_Vision'!S42+'5C2_LAVCA'!T42+'5C1H_Southwest'!S42+'5C1G_JS Clark'!S42+'5C1AH_BRUP'!S42+'5C1X_Tangi'!S42+'5C1Y_GEO'!S42+'5C1AI_Harmony'!S42+'5C1AJ_Athlos'!S42+'5C1AG_Collegiate'!S42+'5C1M_GEO Mid'!S42+Placeholder_Tallulah!S42</f>
        <v>0</v>
      </c>
      <c r="U42" s="60">
        <f>'5C1B_DArbonne'!T42+'5C1A_Madison'!T42+'5C1C_Intl High'!T42+'5C3_UnvView'!U42+'5C1F_L.C. Charter'!T42+'5C1E_LFNO'!T42+'5C1D_NOMMA'!T42+'5C1AE_Noble Minds'!T42+'5C1J_Jeff Chamber'!T42+'5C1Q_Advantage'!T42+'5C1AF_JCFA-Laf'!T42+'5C1W_Willow'!T42+'5C1Z_Lincoln Prep'!T42+'5C1AA_Laurel'!T42+'5C1AB_Apex'!T42+'5C1AC_Smothers'!T42+'5C1AD_Greater'!T42+'5C1R_Iberville'!T42+'5C1N_Delta'!T42+'5C1S_LC Col Prep'!T42+'5C1T_Northeast'!T42+'5C1U_Acadiana Ren'!T42+'5C1I_LA Key'!T42+'5C1V_Laf Ren'!T42+'5C1O_Impact'!T42+'5C1P_Vision'!T42+'5C2_LAVCA'!U42+'5C1H_Southwest'!T42+'5C1G_JS Clark'!T42+'5C1AH_BRUP'!T42+'5C1X_Tangi'!T42+'5C1Y_GEO'!T42+'5C1AI_Harmony'!T42+'5C1AJ_Athlos'!T42+'5C1AG_Collegiate'!T42+'5C1M_GEO Mid'!T42+Placeholder_Tallulah!T42</f>
        <v>0</v>
      </c>
      <c r="V42" s="61">
        <f>'5C1B_DArbonne'!U42+'5C1A_Madison'!U42+'5C1C_Intl High'!U42+'5C3_UnvView'!V42+'5C1F_L.C. Charter'!U42+'5C1E_LFNO'!U42+'5C1D_NOMMA'!U42+'5C1AE_Noble Minds'!U42+'5C1J_Jeff Chamber'!U42+'5C1Q_Advantage'!U42+'5C1AF_JCFA-Laf'!U42+'5C1W_Willow'!U42+'5C1Z_Lincoln Prep'!U42+'5C1AA_Laurel'!U42+'5C1AB_Apex'!U42+'5C1AC_Smothers'!U42+'5C1AD_Greater'!U42+'5C1R_Iberville'!U42+'5C1N_Delta'!U42+'5C1S_LC Col Prep'!U42+'5C1T_Northeast'!U42+'5C1U_Acadiana Ren'!U42+'5C1I_LA Key'!U42+'5C1V_Laf Ren'!U42+'5C1O_Impact'!U42+'5C1P_Vision'!U42+'5C2_LAVCA'!V42+'5C1H_Southwest'!U42+'5C1G_JS Clark'!U42+'5C1AH_BRUP'!U42+'5C1X_Tangi'!U42+'5C1Y_GEO'!U42+'5C1AI_Harmony'!U42+'5C1AJ_Athlos'!U42+'5C1AG_Collegiate'!U42+'5C1M_GEO Mid'!U42+Placeholder_Tallulah!U42</f>
        <v>0</v>
      </c>
      <c r="W42" s="92">
        <f>'5C1B_DArbonne'!V42+'5C1A_Madison'!V42+'5C1C_Intl High'!V42+'5C3_UnvView'!W42+'5C1F_L.C. Charter'!V42+'5C1E_LFNO'!V42+'5C1D_NOMMA'!V42+'5C1AE_Noble Minds'!V42+'5C1J_Jeff Chamber'!V42+'5C1Q_Advantage'!V42+'5C1AF_JCFA-Laf'!V42+'5C1W_Willow'!V42+'5C1Z_Lincoln Prep'!V42+'5C1AA_Laurel'!V42+'5C1AB_Apex'!V42+'5C1AC_Smothers'!V42+'5C1AD_Greater'!V42+'5C1R_Iberville'!V42+'5C1N_Delta'!V42+'5C1S_LC Col Prep'!V42+'5C1T_Northeast'!V42+'5C1U_Acadiana Ren'!V42+'5C1I_LA Key'!V42+'5C1V_Laf Ren'!V42+'5C1O_Impact'!V42+'5C1P_Vision'!V42+'5C2_LAVCA'!W42+'5C1H_Southwest'!V42+'5C1G_JS Clark'!V42+'5C1AH_BRUP'!V42+'5C1X_Tangi'!V42+'5C1Y_GEO'!V42+'5C1AI_Harmony'!V42+'5C1AJ_Athlos'!V42+'5C1AG_Collegiate'!V42+'5C1M_GEO Mid'!V42+Placeholder_Tallulah!V42</f>
        <v>0</v>
      </c>
      <c r="X42" s="65">
        <f>'5C1B_DArbonne'!W42+'5C1A_Madison'!W42+'5C1C_Intl High'!W42+'5C3_UnvView'!X42+'5C1F_L.C. Charter'!W42+'5C1E_LFNO'!W42+'5C1D_NOMMA'!W42+'5C1AE_Noble Minds'!W42+'5C1J_Jeff Chamber'!W42+'5C1Q_Advantage'!W42+'5C1AF_JCFA-Laf'!W42+'5C1W_Willow'!W42+'5C1Z_Lincoln Prep'!W42+'5C1AA_Laurel'!W42+'5C1AB_Apex'!W42+'5C1AC_Smothers'!W42+'5C1AD_Greater'!W42+'5C1R_Iberville'!W42+'5C1N_Delta'!W42+'5C1S_LC Col Prep'!W42+'5C1T_Northeast'!W42+'5C1U_Acadiana Ren'!W42+'5C1I_LA Key'!W42+'5C1V_Laf Ren'!W42+'5C1O_Impact'!W42+'5C1P_Vision'!W42+'5C2_LAVCA'!X42+'5C1H_Southwest'!W42+'5C1G_JS Clark'!W42+'5C1AH_BRUP'!W42+'5C1X_Tangi'!W42+'5C1Y_GEO'!W42+'5C1AI_Harmony'!W42+'5C1AJ_Athlos'!W42+'5C1AG_Collegiate'!W42+'5C1M_GEO Mid'!W42+Placeholder_Tallulah!W42</f>
        <v>0</v>
      </c>
      <c r="Y42" s="92">
        <f>'5C1B_DArbonne'!X42+'5C1A_Madison'!X42+'5C1C_Intl High'!X42+'5C3_UnvView'!Y42+'5C1F_L.C. Charter'!X42+'5C1E_LFNO'!X42+'5C1D_NOMMA'!X42+'5C1AE_Noble Minds'!X42+'5C1J_Jeff Chamber'!X42+'5C1Q_Advantage'!X42+'5C1AF_JCFA-Laf'!X42+'5C1W_Willow'!X42+'5C1Z_Lincoln Prep'!X42+'5C1AA_Laurel'!X42+'5C1AB_Apex'!X42+'5C1AC_Smothers'!X42+'5C1AD_Greater'!X42+'5C1R_Iberville'!X42+'5C1N_Delta'!X42+'5C1S_LC Col Prep'!X42+'5C1T_Northeast'!X42+'5C1U_Acadiana Ren'!X42+'5C1I_LA Key'!X42+'5C1V_Laf Ren'!X42+'5C1O_Impact'!X42+'5C1P_Vision'!X42+'5C2_LAVCA'!Y42+'5C1H_Southwest'!X42+'5C1G_JS Clark'!X42+'5C1AH_BRUP'!X42+'5C1X_Tangi'!X42+'5C1Y_GEO'!X42+'5C1AI_Harmony'!X42+'5C1AJ_Athlos'!X42+'5C1AG_Collegiate'!X42+'5C1M_GEO Mid'!X42+Placeholder_Tallulah!X42</f>
        <v>0</v>
      </c>
      <c r="Z42" s="60">
        <f>'5C1B_DArbonne'!Y42+'5C1A_Madison'!Y42+'5C1C_Intl High'!Y42+'5C3_UnvView'!Z42+'5C1F_L.C. Charter'!Y42+'5C1E_LFNO'!Y42+'5C1D_NOMMA'!Y42+'5C1AE_Noble Minds'!Y42+'5C1J_Jeff Chamber'!Y42+'5C1Q_Advantage'!Y42+'5C1AF_JCFA-Laf'!Y42+'5C1W_Willow'!Y42+'5C1Z_Lincoln Prep'!Y42+'5C1AA_Laurel'!Y42+'5C1AB_Apex'!Y42+'5C1AC_Smothers'!Y42+'5C1AD_Greater'!Y42+'5C1R_Iberville'!Y42+'5C1N_Delta'!Y42+'5C1S_LC Col Prep'!Y42+'5C1T_Northeast'!Y42+'5C1U_Acadiana Ren'!Y42+'5C1I_LA Key'!Y42+'5C1V_Laf Ren'!Y42+'5C1O_Impact'!Y42+'5C1P_Vision'!Y42+'5C2_LAVCA'!Z42+'5C1H_Southwest'!Y42+'5C1G_JS Clark'!Y42+'5C1AH_BRUP'!Y42+'5C1X_Tangi'!Y42+'5C1Y_GEO'!Y42+'5C1AI_Harmony'!Y42+'5C1AJ_Athlos'!Y42+'5C1AG_Collegiate'!Y42+'5C1M_GEO Mid'!Y42+Placeholder_Tallulah!Y42</f>
        <v>0</v>
      </c>
      <c r="AA42" s="92">
        <f>'5C1B_DArbonne'!Z42+'5C1A_Madison'!Z42+'5C1C_Intl High'!Z42+'5C3_UnvView'!AA42+'5C1F_L.C. Charter'!Z42+'5C1E_LFNO'!Z42+'5C1D_NOMMA'!Z42+'5C1AE_Noble Minds'!Z42+'5C1J_Jeff Chamber'!Z42+'5C1Q_Advantage'!Z42+'5C1AF_JCFA-Laf'!Z42+'5C1W_Willow'!Z42+'5C1Z_Lincoln Prep'!Z42+'5C1AA_Laurel'!Z42+'5C1AB_Apex'!Z42+'5C1AC_Smothers'!Z42+'5C1AD_Greater'!Z42+'5C1R_Iberville'!Z42+'5C1N_Delta'!Z42+'5C1S_LC Col Prep'!Z42+'5C1T_Northeast'!Z42+'5C1U_Acadiana Ren'!Z42+'5C1I_LA Key'!Z42+'5C1V_Laf Ren'!Z42+'5C1O_Impact'!Z42+'5C1P_Vision'!Z42+'5C2_LAVCA'!AA42+'5C1H_Southwest'!Z42+'5C1G_JS Clark'!Z42+'5C1AH_BRUP'!Z42+'5C1X_Tangi'!Z42+'5C1Y_GEO'!Z42+'5C1AI_Harmony'!Z42+'5C1AJ_Athlos'!Z42+'5C1AG_Collegiate'!Z42+'5C1M_GEO Mid'!Z42+Placeholder_Tallulah!Z42</f>
        <v>0</v>
      </c>
      <c r="AB42" s="60">
        <f>'5C1B_DArbonne'!AA42+'5C1A_Madison'!AA42+'5C1C_Intl High'!AA42+'5C3_UnvView'!AB42+'5C1F_L.C. Charter'!AA42+'5C1E_LFNO'!AA42+'5C1D_NOMMA'!AA42+'5C1AE_Noble Minds'!AA42+'5C1J_Jeff Chamber'!AA42+'5C1Q_Advantage'!AA42+'5C1AF_JCFA-Laf'!AA42+'5C1W_Willow'!AA42+'5C1Z_Lincoln Prep'!AA42+'5C1AA_Laurel'!AA42+'5C1AB_Apex'!AA42+'5C1AC_Smothers'!AA42+'5C1AD_Greater'!AA42+'5C1R_Iberville'!AA42+'5C1N_Delta'!AA42+'5C1S_LC Col Prep'!AA42+'5C1T_Northeast'!AA42+'5C1U_Acadiana Ren'!AA42+'5C1I_LA Key'!AA42+'5C1V_Laf Ren'!AA42+'5C1O_Impact'!AA42+'5C1P_Vision'!AA42+'5C2_LAVCA'!AB42+'5C1H_Southwest'!AA42+'5C1G_JS Clark'!AA42+'5C1AH_BRUP'!AA42+'5C1X_Tangi'!AA42+'5C1Y_GEO'!AA42+'5C1AI_Harmony'!AA42+'5C1AJ_Athlos'!AA42+'5C1AG_Collegiate'!AA42+'5C1M_GEO Mid'!AA42+Placeholder_Tallulah!AA42</f>
        <v>0</v>
      </c>
      <c r="AC42" s="60">
        <f>'5C1B_DArbonne'!AB42+'5C1A_Madison'!AB42+'5C1C_Intl High'!AB42+'5C3_UnvView'!AC42+'5C1F_L.C. Charter'!AB42+'5C1E_LFNO'!AB42+'5C1D_NOMMA'!AB42+'5C1AE_Noble Minds'!AB42+'5C1J_Jeff Chamber'!AB42+'5C1Q_Advantage'!AB42+'5C1AF_JCFA-Laf'!AB42+'5C1W_Willow'!AB42+'5C1Z_Lincoln Prep'!AB42+'5C1AA_Laurel'!AB42+'5C1AB_Apex'!AB42+'5C1AC_Smothers'!AB42+'5C1AD_Greater'!AB42+'5C1R_Iberville'!AB42+'5C1N_Delta'!AB42+'5C1S_LC Col Prep'!AB42+'5C1T_Northeast'!AB42+'5C1U_Acadiana Ren'!AB42+'5C1I_LA Key'!AB42+'5C1V_Laf Ren'!AB42+'5C1O_Impact'!AB42+'5C1P_Vision'!AB42+'5C2_LAVCA'!AC42+'5C1H_Southwest'!AB42+'5C1G_JS Clark'!AB42+'5C1AH_BRUP'!AB42+'5C1X_Tangi'!AB42+'5C1Y_GEO'!AB42+'5C1AI_Harmony'!AB42+'5C1AJ_Athlos'!AB42+'5C1AG_Collegiate'!AB42+'5C1M_GEO Mid'!AB42+Placeholder_Tallulah!AB42</f>
        <v>0</v>
      </c>
      <c r="AD42" s="92">
        <f>'5C1B_DArbonne'!AC42+'5C1A_Madison'!AC42+'5C1C_Intl High'!AC42+'5C3_UnvView'!AD42+'5C1F_L.C. Charter'!AC42+'5C1E_LFNO'!AC42+'5C1D_NOMMA'!AC42+'5C1AE_Noble Minds'!AC42+'5C1J_Jeff Chamber'!AC42+'5C1Q_Advantage'!AC42+'5C1AF_JCFA-Laf'!AC42+'5C1W_Willow'!AC42+'5C1Z_Lincoln Prep'!AC42+'5C1AA_Laurel'!AC42+'5C1AB_Apex'!AC42+'5C1AC_Smothers'!AC42+'5C1AD_Greater'!AC42+'5C1R_Iberville'!AC42+'5C1N_Delta'!AC42+'5C1S_LC Col Prep'!AC42+'5C1T_Northeast'!AC42+'5C1U_Acadiana Ren'!AC42+'5C1I_LA Key'!AC42+'5C1V_Laf Ren'!AC42+'5C1O_Impact'!AC42+'5C1P_Vision'!AC42+'5C2_LAVCA'!AD42+'5C1H_Southwest'!AC42+'5C1G_JS Clark'!AC42+'5C1AH_BRUP'!AC42+'5C1X_Tangi'!AC42+'5C1Y_GEO'!AC42+'5C1AI_Harmony'!AC42+'5C1AJ_Athlos'!AC42+'5C1AG_Collegiate'!AC42+'5C1M_GEO Mid'!AC42+Placeholder_Tallulah!AC42</f>
        <v>0</v>
      </c>
      <c r="AE42" s="96">
        <f>'5C1B_DArbonne'!AD42+'5C1A_Madison'!AD42+'5C1C_Intl High'!AD42+'5C3_UnvView'!AE42+'5C1F_L.C. Charter'!AD42+'5C1E_LFNO'!AD42+'5C1D_NOMMA'!AD42+'5C1AE_Noble Minds'!AD42+'5C1J_Jeff Chamber'!AD42+'5C1Q_Advantage'!AD42+'5C1AF_JCFA-Laf'!AD42+'5C1W_Willow'!AD42+'5C1Z_Lincoln Prep'!AD42+'5C1AA_Laurel'!AD42+'5C1AB_Apex'!AD42+'5C1AC_Smothers'!AD42+'5C1AD_Greater'!AD42+'5C1R_Iberville'!AD42+'5C1N_Delta'!AD42+'5C1S_LC Col Prep'!AD42+'5C1T_Northeast'!AD42+'5C1U_Acadiana Ren'!AD42+'5C1I_LA Key'!AD42+'5C1V_Laf Ren'!AD42+'5C1O_Impact'!AD42+'5C1P_Vision'!AD42+'5C2_LAVCA'!AE42+'5C1H_Southwest'!AD42+'5C1G_JS Clark'!AD42+'5C1AH_BRUP'!AD42+'5C1X_Tangi'!AD42+'5C1Y_GEO'!AD42+'5C1AI_Harmony'!AD42+'5C1AJ_Athlos'!AD42+'5C1AG_Collegiate'!AD42+'5C1M_GEO Mid'!AD42+Placeholder_Tallulah!AD42</f>
        <v>0</v>
      </c>
      <c r="AF42" s="66">
        <f>'Source Data'!N42</f>
        <v>6407</v>
      </c>
      <c r="AG42" s="89">
        <f>'5C1B_DArbonne'!AF42+'5C1A_Madison'!AF42+'5C1C_Intl High'!AF42+'5C3_UnvView'!AG42+'5C1F_L.C. Charter'!AF42+'5C1E_LFNO'!AF42+'5C1D_NOMMA'!AF42+'5C1AE_Noble Minds'!AF42+'5C1J_Jeff Chamber'!AF42+'5C1Q_Advantage'!AF42+'5C1AF_JCFA-Laf'!AF42+'5C1W_Willow'!AF42+'5C1Z_Lincoln Prep'!AF42+'5C1AA_Laurel'!AF42+'5C1AB_Apex'!AF42+'5C1AC_Smothers'!AF42+'5C1AD_Greater'!AF42+'5C1R_Iberville'!AF42+'5C1N_Delta'!AF42+'5C1S_LC Col Prep'!AF42+'5C1T_Northeast'!AF42+'5C1U_Acadiana Ren'!AF42+'5C1I_LA Key'!AF42+'5C1V_Laf Ren'!AF42+'5C1O_Impact'!AF42+'5C1P_Vision'!AF42+'5C2_LAVCA'!AG42+'5C1H_Southwest'!AF42+'5C1G_JS Clark'!AF42+'5C1AH_BRUP'!AF42+'5C1X_Tangi'!AF42+'5C1Y_GEO'!AF42+'5C1AI_Harmony'!AF42+'5C1AJ_Athlos'!AF42+'5C1AG_Collegiate'!AF42+'5C1M_GEO Mid'!AF42+Placeholder_Tallulah!AF42</f>
        <v>0</v>
      </c>
      <c r="AH42" s="318">
        <f>'5C1B_DArbonne'!AG42+'5C1A_Madison'!AG42+'5C1C_Intl High'!AG42+'5C3_UnvView'!AH42+'5C1F_L.C. Charter'!AG42+'5C1E_LFNO'!AG42+'5C1D_NOMMA'!AG42+'5C1AE_Noble Minds'!AG42+'5C1J_Jeff Chamber'!AG42+'5C1Q_Advantage'!AG42+'5C1AF_JCFA-Laf'!AG42+'5C1W_Willow'!AG42+'5C1Z_Lincoln Prep'!AG42+'5C1AA_Laurel'!AG42+'5C1AB_Apex'!AG42+'5C1AC_Smothers'!AG42+'5C1AD_Greater'!AG42+'5C1R_Iberville'!AG42+'5C1N_Delta'!AG42+'5C1S_LC Col Prep'!AG42+'5C1T_Northeast'!AG42+'5C1U_Acadiana Ren'!AG42+'5C1I_LA Key'!AG42+'5C1V_Laf Ren'!AG42+'5C1O_Impact'!AG42+'5C1P_Vision'!AG42+'5C2_LAVCA'!AH42+'5C1H_Southwest'!AG42+'5C1G_JS Clark'!AG42+'5C1AH_BRUP'!AG42+'5C1X_Tangi'!AG42+'5C1Y_GEO'!AG42+'5C1AI_Harmony'!AG42+'5C1AJ_Athlos'!AG42+'5C1AG_Collegiate'!AG42+'5C1M_GEO Mid'!AG42+Placeholder_Tallulah!AG42</f>
        <v>0</v>
      </c>
      <c r="AI42" s="66">
        <f>'5C1B_DArbonne'!AH42+'5C1A_Madison'!AH42+'5C1C_Intl High'!AH42+'5C3_UnvView'!AI42+'5C1F_L.C. Charter'!AH42+'5C1E_LFNO'!AH42+'5C1D_NOMMA'!AH42+'5C1AE_Noble Minds'!AH42+'5C1J_Jeff Chamber'!AH42+'5C1Q_Advantage'!AH42+'5C1AF_JCFA-Laf'!AH42+'5C1W_Willow'!AH42+'5C1Z_Lincoln Prep'!AH42+'5C1AA_Laurel'!AH42+'5C1AB_Apex'!AH42+'5C1AC_Smothers'!AH42+'5C1AD_Greater'!AH42+'5C1R_Iberville'!AH42+'5C1N_Delta'!AH42+'5C1S_LC Col Prep'!AH42+'5C1T_Northeast'!AH42+'5C1U_Acadiana Ren'!AH42+'5C1I_LA Key'!AH42+'5C1V_Laf Ren'!AH42+'5C1O_Impact'!AH42+'5C1P_Vision'!AH42+'5C2_LAVCA'!AI42+'5C1H_Southwest'!AH42+'5C1G_JS Clark'!AH42+'5C1AH_BRUP'!AH42+'5C1X_Tangi'!AH42+'5C1Y_GEO'!AH42+'5C1AI_Harmony'!AH42+'5C1AJ_Athlos'!AH42+'5C1AG_Collegiate'!AH42+'5C1M_GEO Mid'!AH42+Placeholder_Tallulah!AH42</f>
        <v>0</v>
      </c>
      <c r="AJ42" s="318">
        <f>'5C1B_DArbonne'!AI42+'5C1A_Madison'!AI42+'5C1C_Intl High'!AI42+'5C3_UnvView'!AJ42+'5C1F_L.C. Charter'!AI42+'5C1E_LFNO'!AI42+'5C1D_NOMMA'!AI42+'5C1AE_Noble Minds'!AI42+'5C1J_Jeff Chamber'!AI42+'5C1Q_Advantage'!AI42+'5C1AF_JCFA-Laf'!AI42+'5C1W_Willow'!AI42+'5C1Z_Lincoln Prep'!AI42+'5C1AA_Laurel'!AI42+'5C1AB_Apex'!AI42+'5C1AC_Smothers'!AI42+'5C1AD_Greater'!AI42+'5C1R_Iberville'!AI42+'5C1N_Delta'!AI42+'5C1S_LC Col Prep'!AI42+'5C1T_Northeast'!AI42+'5C1U_Acadiana Ren'!AI42+'5C1I_LA Key'!AI42+'5C1V_Laf Ren'!AI42+'5C1O_Impact'!AI42+'5C1P_Vision'!AI42+'5C2_LAVCA'!AJ42+'5C1H_Southwest'!AI42+'5C1G_JS Clark'!AI42+'5C1AH_BRUP'!AI42+'5C1X_Tangi'!AI42+'5C1Y_GEO'!AI42+'5C1AI_Harmony'!AI42+'5C1AJ_Athlos'!AI42+'5C1AG_Collegiate'!AI42+'5C1M_GEO Mid'!AI42+Placeholder_Tallulah!AI42</f>
        <v>0</v>
      </c>
      <c r="AK42" s="68">
        <f>'5C1B_DArbonne'!AJ42+'5C1A_Madison'!AJ42+'5C1C_Intl High'!AJ42+'5C3_UnvView'!AK42+'5C1F_L.C. Charter'!AJ42+'5C1E_LFNO'!AJ42+'5C1D_NOMMA'!AJ42+'5C1AE_Noble Minds'!AJ42+'5C1J_Jeff Chamber'!AJ42+'5C1Q_Advantage'!AJ42+'5C1AF_JCFA-Laf'!AJ42+'5C1W_Willow'!AJ42+'5C1Z_Lincoln Prep'!AJ42+'5C1AA_Laurel'!AJ42+'5C1AB_Apex'!AJ42+'5C1AC_Smothers'!AJ42+'5C1AD_Greater'!AJ42+'5C1R_Iberville'!AJ42+'5C1N_Delta'!AJ42+'5C1S_LC Col Prep'!AJ42+'5C1T_Northeast'!AJ42+'5C1U_Acadiana Ren'!AJ42+'5C1I_LA Key'!AJ42+'5C1V_Laf Ren'!AJ42+'5C1O_Impact'!AJ42+'5C1P_Vision'!AJ42+'5C2_LAVCA'!AK42+'5C1H_Southwest'!AJ42+'5C1G_JS Clark'!AJ42+'5C1AH_BRUP'!AJ42+'5C1X_Tangi'!AJ42+'5C1Y_GEO'!AJ42+'5C1AI_Harmony'!AJ42+'5C1AJ_Athlos'!AJ42+'5C1AG_Collegiate'!AJ42+'5C1M_GEO Mid'!AJ42+Placeholder_Tallulah!AJ42</f>
        <v>0</v>
      </c>
      <c r="AL42" s="67">
        <f>'5C1B_DArbonne'!AK42+'5C1A_Madison'!AK42+'5C1C_Intl High'!AK42+'5C3_UnvView'!AL42+'5C1F_L.C. Charter'!AK42+'5C1E_LFNO'!AK42+'5C1D_NOMMA'!AK42+'5C1AE_Noble Minds'!AK42+'5C1J_Jeff Chamber'!AK42+'5C1Q_Advantage'!AK42+'5C1AF_JCFA-Laf'!AK42+'5C1W_Willow'!AK42+'5C1Z_Lincoln Prep'!AK42+'5C1AA_Laurel'!AK42+'5C1AB_Apex'!AK42+'5C1AC_Smothers'!AK42+'5C1AD_Greater'!AK42+'5C1R_Iberville'!AK42+'5C1N_Delta'!AK42+'5C1S_LC Col Prep'!AK42+'5C1T_Northeast'!AK42+'5C1U_Acadiana Ren'!AK42+'5C1I_LA Key'!AK42+'5C1V_Laf Ren'!AK42+'5C1O_Impact'!AK42+'5C1P_Vision'!AK42+'5C2_LAVCA'!AL42+'5C1H_Southwest'!AK42+'5C1G_JS Clark'!AK42+'5C1AH_BRUP'!AK42+'5C1X_Tangi'!AK42+'5C1Y_GEO'!AK42+'5C1AI_Harmony'!AK42+'5C1AJ_Athlos'!AK42+'5C1AG_Collegiate'!AK42+'5C1M_GEO Mid'!AK42+Placeholder_Tallulah!AK42</f>
        <v>0</v>
      </c>
      <c r="AM42" s="89">
        <f>'5C1B_DArbonne'!AL42+'5C1A_Madison'!AL42+'5C1C_Intl High'!AL42+'5C3_UnvView'!AM42+'5C1F_L.C. Charter'!AL42+'5C1E_LFNO'!AL42+'5C1D_NOMMA'!AL42+'5C1AE_Noble Minds'!AL42+'5C1J_Jeff Chamber'!AL42+'5C1Q_Advantage'!AL42+'5C1AF_JCFA-Laf'!AL42+'5C1W_Willow'!AL42+'5C1Z_Lincoln Prep'!AL42+'5C1AA_Laurel'!AL42+'5C1AB_Apex'!AL42+'5C1AC_Smothers'!AL42+'5C1AD_Greater'!AL42+'5C1R_Iberville'!AL42+'5C1N_Delta'!AL42+'5C1S_LC Col Prep'!AL42+'5C1T_Northeast'!AL42+'5C1U_Acadiana Ren'!AL42+'5C1I_LA Key'!AL42+'5C1V_Laf Ren'!AL42+'5C1O_Impact'!AL42+'5C1P_Vision'!AL42+'5C2_LAVCA'!AM42+'5C1H_Southwest'!AL42+'5C1G_JS Clark'!AL42+'5C1AH_BRUP'!AL42+'5C1X_Tangi'!AL42+'5C1Y_GEO'!AL42+'5C1AI_Harmony'!AL42+'5C1AJ_Athlos'!AL42+'5C1AG_Collegiate'!AL42+'5C1M_GEO Mid'!AL42+Placeholder_Tallulah!AL42</f>
        <v>10394051</v>
      </c>
      <c r="AN42" s="70">
        <f>'5C1B_DArbonne'!AM42+'5C1A_Madison'!AM42+'5C1C_Intl High'!AM42+'5C3_UnvView'!AN42+'5C1F_L.C. Charter'!AM42+'5C1E_LFNO'!AM42+'5C1D_NOMMA'!AM42+'5C1AE_Noble Minds'!AM42+'5C1J_Jeff Chamber'!AM42+'5C1Q_Advantage'!AM42+'5C1AF_JCFA-Laf'!AM42+'5C1W_Willow'!AM42+'5C1Z_Lincoln Prep'!AM42+'5C1AA_Laurel'!AM42+'5C1AB_Apex'!AM42+'5C1AC_Smothers'!AM42+'5C1AD_Greater'!AM42+'5C1R_Iberville'!AM42+'5C1N_Delta'!AM42+'5C1S_LC Col Prep'!AM42+'5C1T_Northeast'!AM42+'5C1U_Acadiana Ren'!AM42+'5C1I_LA Key'!AM42+'5C1V_Laf Ren'!AM42+'5C1O_Impact'!AM42+'5C1P_Vision'!AM42+'5C2_LAVCA'!AN42+'5C1H_Southwest'!AM42+'5C1G_JS Clark'!AM42+'5C1AH_BRUP'!AM42+'5C1X_Tangi'!AM42+'5C1Y_GEO'!AM42+'5C1AI_Harmony'!AM42+'5C1AJ_Athlos'!AM42+'5C1AG_Collegiate'!AM42+'5C1M_GEO Mid'!AM42+Placeholder_Tallulah!AM42</f>
        <v>0</v>
      </c>
      <c r="AO42" s="89">
        <f>'5C1B_DArbonne'!AN42+'5C1A_Madison'!AN42+'5C1C_Intl High'!AN42+'5C3_UnvView'!AO42+'5C1F_L.C. Charter'!AN42+'5C1E_LFNO'!AN42+'5C1D_NOMMA'!AN42+'5C1AE_Noble Minds'!AN42+'5C1J_Jeff Chamber'!AN42+'5C1Q_Advantage'!AN42+'5C1AF_JCFA-Laf'!AN42+'5C1W_Willow'!AN42+'5C1Z_Lincoln Prep'!AN42+'5C1AA_Laurel'!AN42+'5C1AB_Apex'!AN42+'5C1AC_Smothers'!AN42+'5C1AD_Greater'!AN42+'5C1R_Iberville'!AN42+'5C1N_Delta'!AN42+'5C1S_LC Col Prep'!AN42+'5C1T_Northeast'!AN42+'5C1U_Acadiana Ren'!AN42+'5C1I_LA Key'!AN42+'5C1V_Laf Ren'!AN42+'5C1O_Impact'!AN42+'5C1P_Vision'!AN42+'5C2_LAVCA'!AO42+'5C1H_Southwest'!AN42+'5C1G_JS Clark'!AN42+'5C1AH_BRUP'!AN42+'5C1X_Tangi'!AN42+'5C1Y_GEO'!AN42+'5C1AI_Harmony'!AN42+'5C1AJ_Athlos'!AN42+'5C1AG_Collegiate'!AN42+'5C1M_GEO Mid'!AN42+Placeholder_Tallulah!AN42</f>
        <v>0</v>
      </c>
      <c r="AP42" s="68">
        <f>'5C1B_DArbonne'!AO42+'5C1A_Madison'!AO42+'5C1C_Intl High'!AO42+'5C3_UnvView'!AP42+'5C1F_L.C. Charter'!AO42+'5C1E_LFNO'!AO42+'5C1D_NOMMA'!AO42+'5C1AE_Noble Minds'!AO42+'5C1J_Jeff Chamber'!AO42+'5C1Q_Advantage'!AO42+'5C1AF_JCFA-Laf'!AO42+'5C1W_Willow'!AO42+'5C1Z_Lincoln Prep'!AO42+'5C1AA_Laurel'!AO42+'5C1AB_Apex'!AO42+'5C1AC_Smothers'!AO42+'5C1AD_Greater'!AO42+'5C1R_Iberville'!AO42+'5C1N_Delta'!AO42+'5C1S_LC Col Prep'!AO42+'5C1T_Northeast'!AO42+'5C1U_Acadiana Ren'!AO42+'5C1I_LA Key'!AO42+'5C1V_Laf Ren'!AO42+'5C1O_Impact'!AO42+'5C1P_Vision'!AO42+'5C2_LAVCA'!AP42+'5C1H_Southwest'!AO42+'5C1G_JS Clark'!AO42+'5C1AH_BRUP'!AO42+'5C1X_Tangi'!AO42+'5C1Y_GEO'!AO42+'5C1AI_Harmony'!AO42+'5C1AJ_Athlos'!AO42+'5C1AG_Collegiate'!AO42+'5C1M_GEO Mid'!AO42+Placeholder_Tallulah!AO42</f>
        <v>22366</v>
      </c>
      <c r="AQ42" s="89">
        <f>'5C1B_DArbonne'!AP42+'5C1A_Madison'!AP42+'5C1C_Intl High'!AP42+'5C3_UnvView'!AQ42+'5C1F_L.C. Charter'!AP42+'5C1E_LFNO'!AP42+'5C1D_NOMMA'!AP42+'5C1AE_Noble Minds'!AP42+'5C1J_Jeff Chamber'!AP42+'5C1Q_Advantage'!AP42+'5C1AF_JCFA-Laf'!AP42+'5C1W_Willow'!AP42+'5C1Z_Lincoln Prep'!AP42+'5C1AA_Laurel'!AP42+'5C1AB_Apex'!AP42+'5C1AC_Smothers'!AP42+'5C1AD_Greater'!AP42+'5C1R_Iberville'!AP42+'5C1N_Delta'!AP42+'5C1S_LC Col Prep'!AP42+'5C1T_Northeast'!AP42+'5C1U_Acadiana Ren'!AP42+'5C1I_LA Key'!AP42+'5C1V_Laf Ren'!AP42+'5C1O_Impact'!AP42+'5C1P_Vision'!AP42+'5C2_LAVCA'!AQ42+'5C1H_Southwest'!AP42+'5C1G_JS Clark'!AP42+'5C1AH_BRUP'!AP42+'5C1X_Tangi'!AP42+'5C1Y_GEO'!AP42+'5C1AI_Harmony'!AP42+'5C1AJ_Athlos'!AP42+'5C1AG_Collegiate'!AP42+'5C1M_GEO Mid'!AP42+Placeholder_Tallulah!AP42</f>
        <v>0</v>
      </c>
      <c r="AR42" s="68">
        <f>'5C1B_DArbonne'!AQ42+'5C1A_Madison'!AQ42+'5C1C_Intl High'!AQ42+'5C3_UnvView'!AR42+'5C1F_L.C. Charter'!AQ42+'5C1E_LFNO'!AQ42+'5C1D_NOMMA'!AQ42+'5C1AE_Noble Minds'!AQ42+'5C1J_Jeff Chamber'!AQ42+'5C1Q_Advantage'!AQ42+'5C1AF_JCFA-Laf'!AQ42+'5C1W_Willow'!AQ42+'5C1Z_Lincoln Prep'!AQ42+'5C1AA_Laurel'!AQ42+'5C1AB_Apex'!AQ42+'5C1AC_Smothers'!AQ42+'5C1AD_Greater'!AQ42+'5C1R_Iberville'!AQ42+'5C1N_Delta'!AQ42+'5C1S_LC Col Prep'!AQ42+'5C1T_Northeast'!AQ42+'5C1U_Acadiana Ren'!AQ42+'5C1I_LA Key'!AQ42+'5C1V_Laf Ren'!AQ42+'5C1O_Impact'!AQ42+'5C1P_Vision'!AQ42+'5C2_LAVCA'!AR42+'5C1H_Southwest'!AQ42+'5C1G_JS Clark'!AQ42+'5C1AH_BRUP'!AQ42+'5C1X_Tangi'!AQ42+'5C1Y_GEO'!AQ42+'5C1AI_Harmony'!AQ42+'5C1AJ_Athlos'!AQ42+'5C1AG_Collegiate'!AQ42+'5C1M_GEO Mid'!AQ42+Placeholder_Tallulah!AQ42</f>
        <v>0</v>
      </c>
      <c r="AS42" s="68">
        <f>'5C1B_DArbonne'!AR42+'5C1A_Madison'!AR42+'5C1C_Intl High'!AR42+'5C3_UnvView'!AS42+'5C1F_L.C. Charter'!AR42+'5C1E_LFNO'!AR42+'5C1D_NOMMA'!AR42+'5C1AE_Noble Minds'!AR42+'5C1J_Jeff Chamber'!AR42+'5C1Q_Advantage'!AR42+'5C1AF_JCFA-Laf'!AR42+'5C1W_Willow'!AR42+'5C1Z_Lincoln Prep'!AR42+'5C1AA_Laurel'!AR42+'5C1AB_Apex'!AR42+'5C1AC_Smothers'!AR42+'5C1AD_Greater'!AR42+'5C1R_Iberville'!AR42+'5C1N_Delta'!AR42+'5C1S_LC Col Prep'!AR42+'5C1T_Northeast'!AR42+'5C1U_Acadiana Ren'!AR42+'5C1I_LA Key'!AR42+'5C1V_Laf Ren'!AR42+'5C1O_Impact'!AR42+'5C1P_Vision'!AR42+'5C2_LAVCA'!AS42+'5C1H_Southwest'!AR42+'5C1G_JS Clark'!AR42+'5C1AH_BRUP'!AR42+'5C1X_Tangi'!AR42+'5C1Y_GEO'!AR42+'5C1AI_Harmony'!AR42+'5C1AJ_Athlos'!AR42+'5C1AG_Collegiate'!AR42+'5C1M_GEO Mid'!AR42+Placeholder_Tallulah!AR42</f>
        <v>0</v>
      </c>
      <c r="AT42" s="89">
        <f>'5C1B_DArbonne'!AS42+'5C1A_Madison'!AS42+'5C1C_Intl High'!AS42+'5C3_UnvView'!AT42+'5C1F_L.C. Charter'!AS42+'5C1E_LFNO'!AS42+'5C1D_NOMMA'!AS42+'5C1AE_Noble Minds'!AS42+'5C1J_Jeff Chamber'!AS42+'5C1Q_Advantage'!AS42+'5C1AF_JCFA-Laf'!AS42+'5C1W_Willow'!AS42+'5C1Z_Lincoln Prep'!AS42+'5C1AA_Laurel'!AS42+'5C1AB_Apex'!AS42+'5C1AC_Smothers'!AS42+'5C1AD_Greater'!AS42+'5C1R_Iberville'!AS42+'5C1N_Delta'!AS42+'5C1S_LC Col Prep'!AS42+'5C1T_Northeast'!AS42+'5C1U_Acadiana Ren'!AS42+'5C1I_LA Key'!AS42+'5C1V_Laf Ren'!AS42+'5C1O_Impact'!AS42+'5C1P_Vision'!AS42+'5C2_LAVCA'!AT42+'5C1H_Southwest'!AS42+'5C1G_JS Clark'!AS42+'5C1AH_BRUP'!AS42+'5C1X_Tangi'!AS42+'5C1Y_GEO'!AS42+'5C1AI_Harmony'!AS42+'5C1AJ_Athlos'!AS42+'5C1AG_Collegiate'!AS42+'5C1M_GEO Mid'!AS42+Placeholder_Tallulah!AS42</f>
        <v>795332</v>
      </c>
      <c r="AU42" s="69">
        <f t="shared" si="1"/>
        <v>0</v>
      </c>
      <c r="AV42" s="86">
        <f t="shared" si="2"/>
        <v>795332</v>
      </c>
      <c r="AW42" s="189"/>
      <c r="AX42" s="65" t="e">
        <f>'5C1B_DArbonne'!AU42+'5C1A_Madison'!AU42+'5C1C_Intl High'!AU42+'5C3_UnvView'!AV42+'5C1F_L.C. Charter'!AU42+'5C1E_LFNO'!AU42+'5C1D_NOMMA'!AU42+'5C1AE_Noble Minds'!AU42+'5C1J_Jeff Chamber'!AU42+'5C1Q_Advantage'!AU42+'5C1AF_JCFA-Laf'!AU42+'5C1W_Willow'!AU42+'5C1Z_Lincoln Prep'!AU42+'5C1AA_Laurel'!AU42+'5C1AB_Apex'!AU42+'5C1AC_Smothers'!AU42+'5C1AD_Greater'!AU42+'5C1R_Iberville'!AU42+'5C1N_Delta'!AU42+'5C1S_LC Col Prep'!AU42+'5C1T_Northeast'!AU42+'5C1U_Acadiana Ren'!AU42+'5C1I_LA Key'!AU42+'5C1V_Laf Ren'!AU42+'5C1O_Impact'!AU42+'5C1P_Vision'!AU42+'5C2_LAVCA'!AV42+'5C1H_Southwest'!AU42+'5C1G_JS Clark'!AU42+'5C1AH_BRUP'!AU42+'5C1X_Tangi'!AU42+'5C1Y_GEO'!AU42+'5C1AI_Harmony'!AU42+'5C1AJ_Athlos'!AU42+'5C1AG_Collegiate'!AU42+'5C1M_GEO Mid'!AU42+Placeholder_Tallulah!#REF!</f>
        <v>#REF!</v>
      </c>
      <c r="AY42" s="65">
        <f t="shared" si="3"/>
        <v>0</v>
      </c>
      <c r="AZ42" s="65" t="e">
        <f t="shared" si="4"/>
        <v>#REF!</v>
      </c>
    </row>
    <row r="43" spans="1:52" ht="16.149999999999999" customHeight="1" x14ac:dyDescent="0.2">
      <c r="A43" s="54">
        <v>37</v>
      </c>
      <c r="B43" s="55" t="s">
        <v>43</v>
      </c>
      <c r="C43" s="319">
        <f>'5C1B_DArbonne'!C43+'5C1A_Madison'!C43+'5C1C_Intl High'!C43+'5C3_UnvView'!C43+'5C1F_L.C. Charter'!C43+'5C1E_LFNO'!C43+'5C1D_NOMMA'!C43+'5C1AE_Noble Minds'!C43+'5C1J_Jeff Chamber'!C43+'5C1Q_Advantage'!C43+'5C1AF_JCFA-Laf'!C43+'5C1W_Willow'!C43+'5C1Z_Lincoln Prep'!C43+'5C1AA_Laurel'!C43+'5C1AB_Apex'!C43+'5C1AC_Smothers'!C43+'5C1AD_Greater'!C43+'5C1R_Iberville'!C43+'5C1N_Delta'!C43+'5C1S_LC Col Prep'!C43+'5C1T_Northeast'!C43+'5C1U_Acadiana Ren'!C43+'5C1I_LA Key'!C43+'5C1V_Laf Ren'!C43+'5C1O_Impact'!C43+'5C1P_Vision'!C43+'5C2_LAVCA'!C43+'5C1H_Southwest'!C43+'5C1G_JS Clark'!C43+'5C1AH_BRUP'!C43+'5C1X_Tangi'!C43+'5C1Y_GEO'!C43+'5C1AI_Harmony'!C43+'5C1AJ_Athlos'!C43+'5C1AG_Collegiate'!C43+'5C1M_GEO Mid'!C43+Placeholder_Tallulah!C43</f>
        <v>0</v>
      </c>
      <c r="D43" s="56">
        <f>'Source Data'!H43</f>
        <v>5115.2412376905504</v>
      </c>
      <c r="E43" s="74">
        <f>'5C1B_DArbonne'!E43+'5C1A_Madison'!E43+'5C1C_Intl High'!E43+'5C3_UnvView'!E43+'5C1F_L.C. Charter'!E43+'5C1E_LFNO'!E43+'5C1D_NOMMA'!E43+'5C1AE_Noble Minds'!E43+'5C1J_Jeff Chamber'!E43+'5C1Q_Advantage'!E43+'5C1AF_JCFA-Laf'!E43+'5C1W_Willow'!E43+'5C1Z_Lincoln Prep'!E43+'5C1AA_Laurel'!E43+'5C1AB_Apex'!E43+'5C1AC_Smothers'!E43+'5C1AD_Greater'!E43+'5C1R_Iberville'!E43+'5C1N_Delta'!E43+'5C1S_LC Col Prep'!E43+'5C1T_Northeast'!E43+'5C1U_Acadiana Ren'!E43+'5C1I_LA Key'!E43+'5C1V_Laf Ren'!E43+'5C1O_Impact'!E43+'5C1P_Vision'!E43+'5C2_LAVCA'!E43+'5C1H_Southwest'!E43+'5C1G_JS Clark'!E43+'5C1AH_BRUP'!E43+'5C1X_Tangi'!E43+'5C1Y_GEO'!E43+'5C1AI_Harmony'!E43+'5C1AJ_Athlos'!E43+'5C1AG_Collegiate'!E43+'5C1M_GEO Mid'!E43+Placeholder_Tallulah!E43</f>
        <v>0</v>
      </c>
      <c r="F43" s="337">
        <f>'5C1B_DArbonne'!F43+'5C1A_Madison'!F43+'5C1C_Intl High'!F43+'5C3_UnvView'!F43+'5C1F_L.C. Charter'!F43+'5C1E_LFNO'!F43+'5C1D_NOMMA'!F43+'5C1AE_Noble Minds'!F43+'5C1J_Jeff Chamber'!F43+'5C1Q_Advantage'!F43+'5C1AF_JCFA-Laf'!F43+'5C1W_Willow'!F43+'5C1Z_Lincoln Prep'!F43+'5C1AA_Laurel'!F43+'5C1AB_Apex'!F43+'5C1AC_Smothers'!F43+'5C1AD_Greater'!F43+'5C1R_Iberville'!F43+'5C1N_Delta'!F43+'5C1S_LC Col Prep'!F43+'5C1T_Northeast'!F43+'5C1U_Acadiana Ren'!F43+'5C1I_LA Key'!F43+'5C1V_Laf Ren'!F43+'5C1O_Impact'!F43+'5C1P_Vision'!F43+'5C2_LAVCA'!F43+'5C1H_Southwest'!F43+'5C1G_JS Clark'!F43+'5C1AH_BRUP'!F43+'5C1X_Tangi'!F43+'5C1Y_GEO'!F43+'5C1AI_Harmony'!F43+'5C1AJ_Athlos'!F43+'5C1AG_Collegiate'!F43+'5C1M_GEO Mid'!F43+Placeholder_Tallulah!F43</f>
        <v>0</v>
      </c>
      <c r="G43" s="56">
        <f>'Source Data'!I43</f>
        <v>683.69591860374021</v>
      </c>
      <c r="H43" s="74">
        <f>'5C1B_DArbonne'!H43+'5C1A_Madison'!H43+'5C1C_Intl High'!H43+'5C3_UnvView'!H43+'5C1F_L.C. Charter'!H43+'5C1E_LFNO'!H43+'5C1D_NOMMA'!H43+'5C1AE_Noble Minds'!H43+'5C1J_Jeff Chamber'!H43+'5C1Q_Advantage'!H43+'5C1AF_JCFA-Laf'!H43+'5C1W_Willow'!H43+'5C1Z_Lincoln Prep'!H43+'5C1AA_Laurel'!H43+'5C1AB_Apex'!H43+'5C1AC_Smothers'!H43+'5C1AD_Greater'!H43+'5C1R_Iberville'!H43+'5C1N_Delta'!H43+'5C1S_LC Col Prep'!H43+'5C1T_Northeast'!H43+'5C1U_Acadiana Ren'!H43+'5C1I_LA Key'!H43+'5C1V_Laf Ren'!H43+'5C1O_Impact'!H43+'5C1P_Vision'!H43+'5C2_LAVCA'!H43+'5C1H_Southwest'!H43+'5C1G_JS Clark'!H43+'5C1AH_BRUP'!H43+'5C1X_Tangi'!H43+'5C1Y_GEO'!H43+'5C1AI_Harmony'!H43+'5C1AJ_Athlos'!H43+'5C1AG_Collegiate'!H43+'5C1M_GEO Mid'!H43+Placeholder_Tallulah!H43</f>
        <v>0</v>
      </c>
      <c r="I43" s="337">
        <f>'5C1B_DArbonne'!I43+'5C1A_Madison'!I43+'5C1C_Intl High'!I43+'5C3_UnvView'!I43+'5C1F_L.C. Charter'!I43+'5C1E_LFNO'!I43+'5C1D_NOMMA'!I43+'5C1AE_Noble Minds'!I43+'5C1J_Jeff Chamber'!I43+'5C1Q_Advantage'!I43+'5C1AF_JCFA-Laf'!I43+'5C1W_Willow'!I43+'5C1Z_Lincoln Prep'!I43+'5C1AA_Laurel'!I43+'5C1AB_Apex'!I43+'5C1AC_Smothers'!I43+'5C1AD_Greater'!I43+'5C1R_Iberville'!I43+'5C1N_Delta'!I43+'5C1S_LC Col Prep'!I43+'5C1T_Northeast'!I43+'5C1U_Acadiana Ren'!I43+'5C1I_LA Key'!I43+'5C1V_Laf Ren'!I43+'5C1O_Impact'!I43+'5C1P_Vision'!I43+'5C2_LAVCA'!I43+'5C1H_Southwest'!I43+'5C1G_JS Clark'!I43+'5C1AH_BRUP'!I43+'5C1X_Tangi'!I43+'5C1Y_GEO'!I43+'5C1AI_Harmony'!I43+'5C1AJ_Athlos'!I43+'5C1AG_Collegiate'!I43+'5C1M_GEO Mid'!I43+Placeholder_Tallulah!I43</f>
        <v>0</v>
      </c>
      <c r="J43" s="56">
        <f>'Source Data'!J43</f>
        <v>186.46252325556549</v>
      </c>
      <c r="K43" s="74">
        <f>'5C1B_DArbonne'!K43+'5C1A_Madison'!K43+'5C1C_Intl High'!K43+'5C3_UnvView'!K43+'5C1F_L.C. Charter'!K43+'5C1E_LFNO'!K43+'5C1D_NOMMA'!K43+'5C1AE_Noble Minds'!K43+'5C1J_Jeff Chamber'!K43+'5C1Q_Advantage'!K43+'5C1AF_JCFA-Laf'!K43+'5C1W_Willow'!K43+'5C1Z_Lincoln Prep'!K43+'5C1AA_Laurel'!K43+'5C1AB_Apex'!K43+'5C1AC_Smothers'!K43+'5C1AD_Greater'!K43+'5C1R_Iberville'!K43+'5C1N_Delta'!K43+'5C1S_LC Col Prep'!K43+'5C1T_Northeast'!K43+'5C1U_Acadiana Ren'!K43+'5C1I_LA Key'!K43+'5C1V_Laf Ren'!K43+'5C1O_Impact'!K43+'5C1P_Vision'!K43+'5C2_LAVCA'!K43+'5C1H_Southwest'!K43+'5C1G_JS Clark'!K43+'5C1AH_BRUP'!K43+'5C1X_Tangi'!K43+'5C1Y_GEO'!K43+'5C1AI_Harmony'!K43+'5C1AJ_Athlos'!K43+'5C1AG_Collegiate'!K43+'5C1M_GEO Mid'!K43+Placeholder_Tallulah!K43</f>
        <v>0</v>
      </c>
      <c r="L43" s="337">
        <f>'5C1B_DArbonne'!L43+'5C1A_Madison'!L43+'5C1C_Intl High'!L43+'5C3_UnvView'!L43+'5C1F_L.C. Charter'!L43+'5C1E_LFNO'!L43+'5C1D_NOMMA'!L43+'5C1AE_Noble Minds'!L43+'5C1J_Jeff Chamber'!L43+'5C1Q_Advantage'!L43+'5C1AF_JCFA-Laf'!L43+'5C1W_Willow'!L43+'5C1Z_Lincoln Prep'!L43+'5C1AA_Laurel'!L43+'5C1AB_Apex'!L43+'5C1AC_Smothers'!L43+'5C1AD_Greater'!L43+'5C1R_Iberville'!L43+'5C1N_Delta'!L43+'5C1S_LC Col Prep'!L43+'5C1T_Northeast'!L43+'5C1U_Acadiana Ren'!L43+'5C1I_LA Key'!L43+'5C1V_Laf Ren'!L43+'5C1O_Impact'!L43+'5C1P_Vision'!L43+'5C2_LAVCA'!L43+'5C1H_Southwest'!L43+'5C1G_JS Clark'!L43+'5C1AH_BRUP'!L43+'5C1X_Tangi'!L43+'5C1Y_GEO'!L43+'5C1AI_Harmony'!L43+'5C1AJ_Athlos'!L43+'5C1AG_Collegiate'!L43+'5C1M_GEO Mid'!L43+Placeholder_Tallulah!L43</f>
        <v>0</v>
      </c>
      <c r="M43" s="56">
        <f>'Source Data'!K43</f>
        <v>4661.5630813891366</v>
      </c>
      <c r="N43" s="74">
        <f>'5C1B_DArbonne'!N43+'5C1A_Madison'!N43+'5C1C_Intl High'!N43+'5C3_UnvView'!N43+'5C1F_L.C. Charter'!N43+'5C1E_LFNO'!N43+'5C1D_NOMMA'!N43+'5C1AE_Noble Minds'!N43+'5C1J_Jeff Chamber'!N43+'5C1Q_Advantage'!N43+'5C1AF_JCFA-Laf'!N43+'5C1W_Willow'!N43+'5C1Z_Lincoln Prep'!N43+'5C1AA_Laurel'!N43+'5C1AB_Apex'!N43+'5C1AC_Smothers'!N43+'5C1AD_Greater'!N43+'5C1R_Iberville'!N43+'5C1N_Delta'!N43+'5C1S_LC Col Prep'!N43+'5C1T_Northeast'!N43+'5C1U_Acadiana Ren'!N43+'5C1I_LA Key'!N43+'5C1V_Laf Ren'!N43+'5C1O_Impact'!N43+'5C1P_Vision'!N43+'5C2_LAVCA'!N43+'5C1H_Southwest'!N43+'5C1G_JS Clark'!N43+'5C1AH_BRUP'!N43+'5C1X_Tangi'!N43+'5C1Y_GEO'!N43+'5C1AI_Harmony'!N43+'5C1AJ_Athlos'!N43+'5C1AG_Collegiate'!N43+'5C1M_GEO Mid'!N43+Placeholder_Tallulah!N43</f>
        <v>0</v>
      </c>
      <c r="O43" s="337">
        <f>'5C1B_DArbonne'!O43+'5C1A_Madison'!O43+'5C1C_Intl High'!O43+'5C3_UnvView'!O43+'5C1F_L.C. Charter'!O43+'5C1E_LFNO'!O43+'5C1D_NOMMA'!O43+'5C1AE_Noble Minds'!O43+'5C1J_Jeff Chamber'!O43+'5C1Q_Advantage'!O43+'5C1AF_JCFA-Laf'!O43+'5C1W_Willow'!O43+'5C1Z_Lincoln Prep'!O43+'5C1AA_Laurel'!O43+'5C1AB_Apex'!O43+'5C1AC_Smothers'!O43+'5C1AD_Greater'!O43+'5C1R_Iberville'!O43+'5C1N_Delta'!O43+'5C1S_LC Col Prep'!O43+'5C1T_Northeast'!O43+'5C1U_Acadiana Ren'!O43+'5C1I_LA Key'!O43+'5C1V_Laf Ren'!O43+'5C1O_Impact'!O43+'5C1P_Vision'!O43+'5C2_LAVCA'!O43+'5C1H_Southwest'!O43+'5C1G_JS Clark'!O43+'5C1AH_BRUP'!O43+'5C1X_Tangi'!O43+'5C1Y_GEO'!O43+'5C1AI_Harmony'!O43+'5C1AJ_Athlos'!O43+'5C1AG_Collegiate'!O43+'5C1M_GEO Mid'!O43+Placeholder_Tallulah!O43</f>
        <v>0</v>
      </c>
      <c r="P43" s="56">
        <f>'Source Data'!L43</f>
        <v>1864.6252325556547</v>
      </c>
      <c r="Q43" s="74">
        <f>'5C1B_DArbonne'!Q43+'5C1A_Madison'!Q43+'5C1C_Intl High'!Q43+'5C3_UnvView'!Q43+'5C1F_L.C. Charter'!Q43+'5C1E_LFNO'!Q43+'5C1D_NOMMA'!Q43+'5C1AE_Noble Minds'!Q43+'5C1J_Jeff Chamber'!Q43+'5C1Q_Advantage'!Q43+'5C1AF_JCFA-Laf'!Q43+'5C1W_Willow'!Q43+'5C1Z_Lincoln Prep'!Q43+'5C1AA_Laurel'!Q43+'5C1AB_Apex'!Q43+'5C1AC_Smothers'!Q43+'5C1AD_Greater'!Q43+'5C1R_Iberville'!Q43+'5C1N_Delta'!Q43+'5C1S_LC Col Prep'!Q43+'5C1T_Northeast'!Q43+'5C1U_Acadiana Ren'!Q43+'5C1I_LA Key'!Q43+'5C1V_Laf Ren'!Q43+'5C1O_Impact'!Q43+'5C1P_Vision'!Q43+'5C2_LAVCA'!Q43+'5C1H_Southwest'!Q43+'5C1G_JS Clark'!Q43+'5C1AH_BRUP'!Q43+'5C1X_Tangi'!Q43+'5C1Y_GEO'!Q43+'5C1AI_Harmony'!Q43+'5C1AJ_Athlos'!Q43+'5C1AG_Collegiate'!Q43+'5C1M_GEO Mid'!Q43+Placeholder_Tallulah!Q43</f>
        <v>0</v>
      </c>
      <c r="R43" s="93">
        <f>'5C1B_DArbonne'!R43+'5C1A_Madison'!R43+'5C1C_Intl High'!R43+'5C3_UnvView'!R43+'5C1F_L.C. Charter'!R43+'5C1E_LFNO'!R43+'5C1D_NOMMA'!R43+'5C1AE_Noble Minds'!R43+'5C1J_Jeff Chamber'!R43+'5C1Q_Advantage'!R43+'5C1AF_JCFA-Laf'!R43+'5C1W_Willow'!R43+'5C1Z_Lincoln Prep'!R43+'5C1AA_Laurel'!R43+'5C1AB_Apex'!R43+'5C1AC_Smothers'!R43+'5C1AD_Greater'!R43+'5C1R_Iberville'!R43+'5C1N_Delta'!R43+'5C1S_LC Col Prep'!R43+'5C1T_Northeast'!R43+'5C1U_Acadiana Ren'!R43+'5C1I_LA Key'!R43+'5C1V_Laf Ren'!R43+'5C1O_Impact'!R43+'5C1P_Vision'!R43+'5C2_LAVCA'!R43+'5C1H_Southwest'!R43+'5C1G_JS Clark'!R43+'5C1AH_BRUP'!R43+'5C1X_Tangi'!R43+'5C1Y_GEO'!R43+'5C1AI_Harmony'!R43+'5C1AJ_Athlos'!R43+'5C1AG_Collegiate'!R43+'5C1M_GEO Mid'!R43+Placeholder_Tallulah!R43</f>
        <v>972833</v>
      </c>
      <c r="S43" s="1373">
        <f>'5C3_UnvView'!S43+'5C2_LAVCA'!S43</f>
        <v>63275</v>
      </c>
      <c r="T43" s="56">
        <f>'5C1B_DArbonne'!S43+'5C1A_Madison'!S43+'5C1C_Intl High'!S43+'5C3_UnvView'!T43+'5C1F_L.C. Charter'!S43+'5C1E_LFNO'!S43+'5C1D_NOMMA'!S43+'5C1AE_Noble Minds'!S43+'5C1J_Jeff Chamber'!S43+'5C1Q_Advantage'!S43+'5C1AF_JCFA-Laf'!S43+'5C1W_Willow'!S43+'5C1Z_Lincoln Prep'!S43+'5C1AA_Laurel'!S43+'5C1AB_Apex'!S43+'5C1AC_Smothers'!S43+'5C1AD_Greater'!S43+'5C1R_Iberville'!S43+'5C1N_Delta'!S43+'5C1S_LC Col Prep'!S43+'5C1T_Northeast'!S43+'5C1U_Acadiana Ren'!S43+'5C1I_LA Key'!S43+'5C1V_Laf Ren'!S43+'5C1O_Impact'!S43+'5C1P_Vision'!S43+'5C2_LAVCA'!T43+'5C1H_Southwest'!S43+'5C1G_JS Clark'!S43+'5C1AH_BRUP'!S43+'5C1X_Tangi'!S43+'5C1Y_GEO'!S43+'5C1AI_Harmony'!S43+'5C1AJ_Athlos'!S43+'5C1AG_Collegiate'!S43+'5C1M_GEO Mid'!S43+Placeholder_Tallulah!S43</f>
        <v>0</v>
      </c>
      <c r="U43" s="56">
        <f>'5C1B_DArbonne'!T43+'5C1A_Madison'!T43+'5C1C_Intl High'!T43+'5C3_UnvView'!U43+'5C1F_L.C. Charter'!T43+'5C1E_LFNO'!T43+'5C1D_NOMMA'!T43+'5C1AE_Noble Minds'!T43+'5C1J_Jeff Chamber'!T43+'5C1Q_Advantage'!T43+'5C1AF_JCFA-Laf'!T43+'5C1W_Willow'!T43+'5C1Z_Lincoln Prep'!T43+'5C1AA_Laurel'!T43+'5C1AB_Apex'!T43+'5C1AC_Smothers'!T43+'5C1AD_Greater'!T43+'5C1R_Iberville'!T43+'5C1N_Delta'!T43+'5C1S_LC Col Prep'!T43+'5C1T_Northeast'!T43+'5C1U_Acadiana Ren'!T43+'5C1I_LA Key'!T43+'5C1V_Laf Ren'!T43+'5C1O_Impact'!T43+'5C1P_Vision'!T43+'5C2_LAVCA'!U43+'5C1H_Southwest'!T43+'5C1G_JS Clark'!T43+'5C1AH_BRUP'!T43+'5C1X_Tangi'!T43+'5C1Y_GEO'!T43+'5C1AI_Harmony'!T43+'5C1AJ_Athlos'!T43+'5C1AG_Collegiate'!T43+'5C1M_GEO Mid'!T43+Placeholder_Tallulah!T43</f>
        <v>0</v>
      </c>
      <c r="V43" s="57">
        <f>'5C1B_DArbonne'!U43+'5C1A_Madison'!U43+'5C1C_Intl High'!U43+'5C3_UnvView'!V43+'5C1F_L.C. Charter'!U43+'5C1E_LFNO'!U43+'5C1D_NOMMA'!U43+'5C1AE_Noble Minds'!U43+'5C1J_Jeff Chamber'!U43+'5C1Q_Advantage'!U43+'5C1AF_JCFA-Laf'!U43+'5C1W_Willow'!U43+'5C1Z_Lincoln Prep'!U43+'5C1AA_Laurel'!U43+'5C1AB_Apex'!U43+'5C1AC_Smothers'!U43+'5C1AD_Greater'!U43+'5C1R_Iberville'!U43+'5C1N_Delta'!U43+'5C1S_LC Col Prep'!U43+'5C1T_Northeast'!U43+'5C1U_Acadiana Ren'!U43+'5C1I_LA Key'!U43+'5C1V_Laf Ren'!U43+'5C1O_Impact'!U43+'5C1P_Vision'!U43+'5C2_LAVCA'!V43+'5C1H_Southwest'!U43+'5C1G_JS Clark'!U43+'5C1AH_BRUP'!U43+'5C1X_Tangi'!U43+'5C1Y_GEO'!U43+'5C1AI_Harmony'!U43+'5C1AJ_Athlos'!U43+'5C1AG_Collegiate'!U43+'5C1M_GEO Mid'!U43+Placeholder_Tallulah!U43</f>
        <v>0</v>
      </c>
      <c r="W43" s="93">
        <f>'5C1B_DArbonne'!V43+'5C1A_Madison'!V43+'5C1C_Intl High'!V43+'5C3_UnvView'!W43+'5C1F_L.C. Charter'!V43+'5C1E_LFNO'!V43+'5C1D_NOMMA'!V43+'5C1AE_Noble Minds'!V43+'5C1J_Jeff Chamber'!V43+'5C1Q_Advantage'!V43+'5C1AF_JCFA-Laf'!V43+'5C1W_Willow'!V43+'5C1Z_Lincoln Prep'!V43+'5C1AA_Laurel'!V43+'5C1AB_Apex'!V43+'5C1AC_Smothers'!V43+'5C1AD_Greater'!V43+'5C1R_Iberville'!V43+'5C1N_Delta'!V43+'5C1S_LC Col Prep'!V43+'5C1T_Northeast'!V43+'5C1U_Acadiana Ren'!V43+'5C1I_LA Key'!V43+'5C1V_Laf Ren'!V43+'5C1O_Impact'!V43+'5C1P_Vision'!V43+'5C2_LAVCA'!W43+'5C1H_Southwest'!V43+'5C1G_JS Clark'!V43+'5C1AH_BRUP'!V43+'5C1X_Tangi'!V43+'5C1Y_GEO'!V43+'5C1AI_Harmony'!V43+'5C1AJ_Athlos'!V43+'5C1AG_Collegiate'!V43+'5C1M_GEO Mid'!V43+Placeholder_Tallulah!V43</f>
        <v>0</v>
      </c>
      <c r="X43" s="74">
        <f>'5C1B_DArbonne'!W43+'5C1A_Madison'!W43+'5C1C_Intl High'!W43+'5C3_UnvView'!X43+'5C1F_L.C. Charter'!W43+'5C1E_LFNO'!W43+'5C1D_NOMMA'!W43+'5C1AE_Noble Minds'!W43+'5C1J_Jeff Chamber'!W43+'5C1Q_Advantage'!W43+'5C1AF_JCFA-Laf'!W43+'5C1W_Willow'!W43+'5C1Z_Lincoln Prep'!W43+'5C1AA_Laurel'!W43+'5C1AB_Apex'!W43+'5C1AC_Smothers'!W43+'5C1AD_Greater'!W43+'5C1R_Iberville'!W43+'5C1N_Delta'!W43+'5C1S_LC Col Prep'!W43+'5C1T_Northeast'!W43+'5C1U_Acadiana Ren'!W43+'5C1I_LA Key'!W43+'5C1V_Laf Ren'!W43+'5C1O_Impact'!W43+'5C1P_Vision'!W43+'5C2_LAVCA'!X43+'5C1H_Southwest'!W43+'5C1G_JS Clark'!W43+'5C1AH_BRUP'!W43+'5C1X_Tangi'!W43+'5C1Y_GEO'!W43+'5C1AI_Harmony'!W43+'5C1AJ_Athlos'!W43+'5C1AG_Collegiate'!W43+'5C1M_GEO Mid'!W43+Placeholder_Tallulah!W43</f>
        <v>0</v>
      </c>
      <c r="Y43" s="93">
        <f>'5C1B_DArbonne'!X43+'5C1A_Madison'!X43+'5C1C_Intl High'!X43+'5C3_UnvView'!Y43+'5C1F_L.C. Charter'!X43+'5C1E_LFNO'!X43+'5C1D_NOMMA'!X43+'5C1AE_Noble Minds'!X43+'5C1J_Jeff Chamber'!X43+'5C1Q_Advantage'!X43+'5C1AF_JCFA-Laf'!X43+'5C1W_Willow'!X43+'5C1Z_Lincoln Prep'!X43+'5C1AA_Laurel'!X43+'5C1AB_Apex'!X43+'5C1AC_Smothers'!X43+'5C1AD_Greater'!X43+'5C1R_Iberville'!X43+'5C1N_Delta'!X43+'5C1S_LC Col Prep'!X43+'5C1T_Northeast'!X43+'5C1U_Acadiana Ren'!X43+'5C1I_LA Key'!X43+'5C1V_Laf Ren'!X43+'5C1O_Impact'!X43+'5C1P_Vision'!X43+'5C2_LAVCA'!Y43+'5C1H_Southwest'!X43+'5C1G_JS Clark'!X43+'5C1AH_BRUP'!X43+'5C1X_Tangi'!X43+'5C1Y_GEO'!X43+'5C1AI_Harmony'!X43+'5C1AJ_Athlos'!X43+'5C1AG_Collegiate'!X43+'5C1M_GEO Mid'!X43+Placeholder_Tallulah!X43</f>
        <v>0</v>
      </c>
      <c r="Z43" s="56">
        <f>'5C1B_DArbonne'!Y43+'5C1A_Madison'!Y43+'5C1C_Intl High'!Y43+'5C3_UnvView'!Z43+'5C1F_L.C. Charter'!Y43+'5C1E_LFNO'!Y43+'5C1D_NOMMA'!Y43+'5C1AE_Noble Minds'!Y43+'5C1J_Jeff Chamber'!Y43+'5C1Q_Advantage'!Y43+'5C1AF_JCFA-Laf'!Y43+'5C1W_Willow'!Y43+'5C1Z_Lincoln Prep'!Y43+'5C1AA_Laurel'!Y43+'5C1AB_Apex'!Y43+'5C1AC_Smothers'!Y43+'5C1AD_Greater'!Y43+'5C1R_Iberville'!Y43+'5C1N_Delta'!Y43+'5C1S_LC Col Prep'!Y43+'5C1T_Northeast'!Y43+'5C1U_Acadiana Ren'!Y43+'5C1I_LA Key'!Y43+'5C1V_Laf Ren'!Y43+'5C1O_Impact'!Y43+'5C1P_Vision'!Y43+'5C2_LAVCA'!Z43+'5C1H_Southwest'!Y43+'5C1G_JS Clark'!Y43+'5C1AH_BRUP'!Y43+'5C1X_Tangi'!Y43+'5C1Y_GEO'!Y43+'5C1AI_Harmony'!Y43+'5C1AJ_Athlos'!Y43+'5C1AG_Collegiate'!Y43+'5C1M_GEO Mid'!Y43+Placeholder_Tallulah!Y43</f>
        <v>0</v>
      </c>
      <c r="AA43" s="93">
        <f>'5C1B_DArbonne'!Z43+'5C1A_Madison'!Z43+'5C1C_Intl High'!Z43+'5C3_UnvView'!AA43+'5C1F_L.C. Charter'!Z43+'5C1E_LFNO'!Z43+'5C1D_NOMMA'!Z43+'5C1AE_Noble Minds'!Z43+'5C1J_Jeff Chamber'!Z43+'5C1Q_Advantage'!Z43+'5C1AF_JCFA-Laf'!Z43+'5C1W_Willow'!Z43+'5C1Z_Lincoln Prep'!Z43+'5C1AA_Laurel'!Z43+'5C1AB_Apex'!Z43+'5C1AC_Smothers'!Z43+'5C1AD_Greater'!Z43+'5C1R_Iberville'!Z43+'5C1N_Delta'!Z43+'5C1S_LC Col Prep'!Z43+'5C1T_Northeast'!Z43+'5C1U_Acadiana Ren'!Z43+'5C1I_LA Key'!Z43+'5C1V_Laf Ren'!Z43+'5C1O_Impact'!Z43+'5C1P_Vision'!Z43+'5C2_LAVCA'!AA43+'5C1H_Southwest'!Z43+'5C1G_JS Clark'!Z43+'5C1AH_BRUP'!Z43+'5C1X_Tangi'!Z43+'5C1Y_GEO'!Z43+'5C1AI_Harmony'!Z43+'5C1AJ_Athlos'!Z43+'5C1AG_Collegiate'!Z43+'5C1M_GEO Mid'!Z43+Placeholder_Tallulah!Z43</f>
        <v>0</v>
      </c>
      <c r="AB43" s="56">
        <f>'5C1B_DArbonne'!AA43+'5C1A_Madison'!AA43+'5C1C_Intl High'!AA43+'5C3_UnvView'!AB43+'5C1F_L.C. Charter'!AA43+'5C1E_LFNO'!AA43+'5C1D_NOMMA'!AA43+'5C1AE_Noble Minds'!AA43+'5C1J_Jeff Chamber'!AA43+'5C1Q_Advantage'!AA43+'5C1AF_JCFA-Laf'!AA43+'5C1W_Willow'!AA43+'5C1Z_Lincoln Prep'!AA43+'5C1AA_Laurel'!AA43+'5C1AB_Apex'!AA43+'5C1AC_Smothers'!AA43+'5C1AD_Greater'!AA43+'5C1R_Iberville'!AA43+'5C1N_Delta'!AA43+'5C1S_LC Col Prep'!AA43+'5C1T_Northeast'!AA43+'5C1U_Acadiana Ren'!AA43+'5C1I_LA Key'!AA43+'5C1V_Laf Ren'!AA43+'5C1O_Impact'!AA43+'5C1P_Vision'!AA43+'5C2_LAVCA'!AB43+'5C1H_Southwest'!AA43+'5C1G_JS Clark'!AA43+'5C1AH_BRUP'!AA43+'5C1X_Tangi'!AA43+'5C1Y_GEO'!AA43+'5C1AI_Harmony'!AA43+'5C1AJ_Athlos'!AA43+'5C1AG_Collegiate'!AA43+'5C1M_GEO Mid'!AA43+Placeholder_Tallulah!AA43</f>
        <v>0</v>
      </c>
      <c r="AC43" s="56">
        <f>'5C1B_DArbonne'!AB43+'5C1A_Madison'!AB43+'5C1C_Intl High'!AB43+'5C3_UnvView'!AC43+'5C1F_L.C. Charter'!AB43+'5C1E_LFNO'!AB43+'5C1D_NOMMA'!AB43+'5C1AE_Noble Minds'!AB43+'5C1J_Jeff Chamber'!AB43+'5C1Q_Advantage'!AB43+'5C1AF_JCFA-Laf'!AB43+'5C1W_Willow'!AB43+'5C1Z_Lincoln Prep'!AB43+'5C1AA_Laurel'!AB43+'5C1AB_Apex'!AB43+'5C1AC_Smothers'!AB43+'5C1AD_Greater'!AB43+'5C1R_Iberville'!AB43+'5C1N_Delta'!AB43+'5C1S_LC Col Prep'!AB43+'5C1T_Northeast'!AB43+'5C1U_Acadiana Ren'!AB43+'5C1I_LA Key'!AB43+'5C1V_Laf Ren'!AB43+'5C1O_Impact'!AB43+'5C1P_Vision'!AB43+'5C2_LAVCA'!AC43+'5C1H_Southwest'!AB43+'5C1G_JS Clark'!AB43+'5C1AH_BRUP'!AB43+'5C1X_Tangi'!AB43+'5C1Y_GEO'!AB43+'5C1AI_Harmony'!AB43+'5C1AJ_Athlos'!AB43+'5C1AG_Collegiate'!AB43+'5C1M_GEO Mid'!AB43+Placeholder_Tallulah!AB43</f>
        <v>0</v>
      </c>
      <c r="AD43" s="93">
        <f>'5C1B_DArbonne'!AC43+'5C1A_Madison'!AC43+'5C1C_Intl High'!AC43+'5C3_UnvView'!AD43+'5C1F_L.C. Charter'!AC43+'5C1E_LFNO'!AC43+'5C1D_NOMMA'!AC43+'5C1AE_Noble Minds'!AC43+'5C1J_Jeff Chamber'!AC43+'5C1Q_Advantage'!AC43+'5C1AF_JCFA-Laf'!AC43+'5C1W_Willow'!AC43+'5C1Z_Lincoln Prep'!AC43+'5C1AA_Laurel'!AC43+'5C1AB_Apex'!AC43+'5C1AC_Smothers'!AC43+'5C1AD_Greater'!AC43+'5C1R_Iberville'!AC43+'5C1N_Delta'!AC43+'5C1S_LC Col Prep'!AC43+'5C1T_Northeast'!AC43+'5C1U_Acadiana Ren'!AC43+'5C1I_LA Key'!AC43+'5C1V_Laf Ren'!AC43+'5C1O_Impact'!AC43+'5C1P_Vision'!AC43+'5C2_LAVCA'!AD43+'5C1H_Southwest'!AC43+'5C1G_JS Clark'!AC43+'5C1AH_BRUP'!AC43+'5C1X_Tangi'!AC43+'5C1Y_GEO'!AC43+'5C1AI_Harmony'!AC43+'5C1AJ_Athlos'!AC43+'5C1AG_Collegiate'!AC43+'5C1M_GEO Mid'!AC43+Placeholder_Tallulah!AC43</f>
        <v>0</v>
      </c>
      <c r="AE43" s="97">
        <f>'5C1B_DArbonne'!AD43+'5C1A_Madison'!AD43+'5C1C_Intl High'!AD43+'5C3_UnvView'!AE43+'5C1F_L.C. Charter'!AD43+'5C1E_LFNO'!AD43+'5C1D_NOMMA'!AD43+'5C1AE_Noble Minds'!AD43+'5C1J_Jeff Chamber'!AD43+'5C1Q_Advantage'!AD43+'5C1AF_JCFA-Laf'!AD43+'5C1W_Willow'!AD43+'5C1Z_Lincoln Prep'!AD43+'5C1AA_Laurel'!AD43+'5C1AB_Apex'!AD43+'5C1AC_Smothers'!AD43+'5C1AD_Greater'!AD43+'5C1R_Iberville'!AD43+'5C1N_Delta'!AD43+'5C1S_LC Col Prep'!AD43+'5C1T_Northeast'!AD43+'5C1U_Acadiana Ren'!AD43+'5C1I_LA Key'!AD43+'5C1V_Laf Ren'!AD43+'5C1O_Impact'!AD43+'5C1P_Vision'!AD43+'5C2_LAVCA'!AE43+'5C1H_Southwest'!AD43+'5C1G_JS Clark'!AD43+'5C1AH_BRUP'!AD43+'5C1X_Tangi'!AD43+'5C1Y_GEO'!AD43+'5C1AI_Harmony'!AD43+'5C1AJ_Athlos'!AD43+'5C1AG_Collegiate'!AD43+'5C1M_GEO Mid'!AD43+Placeholder_Tallulah!AD43</f>
        <v>0</v>
      </c>
      <c r="AF43" s="75">
        <f>'Source Data'!N43</f>
        <v>3977</v>
      </c>
      <c r="AG43" s="90">
        <f>'5C1B_DArbonne'!AF43+'5C1A_Madison'!AF43+'5C1C_Intl High'!AF43+'5C3_UnvView'!AG43+'5C1F_L.C. Charter'!AF43+'5C1E_LFNO'!AF43+'5C1D_NOMMA'!AF43+'5C1AE_Noble Minds'!AF43+'5C1J_Jeff Chamber'!AF43+'5C1Q_Advantage'!AF43+'5C1AF_JCFA-Laf'!AF43+'5C1W_Willow'!AF43+'5C1Z_Lincoln Prep'!AF43+'5C1AA_Laurel'!AF43+'5C1AB_Apex'!AF43+'5C1AC_Smothers'!AF43+'5C1AD_Greater'!AF43+'5C1R_Iberville'!AF43+'5C1N_Delta'!AF43+'5C1S_LC Col Prep'!AF43+'5C1T_Northeast'!AF43+'5C1U_Acadiana Ren'!AF43+'5C1I_LA Key'!AF43+'5C1V_Laf Ren'!AF43+'5C1O_Impact'!AF43+'5C1P_Vision'!AF43+'5C2_LAVCA'!AG43+'5C1H_Southwest'!AF43+'5C1G_JS Clark'!AF43+'5C1AH_BRUP'!AF43+'5C1X_Tangi'!AF43+'5C1Y_GEO'!AF43+'5C1AI_Harmony'!AF43+'5C1AJ_Athlos'!AF43+'5C1AG_Collegiate'!AF43+'5C1M_GEO Mid'!AF43+Placeholder_Tallulah!AF43</f>
        <v>0</v>
      </c>
      <c r="AH43" s="319">
        <f>'5C1B_DArbonne'!AG43+'5C1A_Madison'!AG43+'5C1C_Intl High'!AG43+'5C3_UnvView'!AH43+'5C1F_L.C. Charter'!AG43+'5C1E_LFNO'!AG43+'5C1D_NOMMA'!AG43+'5C1AE_Noble Minds'!AG43+'5C1J_Jeff Chamber'!AG43+'5C1Q_Advantage'!AG43+'5C1AF_JCFA-Laf'!AG43+'5C1W_Willow'!AG43+'5C1Z_Lincoln Prep'!AG43+'5C1AA_Laurel'!AG43+'5C1AB_Apex'!AG43+'5C1AC_Smothers'!AG43+'5C1AD_Greater'!AG43+'5C1R_Iberville'!AG43+'5C1N_Delta'!AG43+'5C1S_LC Col Prep'!AG43+'5C1T_Northeast'!AG43+'5C1U_Acadiana Ren'!AG43+'5C1I_LA Key'!AG43+'5C1V_Laf Ren'!AG43+'5C1O_Impact'!AG43+'5C1P_Vision'!AG43+'5C2_LAVCA'!AH43+'5C1H_Southwest'!AG43+'5C1G_JS Clark'!AG43+'5C1AH_BRUP'!AG43+'5C1X_Tangi'!AG43+'5C1Y_GEO'!AG43+'5C1AI_Harmony'!AG43+'5C1AJ_Athlos'!AG43+'5C1AG_Collegiate'!AG43+'5C1M_GEO Mid'!AG43+Placeholder_Tallulah!AG43</f>
        <v>0</v>
      </c>
      <c r="AI43" s="75">
        <f>'5C1B_DArbonne'!AH43+'5C1A_Madison'!AH43+'5C1C_Intl High'!AH43+'5C3_UnvView'!AI43+'5C1F_L.C. Charter'!AH43+'5C1E_LFNO'!AH43+'5C1D_NOMMA'!AH43+'5C1AE_Noble Minds'!AH43+'5C1J_Jeff Chamber'!AH43+'5C1Q_Advantage'!AH43+'5C1AF_JCFA-Laf'!AH43+'5C1W_Willow'!AH43+'5C1Z_Lincoln Prep'!AH43+'5C1AA_Laurel'!AH43+'5C1AB_Apex'!AH43+'5C1AC_Smothers'!AH43+'5C1AD_Greater'!AH43+'5C1R_Iberville'!AH43+'5C1N_Delta'!AH43+'5C1S_LC Col Prep'!AH43+'5C1T_Northeast'!AH43+'5C1U_Acadiana Ren'!AH43+'5C1I_LA Key'!AH43+'5C1V_Laf Ren'!AH43+'5C1O_Impact'!AH43+'5C1P_Vision'!AH43+'5C2_LAVCA'!AI43+'5C1H_Southwest'!AH43+'5C1G_JS Clark'!AH43+'5C1AH_BRUP'!AH43+'5C1X_Tangi'!AH43+'5C1Y_GEO'!AH43+'5C1AI_Harmony'!AH43+'5C1AJ_Athlos'!AH43+'5C1AG_Collegiate'!AH43+'5C1M_GEO Mid'!AH43+Placeholder_Tallulah!AH43</f>
        <v>0</v>
      </c>
      <c r="AJ43" s="319">
        <f>'5C1B_DArbonne'!AI43+'5C1A_Madison'!AI43+'5C1C_Intl High'!AI43+'5C3_UnvView'!AJ43+'5C1F_L.C. Charter'!AI43+'5C1E_LFNO'!AI43+'5C1D_NOMMA'!AI43+'5C1AE_Noble Minds'!AI43+'5C1J_Jeff Chamber'!AI43+'5C1Q_Advantage'!AI43+'5C1AF_JCFA-Laf'!AI43+'5C1W_Willow'!AI43+'5C1Z_Lincoln Prep'!AI43+'5C1AA_Laurel'!AI43+'5C1AB_Apex'!AI43+'5C1AC_Smothers'!AI43+'5C1AD_Greater'!AI43+'5C1R_Iberville'!AI43+'5C1N_Delta'!AI43+'5C1S_LC Col Prep'!AI43+'5C1T_Northeast'!AI43+'5C1U_Acadiana Ren'!AI43+'5C1I_LA Key'!AI43+'5C1V_Laf Ren'!AI43+'5C1O_Impact'!AI43+'5C1P_Vision'!AI43+'5C2_LAVCA'!AJ43+'5C1H_Southwest'!AI43+'5C1G_JS Clark'!AI43+'5C1AH_BRUP'!AI43+'5C1X_Tangi'!AI43+'5C1Y_GEO'!AI43+'5C1AI_Harmony'!AI43+'5C1AJ_Athlos'!AI43+'5C1AG_Collegiate'!AI43+'5C1M_GEO Mid'!AI43+Placeholder_Tallulah!AI43</f>
        <v>0</v>
      </c>
      <c r="AK43" s="77">
        <f>'5C1B_DArbonne'!AJ43+'5C1A_Madison'!AJ43+'5C1C_Intl High'!AJ43+'5C3_UnvView'!AK43+'5C1F_L.C. Charter'!AJ43+'5C1E_LFNO'!AJ43+'5C1D_NOMMA'!AJ43+'5C1AE_Noble Minds'!AJ43+'5C1J_Jeff Chamber'!AJ43+'5C1Q_Advantage'!AJ43+'5C1AF_JCFA-Laf'!AJ43+'5C1W_Willow'!AJ43+'5C1Z_Lincoln Prep'!AJ43+'5C1AA_Laurel'!AJ43+'5C1AB_Apex'!AJ43+'5C1AC_Smothers'!AJ43+'5C1AD_Greater'!AJ43+'5C1R_Iberville'!AJ43+'5C1N_Delta'!AJ43+'5C1S_LC Col Prep'!AJ43+'5C1T_Northeast'!AJ43+'5C1U_Acadiana Ren'!AJ43+'5C1I_LA Key'!AJ43+'5C1V_Laf Ren'!AJ43+'5C1O_Impact'!AJ43+'5C1P_Vision'!AJ43+'5C2_LAVCA'!AK43+'5C1H_Southwest'!AJ43+'5C1G_JS Clark'!AJ43+'5C1AH_BRUP'!AJ43+'5C1X_Tangi'!AJ43+'5C1Y_GEO'!AJ43+'5C1AI_Harmony'!AJ43+'5C1AJ_Athlos'!AJ43+'5C1AG_Collegiate'!AJ43+'5C1M_GEO Mid'!AJ43+Placeholder_Tallulah!AJ43</f>
        <v>0</v>
      </c>
      <c r="AL43" s="76">
        <f>'5C1B_DArbonne'!AK43+'5C1A_Madison'!AK43+'5C1C_Intl High'!AK43+'5C3_UnvView'!AL43+'5C1F_L.C. Charter'!AK43+'5C1E_LFNO'!AK43+'5C1D_NOMMA'!AK43+'5C1AE_Noble Minds'!AK43+'5C1J_Jeff Chamber'!AK43+'5C1Q_Advantage'!AK43+'5C1AF_JCFA-Laf'!AK43+'5C1W_Willow'!AK43+'5C1Z_Lincoln Prep'!AK43+'5C1AA_Laurel'!AK43+'5C1AB_Apex'!AK43+'5C1AC_Smothers'!AK43+'5C1AD_Greater'!AK43+'5C1R_Iberville'!AK43+'5C1N_Delta'!AK43+'5C1S_LC Col Prep'!AK43+'5C1T_Northeast'!AK43+'5C1U_Acadiana Ren'!AK43+'5C1I_LA Key'!AK43+'5C1V_Laf Ren'!AK43+'5C1O_Impact'!AK43+'5C1P_Vision'!AK43+'5C2_LAVCA'!AL43+'5C1H_Southwest'!AK43+'5C1G_JS Clark'!AK43+'5C1AH_BRUP'!AK43+'5C1X_Tangi'!AK43+'5C1Y_GEO'!AK43+'5C1AI_Harmony'!AK43+'5C1AJ_Athlos'!AK43+'5C1AG_Collegiate'!AK43+'5C1M_GEO Mid'!AK43+Placeholder_Tallulah!AK43</f>
        <v>0</v>
      </c>
      <c r="AM43" s="90">
        <f>'5C1B_DArbonne'!AL43+'5C1A_Madison'!AL43+'5C1C_Intl High'!AL43+'5C3_UnvView'!AM43+'5C1F_L.C. Charter'!AL43+'5C1E_LFNO'!AL43+'5C1D_NOMMA'!AL43+'5C1AE_Noble Minds'!AL43+'5C1J_Jeff Chamber'!AL43+'5C1Q_Advantage'!AL43+'5C1AF_JCFA-Laf'!AL43+'5C1W_Willow'!AL43+'5C1Z_Lincoln Prep'!AL43+'5C1AA_Laurel'!AL43+'5C1AB_Apex'!AL43+'5C1AC_Smothers'!AL43+'5C1AD_Greater'!AL43+'5C1R_Iberville'!AL43+'5C1N_Delta'!AL43+'5C1S_LC Col Prep'!AL43+'5C1T_Northeast'!AL43+'5C1U_Acadiana Ren'!AL43+'5C1I_LA Key'!AL43+'5C1V_Laf Ren'!AL43+'5C1O_Impact'!AL43+'5C1P_Vision'!AL43+'5C2_LAVCA'!AM43+'5C1H_Southwest'!AL43+'5C1G_JS Clark'!AL43+'5C1AH_BRUP'!AL43+'5C1X_Tangi'!AL43+'5C1Y_GEO'!AL43+'5C1AI_Harmony'!AL43+'5C1AJ_Athlos'!AL43+'5C1AG_Collegiate'!AL43+'5C1M_GEO Mid'!AL43+Placeholder_Tallulah!AL43</f>
        <v>579051</v>
      </c>
      <c r="AN43" s="79">
        <f>'5C1B_DArbonne'!AM43+'5C1A_Madison'!AM43+'5C1C_Intl High'!AM43+'5C3_UnvView'!AN43+'5C1F_L.C. Charter'!AM43+'5C1E_LFNO'!AM43+'5C1D_NOMMA'!AM43+'5C1AE_Noble Minds'!AM43+'5C1J_Jeff Chamber'!AM43+'5C1Q_Advantage'!AM43+'5C1AF_JCFA-Laf'!AM43+'5C1W_Willow'!AM43+'5C1Z_Lincoln Prep'!AM43+'5C1AA_Laurel'!AM43+'5C1AB_Apex'!AM43+'5C1AC_Smothers'!AM43+'5C1AD_Greater'!AM43+'5C1R_Iberville'!AM43+'5C1N_Delta'!AM43+'5C1S_LC Col Prep'!AM43+'5C1T_Northeast'!AM43+'5C1U_Acadiana Ren'!AM43+'5C1I_LA Key'!AM43+'5C1V_Laf Ren'!AM43+'5C1O_Impact'!AM43+'5C1P_Vision'!AM43+'5C2_LAVCA'!AN43+'5C1H_Southwest'!AM43+'5C1G_JS Clark'!AM43+'5C1AH_BRUP'!AM43+'5C1X_Tangi'!AM43+'5C1Y_GEO'!AM43+'5C1AI_Harmony'!AM43+'5C1AJ_Athlos'!AM43+'5C1AG_Collegiate'!AM43+'5C1M_GEO Mid'!AM43+Placeholder_Tallulah!AM43</f>
        <v>0</v>
      </c>
      <c r="AO43" s="90">
        <f>'5C1B_DArbonne'!AN43+'5C1A_Madison'!AN43+'5C1C_Intl High'!AN43+'5C3_UnvView'!AO43+'5C1F_L.C. Charter'!AN43+'5C1E_LFNO'!AN43+'5C1D_NOMMA'!AN43+'5C1AE_Noble Minds'!AN43+'5C1J_Jeff Chamber'!AN43+'5C1Q_Advantage'!AN43+'5C1AF_JCFA-Laf'!AN43+'5C1W_Willow'!AN43+'5C1Z_Lincoln Prep'!AN43+'5C1AA_Laurel'!AN43+'5C1AB_Apex'!AN43+'5C1AC_Smothers'!AN43+'5C1AD_Greater'!AN43+'5C1R_Iberville'!AN43+'5C1N_Delta'!AN43+'5C1S_LC Col Prep'!AN43+'5C1T_Northeast'!AN43+'5C1U_Acadiana Ren'!AN43+'5C1I_LA Key'!AN43+'5C1V_Laf Ren'!AN43+'5C1O_Impact'!AN43+'5C1P_Vision'!AN43+'5C2_LAVCA'!AO43+'5C1H_Southwest'!AN43+'5C1G_JS Clark'!AN43+'5C1AH_BRUP'!AN43+'5C1X_Tangi'!AN43+'5C1Y_GEO'!AN43+'5C1AI_Harmony'!AN43+'5C1AJ_Athlos'!AN43+'5C1AG_Collegiate'!AN43+'5C1M_GEO Mid'!AN43+Placeholder_Tallulah!AN43</f>
        <v>0</v>
      </c>
      <c r="AP43" s="77">
        <f>'5C1B_DArbonne'!AO43+'5C1A_Madison'!AO43+'5C1C_Intl High'!AO43+'5C3_UnvView'!AP43+'5C1F_L.C. Charter'!AO43+'5C1E_LFNO'!AO43+'5C1D_NOMMA'!AO43+'5C1AE_Noble Minds'!AO43+'5C1J_Jeff Chamber'!AO43+'5C1Q_Advantage'!AO43+'5C1AF_JCFA-Laf'!AO43+'5C1W_Willow'!AO43+'5C1Z_Lincoln Prep'!AO43+'5C1AA_Laurel'!AO43+'5C1AB_Apex'!AO43+'5C1AC_Smothers'!AO43+'5C1AD_Greater'!AO43+'5C1R_Iberville'!AO43+'5C1N_Delta'!AO43+'5C1S_LC Col Prep'!AO43+'5C1T_Northeast'!AO43+'5C1U_Acadiana Ren'!AO43+'5C1I_LA Key'!AO43+'5C1V_Laf Ren'!AO43+'5C1O_Impact'!AO43+'5C1P_Vision'!AO43+'5C2_LAVCA'!AP43+'5C1H_Southwest'!AO43+'5C1G_JS Clark'!AO43+'5C1AH_BRUP'!AO43+'5C1X_Tangi'!AO43+'5C1Y_GEO'!AO43+'5C1AI_Harmony'!AO43+'5C1AJ_Athlos'!AO43+'5C1AG_Collegiate'!AO43+'5C1M_GEO Mid'!AO43+Placeholder_Tallulah!AO43</f>
        <v>-74377</v>
      </c>
      <c r="AQ43" s="90">
        <f>'5C1B_DArbonne'!AP43+'5C1A_Madison'!AP43+'5C1C_Intl High'!AP43+'5C3_UnvView'!AQ43+'5C1F_L.C. Charter'!AP43+'5C1E_LFNO'!AP43+'5C1D_NOMMA'!AP43+'5C1AE_Noble Minds'!AP43+'5C1J_Jeff Chamber'!AP43+'5C1Q_Advantage'!AP43+'5C1AF_JCFA-Laf'!AP43+'5C1W_Willow'!AP43+'5C1Z_Lincoln Prep'!AP43+'5C1AA_Laurel'!AP43+'5C1AB_Apex'!AP43+'5C1AC_Smothers'!AP43+'5C1AD_Greater'!AP43+'5C1R_Iberville'!AP43+'5C1N_Delta'!AP43+'5C1S_LC Col Prep'!AP43+'5C1T_Northeast'!AP43+'5C1U_Acadiana Ren'!AP43+'5C1I_LA Key'!AP43+'5C1V_Laf Ren'!AP43+'5C1O_Impact'!AP43+'5C1P_Vision'!AP43+'5C2_LAVCA'!AQ43+'5C1H_Southwest'!AP43+'5C1G_JS Clark'!AP43+'5C1AH_BRUP'!AP43+'5C1X_Tangi'!AP43+'5C1Y_GEO'!AP43+'5C1AI_Harmony'!AP43+'5C1AJ_Athlos'!AP43+'5C1AG_Collegiate'!AP43+'5C1M_GEO Mid'!AP43+Placeholder_Tallulah!AP43</f>
        <v>0</v>
      </c>
      <c r="AR43" s="77">
        <f>'5C1B_DArbonne'!AQ43+'5C1A_Madison'!AQ43+'5C1C_Intl High'!AQ43+'5C3_UnvView'!AR43+'5C1F_L.C. Charter'!AQ43+'5C1E_LFNO'!AQ43+'5C1D_NOMMA'!AQ43+'5C1AE_Noble Minds'!AQ43+'5C1J_Jeff Chamber'!AQ43+'5C1Q_Advantage'!AQ43+'5C1AF_JCFA-Laf'!AQ43+'5C1W_Willow'!AQ43+'5C1Z_Lincoln Prep'!AQ43+'5C1AA_Laurel'!AQ43+'5C1AB_Apex'!AQ43+'5C1AC_Smothers'!AQ43+'5C1AD_Greater'!AQ43+'5C1R_Iberville'!AQ43+'5C1N_Delta'!AQ43+'5C1S_LC Col Prep'!AQ43+'5C1T_Northeast'!AQ43+'5C1U_Acadiana Ren'!AQ43+'5C1I_LA Key'!AQ43+'5C1V_Laf Ren'!AQ43+'5C1O_Impact'!AQ43+'5C1P_Vision'!AQ43+'5C2_LAVCA'!AR43+'5C1H_Southwest'!AQ43+'5C1G_JS Clark'!AQ43+'5C1AH_BRUP'!AQ43+'5C1X_Tangi'!AQ43+'5C1Y_GEO'!AQ43+'5C1AI_Harmony'!AQ43+'5C1AJ_Athlos'!AQ43+'5C1AG_Collegiate'!AQ43+'5C1M_GEO Mid'!AQ43+Placeholder_Tallulah!AQ43</f>
        <v>0</v>
      </c>
      <c r="AS43" s="77">
        <f>'5C1B_DArbonne'!AR43+'5C1A_Madison'!AR43+'5C1C_Intl High'!AR43+'5C3_UnvView'!AS43+'5C1F_L.C. Charter'!AR43+'5C1E_LFNO'!AR43+'5C1D_NOMMA'!AR43+'5C1AE_Noble Minds'!AR43+'5C1J_Jeff Chamber'!AR43+'5C1Q_Advantage'!AR43+'5C1AF_JCFA-Laf'!AR43+'5C1W_Willow'!AR43+'5C1Z_Lincoln Prep'!AR43+'5C1AA_Laurel'!AR43+'5C1AB_Apex'!AR43+'5C1AC_Smothers'!AR43+'5C1AD_Greater'!AR43+'5C1R_Iberville'!AR43+'5C1N_Delta'!AR43+'5C1S_LC Col Prep'!AR43+'5C1T_Northeast'!AR43+'5C1U_Acadiana Ren'!AR43+'5C1I_LA Key'!AR43+'5C1V_Laf Ren'!AR43+'5C1O_Impact'!AR43+'5C1P_Vision'!AR43+'5C2_LAVCA'!AS43+'5C1H_Southwest'!AR43+'5C1G_JS Clark'!AR43+'5C1AH_BRUP'!AR43+'5C1X_Tangi'!AR43+'5C1Y_GEO'!AR43+'5C1AI_Harmony'!AR43+'5C1AJ_Athlos'!AR43+'5C1AG_Collegiate'!AR43+'5C1M_GEO Mid'!AR43+Placeholder_Tallulah!AR43</f>
        <v>0</v>
      </c>
      <c r="AT43" s="90">
        <f>'5C1B_DArbonne'!AS43+'5C1A_Madison'!AS43+'5C1C_Intl High'!AS43+'5C3_UnvView'!AT43+'5C1F_L.C. Charter'!AS43+'5C1E_LFNO'!AS43+'5C1D_NOMMA'!AS43+'5C1AE_Noble Minds'!AS43+'5C1J_Jeff Chamber'!AS43+'5C1Q_Advantage'!AS43+'5C1AF_JCFA-Laf'!AS43+'5C1W_Willow'!AS43+'5C1Z_Lincoln Prep'!AS43+'5C1AA_Laurel'!AS43+'5C1AB_Apex'!AS43+'5C1AC_Smothers'!AS43+'5C1AD_Greater'!AS43+'5C1R_Iberville'!AS43+'5C1N_Delta'!AS43+'5C1S_LC Col Prep'!AS43+'5C1T_Northeast'!AS43+'5C1U_Acadiana Ren'!AS43+'5C1I_LA Key'!AS43+'5C1V_Laf Ren'!AS43+'5C1O_Impact'!AS43+'5C1P_Vision'!AS43+'5C2_LAVCA'!AT43+'5C1H_Southwest'!AS43+'5C1G_JS Clark'!AS43+'5C1AH_BRUP'!AS43+'5C1X_Tangi'!AS43+'5C1Y_GEO'!AS43+'5C1AI_Harmony'!AS43+'5C1AJ_Athlos'!AS43+'5C1AG_Collegiate'!AS43+'5C1M_GEO Mid'!AS43+Placeholder_Tallulah!AS43</f>
        <v>28898</v>
      </c>
      <c r="AU43" s="78">
        <f t="shared" si="1"/>
        <v>0</v>
      </c>
      <c r="AV43" s="87">
        <f t="shared" si="2"/>
        <v>28898</v>
      </c>
      <c r="AW43" s="189"/>
      <c r="AX43" s="74" t="e">
        <f>'5C1B_DArbonne'!AU43+'5C1A_Madison'!AU43+'5C1C_Intl High'!AU43+'5C3_UnvView'!AV43+'5C1F_L.C. Charter'!AU43+'5C1E_LFNO'!AU43+'5C1D_NOMMA'!AU43+'5C1AE_Noble Minds'!AU43+'5C1J_Jeff Chamber'!AU43+'5C1Q_Advantage'!AU43+'5C1AF_JCFA-Laf'!AU43+'5C1W_Willow'!AU43+'5C1Z_Lincoln Prep'!AU43+'5C1AA_Laurel'!AU43+'5C1AB_Apex'!AU43+'5C1AC_Smothers'!AU43+'5C1AD_Greater'!AU43+'5C1R_Iberville'!AU43+'5C1N_Delta'!AU43+'5C1S_LC Col Prep'!AU43+'5C1T_Northeast'!AU43+'5C1U_Acadiana Ren'!AU43+'5C1I_LA Key'!AU43+'5C1V_Laf Ren'!AU43+'5C1O_Impact'!AU43+'5C1P_Vision'!AU43+'5C2_LAVCA'!AV43+'5C1H_Southwest'!AU43+'5C1G_JS Clark'!AU43+'5C1AH_BRUP'!AU43+'5C1X_Tangi'!AU43+'5C1Y_GEO'!AU43+'5C1AI_Harmony'!AU43+'5C1AJ_Athlos'!AU43+'5C1AG_Collegiate'!AU43+'5C1M_GEO Mid'!AU43+Placeholder_Tallulah!#REF!</f>
        <v>#REF!</v>
      </c>
      <c r="AY43" s="74">
        <f t="shared" si="3"/>
        <v>0</v>
      </c>
      <c r="AZ43" s="74" t="e">
        <f t="shared" si="4"/>
        <v>#REF!</v>
      </c>
    </row>
    <row r="44" spans="1:52" ht="16.149999999999999" customHeight="1" x14ac:dyDescent="0.2">
      <c r="A44" s="54">
        <v>38</v>
      </c>
      <c r="B44" s="55" t="s">
        <v>44</v>
      </c>
      <c r="C44" s="319">
        <f>'5C1B_DArbonne'!C44+'5C1A_Madison'!C44+'5C1C_Intl High'!C44+'5C3_UnvView'!C44+'5C1F_L.C. Charter'!C44+'5C1E_LFNO'!C44+'5C1D_NOMMA'!C44+'5C1AE_Noble Minds'!C44+'5C1J_Jeff Chamber'!C44+'5C1Q_Advantage'!C44+'5C1AF_JCFA-Laf'!C44+'5C1W_Willow'!C44+'5C1Z_Lincoln Prep'!C44+'5C1AA_Laurel'!C44+'5C1AB_Apex'!C44+'5C1AC_Smothers'!C44+'5C1AD_Greater'!C44+'5C1R_Iberville'!C44+'5C1N_Delta'!C44+'5C1S_LC Col Prep'!C44+'5C1T_Northeast'!C44+'5C1U_Acadiana Ren'!C44+'5C1I_LA Key'!C44+'5C1V_Laf Ren'!C44+'5C1O_Impact'!C44+'5C1P_Vision'!C44+'5C2_LAVCA'!C44+'5C1H_Southwest'!C44+'5C1G_JS Clark'!C44+'5C1AH_BRUP'!C44+'5C1X_Tangi'!C44+'5C1Y_GEO'!C44+'5C1AI_Harmony'!C44+'5C1AJ_Athlos'!C44+'5C1AG_Collegiate'!C44+'5C1M_GEO Mid'!C44+Placeholder_Tallulah!C44</f>
        <v>0</v>
      </c>
      <c r="D44" s="56">
        <f>'Source Data'!H44</f>
        <v>2242.6574879084728</v>
      </c>
      <c r="E44" s="74">
        <f>'5C1B_DArbonne'!E44+'5C1A_Madison'!E44+'5C1C_Intl High'!E44+'5C3_UnvView'!E44+'5C1F_L.C. Charter'!E44+'5C1E_LFNO'!E44+'5C1D_NOMMA'!E44+'5C1AE_Noble Minds'!E44+'5C1J_Jeff Chamber'!E44+'5C1Q_Advantage'!E44+'5C1AF_JCFA-Laf'!E44+'5C1W_Willow'!E44+'5C1Z_Lincoln Prep'!E44+'5C1AA_Laurel'!E44+'5C1AB_Apex'!E44+'5C1AC_Smothers'!E44+'5C1AD_Greater'!E44+'5C1R_Iberville'!E44+'5C1N_Delta'!E44+'5C1S_LC Col Prep'!E44+'5C1T_Northeast'!E44+'5C1U_Acadiana Ren'!E44+'5C1I_LA Key'!E44+'5C1V_Laf Ren'!E44+'5C1O_Impact'!E44+'5C1P_Vision'!E44+'5C2_LAVCA'!E44+'5C1H_Southwest'!E44+'5C1G_JS Clark'!E44+'5C1AH_BRUP'!E44+'5C1X_Tangi'!E44+'5C1Y_GEO'!E44+'5C1AI_Harmony'!E44+'5C1AJ_Athlos'!E44+'5C1AG_Collegiate'!E44+'5C1M_GEO Mid'!E44+Placeholder_Tallulah!E44</f>
        <v>0</v>
      </c>
      <c r="F44" s="337">
        <f>'5C1B_DArbonne'!F44+'5C1A_Madison'!F44+'5C1C_Intl High'!F44+'5C3_UnvView'!F44+'5C1F_L.C. Charter'!F44+'5C1E_LFNO'!F44+'5C1D_NOMMA'!F44+'5C1AE_Noble Minds'!F44+'5C1J_Jeff Chamber'!F44+'5C1Q_Advantage'!F44+'5C1AF_JCFA-Laf'!F44+'5C1W_Willow'!F44+'5C1Z_Lincoln Prep'!F44+'5C1AA_Laurel'!F44+'5C1AB_Apex'!F44+'5C1AC_Smothers'!F44+'5C1AD_Greater'!F44+'5C1R_Iberville'!F44+'5C1N_Delta'!F44+'5C1S_LC Col Prep'!F44+'5C1T_Northeast'!F44+'5C1U_Acadiana Ren'!F44+'5C1I_LA Key'!F44+'5C1V_Laf Ren'!F44+'5C1O_Impact'!F44+'5C1P_Vision'!F44+'5C2_LAVCA'!F44+'5C1H_Southwest'!F44+'5C1G_JS Clark'!F44+'5C1AH_BRUP'!F44+'5C1X_Tangi'!F44+'5C1Y_GEO'!F44+'5C1AI_Harmony'!F44+'5C1AJ_Athlos'!F44+'5C1AG_Collegiate'!F44+'5C1M_GEO Mid'!F44+Placeholder_Tallulah!F44</f>
        <v>0</v>
      </c>
      <c r="G44" s="56">
        <f>'Source Data'!I44</f>
        <v>217.85498253596765</v>
      </c>
      <c r="H44" s="74">
        <f>'5C1B_DArbonne'!H44+'5C1A_Madison'!H44+'5C1C_Intl High'!H44+'5C3_UnvView'!H44+'5C1F_L.C. Charter'!H44+'5C1E_LFNO'!H44+'5C1D_NOMMA'!H44+'5C1AE_Noble Minds'!H44+'5C1J_Jeff Chamber'!H44+'5C1Q_Advantage'!H44+'5C1AF_JCFA-Laf'!H44+'5C1W_Willow'!H44+'5C1Z_Lincoln Prep'!H44+'5C1AA_Laurel'!H44+'5C1AB_Apex'!H44+'5C1AC_Smothers'!H44+'5C1AD_Greater'!H44+'5C1R_Iberville'!H44+'5C1N_Delta'!H44+'5C1S_LC Col Prep'!H44+'5C1T_Northeast'!H44+'5C1U_Acadiana Ren'!H44+'5C1I_LA Key'!H44+'5C1V_Laf Ren'!H44+'5C1O_Impact'!H44+'5C1P_Vision'!H44+'5C2_LAVCA'!H44+'5C1H_Southwest'!H44+'5C1G_JS Clark'!H44+'5C1AH_BRUP'!H44+'5C1X_Tangi'!H44+'5C1Y_GEO'!H44+'5C1AI_Harmony'!H44+'5C1AJ_Athlos'!H44+'5C1AG_Collegiate'!H44+'5C1M_GEO Mid'!H44+Placeholder_Tallulah!H44</f>
        <v>0</v>
      </c>
      <c r="I44" s="337">
        <f>'5C1B_DArbonne'!I44+'5C1A_Madison'!I44+'5C1C_Intl High'!I44+'5C3_UnvView'!I44+'5C1F_L.C. Charter'!I44+'5C1E_LFNO'!I44+'5C1D_NOMMA'!I44+'5C1AE_Noble Minds'!I44+'5C1J_Jeff Chamber'!I44+'5C1Q_Advantage'!I44+'5C1AF_JCFA-Laf'!I44+'5C1W_Willow'!I44+'5C1Z_Lincoln Prep'!I44+'5C1AA_Laurel'!I44+'5C1AB_Apex'!I44+'5C1AC_Smothers'!I44+'5C1AD_Greater'!I44+'5C1R_Iberville'!I44+'5C1N_Delta'!I44+'5C1S_LC Col Prep'!I44+'5C1T_Northeast'!I44+'5C1U_Acadiana Ren'!I44+'5C1I_LA Key'!I44+'5C1V_Laf Ren'!I44+'5C1O_Impact'!I44+'5C1P_Vision'!I44+'5C2_LAVCA'!I44+'5C1H_Southwest'!I44+'5C1G_JS Clark'!I44+'5C1AH_BRUP'!I44+'5C1X_Tangi'!I44+'5C1Y_GEO'!I44+'5C1AI_Harmony'!I44+'5C1AJ_Athlos'!I44+'5C1AG_Collegiate'!I44+'5C1M_GEO Mid'!I44+Placeholder_Tallulah!I44</f>
        <v>0</v>
      </c>
      <c r="J44" s="56">
        <f>'Source Data'!J44</f>
        <v>59.414995237082067</v>
      </c>
      <c r="K44" s="74">
        <f>'5C1B_DArbonne'!K44+'5C1A_Madison'!K44+'5C1C_Intl High'!K44+'5C3_UnvView'!K44+'5C1F_L.C. Charter'!K44+'5C1E_LFNO'!K44+'5C1D_NOMMA'!K44+'5C1AE_Noble Minds'!K44+'5C1J_Jeff Chamber'!K44+'5C1Q_Advantage'!K44+'5C1AF_JCFA-Laf'!K44+'5C1W_Willow'!K44+'5C1Z_Lincoln Prep'!K44+'5C1AA_Laurel'!K44+'5C1AB_Apex'!K44+'5C1AC_Smothers'!K44+'5C1AD_Greater'!K44+'5C1R_Iberville'!K44+'5C1N_Delta'!K44+'5C1S_LC Col Prep'!K44+'5C1T_Northeast'!K44+'5C1U_Acadiana Ren'!K44+'5C1I_LA Key'!K44+'5C1V_Laf Ren'!K44+'5C1O_Impact'!K44+'5C1P_Vision'!K44+'5C2_LAVCA'!K44+'5C1H_Southwest'!K44+'5C1G_JS Clark'!K44+'5C1AH_BRUP'!K44+'5C1X_Tangi'!K44+'5C1Y_GEO'!K44+'5C1AI_Harmony'!K44+'5C1AJ_Athlos'!K44+'5C1AG_Collegiate'!K44+'5C1M_GEO Mid'!K44+Placeholder_Tallulah!K44</f>
        <v>0</v>
      </c>
      <c r="L44" s="337">
        <f>'5C1B_DArbonne'!L44+'5C1A_Madison'!L44+'5C1C_Intl High'!L44+'5C3_UnvView'!L44+'5C1F_L.C. Charter'!L44+'5C1E_LFNO'!L44+'5C1D_NOMMA'!L44+'5C1AE_Noble Minds'!L44+'5C1J_Jeff Chamber'!L44+'5C1Q_Advantage'!L44+'5C1AF_JCFA-Laf'!L44+'5C1W_Willow'!L44+'5C1Z_Lincoln Prep'!L44+'5C1AA_Laurel'!L44+'5C1AB_Apex'!L44+'5C1AC_Smothers'!L44+'5C1AD_Greater'!L44+'5C1R_Iberville'!L44+'5C1N_Delta'!L44+'5C1S_LC Col Prep'!L44+'5C1T_Northeast'!L44+'5C1U_Acadiana Ren'!L44+'5C1I_LA Key'!L44+'5C1V_Laf Ren'!L44+'5C1O_Impact'!L44+'5C1P_Vision'!L44+'5C2_LAVCA'!L44+'5C1H_Southwest'!L44+'5C1G_JS Clark'!L44+'5C1AH_BRUP'!L44+'5C1X_Tangi'!L44+'5C1Y_GEO'!L44+'5C1AI_Harmony'!L44+'5C1AJ_Athlos'!L44+'5C1AG_Collegiate'!L44+'5C1M_GEO Mid'!L44+Placeholder_Tallulah!L44</f>
        <v>0</v>
      </c>
      <c r="M44" s="56">
        <f>'Source Data'!K44</f>
        <v>1485.3748809270521</v>
      </c>
      <c r="N44" s="74">
        <f>'5C1B_DArbonne'!N44+'5C1A_Madison'!N44+'5C1C_Intl High'!N44+'5C3_UnvView'!N44+'5C1F_L.C. Charter'!N44+'5C1E_LFNO'!N44+'5C1D_NOMMA'!N44+'5C1AE_Noble Minds'!N44+'5C1J_Jeff Chamber'!N44+'5C1Q_Advantage'!N44+'5C1AF_JCFA-Laf'!N44+'5C1W_Willow'!N44+'5C1Z_Lincoln Prep'!N44+'5C1AA_Laurel'!N44+'5C1AB_Apex'!N44+'5C1AC_Smothers'!N44+'5C1AD_Greater'!N44+'5C1R_Iberville'!N44+'5C1N_Delta'!N44+'5C1S_LC Col Prep'!N44+'5C1T_Northeast'!N44+'5C1U_Acadiana Ren'!N44+'5C1I_LA Key'!N44+'5C1V_Laf Ren'!N44+'5C1O_Impact'!N44+'5C1P_Vision'!N44+'5C2_LAVCA'!N44+'5C1H_Southwest'!N44+'5C1G_JS Clark'!N44+'5C1AH_BRUP'!N44+'5C1X_Tangi'!N44+'5C1Y_GEO'!N44+'5C1AI_Harmony'!N44+'5C1AJ_Athlos'!N44+'5C1AG_Collegiate'!N44+'5C1M_GEO Mid'!N44+Placeholder_Tallulah!N44</f>
        <v>0</v>
      </c>
      <c r="O44" s="337">
        <f>'5C1B_DArbonne'!O44+'5C1A_Madison'!O44+'5C1C_Intl High'!O44+'5C3_UnvView'!O44+'5C1F_L.C. Charter'!O44+'5C1E_LFNO'!O44+'5C1D_NOMMA'!O44+'5C1AE_Noble Minds'!O44+'5C1J_Jeff Chamber'!O44+'5C1Q_Advantage'!O44+'5C1AF_JCFA-Laf'!O44+'5C1W_Willow'!O44+'5C1Z_Lincoln Prep'!O44+'5C1AA_Laurel'!O44+'5C1AB_Apex'!O44+'5C1AC_Smothers'!O44+'5C1AD_Greater'!O44+'5C1R_Iberville'!O44+'5C1N_Delta'!O44+'5C1S_LC Col Prep'!O44+'5C1T_Northeast'!O44+'5C1U_Acadiana Ren'!O44+'5C1I_LA Key'!O44+'5C1V_Laf Ren'!O44+'5C1O_Impact'!O44+'5C1P_Vision'!O44+'5C2_LAVCA'!O44+'5C1H_Southwest'!O44+'5C1G_JS Clark'!O44+'5C1AH_BRUP'!O44+'5C1X_Tangi'!O44+'5C1Y_GEO'!O44+'5C1AI_Harmony'!O44+'5C1AJ_Athlos'!O44+'5C1AG_Collegiate'!O44+'5C1M_GEO Mid'!O44+Placeholder_Tallulah!O44</f>
        <v>0</v>
      </c>
      <c r="P44" s="56">
        <f>'Source Data'!L44</f>
        <v>594.14995237082076</v>
      </c>
      <c r="Q44" s="74">
        <f>'5C1B_DArbonne'!Q44+'5C1A_Madison'!Q44+'5C1C_Intl High'!Q44+'5C3_UnvView'!Q44+'5C1F_L.C. Charter'!Q44+'5C1E_LFNO'!Q44+'5C1D_NOMMA'!Q44+'5C1AE_Noble Minds'!Q44+'5C1J_Jeff Chamber'!Q44+'5C1Q_Advantage'!Q44+'5C1AF_JCFA-Laf'!Q44+'5C1W_Willow'!Q44+'5C1Z_Lincoln Prep'!Q44+'5C1AA_Laurel'!Q44+'5C1AB_Apex'!Q44+'5C1AC_Smothers'!Q44+'5C1AD_Greater'!Q44+'5C1R_Iberville'!Q44+'5C1N_Delta'!Q44+'5C1S_LC Col Prep'!Q44+'5C1T_Northeast'!Q44+'5C1U_Acadiana Ren'!Q44+'5C1I_LA Key'!Q44+'5C1V_Laf Ren'!Q44+'5C1O_Impact'!Q44+'5C1P_Vision'!Q44+'5C2_LAVCA'!Q44+'5C1H_Southwest'!Q44+'5C1G_JS Clark'!Q44+'5C1AH_BRUP'!Q44+'5C1X_Tangi'!Q44+'5C1Y_GEO'!Q44+'5C1AI_Harmony'!Q44+'5C1AJ_Athlos'!Q44+'5C1AG_Collegiate'!Q44+'5C1M_GEO Mid'!Q44+Placeholder_Tallulah!Q44</f>
        <v>0</v>
      </c>
      <c r="R44" s="93">
        <f>'5C1B_DArbonne'!R44+'5C1A_Madison'!R44+'5C1C_Intl High'!R44+'5C3_UnvView'!R44+'5C1F_L.C. Charter'!R44+'5C1E_LFNO'!R44+'5C1D_NOMMA'!R44+'5C1AE_Noble Minds'!R44+'5C1J_Jeff Chamber'!R44+'5C1Q_Advantage'!R44+'5C1AF_JCFA-Laf'!R44+'5C1W_Willow'!R44+'5C1Z_Lincoln Prep'!R44+'5C1AA_Laurel'!R44+'5C1AB_Apex'!R44+'5C1AC_Smothers'!R44+'5C1AD_Greater'!R44+'5C1R_Iberville'!R44+'5C1N_Delta'!R44+'5C1S_LC Col Prep'!R44+'5C1T_Northeast'!R44+'5C1U_Acadiana Ren'!R44+'5C1I_LA Key'!R44+'5C1V_Laf Ren'!R44+'5C1O_Impact'!R44+'5C1P_Vision'!R44+'5C2_LAVCA'!R44+'5C1H_Southwest'!R44+'5C1G_JS Clark'!R44+'5C1AH_BRUP'!R44+'5C1X_Tangi'!R44+'5C1Y_GEO'!R44+'5C1AI_Harmony'!R44+'5C1AJ_Athlos'!R44+'5C1AG_Collegiate'!R44+'5C1M_GEO Mid'!R44+Placeholder_Tallulah!R44</f>
        <v>106386</v>
      </c>
      <c r="S44" s="1373">
        <f>'5C3_UnvView'!S44+'5C2_LAVCA'!S44</f>
        <v>4995</v>
      </c>
      <c r="T44" s="56">
        <f>'5C1B_DArbonne'!S44+'5C1A_Madison'!S44+'5C1C_Intl High'!S44+'5C3_UnvView'!T44+'5C1F_L.C. Charter'!S44+'5C1E_LFNO'!S44+'5C1D_NOMMA'!S44+'5C1AE_Noble Minds'!S44+'5C1J_Jeff Chamber'!S44+'5C1Q_Advantage'!S44+'5C1AF_JCFA-Laf'!S44+'5C1W_Willow'!S44+'5C1Z_Lincoln Prep'!S44+'5C1AA_Laurel'!S44+'5C1AB_Apex'!S44+'5C1AC_Smothers'!S44+'5C1AD_Greater'!S44+'5C1R_Iberville'!S44+'5C1N_Delta'!S44+'5C1S_LC Col Prep'!S44+'5C1T_Northeast'!S44+'5C1U_Acadiana Ren'!S44+'5C1I_LA Key'!S44+'5C1V_Laf Ren'!S44+'5C1O_Impact'!S44+'5C1P_Vision'!S44+'5C2_LAVCA'!T44+'5C1H_Southwest'!S44+'5C1G_JS Clark'!S44+'5C1AH_BRUP'!S44+'5C1X_Tangi'!S44+'5C1Y_GEO'!S44+'5C1AI_Harmony'!S44+'5C1AJ_Athlos'!S44+'5C1AG_Collegiate'!S44+'5C1M_GEO Mid'!S44+Placeholder_Tallulah!S44</f>
        <v>0</v>
      </c>
      <c r="U44" s="56">
        <f>'5C1B_DArbonne'!T44+'5C1A_Madison'!T44+'5C1C_Intl High'!T44+'5C3_UnvView'!U44+'5C1F_L.C. Charter'!T44+'5C1E_LFNO'!T44+'5C1D_NOMMA'!T44+'5C1AE_Noble Minds'!T44+'5C1J_Jeff Chamber'!T44+'5C1Q_Advantage'!T44+'5C1AF_JCFA-Laf'!T44+'5C1W_Willow'!T44+'5C1Z_Lincoln Prep'!T44+'5C1AA_Laurel'!T44+'5C1AB_Apex'!T44+'5C1AC_Smothers'!T44+'5C1AD_Greater'!T44+'5C1R_Iberville'!T44+'5C1N_Delta'!T44+'5C1S_LC Col Prep'!T44+'5C1T_Northeast'!T44+'5C1U_Acadiana Ren'!T44+'5C1I_LA Key'!T44+'5C1V_Laf Ren'!T44+'5C1O_Impact'!T44+'5C1P_Vision'!T44+'5C2_LAVCA'!U44+'5C1H_Southwest'!T44+'5C1G_JS Clark'!T44+'5C1AH_BRUP'!T44+'5C1X_Tangi'!T44+'5C1Y_GEO'!T44+'5C1AI_Harmony'!T44+'5C1AJ_Athlos'!T44+'5C1AG_Collegiate'!T44+'5C1M_GEO Mid'!T44+Placeholder_Tallulah!T44</f>
        <v>0</v>
      </c>
      <c r="V44" s="57">
        <f>'5C1B_DArbonne'!U44+'5C1A_Madison'!U44+'5C1C_Intl High'!U44+'5C3_UnvView'!V44+'5C1F_L.C. Charter'!U44+'5C1E_LFNO'!U44+'5C1D_NOMMA'!U44+'5C1AE_Noble Minds'!U44+'5C1J_Jeff Chamber'!U44+'5C1Q_Advantage'!U44+'5C1AF_JCFA-Laf'!U44+'5C1W_Willow'!U44+'5C1Z_Lincoln Prep'!U44+'5C1AA_Laurel'!U44+'5C1AB_Apex'!U44+'5C1AC_Smothers'!U44+'5C1AD_Greater'!U44+'5C1R_Iberville'!U44+'5C1N_Delta'!U44+'5C1S_LC Col Prep'!U44+'5C1T_Northeast'!U44+'5C1U_Acadiana Ren'!U44+'5C1I_LA Key'!U44+'5C1V_Laf Ren'!U44+'5C1O_Impact'!U44+'5C1P_Vision'!U44+'5C2_LAVCA'!V44+'5C1H_Southwest'!U44+'5C1G_JS Clark'!U44+'5C1AH_BRUP'!U44+'5C1X_Tangi'!U44+'5C1Y_GEO'!U44+'5C1AI_Harmony'!U44+'5C1AJ_Athlos'!U44+'5C1AG_Collegiate'!U44+'5C1M_GEO Mid'!U44+Placeholder_Tallulah!U44</f>
        <v>0</v>
      </c>
      <c r="W44" s="93">
        <f>'5C1B_DArbonne'!V44+'5C1A_Madison'!V44+'5C1C_Intl High'!V44+'5C3_UnvView'!W44+'5C1F_L.C. Charter'!V44+'5C1E_LFNO'!V44+'5C1D_NOMMA'!V44+'5C1AE_Noble Minds'!V44+'5C1J_Jeff Chamber'!V44+'5C1Q_Advantage'!V44+'5C1AF_JCFA-Laf'!V44+'5C1W_Willow'!V44+'5C1Z_Lincoln Prep'!V44+'5C1AA_Laurel'!V44+'5C1AB_Apex'!V44+'5C1AC_Smothers'!V44+'5C1AD_Greater'!V44+'5C1R_Iberville'!V44+'5C1N_Delta'!V44+'5C1S_LC Col Prep'!V44+'5C1T_Northeast'!V44+'5C1U_Acadiana Ren'!V44+'5C1I_LA Key'!V44+'5C1V_Laf Ren'!V44+'5C1O_Impact'!V44+'5C1P_Vision'!V44+'5C2_LAVCA'!W44+'5C1H_Southwest'!V44+'5C1G_JS Clark'!V44+'5C1AH_BRUP'!V44+'5C1X_Tangi'!V44+'5C1Y_GEO'!V44+'5C1AI_Harmony'!V44+'5C1AJ_Athlos'!V44+'5C1AG_Collegiate'!V44+'5C1M_GEO Mid'!V44+Placeholder_Tallulah!V44</f>
        <v>0</v>
      </c>
      <c r="X44" s="74">
        <f>'5C1B_DArbonne'!W44+'5C1A_Madison'!W44+'5C1C_Intl High'!W44+'5C3_UnvView'!X44+'5C1F_L.C. Charter'!W44+'5C1E_LFNO'!W44+'5C1D_NOMMA'!W44+'5C1AE_Noble Minds'!W44+'5C1J_Jeff Chamber'!W44+'5C1Q_Advantage'!W44+'5C1AF_JCFA-Laf'!W44+'5C1W_Willow'!W44+'5C1Z_Lincoln Prep'!W44+'5C1AA_Laurel'!W44+'5C1AB_Apex'!W44+'5C1AC_Smothers'!W44+'5C1AD_Greater'!W44+'5C1R_Iberville'!W44+'5C1N_Delta'!W44+'5C1S_LC Col Prep'!W44+'5C1T_Northeast'!W44+'5C1U_Acadiana Ren'!W44+'5C1I_LA Key'!W44+'5C1V_Laf Ren'!W44+'5C1O_Impact'!W44+'5C1P_Vision'!W44+'5C2_LAVCA'!X44+'5C1H_Southwest'!W44+'5C1G_JS Clark'!W44+'5C1AH_BRUP'!W44+'5C1X_Tangi'!W44+'5C1Y_GEO'!W44+'5C1AI_Harmony'!W44+'5C1AJ_Athlos'!W44+'5C1AG_Collegiate'!W44+'5C1M_GEO Mid'!W44+Placeholder_Tallulah!W44</f>
        <v>0</v>
      </c>
      <c r="Y44" s="93">
        <f>'5C1B_DArbonne'!X44+'5C1A_Madison'!X44+'5C1C_Intl High'!X44+'5C3_UnvView'!Y44+'5C1F_L.C. Charter'!X44+'5C1E_LFNO'!X44+'5C1D_NOMMA'!X44+'5C1AE_Noble Minds'!X44+'5C1J_Jeff Chamber'!X44+'5C1Q_Advantage'!X44+'5C1AF_JCFA-Laf'!X44+'5C1W_Willow'!X44+'5C1Z_Lincoln Prep'!X44+'5C1AA_Laurel'!X44+'5C1AB_Apex'!X44+'5C1AC_Smothers'!X44+'5C1AD_Greater'!X44+'5C1R_Iberville'!X44+'5C1N_Delta'!X44+'5C1S_LC Col Prep'!X44+'5C1T_Northeast'!X44+'5C1U_Acadiana Ren'!X44+'5C1I_LA Key'!X44+'5C1V_Laf Ren'!X44+'5C1O_Impact'!X44+'5C1P_Vision'!X44+'5C2_LAVCA'!Y44+'5C1H_Southwest'!X44+'5C1G_JS Clark'!X44+'5C1AH_BRUP'!X44+'5C1X_Tangi'!X44+'5C1Y_GEO'!X44+'5C1AI_Harmony'!X44+'5C1AJ_Athlos'!X44+'5C1AG_Collegiate'!X44+'5C1M_GEO Mid'!X44+Placeholder_Tallulah!X44</f>
        <v>0</v>
      </c>
      <c r="Z44" s="56">
        <f>'5C1B_DArbonne'!Y44+'5C1A_Madison'!Y44+'5C1C_Intl High'!Y44+'5C3_UnvView'!Z44+'5C1F_L.C. Charter'!Y44+'5C1E_LFNO'!Y44+'5C1D_NOMMA'!Y44+'5C1AE_Noble Minds'!Y44+'5C1J_Jeff Chamber'!Y44+'5C1Q_Advantage'!Y44+'5C1AF_JCFA-Laf'!Y44+'5C1W_Willow'!Y44+'5C1Z_Lincoln Prep'!Y44+'5C1AA_Laurel'!Y44+'5C1AB_Apex'!Y44+'5C1AC_Smothers'!Y44+'5C1AD_Greater'!Y44+'5C1R_Iberville'!Y44+'5C1N_Delta'!Y44+'5C1S_LC Col Prep'!Y44+'5C1T_Northeast'!Y44+'5C1U_Acadiana Ren'!Y44+'5C1I_LA Key'!Y44+'5C1V_Laf Ren'!Y44+'5C1O_Impact'!Y44+'5C1P_Vision'!Y44+'5C2_LAVCA'!Z44+'5C1H_Southwest'!Y44+'5C1G_JS Clark'!Y44+'5C1AH_BRUP'!Y44+'5C1X_Tangi'!Y44+'5C1Y_GEO'!Y44+'5C1AI_Harmony'!Y44+'5C1AJ_Athlos'!Y44+'5C1AG_Collegiate'!Y44+'5C1M_GEO Mid'!Y44+Placeholder_Tallulah!Y44</f>
        <v>0</v>
      </c>
      <c r="AA44" s="93">
        <f>'5C1B_DArbonne'!Z44+'5C1A_Madison'!Z44+'5C1C_Intl High'!Z44+'5C3_UnvView'!AA44+'5C1F_L.C. Charter'!Z44+'5C1E_LFNO'!Z44+'5C1D_NOMMA'!Z44+'5C1AE_Noble Minds'!Z44+'5C1J_Jeff Chamber'!Z44+'5C1Q_Advantage'!Z44+'5C1AF_JCFA-Laf'!Z44+'5C1W_Willow'!Z44+'5C1Z_Lincoln Prep'!Z44+'5C1AA_Laurel'!Z44+'5C1AB_Apex'!Z44+'5C1AC_Smothers'!Z44+'5C1AD_Greater'!Z44+'5C1R_Iberville'!Z44+'5C1N_Delta'!Z44+'5C1S_LC Col Prep'!Z44+'5C1T_Northeast'!Z44+'5C1U_Acadiana Ren'!Z44+'5C1I_LA Key'!Z44+'5C1V_Laf Ren'!Z44+'5C1O_Impact'!Z44+'5C1P_Vision'!Z44+'5C2_LAVCA'!AA44+'5C1H_Southwest'!Z44+'5C1G_JS Clark'!Z44+'5C1AH_BRUP'!Z44+'5C1X_Tangi'!Z44+'5C1Y_GEO'!Z44+'5C1AI_Harmony'!Z44+'5C1AJ_Athlos'!Z44+'5C1AG_Collegiate'!Z44+'5C1M_GEO Mid'!Z44+Placeholder_Tallulah!Z44</f>
        <v>0</v>
      </c>
      <c r="AB44" s="56">
        <f>'5C1B_DArbonne'!AA44+'5C1A_Madison'!AA44+'5C1C_Intl High'!AA44+'5C3_UnvView'!AB44+'5C1F_L.C. Charter'!AA44+'5C1E_LFNO'!AA44+'5C1D_NOMMA'!AA44+'5C1AE_Noble Minds'!AA44+'5C1J_Jeff Chamber'!AA44+'5C1Q_Advantage'!AA44+'5C1AF_JCFA-Laf'!AA44+'5C1W_Willow'!AA44+'5C1Z_Lincoln Prep'!AA44+'5C1AA_Laurel'!AA44+'5C1AB_Apex'!AA44+'5C1AC_Smothers'!AA44+'5C1AD_Greater'!AA44+'5C1R_Iberville'!AA44+'5C1N_Delta'!AA44+'5C1S_LC Col Prep'!AA44+'5C1T_Northeast'!AA44+'5C1U_Acadiana Ren'!AA44+'5C1I_LA Key'!AA44+'5C1V_Laf Ren'!AA44+'5C1O_Impact'!AA44+'5C1P_Vision'!AA44+'5C2_LAVCA'!AB44+'5C1H_Southwest'!AA44+'5C1G_JS Clark'!AA44+'5C1AH_BRUP'!AA44+'5C1X_Tangi'!AA44+'5C1Y_GEO'!AA44+'5C1AI_Harmony'!AA44+'5C1AJ_Athlos'!AA44+'5C1AG_Collegiate'!AA44+'5C1M_GEO Mid'!AA44+Placeholder_Tallulah!AA44</f>
        <v>0</v>
      </c>
      <c r="AC44" s="56">
        <f>'5C1B_DArbonne'!AB44+'5C1A_Madison'!AB44+'5C1C_Intl High'!AB44+'5C3_UnvView'!AC44+'5C1F_L.C. Charter'!AB44+'5C1E_LFNO'!AB44+'5C1D_NOMMA'!AB44+'5C1AE_Noble Minds'!AB44+'5C1J_Jeff Chamber'!AB44+'5C1Q_Advantage'!AB44+'5C1AF_JCFA-Laf'!AB44+'5C1W_Willow'!AB44+'5C1Z_Lincoln Prep'!AB44+'5C1AA_Laurel'!AB44+'5C1AB_Apex'!AB44+'5C1AC_Smothers'!AB44+'5C1AD_Greater'!AB44+'5C1R_Iberville'!AB44+'5C1N_Delta'!AB44+'5C1S_LC Col Prep'!AB44+'5C1T_Northeast'!AB44+'5C1U_Acadiana Ren'!AB44+'5C1I_LA Key'!AB44+'5C1V_Laf Ren'!AB44+'5C1O_Impact'!AB44+'5C1P_Vision'!AB44+'5C2_LAVCA'!AC44+'5C1H_Southwest'!AB44+'5C1G_JS Clark'!AB44+'5C1AH_BRUP'!AB44+'5C1X_Tangi'!AB44+'5C1Y_GEO'!AB44+'5C1AI_Harmony'!AB44+'5C1AJ_Athlos'!AB44+'5C1AG_Collegiate'!AB44+'5C1M_GEO Mid'!AB44+Placeholder_Tallulah!AB44</f>
        <v>0</v>
      </c>
      <c r="AD44" s="93">
        <f>'5C1B_DArbonne'!AC44+'5C1A_Madison'!AC44+'5C1C_Intl High'!AC44+'5C3_UnvView'!AD44+'5C1F_L.C. Charter'!AC44+'5C1E_LFNO'!AC44+'5C1D_NOMMA'!AC44+'5C1AE_Noble Minds'!AC44+'5C1J_Jeff Chamber'!AC44+'5C1Q_Advantage'!AC44+'5C1AF_JCFA-Laf'!AC44+'5C1W_Willow'!AC44+'5C1Z_Lincoln Prep'!AC44+'5C1AA_Laurel'!AC44+'5C1AB_Apex'!AC44+'5C1AC_Smothers'!AC44+'5C1AD_Greater'!AC44+'5C1R_Iberville'!AC44+'5C1N_Delta'!AC44+'5C1S_LC Col Prep'!AC44+'5C1T_Northeast'!AC44+'5C1U_Acadiana Ren'!AC44+'5C1I_LA Key'!AC44+'5C1V_Laf Ren'!AC44+'5C1O_Impact'!AC44+'5C1P_Vision'!AC44+'5C2_LAVCA'!AD44+'5C1H_Southwest'!AC44+'5C1G_JS Clark'!AC44+'5C1AH_BRUP'!AC44+'5C1X_Tangi'!AC44+'5C1Y_GEO'!AC44+'5C1AI_Harmony'!AC44+'5C1AJ_Athlos'!AC44+'5C1AG_Collegiate'!AC44+'5C1M_GEO Mid'!AC44+Placeholder_Tallulah!AC44</f>
        <v>0</v>
      </c>
      <c r="AE44" s="97">
        <f>'5C1B_DArbonne'!AD44+'5C1A_Madison'!AD44+'5C1C_Intl High'!AD44+'5C3_UnvView'!AE44+'5C1F_L.C. Charter'!AD44+'5C1E_LFNO'!AD44+'5C1D_NOMMA'!AD44+'5C1AE_Noble Minds'!AD44+'5C1J_Jeff Chamber'!AD44+'5C1Q_Advantage'!AD44+'5C1AF_JCFA-Laf'!AD44+'5C1W_Willow'!AD44+'5C1Z_Lincoln Prep'!AD44+'5C1AA_Laurel'!AD44+'5C1AB_Apex'!AD44+'5C1AC_Smothers'!AD44+'5C1AD_Greater'!AD44+'5C1R_Iberville'!AD44+'5C1N_Delta'!AD44+'5C1S_LC Col Prep'!AD44+'5C1T_Northeast'!AD44+'5C1U_Acadiana Ren'!AD44+'5C1I_LA Key'!AD44+'5C1V_Laf Ren'!AD44+'5C1O_Impact'!AD44+'5C1P_Vision'!AD44+'5C2_LAVCA'!AE44+'5C1H_Southwest'!AD44+'5C1G_JS Clark'!AD44+'5C1AH_BRUP'!AD44+'5C1X_Tangi'!AD44+'5C1Y_GEO'!AD44+'5C1AI_Harmony'!AD44+'5C1AJ_Athlos'!AD44+'5C1AG_Collegiate'!AD44+'5C1M_GEO Mid'!AD44+Placeholder_Tallulah!AD44</f>
        <v>0</v>
      </c>
      <c r="AF44" s="75">
        <f>'Source Data'!N44</f>
        <v>11278</v>
      </c>
      <c r="AG44" s="90">
        <f>'5C1B_DArbonne'!AF44+'5C1A_Madison'!AF44+'5C1C_Intl High'!AF44+'5C3_UnvView'!AG44+'5C1F_L.C. Charter'!AF44+'5C1E_LFNO'!AF44+'5C1D_NOMMA'!AF44+'5C1AE_Noble Minds'!AF44+'5C1J_Jeff Chamber'!AF44+'5C1Q_Advantage'!AF44+'5C1AF_JCFA-Laf'!AF44+'5C1W_Willow'!AF44+'5C1Z_Lincoln Prep'!AF44+'5C1AA_Laurel'!AF44+'5C1AB_Apex'!AF44+'5C1AC_Smothers'!AF44+'5C1AD_Greater'!AF44+'5C1R_Iberville'!AF44+'5C1N_Delta'!AF44+'5C1S_LC Col Prep'!AF44+'5C1T_Northeast'!AF44+'5C1U_Acadiana Ren'!AF44+'5C1I_LA Key'!AF44+'5C1V_Laf Ren'!AF44+'5C1O_Impact'!AF44+'5C1P_Vision'!AF44+'5C2_LAVCA'!AG44+'5C1H_Southwest'!AF44+'5C1G_JS Clark'!AF44+'5C1AH_BRUP'!AF44+'5C1X_Tangi'!AF44+'5C1Y_GEO'!AF44+'5C1AI_Harmony'!AF44+'5C1AJ_Athlos'!AF44+'5C1AG_Collegiate'!AF44+'5C1M_GEO Mid'!AF44+Placeholder_Tallulah!AF44</f>
        <v>0</v>
      </c>
      <c r="AH44" s="319">
        <f>'5C1B_DArbonne'!AG44+'5C1A_Madison'!AG44+'5C1C_Intl High'!AG44+'5C3_UnvView'!AH44+'5C1F_L.C. Charter'!AG44+'5C1E_LFNO'!AG44+'5C1D_NOMMA'!AG44+'5C1AE_Noble Minds'!AG44+'5C1J_Jeff Chamber'!AG44+'5C1Q_Advantage'!AG44+'5C1AF_JCFA-Laf'!AG44+'5C1W_Willow'!AG44+'5C1Z_Lincoln Prep'!AG44+'5C1AA_Laurel'!AG44+'5C1AB_Apex'!AG44+'5C1AC_Smothers'!AG44+'5C1AD_Greater'!AG44+'5C1R_Iberville'!AG44+'5C1N_Delta'!AG44+'5C1S_LC Col Prep'!AG44+'5C1T_Northeast'!AG44+'5C1U_Acadiana Ren'!AG44+'5C1I_LA Key'!AG44+'5C1V_Laf Ren'!AG44+'5C1O_Impact'!AG44+'5C1P_Vision'!AG44+'5C2_LAVCA'!AH44+'5C1H_Southwest'!AG44+'5C1G_JS Clark'!AG44+'5C1AH_BRUP'!AG44+'5C1X_Tangi'!AG44+'5C1Y_GEO'!AG44+'5C1AI_Harmony'!AG44+'5C1AJ_Athlos'!AG44+'5C1AG_Collegiate'!AG44+'5C1M_GEO Mid'!AG44+Placeholder_Tallulah!AG44</f>
        <v>0</v>
      </c>
      <c r="AI44" s="75">
        <f>'5C1B_DArbonne'!AH44+'5C1A_Madison'!AH44+'5C1C_Intl High'!AH44+'5C3_UnvView'!AI44+'5C1F_L.C. Charter'!AH44+'5C1E_LFNO'!AH44+'5C1D_NOMMA'!AH44+'5C1AE_Noble Minds'!AH44+'5C1J_Jeff Chamber'!AH44+'5C1Q_Advantage'!AH44+'5C1AF_JCFA-Laf'!AH44+'5C1W_Willow'!AH44+'5C1Z_Lincoln Prep'!AH44+'5C1AA_Laurel'!AH44+'5C1AB_Apex'!AH44+'5C1AC_Smothers'!AH44+'5C1AD_Greater'!AH44+'5C1R_Iberville'!AH44+'5C1N_Delta'!AH44+'5C1S_LC Col Prep'!AH44+'5C1T_Northeast'!AH44+'5C1U_Acadiana Ren'!AH44+'5C1I_LA Key'!AH44+'5C1V_Laf Ren'!AH44+'5C1O_Impact'!AH44+'5C1P_Vision'!AH44+'5C2_LAVCA'!AI44+'5C1H_Southwest'!AH44+'5C1G_JS Clark'!AH44+'5C1AH_BRUP'!AH44+'5C1X_Tangi'!AH44+'5C1Y_GEO'!AH44+'5C1AI_Harmony'!AH44+'5C1AJ_Athlos'!AH44+'5C1AG_Collegiate'!AH44+'5C1M_GEO Mid'!AH44+Placeholder_Tallulah!AH44</f>
        <v>0</v>
      </c>
      <c r="AJ44" s="319">
        <f>'5C1B_DArbonne'!AI44+'5C1A_Madison'!AI44+'5C1C_Intl High'!AI44+'5C3_UnvView'!AJ44+'5C1F_L.C. Charter'!AI44+'5C1E_LFNO'!AI44+'5C1D_NOMMA'!AI44+'5C1AE_Noble Minds'!AI44+'5C1J_Jeff Chamber'!AI44+'5C1Q_Advantage'!AI44+'5C1AF_JCFA-Laf'!AI44+'5C1W_Willow'!AI44+'5C1Z_Lincoln Prep'!AI44+'5C1AA_Laurel'!AI44+'5C1AB_Apex'!AI44+'5C1AC_Smothers'!AI44+'5C1AD_Greater'!AI44+'5C1R_Iberville'!AI44+'5C1N_Delta'!AI44+'5C1S_LC Col Prep'!AI44+'5C1T_Northeast'!AI44+'5C1U_Acadiana Ren'!AI44+'5C1I_LA Key'!AI44+'5C1V_Laf Ren'!AI44+'5C1O_Impact'!AI44+'5C1P_Vision'!AI44+'5C2_LAVCA'!AJ44+'5C1H_Southwest'!AI44+'5C1G_JS Clark'!AI44+'5C1AH_BRUP'!AI44+'5C1X_Tangi'!AI44+'5C1Y_GEO'!AI44+'5C1AI_Harmony'!AI44+'5C1AJ_Athlos'!AI44+'5C1AG_Collegiate'!AI44+'5C1M_GEO Mid'!AI44+Placeholder_Tallulah!AI44</f>
        <v>0</v>
      </c>
      <c r="AK44" s="77">
        <f>'5C1B_DArbonne'!AJ44+'5C1A_Madison'!AJ44+'5C1C_Intl High'!AJ44+'5C3_UnvView'!AK44+'5C1F_L.C. Charter'!AJ44+'5C1E_LFNO'!AJ44+'5C1D_NOMMA'!AJ44+'5C1AE_Noble Minds'!AJ44+'5C1J_Jeff Chamber'!AJ44+'5C1Q_Advantage'!AJ44+'5C1AF_JCFA-Laf'!AJ44+'5C1W_Willow'!AJ44+'5C1Z_Lincoln Prep'!AJ44+'5C1AA_Laurel'!AJ44+'5C1AB_Apex'!AJ44+'5C1AC_Smothers'!AJ44+'5C1AD_Greater'!AJ44+'5C1R_Iberville'!AJ44+'5C1N_Delta'!AJ44+'5C1S_LC Col Prep'!AJ44+'5C1T_Northeast'!AJ44+'5C1U_Acadiana Ren'!AJ44+'5C1I_LA Key'!AJ44+'5C1V_Laf Ren'!AJ44+'5C1O_Impact'!AJ44+'5C1P_Vision'!AJ44+'5C2_LAVCA'!AK44+'5C1H_Southwest'!AJ44+'5C1G_JS Clark'!AJ44+'5C1AH_BRUP'!AJ44+'5C1X_Tangi'!AJ44+'5C1Y_GEO'!AJ44+'5C1AI_Harmony'!AJ44+'5C1AJ_Athlos'!AJ44+'5C1AG_Collegiate'!AJ44+'5C1M_GEO Mid'!AJ44+Placeholder_Tallulah!AJ44</f>
        <v>0</v>
      </c>
      <c r="AL44" s="76">
        <f>'5C1B_DArbonne'!AK44+'5C1A_Madison'!AK44+'5C1C_Intl High'!AK44+'5C3_UnvView'!AL44+'5C1F_L.C. Charter'!AK44+'5C1E_LFNO'!AK44+'5C1D_NOMMA'!AK44+'5C1AE_Noble Minds'!AK44+'5C1J_Jeff Chamber'!AK44+'5C1Q_Advantage'!AK44+'5C1AF_JCFA-Laf'!AK44+'5C1W_Willow'!AK44+'5C1Z_Lincoln Prep'!AK44+'5C1AA_Laurel'!AK44+'5C1AB_Apex'!AK44+'5C1AC_Smothers'!AK44+'5C1AD_Greater'!AK44+'5C1R_Iberville'!AK44+'5C1N_Delta'!AK44+'5C1S_LC Col Prep'!AK44+'5C1T_Northeast'!AK44+'5C1U_Acadiana Ren'!AK44+'5C1I_LA Key'!AK44+'5C1V_Laf Ren'!AK44+'5C1O_Impact'!AK44+'5C1P_Vision'!AK44+'5C2_LAVCA'!AL44+'5C1H_Southwest'!AK44+'5C1G_JS Clark'!AK44+'5C1AH_BRUP'!AK44+'5C1X_Tangi'!AK44+'5C1Y_GEO'!AK44+'5C1AI_Harmony'!AK44+'5C1AJ_Athlos'!AK44+'5C1AG_Collegiate'!AK44+'5C1M_GEO Mid'!AK44+Placeholder_Tallulah!AK44</f>
        <v>0</v>
      </c>
      <c r="AM44" s="90">
        <f>'5C1B_DArbonne'!AL44+'5C1A_Madison'!AL44+'5C1C_Intl High'!AL44+'5C3_UnvView'!AM44+'5C1F_L.C. Charter'!AL44+'5C1E_LFNO'!AL44+'5C1D_NOMMA'!AL44+'5C1AE_Noble Minds'!AL44+'5C1J_Jeff Chamber'!AL44+'5C1Q_Advantage'!AL44+'5C1AF_JCFA-Laf'!AL44+'5C1W_Willow'!AL44+'5C1Z_Lincoln Prep'!AL44+'5C1AA_Laurel'!AL44+'5C1AB_Apex'!AL44+'5C1AC_Smothers'!AL44+'5C1AD_Greater'!AL44+'5C1R_Iberville'!AL44+'5C1N_Delta'!AL44+'5C1S_LC Col Prep'!AL44+'5C1T_Northeast'!AL44+'5C1U_Acadiana Ren'!AL44+'5C1I_LA Key'!AL44+'5C1V_Laf Ren'!AL44+'5C1O_Impact'!AL44+'5C1P_Vision'!AL44+'5C2_LAVCA'!AM44+'5C1H_Southwest'!AL44+'5C1G_JS Clark'!AL44+'5C1AH_BRUP'!AL44+'5C1X_Tangi'!AL44+'5C1Y_GEO'!AL44+'5C1AI_Harmony'!AL44+'5C1AJ_Athlos'!AL44+'5C1AG_Collegiate'!AL44+'5C1M_GEO Mid'!AL44+Placeholder_Tallulah!AL44</f>
        <v>633823</v>
      </c>
      <c r="AN44" s="79">
        <f>'5C1B_DArbonne'!AM44+'5C1A_Madison'!AM44+'5C1C_Intl High'!AM44+'5C3_UnvView'!AN44+'5C1F_L.C. Charter'!AM44+'5C1E_LFNO'!AM44+'5C1D_NOMMA'!AM44+'5C1AE_Noble Minds'!AM44+'5C1J_Jeff Chamber'!AM44+'5C1Q_Advantage'!AM44+'5C1AF_JCFA-Laf'!AM44+'5C1W_Willow'!AM44+'5C1Z_Lincoln Prep'!AM44+'5C1AA_Laurel'!AM44+'5C1AB_Apex'!AM44+'5C1AC_Smothers'!AM44+'5C1AD_Greater'!AM44+'5C1R_Iberville'!AM44+'5C1N_Delta'!AM44+'5C1S_LC Col Prep'!AM44+'5C1T_Northeast'!AM44+'5C1U_Acadiana Ren'!AM44+'5C1I_LA Key'!AM44+'5C1V_Laf Ren'!AM44+'5C1O_Impact'!AM44+'5C1P_Vision'!AM44+'5C2_LAVCA'!AN44+'5C1H_Southwest'!AM44+'5C1G_JS Clark'!AM44+'5C1AH_BRUP'!AM44+'5C1X_Tangi'!AM44+'5C1Y_GEO'!AM44+'5C1AI_Harmony'!AM44+'5C1AJ_Athlos'!AM44+'5C1AG_Collegiate'!AM44+'5C1M_GEO Mid'!AM44+Placeholder_Tallulah!AM44</f>
        <v>0</v>
      </c>
      <c r="AO44" s="90">
        <f>'5C1B_DArbonne'!AN44+'5C1A_Madison'!AN44+'5C1C_Intl High'!AN44+'5C3_UnvView'!AO44+'5C1F_L.C. Charter'!AN44+'5C1E_LFNO'!AN44+'5C1D_NOMMA'!AN44+'5C1AE_Noble Minds'!AN44+'5C1J_Jeff Chamber'!AN44+'5C1Q_Advantage'!AN44+'5C1AF_JCFA-Laf'!AN44+'5C1W_Willow'!AN44+'5C1Z_Lincoln Prep'!AN44+'5C1AA_Laurel'!AN44+'5C1AB_Apex'!AN44+'5C1AC_Smothers'!AN44+'5C1AD_Greater'!AN44+'5C1R_Iberville'!AN44+'5C1N_Delta'!AN44+'5C1S_LC Col Prep'!AN44+'5C1T_Northeast'!AN44+'5C1U_Acadiana Ren'!AN44+'5C1I_LA Key'!AN44+'5C1V_Laf Ren'!AN44+'5C1O_Impact'!AN44+'5C1P_Vision'!AN44+'5C2_LAVCA'!AO44+'5C1H_Southwest'!AN44+'5C1G_JS Clark'!AN44+'5C1AH_BRUP'!AN44+'5C1X_Tangi'!AN44+'5C1Y_GEO'!AN44+'5C1AI_Harmony'!AN44+'5C1AJ_Athlos'!AN44+'5C1AG_Collegiate'!AN44+'5C1M_GEO Mid'!AN44+Placeholder_Tallulah!AN44</f>
        <v>0</v>
      </c>
      <c r="AP44" s="77">
        <f>'5C1B_DArbonne'!AO44+'5C1A_Madison'!AO44+'5C1C_Intl High'!AO44+'5C3_UnvView'!AP44+'5C1F_L.C. Charter'!AO44+'5C1E_LFNO'!AO44+'5C1D_NOMMA'!AO44+'5C1AE_Noble Minds'!AO44+'5C1J_Jeff Chamber'!AO44+'5C1Q_Advantage'!AO44+'5C1AF_JCFA-Laf'!AO44+'5C1W_Willow'!AO44+'5C1Z_Lincoln Prep'!AO44+'5C1AA_Laurel'!AO44+'5C1AB_Apex'!AO44+'5C1AC_Smothers'!AO44+'5C1AD_Greater'!AO44+'5C1R_Iberville'!AO44+'5C1N_Delta'!AO44+'5C1S_LC Col Prep'!AO44+'5C1T_Northeast'!AO44+'5C1U_Acadiana Ren'!AO44+'5C1I_LA Key'!AO44+'5C1V_Laf Ren'!AO44+'5C1O_Impact'!AO44+'5C1P_Vision'!AO44+'5C2_LAVCA'!AP44+'5C1H_Southwest'!AO44+'5C1G_JS Clark'!AO44+'5C1AH_BRUP'!AO44+'5C1X_Tangi'!AO44+'5C1Y_GEO'!AO44+'5C1AI_Harmony'!AO44+'5C1AJ_Athlos'!AO44+'5C1AG_Collegiate'!AO44+'5C1M_GEO Mid'!AO44+Placeholder_Tallulah!AO44</f>
        <v>0</v>
      </c>
      <c r="AQ44" s="90">
        <f>'5C1B_DArbonne'!AP44+'5C1A_Madison'!AP44+'5C1C_Intl High'!AP44+'5C3_UnvView'!AQ44+'5C1F_L.C. Charter'!AP44+'5C1E_LFNO'!AP44+'5C1D_NOMMA'!AP44+'5C1AE_Noble Minds'!AP44+'5C1J_Jeff Chamber'!AP44+'5C1Q_Advantage'!AP44+'5C1AF_JCFA-Laf'!AP44+'5C1W_Willow'!AP44+'5C1Z_Lincoln Prep'!AP44+'5C1AA_Laurel'!AP44+'5C1AB_Apex'!AP44+'5C1AC_Smothers'!AP44+'5C1AD_Greater'!AP44+'5C1R_Iberville'!AP44+'5C1N_Delta'!AP44+'5C1S_LC Col Prep'!AP44+'5C1T_Northeast'!AP44+'5C1U_Acadiana Ren'!AP44+'5C1I_LA Key'!AP44+'5C1V_Laf Ren'!AP44+'5C1O_Impact'!AP44+'5C1P_Vision'!AP44+'5C2_LAVCA'!AQ44+'5C1H_Southwest'!AP44+'5C1G_JS Clark'!AP44+'5C1AH_BRUP'!AP44+'5C1X_Tangi'!AP44+'5C1Y_GEO'!AP44+'5C1AI_Harmony'!AP44+'5C1AJ_Athlos'!AP44+'5C1AG_Collegiate'!AP44+'5C1M_GEO Mid'!AP44+Placeholder_Tallulah!AP44</f>
        <v>0</v>
      </c>
      <c r="AR44" s="77">
        <f>'5C1B_DArbonne'!AQ44+'5C1A_Madison'!AQ44+'5C1C_Intl High'!AQ44+'5C3_UnvView'!AR44+'5C1F_L.C. Charter'!AQ44+'5C1E_LFNO'!AQ44+'5C1D_NOMMA'!AQ44+'5C1AE_Noble Minds'!AQ44+'5C1J_Jeff Chamber'!AQ44+'5C1Q_Advantage'!AQ44+'5C1AF_JCFA-Laf'!AQ44+'5C1W_Willow'!AQ44+'5C1Z_Lincoln Prep'!AQ44+'5C1AA_Laurel'!AQ44+'5C1AB_Apex'!AQ44+'5C1AC_Smothers'!AQ44+'5C1AD_Greater'!AQ44+'5C1R_Iberville'!AQ44+'5C1N_Delta'!AQ44+'5C1S_LC Col Prep'!AQ44+'5C1T_Northeast'!AQ44+'5C1U_Acadiana Ren'!AQ44+'5C1I_LA Key'!AQ44+'5C1V_Laf Ren'!AQ44+'5C1O_Impact'!AQ44+'5C1P_Vision'!AQ44+'5C2_LAVCA'!AR44+'5C1H_Southwest'!AQ44+'5C1G_JS Clark'!AQ44+'5C1AH_BRUP'!AQ44+'5C1X_Tangi'!AQ44+'5C1Y_GEO'!AQ44+'5C1AI_Harmony'!AQ44+'5C1AJ_Athlos'!AQ44+'5C1AG_Collegiate'!AQ44+'5C1M_GEO Mid'!AQ44+Placeholder_Tallulah!AQ44</f>
        <v>0</v>
      </c>
      <c r="AS44" s="77">
        <f>'5C1B_DArbonne'!AR44+'5C1A_Madison'!AR44+'5C1C_Intl High'!AR44+'5C3_UnvView'!AS44+'5C1F_L.C. Charter'!AR44+'5C1E_LFNO'!AR44+'5C1D_NOMMA'!AR44+'5C1AE_Noble Minds'!AR44+'5C1J_Jeff Chamber'!AR44+'5C1Q_Advantage'!AR44+'5C1AF_JCFA-Laf'!AR44+'5C1W_Willow'!AR44+'5C1Z_Lincoln Prep'!AR44+'5C1AA_Laurel'!AR44+'5C1AB_Apex'!AR44+'5C1AC_Smothers'!AR44+'5C1AD_Greater'!AR44+'5C1R_Iberville'!AR44+'5C1N_Delta'!AR44+'5C1S_LC Col Prep'!AR44+'5C1T_Northeast'!AR44+'5C1U_Acadiana Ren'!AR44+'5C1I_LA Key'!AR44+'5C1V_Laf Ren'!AR44+'5C1O_Impact'!AR44+'5C1P_Vision'!AR44+'5C2_LAVCA'!AS44+'5C1H_Southwest'!AR44+'5C1G_JS Clark'!AR44+'5C1AH_BRUP'!AR44+'5C1X_Tangi'!AR44+'5C1Y_GEO'!AR44+'5C1AI_Harmony'!AR44+'5C1AJ_Athlos'!AR44+'5C1AG_Collegiate'!AR44+'5C1M_GEO Mid'!AR44+Placeholder_Tallulah!AR44</f>
        <v>0</v>
      </c>
      <c r="AT44" s="90">
        <f>'5C1B_DArbonne'!AS44+'5C1A_Madison'!AS44+'5C1C_Intl High'!AS44+'5C3_UnvView'!AT44+'5C1F_L.C. Charter'!AS44+'5C1E_LFNO'!AS44+'5C1D_NOMMA'!AS44+'5C1AE_Noble Minds'!AS44+'5C1J_Jeff Chamber'!AS44+'5C1Q_Advantage'!AS44+'5C1AF_JCFA-Laf'!AS44+'5C1W_Willow'!AS44+'5C1Z_Lincoln Prep'!AS44+'5C1AA_Laurel'!AS44+'5C1AB_Apex'!AS44+'5C1AC_Smothers'!AS44+'5C1AD_Greater'!AS44+'5C1R_Iberville'!AS44+'5C1N_Delta'!AS44+'5C1S_LC Col Prep'!AS44+'5C1T_Northeast'!AS44+'5C1U_Acadiana Ren'!AS44+'5C1I_LA Key'!AS44+'5C1V_Laf Ren'!AS44+'5C1O_Impact'!AS44+'5C1P_Vision'!AS44+'5C2_LAVCA'!AT44+'5C1H_Southwest'!AS44+'5C1G_JS Clark'!AS44+'5C1AH_BRUP'!AS44+'5C1X_Tangi'!AS44+'5C1Y_GEO'!AS44+'5C1AI_Harmony'!AS44+'5C1AJ_Athlos'!AS44+'5C1AG_Collegiate'!AS44+'5C1M_GEO Mid'!AS44+Placeholder_Tallulah!AS44</f>
        <v>47410</v>
      </c>
      <c r="AU44" s="78">
        <f t="shared" si="1"/>
        <v>0</v>
      </c>
      <c r="AV44" s="87">
        <f t="shared" si="2"/>
        <v>47410</v>
      </c>
      <c r="AW44" s="189"/>
      <c r="AX44" s="74" t="e">
        <f>'5C1B_DArbonne'!AU44+'5C1A_Madison'!AU44+'5C1C_Intl High'!AU44+'5C3_UnvView'!AV44+'5C1F_L.C. Charter'!AU44+'5C1E_LFNO'!AU44+'5C1D_NOMMA'!AU44+'5C1AE_Noble Minds'!AU44+'5C1J_Jeff Chamber'!AU44+'5C1Q_Advantage'!AU44+'5C1AF_JCFA-Laf'!AU44+'5C1W_Willow'!AU44+'5C1Z_Lincoln Prep'!AU44+'5C1AA_Laurel'!AU44+'5C1AB_Apex'!AU44+'5C1AC_Smothers'!AU44+'5C1AD_Greater'!AU44+'5C1R_Iberville'!AU44+'5C1N_Delta'!AU44+'5C1S_LC Col Prep'!AU44+'5C1T_Northeast'!AU44+'5C1U_Acadiana Ren'!AU44+'5C1I_LA Key'!AU44+'5C1V_Laf Ren'!AU44+'5C1O_Impact'!AU44+'5C1P_Vision'!AU44+'5C2_LAVCA'!AV44+'5C1H_Southwest'!AU44+'5C1G_JS Clark'!AU44+'5C1AH_BRUP'!AU44+'5C1X_Tangi'!AU44+'5C1Y_GEO'!AU44+'5C1AI_Harmony'!AU44+'5C1AJ_Athlos'!AU44+'5C1AG_Collegiate'!AU44+'5C1M_GEO Mid'!AU44+Placeholder_Tallulah!#REF!</f>
        <v>#REF!</v>
      </c>
      <c r="AY44" s="74">
        <f t="shared" si="3"/>
        <v>0</v>
      </c>
      <c r="AZ44" s="74" t="e">
        <f t="shared" si="4"/>
        <v>#REF!</v>
      </c>
    </row>
    <row r="45" spans="1:52" ht="16.149999999999999" customHeight="1" x14ac:dyDescent="0.2">
      <c r="A45" s="54">
        <v>39</v>
      </c>
      <c r="B45" s="55" t="s">
        <v>45</v>
      </c>
      <c r="C45" s="319">
        <f>'5C1B_DArbonne'!C45+'5C1A_Madison'!C45+'5C1C_Intl High'!C45+'5C3_UnvView'!C45+'5C1F_L.C. Charter'!C45+'5C1E_LFNO'!C45+'5C1D_NOMMA'!C45+'5C1AE_Noble Minds'!C45+'5C1J_Jeff Chamber'!C45+'5C1Q_Advantage'!C45+'5C1AF_JCFA-Laf'!C45+'5C1W_Willow'!C45+'5C1Z_Lincoln Prep'!C45+'5C1AA_Laurel'!C45+'5C1AB_Apex'!C45+'5C1AC_Smothers'!C45+'5C1AD_Greater'!C45+'5C1R_Iberville'!C45+'5C1N_Delta'!C45+'5C1S_LC Col Prep'!C45+'5C1T_Northeast'!C45+'5C1U_Acadiana Ren'!C45+'5C1I_LA Key'!C45+'5C1V_Laf Ren'!C45+'5C1O_Impact'!C45+'5C1P_Vision'!C45+'5C2_LAVCA'!C45+'5C1H_Southwest'!C45+'5C1G_JS Clark'!C45+'5C1AH_BRUP'!C45+'5C1X_Tangi'!C45+'5C1Y_GEO'!C45+'5C1AI_Harmony'!C45+'5C1AJ_Athlos'!C45+'5C1AG_Collegiate'!C45+'5C1M_GEO Mid'!C45+Placeholder_Tallulah!C45</f>
        <v>0</v>
      </c>
      <c r="D45" s="56">
        <f>'Source Data'!H45</f>
        <v>2703.2750635068246</v>
      </c>
      <c r="E45" s="74">
        <f>'5C1B_DArbonne'!E45+'5C1A_Madison'!E45+'5C1C_Intl High'!E45+'5C3_UnvView'!E45+'5C1F_L.C. Charter'!E45+'5C1E_LFNO'!E45+'5C1D_NOMMA'!E45+'5C1AE_Noble Minds'!E45+'5C1J_Jeff Chamber'!E45+'5C1Q_Advantage'!E45+'5C1AF_JCFA-Laf'!E45+'5C1W_Willow'!E45+'5C1Z_Lincoln Prep'!E45+'5C1AA_Laurel'!E45+'5C1AB_Apex'!E45+'5C1AC_Smothers'!E45+'5C1AD_Greater'!E45+'5C1R_Iberville'!E45+'5C1N_Delta'!E45+'5C1S_LC Col Prep'!E45+'5C1T_Northeast'!E45+'5C1U_Acadiana Ren'!E45+'5C1I_LA Key'!E45+'5C1V_Laf Ren'!E45+'5C1O_Impact'!E45+'5C1P_Vision'!E45+'5C2_LAVCA'!E45+'5C1H_Southwest'!E45+'5C1G_JS Clark'!E45+'5C1AH_BRUP'!E45+'5C1X_Tangi'!E45+'5C1Y_GEO'!E45+'5C1AI_Harmony'!E45+'5C1AJ_Athlos'!E45+'5C1AG_Collegiate'!E45+'5C1M_GEO Mid'!E45+Placeholder_Tallulah!E45</f>
        <v>0</v>
      </c>
      <c r="F45" s="337">
        <f>'5C1B_DArbonne'!F45+'5C1A_Madison'!F45+'5C1C_Intl High'!F45+'5C3_UnvView'!F45+'5C1F_L.C. Charter'!F45+'5C1E_LFNO'!F45+'5C1D_NOMMA'!F45+'5C1AE_Noble Minds'!F45+'5C1J_Jeff Chamber'!F45+'5C1Q_Advantage'!F45+'5C1AF_JCFA-Laf'!F45+'5C1W_Willow'!F45+'5C1Z_Lincoln Prep'!F45+'5C1AA_Laurel'!F45+'5C1AB_Apex'!F45+'5C1AC_Smothers'!F45+'5C1AD_Greater'!F45+'5C1R_Iberville'!F45+'5C1N_Delta'!F45+'5C1S_LC Col Prep'!F45+'5C1T_Northeast'!F45+'5C1U_Acadiana Ren'!F45+'5C1I_LA Key'!F45+'5C1V_Laf Ren'!F45+'5C1O_Impact'!F45+'5C1P_Vision'!F45+'5C2_LAVCA'!F45+'5C1H_Southwest'!F45+'5C1G_JS Clark'!F45+'5C1AH_BRUP'!F45+'5C1X_Tangi'!F45+'5C1Y_GEO'!F45+'5C1AI_Harmony'!F45+'5C1AJ_Athlos'!F45+'5C1AG_Collegiate'!F45+'5C1M_GEO Mid'!F45+Placeholder_Tallulah!F45</f>
        <v>0</v>
      </c>
      <c r="G45" s="56">
        <f>'Source Data'!I45</f>
        <v>360.15144440628399</v>
      </c>
      <c r="H45" s="74">
        <f>'5C1B_DArbonne'!H45+'5C1A_Madison'!H45+'5C1C_Intl High'!H45+'5C3_UnvView'!H45+'5C1F_L.C. Charter'!H45+'5C1E_LFNO'!H45+'5C1D_NOMMA'!H45+'5C1AE_Noble Minds'!H45+'5C1J_Jeff Chamber'!H45+'5C1Q_Advantage'!H45+'5C1AF_JCFA-Laf'!H45+'5C1W_Willow'!H45+'5C1Z_Lincoln Prep'!H45+'5C1AA_Laurel'!H45+'5C1AB_Apex'!H45+'5C1AC_Smothers'!H45+'5C1AD_Greater'!H45+'5C1R_Iberville'!H45+'5C1N_Delta'!H45+'5C1S_LC Col Prep'!H45+'5C1T_Northeast'!H45+'5C1U_Acadiana Ren'!H45+'5C1I_LA Key'!H45+'5C1V_Laf Ren'!H45+'5C1O_Impact'!H45+'5C1P_Vision'!H45+'5C2_LAVCA'!H45+'5C1H_Southwest'!H45+'5C1G_JS Clark'!H45+'5C1AH_BRUP'!H45+'5C1X_Tangi'!H45+'5C1Y_GEO'!H45+'5C1AI_Harmony'!H45+'5C1AJ_Athlos'!H45+'5C1AG_Collegiate'!H45+'5C1M_GEO Mid'!H45+Placeholder_Tallulah!H45</f>
        <v>0</v>
      </c>
      <c r="I45" s="337">
        <f>'5C1B_DArbonne'!I45+'5C1A_Madison'!I45+'5C1C_Intl High'!I45+'5C3_UnvView'!I45+'5C1F_L.C. Charter'!I45+'5C1E_LFNO'!I45+'5C1D_NOMMA'!I45+'5C1AE_Noble Minds'!I45+'5C1J_Jeff Chamber'!I45+'5C1Q_Advantage'!I45+'5C1AF_JCFA-Laf'!I45+'5C1W_Willow'!I45+'5C1Z_Lincoln Prep'!I45+'5C1AA_Laurel'!I45+'5C1AB_Apex'!I45+'5C1AC_Smothers'!I45+'5C1AD_Greater'!I45+'5C1R_Iberville'!I45+'5C1N_Delta'!I45+'5C1S_LC Col Prep'!I45+'5C1T_Northeast'!I45+'5C1U_Acadiana Ren'!I45+'5C1I_LA Key'!I45+'5C1V_Laf Ren'!I45+'5C1O_Impact'!I45+'5C1P_Vision'!I45+'5C2_LAVCA'!I45+'5C1H_Southwest'!I45+'5C1G_JS Clark'!I45+'5C1AH_BRUP'!I45+'5C1X_Tangi'!I45+'5C1Y_GEO'!I45+'5C1AI_Harmony'!I45+'5C1AJ_Athlos'!I45+'5C1AG_Collegiate'!I45+'5C1M_GEO Mid'!I45+Placeholder_Tallulah!I45</f>
        <v>0</v>
      </c>
      <c r="J45" s="56">
        <f>'Source Data'!J45</f>
        <v>98.223121201713838</v>
      </c>
      <c r="K45" s="74">
        <f>'5C1B_DArbonne'!K45+'5C1A_Madison'!K45+'5C1C_Intl High'!K45+'5C3_UnvView'!K45+'5C1F_L.C. Charter'!K45+'5C1E_LFNO'!K45+'5C1D_NOMMA'!K45+'5C1AE_Noble Minds'!K45+'5C1J_Jeff Chamber'!K45+'5C1Q_Advantage'!K45+'5C1AF_JCFA-Laf'!K45+'5C1W_Willow'!K45+'5C1Z_Lincoln Prep'!K45+'5C1AA_Laurel'!K45+'5C1AB_Apex'!K45+'5C1AC_Smothers'!K45+'5C1AD_Greater'!K45+'5C1R_Iberville'!K45+'5C1N_Delta'!K45+'5C1S_LC Col Prep'!K45+'5C1T_Northeast'!K45+'5C1U_Acadiana Ren'!K45+'5C1I_LA Key'!K45+'5C1V_Laf Ren'!K45+'5C1O_Impact'!K45+'5C1P_Vision'!K45+'5C2_LAVCA'!K45+'5C1H_Southwest'!K45+'5C1G_JS Clark'!K45+'5C1AH_BRUP'!K45+'5C1X_Tangi'!K45+'5C1Y_GEO'!K45+'5C1AI_Harmony'!K45+'5C1AJ_Athlos'!K45+'5C1AG_Collegiate'!K45+'5C1M_GEO Mid'!K45+Placeholder_Tallulah!K45</f>
        <v>0</v>
      </c>
      <c r="L45" s="337">
        <f>'5C1B_DArbonne'!L45+'5C1A_Madison'!L45+'5C1C_Intl High'!L45+'5C3_UnvView'!L45+'5C1F_L.C. Charter'!L45+'5C1E_LFNO'!L45+'5C1D_NOMMA'!L45+'5C1AE_Noble Minds'!L45+'5C1J_Jeff Chamber'!L45+'5C1Q_Advantage'!L45+'5C1AF_JCFA-Laf'!L45+'5C1W_Willow'!L45+'5C1Z_Lincoln Prep'!L45+'5C1AA_Laurel'!L45+'5C1AB_Apex'!L45+'5C1AC_Smothers'!L45+'5C1AD_Greater'!L45+'5C1R_Iberville'!L45+'5C1N_Delta'!L45+'5C1S_LC Col Prep'!L45+'5C1T_Northeast'!L45+'5C1U_Acadiana Ren'!L45+'5C1I_LA Key'!L45+'5C1V_Laf Ren'!L45+'5C1O_Impact'!L45+'5C1P_Vision'!L45+'5C2_LAVCA'!L45+'5C1H_Southwest'!L45+'5C1G_JS Clark'!L45+'5C1AH_BRUP'!L45+'5C1X_Tangi'!L45+'5C1Y_GEO'!L45+'5C1AI_Harmony'!L45+'5C1AJ_Athlos'!L45+'5C1AG_Collegiate'!L45+'5C1M_GEO Mid'!L45+Placeholder_Tallulah!L45</f>
        <v>0</v>
      </c>
      <c r="M45" s="56">
        <f>'Source Data'!K45</f>
        <v>2455.578030042846</v>
      </c>
      <c r="N45" s="74">
        <f>'5C1B_DArbonne'!N45+'5C1A_Madison'!N45+'5C1C_Intl High'!N45+'5C3_UnvView'!N45+'5C1F_L.C. Charter'!N45+'5C1E_LFNO'!N45+'5C1D_NOMMA'!N45+'5C1AE_Noble Minds'!N45+'5C1J_Jeff Chamber'!N45+'5C1Q_Advantage'!N45+'5C1AF_JCFA-Laf'!N45+'5C1W_Willow'!N45+'5C1Z_Lincoln Prep'!N45+'5C1AA_Laurel'!N45+'5C1AB_Apex'!N45+'5C1AC_Smothers'!N45+'5C1AD_Greater'!N45+'5C1R_Iberville'!N45+'5C1N_Delta'!N45+'5C1S_LC Col Prep'!N45+'5C1T_Northeast'!N45+'5C1U_Acadiana Ren'!N45+'5C1I_LA Key'!N45+'5C1V_Laf Ren'!N45+'5C1O_Impact'!N45+'5C1P_Vision'!N45+'5C2_LAVCA'!N45+'5C1H_Southwest'!N45+'5C1G_JS Clark'!N45+'5C1AH_BRUP'!N45+'5C1X_Tangi'!N45+'5C1Y_GEO'!N45+'5C1AI_Harmony'!N45+'5C1AJ_Athlos'!N45+'5C1AG_Collegiate'!N45+'5C1M_GEO Mid'!N45+Placeholder_Tallulah!N45</f>
        <v>0</v>
      </c>
      <c r="O45" s="337">
        <f>'5C1B_DArbonne'!O45+'5C1A_Madison'!O45+'5C1C_Intl High'!O45+'5C3_UnvView'!O45+'5C1F_L.C. Charter'!O45+'5C1E_LFNO'!O45+'5C1D_NOMMA'!O45+'5C1AE_Noble Minds'!O45+'5C1J_Jeff Chamber'!O45+'5C1Q_Advantage'!O45+'5C1AF_JCFA-Laf'!O45+'5C1W_Willow'!O45+'5C1Z_Lincoln Prep'!O45+'5C1AA_Laurel'!O45+'5C1AB_Apex'!O45+'5C1AC_Smothers'!O45+'5C1AD_Greater'!O45+'5C1R_Iberville'!O45+'5C1N_Delta'!O45+'5C1S_LC Col Prep'!O45+'5C1T_Northeast'!O45+'5C1U_Acadiana Ren'!O45+'5C1I_LA Key'!O45+'5C1V_Laf Ren'!O45+'5C1O_Impact'!O45+'5C1P_Vision'!O45+'5C2_LAVCA'!O45+'5C1H_Southwest'!O45+'5C1G_JS Clark'!O45+'5C1AH_BRUP'!O45+'5C1X_Tangi'!O45+'5C1Y_GEO'!O45+'5C1AI_Harmony'!O45+'5C1AJ_Athlos'!O45+'5C1AG_Collegiate'!O45+'5C1M_GEO Mid'!O45+Placeholder_Tallulah!O45</f>
        <v>0</v>
      </c>
      <c r="P45" s="56">
        <f>'Source Data'!L45</f>
        <v>982.2312120171382</v>
      </c>
      <c r="Q45" s="74">
        <f>'5C1B_DArbonne'!Q45+'5C1A_Madison'!Q45+'5C1C_Intl High'!Q45+'5C3_UnvView'!Q45+'5C1F_L.C. Charter'!Q45+'5C1E_LFNO'!Q45+'5C1D_NOMMA'!Q45+'5C1AE_Noble Minds'!Q45+'5C1J_Jeff Chamber'!Q45+'5C1Q_Advantage'!Q45+'5C1AF_JCFA-Laf'!Q45+'5C1W_Willow'!Q45+'5C1Z_Lincoln Prep'!Q45+'5C1AA_Laurel'!Q45+'5C1AB_Apex'!Q45+'5C1AC_Smothers'!Q45+'5C1AD_Greater'!Q45+'5C1R_Iberville'!Q45+'5C1N_Delta'!Q45+'5C1S_LC Col Prep'!Q45+'5C1T_Northeast'!Q45+'5C1U_Acadiana Ren'!Q45+'5C1I_LA Key'!Q45+'5C1V_Laf Ren'!Q45+'5C1O_Impact'!Q45+'5C1P_Vision'!Q45+'5C2_LAVCA'!Q45+'5C1H_Southwest'!Q45+'5C1G_JS Clark'!Q45+'5C1AH_BRUP'!Q45+'5C1X_Tangi'!Q45+'5C1Y_GEO'!Q45+'5C1AI_Harmony'!Q45+'5C1AJ_Athlos'!Q45+'5C1AG_Collegiate'!Q45+'5C1M_GEO Mid'!Q45+Placeholder_Tallulah!Q45</f>
        <v>0</v>
      </c>
      <c r="R45" s="93">
        <f>'5C1B_DArbonne'!R45+'5C1A_Madison'!R45+'5C1C_Intl High'!R45+'5C3_UnvView'!R45+'5C1F_L.C. Charter'!R45+'5C1E_LFNO'!R45+'5C1D_NOMMA'!R45+'5C1AE_Noble Minds'!R45+'5C1J_Jeff Chamber'!R45+'5C1Q_Advantage'!R45+'5C1AF_JCFA-Laf'!R45+'5C1W_Willow'!R45+'5C1Z_Lincoln Prep'!R45+'5C1AA_Laurel'!R45+'5C1AB_Apex'!R45+'5C1AC_Smothers'!R45+'5C1AD_Greater'!R45+'5C1R_Iberville'!R45+'5C1N_Delta'!R45+'5C1S_LC Col Prep'!R45+'5C1T_Northeast'!R45+'5C1U_Acadiana Ren'!R45+'5C1I_LA Key'!R45+'5C1V_Laf Ren'!R45+'5C1O_Impact'!R45+'5C1P_Vision'!R45+'5C2_LAVCA'!R45+'5C1H_Southwest'!R45+'5C1G_JS Clark'!R45+'5C1AH_BRUP'!R45+'5C1X_Tangi'!R45+'5C1Y_GEO'!R45+'5C1AI_Harmony'!R45+'5C1AJ_Athlos'!R45+'5C1AG_Collegiate'!R45+'5C1M_GEO Mid'!R45+Placeholder_Tallulah!R45</f>
        <v>192429</v>
      </c>
      <c r="S45" s="1373">
        <f>'5C3_UnvView'!S45+'5C2_LAVCA'!S45</f>
        <v>13747</v>
      </c>
      <c r="T45" s="56">
        <f>'5C1B_DArbonne'!S45+'5C1A_Madison'!S45+'5C1C_Intl High'!S45+'5C3_UnvView'!T45+'5C1F_L.C. Charter'!S45+'5C1E_LFNO'!S45+'5C1D_NOMMA'!S45+'5C1AE_Noble Minds'!S45+'5C1J_Jeff Chamber'!S45+'5C1Q_Advantage'!S45+'5C1AF_JCFA-Laf'!S45+'5C1W_Willow'!S45+'5C1Z_Lincoln Prep'!S45+'5C1AA_Laurel'!S45+'5C1AB_Apex'!S45+'5C1AC_Smothers'!S45+'5C1AD_Greater'!S45+'5C1R_Iberville'!S45+'5C1N_Delta'!S45+'5C1S_LC Col Prep'!S45+'5C1T_Northeast'!S45+'5C1U_Acadiana Ren'!S45+'5C1I_LA Key'!S45+'5C1V_Laf Ren'!S45+'5C1O_Impact'!S45+'5C1P_Vision'!S45+'5C2_LAVCA'!T45+'5C1H_Southwest'!S45+'5C1G_JS Clark'!S45+'5C1AH_BRUP'!S45+'5C1X_Tangi'!S45+'5C1Y_GEO'!S45+'5C1AI_Harmony'!S45+'5C1AJ_Athlos'!S45+'5C1AG_Collegiate'!S45+'5C1M_GEO Mid'!S45+Placeholder_Tallulah!S45</f>
        <v>0</v>
      </c>
      <c r="U45" s="56">
        <f>'5C1B_DArbonne'!T45+'5C1A_Madison'!T45+'5C1C_Intl High'!T45+'5C3_UnvView'!U45+'5C1F_L.C. Charter'!T45+'5C1E_LFNO'!T45+'5C1D_NOMMA'!T45+'5C1AE_Noble Minds'!T45+'5C1J_Jeff Chamber'!T45+'5C1Q_Advantage'!T45+'5C1AF_JCFA-Laf'!T45+'5C1W_Willow'!T45+'5C1Z_Lincoln Prep'!T45+'5C1AA_Laurel'!T45+'5C1AB_Apex'!T45+'5C1AC_Smothers'!T45+'5C1AD_Greater'!T45+'5C1R_Iberville'!T45+'5C1N_Delta'!T45+'5C1S_LC Col Prep'!T45+'5C1T_Northeast'!T45+'5C1U_Acadiana Ren'!T45+'5C1I_LA Key'!T45+'5C1V_Laf Ren'!T45+'5C1O_Impact'!T45+'5C1P_Vision'!T45+'5C2_LAVCA'!U45+'5C1H_Southwest'!T45+'5C1G_JS Clark'!T45+'5C1AH_BRUP'!T45+'5C1X_Tangi'!T45+'5C1Y_GEO'!T45+'5C1AI_Harmony'!T45+'5C1AJ_Athlos'!T45+'5C1AG_Collegiate'!T45+'5C1M_GEO Mid'!T45+Placeholder_Tallulah!T45</f>
        <v>0</v>
      </c>
      <c r="V45" s="57">
        <f>'5C1B_DArbonne'!U45+'5C1A_Madison'!U45+'5C1C_Intl High'!U45+'5C3_UnvView'!V45+'5C1F_L.C. Charter'!U45+'5C1E_LFNO'!U45+'5C1D_NOMMA'!U45+'5C1AE_Noble Minds'!U45+'5C1J_Jeff Chamber'!U45+'5C1Q_Advantage'!U45+'5C1AF_JCFA-Laf'!U45+'5C1W_Willow'!U45+'5C1Z_Lincoln Prep'!U45+'5C1AA_Laurel'!U45+'5C1AB_Apex'!U45+'5C1AC_Smothers'!U45+'5C1AD_Greater'!U45+'5C1R_Iberville'!U45+'5C1N_Delta'!U45+'5C1S_LC Col Prep'!U45+'5C1T_Northeast'!U45+'5C1U_Acadiana Ren'!U45+'5C1I_LA Key'!U45+'5C1V_Laf Ren'!U45+'5C1O_Impact'!U45+'5C1P_Vision'!U45+'5C2_LAVCA'!V45+'5C1H_Southwest'!U45+'5C1G_JS Clark'!U45+'5C1AH_BRUP'!U45+'5C1X_Tangi'!U45+'5C1Y_GEO'!U45+'5C1AI_Harmony'!U45+'5C1AJ_Athlos'!U45+'5C1AG_Collegiate'!U45+'5C1M_GEO Mid'!U45+Placeholder_Tallulah!U45</f>
        <v>0</v>
      </c>
      <c r="W45" s="93">
        <f>'5C1B_DArbonne'!V45+'5C1A_Madison'!V45+'5C1C_Intl High'!V45+'5C3_UnvView'!W45+'5C1F_L.C. Charter'!V45+'5C1E_LFNO'!V45+'5C1D_NOMMA'!V45+'5C1AE_Noble Minds'!V45+'5C1J_Jeff Chamber'!V45+'5C1Q_Advantage'!V45+'5C1AF_JCFA-Laf'!V45+'5C1W_Willow'!V45+'5C1Z_Lincoln Prep'!V45+'5C1AA_Laurel'!V45+'5C1AB_Apex'!V45+'5C1AC_Smothers'!V45+'5C1AD_Greater'!V45+'5C1R_Iberville'!V45+'5C1N_Delta'!V45+'5C1S_LC Col Prep'!V45+'5C1T_Northeast'!V45+'5C1U_Acadiana Ren'!V45+'5C1I_LA Key'!V45+'5C1V_Laf Ren'!V45+'5C1O_Impact'!V45+'5C1P_Vision'!V45+'5C2_LAVCA'!W45+'5C1H_Southwest'!V45+'5C1G_JS Clark'!V45+'5C1AH_BRUP'!V45+'5C1X_Tangi'!V45+'5C1Y_GEO'!V45+'5C1AI_Harmony'!V45+'5C1AJ_Athlos'!V45+'5C1AG_Collegiate'!V45+'5C1M_GEO Mid'!V45+Placeholder_Tallulah!V45</f>
        <v>0</v>
      </c>
      <c r="X45" s="74">
        <f>'5C1B_DArbonne'!W45+'5C1A_Madison'!W45+'5C1C_Intl High'!W45+'5C3_UnvView'!X45+'5C1F_L.C. Charter'!W45+'5C1E_LFNO'!W45+'5C1D_NOMMA'!W45+'5C1AE_Noble Minds'!W45+'5C1J_Jeff Chamber'!W45+'5C1Q_Advantage'!W45+'5C1AF_JCFA-Laf'!W45+'5C1W_Willow'!W45+'5C1Z_Lincoln Prep'!W45+'5C1AA_Laurel'!W45+'5C1AB_Apex'!W45+'5C1AC_Smothers'!W45+'5C1AD_Greater'!W45+'5C1R_Iberville'!W45+'5C1N_Delta'!W45+'5C1S_LC Col Prep'!W45+'5C1T_Northeast'!W45+'5C1U_Acadiana Ren'!W45+'5C1I_LA Key'!W45+'5C1V_Laf Ren'!W45+'5C1O_Impact'!W45+'5C1P_Vision'!W45+'5C2_LAVCA'!X45+'5C1H_Southwest'!W45+'5C1G_JS Clark'!W45+'5C1AH_BRUP'!W45+'5C1X_Tangi'!W45+'5C1Y_GEO'!W45+'5C1AI_Harmony'!W45+'5C1AJ_Athlos'!W45+'5C1AG_Collegiate'!W45+'5C1M_GEO Mid'!W45+Placeholder_Tallulah!W45</f>
        <v>0</v>
      </c>
      <c r="Y45" s="93">
        <f>'5C1B_DArbonne'!X45+'5C1A_Madison'!X45+'5C1C_Intl High'!X45+'5C3_UnvView'!Y45+'5C1F_L.C. Charter'!X45+'5C1E_LFNO'!X45+'5C1D_NOMMA'!X45+'5C1AE_Noble Minds'!X45+'5C1J_Jeff Chamber'!X45+'5C1Q_Advantage'!X45+'5C1AF_JCFA-Laf'!X45+'5C1W_Willow'!X45+'5C1Z_Lincoln Prep'!X45+'5C1AA_Laurel'!X45+'5C1AB_Apex'!X45+'5C1AC_Smothers'!X45+'5C1AD_Greater'!X45+'5C1R_Iberville'!X45+'5C1N_Delta'!X45+'5C1S_LC Col Prep'!X45+'5C1T_Northeast'!X45+'5C1U_Acadiana Ren'!X45+'5C1I_LA Key'!X45+'5C1V_Laf Ren'!X45+'5C1O_Impact'!X45+'5C1P_Vision'!X45+'5C2_LAVCA'!Y45+'5C1H_Southwest'!X45+'5C1G_JS Clark'!X45+'5C1AH_BRUP'!X45+'5C1X_Tangi'!X45+'5C1Y_GEO'!X45+'5C1AI_Harmony'!X45+'5C1AJ_Athlos'!X45+'5C1AG_Collegiate'!X45+'5C1M_GEO Mid'!X45+Placeholder_Tallulah!X45</f>
        <v>0</v>
      </c>
      <c r="Z45" s="56">
        <f>'5C1B_DArbonne'!Y45+'5C1A_Madison'!Y45+'5C1C_Intl High'!Y45+'5C3_UnvView'!Z45+'5C1F_L.C. Charter'!Y45+'5C1E_LFNO'!Y45+'5C1D_NOMMA'!Y45+'5C1AE_Noble Minds'!Y45+'5C1J_Jeff Chamber'!Y45+'5C1Q_Advantage'!Y45+'5C1AF_JCFA-Laf'!Y45+'5C1W_Willow'!Y45+'5C1Z_Lincoln Prep'!Y45+'5C1AA_Laurel'!Y45+'5C1AB_Apex'!Y45+'5C1AC_Smothers'!Y45+'5C1AD_Greater'!Y45+'5C1R_Iberville'!Y45+'5C1N_Delta'!Y45+'5C1S_LC Col Prep'!Y45+'5C1T_Northeast'!Y45+'5C1U_Acadiana Ren'!Y45+'5C1I_LA Key'!Y45+'5C1V_Laf Ren'!Y45+'5C1O_Impact'!Y45+'5C1P_Vision'!Y45+'5C2_LAVCA'!Z45+'5C1H_Southwest'!Y45+'5C1G_JS Clark'!Y45+'5C1AH_BRUP'!Y45+'5C1X_Tangi'!Y45+'5C1Y_GEO'!Y45+'5C1AI_Harmony'!Y45+'5C1AJ_Athlos'!Y45+'5C1AG_Collegiate'!Y45+'5C1M_GEO Mid'!Y45+Placeholder_Tallulah!Y45</f>
        <v>0</v>
      </c>
      <c r="AA45" s="93">
        <f>'5C1B_DArbonne'!Z45+'5C1A_Madison'!Z45+'5C1C_Intl High'!Z45+'5C3_UnvView'!AA45+'5C1F_L.C. Charter'!Z45+'5C1E_LFNO'!Z45+'5C1D_NOMMA'!Z45+'5C1AE_Noble Minds'!Z45+'5C1J_Jeff Chamber'!Z45+'5C1Q_Advantage'!Z45+'5C1AF_JCFA-Laf'!Z45+'5C1W_Willow'!Z45+'5C1Z_Lincoln Prep'!Z45+'5C1AA_Laurel'!Z45+'5C1AB_Apex'!Z45+'5C1AC_Smothers'!Z45+'5C1AD_Greater'!Z45+'5C1R_Iberville'!Z45+'5C1N_Delta'!Z45+'5C1S_LC Col Prep'!Z45+'5C1T_Northeast'!Z45+'5C1U_Acadiana Ren'!Z45+'5C1I_LA Key'!Z45+'5C1V_Laf Ren'!Z45+'5C1O_Impact'!Z45+'5C1P_Vision'!Z45+'5C2_LAVCA'!AA45+'5C1H_Southwest'!Z45+'5C1G_JS Clark'!Z45+'5C1AH_BRUP'!Z45+'5C1X_Tangi'!Z45+'5C1Y_GEO'!Z45+'5C1AI_Harmony'!Z45+'5C1AJ_Athlos'!Z45+'5C1AG_Collegiate'!Z45+'5C1M_GEO Mid'!Z45+Placeholder_Tallulah!Z45</f>
        <v>0</v>
      </c>
      <c r="AB45" s="56">
        <f>'5C1B_DArbonne'!AA45+'5C1A_Madison'!AA45+'5C1C_Intl High'!AA45+'5C3_UnvView'!AB45+'5C1F_L.C. Charter'!AA45+'5C1E_LFNO'!AA45+'5C1D_NOMMA'!AA45+'5C1AE_Noble Minds'!AA45+'5C1J_Jeff Chamber'!AA45+'5C1Q_Advantage'!AA45+'5C1AF_JCFA-Laf'!AA45+'5C1W_Willow'!AA45+'5C1Z_Lincoln Prep'!AA45+'5C1AA_Laurel'!AA45+'5C1AB_Apex'!AA45+'5C1AC_Smothers'!AA45+'5C1AD_Greater'!AA45+'5C1R_Iberville'!AA45+'5C1N_Delta'!AA45+'5C1S_LC Col Prep'!AA45+'5C1T_Northeast'!AA45+'5C1U_Acadiana Ren'!AA45+'5C1I_LA Key'!AA45+'5C1V_Laf Ren'!AA45+'5C1O_Impact'!AA45+'5C1P_Vision'!AA45+'5C2_LAVCA'!AB45+'5C1H_Southwest'!AA45+'5C1G_JS Clark'!AA45+'5C1AH_BRUP'!AA45+'5C1X_Tangi'!AA45+'5C1Y_GEO'!AA45+'5C1AI_Harmony'!AA45+'5C1AJ_Athlos'!AA45+'5C1AG_Collegiate'!AA45+'5C1M_GEO Mid'!AA45+Placeholder_Tallulah!AA45</f>
        <v>0</v>
      </c>
      <c r="AC45" s="56">
        <f>'5C1B_DArbonne'!AB45+'5C1A_Madison'!AB45+'5C1C_Intl High'!AB45+'5C3_UnvView'!AC45+'5C1F_L.C. Charter'!AB45+'5C1E_LFNO'!AB45+'5C1D_NOMMA'!AB45+'5C1AE_Noble Minds'!AB45+'5C1J_Jeff Chamber'!AB45+'5C1Q_Advantage'!AB45+'5C1AF_JCFA-Laf'!AB45+'5C1W_Willow'!AB45+'5C1Z_Lincoln Prep'!AB45+'5C1AA_Laurel'!AB45+'5C1AB_Apex'!AB45+'5C1AC_Smothers'!AB45+'5C1AD_Greater'!AB45+'5C1R_Iberville'!AB45+'5C1N_Delta'!AB45+'5C1S_LC Col Prep'!AB45+'5C1T_Northeast'!AB45+'5C1U_Acadiana Ren'!AB45+'5C1I_LA Key'!AB45+'5C1V_Laf Ren'!AB45+'5C1O_Impact'!AB45+'5C1P_Vision'!AB45+'5C2_LAVCA'!AC45+'5C1H_Southwest'!AB45+'5C1G_JS Clark'!AB45+'5C1AH_BRUP'!AB45+'5C1X_Tangi'!AB45+'5C1Y_GEO'!AB45+'5C1AI_Harmony'!AB45+'5C1AJ_Athlos'!AB45+'5C1AG_Collegiate'!AB45+'5C1M_GEO Mid'!AB45+Placeholder_Tallulah!AB45</f>
        <v>0</v>
      </c>
      <c r="AD45" s="93">
        <f>'5C1B_DArbonne'!AC45+'5C1A_Madison'!AC45+'5C1C_Intl High'!AC45+'5C3_UnvView'!AD45+'5C1F_L.C. Charter'!AC45+'5C1E_LFNO'!AC45+'5C1D_NOMMA'!AC45+'5C1AE_Noble Minds'!AC45+'5C1J_Jeff Chamber'!AC45+'5C1Q_Advantage'!AC45+'5C1AF_JCFA-Laf'!AC45+'5C1W_Willow'!AC45+'5C1Z_Lincoln Prep'!AC45+'5C1AA_Laurel'!AC45+'5C1AB_Apex'!AC45+'5C1AC_Smothers'!AC45+'5C1AD_Greater'!AC45+'5C1R_Iberville'!AC45+'5C1N_Delta'!AC45+'5C1S_LC Col Prep'!AC45+'5C1T_Northeast'!AC45+'5C1U_Acadiana Ren'!AC45+'5C1I_LA Key'!AC45+'5C1V_Laf Ren'!AC45+'5C1O_Impact'!AC45+'5C1P_Vision'!AC45+'5C2_LAVCA'!AD45+'5C1H_Southwest'!AC45+'5C1G_JS Clark'!AC45+'5C1AH_BRUP'!AC45+'5C1X_Tangi'!AC45+'5C1Y_GEO'!AC45+'5C1AI_Harmony'!AC45+'5C1AJ_Athlos'!AC45+'5C1AG_Collegiate'!AC45+'5C1M_GEO Mid'!AC45+Placeholder_Tallulah!AC45</f>
        <v>0</v>
      </c>
      <c r="AE45" s="97">
        <f>'5C1B_DArbonne'!AD45+'5C1A_Madison'!AD45+'5C1C_Intl High'!AD45+'5C3_UnvView'!AE45+'5C1F_L.C. Charter'!AD45+'5C1E_LFNO'!AD45+'5C1D_NOMMA'!AD45+'5C1AE_Noble Minds'!AD45+'5C1J_Jeff Chamber'!AD45+'5C1Q_Advantage'!AD45+'5C1AF_JCFA-Laf'!AD45+'5C1W_Willow'!AD45+'5C1Z_Lincoln Prep'!AD45+'5C1AA_Laurel'!AD45+'5C1AB_Apex'!AD45+'5C1AC_Smothers'!AD45+'5C1AD_Greater'!AD45+'5C1R_Iberville'!AD45+'5C1N_Delta'!AD45+'5C1S_LC Col Prep'!AD45+'5C1T_Northeast'!AD45+'5C1U_Acadiana Ren'!AD45+'5C1I_LA Key'!AD45+'5C1V_Laf Ren'!AD45+'5C1O_Impact'!AD45+'5C1P_Vision'!AD45+'5C2_LAVCA'!AE45+'5C1H_Southwest'!AD45+'5C1G_JS Clark'!AD45+'5C1AH_BRUP'!AD45+'5C1X_Tangi'!AD45+'5C1Y_GEO'!AD45+'5C1AI_Harmony'!AD45+'5C1AJ_Athlos'!AD45+'5C1AG_Collegiate'!AD45+'5C1M_GEO Mid'!AD45+Placeholder_Tallulah!AD45</f>
        <v>0</v>
      </c>
      <c r="AF45" s="75">
        <f>'Source Data'!N45</f>
        <v>5545</v>
      </c>
      <c r="AG45" s="90">
        <f>'5C1B_DArbonne'!AF45+'5C1A_Madison'!AF45+'5C1C_Intl High'!AF45+'5C3_UnvView'!AG45+'5C1F_L.C. Charter'!AF45+'5C1E_LFNO'!AF45+'5C1D_NOMMA'!AF45+'5C1AE_Noble Minds'!AF45+'5C1J_Jeff Chamber'!AF45+'5C1Q_Advantage'!AF45+'5C1AF_JCFA-Laf'!AF45+'5C1W_Willow'!AF45+'5C1Z_Lincoln Prep'!AF45+'5C1AA_Laurel'!AF45+'5C1AB_Apex'!AF45+'5C1AC_Smothers'!AF45+'5C1AD_Greater'!AF45+'5C1R_Iberville'!AF45+'5C1N_Delta'!AF45+'5C1S_LC Col Prep'!AF45+'5C1T_Northeast'!AF45+'5C1U_Acadiana Ren'!AF45+'5C1I_LA Key'!AF45+'5C1V_Laf Ren'!AF45+'5C1O_Impact'!AF45+'5C1P_Vision'!AF45+'5C2_LAVCA'!AG45+'5C1H_Southwest'!AF45+'5C1G_JS Clark'!AF45+'5C1AH_BRUP'!AF45+'5C1X_Tangi'!AF45+'5C1Y_GEO'!AF45+'5C1AI_Harmony'!AF45+'5C1AJ_Athlos'!AF45+'5C1AG_Collegiate'!AF45+'5C1M_GEO Mid'!AF45+Placeholder_Tallulah!AF45</f>
        <v>0</v>
      </c>
      <c r="AH45" s="319">
        <f>'5C1B_DArbonne'!AG45+'5C1A_Madison'!AG45+'5C1C_Intl High'!AG45+'5C3_UnvView'!AH45+'5C1F_L.C. Charter'!AG45+'5C1E_LFNO'!AG45+'5C1D_NOMMA'!AG45+'5C1AE_Noble Minds'!AG45+'5C1J_Jeff Chamber'!AG45+'5C1Q_Advantage'!AG45+'5C1AF_JCFA-Laf'!AG45+'5C1W_Willow'!AG45+'5C1Z_Lincoln Prep'!AG45+'5C1AA_Laurel'!AG45+'5C1AB_Apex'!AG45+'5C1AC_Smothers'!AG45+'5C1AD_Greater'!AG45+'5C1R_Iberville'!AG45+'5C1N_Delta'!AG45+'5C1S_LC Col Prep'!AG45+'5C1T_Northeast'!AG45+'5C1U_Acadiana Ren'!AG45+'5C1I_LA Key'!AG45+'5C1V_Laf Ren'!AG45+'5C1O_Impact'!AG45+'5C1P_Vision'!AG45+'5C2_LAVCA'!AH45+'5C1H_Southwest'!AG45+'5C1G_JS Clark'!AG45+'5C1AH_BRUP'!AG45+'5C1X_Tangi'!AG45+'5C1Y_GEO'!AG45+'5C1AI_Harmony'!AG45+'5C1AJ_Athlos'!AG45+'5C1AG_Collegiate'!AG45+'5C1M_GEO Mid'!AG45+Placeholder_Tallulah!AG45</f>
        <v>0</v>
      </c>
      <c r="AI45" s="75">
        <f>'5C1B_DArbonne'!AH45+'5C1A_Madison'!AH45+'5C1C_Intl High'!AH45+'5C3_UnvView'!AI45+'5C1F_L.C. Charter'!AH45+'5C1E_LFNO'!AH45+'5C1D_NOMMA'!AH45+'5C1AE_Noble Minds'!AH45+'5C1J_Jeff Chamber'!AH45+'5C1Q_Advantage'!AH45+'5C1AF_JCFA-Laf'!AH45+'5C1W_Willow'!AH45+'5C1Z_Lincoln Prep'!AH45+'5C1AA_Laurel'!AH45+'5C1AB_Apex'!AH45+'5C1AC_Smothers'!AH45+'5C1AD_Greater'!AH45+'5C1R_Iberville'!AH45+'5C1N_Delta'!AH45+'5C1S_LC Col Prep'!AH45+'5C1T_Northeast'!AH45+'5C1U_Acadiana Ren'!AH45+'5C1I_LA Key'!AH45+'5C1V_Laf Ren'!AH45+'5C1O_Impact'!AH45+'5C1P_Vision'!AH45+'5C2_LAVCA'!AI45+'5C1H_Southwest'!AH45+'5C1G_JS Clark'!AH45+'5C1AH_BRUP'!AH45+'5C1X_Tangi'!AH45+'5C1Y_GEO'!AH45+'5C1AI_Harmony'!AH45+'5C1AJ_Athlos'!AH45+'5C1AG_Collegiate'!AH45+'5C1M_GEO Mid'!AH45+Placeholder_Tallulah!AH45</f>
        <v>0</v>
      </c>
      <c r="AJ45" s="319">
        <f>'5C1B_DArbonne'!AI45+'5C1A_Madison'!AI45+'5C1C_Intl High'!AI45+'5C3_UnvView'!AJ45+'5C1F_L.C. Charter'!AI45+'5C1E_LFNO'!AI45+'5C1D_NOMMA'!AI45+'5C1AE_Noble Minds'!AI45+'5C1J_Jeff Chamber'!AI45+'5C1Q_Advantage'!AI45+'5C1AF_JCFA-Laf'!AI45+'5C1W_Willow'!AI45+'5C1Z_Lincoln Prep'!AI45+'5C1AA_Laurel'!AI45+'5C1AB_Apex'!AI45+'5C1AC_Smothers'!AI45+'5C1AD_Greater'!AI45+'5C1R_Iberville'!AI45+'5C1N_Delta'!AI45+'5C1S_LC Col Prep'!AI45+'5C1T_Northeast'!AI45+'5C1U_Acadiana Ren'!AI45+'5C1I_LA Key'!AI45+'5C1V_Laf Ren'!AI45+'5C1O_Impact'!AI45+'5C1P_Vision'!AI45+'5C2_LAVCA'!AJ45+'5C1H_Southwest'!AI45+'5C1G_JS Clark'!AI45+'5C1AH_BRUP'!AI45+'5C1X_Tangi'!AI45+'5C1Y_GEO'!AI45+'5C1AI_Harmony'!AI45+'5C1AJ_Athlos'!AI45+'5C1AG_Collegiate'!AI45+'5C1M_GEO Mid'!AI45+Placeholder_Tallulah!AI45</f>
        <v>0</v>
      </c>
      <c r="AK45" s="77">
        <f>'5C1B_DArbonne'!AJ45+'5C1A_Madison'!AJ45+'5C1C_Intl High'!AJ45+'5C3_UnvView'!AK45+'5C1F_L.C. Charter'!AJ45+'5C1E_LFNO'!AJ45+'5C1D_NOMMA'!AJ45+'5C1AE_Noble Minds'!AJ45+'5C1J_Jeff Chamber'!AJ45+'5C1Q_Advantage'!AJ45+'5C1AF_JCFA-Laf'!AJ45+'5C1W_Willow'!AJ45+'5C1Z_Lincoln Prep'!AJ45+'5C1AA_Laurel'!AJ45+'5C1AB_Apex'!AJ45+'5C1AC_Smothers'!AJ45+'5C1AD_Greater'!AJ45+'5C1R_Iberville'!AJ45+'5C1N_Delta'!AJ45+'5C1S_LC Col Prep'!AJ45+'5C1T_Northeast'!AJ45+'5C1U_Acadiana Ren'!AJ45+'5C1I_LA Key'!AJ45+'5C1V_Laf Ren'!AJ45+'5C1O_Impact'!AJ45+'5C1P_Vision'!AJ45+'5C2_LAVCA'!AK45+'5C1H_Southwest'!AJ45+'5C1G_JS Clark'!AJ45+'5C1AH_BRUP'!AJ45+'5C1X_Tangi'!AJ45+'5C1Y_GEO'!AJ45+'5C1AI_Harmony'!AJ45+'5C1AJ_Athlos'!AJ45+'5C1AG_Collegiate'!AJ45+'5C1M_GEO Mid'!AJ45+Placeholder_Tallulah!AJ45</f>
        <v>0</v>
      </c>
      <c r="AL45" s="76">
        <f>'5C1B_DArbonne'!AK45+'5C1A_Madison'!AK45+'5C1C_Intl High'!AK45+'5C3_UnvView'!AL45+'5C1F_L.C. Charter'!AK45+'5C1E_LFNO'!AK45+'5C1D_NOMMA'!AK45+'5C1AE_Noble Minds'!AK45+'5C1J_Jeff Chamber'!AK45+'5C1Q_Advantage'!AK45+'5C1AF_JCFA-Laf'!AK45+'5C1W_Willow'!AK45+'5C1Z_Lincoln Prep'!AK45+'5C1AA_Laurel'!AK45+'5C1AB_Apex'!AK45+'5C1AC_Smothers'!AK45+'5C1AD_Greater'!AK45+'5C1R_Iberville'!AK45+'5C1N_Delta'!AK45+'5C1S_LC Col Prep'!AK45+'5C1T_Northeast'!AK45+'5C1U_Acadiana Ren'!AK45+'5C1I_LA Key'!AK45+'5C1V_Laf Ren'!AK45+'5C1O_Impact'!AK45+'5C1P_Vision'!AK45+'5C2_LAVCA'!AL45+'5C1H_Southwest'!AK45+'5C1G_JS Clark'!AK45+'5C1AH_BRUP'!AK45+'5C1X_Tangi'!AK45+'5C1Y_GEO'!AK45+'5C1AI_Harmony'!AK45+'5C1AJ_Athlos'!AK45+'5C1AG_Collegiate'!AK45+'5C1M_GEO Mid'!AK45+Placeholder_Tallulah!AK45</f>
        <v>0</v>
      </c>
      <c r="AM45" s="90">
        <f>'5C1B_DArbonne'!AL45+'5C1A_Madison'!AL45+'5C1C_Intl High'!AL45+'5C3_UnvView'!AM45+'5C1F_L.C. Charter'!AL45+'5C1E_LFNO'!AL45+'5C1D_NOMMA'!AL45+'5C1AE_Noble Minds'!AL45+'5C1J_Jeff Chamber'!AL45+'5C1Q_Advantage'!AL45+'5C1AF_JCFA-Laf'!AL45+'5C1W_Willow'!AL45+'5C1Z_Lincoln Prep'!AL45+'5C1AA_Laurel'!AL45+'5C1AB_Apex'!AL45+'5C1AC_Smothers'!AL45+'5C1AD_Greater'!AL45+'5C1R_Iberville'!AL45+'5C1N_Delta'!AL45+'5C1S_LC Col Prep'!AL45+'5C1T_Northeast'!AL45+'5C1U_Acadiana Ren'!AL45+'5C1I_LA Key'!AL45+'5C1V_Laf Ren'!AL45+'5C1O_Impact'!AL45+'5C1P_Vision'!AL45+'5C2_LAVCA'!AM45+'5C1H_Southwest'!AL45+'5C1G_JS Clark'!AL45+'5C1AH_BRUP'!AL45+'5C1X_Tangi'!AL45+'5C1Y_GEO'!AL45+'5C1AI_Harmony'!AL45+'5C1AJ_Athlos'!AL45+'5C1AG_Collegiate'!AL45+'5C1M_GEO Mid'!AL45+Placeholder_Tallulah!AL45</f>
        <v>197125</v>
      </c>
      <c r="AN45" s="79">
        <f>'5C1B_DArbonne'!AM45+'5C1A_Madison'!AM45+'5C1C_Intl High'!AM45+'5C3_UnvView'!AN45+'5C1F_L.C. Charter'!AM45+'5C1E_LFNO'!AM45+'5C1D_NOMMA'!AM45+'5C1AE_Noble Minds'!AM45+'5C1J_Jeff Chamber'!AM45+'5C1Q_Advantage'!AM45+'5C1AF_JCFA-Laf'!AM45+'5C1W_Willow'!AM45+'5C1Z_Lincoln Prep'!AM45+'5C1AA_Laurel'!AM45+'5C1AB_Apex'!AM45+'5C1AC_Smothers'!AM45+'5C1AD_Greater'!AM45+'5C1R_Iberville'!AM45+'5C1N_Delta'!AM45+'5C1S_LC Col Prep'!AM45+'5C1T_Northeast'!AM45+'5C1U_Acadiana Ren'!AM45+'5C1I_LA Key'!AM45+'5C1V_Laf Ren'!AM45+'5C1O_Impact'!AM45+'5C1P_Vision'!AM45+'5C2_LAVCA'!AN45+'5C1H_Southwest'!AM45+'5C1G_JS Clark'!AM45+'5C1AH_BRUP'!AM45+'5C1X_Tangi'!AM45+'5C1Y_GEO'!AM45+'5C1AI_Harmony'!AM45+'5C1AJ_Athlos'!AM45+'5C1AG_Collegiate'!AM45+'5C1M_GEO Mid'!AM45+Placeholder_Tallulah!AM45</f>
        <v>0</v>
      </c>
      <c r="AO45" s="90">
        <f>'5C1B_DArbonne'!AN45+'5C1A_Madison'!AN45+'5C1C_Intl High'!AN45+'5C3_UnvView'!AO45+'5C1F_L.C. Charter'!AN45+'5C1E_LFNO'!AN45+'5C1D_NOMMA'!AN45+'5C1AE_Noble Minds'!AN45+'5C1J_Jeff Chamber'!AN45+'5C1Q_Advantage'!AN45+'5C1AF_JCFA-Laf'!AN45+'5C1W_Willow'!AN45+'5C1Z_Lincoln Prep'!AN45+'5C1AA_Laurel'!AN45+'5C1AB_Apex'!AN45+'5C1AC_Smothers'!AN45+'5C1AD_Greater'!AN45+'5C1R_Iberville'!AN45+'5C1N_Delta'!AN45+'5C1S_LC Col Prep'!AN45+'5C1T_Northeast'!AN45+'5C1U_Acadiana Ren'!AN45+'5C1I_LA Key'!AN45+'5C1V_Laf Ren'!AN45+'5C1O_Impact'!AN45+'5C1P_Vision'!AN45+'5C2_LAVCA'!AO45+'5C1H_Southwest'!AN45+'5C1G_JS Clark'!AN45+'5C1AH_BRUP'!AN45+'5C1X_Tangi'!AN45+'5C1Y_GEO'!AN45+'5C1AI_Harmony'!AN45+'5C1AJ_Athlos'!AN45+'5C1AG_Collegiate'!AN45+'5C1M_GEO Mid'!AN45+Placeholder_Tallulah!AN45</f>
        <v>0</v>
      </c>
      <c r="AP45" s="77">
        <f>'5C1B_DArbonne'!AO45+'5C1A_Madison'!AO45+'5C1C_Intl High'!AO45+'5C3_UnvView'!AP45+'5C1F_L.C. Charter'!AO45+'5C1E_LFNO'!AO45+'5C1D_NOMMA'!AO45+'5C1AE_Noble Minds'!AO45+'5C1J_Jeff Chamber'!AO45+'5C1Q_Advantage'!AO45+'5C1AF_JCFA-Laf'!AO45+'5C1W_Willow'!AO45+'5C1Z_Lincoln Prep'!AO45+'5C1AA_Laurel'!AO45+'5C1AB_Apex'!AO45+'5C1AC_Smothers'!AO45+'5C1AD_Greater'!AO45+'5C1R_Iberville'!AO45+'5C1N_Delta'!AO45+'5C1S_LC Col Prep'!AO45+'5C1T_Northeast'!AO45+'5C1U_Acadiana Ren'!AO45+'5C1I_LA Key'!AO45+'5C1V_Laf Ren'!AO45+'5C1O_Impact'!AO45+'5C1P_Vision'!AO45+'5C2_LAVCA'!AP45+'5C1H_Southwest'!AO45+'5C1G_JS Clark'!AO45+'5C1AH_BRUP'!AO45+'5C1X_Tangi'!AO45+'5C1Y_GEO'!AO45+'5C1AI_Harmony'!AO45+'5C1AJ_Athlos'!AO45+'5C1AG_Collegiate'!AO45+'5C1M_GEO Mid'!AO45+Placeholder_Tallulah!AO45</f>
        <v>0</v>
      </c>
      <c r="AQ45" s="90">
        <f>'5C1B_DArbonne'!AP45+'5C1A_Madison'!AP45+'5C1C_Intl High'!AP45+'5C3_UnvView'!AQ45+'5C1F_L.C. Charter'!AP45+'5C1E_LFNO'!AP45+'5C1D_NOMMA'!AP45+'5C1AE_Noble Minds'!AP45+'5C1J_Jeff Chamber'!AP45+'5C1Q_Advantage'!AP45+'5C1AF_JCFA-Laf'!AP45+'5C1W_Willow'!AP45+'5C1Z_Lincoln Prep'!AP45+'5C1AA_Laurel'!AP45+'5C1AB_Apex'!AP45+'5C1AC_Smothers'!AP45+'5C1AD_Greater'!AP45+'5C1R_Iberville'!AP45+'5C1N_Delta'!AP45+'5C1S_LC Col Prep'!AP45+'5C1T_Northeast'!AP45+'5C1U_Acadiana Ren'!AP45+'5C1I_LA Key'!AP45+'5C1V_Laf Ren'!AP45+'5C1O_Impact'!AP45+'5C1P_Vision'!AP45+'5C2_LAVCA'!AQ45+'5C1H_Southwest'!AP45+'5C1G_JS Clark'!AP45+'5C1AH_BRUP'!AP45+'5C1X_Tangi'!AP45+'5C1Y_GEO'!AP45+'5C1AI_Harmony'!AP45+'5C1AJ_Athlos'!AP45+'5C1AG_Collegiate'!AP45+'5C1M_GEO Mid'!AP45+Placeholder_Tallulah!AP45</f>
        <v>0</v>
      </c>
      <c r="AR45" s="77">
        <f>'5C1B_DArbonne'!AQ45+'5C1A_Madison'!AQ45+'5C1C_Intl High'!AQ45+'5C3_UnvView'!AR45+'5C1F_L.C. Charter'!AQ45+'5C1E_LFNO'!AQ45+'5C1D_NOMMA'!AQ45+'5C1AE_Noble Minds'!AQ45+'5C1J_Jeff Chamber'!AQ45+'5C1Q_Advantage'!AQ45+'5C1AF_JCFA-Laf'!AQ45+'5C1W_Willow'!AQ45+'5C1Z_Lincoln Prep'!AQ45+'5C1AA_Laurel'!AQ45+'5C1AB_Apex'!AQ45+'5C1AC_Smothers'!AQ45+'5C1AD_Greater'!AQ45+'5C1R_Iberville'!AQ45+'5C1N_Delta'!AQ45+'5C1S_LC Col Prep'!AQ45+'5C1T_Northeast'!AQ45+'5C1U_Acadiana Ren'!AQ45+'5C1I_LA Key'!AQ45+'5C1V_Laf Ren'!AQ45+'5C1O_Impact'!AQ45+'5C1P_Vision'!AQ45+'5C2_LAVCA'!AR45+'5C1H_Southwest'!AQ45+'5C1G_JS Clark'!AQ45+'5C1AH_BRUP'!AQ45+'5C1X_Tangi'!AQ45+'5C1Y_GEO'!AQ45+'5C1AI_Harmony'!AQ45+'5C1AJ_Athlos'!AQ45+'5C1AG_Collegiate'!AQ45+'5C1M_GEO Mid'!AQ45+Placeholder_Tallulah!AQ45</f>
        <v>0</v>
      </c>
      <c r="AS45" s="77">
        <f>'5C1B_DArbonne'!AR45+'5C1A_Madison'!AR45+'5C1C_Intl High'!AR45+'5C3_UnvView'!AS45+'5C1F_L.C. Charter'!AR45+'5C1E_LFNO'!AR45+'5C1D_NOMMA'!AR45+'5C1AE_Noble Minds'!AR45+'5C1J_Jeff Chamber'!AR45+'5C1Q_Advantage'!AR45+'5C1AF_JCFA-Laf'!AR45+'5C1W_Willow'!AR45+'5C1Z_Lincoln Prep'!AR45+'5C1AA_Laurel'!AR45+'5C1AB_Apex'!AR45+'5C1AC_Smothers'!AR45+'5C1AD_Greater'!AR45+'5C1R_Iberville'!AR45+'5C1N_Delta'!AR45+'5C1S_LC Col Prep'!AR45+'5C1T_Northeast'!AR45+'5C1U_Acadiana Ren'!AR45+'5C1I_LA Key'!AR45+'5C1V_Laf Ren'!AR45+'5C1O_Impact'!AR45+'5C1P_Vision'!AR45+'5C2_LAVCA'!AS45+'5C1H_Southwest'!AR45+'5C1G_JS Clark'!AR45+'5C1AH_BRUP'!AR45+'5C1X_Tangi'!AR45+'5C1Y_GEO'!AR45+'5C1AI_Harmony'!AR45+'5C1AJ_Athlos'!AR45+'5C1AG_Collegiate'!AR45+'5C1M_GEO Mid'!AR45+Placeholder_Tallulah!AR45</f>
        <v>0</v>
      </c>
      <c r="AT45" s="90">
        <f>'5C1B_DArbonne'!AS45+'5C1A_Madison'!AS45+'5C1C_Intl High'!AS45+'5C3_UnvView'!AT45+'5C1F_L.C. Charter'!AS45+'5C1E_LFNO'!AS45+'5C1D_NOMMA'!AS45+'5C1AE_Noble Minds'!AS45+'5C1J_Jeff Chamber'!AS45+'5C1Q_Advantage'!AS45+'5C1AF_JCFA-Laf'!AS45+'5C1W_Willow'!AS45+'5C1Z_Lincoln Prep'!AS45+'5C1AA_Laurel'!AS45+'5C1AB_Apex'!AS45+'5C1AC_Smothers'!AS45+'5C1AD_Greater'!AS45+'5C1R_Iberville'!AS45+'5C1N_Delta'!AS45+'5C1S_LC Col Prep'!AS45+'5C1T_Northeast'!AS45+'5C1U_Acadiana Ren'!AS45+'5C1I_LA Key'!AS45+'5C1V_Laf Ren'!AS45+'5C1O_Impact'!AS45+'5C1P_Vision'!AS45+'5C2_LAVCA'!AT45+'5C1H_Southwest'!AS45+'5C1G_JS Clark'!AS45+'5C1AH_BRUP'!AS45+'5C1X_Tangi'!AS45+'5C1Y_GEO'!AS45+'5C1AI_Harmony'!AS45+'5C1AJ_Athlos'!AS45+'5C1AG_Collegiate'!AS45+'5C1M_GEO Mid'!AS45+Placeholder_Tallulah!AS45</f>
        <v>11926</v>
      </c>
      <c r="AU45" s="78">
        <f t="shared" si="1"/>
        <v>0</v>
      </c>
      <c r="AV45" s="87">
        <f t="shared" si="2"/>
        <v>11926</v>
      </c>
      <c r="AW45" s="189"/>
      <c r="AX45" s="74" t="e">
        <f>'5C1B_DArbonne'!AU45+'5C1A_Madison'!AU45+'5C1C_Intl High'!AU45+'5C3_UnvView'!AV45+'5C1F_L.C. Charter'!AU45+'5C1E_LFNO'!AU45+'5C1D_NOMMA'!AU45+'5C1AE_Noble Minds'!AU45+'5C1J_Jeff Chamber'!AU45+'5C1Q_Advantage'!AU45+'5C1AF_JCFA-Laf'!AU45+'5C1W_Willow'!AU45+'5C1Z_Lincoln Prep'!AU45+'5C1AA_Laurel'!AU45+'5C1AB_Apex'!AU45+'5C1AC_Smothers'!AU45+'5C1AD_Greater'!AU45+'5C1R_Iberville'!AU45+'5C1N_Delta'!AU45+'5C1S_LC Col Prep'!AU45+'5C1T_Northeast'!AU45+'5C1U_Acadiana Ren'!AU45+'5C1I_LA Key'!AU45+'5C1V_Laf Ren'!AU45+'5C1O_Impact'!AU45+'5C1P_Vision'!AU45+'5C2_LAVCA'!AV45+'5C1H_Southwest'!AU45+'5C1G_JS Clark'!AU45+'5C1AH_BRUP'!AU45+'5C1X_Tangi'!AU45+'5C1Y_GEO'!AU45+'5C1AI_Harmony'!AU45+'5C1AJ_Athlos'!AU45+'5C1AG_Collegiate'!AU45+'5C1M_GEO Mid'!AU45+Placeholder_Tallulah!#REF!</f>
        <v>#REF!</v>
      </c>
      <c r="AY45" s="74">
        <f t="shared" si="3"/>
        <v>0</v>
      </c>
      <c r="AZ45" s="74" t="e">
        <f t="shared" si="4"/>
        <v>#REF!</v>
      </c>
    </row>
    <row r="46" spans="1:52" ht="16.149999999999999" customHeight="1" x14ac:dyDescent="0.2">
      <c r="A46" s="49">
        <v>40</v>
      </c>
      <c r="B46" s="50" t="s">
        <v>46</v>
      </c>
      <c r="C46" s="320">
        <f>'5C1B_DArbonne'!C46+'5C1A_Madison'!C46+'5C1C_Intl High'!C46+'5C3_UnvView'!C46+'5C1F_L.C. Charter'!C46+'5C1E_LFNO'!C46+'5C1D_NOMMA'!C46+'5C1AE_Noble Minds'!C46+'5C1J_Jeff Chamber'!C46+'5C1Q_Advantage'!C46+'5C1AF_JCFA-Laf'!C46+'5C1W_Willow'!C46+'5C1Z_Lincoln Prep'!C46+'5C1AA_Laurel'!C46+'5C1AB_Apex'!C46+'5C1AC_Smothers'!C46+'5C1AD_Greater'!C46+'5C1R_Iberville'!C46+'5C1N_Delta'!C46+'5C1S_LC Col Prep'!C46+'5C1T_Northeast'!C46+'5C1U_Acadiana Ren'!C46+'5C1I_LA Key'!C46+'5C1V_Laf Ren'!C46+'5C1O_Impact'!C46+'5C1P_Vision'!C46+'5C2_LAVCA'!C46+'5C1H_Southwest'!C46+'5C1G_JS Clark'!C46+'5C1AH_BRUP'!C46+'5C1X_Tangi'!C46+'5C1Y_GEO'!C46+'5C1AI_Harmony'!C46+'5C1AJ_Athlos'!C46+'5C1AG_Collegiate'!C46+'5C1M_GEO Mid'!C46+Placeholder_Tallulah!C46</f>
        <v>0</v>
      </c>
      <c r="D46" s="51">
        <f>'Source Data'!H46</f>
        <v>4843.6552941270829</v>
      </c>
      <c r="E46" s="80">
        <f>'5C1B_DArbonne'!E46+'5C1A_Madison'!E46+'5C1C_Intl High'!E46+'5C3_UnvView'!E46+'5C1F_L.C. Charter'!E46+'5C1E_LFNO'!E46+'5C1D_NOMMA'!E46+'5C1AE_Noble Minds'!E46+'5C1J_Jeff Chamber'!E46+'5C1Q_Advantage'!E46+'5C1AF_JCFA-Laf'!E46+'5C1W_Willow'!E46+'5C1Z_Lincoln Prep'!E46+'5C1AA_Laurel'!E46+'5C1AB_Apex'!E46+'5C1AC_Smothers'!E46+'5C1AD_Greater'!E46+'5C1R_Iberville'!E46+'5C1N_Delta'!E46+'5C1S_LC Col Prep'!E46+'5C1T_Northeast'!E46+'5C1U_Acadiana Ren'!E46+'5C1I_LA Key'!E46+'5C1V_Laf Ren'!E46+'5C1O_Impact'!E46+'5C1P_Vision'!E46+'5C2_LAVCA'!E46+'5C1H_Southwest'!E46+'5C1G_JS Clark'!E46+'5C1AH_BRUP'!E46+'5C1X_Tangi'!E46+'5C1Y_GEO'!E46+'5C1AI_Harmony'!E46+'5C1AJ_Athlos'!E46+'5C1AG_Collegiate'!E46+'5C1M_GEO Mid'!E46+Placeholder_Tallulah!E46</f>
        <v>0</v>
      </c>
      <c r="F46" s="338">
        <f>'5C1B_DArbonne'!F46+'5C1A_Madison'!F46+'5C1C_Intl High'!F46+'5C3_UnvView'!F46+'5C1F_L.C. Charter'!F46+'5C1E_LFNO'!F46+'5C1D_NOMMA'!F46+'5C1AE_Noble Minds'!F46+'5C1J_Jeff Chamber'!F46+'5C1Q_Advantage'!F46+'5C1AF_JCFA-Laf'!F46+'5C1W_Willow'!F46+'5C1Z_Lincoln Prep'!F46+'5C1AA_Laurel'!F46+'5C1AB_Apex'!F46+'5C1AC_Smothers'!F46+'5C1AD_Greater'!F46+'5C1R_Iberville'!F46+'5C1N_Delta'!F46+'5C1S_LC Col Prep'!F46+'5C1T_Northeast'!F46+'5C1U_Acadiana Ren'!F46+'5C1I_LA Key'!F46+'5C1V_Laf Ren'!F46+'5C1O_Impact'!F46+'5C1P_Vision'!F46+'5C2_LAVCA'!F46+'5C1H_Southwest'!F46+'5C1G_JS Clark'!F46+'5C1AH_BRUP'!F46+'5C1X_Tangi'!F46+'5C1Y_GEO'!F46+'5C1AI_Harmony'!F46+'5C1AJ_Athlos'!F46+'5C1AG_Collegiate'!F46+'5C1M_GEO Mid'!F46+Placeholder_Tallulah!F46</f>
        <v>0</v>
      </c>
      <c r="G46" s="51">
        <f>'Source Data'!I46</f>
        <v>644.48181238686641</v>
      </c>
      <c r="H46" s="80">
        <f>'5C1B_DArbonne'!H46+'5C1A_Madison'!H46+'5C1C_Intl High'!H46+'5C3_UnvView'!H46+'5C1F_L.C. Charter'!H46+'5C1E_LFNO'!H46+'5C1D_NOMMA'!H46+'5C1AE_Noble Minds'!H46+'5C1J_Jeff Chamber'!H46+'5C1Q_Advantage'!H46+'5C1AF_JCFA-Laf'!H46+'5C1W_Willow'!H46+'5C1Z_Lincoln Prep'!H46+'5C1AA_Laurel'!H46+'5C1AB_Apex'!H46+'5C1AC_Smothers'!H46+'5C1AD_Greater'!H46+'5C1R_Iberville'!H46+'5C1N_Delta'!H46+'5C1S_LC Col Prep'!H46+'5C1T_Northeast'!H46+'5C1U_Acadiana Ren'!H46+'5C1I_LA Key'!H46+'5C1V_Laf Ren'!H46+'5C1O_Impact'!H46+'5C1P_Vision'!H46+'5C2_LAVCA'!H46+'5C1H_Southwest'!H46+'5C1G_JS Clark'!H46+'5C1AH_BRUP'!H46+'5C1X_Tangi'!H46+'5C1Y_GEO'!H46+'5C1AI_Harmony'!H46+'5C1AJ_Athlos'!H46+'5C1AG_Collegiate'!H46+'5C1M_GEO Mid'!H46+Placeholder_Tallulah!H46</f>
        <v>0</v>
      </c>
      <c r="I46" s="338">
        <f>'5C1B_DArbonne'!I46+'5C1A_Madison'!I46+'5C1C_Intl High'!I46+'5C3_UnvView'!I46+'5C1F_L.C. Charter'!I46+'5C1E_LFNO'!I46+'5C1D_NOMMA'!I46+'5C1AE_Noble Minds'!I46+'5C1J_Jeff Chamber'!I46+'5C1Q_Advantage'!I46+'5C1AF_JCFA-Laf'!I46+'5C1W_Willow'!I46+'5C1Z_Lincoln Prep'!I46+'5C1AA_Laurel'!I46+'5C1AB_Apex'!I46+'5C1AC_Smothers'!I46+'5C1AD_Greater'!I46+'5C1R_Iberville'!I46+'5C1N_Delta'!I46+'5C1S_LC Col Prep'!I46+'5C1T_Northeast'!I46+'5C1U_Acadiana Ren'!I46+'5C1I_LA Key'!I46+'5C1V_Laf Ren'!I46+'5C1O_Impact'!I46+'5C1P_Vision'!I46+'5C2_LAVCA'!I46+'5C1H_Southwest'!I46+'5C1G_JS Clark'!I46+'5C1AH_BRUP'!I46+'5C1X_Tangi'!I46+'5C1Y_GEO'!I46+'5C1AI_Harmony'!I46+'5C1AJ_Athlos'!I46+'5C1AG_Collegiate'!I46+'5C1M_GEO Mid'!I46+Placeholder_Tallulah!I46</f>
        <v>0</v>
      </c>
      <c r="J46" s="51">
        <f>'Source Data'!J46</f>
        <v>175.76776701459988</v>
      </c>
      <c r="K46" s="80">
        <f>'5C1B_DArbonne'!K46+'5C1A_Madison'!K46+'5C1C_Intl High'!K46+'5C3_UnvView'!K46+'5C1F_L.C. Charter'!K46+'5C1E_LFNO'!K46+'5C1D_NOMMA'!K46+'5C1AE_Noble Minds'!K46+'5C1J_Jeff Chamber'!K46+'5C1Q_Advantage'!K46+'5C1AF_JCFA-Laf'!K46+'5C1W_Willow'!K46+'5C1Z_Lincoln Prep'!K46+'5C1AA_Laurel'!K46+'5C1AB_Apex'!K46+'5C1AC_Smothers'!K46+'5C1AD_Greater'!K46+'5C1R_Iberville'!K46+'5C1N_Delta'!K46+'5C1S_LC Col Prep'!K46+'5C1T_Northeast'!K46+'5C1U_Acadiana Ren'!K46+'5C1I_LA Key'!K46+'5C1V_Laf Ren'!K46+'5C1O_Impact'!K46+'5C1P_Vision'!K46+'5C2_LAVCA'!K46+'5C1H_Southwest'!K46+'5C1G_JS Clark'!K46+'5C1AH_BRUP'!K46+'5C1X_Tangi'!K46+'5C1Y_GEO'!K46+'5C1AI_Harmony'!K46+'5C1AJ_Athlos'!K46+'5C1AG_Collegiate'!K46+'5C1M_GEO Mid'!K46+Placeholder_Tallulah!K46</f>
        <v>0</v>
      </c>
      <c r="L46" s="338">
        <f>'5C1B_DArbonne'!L46+'5C1A_Madison'!L46+'5C1C_Intl High'!L46+'5C3_UnvView'!L46+'5C1F_L.C. Charter'!L46+'5C1E_LFNO'!L46+'5C1D_NOMMA'!L46+'5C1AE_Noble Minds'!L46+'5C1J_Jeff Chamber'!L46+'5C1Q_Advantage'!L46+'5C1AF_JCFA-Laf'!L46+'5C1W_Willow'!L46+'5C1Z_Lincoln Prep'!L46+'5C1AA_Laurel'!L46+'5C1AB_Apex'!L46+'5C1AC_Smothers'!L46+'5C1AD_Greater'!L46+'5C1R_Iberville'!L46+'5C1N_Delta'!L46+'5C1S_LC Col Prep'!L46+'5C1T_Northeast'!L46+'5C1U_Acadiana Ren'!L46+'5C1I_LA Key'!L46+'5C1V_Laf Ren'!L46+'5C1O_Impact'!L46+'5C1P_Vision'!L46+'5C2_LAVCA'!L46+'5C1H_Southwest'!L46+'5C1G_JS Clark'!L46+'5C1AH_BRUP'!L46+'5C1X_Tangi'!L46+'5C1Y_GEO'!L46+'5C1AI_Harmony'!L46+'5C1AJ_Athlos'!L46+'5C1AG_Collegiate'!L46+'5C1M_GEO Mid'!L46+Placeholder_Tallulah!L46</f>
        <v>0</v>
      </c>
      <c r="M46" s="51">
        <f>'Source Data'!K46</f>
        <v>4394.194175364998</v>
      </c>
      <c r="N46" s="80">
        <f>'5C1B_DArbonne'!N46+'5C1A_Madison'!N46+'5C1C_Intl High'!N46+'5C3_UnvView'!N46+'5C1F_L.C. Charter'!N46+'5C1E_LFNO'!N46+'5C1D_NOMMA'!N46+'5C1AE_Noble Minds'!N46+'5C1J_Jeff Chamber'!N46+'5C1Q_Advantage'!N46+'5C1AF_JCFA-Laf'!N46+'5C1W_Willow'!N46+'5C1Z_Lincoln Prep'!N46+'5C1AA_Laurel'!N46+'5C1AB_Apex'!N46+'5C1AC_Smothers'!N46+'5C1AD_Greater'!N46+'5C1R_Iberville'!N46+'5C1N_Delta'!N46+'5C1S_LC Col Prep'!N46+'5C1T_Northeast'!N46+'5C1U_Acadiana Ren'!N46+'5C1I_LA Key'!N46+'5C1V_Laf Ren'!N46+'5C1O_Impact'!N46+'5C1P_Vision'!N46+'5C2_LAVCA'!N46+'5C1H_Southwest'!N46+'5C1G_JS Clark'!N46+'5C1AH_BRUP'!N46+'5C1X_Tangi'!N46+'5C1Y_GEO'!N46+'5C1AI_Harmony'!N46+'5C1AJ_Athlos'!N46+'5C1AG_Collegiate'!N46+'5C1M_GEO Mid'!N46+Placeholder_Tallulah!N46</f>
        <v>0</v>
      </c>
      <c r="O46" s="338">
        <f>'5C1B_DArbonne'!O46+'5C1A_Madison'!O46+'5C1C_Intl High'!O46+'5C3_UnvView'!O46+'5C1F_L.C. Charter'!O46+'5C1E_LFNO'!O46+'5C1D_NOMMA'!O46+'5C1AE_Noble Minds'!O46+'5C1J_Jeff Chamber'!O46+'5C1Q_Advantage'!O46+'5C1AF_JCFA-Laf'!O46+'5C1W_Willow'!O46+'5C1Z_Lincoln Prep'!O46+'5C1AA_Laurel'!O46+'5C1AB_Apex'!O46+'5C1AC_Smothers'!O46+'5C1AD_Greater'!O46+'5C1R_Iberville'!O46+'5C1N_Delta'!O46+'5C1S_LC Col Prep'!O46+'5C1T_Northeast'!O46+'5C1U_Acadiana Ren'!O46+'5C1I_LA Key'!O46+'5C1V_Laf Ren'!O46+'5C1O_Impact'!O46+'5C1P_Vision'!O46+'5C2_LAVCA'!O46+'5C1H_Southwest'!O46+'5C1G_JS Clark'!O46+'5C1AH_BRUP'!O46+'5C1X_Tangi'!O46+'5C1Y_GEO'!O46+'5C1AI_Harmony'!O46+'5C1AJ_Athlos'!O46+'5C1AG_Collegiate'!O46+'5C1M_GEO Mid'!O46+Placeholder_Tallulah!O46</f>
        <v>0</v>
      </c>
      <c r="P46" s="51">
        <f>'Source Data'!L46</f>
        <v>1757.6776701459989</v>
      </c>
      <c r="Q46" s="80">
        <f>'5C1B_DArbonne'!Q46+'5C1A_Madison'!Q46+'5C1C_Intl High'!Q46+'5C3_UnvView'!Q46+'5C1F_L.C. Charter'!Q46+'5C1E_LFNO'!Q46+'5C1D_NOMMA'!Q46+'5C1AE_Noble Minds'!Q46+'5C1J_Jeff Chamber'!Q46+'5C1Q_Advantage'!Q46+'5C1AF_JCFA-Laf'!Q46+'5C1W_Willow'!Q46+'5C1Z_Lincoln Prep'!Q46+'5C1AA_Laurel'!Q46+'5C1AB_Apex'!Q46+'5C1AC_Smothers'!Q46+'5C1AD_Greater'!Q46+'5C1R_Iberville'!Q46+'5C1N_Delta'!Q46+'5C1S_LC Col Prep'!Q46+'5C1T_Northeast'!Q46+'5C1U_Acadiana Ren'!Q46+'5C1I_LA Key'!Q46+'5C1V_Laf Ren'!Q46+'5C1O_Impact'!Q46+'5C1P_Vision'!Q46+'5C2_LAVCA'!Q46+'5C1H_Southwest'!Q46+'5C1G_JS Clark'!Q46+'5C1AH_BRUP'!Q46+'5C1X_Tangi'!Q46+'5C1Y_GEO'!Q46+'5C1AI_Harmony'!Q46+'5C1AJ_Athlos'!Q46+'5C1AG_Collegiate'!Q46+'5C1M_GEO Mid'!Q46+Placeholder_Tallulah!Q46</f>
        <v>0</v>
      </c>
      <c r="R46" s="94">
        <f>'5C1B_DArbonne'!R46+'5C1A_Madison'!R46+'5C1C_Intl High'!R46+'5C3_UnvView'!R46+'5C1F_L.C. Charter'!R46+'5C1E_LFNO'!R46+'5C1D_NOMMA'!R46+'5C1AE_Noble Minds'!R46+'5C1J_Jeff Chamber'!R46+'5C1Q_Advantage'!R46+'5C1AF_JCFA-Laf'!R46+'5C1W_Willow'!R46+'5C1Z_Lincoln Prep'!R46+'5C1AA_Laurel'!R46+'5C1AB_Apex'!R46+'5C1AC_Smothers'!R46+'5C1AD_Greater'!R46+'5C1R_Iberville'!R46+'5C1N_Delta'!R46+'5C1S_LC Col Prep'!R46+'5C1T_Northeast'!R46+'5C1U_Acadiana Ren'!R46+'5C1I_LA Key'!R46+'5C1V_Laf Ren'!R46+'5C1O_Impact'!R46+'5C1P_Vision'!R46+'5C2_LAVCA'!R46+'5C1H_Southwest'!R46+'5C1G_JS Clark'!R46+'5C1AH_BRUP'!R46+'5C1X_Tangi'!R46+'5C1Y_GEO'!R46+'5C1AI_Harmony'!R46+'5C1AJ_Athlos'!R46+'5C1AG_Collegiate'!R46+'5C1M_GEO Mid'!R46+Placeholder_Tallulah!R46</f>
        <v>570707</v>
      </c>
      <c r="S46" s="1374">
        <f>'5C3_UnvView'!S46+'5C2_LAVCA'!S46</f>
        <v>60972</v>
      </c>
      <c r="T46" s="51">
        <f>'5C1B_DArbonne'!S46+'5C1A_Madison'!S46+'5C1C_Intl High'!S46+'5C3_UnvView'!T46+'5C1F_L.C. Charter'!S46+'5C1E_LFNO'!S46+'5C1D_NOMMA'!S46+'5C1AE_Noble Minds'!S46+'5C1J_Jeff Chamber'!S46+'5C1Q_Advantage'!S46+'5C1AF_JCFA-Laf'!S46+'5C1W_Willow'!S46+'5C1Z_Lincoln Prep'!S46+'5C1AA_Laurel'!S46+'5C1AB_Apex'!S46+'5C1AC_Smothers'!S46+'5C1AD_Greater'!S46+'5C1R_Iberville'!S46+'5C1N_Delta'!S46+'5C1S_LC Col Prep'!S46+'5C1T_Northeast'!S46+'5C1U_Acadiana Ren'!S46+'5C1I_LA Key'!S46+'5C1V_Laf Ren'!S46+'5C1O_Impact'!S46+'5C1P_Vision'!S46+'5C2_LAVCA'!T46+'5C1H_Southwest'!S46+'5C1G_JS Clark'!S46+'5C1AH_BRUP'!S46+'5C1X_Tangi'!S46+'5C1Y_GEO'!S46+'5C1AI_Harmony'!S46+'5C1AJ_Athlos'!S46+'5C1AG_Collegiate'!S46+'5C1M_GEO Mid'!S46+Placeholder_Tallulah!S46</f>
        <v>0</v>
      </c>
      <c r="U46" s="51">
        <f>'5C1B_DArbonne'!T46+'5C1A_Madison'!T46+'5C1C_Intl High'!T46+'5C3_UnvView'!U46+'5C1F_L.C. Charter'!T46+'5C1E_LFNO'!T46+'5C1D_NOMMA'!T46+'5C1AE_Noble Minds'!T46+'5C1J_Jeff Chamber'!T46+'5C1Q_Advantage'!T46+'5C1AF_JCFA-Laf'!T46+'5C1W_Willow'!T46+'5C1Z_Lincoln Prep'!T46+'5C1AA_Laurel'!T46+'5C1AB_Apex'!T46+'5C1AC_Smothers'!T46+'5C1AD_Greater'!T46+'5C1R_Iberville'!T46+'5C1N_Delta'!T46+'5C1S_LC Col Prep'!T46+'5C1T_Northeast'!T46+'5C1U_Acadiana Ren'!T46+'5C1I_LA Key'!T46+'5C1V_Laf Ren'!T46+'5C1O_Impact'!T46+'5C1P_Vision'!T46+'5C2_LAVCA'!U46+'5C1H_Southwest'!T46+'5C1G_JS Clark'!T46+'5C1AH_BRUP'!T46+'5C1X_Tangi'!T46+'5C1Y_GEO'!T46+'5C1AI_Harmony'!T46+'5C1AJ_Athlos'!T46+'5C1AG_Collegiate'!T46+'5C1M_GEO Mid'!T46+Placeholder_Tallulah!T46</f>
        <v>0</v>
      </c>
      <c r="V46" s="52">
        <f>'5C1B_DArbonne'!U46+'5C1A_Madison'!U46+'5C1C_Intl High'!U46+'5C3_UnvView'!V46+'5C1F_L.C. Charter'!U46+'5C1E_LFNO'!U46+'5C1D_NOMMA'!U46+'5C1AE_Noble Minds'!U46+'5C1J_Jeff Chamber'!U46+'5C1Q_Advantage'!U46+'5C1AF_JCFA-Laf'!U46+'5C1W_Willow'!U46+'5C1Z_Lincoln Prep'!U46+'5C1AA_Laurel'!U46+'5C1AB_Apex'!U46+'5C1AC_Smothers'!U46+'5C1AD_Greater'!U46+'5C1R_Iberville'!U46+'5C1N_Delta'!U46+'5C1S_LC Col Prep'!U46+'5C1T_Northeast'!U46+'5C1U_Acadiana Ren'!U46+'5C1I_LA Key'!U46+'5C1V_Laf Ren'!U46+'5C1O_Impact'!U46+'5C1P_Vision'!U46+'5C2_LAVCA'!V46+'5C1H_Southwest'!U46+'5C1G_JS Clark'!U46+'5C1AH_BRUP'!U46+'5C1X_Tangi'!U46+'5C1Y_GEO'!U46+'5C1AI_Harmony'!U46+'5C1AJ_Athlos'!U46+'5C1AG_Collegiate'!U46+'5C1M_GEO Mid'!U46+Placeholder_Tallulah!U46</f>
        <v>0</v>
      </c>
      <c r="W46" s="94">
        <f>'5C1B_DArbonne'!V46+'5C1A_Madison'!V46+'5C1C_Intl High'!V46+'5C3_UnvView'!W46+'5C1F_L.C. Charter'!V46+'5C1E_LFNO'!V46+'5C1D_NOMMA'!V46+'5C1AE_Noble Minds'!V46+'5C1J_Jeff Chamber'!V46+'5C1Q_Advantage'!V46+'5C1AF_JCFA-Laf'!V46+'5C1W_Willow'!V46+'5C1Z_Lincoln Prep'!V46+'5C1AA_Laurel'!V46+'5C1AB_Apex'!V46+'5C1AC_Smothers'!V46+'5C1AD_Greater'!V46+'5C1R_Iberville'!V46+'5C1N_Delta'!V46+'5C1S_LC Col Prep'!V46+'5C1T_Northeast'!V46+'5C1U_Acadiana Ren'!V46+'5C1I_LA Key'!V46+'5C1V_Laf Ren'!V46+'5C1O_Impact'!V46+'5C1P_Vision'!V46+'5C2_LAVCA'!W46+'5C1H_Southwest'!V46+'5C1G_JS Clark'!V46+'5C1AH_BRUP'!V46+'5C1X_Tangi'!V46+'5C1Y_GEO'!V46+'5C1AI_Harmony'!V46+'5C1AJ_Athlos'!V46+'5C1AG_Collegiate'!V46+'5C1M_GEO Mid'!V46+Placeholder_Tallulah!V46</f>
        <v>0</v>
      </c>
      <c r="X46" s="80">
        <f>'5C1B_DArbonne'!W46+'5C1A_Madison'!W46+'5C1C_Intl High'!W46+'5C3_UnvView'!X46+'5C1F_L.C. Charter'!W46+'5C1E_LFNO'!W46+'5C1D_NOMMA'!W46+'5C1AE_Noble Minds'!W46+'5C1J_Jeff Chamber'!W46+'5C1Q_Advantage'!W46+'5C1AF_JCFA-Laf'!W46+'5C1W_Willow'!W46+'5C1Z_Lincoln Prep'!W46+'5C1AA_Laurel'!W46+'5C1AB_Apex'!W46+'5C1AC_Smothers'!W46+'5C1AD_Greater'!W46+'5C1R_Iberville'!W46+'5C1N_Delta'!W46+'5C1S_LC Col Prep'!W46+'5C1T_Northeast'!W46+'5C1U_Acadiana Ren'!W46+'5C1I_LA Key'!W46+'5C1V_Laf Ren'!W46+'5C1O_Impact'!W46+'5C1P_Vision'!W46+'5C2_LAVCA'!X46+'5C1H_Southwest'!W46+'5C1G_JS Clark'!W46+'5C1AH_BRUP'!W46+'5C1X_Tangi'!W46+'5C1Y_GEO'!W46+'5C1AI_Harmony'!W46+'5C1AJ_Athlos'!W46+'5C1AG_Collegiate'!W46+'5C1M_GEO Mid'!W46+Placeholder_Tallulah!W46</f>
        <v>0</v>
      </c>
      <c r="Y46" s="94">
        <f>'5C1B_DArbonne'!X46+'5C1A_Madison'!X46+'5C1C_Intl High'!X46+'5C3_UnvView'!Y46+'5C1F_L.C. Charter'!X46+'5C1E_LFNO'!X46+'5C1D_NOMMA'!X46+'5C1AE_Noble Minds'!X46+'5C1J_Jeff Chamber'!X46+'5C1Q_Advantage'!X46+'5C1AF_JCFA-Laf'!X46+'5C1W_Willow'!X46+'5C1Z_Lincoln Prep'!X46+'5C1AA_Laurel'!X46+'5C1AB_Apex'!X46+'5C1AC_Smothers'!X46+'5C1AD_Greater'!X46+'5C1R_Iberville'!X46+'5C1N_Delta'!X46+'5C1S_LC Col Prep'!X46+'5C1T_Northeast'!X46+'5C1U_Acadiana Ren'!X46+'5C1I_LA Key'!X46+'5C1V_Laf Ren'!X46+'5C1O_Impact'!X46+'5C1P_Vision'!X46+'5C2_LAVCA'!Y46+'5C1H_Southwest'!X46+'5C1G_JS Clark'!X46+'5C1AH_BRUP'!X46+'5C1X_Tangi'!X46+'5C1Y_GEO'!X46+'5C1AI_Harmony'!X46+'5C1AJ_Athlos'!X46+'5C1AG_Collegiate'!X46+'5C1M_GEO Mid'!X46+Placeholder_Tallulah!X46</f>
        <v>0</v>
      </c>
      <c r="Z46" s="51">
        <f>'5C1B_DArbonne'!Y46+'5C1A_Madison'!Y46+'5C1C_Intl High'!Y46+'5C3_UnvView'!Z46+'5C1F_L.C. Charter'!Y46+'5C1E_LFNO'!Y46+'5C1D_NOMMA'!Y46+'5C1AE_Noble Minds'!Y46+'5C1J_Jeff Chamber'!Y46+'5C1Q_Advantage'!Y46+'5C1AF_JCFA-Laf'!Y46+'5C1W_Willow'!Y46+'5C1Z_Lincoln Prep'!Y46+'5C1AA_Laurel'!Y46+'5C1AB_Apex'!Y46+'5C1AC_Smothers'!Y46+'5C1AD_Greater'!Y46+'5C1R_Iberville'!Y46+'5C1N_Delta'!Y46+'5C1S_LC Col Prep'!Y46+'5C1T_Northeast'!Y46+'5C1U_Acadiana Ren'!Y46+'5C1I_LA Key'!Y46+'5C1V_Laf Ren'!Y46+'5C1O_Impact'!Y46+'5C1P_Vision'!Y46+'5C2_LAVCA'!Z46+'5C1H_Southwest'!Y46+'5C1G_JS Clark'!Y46+'5C1AH_BRUP'!Y46+'5C1X_Tangi'!Y46+'5C1Y_GEO'!Y46+'5C1AI_Harmony'!Y46+'5C1AJ_Athlos'!Y46+'5C1AG_Collegiate'!Y46+'5C1M_GEO Mid'!Y46+Placeholder_Tallulah!Y46</f>
        <v>0</v>
      </c>
      <c r="AA46" s="94">
        <f>'5C1B_DArbonne'!Z46+'5C1A_Madison'!Z46+'5C1C_Intl High'!Z46+'5C3_UnvView'!AA46+'5C1F_L.C. Charter'!Z46+'5C1E_LFNO'!Z46+'5C1D_NOMMA'!Z46+'5C1AE_Noble Minds'!Z46+'5C1J_Jeff Chamber'!Z46+'5C1Q_Advantage'!Z46+'5C1AF_JCFA-Laf'!Z46+'5C1W_Willow'!Z46+'5C1Z_Lincoln Prep'!Z46+'5C1AA_Laurel'!Z46+'5C1AB_Apex'!Z46+'5C1AC_Smothers'!Z46+'5C1AD_Greater'!Z46+'5C1R_Iberville'!Z46+'5C1N_Delta'!Z46+'5C1S_LC Col Prep'!Z46+'5C1T_Northeast'!Z46+'5C1U_Acadiana Ren'!Z46+'5C1I_LA Key'!Z46+'5C1V_Laf Ren'!Z46+'5C1O_Impact'!Z46+'5C1P_Vision'!Z46+'5C2_LAVCA'!AA46+'5C1H_Southwest'!Z46+'5C1G_JS Clark'!Z46+'5C1AH_BRUP'!Z46+'5C1X_Tangi'!Z46+'5C1Y_GEO'!Z46+'5C1AI_Harmony'!Z46+'5C1AJ_Athlos'!Z46+'5C1AG_Collegiate'!Z46+'5C1M_GEO Mid'!Z46+Placeholder_Tallulah!Z46</f>
        <v>0</v>
      </c>
      <c r="AB46" s="53">
        <f>'5C1B_DArbonne'!AA46+'5C1A_Madison'!AA46+'5C1C_Intl High'!AA46+'5C3_UnvView'!AB46+'5C1F_L.C. Charter'!AA46+'5C1E_LFNO'!AA46+'5C1D_NOMMA'!AA46+'5C1AE_Noble Minds'!AA46+'5C1J_Jeff Chamber'!AA46+'5C1Q_Advantage'!AA46+'5C1AF_JCFA-Laf'!AA46+'5C1W_Willow'!AA46+'5C1Z_Lincoln Prep'!AA46+'5C1AA_Laurel'!AA46+'5C1AB_Apex'!AA46+'5C1AC_Smothers'!AA46+'5C1AD_Greater'!AA46+'5C1R_Iberville'!AA46+'5C1N_Delta'!AA46+'5C1S_LC Col Prep'!AA46+'5C1T_Northeast'!AA46+'5C1U_Acadiana Ren'!AA46+'5C1I_LA Key'!AA46+'5C1V_Laf Ren'!AA46+'5C1O_Impact'!AA46+'5C1P_Vision'!AA46+'5C2_LAVCA'!AB46+'5C1H_Southwest'!AA46+'5C1G_JS Clark'!AA46+'5C1AH_BRUP'!AA46+'5C1X_Tangi'!AA46+'5C1Y_GEO'!AA46+'5C1AI_Harmony'!AA46+'5C1AJ_Athlos'!AA46+'5C1AG_Collegiate'!AA46+'5C1M_GEO Mid'!AA46+Placeholder_Tallulah!AA46</f>
        <v>0</v>
      </c>
      <c r="AC46" s="51">
        <f>'5C1B_DArbonne'!AB46+'5C1A_Madison'!AB46+'5C1C_Intl High'!AB46+'5C3_UnvView'!AC46+'5C1F_L.C. Charter'!AB46+'5C1E_LFNO'!AB46+'5C1D_NOMMA'!AB46+'5C1AE_Noble Minds'!AB46+'5C1J_Jeff Chamber'!AB46+'5C1Q_Advantage'!AB46+'5C1AF_JCFA-Laf'!AB46+'5C1W_Willow'!AB46+'5C1Z_Lincoln Prep'!AB46+'5C1AA_Laurel'!AB46+'5C1AB_Apex'!AB46+'5C1AC_Smothers'!AB46+'5C1AD_Greater'!AB46+'5C1R_Iberville'!AB46+'5C1N_Delta'!AB46+'5C1S_LC Col Prep'!AB46+'5C1T_Northeast'!AB46+'5C1U_Acadiana Ren'!AB46+'5C1I_LA Key'!AB46+'5C1V_Laf Ren'!AB46+'5C1O_Impact'!AB46+'5C1P_Vision'!AB46+'5C2_LAVCA'!AC46+'5C1H_Southwest'!AB46+'5C1G_JS Clark'!AB46+'5C1AH_BRUP'!AB46+'5C1X_Tangi'!AB46+'5C1Y_GEO'!AB46+'5C1AI_Harmony'!AB46+'5C1AJ_Athlos'!AB46+'5C1AG_Collegiate'!AB46+'5C1M_GEO Mid'!AB46+Placeholder_Tallulah!AB46</f>
        <v>0</v>
      </c>
      <c r="AD46" s="95">
        <f>'5C1B_DArbonne'!AC46+'5C1A_Madison'!AC46+'5C1C_Intl High'!AC46+'5C3_UnvView'!AD46+'5C1F_L.C. Charter'!AC46+'5C1E_LFNO'!AC46+'5C1D_NOMMA'!AC46+'5C1AE_Noble Minds'!AC46+'5C1J_Jeff Chamber'!AC46+'5C1Q_Advantage'!AC46+'5C1AF_JCFA-Laf'!AC46+'5C1W_Willow'!AC46+'5C1Z_Lincoln Prep'!AC46+'5C1AA_Laurel'!AC46+'5C1AB_Apex'!AC46+'5C1AC_Smothers'!AC46+'5C1AD_Greater'!AC46+'5C1R_Iberville'!AC46+'5C1N_Delta'!AC46+'5C1S_LC Col Prep'!AC46+'5C1T_Northeast'!AC46+'5C1U_Acadiana Ren'!AC46+'5C1I_LA Key'!AC46+'5C1V_Laf Ren'!AC46+'5C1O_Impact'!AC46+'5C1P_Vision'!AC46+'5C2_LAVCA'!AD46+'5C1H_Southwest'!AC46+'5C1G_JS Clark'!AC46+'5C1AH_BRUP'!AC46+'5C1X_Tangi'!AC46+'5C1Y_GEO'!AC46+'5C1AI_Harmony'!AC46+'5C1AJ_Athlos'!AC46+'5C1AG_Collegiate'!AC46+'5C1M_GEO Mid'!AC46+Placeholder_Tallulah!AC46</f>
        <v>0</v>
      </c>
      <c r="AE46" s="95">
        <f>'5C1B_DArbonne'!AD46+'5C1A_Madison'!AD46+'5C1C_Intl High'!AD46+'5C3_UnvView'!AE46+'5C1F_L.C. Charter'!AD46+'5C1E_LFNO'!AD46+'5C1D_NOMMA'!AD46+'5C1AE_Noble Minds'!AD46+'5C1J_Jeff Chamber'!AD46+'5C1Q_Advantage'!AD46+'5C1AF_JCFA-Laf'!AD46+'5C1W_Willow'!AD46+'5C1Z_Lincoln Prep'!AD46+'5C1AA_Laurel'!AD46+'5C1AB_Apex'!AD46+'5C1AC_Smothers'!AD46+'5C1AD_Greater'!AD46+'5C1R_Iberville'!AD46+'5C1N_Delta'!AD46+'5C1S_LC Col Prep'!AD46+'5C1T_Northeast'!AD46+'5C1U_Acadiana Ren'!AD46+'5C1I_LA Key'!AD46+'5C1V_Laf Ren'!AD46+'5C1O_Impact'!AD46+'5C1P_Vision'!AD46+'5C2_LAVCA'!AE46+'5C1H_Southwest'!AD46+'5C1G_JS Clark'!AD46+'5C1AH_BRUP'!AD46+'5C1X_Tangi'!AD46+'5C1Y_GEO'!AD46+'5C1AI_Harmony'!AD46+'5C1AJ_Athlos'!AD46+'5C1AG_Collegiate'!AD46+'5C1M_GEO Mid'!AD46+Placeholder_Tallulah!AD46</f>
        <v>0</v>
      </c>
      <c r="AF46" s="71">
        <f>'Source Data'!N46</f>
        <v>4053</v>
      </c>
      <c r="AG46" s="91">
        <f>'5C1B_DArbonne'!AF46+'5C1A_Madison'!AF46+'5C1C_Intl High'!AF46+'5C3_UnvView'!AG46+'5C1F_L.C. Charter'!AF46+'5C1E_LFNO'!AF46+'5C1D_NOMMA'!AF46+'5C1AE_Noble Minds'!AF46+'5C1J_Jeff Chamber'!AF46+'5C1Q_Advantage'!AF46+'5C1AF_JCFA-Laf'!AF46+'5C1W_Willow'!AF46+'5C1Z_Lincoln Prep'!AF46+'5C1AA_Laurel'!AF46+'5C1AB_Apex'!AF46+'5C1AC_Smothers'!AF46+'5C1AD_Greater'!AF46+'5C1R_Iberville'!AF46+'5C1N_Delta'!AF46+'5C1S_LC Col Prep'!AF46+'5C1T_Northeast'!AF46+'5C1U_Acadiana Ren'!AF46+'5C1I_LA Key'!AF46+'5C1V_Laf Ren'!AF46+'5C1O_Impact'!AF46+'5C1P_Vision'!AF46+'5C2_LAVCA'!AG46+'5C1H_Southwest'!AF46+'5C1G_JS Clark'!AF46+'5C1AH_BRUP'!AF46+'5C1X_Tangi'!AF46+'5C1Y_GEO'!AF46+'5C1AI_Harmony'!AF46+'5C1AJ_Athlos'!AF46+'5C1AG_Collegiate'!AF46+'5C1M_GEO Mid'!AF46+Placeholder_Tallulah!AF46</f>
        <v>0</v>
      </c>
      <c r="AH46" s="320">
        <f>'5C1B_DArbonne'!AG46+'5C1A_Madison'!AG46+'5C1C_Intl High'!AG46+'5C3_UnvView'!AH46+'5C1F_L.C. Charter'!AG46+'5C1E_LFNO'!AG46+'5C1D_NOMMA'!AG46+'5C1AE_Noble Minds'!AG46+'5C1J_Jeff Chamber'!AG46+'5C1Q_Advantage'!AG46+'5C1AF_JCFA-Laf'!AG46+'5C1W_Willow'!AG46+'5C1Z_Lincoln Prep'!AG46+'5C1AA_Laurel'!AG46+'5C1AB_Apex'!AG46+'5C1AC_Smothers'!AG46+'5C1AD_Greater'!AG46+'5C1R_Iberville'!AG46+'5C1N_Delta'!AG46+'5C1S_LC Col Prep'!AG46+'5C1T_Northeast'!AG46+'5C1U_Acadiana Ren'!AG46+'5C1I_LA Key'!AG46+'5C1V_Laf Ren'!AG46+'5C1O_Impact'!AG46+'5C1P_Vision'!AG46+'5C2_LAVCA'!AH46+'5C1H_Southwest'!AG46+'5C1G_JS Clark'!AG46+'5C1AH_BRUP'!AG46+'5C1X_Tangi'!AG46+'5C1Y_GEO'!AG46+'5C1AI_Harmony'!AG46+'5C1AJ_Athlos'!AG46+'5C1AG_Collegiate'!AG46+'5C1M_GEO Mid'!AG46+Placeholder_Tallulah!AG46</f>
        <v>0</v>
      </c>
      <c r="AI46" s="71">
        <f>'5C1B_DArbonne'!AH46+'5C1A_Madison'!AH46+'5C1C_Intl High'!AH46+'5C3_UnvView'!AI46+'5C1F_L.C. Charter'!AH46+'5C1E_LFNO'!AH46+'5C1D_NOMMA'!AH46+'5C1AE_Noble Minds'!AH46+'5C1J_Jeff Chamber'!AH46+'5C1Q_Advantage'!AH46+'5C1AF_JCFA-Laf'!AH46+'5C1W_Willow'!AH46+'5C1Z_Lincoln Prep'!AH46+'5C1AA_Laurel'!AH46+'5C1AB_Apex'!AH46+'5C1AC_Smothers'!AH46+'5C1AD_Greater'!AH46+'5C1R_Iberville'!AH46+'5C1N_Delta'!AH46+'5C1S_LC Col Prep'!AH46+'5C1T_Northeast'!AH46+'5C1U_Acadiana Ren'!AH46+'5C1I_LA Key'!AH46+'5C1V_Laf Ren'!AH46+'5C1O_Impact'!AH46+'5C1P_Vision'!AH46+'5C2_LAVCA'!AI46+'5C1H_Southwest'!AH46+'5C1G_JS Clark'!AH46+'5C1AH_BRUP'!AH46+'5C1X_Tangi'!AH46+'5C1Y_GEO'!AH46+'5C1AI_Harmony'!AH46+'5C1AJ_Athlos'!AH46+'5C1AG_Collegiate'!AH46+'5C1M_GEO Mid'!AH46+Placeholder_Tallulah!AH46</f>
        <v>0</v>
      </c>
      <c r="AJ46" s="320">
        <f>'5C1B_DArbonne'!AI46+'5C1A_Madison'!AI46+'5C1C_Intl High'!AI46+'5C3_UnvView'!AJ46+'5C1F_L.C. Charter'!AI46+'5C1E_LFNO'!AI46+'5C1D_NOMMA'!AI46+'5C1AE_Noble Minds'!AI46+'5C1J_Jeff Chamber'!AI46+'5C1Q_Advantage'!AI46+'5C1AF_JCFA-Laf'!AI46+'5C1W_Willow'!AI46+'5C1Z_Lincoln Prep'!AI46+'5C1AA_Laurel'!AI46+'5C1AB_Apex'!AI46+'5C1AC_Smothers'!AI46+'5C1AD_Greater'!AI46+'5C1R_Iberville'!AI46+'5C1N_Delta'!AI46+'5C1S_LC Col Prep'!AI46+'5C1T_Northeast'!AI46+'5C1U_Acadiana Ren'!AI46+'5C1I_LA Key'!AI46+'5C1V_Laf Ren'!AI46+'5C1O_Impact'!AI46+'5C1P_Vision'!AI46+'5C2_LAVCA'!AJ46+'5C1H_Southwest'!AI46+'5C1G_JS Clark'!AI46+'5C1AH_BRUP'!AI46+'5C1X_Tangi'!AI46+'5C1Y_GEO'!AI46+'5C1AI_Harmony'!AI46+'5C1AJ_Athlos'!AI46+'5C1AG_Collegiate'!AI46+'5C1M_GEO Mid'!AI46+Placeholder_Tallulah!AI46</f>
        <v>0</v>
      </c>
      <c r="AK46" s="72">
        <f>'5C1B_DArbonne'!AJ46+'5C1A_Madison'!AJ46+'5C1C_Intl High'!AJ46+'5C3_UnvView'!AK46+'5C1F_L.C. Charter'!AJ46+'5C1E_LFNO'!AJ46+'5C1D_NOMMA'!AJ46+'5C1AE_Noble Minds'!AJ46+'5C1J_Jeff Chamber'!AJ46+'5C1Q_Advantage'!AJ46+'5C1AF_JCFA-Laf'!AJ46+'5C1W_Willow'!AJ46+'5C1Z_Lincoln Prep'!AJ46+'5C1AA_Laurel'!AJ46+'5C1AB_Apex'!AJ46+'5C1AC_Smothers'!AJ46+'5C1AD_Greater'!AJ46+'5C1R_Iberville'!AJ46+'5C1N_Delta'!AJ46+'5C1S_LC Col Prep'!AJ46+'5C1T_Northeast'!AJ46+'5C1U_Acadiana Ren'!AJ46+'5C1I_LA Key'!AJ46+'5C1V_Laf Ren'!AJ46+'5C1O_Impact'!AJ46+'5C1P_Vision'!AJ46+'5C2_LAVCA'!AK46+'5C1H_Southwest'!AJ46+'5C1G_JS Clark'!AJ46+'5C1AH_BRUP'!AJ46+'5C1X_Tangi'!AJ46+'5C1Y_GEO'!AJ46+'5C1AI_Harmony'!AJ46+'5C1AJ_Athlos'!AJ46+'5C1AG_Collegiate'!AJ46+'5C1M_GEO Mid'!AJ46+Placeholder_Tallulah!AJ46</f>
        <v>0</v>
      </c>
      <c r="AL46" s="73">
        <f>'5C1B_DArbonne'!AK46+'5C1A_Madison'!AK46+'5C1C_Intl High'!AK46+'5C3_UnvView'!AL46+'5C1F_L.C. Charter'!AK46+'5C1E_LFNO'!AK46+'5C1D_NOMMA'!AK46+'5C1AE_Noble Minds'!AK46+'5C1J_Jeff Chamber'!AK46+'5C1Q_Advantage'!AK46+'5C1AF_JCFA-Laf'!AK46+'5C1W_Willow'!AK46+'5C1Z_Lincoln Prep'!AK46+'5C1AA_Laurel'!AK46+'5C1AB_Apex'!AK46+'5C1AC_Smothers'!AK46+'5C1AD_Greater'!AK46+'5C1R_Iberville'!AK46+'5C1N_Delta'!AK46+'5C1S_LC Col Prep'!AK46+'5C1T_Northeast'!AK46+'5C1U_Acadiana Ren'!AK46+'5C1I_LA Key'!AK46+'5C1V_Laf Ren'!AK46+'5C1O_Impact'!AK46+'5C1P_Vision'!AK46+'5C2_LAVCA'!AL46+'5C1H_Southwest'!AK46+'5C1G_JS Clark'!AK46+'5C1AH_BRUP'!AK46+'5C1X_Tangi'!AK46+'5C1Y_GEO'!AK46+'5C1AI_Harmony'!AK46+'5C1AJ_Athlos'!AK46+'5C1AG_Collegiate'!AK46+'5C1M_GEO Mid'!AK46+Placeholder_Tallulah!AK46</f>
        <v>0</v>
      </c>
      <c r="AM46" s="91">
        <f>'5C1B_DArbonne'!AL46+'5C1A_Madison'!AL46+'5C1C_Intl High'!AL46+'5C3_UnvView'!AM46+'5C1F_L.C. Charter'!AL46+'5C1E_LFNO'!AL46+'5C1D_NOMMA'!AL46+'5C1AE_Noble Minds'!AL46+'5C1J_Jeff Chamber'!AL46+'5C1Q_Advantage'!AL46+'5C1AF_JCFA-Laf'!AL46+'5C1W_Willow'!AL46+'5C1Z_Lincoln Prep'!AL46+'5C1AA_Laurel'!AL46+'5C1AB_Apex'!AL46+'5C1AC_Smothers'!AL46+'5C1AD_Greater'!AL46+'5C1R_Iberville'!AL46+'5C1N_Delta'!AL46+'5C1S_LC Col Prep'!AL46+'5C1T_Northeast'!AL46+'5C1U_Acadiana Ren'!AL46+'5C1I_LA Key'!AL46+'5C1V_Laf Ren'!AL46+'5C1O_Impact'!AL46+'5C1P_Vision'!AL46+'5C2_LAVCA'!AM46+'5C1H_Southwest'!AL46+'5C1G_JS Clark'!AL46+'5C1AH_BRUP'!AL46+'5C1X_Tangi'!AL46+'5C1Y_GEO'!AL46+'5C1AI_Harmony'!AL46+'5C1AJ_Athlos'!AL46+'5C1AG_Collegiate'!AL46+'5C1M_GEO Mid'!AL46+Placeholder_Tallulah!AL46</f>
        <v>401449</v>
      </c>
      <c r="AN46" s="82">
        <f>'5C1B_DArbonne'!AM46+'5C1A_Madison'!AM46+'5C1C_Intl High'!AM46+'5C3_UnvView'!AN46+'5C1F_L.C. Charter'!AM46+'5C1E_LFNO'!AM46+'5C1D_NOMMA'!AM46+'5C1AE_Noble Minds'!AM46+'5C1J_Jeff Chamber'!AM46+'5C1Q_Advantage'!AM46+'5C1AF_JCFA-Laf'!AM46+'5C1W_Willow'!AM46+'5C1Z_Lincoln Prep'!AM46+'5C1AA_Laurel'!AM46+'5C1AB_Apex'!AM46+'5C1AC_Smothers'!AM46+'5C1AD_Greater'!AM46+'5C1R_Iberville'!AM46+'5C1N_Delta'!AM46+'5C1S_LC Col Prep'!AM46+'5C1T_Northeast'!AM46+'5C1U_Acadiana Ren'!AM46+'5C1I_LA Key'!AM46+'5C1V_Laf Ren'!AM46+'5C1O_Impact'!AM46+'5C1P_Vision'!AM46+'5C2_LAVCA'!AN46+'5C1H_Southwest'!AM46+'5C1G_JS Clark'!AM46+'5C1AH_BRUP'!AM46+'5C1X_Tangi'!AM46+'5C1Y_GEO'!AM46+'5C1AI_Harmony'!AM46+'5C1AJ_Athlos'!AM46+'5C1AG_Collegiate'!AM46+'5C1M_GEO Mid'!AM46+Placeholder_Tallulah!AM46</f>
        <v>0</v>
      </c>
      <c r="AO46" s="91">
        <f>'5C1B_DArbonne'!AN46+'5C1A_Madison'!AN46+'5C1C_Intl High'!AN46+'5C3_UnvView'!AO46+'5C1F_L.C. Charter'!AN46+'5C1E_LFNO'!AN46+'5C1D_NOMMA'!AN46+'5C1AE_Noble Minds'!AN46+'5C1J_Jeff Chamber'!AN46+'5C1Q_Advantage'!AN46+'5C1AF_JCFA-Laf'!AN46+'5C1W_Willow'!AN46+'5C1Z_Lincoln Prep'!AN46+'5C1AA_Laurel'!AN46+'5C1AB_Apex'!AN46+'5C1AC_Smothers'!AN46+'5C1AD_Greater'!AN46+'5C1R_Iberville'!AN46+'5C1N_Delta'!AN46+'5C1S_LC Col Prep'!AN46+'5C1T_Northeast'!AN46+'5C1U_Acadiana Ren'!AN46+'5C1I_LA Key'!AN46+'5C1V_Laf Ren'!AN46+'5C1O_Impact'!AN46+'5C1P_Vision'!AN46+'5C2_LAVCA'!AO46+'5C1H_Southwest'!AN46+'5C1G_JS Clark'!AN46+'5C1AH_BRUP'!AN46+'5C1X_Tangi'!AN46+'5C1Y_GEO'!AN46+'5C1AI_Harmony'!AN46+'5C1AJ_Athlos'!AN46+'5C1AG_Collegiate'!AN46+'5C1M_GEO Mid'!AN46+Placeholder_Tallulah!AN46</f>
        <v>0</v>
      </c>
      <c r="AP46" s="72">
        <f>'5C1B_DArbonne'!AO46+'5C1A_Madison'!AO46+'5C1C_Intl High'!AO46+'5C3_UnvView'!AP46+'5C1F_L.C. Charter'!AO46+'5C1E_LFNO'!AO46+'5C1D_NOMMA'!AO46+'5C1AE_Noble Minds'!AO46+'5C1J_Jeff Chamber'!AO46+'5C1Q_Advantage'!AO46+'5C1AF_JCFA-Laf'!AO46+'5C1W_Willow'!AO46+'5C1Z_Lincoln Prep'!AO46+'5C1AA_Laurel'!AO46+'5C1AB_Apex'!AO46+'5C1AC_Smothers'!AO46+'5C1AD_Greater'!AO46+'5C1R_Iberville'!AO46+'5C1N_Delta'!AO46+'5C1S_LC Col Prep'!AO46+'5C1T_Northeast'!AO46+'5C1U_Acadiana Ren'!AO46+'5C1I_LA Key'!AO46+'5C1V_Laf Ren'!AO46+'5C1O_Impact'!AO46+'5C1P_Vision'!AO46+'5C2_LAVCA'!AP46+'5C1H_Southwest'!AO46+'5C1G_JS Clark'!AO46+'5C1AH_BRUP'!AO46+'5C1X_Tangi'!AO46+'5C1Y_GEO'!AO46+'5C1AI_Harmony'!AO46+'5C1AJ_Athlos'!AO46+'5C1AG_Collegiate'!AO46+'5C1M_GEO Mid'!AO46+Placeholder_Tallulah!AO46</f>
        <v>2960</v>
      </c>
      <c r="AQ46" s="91">
        <f>'5C1B_DArbonne'!AP46+'5C1A_Madison'!AP46+'5C1C_Intl High'!AP46+'5C3_UnvView'!AQ46+'5C1F_L.C. Charter'!AP46+'5C1E_LFNO'!AP46+'5C1D_NOMMA'!AP46+'5C1AE_Noble Minds'!AP46+'5C1J_Jeff Chamber'!AP46+'5C1Q_Advantage'!AP46+'5C1AF_JCFA-Laf'!AP46+'5C1W_Willow'!AP46+'5C1Z_Lincoln Prep'!AP46+'5C1AA_Laurel'!AP46+'5C1AB_Apex'!AP46+'5C1AC_Smothers'!AP46+'5C1AD_Greater'!AP46+'5C1R_Iberville'!AP46+'5C1N_Delta'!AP46+'5C1S_LC Col Prep'!AP46+'5C1T_Northeast'!AP46+'5C1U_Acadiana Ren'!AP46+'5C1I_LA Key'!AP46+'5C1V_Laf Ren'!AP46+'5C1O_Impact'!AP46+'5C1P_Vision'!AP46+'5C2_LAVCA'!AQ46+'5C1H_Southwest'!AP46+'5C1G_JS Clark'!AP46+'5C1AH_BRUP'!AP46+'5C1X_Tangi'!AP46+'5C1Y_GEO'!AP46+'5C1AI_Harmony'!AP46+'5C1AJ_Athlos'!AP46+'5C1AG_Collegiate'!AP46+'5C1M_GEO Mid'!AP46+Placeholder_Tallulah!AP46</f>
        <v>0</v>
      </c>
      <c r="AR46" s="72">
        <f>'5C1B_DArbonne'!AQ46+'5C1A_Madison'!AQ46+'5C1C_Intl High'!AQ46+'5C3_UnvView'!AR46+'5C1F_L.C. Charter'!AQ46+'5C1E_LFNO'!AQ46+'5C1D_NOMMA'!AQ46+'5C1AE_Noble Minds'!AQ46+'5C1J_Jeff Chamber'!AQ46+'5C1Q_Advantage'!AQ46+'5C1AF_JCFA-Laf'!AQ46+'5C1W_Willow'!AQ46+'5C1Z_Lincoln Prep'!AQ46+'5C1AA_Laurel'!AQ46+'5C1AB_Apex'!AQ46+'5C1AC_Smothers'!AQ46+'5C1AD_Greater'!AQ46+'5C1R_Iberville'!AQ46+'5C1N_Delta'!AQ46+'5C1S_LC Col Prep'!AQ46+'5C1T_Northeast'!AQ46+'5C1U_Acadiana Ren'!AQ46+'5C1I_LA Key'!AQ46+'5C1V_Laf Ren'!AQ46+'5C1O_Impact'!AQ46+'5C1P_Vision'!AQ46+'5C2_LAVCA'!AR46+'5C1H_Southwest'!AQ46+'5C1G_JS Clark'!AQ46+'5C1AH_BRUP'!AQ46+'5C1X_Tangi'!AQ46+'5C1Y_GEO'!AQ46+'5C1AI_Harmony'!AQ46+'5C1AJ_Athlos'!AQ46+'5C1AG_Collegiate'!AQ46+'5C1M_GEO Mid'!AQ46+Placeholder_Tallulah!AQ46</f>
        <v>0</v>
      </c>
      <c r="AS46" s="72">
        <f>'5C1B_DArbonne'!AR46+'5C1A_Madison'!AR46+'5C1C_Intl High'!AR46+'5C3_UnvView'!AS46+'5C1F_L.C. Charter'!AR46+'5C1E_LFNO'!AR46+'5C1D_NOMMA'!AR46+'5C1AE_Noble Minds'!AR46+'5C1J_Jeff Chamber'!AR46+'5C1Q_Advantage'!AR46+'5C1AF_JCFA-Laf'!AR46+'5C1W_Willow'!AR46+'5C1Z_Lincoln Prep'!AR46+'5C1AA_Laurel'!AR46+'5C1AB_Apex'!AR46+'5C1AC_Smothers'!AR46+'5C1AD_Greater'!AR46+'5C1R_Iberville'!AR46+'5C1N_Delta'!AR46+'5C1S_LC Col Prep'!AR46+'5C1T_Northeast'!AR46+'5C1U_Acadiana Ren'!AR46+'5C1I_LA Key'!AR46+'5C1V_Laf Ren'!AR46+'5C1O_Impact'!AR46+'5C1P_Vision'!AR46+'5C2_LAVCA'!AS46+'5C1H_Southwest'!AR46+'5C1G_JS Clark'!AR46+'5C1AH_BRUP'!AR46+'5C1X_Tangi'!AR46+'5C1Y_GEO'!AR46+'5C1AI_Harmony'!AR46+'5C1AJ_Athlos'!AR46+'5C1AG_Collegiate'!AR46+'5C1M_GEO Mid'!AR46+Placeholder_Tallulah!AR46</f>
        <v>0</v>
      </c>
      <c r="AT46" s="91">
        <f>'5C1B_DArbonne'!AS46+'5C1A_Madison'!AS46+'5C1C_Intl High'!AS46+'5C3_UnvView'!AT46+'5C1F_L.C. Charter'!AS46+'5C1E_LFNO'!AS46+'5C1D_NOMMA'!AS46+'5C1AE_Noble Minds'!AS46+'5C1J_Jeff Chamber'!AS46+'5C1Q_Advantage'!AS46+'5C1AF_JCFA-Laf'!AS46+'5C1W_Willow'!AS46+'5C1Z_Lincoln Prep'!AS46+'5C1AA_Laurel'!AS46+'5C1AB_Apex'!AS46+'5C1AC_Smothers'!AS46+'5C1AD_Greater'!AS46+'5C1R_Iberville'!AS46+'5C1N_Delta'!AS46+'5C1S_LC Col Prep'!AS46+'5C1T_Northeast'!AS46+'5C1U_Acadiana Ren'!AS46+'5C1I_LA Key'!AS46+'5C1V_Laf Ren'!AS46+'5C1O_Impact'!AS46+'5C1P_Vision'!AS46+'5C2_LAVCA'!AT46+'5C1H_Southwest'!AS46+'5C1G_JS Clark'!AS46+'5C1AH_BRUP'!AS46+'5C1X_Tangi'!AS46+'5C1Y_GEO'!AS46+'5C1AI_Harmony'!AS46+'5C1AJ_Athlos'!AS46+'5C1AG_Collegiate'!AS46+'5C1M_GEO Mid'!AS46+Placeholder_Tallulah!AS46</f>
        <v>36743</v>
      </c>
      <c r="AU46" s="81">
        <f t="shared" si="1"/>
        <v>0</v>
      </c>
      <c r="AV46" s="88">
        <f t="shared" si="2"/>
        <v>36743</v>
      </c>
      <c r="AW46" s="189"/>
      <c r="AX46" s="80" t="e">
        <f>'5C1B_DArbonne'!AU46+'5C1A_Madison'!AU46+'5C1C_Intl High'!AU46+'5C3_UnvView'!AV46+'5C1F_L.C. Charter'!AU46+'5C1E_LFNO'!AU46+'5C1D_NOMMA'!AU46+'5C1AE_Noble Minds'!AU46+'5C1J_Jeff Chamber'!AU46+'5C1Q_Advantage'!AU46+'5C1AF_JCFA-Laf'!AU46+'5C1W_Willow'!AU46+'5C1Z_Lincoln Prep'!AU46+'5C1AA_Laurel'!AU46+'5C1AB_Apex'!AU46+'5C1AC_Smothers'!AU46+'5C1AD_Greater'!AU46+'5C1R_Iberville'!AU46+'5C1N_Delta'!AU46+'5C1S_LC Col Prep'!AU46+'5C1T_Northeast'!AU46+'5C1U_Acadiana Ren'!AU46+'5C1I_LA Key'!AU46+'5C1V_Laf Ren'!AU46+'5C1O_Impact'!AU46+'5C1P_Vision'!AU46+'5C2_LAVCA'!AV46+'5C1H_Southwest'!AU46+'5C1G_JS Clark'!AU46+'5C1AH_BRUP'!AU46+'5C1X_Tangi'!AU46+'5C1Y_GEO'!AU46+'5C1AI_Harmony'!AU46+'5C1AJ_Athlos'!AU46+'5C1AG_Collegiate'!AU46+'5C1M_GEO Mid'!AU46+Placeholder_Tallulah!#REF!</f>
        <v>#REF!</v>
      </c>
      <c r="AY46" s="80">
        <f t="shared" si="3"/>
        <v>0</v>
      </c>
      <c r="AZ46" s="80" t="e">
        <f t="shared" si="4"/>
        <v>#REF!</v>
      </c>
    </row>
    <row r="47" spans="1:52" ht="16.149999999999999" customHeight="1" x14ac:dyDescent="0.2">
      <c r="A47" s="58">
        <v>41</v>
      </c>
      <c r="B47" s="59" t="s">
        <v>47</v>
      </c>
      <c r="C47" s="318">
        <f>'5C1B_DArbonne'!C47+'5C1A_Madison'!C47+'5C1C_Intl High'!C47+'5C3_UnvView'!C47+'5C1F_L.C. Charter'!C47+'5C1E_LFNO'!C47+'5C1D_NOMMA'!C47+'5C1AE_Noble Minds'!C47+'5C1J_Jeff Chamber'!C47+'5C1Q_Advantage'!C47+'5C1AF_JCFA-Laf'!C47+'5C1W_Willow'!C47+'5C1Z_Lincoln Prep'!C47+'5C1AA_Laurel'!C47+'5C1AB_Apex'!C47+'5C1AC_Smothers'!C47+'5C1AD_Greater'!C47+'5C1R_Iberville'!C47+'5C1N_Delta'!C47+'5C1S_LC Col Prep'!C47+'5C1T_Northeast'!C47+'5C1U_Acadiana Ren'!C47+'5C1I_LA Key'!C47+'5C1V_Laf Ren'!C47+'5C1O_Impact'!C47+'5C1P_Vision'!C47+'5C2_LAVCA'!C47+'5C1H_Southwest'!C47+'5C1G_JS Clark'!C47+'5C1AH_BRUP'!C47+'5C1X_Tangi'!C47+'5C1Y_GEO'!C47+'5C1AI_Harmony'!C47+'5C1AJ_Athlos'!C47+'5C1AG_Collegiate'!C47+'5C1M_GEO Mid'!C47+Placeholder_Tallulah!C47</f>
        <v>0</v>
      </c>
      <c r="D47" s="60">
        <f>'Source Data'!H47</f>
        <v>2834.247173471952</v>
      </c>
      <c r="E47" s="65">
        <f>'5C1B_DArbonne'!E47+'5C1A_Madison'!E47+'5C1C_Intl High'!E47+'5C3_UnvView'!E47+'5C1F_L.C. Charter'!E47+'5C1E_LFNO'!E47+'5C1D_NOMMA'!E47+'5C1AE_Noble Minds'!E47+'5C1J_Jeff Chamber'!E47+'5C1Q_Advantage'!E47+'5C1AF_JCFA-Laf'!E47+'5C1W_Willow'!E47+'5C1Z_Lincoln Prep'!E47+'5C1AA_Laurel'!E47+'5C1AB_Apex'!E47+'5C1AC_Smothers'!E47+'5C1AD_Greater'!E47+'5C1R_Iberville'!E47+'5C1N_Delta'!E47+'5C1S_LC Col Prep'!E47+'5C1T_Northeast'!E47+'5C1U_Acadiana Ren'!E47+'5C1I_LA Key'!E47+'5C1V_Laf Ren'!E47+'5C1O_Impact'!E47+'5C1P_Vision'!E47+'5C2_LAVCA'!E47+'5C1H_Southwest'!E47+'5C1G_JS Clark'!E47+'5C1AH_BRUP'!E47+'5C1X_Tangi'!E47+'5C1Y_GEO'!E47+'5C1AI_Harmony'!E47+'5C1AJ_Athlos'!E47+'5C1AG_Collegiate'!E47+'5C1M_GEO Mid'!E47+Placeholder_Tallulah!E47</f>
        <v>0</v>
      </c>
      <c r="F47" s="336">
        <f>'5C1B_DArbonne'!F47+'5C1A_Madison'!F47+'5C1C_Intl High'!F47+'5C3_UnvView'!F47+'5C1F_L.C. Charter'!F47+'5C1E_LFNO'!F47+'5C1D_NOMMA'!F47+'5C1AE_Noble Minds'!F47+'5C1J_Jeff Chamber'!F47+'5C1Q_Advantage'!F47+'5C1AF_JCFA-Laf'!F47+'5C1W_Willow'!F47+'5C1Z_Lincoln Prep'!F47+'5C1AA_Laurel'!F47+'5C1AB_Apex'!F47+'5C1AC_Smothers'!F47+'5C1AD_Greater'!F47+'5C1R_Iberville'!F47+'5C1N_Delta'!F47+'5C1S_LC Col Prep'!F47+'5C1T_Northeast'!F47+'5C1U_Acadiana Ren'!F47+'5C1I_LA Key'!F47+'5C1V_Laf Ren'!F47+'5C1O_Impact'!F47+'5C1P_Vision'!F47+'5C2_LAVCA'!F47+'5C1H_Southwest'!F47+'5C1G_JS Clark'!F47+'5C1AH_BRUP'!F47+'5C1X_Tangi'!F47+'5C1Y_GEO'!F47+'5C1AI_Harmony'!F47+'5C1AJ_Athlos'!F47+'5C1AG_Collegiate'!F47+'5C1M_GEO Mid'!F47+Placeholder_Tallulah!F47</f>
        <v>0</v>
      </c>
      <c r="G47" s="60">
        <f>'Source Data'!I47</f>
        <v>378.64303242739538</v>
      </c>
      <c r="H47" s="65">
        <f>'5C1B_DArbonne'!H47+'5C1A_Madison'!H47+'5C1C_Intl High'!H47+'5C3_UnvView'!H47+'5C1F_L.C. Charter'!H47+'5C1E_LFNO'!H47+'5C1D_NOMMA'!H47+'5C1AE_Noble Minds'!H47+'5C1J_Jeff Chamber'!H47+'5C1Q_Advantage'!H47+'5C1AF_JCFA-Laf'!H47+'5C1W_Willow'!H47+'5C1Z_Lincoln Prep'!H47+'5C1AA_Laurel'!H47+'5C1AB_Apex'!H47+'5C1AC_Smothers'!H47+'5C1AD_Greater'!H47+'5C1R_Iberville'!H47+'5C1N_Delta'!H47+'5C1S_LC Col Prep'!H47+'5C1T_Northeast'!H47+'5C1U_Acadiana Ren'!H47+'5C1I_LA Key'!H47+'5C1V_Laf Ren'!H47+'5C1O_Impact'!H47+'5C1P_Vision'!H47+'5C2_LAVCA'!H47+'5C1H_Southwest'!H47+'5C1G_JS Clark'!H47+'5C1AH_BRUP'!H47+'5C1X_Tangi'!H47+'5C1Y_GEO'!H47+'5C1AI_Harmony'!H47+'5C1AJ_Athlos'!H47+'5C1AG_Collegiate'!H47+'5C1M_GEO Mid'!H47+Placeholder_Tallulah!H47</f>
        <v>0</v>
      </c>
      <c r="I47" s="336">
        <f>'5C1B_DArbonne'!I47+'5C1A_Madison'!I47+'5C1C_Intl High'!I47+'5C3_UnvView'!I47+'5C1F_L.C. Charter'!I47+'5C1E_LFNO'!I47+'5C1D_NOMMA'!I47+'5C1AE_Noble Minds'!I47+'5C1J_Jeff Chamber'!I47+'5C1Q_Advantage'!I47+'5C1AF_JCFA-Laf'!I47+'5C1W_Willow'!I47+'5C1Z_Lincoln Prep'!I47+'5C1AA_Laurel'!I47+'5C1AB_Apex'!I47+'5C1AC_Smothers'!I47+'5C1AD_Greater'!I47+'5C1R_Iberville'!I47+'5C1N_Delta'!I47+'5C1S_LC Col Prep'!I47+'5C1T_Northeast'!I47+'5C1U_Acadiana Ren'!I47+'5C1I_LA Key'!I47+'5C1V_Laf Ren'!I47+'5C1O_Impact'!I47+'5C1P_Vision'!I47+'5C2_LAVCA'!I47+'5C1H_Southwest'!I47+'5C1G_JS Clark'!I47+'5C1AH_BRUP'!I47+'5C1X_Tangi'!I47+'5C1Y_GEO'!I47+'5C1AI_Harmony'!I47+'5C1AJ_Athlos'!I47+'5C1AG_Collegiate'!I47+'5C1M_GEO Mid'!I47+Placeholder_Tallulah!I47</f>
        <v>0</v>
      </c>
      <c r="J47" s="60">
        <f>'Source Data'!J47</f>
        <v>103.26628157110781</v>
      </c>
      <c r="K47" s="65">
        <f>'5C1B_DArbonne'!K47+'5C1A_Madison'!K47+'5C1C_Intl High'!K47+'5C3_UnvView'!K47+'5C1F_L.C. Charter'!K47+'5C1E_LFNO'!K47+'5C1D_NOMMA'!K47+'5C1AE_Noble Minds'!K47+'5C1J_Jeff Chamber'!K47+'5C1Q_Advantage'!K47+'5C1AF_JCFA-Laf'!K47+'5C1W_Willow'!K47+'5C1Z_Lincoln Prep'!K47+'5C1AA_Laurel'!K47+'5C1AB_Apex'!K47+'5C1AC_Smothers'!K47+'5C1AD_Greater'!K47+'5C1R_Iberville'!K47+'5C1N_Delta'!K47+'5C1S_LC Col Prep'!K47+'5C1T_Northeast'!K47+'5C1U_Acadiana Ren'!K47+'5C1I_LA Key'!K47+'5C1V_Laf Ren'!K47+'5C1O_Impact'!K47+'5C1P_Vision'!K47+'5C2_LAVCA'!K47+'5C1H_Southwest'!K47+'5C1G_JS Clark'!K47+'5C1AH_BRUP'!K47+'5C1X_Tangi'!K47+'5C1Y_GEO'!K47+'5C1AI_Harmony'!K47+'5C1AJ_Athlos'!K47+'5C1AG_Collegiate'!K47+'5C1M_GEO Mid'!K47+Placeholder_Tallulah!K47</f>
        <v>0</v>
      </c>
      <c r="L47" s="336">
        <f>'5C1B_DArbonne'!L47+'5C1A_Madison'!L47+'5C1C_Intl High'!L47+'5C3_UnvView'!L47+'5C1F_L.C. Charter'!L47+'5C1E_LFNO'!L47+'5C1D_NOMMA'!L47+'5C1AE_Noble Minds'!L47+'5C1J_Jeff Chamber'!L47+'5C1Q_Advantage'!L47+'5C1AF_JCFA-Laf'!L47+'5C1W_Willow'!L47+'5C1Z_Lincoln Prep'!L47+'5C1AA_Laurel'!L47+'5C1AB_Apex'!L47+'5C1AC_Smothers'!L47+'5C1AD_Greater'!L47+'5C1R_Iberville'!L47+'5C1N_Delta'!L47+'5C1S_LC Col Prep'!L47+'5C1T_Northeast'!L47+'5C1U_Acadiana Ren'!L47+'5C1I_LA Key'!L47+'5C1V_Laf Ren'!L47+'5C1O_Impact'!L47+'5C1P_Vision'!L47+'5C2_LAVCA'!L47+'5C1H_Southwest'!L47+'5C1G_JS Clark'!L47+'5C1AH_BRUP'!L47+'5C1X_Tangi'!L47+'5C1Y_GEO'!L47+'5C1AI_Harmony'!L47+'5C1AJ_Athlos'!L47+'5C1AG_Collegiate'!L47+'5C1M_GEO Mid'!L47+Placeholder_Tallulah!L47</f>
        <v>0</v>
      </c>
      <c r="M47" s="60">
        <f>'Source Data'!K47</f>
        <v>2581.6570392776953</v>
      </c>
      <c r="N47" s="65">
        <f>'5C1B_DArbonne'!N47+'5C1A_Madison'!N47+'5C1C_Intl High'!N47+'5C3_UnvView'!N47+'5C1F_L.C. Charter'!N47+'5C1E_LFNO'!N47+'5C1D_NOMMA'!N47+'5C1AE_Noble Minds'!N47+'5C1J_Jeff Chamber'!N47+'5C1Q_Advantage'!N47+'5C1AF_JCFA-Laf'!N47+'5C1W_Willow'!N47+'5C1Z_Lincoln Prep'!N47+'5C1AA_Laurel'!N47+'5C1AB_Apex'!N47+'5C1AC_Smothers'!N47+'5C1AD_Greater'!N47+'5C1R_Iberville'!N47+'5C1N_Delta'!N47+'5C1S_LC Col Prep'!N47+'5C1T_Northeast'!N47+'5C1U_Acadiana Ren'!N47+'5C1I_LA Key'!N47+'5C1V_Laf Ren'!N47+'5C1O_Impact'!N47+'5C1P_Vision'!N47+'5C2_LAVCA'!N47+'5C1H_Southwest'!N47+'5C1G_JS Clark'!N47+'5C1AH_BRUP'!N47+'5C1X_Tangi'!N47+'5C1Y_GEO'!N47+'5C1AI_Harmony'!N47+'5C1AJ_Athlos'!N47+'5C1AG_Collegiate'!N47+'5C1M_GEO Mid'!N47+Placeholder_Tallulah!N47</f>
        <v>0</v>
      </c>
      <c r="O47" s="336">
        <f>'5C1B_DArbonne'!O47+'5C1A_Madison'!O47+'5C1C_Intl High'!O47+'5C3_UnvView'!O47+'5C1F_L.C. Charter'!O47+'5C1E_LFNO'!O47+'5C1D_NOMMA'!O47+'5C1AE_Noble Minds'!O47+'5C1J_Jeff Chamber'!O47+'5C1Q_Advantage'!O47+'5C1AF_JCFA-Laf'!O47+'5C1W_Willow'!O47+'5C1Z_Lincoln Prep'!O47+'5C1AA_Laurel'!O47+'5C1AB_Apex'!O47+'5C1AC_Smothers'!O47+'5C1AD_Greater'!O47+'5C1R_Iberville'!O47+'5C1N_Delta'!O47+'5C1S_LC Col Prep'!O47+'5C1T_Northeast'!O47+'5C1U_Acadiana Ren'!O47+'5C1I_LA Key'!O47+'5C1V_Laf Ren'!O47+'5C1O_Impact'!O47+'5C1P_Vision'!O47+'5C2_LAVCA'!O47+'5C1H_Southwest'!O47+'5C1G_JS Clark'!O47+'5C1AH_BRUP'!O47+'5C1X_Tangi'!O47+'5C1Y_GEO'!O47+'5C1AI_Harmony'!O47+'5C1AJ_Athlos'!O47+'5C1AG_Collegiate'!O47+'5C1M_GEO Mid'!O47+Placeholder_Tallulah!O47</f>
        <v>0</v>
      </c>
      <c r="P47" s="60">
        <f>'Source Data'!L47</f>
        <v>1032.6628157110781</v>
      </c>
      <c r="Q47" s="65">
        <f>'5C1B_DArbonne'!Q47+'5C1A_Madison'!Q47+'5C1C_Intl High'!Q47+'5C3_UnvView'!Q47+'5C1F_L.C. Charter'!Q47+'5C1E_LFNO'!Q47+'5C1D_NOMMA'!Q47+'5C1AE_Noble Minds'!Q47+'5C1J_Jeff Chamber'!Q47+'5C1Q_Advantage'!Q47+'5C1AF_JCFA-Laf'!Q47+'5C1W_Willow'!Q47+'5C1Z_Lincoln Prep'!Q47+'5C1AA_Laurel'!Q47+'5C1AB_Apex'!Q47+'5C1AC_Smothers'!Q47+'5C1AD_Greater'!Q47+'5C1R_Iberville'!Q47+'5C1N_Delta'!Q47+'5C1S_LC Col Prep'!Q47+'5C1T_Northeast'!Q47+'5C1U_Acadiana Ren'!Q47+'5C1I_LA Key'!Q47+'5C1V_Laf Ren'!Q47+'5C1O_Impact'!Q47+'5C1P_Vision'!Q47+'5C2_LAVCA'!Q47+'5C1H_Southwest'!Q47+'5C1G_JS Clark'!Q47+'5C1AH_BRUP'!Q47+'5C1X_Tangi'!Q47+'5C1Y_GEO'!Q47+'5C1AI_Harmony'!Q47+'5C1AJ_Athlos'!Q47+'5C1AG_Collegiate'!Q47+'5C1M_GEO Mid'!Q47+Placeholder_Tallulah!Q47</f>
        <v>0</v>
      </c>
      <c r="R47" s="92">
        <f>'5C1B_DArbonne'!R47+'5C1A_Madison'!R47+'5C1C_Intl High'!R47+'5C3_UnvView'!R47+'5C1F_L.C. Charter'!R47+'5C1E_LFNO'!R47+'5C1D_NOMMA'!R47+'5C1AE_Noble Minds'!R47+'5C1J_Jeff Chamber'!R47+'5C1Q_Advantage'!R47+'5C1AF_JCFA-Laf'!R47+'5C1W_Willow'!R47+'5C1Z_Lincoln Prep'!R47+'5C1AA_Laurel'!R47+'5C1AB_Apex'!R47+'5C1AC_Smothers'!R47+'5C1AD_Greater'!R47+'5C1R_Iberville'!R47+'5C1N_Delta'!R47+'5C1S_LC Col Prep'!R47+'5C1T_Northeast'!R47+'5C1U_Acadiana Ren'!R47+'5C1I_LA Key'!R47+'5C1V_Laf Ren'!R47+'5C1O_Impact'!R47+'5C1P_Vision'!R47+'5C2_LAVCA'!R47+'5C1H_Southwest'!R47+'5C1G_JS Clark'!R47+'5C1AH_BRUP'!R47+'5C1X_Tangi'!R47+'5C1Y_GEO'!R47+'5C1AI_Harmony'!R47+'5C1AJ_Athlos'!R47+'5C1AG_Collegiate'!R47+'5C1M_GEO Mid'!R47+Placeholder_Tallulah!R47</f>
        <v>21434</v>
      </c>
      <c r="S47" s="1372">
        <f>'5C3_UnvView'!S47+'5C2_LAVCA'!S47</f>
        <v>2382</v>
      </c>
      <c r="T47" s="60">
        <f>'5C1B_DArbonne'!S47+'5C1A_Madison'!S47+'5C1C_Intl High'!S47+'5C3_UnvView'!T47+'5C1F_L.C. Charter'!S47+'5C1E_LFNO'!S47+'5C1D_NOMMA'!S47+'5C1AE_Noble Minds'!S47+'5C1J_Jeff Chamber'!S47+'5C1Q_Advantage'!S47+'5C1AF_JCFA-Laf'!S47+'5C1W_Willow'!S47+'5C1Z_Lincoln Prep'!S47+'5C1AA_Laurel'!S47+'5C1AB_Apex'!S47+'5C1AC_Smothers'!S47+'5C1AD_Greater'!S47+'5C1R_Iberville'!S47+'5C1N_Delta'!S47+'5C1S_LC Col Prep'!S47+'5C1T_Northeast'!S47+'5C1U_Acadiana Ren'!S47+'5C1I_LA Key'!S47+'5C1V_Laf Ren'!S47+'5C1O_Impact'!S47+'5C1P_Vision'!S47+'5C2_LAVCA'!T47+'5C1H_Southwest'!S47+'5C1G_JS Clark'!S47+'5C1AH_BRUP'!S47+'5C1X_Tangi'!S47+'5C1Y_GEO'!S47+'5C1AI_Harmony'!S47+'5C1AJ_Athlos'!S47+'5C1AG_Collegiate'!S47+'5C1M_GEO Mid'!S47+Placeholder_Tallulah!S47</f>
        <v>0</v>
      </c>
      <c r="U47" s="60">
        <f>'5C1B_DArbonne'!T47+'5C1A_Madison'!T47+'5C1C_Intl High'!T47+'5C3_UnvView'!U47+'5C1F_L.C. Charter'!T47+'5C1E_LFNO'!T47+'5C1D_NOMMA'!T47+'5C1AE_Noble Minds'!T47+'5C1J_Jeff Chamber'!T47+'5C1Q_Advantage'!T47+'5C1AF_JCFA-Laf'!T47+'5C1W_Willow'!T47+'5C1Z_Lincoln Prep'!T47+'5C1AA_Laurel'!T47+'5C1AB_Apex'!T47+'5C1AC_Smothers'!T47+'5C1AD_Greater'!T47+'5C1R_Iberville'!T47+'5C1N_Delta'!T47+'5C1S_LC Col Prep'!T47+'5C1T_Northeast'!T47+'5C1U_Acadiana Ren'!T47+'5C1I_LA Key'!T47+'5C1V_Laf Ren'!T47+'5C1O_Impact'!T47+'5C1P_Vision'!T47+'5C2_LAVCA'!U47+'5C1H_Southwest'!T47+'5C1G_JS Clark'!T47+'5C1AH_BRUP'!T47+'5C1X_Tangi'!T47+'5C1Y_GEO'!T47+'5C1AI_Harmony'!T47+'5C1AJ_Athlos'!T47+'5C1AG_Collegiate'!T47+'5C1M_GEO Mid'!T47+Placeholder_Tallulah!T47</f>
        <v>0</v>
      </c>
      <c r="V47" s="61">
        <f>'5C1B_DArbonne'!U47+'5C1A_Madison'!U47+'5C1C_Intl High'!U47+'5C3_UnvView'!V47+'5C1F_L.C. Charter'!U47+'5C1E_LFNO'!U47+'5C1D_NOMMA'!U47+'5C1AE_Noble Minds'!U47+'5C1J_Jeff Chamber'!U47+'5C1Q_Advantage'!U47+'5C1AF_JCFA-Laf'!U47+'5C1W_Willow'!U47+'5C1Z_Lincoln Prep'!U47+'5C1AA_Laurel'!U47+'5C1AB_Apex'!U47+'5C1AC_Smothers'!U47+'5C1AD_Greater'!U47+'5C1R_Iberville'!U47+'5C1N_Delta'!U47+'5C1S_LC Col Prep'!U47+'5C1T_Northeast'!U47+'5C1U_Acadiana Ren'!U47+'5C1I_LA Key'!U47+'5C1V_Laf Ren'!U47+'5C1O_Impact'!U47+'5C1P_Vision'!U47+'5C2_LAVCA'!V47+'5C1H_Southwest'!U47+'5C1G_JS Clark'!U47+'5C1AH_BRUP'!U47+'5C1X_Tangi'!U47+'5C1Y_GEO'!U47+'5C1AI_Harmony'!U47+'5C1AJ_Athlos'!U47+'5C1AG_Collegiate'!U47+'5C1M_GEO Mid'!U47+Placeholder_Tallulah!U47</f>
        <v>0</v>
      </c>
      <c r="W47" s="92">
        <f>'5C1B_DArbonne'!V47+'5C1A_Madison'!V47+'5C1C_Intl High'!V47+'5C3_UnvView'!W47+'5C1F_L.C. Charter'!V47+'5C1E_LFNO'!V47+'5C1D_NOMMA'!V47+'5C1AE_Noble Minds'!V47+'5C1J_Jeff Chamber'!V47+'5C1Q_Advantage'!V47+'5C1AF_JCFA-Laf'!V47+'5C1W_Willow'!V47+'5C1Z_Lincoln Prep'!V47+'5C1AA_Laurel'!V47+'5C1AB_Apex'!V47+'5C1AC_Smothers'!V47+'5C1AD_Greater'!V47+'5C1R_Iberville'!V47+'5C1N_Delta'!V47+'5C1S_LC Col Prep'!V47+'5C1T_Northeast'!V47+'5C1U_Acadiana Ren'!V47+'5C1I_LA Key'!V47+'5C1V_Laf Ren'!V47+'5C1O_Impact'!V47+'5C1P_Vision'!V47+'5C2_LAVCA'!W47+'5C1H_Southwest'!V47+'5C1G_JS Clark'!V47+'5C1AH_BRUP'!V47+'5C1X_Tangi'!V47+'5C1Y_GEO'!V47+'5C1AI_Harmony'!V47+'5C1AJ_Athlos'!V47+'5C1AG_Collegiate'!V47+'5C1M_GEO Mid'!V47+Placeholder_Tallulah!V47</f>
        <v>0</v>
      </c>
      <c r="X47" s="65">
        <f>'5C1B_DArbonne'!W47+'5C1A_Madison'!W47+'5C1C_Intl High'!W47+'5C3_UnvView'!X47+'5C1F_L.C. Charter'!W47+'5C1E_LFNO'!W47+'5C1D_NOMMA'!W47+'5C1AE_Noble Minds'!W47+'5C1J_Jeff Chamber'!W47+'5C1Q_Advantage'!W47+'5C1AF_JCFA-Laf'!W47+'5C1W_Willow'!W47+'5C1Z_Lincoln Prep'!W47+'5C1AA_Laurel'!W47+'5C1AB_Apex'!W47+'5C1AC_Smothers'!W47+'5C1AD_Greater'!W47+'5C1R_Iberville'!W47+'5C1N_Delta'!W47+'5C1S_LC Col Prep'!W47+'5C1T_Northeast'!W47+'5C1U_Acadiana Ren'!W47+'5C1I_LA Key'!W47+'5C1V_Laf Ren'!W47+'5C1O_Impact'!W47+'5C1P_Vision'!W47+'5C2_LAVCA'!X47+'5C1H_Southwest'!W47+'5C1G_JS Clark'!W47+'5C1AH_BRUP'!W47+'5C1X_Tangi'!W47+'5C1Y_GEO'!W47+'5C1AI_Harmony'!W47+'5C1AJ_Athlos'!W47+'5C1AG_Collegiate'!W47+'5C1M_GEO Mid'!W47+Placeholder_Tallulah!W47</f>
        <v>0</v>
      </c>
      <c r="Y47" s="92">
        <f>'5C1B_DArbonne'!X47+'5C1A_Madison'!X47+'5C1C_Intl High'!X47+'5C3_UnvView'!Y47+'5C1F_L.C. Charter'!X47+'5C1E_LFNO'!X47+'5C1D_NOMMA'!X47+'5C1AE_Noble Minds'!X47+'5C1J_Jeff Chamber'!X47+'5C1Q_Advantage'!X47+'5C1AF_JCFA-Laf'!X47+'5C1W_Willow'!X47+'5C1Z_Lincoln Prep'!X47+'5C1AA_Laurel'!X47+'5C1AB_Apex'!X47+'5C1AC_Smothers'!X47+'5C1AD_Greater'!X47+'5C1R_Iberville'!X47+'5C1N_Delta'!X47+'5C1S_LC Col Prep'!X47+'5C1T_Northeast'!X47+'5C1U_Acadiana Ren'!X47+'5C1I_LA Key'!X47+'5C1V_Laf Ren'!X47+'5C1O_Impact'!X47+'5C1P_Vision'!X47+'5C2_LAVCA'!Y47+'5C1H_Southwest'!X47+'5C1G_JS Clark'!X47+'5C1AH_BRUP'!X47+'5C1X_Tangi'!X47+'5C1Y_GEO'!X47+'5C1AI_Harmony'!X47+'5C1AJ_Athlos'!X47+'5C1AG_Collegiate'!X47+'5C1M_GEO Mid'!X47+Placeholder_Tallulah!X47</f>
        <v>0</v>
      </c>
      <c r="Z47" s="60">
        <f>'5C1B_DArbonne'!Y47+'5C1A_Madison'!Y47+'5C1C_Intl High'!Y47+'5C3_UnvView'!Z47+'5C1F_L.C. Charter'!Y47+'5C1E_LFNO'!Y47+'5C1D_NOMMA'!Y47+'5C1AE_Noble Minds'!Y47+'5C1J_Jeff Chamber'!Y47+'5C1Q_Advantage'!Y47+'5C1AF_JCFA-Laf'!Y47+'5C1W_Willow'!Y47+'5C1Z_Lincoln Prep'!Y47+'5C1AA_Laurel'!Y47+'5C1AB_Apex'!Y47+'5C1AC_Smothers'!Y47+'5C1AD_Greater'!Y47+'5C1R_Iberville'!Y47+'5C1N_Delta'!Y47+'5C1S_LC Col Prep'!Y47+'5C1T_Northeast'!Y47+'5C1U_Acadiana Ren'!Y47+'5C1I_LA Key'!Y47+'5C1V_Laf Ren'!Y47+'5C1O_Impact'!Y47+'5C1P_Vision'!Y47+'5C2_LAVCA'!Z47+'5C1H_Southwest'!Y47+'5C1G_JS Clark'!Y47+'5C1AH_BRUP'!Y47+'5C1X_Tangi'!Y47+'5C1Y_GEO'!Y47+'5C1AI_Harmony'!Y47+'5C1AJ_Athlos'!Y47+'5C1AG_Collegiate'!Y47+'5C1M_GEO Mid'!Y47+Placeholder_Tallulah!Y47</f>
        <v>0</v>
      </c>
      <c r="AA47" s="92">
        <f>'5C1B_DArbonne'!Z47+'5C1A_Madison'!Z47+'5C1C_Intl High'!Z47+'5C3_UnvView'!AA47+'5C1F_L.C. Charter'!Z47+'5C1E_LFNO'!Z47+'5C1D_NOMMA'!Z47+'5C1AE_Noble Minds'!Z47+'5C1J_Jeff Chamber'!Z47+'5C1Q_Advantage'!Z47+'5C1AF_JCFA-Laf'!Z47+'5C1W_Willow'!Z47+'5C1Z_Lincoln Prep'!Z47+'5C1AA_Laurel'!Z47+'5C1AB_Apex'!Z47+'5C1AC_Smothers'!Z47+'5C1AD_Greater'!Z47+'5C1R_Iberville'!Z47+'5C1N_Delta'!Z47+'5C1S_LC Col Prep'!Z47+'5C1T_Northeast'!Z47+'5C1U_Acadiana Ren'!Z47+'5C1I_LA Key'!Z47+'5C1V_Laf Ren'!Z47+'5C1O_Impact'!Z47+'5C1P_Vision'!Z47+'5C2_LAVCA'!AA47+'5C1H_Southwest'!Z47+'5C1G_JS Clark'!Z47+'5C1AH_BRUP'!Z47+'5C1X_Tangi'!Z47+'5C1Y_GEO'!Z47+'5C1AI_Harmony'!Z47+'5C1AJ_Athlos'!Z47+'5C1AG_Collegiate'!Z47+'5C1M_GEO Mid'!Z47+Placeholder_Tallulah!Z47</f>
        <v>0</v>
      </c>
      <c r="AB47" s="60">
        <f>'5C1B_DArbonne'!AA47+'5C1A_Madison'!AA47+'5C1C_Intl High'!AA47+'5C3_UnvView'!AB47+'5C1F_L.C. Charter'!AA47+'5C1E_LFNO'!AA47+'5C1D_NOMMA'!AA47+'5C1AE_Noble Minds'!AA47+'5C1J_Jeff Chamber'!AA47+'5C1Q_Advantage'!AA47+'5C1AF_JCFA-Laf'!AA47+'5C1W_Willow'!AA47+'5C1Z_Lincoln Prep'!AA47+'5C1AA_Laurel'!AA47+'5C1AB_Apex'!AA47+'5C1AC_Smothers'!AA47+'5C1AD_Greater'!AA47+'5C1R_Iberville'!AA47+'5C1N_Delta'!AA47+'5C1S_LC Col Prep'!AA47+'5C1T_Northeast'!AA47+'5C1U_Acadiana Ren'!AA47+'5C1I_LA Key'!AA47+'5C1V_Laf Ren'!AA47+'5C1O_Impact'!AA47+'5C1P_Vision'!AA47+'5C2_LAVCA'!AB47+'5C1H_Southwest'!AA47+'5C1G_JS Clark'!AA47+'5C1AH_BRUP'!AA47+'5C1X_Tangi'!AA47+'5C1Y_GEO'!AA47+'5C1AI_Harmony'!AA47+'5C1AJ_Athlos'!AA47+'5C1AG_Collegiate'!AA47+'5C1M_GEO Mid'!AA47+Placeholder_Tallulah!AA47</f>
        <v>0</v>
      </c>
      <c r="AC47" s="60">
        <f>'5C1B_DArbonne'!AB47+'5C1A_Madison'!AB47+'5C1C_Intl High'!AB47+'5C3_UnvView'!AC47+'5C1F_L.C. Charter'!AB47+'5C1E_LFNO'!AB47+'5C1D_NOMMA'!AB47+'5C1AE_Noble Minds'!AB47+'5C1J_Jeff Chamber'!AB47+'5C1Q_Advantage'!AB47+'5C1AF_JCFA-Laf'!AB47+'5C1W_Willow'!AB47+'5C1Z_Lincoln Prep'!AB47+'5C1AA_Laurel'!AB47+'5C1AB_Apex'!AB47+'5C1AC_Smothers'!AB47+'5C1AD_Greater'!AB47+'5C1R_Iberville'!AB47+'5C1N_Delta'!AB47+'5C1S_LC Col Prep'!AB47+'5C1T_Northeast'!AB47+'5C1U_Acadiana Ren'!AB47+'5C1I_LA Key'!AB47+'5C1V_Laf Ren'!AB47+'5C1O_Impact'!AB47+'5C1P_Vision'!AB47+'5C2_LAVCA'!AC47+'5C1H_Southwest'!AB47+'5C1G_JS Clark'!AB47+'5C1AH_BRUP'!AB47+'5C1X_Tangi'!AB47+'5C1Y_GEO'!AB47+'5C1AI_Harmony'!AB47+'5C1AJ_Athlos'!AB47+'5C1AG_Collegiate'!AB47+'5C1M_GEO Mid'!AB47+Placeholder_Tallulah!AB47</f>
        <v>0</v>
      </c>
      <c r="AD47" s="92">
        <f>'5C1B_DArbonne'!AC47+'5C1A_Madison'!AC47+'5C1C_Intl High'!AC47+'5C3_UnvView'!AD47+'5C1F_L.C. Charter'!AC47+'5C1E_LFNO'!AC47+'5C1D_NOMMA'!AC47+'5C1AE_Noble Minds'!AC47+'5C1J_Jeff Chamber'!AC47+'5C1Q_Advantage'!AC47+'5C1AF_JCFA-Laf'!AC47+'5C1W_Willow'!AC47+'5C1Z_Lincoln Prep'!AC47+'5C1AA_Laurel'!AC47+'5C1AB_Apex'!AC47+'5C1AC_Smothers'!AC47+'5C1AD_Greater'!AC47+'5C1R_Iberville'!AC47+'5C1N_Delta'!AC47+'5C1S_LC Col Prep'!AC47+'5C1T_Northeast'!AC47+'5C1U_Acadiana Ren'!AC47+'5C1I_LA Key'!AC47+'5C1V_Laf Ren'!AC47+'5C1O_Impact'!AC47+'5C1P_Vision'!AC47+'5C2_LAVCA'!AD47+'5C1H_Southwest'!AC47+'5C1G_JS Clark'!AC47+'5C1AH_BRUP'!AC47+'5C1X_Tangi'!AC47+'5C1Y_GEO'!AC47+'5C1AI_Harmony'!AC47+'5C1AJ_Athlos'!AC47+'5C1AG_Collegiate'!AC47+'5C1M_GEO Mid'!AC47+Placeholder_Tallulah!AC47</f>
        <v>0</v>
      </c>
      <c r="AE47" s="96">
        <f>'5C1B_DArbonne'!AD47+'5C1A_Madison'!AD47+'5C1C_Intl High'!AD47+'5C3_UnvView'!AE47+'5C1F_L.C. Charter'!AD47+'5C1E_LFNO'!AD47+'5C1D_NOMMA'!AD47+'5C1AE_Noble Minds'!AD47+'5C1J_Jeff Chamber'!AD47+'5C1Q_Advantage'!AD47+'5C1AF_JCFA-Laf'!AD47+'5C1W_Willow'!AD47+'5C1Z_Lincoln Prep'!AD47+'5C1AA_Laurel'!AD47+'5C1AB_Apex'!AD47+'5C1AC_Smothers'!AD47+'5C1AD_Greater'!AD47+'5C1R_Iberville'!AD47+'5C1N_Delta'!AD47+'5C1S_LC Col Prep'!AD47+'5C1T_Northeast'!AD47+'5C1U_Acadiana Ren'!AD47+'5C1I_LA Key'!AD47+'5C1V_Laf Ren'!AD47+'5C1O_Impact'!AD47+'5C1P_Vision'!AD47+'5C2_LAVCA'!AE47+'5C1H_Southwest'!AD47+'5C1G_JS Clark'!AD47+'5C1AH_BRUP'!AD47+'5C1X_Tangi'!AD47+'5C1Y_GEO'!AD47+'5C1AI_Harmony'!AD47+'5C1AJ_Athlos'!AD47+'5C1AG_Collegiate'!AD47+'5C1M_GEO Mid'!AD47+Placeholder_Tallulah!AD47</f>
        <v>0</v>
      </c>
      <c r="AF47" s="66">
        <f>'Source Data'!N47</f>
        <v>10950</v>
      </c>
      <c r="AG47" s="89">
        <f>'5C1B_DArbonne'!AF47+'5C1A_Madison'!AF47+'5C1C_Intl High'!AF47+'5C3_UnvView'!AG47+'5C1F_L.C. Charter'!AF47+'5C1E_LFNO'!AF47+'5C1D_NOMMA'!AF47+'5C1AE_Noble Minds'!AF47+'5C1J_Jeff Chamber'!AF47+'5C1Q_Advantage'!AF47+'5C1AF_JCFA-Laf'!AF47+'5C1W_Willow'!AF47+'5C1Z_Lincoln Prep'!AF47+'5C1AA_Laurel'!AF47+'5C1AB_Apex'!AF47+'5C1AC_Smothers'!AF47+'5C1AD_Greater'!AF47+'5C1R_Iberville'!AF47+'5C1N_Delta'!AF47+'5C1S_LC Col Prep'!AF47+'5C1T_Northeast'!AF47+'5C1U_Acadiana Ren'!AF47+'5C1I_LA Key'!AF47+'5C1V_Laf Ren'!AF47+'5C1O_Impact'!AF47+'5C1P_Vision'!AF47+'5C2_LAVCA'!AG47+'5C1H_Southwest'!AF47+'5C1G_JS Clark'!AF47+'5C1AH_BRUP'!AF47+'5C1X_Tangi'!AF47+'5C1Y_GEO'!AF47+'5C1AI_Harmony'!AF47+'5C1AJ_Athlos'!AF47+'5C1AG_Collegiate'!AF47+'5C1M_GEO Mid'!AF47+Placeholder_Tallulah!AF47</f>
        <v>0</v>
      </c>
      <c r="AH47" s="318">
        <f>'5C1B_DArbonne'!AG47+'5C1A_Madison'!AG47+'5C1C_Intl High'!AG47+'5C3_UnvView'!AH47+'5C1F_L.C. Charter'!AG47+'5C1E_LFNO'!AG47+'5C1D_NOMMA'!AG47+'5C1AE_Noble Minds'!AG47+'5C1J_Jeff Chamber'!AG47+'5C1Q_Advantage'!AG47+'5C1AF_JCFA-Laf'!AG47+'5C1W_Willow'!AG47+'5C1Z_Lincoln Prep'!AG47+'5C1AA_Laurel'!AG47+'5C1AB_Apex'!AG47+'5C1AC_Smothers'!AG47+'5C1AD_Greater'!AG47+'5C1R_Iberville'!AG47+'5C1N_Delta'!AG47+'5C1S_LC Col Prep'!AG47+'5C1T_Northeast'!AG47+'5C1U_Acadiana Ren'!AG47+'5C1I_LA Key'!AG47+'5C1V_Laf Ren'!AG47+'5C1O_Impact'!AG47+'5C1P_Vision'!AG47+'5C2_LAVCA'!AH47+'5C1H_Southwest'!AG47+'5C1G_JS Clark'!AG47+'5C1AH_BRUP'!AG47+'5C1X_Tangi'!AG47+'5C1Y_GEO'!AG47+'5C1AI_Harmony'!AG47+'5C1AJ_Athlos'!AG47+'5C1AG_Collegiate'!AG47+'5C1M_GEO Mid'!AG47+Placeholder_Tallulah!AG47</f>
        <v>0</v>
      </c>
      <c r="AI47" s="66">
        <f>'5C1B_DArbonne'!AH47+'5C1A_Madison'!AH47+'5C1C_Intl High'!AH47+'5C3_UnvView'!AI47+'5C1F_L.C. Charter'!AH47+'5C1E_LFNO'!AH47+'5C1D_NOMMA'!AH47+'5C1AE_Noble Minds'!AH47+'5C1J_Jeff Chamber'!AH47+'5C1Q_Advantage'!AH47+'5C1AF_JCFA-Laf'!AH47+'5C1W_Willow'!AH47+'5C1Z_Lincoln Prep'!AH47+'5C1AA_Laurel'!AH47+'5C1AB_Apex'!AH47+'5C1AC_Smothers'!AH47+'5C1AD_Greater'!AH47+'5C1R_Iberville'!AH47+'5C1N_Delta'!AH47+'5C1S_LC Col Prep'!AH47+'5C1T_Northeast'!AH47+'5C1U_Acadiana Ren'!AH47+'5C1I_LA Key'!AH47+'5C1V_Laf Ren'!AH47+'5C1O_Impact'!AH47+'5C1P_Vision'!AH47+'5C2_LAVCA'!AI47+'5C1H_Southwest'!AH47+'5C1G_JS Clark'!AH47+'5C1AH_BRUP'!AH47+'5C1X_Tangi'!AH47+'5C1Y_GEO'!AH47+'5C1AI_Harmony'!AH47+'5C1AJ_Athlos'!AH47+'5C1AG_Collegiate'!AH47+'5C1M_GEO Mid'!AH47+Placeholder_Tallulah!AH47</f>
        <v>0</v>
      </c>
      <c r="AJ47" s="318">
        <f>'5C1B_DArbonne'!AI47+'5C1A_Madison'!AI47+'5C1C_Intl High'!AI47+'5C3_UnvView'!AJ47+'5C1F_L.C. Charter'!AI47+'5C1E_LFNO'!AI47+'5C1D_NOMMA'!AI47+'5C1AE_Noble Minds'!AI47+'5C1J_Jeff Chamber'!AI47+'5C1Q_Advantage'!AI47+'5C1AF_JCFA-Laf'!AI47+'5C1W_Willow'!AI47+'5C1Z_Lincoln Prep'!AI47+'5C1AA_Laurel'!AI47+'5C1AB_Apex'!AI47+'5C1AC_Smothers'!AI47+'5C1AD_Greater'!AI47+'5C1R_Iberville'!AI47+'5C1N_Delta'!AI47+'5C1S_LC Col Prep'!AI47+'5C1T_Northeast'!AI47+'5C1U_Acadiana Ren'!AI47+'5C1I_LA Key'!AI47+'5C1V_Laf Ren'!AI47+'5C1O_Impact'!AI47+'5C1P_Vision'!AI47+'5C2_LAVCA'!AJ47+'5C1H_Southwest'!AI47+'5C1G_JS Clark'!AI47+'5C1AH_BRUP'!AI47+'5C1X_Tangi'!AI47+'5C1Y_GEO'!AI47+'5C1AI_Harmony'!AI47+'5C1AJ_Athlos'!AI47+'5C1AG_Collegiate'!AI47+'5C1M_GEO Mid'!AI47+Placeholder_Tallulah!AI47</f>
        <v>0</v>
      </c>
      <c r="AK47" s="68">
        <f>'5C1B_DArbonne'!AJ47+'5C1A_Madison'!AJ47+'5C1C_Intl High'!AJ47+'5C3_UnvView'!AK47+'5C1F_L.C. Charter'!AJ47+'5C1E_LFNO'!AJ47+'5C1D_NOMMA'!AJ47+'5C1AE_Noble Minds'!AJ47+'5C1J_Jeff Chamber'!AJ47+'5C1Q_Advantage'!AJ47+'5C1AF_JCFA-Laf'!AJ47+'5C1W_Willow'!AJ47+'5C1Z_Lincoln Prep'!AJ47+'5C1AA_Laurel'!AJ47+'5C1AB_Apex'!AJ47+'5C1AC_Smothers'!AJ47+'5C1AD_Greater'!AJ47+'5C1R_Iberville'!AJ47+'5C1N_Delta'!AJ47+'5C1S_LC Col Prep'!AJ47+'5C1T_Northeast'!AJ47+'5C1U_Acadiana Ren'!AJ47+'5C1I_LA Key'!AJ47+'5C1V_Laf Ren'!AJ47+'5C1O_Impact'!AJ47+'5C1P_Vision'!AJ47+'5C2_LAVCA'!AK47+'5C1H_Southwest'!AJ47+'5C1G_JS Clark'!AJ47+'5C1AH_BRUP'!AJ47+'5C1X_Tangi'!AJ47+'5C1Y_GEO'!AJ47+'5C1AI_Harmony'!AJ47+'5C1AJ_Athlos'!AJ47+'5C1AG_Collegiate'!AJ47+'5C1M_GEO Mid'!AJ47+Placeholder_Tallulah!AJ47</f>
        <v>0</v>
      </c>
      <c r="AL47" s="67">
        <f>'5C1B_DArbonne'!AK47+'5C1A_Madison'!AK47+'5C1C_Intl High'!AK47+'5C3_UnvView'!AL47+'5C1F_L.C. Charter'!AK47+'5C1E_LFNO'!AK47+'5C1D_NOMMA'!AK47+'5C1AE_Noble Minds'!AK47+'5C1J_Jeff Chamber'!AK47+'5C1Q_Advantage'!AK47+'5C1AF_JCFA-Laf'!AK47+'5C1W_Willow'!AK47+'5C1Z_Lincoln Prep'!AK47+'5C1AA_Laurel'!AK47+'5C1AB_Apex'!AK47+'5C1AC_Smothers'!AK47+'5C1AD_Greater'!AK47+'5C1R_Iberville'!AK47+'5C1N_Delta'!AK47+'5C1S_LC Col Prep'!AK47+'5C1T_Northeast'!AK47+'5C1U_Acadiana Ren'!AK47+'5C1I_LA Key'!AK47+'5C1V_Laf Ren'!AK47+'5C1O_Impact'!AK47+'5C1P_Vision'!AK47+'5C2_LAVCA'!AL47+'5C1H_Southwest'!AK47+'5C1G_JS Clark'!AK47+'5C1AH_BRUP'!AK47+'5C1X_Tangi'!AK47+'5C1Y_GEO'!AK47+'5C1AI_Harmony'!AK47+'5C1AJ_Athlos'!AK47+'5C1AG_Collegiate'!AK47+'5C1M_GEO Mid'!AK47+Placeholder_Tallulah!AK47</f>
        <v>0</v>
      </c>
      <c r="AM47" s="89">
        <f>'5C1B_DArbonne'!AL47+'5C1A_Madison'!AL47+'5C1C_Intl High'!AL47+'5C3_UnvView'!AM47+'5C1F_L.C. Charter'!AL47+'5C1E_LFNO'!AL47+'5C1D_NOMMA'!AL47+'5C1AE_Noble Minds'!AL47+'5C1J_Jeff Chamber'!AL47+'5C1Q_Advantage'!AL47+'5C1AF_JCFA-Laf'!AL47+'5C1W_Willow'!AL47+'5C1Z_Lincoln Prep'!AL47+'5C1AA_Laurel'!AL47+'5C1AB_Apex'!AL47+'5C1AC_Smothers'!AL47+'5C1AD_Greater'!AL47+'5C1R_Iberville'!AL47+'5C1N_Delta'!AL47+'5C1S_LC Col Prep'!AL47+'5C1T_Northeast'!AL47+'5C1U_Acadiana Ren'!AL47+'5C1I_LA Key'!AL47+'5C1V_Laf Ren'!AL47+'5C1O_Impact'!AL47+'5C1P_Vision'!AL47+'5C2_LAVCA'!AM47+'5C1H_Southwest'!AL47+'5C1G_JS Clark'!AL47+'5C1AH_BRUP'!AL47+'5C1X_Tangi'!AL47+'5C1Y_GEO'!AL47+'5C1AI_Harmony'!AL47+'5C1AJ_Athlos'!AL47+'5C1AG_Collegiate'!AL47+'5C1M_GEO Mid'!AL47+Placeholder_Tallulah!AL47</f>
        <v>93622</v>
      </c>
      <c r="AN47" s="70">
        <f>'5C1B_DArbonne'!AM47+'5C1A_Madison'!AM47+'5C1C_Intl High'!AM47+'5C3_UnvView'!AN47+'5C1F_L.C. Charter'!AM47+'5C1E_LFNO'!AM47+'5C1D_NOMMA'!AM47+'5C1AE_Noble Minds'!AM47+'5C1J_Jeff Chamber'!AM47+'5C1Q_Advantage'!AM47+'5C1AF_JCFA-Laf'!AM47+'5C1W_Willow'!AM47+'5C1Z_Lincoln Prep'!AM47+'5C1AA_Laurel'!AM47+'5C1AB_Apex'!AM47+'5C1AC_Smothers'!AM47+'5C1AD_Greater'!AM47+'5C1R_Iberville'!AM47+'5C1N_Delta'!AM47+'5C1S_LC Col Prep'!AM47+'5C1T_Northeast'!AM47+'5C1U_Acadiana Ren'!AM47+'5C1I_LA Key'!AM47+'5C1V_Laf Ren'!AM47+'5C1O_Impact'!AM47+'5C1P_Vision'!AM47+'5C2_LAVCA'!AN47+'5C1H_Southwest'!AM47+'5C1G_JS Clark'!AM47+'5C1AH_BRUP'!AM47+'5C1X_Tangi'!AM47+'5C1Y_GEO'!AM47+'5C1AI_Harmony'!AM47+'5C1AJ_Athlos'!AM47+'5C1AG_Collegiate'!AM47+'5C1M_GEO Mid'!AM47+Placeholder_Tallulah!AM47</f>
        <v>0</v>
      </c>
      <c r="AO47" s="89">
        <f>'5C1B_DArbonne'!AN47+'5C1A_Madison'!AN47+'5C1C_Intl High'!AN47+'5C3_UnvView'!AO47+'5C1F_L.C. Charter'!AN47+'5C1E_LFNO'!AN47+'5C1D_NOMMA'!AN47+'5C1AE_Noble Minds'!AN47+'5C1J_Jeff Chamber'!AN47+'5C1Q_Advantage'!AN47+'5C1AF_JCFA-Laf'!AN47+'5C1W_Willow'!AN47+'5C1Z_Lincoln Prep'!AN47+'5C1AA_Laurel'!AN47+'5C1AB_Apex'!AN47+'5C1AC_Smothers'!AN47+'5C1AD_Greater'!AN47+'5C1R_Iberville'!AN47+'5C1N_Delta'!AN47+'5C1S_LC Col Prep'!AN47+'5C1T_Northeast'!AN47+'5C1U_Acadiana Ren'!AN47+'5C1I_LA Key'!AN47+'5C1V_Laf Ren'!AN47+'5C1O_Impact'!AN47+'5C1P_Vision'!AN47+'5C2_LAVCA'!AO47+'5C1H_Southwest'!AN47+'5C1G_JS Clark'!AN47+'5C1AH_BRUP'!AN47+'5C1X_Tangi'!AN47+'5C1Y_GEO'!AN47+'5C1AI_Harmony'!AN47+'5C1AJ_Athlos'!AN47+'5C1AG_Collegiate'!AN47+'5C1M_GEO Mid'!AN47+Placeholder_Tallulah!AN47</f>
        <v>0</v>
      </c>
      <c r="AP47" s="68">
        <f>'5C1B_DArbonne'!AO47+'5C1A_Madison'!AO47+'5C1C_Intl High'!AO47+'5C3_UnvView'!AP47+'5C1F_L.C. Charter'!AO47+'5C1E_LFNO'!AO47+'5C1D_NOMMA'!AO47+'5C1AE_Noble Minds'!AO47+'5C1J_Jeff Chamber'!AO47+'5C1Q_Advantage'!AO47+'5C1AF_JCFA-Laf'!AO47+'5C1W_Willow'!AO47+'5C1Z_Lincoln Prep'!AO47+'5C1AA_Laurel'!AO47+'5C1AB_Apex'!AO47+'5C1AC_Smothers'!AO47+'5C1AD_Greater'!AO47+'5C1R_Iberville'!AO47+'5C1N_Delta'!AO47+'5C1S_LC Col Prep'!AO47+'5C1T_Northeast'!AO47+'5C1U_Acadiana Ren'!AO47+'5C1I_LA Key'!AO47+'5C1V_Laf Ren'!AO47+'5C1O_Impact'!AO47+'5C1P_Vision'!AO47+'5C2_LAVCA'!AP47+'5C1H_Southwest'!AO47+'5C1G_JS Clark'!AO47+'5C1AH_BRUP'!AO47+'5C1X_Tangi'!AO47+'5C1Y_GEO'!AO47+'5C1AI_Harmony'!AO47+'5C1AJ_Athlos'!AO47+'5C1AG_Collegiate'!AO47+'5C1M_GEO Mid'!AO47+Placeholder_Tallulah!AO47</f>
        <v>0</v>
      </c>
      <c r="AQ47" s="89">
        <f>'5C1B_DArbonne'!AP47+'5C1A_Madison'!AP47+'5C1C_Intl High'!AP47+'5C3_UnvView'!AQ47+'5C1F_L.C. Charter'!AP47+'5C1E_LFNO'!AP47+'5C1D_NOMMA'!AP47+'5C1AE_Noble Minds'!AP47+'5C1J_Jeff Chamber'!AP47+'5C1Q_Advantage'!AP47+'5C1AF_JCFA-Laf'!AP47+'5C1W_Willow'!AP47+'5C1Z_Lincoln Prep'!AP47+'5C1AA_Laurel'!AP47+'5C1AB_Apex'!AP47+'5C1AC_Smothers'!AP47+'5C1AD_Greater'!AP47+'5C1R_Iberville'!AP47+'5C1N_Delta'!AP47+'5C1S_LC Col Prep'!AP47+'5C1T_Northeast'!AP47+'5C1U_Acadiana Ren'!AP47+'5C1I_LA Key'!AP47+'5C1V_Laf Ren'!AP47+'5C1O_Impact'!AP47+'5C1P_Vision'!AP47+'5C2_LAVCA'!AQ47+'5C1H_Southwest'!AP47+'5C1G_JS Clark'!AP47+'5C1AH_BRUP'!AP47+'5C1X_Tangi'!AP47+'5C1Y_GEO'!AP47+'5C1AI_Harmony'!AP47+'5C1AJ_Athlos'!AP47+'5C1AG_Collegiate'!AP47+'5C1M_GEO Mid'!AP47+Placeholder_Tallulah!AP47</f>
        <v>0</v>
      </c>
      <c r="AR47" s="68">
        <f>'5C1B_DArbonne'!AQ47+'5C1A_Madison'!AQ47+'5C1C_Intl High'!AQ47+'5C3_UnvView'!AR47+'5C1F_L.C. Charter'!AQ47+'5C1E_LFNO'!AQ47+'5C1D_NOMMA'!AQ47+'5C1AE_Noble Minds'!AQ47+'5C1J_Jeff Chamber'!AQ47+'5C1Q_Advantage'!AQ47+'5C1AF_JCFA-Laf'!AQ47+'5C1W_Willow'!AQ47+'5C1Z_Lincoln Prep'!AQ47+'5C1AA_Laurel'!AQ47+'5C1AB_Apex'!AQ47+'5C1AC_Smothers'!AQ47+'5C1AD_Greater'!AQ47+'5C1R_Iberville'!AQ47+'5C1N_Delta'!AQ47+'5C1S_LC Col Prep'!AQ47+'5C1T_Northeast'!AQ47+'5C1U_Acadiana Ren'!AQ47+'5C1I_LA Key'!AQ47+'5C1V_Laf Ren'!AQ47+'5C1O_Impact'!AQ47+'5C1P_Vision'!AQ47+'5C2_LAVCA'!AR47+'5C1H_Southwest'!AQ47+'5C1G_JS Clark'!AQ47+'5C1AH_BRUP'!AQ47+'5C1X_Tangi'!AQ47+'5C1Y_GEO'!AQ47+'5C1AI_Harmony'!AQ47+'5C1AJ_Athlos'!AQ47+'5C1AG_Collegiate'!AQ47+'5C1M_GEO Mid'!AQ47+Placeholder_Tallulah!AQ47</f>
        <v>0</v>
      </c>
      <c r="AS47" s="68">
        <f>'5C1B_DArbonne'!AR47+'5C1A_Madison'!AR47+'5C1C_Intl High'!AR47+'5C3_UnvView'!AS47+'5C1F_L.C. Charter'!AR47+'5C1E_LFNO'!AR47+'5C1D_NOMMA'!AR47+'5C1AE_Noble Minds'!AR47+'5C1J_Jeff Chamber'!AR47+'5C1Q_Advantage'!AR47+'5C1AF_JCFA-Laf'!AR47+'5C1W_Willow'!AR47+'5C1Z_Lincoln Prep'!AR47+'5C1AA_Laurel'!AR47+'5C1AB_Apex'!AR47+'5C1AC_Smothers'!AR47+'5C1AD_Greater'!AR47+'5C1R_Iberville'!AR47+'5C1N_Delta'!AR47+'5C1S_LC Col Prep'!AR47+'5C1T_Northeast'!AR47+'5C1U_Acadiana Ren'!AR47+'5C1I_LA Key'!AR47+'5C1V_Laf Ren'!AR47+'5C1O_Impact'!AR47+'5C1P_Vision'!AR47+'5C2_LAVCA'!AS47+'5C1H_Southwest'!AR47+'5C1G_JS Clark'!AR47+'5C1AH_BRUP'!AR47+'5C1X_Tangi'!AR47+'5C1Y_GEO'!AR47+'5C1AI_Harmony'!AR47+'5C1AJ_Athlos'!AR47+'5C1AG_Collegiate'!AR47+'5C1M_GEO Mid'!AR47+Placeholder_Tallulah!AR47</f>
        <v>0</v>
      </c>
      <c r="AT47" s="89">
        <f>'5C1B_DArbonne'!AS47+'5C1A_Madison'!AS47+'5C1C_Intl High'!AS47+'5C3_UnvView'!AT47+'5C1F_L.C. Charter'!AS47+'5C1E_LFNO'!AS47+'5C1D_NOMMA'!AS47+'5C1AE_Noble Minds'!AS47+'5C1J_Jeff Chamber'!AS47+'5C1Q_Advantage'!AS47+'5C1AF_JCFA-Laf'!AS47+'5C1W_Willow'!AS47+'5C1Z_Lincoln Prep'!AS47+'5C1AA_Laurel'!AS47+'5C1AB_Apex'!AS47+'5C1AC_Smothers'!AS47+'5C1AD_Greater'!AS47+'5C1R_Iberville'!AS47+'5C1N_Delta'!AS47+'5C1S_LC Col Prep'!AS47+'5C1T_Northeast'!AS47+'5C1U_Acadiana Ren'!AS47+'5C1I_LA Key'!AS47+'5C1V_Laf Ren'!AS47+'5C1O_Impact'!AS47+'5C1P_Vision'!AS47+'5C2_LAVCA'!AT47+'5C1H_Southwest'!AS47+'5C1G_JS Clark'!AS47+'5C1AH_BRUP'!AS47+'5C1X_Tangi'!AS47+'5C1Y_GEO'!AS47+'5C1AI_Harmony'!AS47+'5C1AJ_Athlos'!AS47+'5C1AG_Collegiate'!AS47+'5C1M_GEO Mid'!AS47+Placeholder_Tallulah!AS47</f>
        <v>14633</v>
      </c>
      <c r="AU47" s="69">
        <f t="shared" si="1"/>
        <v>0</v>
      </c>
      <c r="AV47" s="86">
        <f t="shared" si="2"/>
        <v>14633</v>
      </c>
      <c r="AW47" s="189"/>
      <c r="AX47" s="65" t="e">
        <f>'5C1B_DArbonne'!AU47+'5C1A_Madison'!AU47+'5C1C_Intl High'!AU47+'5C3_UnvView'!AV47+'5C1F_L.C. Charter'!AU47+'5C1E_LFNO'!AU47+'5C1D_NOMMA'!AU47+'5C1AE_Noble Minds'!AU47+'5C1J_Jeff Chamber'!AU47+'5C1Q_Advantage'!AU47+'5C1AF_JCFA-Laf'!AU47+'5C1W_Willow'!AU47+'5C1Z_Lincoln Prep'!AU47+'5C1AA_Laurel'!AU47+'5C1AB_Apex'!AU47+'5C1AC_Smothers'!AU47+'5C1AD_Greater'!AU47+'5C1R_Iberville'!AU47+'5C1N_Delta'!AU47+'5C1S_LC Col Prep'!AU47+'5C1T_Northeast'!AU47+'5C1U_Acadiana Ren'!AU47+'5C1I_LA Key'!AU47+'5C1V_Laf Ren'!AU47+'5C1O_Impact'!AU47+'5C1P_Vision'!AU47+'5C2_LAVCA'!AV47+'5C1H_Southwest'!AU47+'5C1G_JS Clark'!AU47+'5C1AH_BRUP'!AU47+'5C1X_Tangi'!AU47+'5C1Y_GEO'!AU47+'5C1AI_Harmony'!AU47+'5C1AJ_Athlos'!AU47+'5C1AG_Collegiate'!AU47+'5C1M_GEO Mid'!AU47+Placeholder_Tallulah!#REF!</f>
        <v>#REF!</v>
      </c>
      <c r="AY47" s="65">
        <f t="shared" si="3"/>
        <v>0</v>
      </c>
      <c r="AZ47" s="65" t="e">
        <f t="shared" si="4"/>
        <v>#REF!</v>
      </c>
    </row>
    <row r="48" spans="1:52" ht="16.149999999999999" customHeight="1" x14ac:dyDescent="0.2">
      <c r="A48" s="54">
        <v>42</v>
      </c>
      <c r="B48" s="55" t="s">
        <v>48</v>
      </c>
      <c r="C48" s="319">
        <f>'5C1B_DArbonne'!C48+'5C1A_Madison'!C48+'5C1C_Intl High'!C48+'5C3_UnvView'!C48+'5C1F_L.C. Charter'!C48+'5C1E_LFNO'!C48+'5C1D_NOMMA'!C48+'5C1AE_Noble Minds'!C48+'5C1J_Jeff Chamber'!C48+'5C1Q_Advantage'!C48+'5C1AF_JCFA-Laf'!C48+'5C1W_Willow'!C48+'5C1Z_Lincoln Prep'!C48+'5C1AA_Laurel'!C48+'5C1AB_Apex'!C48+'5C1AC_Smothers'!C48+'5C1AD_Greater'!C48+'5C1R_Iberville'!C48+'5C1N_Delta'!C48+'5C1S_LC Col Prep'!C48+'5C1T_Northeast'!C48+'5C1U_Acadiana Ren'!C48+'5C1I_LA Key'!C48+'5C1V_Laf Ren'!C48+'5C1O_Impact'!C48+'5C1P_Vision'!C48+'5C2_LAVCA'!C48+'5C1H_Southwest'!C48+'5C1G_JS Clark'!C48+'5C1AH_BRUP'!C48+'5C1X_Tangi'!C48+'5C1Y_GEO'!C48+'5C1AI_Harmony'!C48+'5C1AJ_Athlos'!C48+'5C1AG_Collegiate'!C48+'5C1M_GEO Mid'!C48+Placeholder_Tallulah!C48</f>
        <v>0</v>
      </c>
      <c r="D48" s="56">
        <f>'Source Data'!H48</f>
        <v>4267.2926645330763</v>
      </c>
      <c r="E48" s="74">
        <f>'5C1B_DArbonne'!E48+'5C1A_Madison'!E48+'5C1C_Intl High'!E48+'5C3_UnvView'!E48+'5C1F_L.C. Charter'!E48+'5C1E_LFNO'!E48+'5C1D_NOMMA'!E48+'5C1AE_Noble Minds'!E48+'5C1J_Jeff Chamber'!E48+'5C1Q_Advantage'!E48+'5C1AF_JCFA-Laf'!E48+'5C1W_Willow'!E48+'5C1Z_Lincoln Prep'!E48+'5C1AA_Laurel'!E48+'5C1AB_Apex'!E48+'5C1AC_Smothers'!E48+'5C1AD_Greater'!E48+'5C1R_Iberville'!E48+'5C1N_Delta'!E48+'5C1S_LC Col Prep'!E48+'5C1T_Northeast'!E48+'5C1U_Acadiana Ren'!E48+'5C1I_LA Key'!E48+'5C1V_Laf Ren'!E48+'5C1O_Impact'!E48+'5C1P_Vision'!E48+'5C2_LAVCA'!E48+'5C1H_Southwest'!E48+'5C1G_JS Clark'!E48+'5C1AH_BRUP'!E48+'5C1X_Tangi'!E48+'5C1Y_GEO'!E48+'5C1AI_Harmony'!E48+'5C1AJ_Athlos'!E48+'5C1AG_Collegiate'!E48+'5C1M_GEO Mid'!E48+Placeholder_Tallulah!E48</f>
        <v>0</v>
      </c>
      <c r="F48" s="337">
        <f>'5C1B_DArbonne'!F48+'5C1A_Madison'!F48+'5C1C_Intl High'!F48+'5C3_UnvView'!F48+'5C1F_L.C. Charter'!F48+'5C1E_LFNO'!F48+'5C1D_NOMMA'!F48+'5C1AE_Noble Minds'!F48+'5C1J_Jeff Chamber'!F48+'5C1Q_Advantage'!F48+'5C1AF_JCFA-Laf'!F48+'5C1W_Willow'!F48+'5C1Z_Lincoln Prep'!F48+'5C1AA_Laurel'!F48+'5C1AB_Apex'!F48+'5C1AC_Smothers'!F48+'5C1AD_Greater'!F48+'5C1R_Iberville'!F48+'5C1N_Delta'!F48+'5C1S_LC Col Prep'!F48+'5C1T_Northeast'!F48+'5C1U_Acadiana Ren'!F48+'5C1I_LA Key'!F48+'5C1V_Laf Ren'!F48+'5C1O_Impact'!F48+'5C1P_Vision'!F48+'5C2_LAVCA'!F48+'5C1H_Southwest'!F48+'5C1G_JS Clark'!F48+'5C1AH_BRUP'!F48+'5C1X_Tangi'!F48+'5C1Y_GEO'!F48+'5C1AI_Harmony'!F48+'5C1AJ_Athlos'!F48+'5C1AG_Collegiate'!F48+'5C1M_GEO Mid'!F48+Placeholder_Tallulah!F48</f>
        <v>0</v>
      </c>
      <c r="G48" s="56">
        <f>'Source Data'!I48</f>
        <v>585.87981046741402</v>
      </c>
      <c r="H48" s="74">
        <f>'5C1B_DArbonne'!H48+'5C1A_Madison'!H48+'5C1C_Intl High'!H48+'5C3_UnvView'!H48+'5C1F_L.C. Charter'!H48+'5C1E_LFNO'!H48+'5C1D_NOMMA'!H48+'5C1AE_Noble Minds'!H48+'5C1J_Jeff Chamber'!H48+'5C1Q_Advantage'!H48+'5C1AF_JCFA-Laf'!H48+'5C1W_Willow'!H48+'5C1Z_Lincoln Prep'!H48+'5C1AA_Laurel'!H48+'5C1AB_Apex'!H48+'5C1AC_Smothers'!H48+'5C1AD_Greater'!H48+'5C1R_Iberville'!H48+'5C1N_Delta'!H48+'5C1S_LC Col Prep'!H48+'5C1T_Northeast'!H48+'5C1U_Acadiana Ren'!H48+'5C1I_LA Key'!H48+'5C1V_Laf Ren'!H48+'5C1O_Impact'!H48+'5C1P_Vision'!H48+'5C2_LAVCA'!H48+'5C1H_Southwest'!H48+'5C1G_JS Clark'!H48+'5C1AH_BRUP'!H48+'5C1X_Tangi'!H48+'5C1Y_GEO'!H48+'5C1AI_Harmony'!H48+'5C1AJ_Athlos'!H48+'5C1AG_Collegiate'!H48+'5C1M_GEO Mid'!H48+Placeholder_Tallulah!H48</f>
        <v>0</v>
      </c>
      <c r="I48" s="337">
        <f>'5C1B_DArbonne'!I48+'5C1A_Madison'!I48+'5C1C_Intl High'!I48+'5C3_UnvView'!I48+'5C1F_L.C. Charter'!I48+'5C1E_LFNO'!I48+'5C1D_NOMMA'!I48+'5C1AE_Noble Minds'!I48+'5C1J_Jeff Chamber'!I48+'5C1Q_Advantage'!I48+'5C1AF_JCFA-Laf'!I48+'5C1W_Willow'!I48+'5C1Z_Lincoln Prep'!I48+'5C1AA_Laurel'!I48+'5C1AB_Apex'!I48+'5C1AC_Smothers'!I48+'5C1AD_Greater'!I48+'5C1R_Iberville'!I48+'5C1N_Delta'!I48+'5C1S_LC Col Prep'!I48+'5C1T_Northeast'!I48+'5C1U_Acadiana Ren'!I48+'5C1I_LA Key'!I48+'5C1V_Laf Ren'!I48+'5C1O_Impact'!I48+'5C1P_Vision'!I48+'5C2_LAVCA'!I48+'5C1H_Southwest'!I48+'5C1G_JS Clark'!I48+'5C1AH_BRUP'!I48+'5C1X_Tangi'!I48+'5C1Y_GEO'!I48+'5C1AI_Harmony'!I48+'5C1AJ_Athlos'!I48+'5C1AG_Collegiate'!I48+'5C1M_GEO Mid'!I48+Placeholder_Tallulah!I48</f>
        <v>0</v>
      </c>
      <c r="J48" s="56">
        <f>'Source Data'!J48</f>
        <v>159.78540285474929</v>
      </c>
      <c r="K48" s="74">
        <f>'5C1B_DArbonne'!K48+'5C1A_Madison'!K48+'5C1C_Intl High'!K48+'5C3_UnvView'!K48+'5C1F_L.C. Charter'!K48+'5C1E_LFNO'!K48+'5C1D_NOMMA'!K48+'5C1AE_Noble Minds'!K48+'5C1J_Jeff Chamber'!K48+'5C1Q_Advantage'!K48+'5C1AF_JCFA-Laf'!K48+'5C1W_Willow'!K48+'5C1Z_Lincoln Prep'!K48+'5C1AA_Laurel'!K48+'5C1AB_Apex'!K48+'5C1AC_Smothers'!K48+'5C1AD_Greater'!K48+'5C1R_Iberville'!K48+'5C1N_Delta'!K48+'5C1S_LC Col Prep'!K48+'5C1T_Northeast'!K48+'5C1U_Acadiana Ren'!K48+'5C1I_LA Key'!K48+'5C1V_Laf Ren'!K48+'5C1O_Impact'!K48+'5C1P_Vision'!K48+'5C2_LAVCA'!K48+'5C1H_Southwest'!K48+'5C1G_JS Clark'!K48+'5C1AH_BRUP'!K48+'5C1X_Tangi'!K48+'5C1Y_GEO'!K48+'5C1AI_Harmony'!K48+'5C1AJ_Athlos'!K48+'5C1AG_Collegiate'!K48+'5C1M_GEO Mid'!K48+Placeholder_Tallulah!K48</f>
        <v>0</v>
      </c>
      <c r="L48" s="337">
        <f>'5C1B_DArbonne'!L48+'5C1A_Madison'!L48+'5C1C_Intl High'!L48+'5C3_UnvView'!L48+'5C1F_L.C. Charter'!L48+'5C1E_LFNO'!L48+'5C1D_NOMMA'!L48+'5C1AE_Noble Minds'!L48+'5C1J_Jeff Chamber'!L48+'5C1Q_Advantage'!L48+'5C1AF_JCFA-Laf'!L48+'5C1W_Willow'!L48+'5C1Z_Lincoln Prep'!L48+'5C1AA_Laurel'!L48+'5C1AB_Apex'!L48+'5C1AC_Smothers'!L48+'5C1AD_Greater'!L48+'5C1R_Iberville'!L48+'5C1N_Delta'!L48+'5C1S_LC Col Prep'!L48+'5C1T_Northeast'!L48+'5C1U_Acadiana Ren'!L48+'5C1I_LA Key'!L48+'5C1V_Laf Ren'!L48+'5C1O_Impact'!L48+'5C1P_Vision'!L48+'5C2_LAVCA'!L48+'5C1H_Southwest'!L48+'5C1G_JS Clark'!L48+'5C1AH_BRUP'!L48+'5C1X_Tangi'!L48+'5C1Y_GEO'!L48+'5C1AI_Harmony'!L48+'5C1AJ_Athlos'!L48+'5C1AG_Collegiate'!L48+'5C1M_GEO Mid'!L48+Placeholder_Tallulah!L48</f>
        <v>0</v>
      </c>
      <c r="M48" s="56">
        <f>'Source Data'!K48</f>
        <v>3994.6350713687325</v>
      </c>
      <c r="N48" s="74">
        <f>'5C1B_DArbonne'!N48+'5C1A_Madison'!N48+'5C1C_Intl High'!N48+'5C3_UnvView'!N48+'5C1F_L.C. Charter'!N48+'5C1E_LFNO'!N48+'5C1D_NOMMA'!N48+'5C1AE_Noble Minds'!N48+'5C1J_Jeff Chamber'!N48+'5C1Q_Advantage'!N48+'5C1AF_JCFA-Laf'!N48+'5C1W_Willow'!N48+'5C1Z_Lincoln Prep'!N48+'5C1AA_Laurel'!N48+'5C1AB_Apex'!N48+'5C1AC_Smothers'!N48+'5C1AD_Greater'!N48+'5C1R_Iberville'!N48+'5C1N_Delta'!N48+'5C1S_LC Col Prep'!N48+'5C1T_Northeast'!N48+'5C1U_Acadiana Ren'!N48+'5C1I_LA Key'!N48+'5C1V_Laf Ren'!N48+'5C1O_Impact'!N48+'5C1P_Vision'!N48+'5C2_LAVCA'!N48+'5C1H_Southwest'!N48+'5C1G_JS Clark'!N48+'5C1AH_BRUP'!N48+'5C1X_Tangi'!N48+'5C1Y_GEO'!N48+'5C1AI_Harmony'!N48+'5C1AJ_Athlos'!N48+'5C1AG_Collegiate'!N48+'5C1M_GEO Mid'!N48+Placeholder_Tallulah!N48</f>
        <v>0</v>
      </c>
      <c r="O48" s="337">
        <f>'5C1B_DArbonne'!O48+'5C1A_Madison'!O48+'5C1C_Intl High'!O48+'5C3_UnvView'!O48+'5C1F_L.C. Charter'!O48+'5C1E_LFNO'!O48+'5C1D_NOMMA'!O48+'5C1AE_Noble Minds'!O48+'5C1J_Jeff Chamber'!O48+'5C1Q_Advantage'!O48+'5C1AF_JCFA-Laf'!O48+'5C1W_Willow'!O48+'5C1Z_Lincoln Prep'!O48+'5C1AA_Laurel'!O48+'5C1AB_Apex'!O48+'5C1AC_Smothers'!O48+'5C1AD_Greater'!O48+'5C1R_Iberville'!O48+'5C1N_Delta'!O48+'5C1S_LC Col Prep'!O48+'5C1T_Northeast'!O48+'5C1U_Acadiana Ren'!O48+'5C1I_LA Key'!O48+'5C1V_Laf Ren'!O48+'5C1O_Impact'!O48+'5C1P_Vision'!O48+'5C2_LAVCA'!O48+'5C1H_Southwest'!O48+'5C1G_JS Clark'!O48+'5C1AH_BRUP'!O48+'5C1X_Tangi'!O48+'5C1Y_GEO'!O48+'5C1AI_Harmony'!O48+'5C1AJ_Athlos'!O48+'5C1AG_Collegiate'!O48+'5C1M_GEO Mid'!O48+Placeholder_Tallulah!O48</f>
        <v>0</v>
      </c>
      <c r="P48" s="56">
        <f>'Source Data'!L48</f>
        <v>1597.8540285474928</v>
      </c>
      <c r="Q48" s="74">
        <f>'5C1B_DArbonne'!Q48+'5C1A_Madison'!Q48+'5C1C_Intl High'!Q48+'5C3_UnvView'!Q48+'5C1F_L.C. Charter'!Q48+'5C1E_LFNO'!Q48+'5C1D_NOMMA'!Q48+'5C1AE_Noble Minds'!Q48+'5C1J_Jeff Chamber'!Q48+'5C1Q_Advantage'!Q48+'5C1AF_JCFA-Laf'!Q48+'5C1W_Willow'!Q48+'5C1Z_Lincoln Prep'!Q48+'5C1AA_Laurel'!Q48+'5C1AB_Apex'!Q48+'5C1AC_Smothers'!Q48+'5C1AD_Greater'!Q48+'5C1R_Iberville'!Q48+'5C1N_Delta'!Q48+'5C1S_LC Col Prep'!Q48+'5C1T_Northeast'!Q48+'5C1U_Acadiana Ren'!Q48+'5C1I_LA Key'!Q48+'5C1V_Laf Ren'!Q48+'5C1O_Impact'!Q48+'5C1P_Vision'!Q48+'5C2_LAVCA'!Q48+'5C1H_Southwest'!Q48+'5C1G_JS Clark'!Q48+'5C1AH_BRUP'!Q48+'5C1X_Tangi'!Q48+'5C1Y_GEO'!Q48+'5C1AI_Harmony'!Q48+'5C1AJ_Athlos'!Q48+'5C1AG_Collegiate'!Q48+'5C1M_GEO Mid'!Q48+Placeholder_Tallulah!Q48</f>
        <v>0</v>
      </c>
      <c r="R48" s="93">
        <f>'5C1B_DArbonne'!R48+'5C1A_Madison'!R48+'5C1C_Intl High'!R48+'5C3_UnvView'!R48+'5C1F_L.C. Charter'!R48+'5C1E_LFNO'!R48+'5C1D_NOMMA'!R48+'5C1AE_Noble Minds'!R48+'5C1J_Jeff Chamber'!R48+'5C1Q_Advantage'!R48+'5C1AF_JCFA-Laf'!R48+'5C1W_Willow'!R48+'5C1Z_Lincoln Prep'!R48+'5C1AA_Laurel'!R48+'5C1AB_Apex'!R48+'5C1AC_Smothers'!R48+'5C1AD_Greater'!R48+'5C1R_Iberville'!R48+'5C1N_Delta'!R48+'5C1S_LC Col Prep'!R48+'5C1T_Northeast'!R48+'5C1U_Acadiana Ren'!R48+'5C1I_LA Key'!R48+'5C1V_Laf Ren'!R48+'5C1O_Impact'!R48+'5C1P_Vision'!R48+'5C2_LAVCA'!R48+'5C1H_Southwest'!R48+'5C1G_JS Clark'!R48+'5C1AH_BRUP'!R48+'5C1X_Tangi'!R48+'5C1Y_GEO'!R48+'5C1AI_Harmony'!R48+'5C1AJ_Athlos'!R48+'5C1AG_Collegiate'!R48+'5C1M_GEO Mid'!R48+Placeholder_Tallulah!R48</f>
        <v>105416</v>
      </c>
      <c r="S48" s="1373">
        <f>'5C3_UnvView'!S48+'5C2_LAVCA'!S48</f>
        <v>11713</v>
      </c>
      <c r="T48" s="56">
        <f>'5C1B_DArbonne'!S48+'5C1A_Madison'!S48+'5C1C_Intl High'!S48+'5C3_UnvView'!T48+'5C1F_L.C. Charter'!S48+'5C1E_LFNO'!S48+'5C1D_NOMMA'!S48+'5C1AE_Noble Minds'!S48+'5C1J_Jeff Chamber'!S48+'5C1Q_Advantage'!S48+'5C1AF_JCFA-Laf'!S48+'5C1W_Willow'!S48+'5C1Z_Lincoln Prep'!S48+'5C1AA_Laurel'!S48+'5C1AB_Apex'!S48+'5C1AC_Smothers'!S48+'5C1AD_Greater'!S48+'5C1R_Iberville'!S48+'5C1N_Delta'!S48+'5C1S_LC Col Prep'!S48+'5C1T_Northeast'!S48+'5C1U_Acadiana Ren'!S48+'5C1I_LA Key'!S48+'5C1V_Laf Ren'!S48+'5C1O_Impact'!S48+'5C1P_Vision'!S48+'5C2_LAVCA'!T48+'5C1H_Southwest'!S48+'5C1G_JS Clark'!S48+'5C1AH_BRUP'!S48+'5C1X_Tangi'!S48+'5C1Y_GEO'!S48+'5C1AI_Harmony'!S48+'5C1AJ_Athlos'!S48+'5C1AG_Collegiate'!S48+'5C1M_GEO Mid'!S48+Placeholder_Tallulah!S48</f>
        <v>0</v>
      </c>
      <c r="U48" s="56">
        <f>'5C1B_DArbonne'!T48+'5C1A_Madison'!T48+'5C1C_Intl High'!T48+'5C3_UnvView'!U48+'5C1F_L.C. Charter'!T48+'5C1E_LFNO'!T48+'5C1D_NOMMA'!T48+'5C1AE_Noble Minds'!T48+'5C1J_Jeff Chamber'!T48+'5C1Q_Advantage'!T48+'5C1AF_JCFA-Laf'!T48+'5C1W_Willow'!T48+'5C1Z_Lincoln Prep'!T48+'5C1AA_Laurel'!T48+'5C1AB_Apex'!T48+'5C1AC_Smothers'!T48+'5C1AD_Greater'!T48+'5C1R_Iberville'!T48+'5C1N_Delta'!T48+'5C1S_LC Col Prep'!T48+'5C1T_Northeast'!T48+'5C1U_Acadiana Ren'!T48+'5C1I_LA Key'!T48+'5C1V_Laf Ren'!T48+'5C1O_Impact'!T48+'5C1P_Vision'!T48+'5C2_LAVCA'!U48+'5C1H_Southwest'!T48+'5C1G_JS Clark'!T48+'5C1AH_BRUP'!T48+'5C1X_Tangi'!T48+'5C1Y_GEO'!T48+'5C1AI_Harmony'!T48+'5C1AJ_Athlos'!T48+'5C1AG_Collegiate'!T48+'5C1M_GEO Mid'!T48+Placeholder_Tallulah!T48</f>
        <v>0</v>
      </c>
      <c r="V48" s="57">
        <f>'5C1B_DArbonne'!U48+'5C1A_Madison'!U48+'5C1C_Intl High'!U48+'5C3_UnvView'!V48+'5C1F_L.C. Charter'!U48+'5C1E_LFNO'!U48+'5C1D_NOMMA'!U48+'5C1AE_Noble Minds'!U48+'5C1J_Jeff Chamber'!U48+'5C1Q_Advantage'!U48+'5C1AF_JCFA-Laf'!U48+'5C1W_Willow'!U48+'5C1Z_Lincoln Prep'!U48+'5C1AA_Laurel'!U48+'5C1AB_Apex'!U48+'5C1AC_Smothers'!U48+'5C1AD_Greater'!U48+'5C1R_Iberville'!U48+'5C1N_Delta'!U48+'5C1S_LC Col Prep'!U48+'5C1T_Northeast'!U48+'5C1U_Acadiana Ren'!U48+'5C1I_LA Key'!U48+'5C1V_Laf Ren'!U48+'5C1O_Impact'!U48+'5C1P_Vision'!U48+'5C2_LAVCA'!V48+'5C1H_Southwest'!U48+'5C1G_JS Clark'!U48+'5C1AH_BRUP'!U48+'5C1X_Tangi'!U48+'5C1Y_GEO'!U48+'5C1AI_Harmony'!U48+'5C1AJ_Athlos'!U48+'5C1AG_Collegiate'!U48+'5C1M_GEO Mid'!U48+Placeholder_Tallulah!U48</f>
        <v>0</v>
      </c>
      <c r="W48" s="93">
        <f>'5C1B_DArbonne'!V48+'5C1A_Madison'!V48+'5C1C_Intl High'!V48+'5C3_UnvView'!W48+'5C1F_L.C. Charter'!V48+'5C1E_LFNO'!V48+'5C1D_NOMMA'!V48+'5C1AE_Noble Minds'!V48+'5C1J_Jeff Chamber'!V48+'5C1Q_Advantage'!V48+'5C1AF_JCFA-Laf'!V48+'5C1W_Willow'!V48+'5C1Z_Lincoln Prep'!V48+'5C1AA_Laurel'!V48+'5C1AB_Apex'!V48+'5C1AC_Smothers'!V48+'5C1AD_Greater'!V48+'5C1R_Iberville'!V48+'5C1N_Delta'!V48+'5C1S_LC Col Prep'!V48+'5C1T_Northeast'!V48+'5C1U_Acadiana Ren'!V48+'5C1I_LA Key'!V48+'5C1V_Laf Ren'!V48+'5C1O_Impact'!V48+'5C1P_Vision'!V48+'5C2_LAVCA'!W48+'5C1H_Southwest'!V48+'5C1G_JS Clark'!V48+'5C1AH_BRUP'!V48+'5C1X_Tangi'!V48+'5C1Y_GEO'!V48+'5C1AI_Harmony'!V48+'5C1AJ_Athlos'!V48+'5C1AG_Collegiate'!V48+'5C1M_GEO Mid'!V48+Placeholder_Tallulah!V48</f>
        <v>0</v>
      </c>
      <c r="X48" s="74">
        <f>'5C1B_DArbonne'!W48+'5C1A_Madison'!W48+'5C1C_Intl High'!W48+'5C3_UnvView'!X48+'5C1F_L.C. Charter'!W48+'5C1E_LFNO'!W48+'5C1D_NOMMA'!W48+'5C1AE_Noble Minds'!W48+'5C1J_Jeff Chamber'!W48+'5C1Q_Advantage'!W48+'5C1AF_JCFA-Laf'!W48+'5C1W_Willow'!W48+'5C1Z_Lincoln Prep'!W48+'5C1AA_Laurel'!W48+'5C1AB_Apex'!W48+'5C1AC_Smothers'!W48+'5C1AD_Greater'!W48+'5C1R_Iberville'!W48+'5C1N_Delta'!W48+'5C1S_LC Col Prep'!W48+'5C1T_Northeast'!W48+'5C1U_Acadiana Ren'!W48+'5C1I_LA Key'!W48+'5C1V_Laf Ren'!W48+'5C1O_Impact'!W48+'5C1P_Vision'!W48+'5C2_LAVCA'!X48+'5C1H_Southwest'!W48+'5C1G_JS Clark'!W48+'5C1AH_BRUP'!W48+'5C1X_Tangi'!W48+'5C1Y_GEO'!W48+'5C1AI_Harmony'!W48+'5C1AJ_Athlos'!W48+'5C1AG_Collegiate'!W48+'5C1M_GEO Mid'!W48+Placeholder_Tallulah!W48</f>
        <v>0</v>
      </c>
      <c r="Y48" s="93">
        <f>'5C1B_DArbonne'!X48+'5C1A_Madison'!X48+'5C1C_Intl High'!X48+'5C3_UnvView'!Y48+'5C1F_L.C. Charter'!X48+'5C1E_LFNO'!X48+'5C1D_NOMMA'!X48+'5C1AE_Noble Minds'!X48+'5C1J_Jeff Chamber'!X48+'5C1Q_Advantage'!X48+'5C1AF_JCFA-Laf'!X48+'5C1W_Willow'!X48+'5C1Z_Lincoln Prep'!X48+'5C1AA_Laurel'!X48+'5C1AB_Apex'!X48+'5C1AC_Smothers'!X48+'5C1AD_Greater'!X48+'5C1R_Iberville'!X48+'5C1N_Delta'!X48+'5C1S_LC Col Prep'!X48+'5C1T_Northeast'!X48+'5C1U_Acadiana Ren'!X48+'5C1I_LA Key'!X48+'5C1V_Laf Ren'!X48+'5C1O_Impact'!X48+'5C1P_Vision'!X48+'5C2_LAVCA'!Y48+'5C1H_Southwest'!X48+'5C1G_JS Clark'!X48+'5C1AH_BRUP'!X48+'5C1X_Tangi'!X48+'5C1Y_GEO'!X48+'5C1AI_Harmony'!X48+'5C1AJ_Athlos'!X48+'5C1AG_Collegiate'!X48+'5C1M_GEO Mid'!X48+Placeholder_Tallulah!X48</f>
        <v>0</v>
      </c>
      <c r="Z48" s="56">
        <f>'5C1B_DArbonne'!Y48+'5C1A_Madison'!Y48+'5C1C_Intl High'!Y48+'5C3_UnvView'!Z48+'5C1F_L.C. Charter'!Y48+'5C1E_LFNO'!Y48+'5C1D_NOMMA'!Y48+'5C1AE_Noble Minds'!Y48+'5C1J_Jeff Chamber'!Y48+'5C1Q_Advantage'!Y48+'5C1AF_JCFA-Laf'!Y48+'5C1W_Willow'!Y48+'5C1Z_Lincoln Prep'!Y48+'5C1AA_Laurel'!Y48+'5C1AB_Apex'!Y48+'5C1AC_Smothers'!Y48+'5C1AD_Greater'!Y48+'5C1R_Iberville'!Y48+'5C1N_Delta'!Y48+'5C1S_LC Col Prep'!Y48+'5C1T_Northeast'!Y48+'5C1U_Acadiana Ren'!Y48+'5C1I_LA Key'!Y48+'5C1V_Laf Ren'!Y48+'5C1O_Impact'!Y48+'5C1P_Vision'!Y48+'5C2_LAVCA'!Z48+'5C1H_Southwest'!Y48+'5C1G_JS Clark'!Y48+'5C1AH_BRUP'!Y48+'5C1X_Tangi'!Y48+'5C1Y_GEO'!Y48+'5C1AI_Harmony'!Y48+'5C1AJ_Athlos'!Y48+'5C1AG_Collegiate'!Y48+'5C1M_GEO Mid'!Y48+Placeholder_Tallulah!Y48</f>
        <v>0</v>
      </c>
      <c r="AA48" s="93">
        <f>'5C1B_DArbonne'!Z48+'5C1A_Madison'!Z48+'5C1C_Intl High'!Z48+'5C3_UnvView'!AA48+'5C1F_L.C. Charter'!Z48+'5C1E_LFNO'!Z48+'5C1D_NOMMA'!Z48+'5C1AE_Noble Minds'!Z48+'5C1J_Jeff Chamber'!Z48+'5C1Q_Advantage'!Z48+'5C1AF_JCFA-Laf'!Z48+'5C1W_Willow'!Z48+'5C1Z_Lincoln Prep'!Z48+'5C1AA_Laurel'!Z48+'5C1AB_Apex'!Z48+'5C1AC_Smothers'!Z48+'5C1AD_Greater'!Z48+'5C1R_Iberville'!Z48+'5C1N_Delta'!Z48+'5C1S_LC Col Prep'!Z48+'5C1T_Northeast'!Z48+'5C1U_Acadiana Ren'!Z48+'5C1I_LA Key'!Z48+'5C1V_Laf Ren'!Z48+'5C1O_Impact'!Z48+'5C1P_Vision'!Z48+'5C2_LAVCA'!AA48+'5C1H_Southwest'!Z48+'5C1G_JS Clark'!Z48+'5C1AH_BRUP'!Z48+'5C1X_Tangi'!Z48+'5C1Y_GEO'!Z48+'5C1AI_Harmony'!Z48+'5C1AJ_Athlos'!Z48+'5C1AG_Collegiate'!Z48+'5C1M_GEO Mid'!Z48+Placeholder_Tallulah!Z48</f>
        <v>0</v>
      </c>
      <c r="AB48" s="56">
        <f>'5C1B_DArbonne'!AA48+'5C1A_Madison'!AA48+'5C1C_Intl High'!AA48+'5C3_UnvView'!AB48+'5C1F_L.C. Charter'!AA48+'5C1E_LFNO'!AA48+'5C1D_NOMMA'!AA48+'5C1AE_Noble Minds'!AA48+'5C1J_Jeff Chamber'!AA48+'5C1Q_Advantage'!AA48+'5C1AF_JCFA-Laf'!AA48+'5C1W_Willow'!AA48+'5C1Z_Lincoln Prep'!AA48+'5C1AA_Laurel'!AA48+'5C1AB_Apex'!AA48+'5C1AC_Smothers'!AA48+'5C1AD_Greater'!AA48+'5C1R_Iberville'!AA48+'5C1N_Delta'!AA48+'5C1S_LC Col Prep'!AA48+'5C1T_Northeast'!AA48+'5C1U_Acadiana Ren'!AA48+'5C1I_LA Key'!AA48+'5C1V_Laf Ren'!AA48+'5C1O_Impact'!AA48+'5C1P_Vision'!AA48+'5C2_LAVCA'!AB48+'5C1H_Southwest'!AA48+'5C1G_JS Clark'!AA48+'5C1AH_BRUP'!AA48+'5C1X_Tangi'!AA48+'5C1Y_GEO'!AA48+'5C1AI_Harmony'!AA48+'5C1AJ_Athlos'!AA48+'5C1AG_Collegiate'!AA48+'5C1M_GEO Mid'!AA48+Placeholder_Tallulah!AA48</f>
        <v>0</v>
      </c>
      <c r="AC48" s="56">
        <f>'5C1B_DArbonne'!AB48+'5C1A_Madison'!AB48+'5C1C_Intl High'!AB48+'5C3_UnvView'!AC48+'5C1F_L.C. Charter'!AB48+'5C1E_LFNO'!AB48+'5C1D_NOMMA'!AB48+'5C1AE_Noble Minds'!AB48+'5C1J_Jeff Chamber'!AB48+'5C1Q_Advantage'!AB48+'5C1AF_JCFA-Laf'!AB48+'5C1W_Willow'!AB48+'5C1Z_Lincoln Prep'!AB48+'5C1AA_Laurel'!AB48+'5C1AB_Apex'!AB48+'5C1AC_Smothers'!AB48+'5C1AD_Greater'!AB48+'5C1R_Iberville'!AB48+'5C1N_Delta'!AB48+'5C1S_LC Col Prep'!AB48+'5C1T_Northeast'!AB48+'5C1U_Acadiana Ren'!AB48+'5C1I_LA Key'!AB48+'5C1V_Laf Ren'!AB48+'5C1O_Impact'!AB48+'5C1P_Vision'!AB48+'5C2_LAVCA'!AC48+'5C1H_Southwest'!AB48+'5C1G_JS Clark'!AB48+'5C1AH_BRUP'!AB48+'5C1X_Tangi'!AB48+'5C1Y_GEO'!AB48+'5C1AI_Harmony'!AB48+'5C1AJ_Athlos'!AB48+'5C1AG_Collegiate'!AB48+'5C1M_GEO Mid'!AB48+Placeholder_Tallulah!AB48</f>
        <v>0</v>
      </c>
      <c r="AD48" s="93">
        <f>'5C1B_DArbonne'!AC48+'5C1A_Madison'!AC48+'5C1C_Intl High'!AC48+'5C3_UnvView'!AD48+'5C1F_L.C. Charter'!AC48+'5C1E_LFNO'!AC48+'5C1D_NOMMA'!AC48+'5C1AE_Noble Minds'!AC48+'5C1J_Jeff Chamber'!AC48+'5C1Q_Advantage'!AC48+'5C1AF_JCFA-Laf'!AC48+'5C1W_Willow'!AC48+'5C1Z_Lincoln Prep'!AC48+'5C1AA_Laurel'!AC48+'5C1AB_Apex'!AC48+'5C1AC_Smothers'!AC48+'5C1AD_Greater'!AC48+'5C1R_Iberville'!AC48+'5C1N_Delta'!AC48+'5C1S_LC Col Prep'!AC48+'5C1T_Northeast'!AC48+'5C1U_Acadiana Ren'!AC48+'5C1I_LA Key'!AC48+'5C1V_Laf Ren'!AC48+'5C1O_Impact'!AC48+'5C1P_Vision'!AC48+'5C2_LAVCA'!AD48+'5C1H_Southwest'!AC48+'5C1G_JS Clark'!AC48+'5C1AH_BRUP'!AC48+'5C1X_Tangi'!AC48+'5C1Y_GEO'!AC48+'5C1AI_Harmony'!AC48+'5C1AJ_Athlos'!AC48+'5C1AG_Collegiate'!AC48+'5C1M_GEO Mid'!AC48+Placeholder_Tallulah!AC48</f>
        <v>0</v>
      </c>
      <c r="AE48" s="97">
        <f>'5C1B_DArbonne'!AD48+'5C1A_Madison'!AD48+'5C1C_Intl High'!AD48+'5C3_UnvView'!AE48+'5C1F_L.C. Charter'!AD48+'5C1E_LFNO'!AD48+'5C1D_NOMMA'!AD48+'5C1AE_Noble Minds'!AD48+'5C1J_Jeff Chamber'!AD48+'5C1Q_Advantage'!AD48+'5C1AF_JCFA-Laf'!AD48+'5C1W_Willow'!AD48+'5C1Z_Lincoln Prep'!AD48+'5C1AA_Laurel'!AD48+'5C1AB_Apex'!AD48+'5C1AC_Smothers'!AD48+'5C1AD_Greater'!AD48+'5C1R_Iberville'!AD48+'5C1N_Delta'!AD48+'5C1S_LC Col Prep'!AD48+'5C1T_Northeast'!AD48+'5C1U_Acadiana Ren'!AD48+'5C1I_LA Key'!AD48+'5C1V_Laf Ren'!AD48+'5C1O_Impact'!AD48+'5C1P_Vision'!AD48+'5C2_LAVCA'!AE48+'5C1H_Southwest'!AD48+'5C1G_JS Clark'!AD48+'5C1AH_BRUP'!AD48+'5C1X_Tangi'!AD48+'5C1Y_GEO'!AD48+'5C1AI_Harmony'!AD48+'5C1AJ_Athlos'!AD48+'5C1AG_Collegiate'!AD48+'5C1M_GEO Mid'!AD48+Placeholder_Tallulah!AD48</f>
        <v>0</v>
      </c>
      <c r="AF48" s="75">
        <f>'Source Data'!N48</f>
        <v>4451</v>
      </c>
      <c r="AG48" s="90">
        <f>'5C1B_DArbonne'!AF48+'5C1A_Madison'!AF48+'5C1C_Intl High'!AF48+'5C3_UnvView'!AG48+'5C1F_L.C. Charter'!AF48+'5C1E_LFNO'!AF48+'5C1D_NOMMA'!AF48+'5C1AE_Noble Minds'!AF48+'5C1J_Jeff Chamber'!AF48+'5C1Q_Advantage'!AF48+'5C1AF_JCFA-Laf'!AF48+'5C1W_Willow'!AF48+'5C1Z_Lincoln Prep'!AF48+'5C1AA_Laurel'!AF48+'5C1AB_Apex'!AF48+'5C1AC_Smothers'!AF48+'5C1AD_Greater'!AF48+'5C1R_Iberville'!AF48+'5C1N_Delta'!AF48+'5C1S_LC Col Prep'!AF48+'5C1T_Northeast'!AF48+'5C1U_Acadiana Ren'!AF48+'5C1I_LA Key'!AF48+'5C1V_Laf Ren'!AF48+'5C1O_Impact'!AF48+'5C1P_Vision'!AF48+'5C2_LAVCA'!AG48+'5C1H_Southwest'!AF48+'5C1G_JS Clark'!AF48+'5C1AH_BRUP'!AF48+'5C1X_Tangi'!AF48+'5C1Y_GEO'!AF48+'5C1AI_Harmony'!AF48+'5C1AJ_Athlos'!AF48+'5C1AG_Collegiate'!AF48+'5C1M_GEO Mid'!AF48+Placeholder_Tallulah!AF48</f>
        <v>0</v>
      </c>
      <c r="AH48" s="319">
        <f>'5C1B_DArbonne'!AG48+'5C1A_Madison'!AG48+'5C1C_Intl High'!AG48+'5C3_UnvView'!AH48+'5C1F_L.C. Charter'!AG48+'5C1E_LFNO'!AG48+'5C1D_NOMMA'!AG48+'5C1AE_Noble Minds'!AG48+'5C1J_Jeff Chamber'!AG48+'5C1Q_Advantage'!AG48+'5C1AF_JCFA-Laf'!AG48+'5C1W_Willow'!AG48+'5C1Z_Lincoln Prep'!AG48+'5C1AA_Laurel'!AG48+'5C1AB_Apex'!AG48+'5C1AC_Smothers'!AG48+'5C1AD_Greater'!AG48+'5C1R_Iberville'!AG48+'5C1N_Delta'!AG48+'5C1S_LC Col Prep'!AG48+'5C1T_Northeast'!AG48+'5C1U_Acadiana Ren'!AG48+'5C1I_LA Key'!AG48+'5C1V_Laf Ren'!AG48+'5C1O_Impact'!AG48+'5C1P_Vision'!AG48+'5C2_LAVCA'!AH48+'5C1H_Southwest'!AG48+'5C1G_JS Clark'!AG48+'5C1AH_BRUP'!AG48+'5C1X_Tangi'!AG48+'5C1Y_GEO'!AG48+'5C1AI_Harmony'!AG48+'5C1AJ_Athlos'!AG48+'5C1AG_Collegiate'!AG48+'5C1M_GEO Mid'!AG48+Placeholder_Tallulah!AG48</f>
        <v>0</v>
      </c>
      <c r="AI48" s="75">
        <f>'5C1B_DArbonne'!AH48+'5C1A_Madison'!AH48+'5C1C_Intl High'!AH48+'5C3_UnvView'!AI48+'5C1F_L.C. Charter'!AH48+'5C1E_LFNO'!AH48+'5C1D_NOMMA'!AH48+'5C1AE_Noble Minds'!AH48+'5C1J_Jeff Chamber'!AH48+'5C1Q_Advantage'!AH48+'5C1AF_JCFA-Laf'!AH48+'5C1W_Willow'!AH48+'5C1Z_Lincoln Prep'!AH48+'5C1AA_Laurel'!AH48+'5C1AB_Apex'!AH48+'5C1AC_Smothers'!AH48+'5C1AD_Greater'!AH48+'5C1R_Iberville'!AH48+'5C1N_Delta'!AH48+'5C1S_LC Col Prep'!AH48+'5C1T_Northeast'!AH48+'5C1U_Acadiana Ren'!AH48+'5C1I_LA Key'!AH48+'5C1V_Laf Ren'!AH48+'5C1O_Impact'!AH48+'5C1P_Vision'!AH48+'5C2_LAVCA'!AI48+'5C1H_Southwest'!AH48+'5C1G_JS Clark'!AH48+'5C1AH_BRUP'!AH48+'5C1X_Tangi'!AH48+'5C1Y_GEO'!AH48+'5C1AI_Harmony'!AH48+'5C1AJ_Athlos'!AH48+'5C1AG_Collegiate'!AH48+'5C1M_GEO Mid'!AH48+Placeholder_Tallulah!AH48</f>
        <v>0</v>
      </c>
      <c r="AJ48" s="319">
        <f>'5C1B_DArbonne'!AI48+'5C1A_Madison'!AI48+'5C1C_Intl High'!AI48+'5C3_UnvView'!AJ48+'5C1F_L.C. Charter'!AI48+'5C1E_LFNO'!AI48+'5C1D_NOMMA'!AI48+'5C1AE_Noble Minds'!AI48+'5C1J_Jeff Chamber'!AI48+'5C1Q_Advantage'!AI48+'5C1AF_JCFA-Laf'!AI48+'5C1W_Willow'!AI48+'5C1Z_Lincoln Prep'!AI48+'5C1AA_Laurel'!AI48+'5C1AB_Apex'!AI48+'5C1AC_Smothers'!AI48+'5C1AD_Greater'!AI48+'5C1R_Iberville'!AI48+'5C1N_Delta'!AI48+'5C1S_LC Col Prep'!AI48+'5C1T_Northeast'!AI48+'5C1U_Acadiana Ren'!AI48+'5C1I_LA Key'!AI48+'5C1V_Laf Ren'!AI48+'5C1O_Impact'!AI48+'5C1P_Vision'!AI48+'5C2_LAVCA'!AJ48+'5C1H_Southwest'!AI48+'5C1G_JS Clark'!AI48+'5C1AH_BRUP'!AI48+'5C1X_Tangi'!AI48+'5C1Y_GEO'!AI48+'5C1AI_Harmony'!AI48+'5C1AJ_Athlos'!AI48+'5C1AG_Collegiate'!AI48+'5C1M_GEO Mid'!AI48+Placeholder_Tallulah!AI48</f>
        <v>0</v>
      </c>
      <c r="AK48" s="77">
        <f>'5C1B_DArbonne'!AJ48+'5C1A_Madison'!AJ48+'5C1C_Intl High'!AJ48+'5C3_UnvView'!AK48+'5C1F_L.C. Charter'!AJ48+'5C1E_LFNO'!AJ48+'5C1D_NOMMA'!AJ48+'5C1AE_Noble Minds'!AJ48+'5C1J_Jeff Chamber'!AJ48+'5C1Q_Advantage'!AJ48+'5C1AF_JCFA-Laf'!AJ48+'5C1W_Willow'!AJ48+'5C1Z_Lincoln Prep'!AJ48+'5C1AA_Laurel'!AJ48+'5C1AB_Apex'!AJ48+'5C1AC_Smothers'!AJ48+'5C1AD_Greater'!AJ48+'5C1R_Iberville'!AJ48+'5C1N_Delta'!AJ48+'5C1S_LC Col Prep'!AJ48+'5C1T_Northeast'!AJ48+'5C1U_Acadiana Ren'!AJ48+'5C1I_LA Key'!AJ48+'5C1V_Laf Ren'!AJ48+'5C1O_Impact'!AJ48+'5C1P_Vision'!AJ48+'5C2_LAVCA'!AK48+'5C1H_Southwest'!AJ48+'5C1G_JS Clark'!AJ48+'5C1AH_BRUP'!AJ48+'5C1X_Tangi'!AJ48+'5C1Y_GEO'!AJ48+'5C1AI_Harmony'!AJ48+'5C1AJ_Athlos'!AJ48+'5C1AG_Collegiate'!AJ48+'5C1M_GEO Mid'!AJ48+Placeholder_Tallulah!AJ48</f>
        <v>0</v>
      </c>
      <c r="AL48" s="76">
        <f>'5C1B_DArbonne'!AK48+'5C1A_Madison'!AK48+'5C1C_Intl High'!AK48+'5C3_UnvView'!AL48+'5C1F_L.C. Charter'!AK48+'5C1E_LFNO'!AK48+'5C1D_NOMMA'!AK48+'5C1AE_Noble Minds'!AK48+'5C1J_Jeff Chamber'!AK48+'5C1Q_Advantage'!AK48+'5C1AF_JCFA-Laf'!AK48+'5C1W_Willow'!AK48+'5C1Z_Lincoln Prep'!AK48+'5C1AA_Laurel'!AK48+'5C1AB_Apex'!AK48+'5C1AC_Smothers'!AK48+'5C1AD_Greater'!AK48+'5C1R_Iberville'!AK48+'5C1N_Delta'!AK48+'5C1S_LC Col Prep'!AK48+'5C1T_Northeast'!AK48+'5C1U_Acadiana Ren'!AK48+'5C1I_LA Key'!AK48+'5C1V_Laf Ren'!AK48+'5C1O_Impact'!AK48+'5C1P_Vision'!AK48+'5C2_LAVCA'!AL48+'5C1H_Southwest'!AK48+'5C1G_JS Clark'!AK48+'5C1AH_BRUP'!AK48+'5C1X_Tangi'!AK48+'5C1Y_GEO'!AK48+'5C1AI_Harmony'!AK48+'5C1AJ_Athlos'!AK48+'5C1AG_Collegiate'!AK48+'5C1M_GEO Mid'!AK48+Placeholder_Tallulah!AK48</f>
        <v>0</v>
      </c>
      <c r="AM48" s="90">
        <f>'5C1B_DArbonne'!AL48+'5C1A_Madison'!AL48+'5C1C_Intl High'!AL48+'5C3_UnvView'!AM48+'5C1F_L.C. Charter'!AL48+'5C1E_LFNO'!AL48+'5C1D_NOMMA'!AL48+'5C1AE_Noble Minds'!AL48+'5C1J_Jeff Chamber'!AL48+'5C1Q_Advantage'!AL48+'5C1AF_JCFA-Laf'!AL48+'5C1W_Willow'!AL48+'5C1Z_Lincoln Prep'!AL48+'5C1AA_Laurel'!AL48+'5C1AB_Apex'!AL48+'5C1AC_Smothers'!AL48+'5C1AD_Greater'!AL48+'5C1R_Iberville'!AL48+'5C1N_Delta'!AL48+'5C1S_LC Col Prep'!AL48+'5C1T_Northeast'!AL48+'5C1U_Acadiana Ren'!AL48+'5C1I_LA Key'!AL48+'5C1V_Laf Ren'!AL48+'5C1O_Impact'!AL48+'5C1P_Vision'!AL48+'5C2_LAVCA'!AM48+'5C1H_Southwest'!AL48+'5C1G_JS Clark'!AL48+'5C1AH_BRUP'!AL48+'5C1X_Tangi'!AL48+'5C1Y_GEO'!AL48+'5C1AI_Harmony'!AL48+'5C1AJ_Athlos'!AL48+'5C1AG_Collegiate'!AL48+'5C1M_GEO Mid'!AL48+Placeholder_Tallulah!AL48</f>
        <v>142209</v>
      </c>
      <c r="AN48" s="79">
        <f>'5C1B_DArbonne'!AM48+'5C1A_Madison'!AM48+'5C1C_Intl High'!AM48+'5C3_UnvView'!AN48+'5C1F_L.C. Charter'!AM48+'5C1E_LFNO'!AM48+'5C1D_NOMMA'!AM48+'5C1AE_Noble Minds'!AM48+'5C1J_Jeff Chamber'!AM48+'5C1Q_Advantage'!AM48+'5C1AF_JCFA-Laf'!AM48+'5C1W_Willow'!AM48+'5C1Z_Lincoln Prep'!AM48+'5C1AA_Laurel'!AM48+'5C1AB_Apex'!AM48+'5C1AC_Smothers'!AM48+'5C1AD_Greater'!AM48+'5C1R_Iberville'!AM48+'5C1N_Delta'!AM48+'5C1S_LC Col Prep'!AM48+'5C1T_Northeast'!AM48+'5C1U_Acadiana Ren'!AM48+'5C1I_LA Key'!AM48+'5C1V_Laf Ren'!AM48+'5C1O_Impact'!AM48+'5C1P_Vision'!AM48+'5C2_LAVCA'!AN48+'5C1H_Southwest'!AM48+'5C1G_JS Clark'!AM48+'5C1AH_BRUP'!AM48+'5C1X_Tangi'!AM48+'5C1Y_GEO'!AM48+'5C1AI_Harmony'!AM48+'5C1AJ_Athlos'!AM48+'5C1AG_Collegiate'!AM48+'5C1M_GEO Mid'!AM48+Placeholder_Tallulah!AM48</f>
        <v>0</v>
      </c>
      <c r="AO48" s="90">
        <f>'5C1B_DArbonne'!AN48+'5C1A_Madison'!AN48+'5C1C_Intl High'!AN48+'5C3_UnvView'!AO48+'5C1F_L.C. Charter'!AN48+'5C1E_LFNO'!AN48+'5C1D_NOMMA'!AN48+'5C1AE_Noble Minds'!AN48+'5C1J_Jeff Chamber'!AN48+'5C1Q_Advantage'!AN48+'5C1AF_JCFA-Laf'!AN48+'5C1W_Willow'!AN48+'5C1Z_Lincoln Prep'!AN48+'5C1AA_Laurel'!AN48+'5C1AB_Apex'!AN48+'5C1AC_Smothers'!AN48+'5C1AD_Greater'!AN48+'5C1R_Iberville'!AN48+'5C1N_Delta'!AN48+'5C1S_LC Col Prep'!AN48+'5C1T_Northeast'!AN48+'5C1U_Acadiana Ren'!AN48+'5C1I_LA Key'!AN48+'5C1V_Laf Ren'!AN48+'5C1O_Impact'!AN48+'5C1P_Vision'!AN48+'5C2_LAVCA'!AO48+'5C1H_Southwest'!AN48+'5C1G_JS Clark'!AN48+'5C1AH_BRUP'!AN48+'5C1X_Tangi'!AN48+'5C1Y_GEO'!AN48+'5C1AI_Harmony'!AN48+'5C1AJ_Athlos'!AN48+'5C1AG_Collegiate'!AN48+'5C1M_GEO Mid'!AN48+Placeholder_Tallulah!AN48</f>
        <v>0</v>
      </c>
      <c r="AP48" s="77">
        <f>'5C1B_DArbonne'!AO48+'5C1A_Madison'!AO48+'5C1C_Intl High'!AO48+'5C3_UnvView'!AP48+'5C1F_L.C. Charter'!AO48+'5C1E_LFNO'!AO48+'5C1D_NOMMA'!AO48+'5C1AE_Noble Minds'!AO48+'5C1J_Jeff Chamber'!AO48+'5C1Q_Advantage'!AO48+'5C1AF_JCFA-Laf'!AO48+'5C1W_Willow'!AO48+'5C1Z_Lincoln Prep'!AO48+'5C1AA_Laurel'!AO48+'5C1AB_Apex'!AO48+'5C1AC_Smothers'!AO48+'5C1AD_Greater'!AO48+'5C1R_Iberville'!AO48+'5C1N_Delta'!AO48+'5C1S_LC Col Prep'!AO48+'5C1T_Northeast'!AO48+'5C1U_Acadiana Ren'!AO48+'5C1I_LA Key'!AO48+'5C1V_Laf Ren'!AO48+'5C1O_Impact'!AO48+'5C1P_Vision'!AO48+'5C2_LAVCA'!AP48+'5C1H_Southwest'!AO48+'5C1G_JS Clark'!AO48+'5C1AH_BRUP'!AO48+'5C1X_Tangi'!AO48+'5C1Y_GEO'!AO48+'5C1AI_Harmony'!AO48+'5C1AJ_Athlos'!AO48+'5C1AG_Collegiate'!AO48+'5C1M_GEO Mid'!AO48+Placeholder_Tallulah!AO48</f>
        <v>0</v>
      </c>
      <c r="AQ48" s="90">
        <f>'5C1B_DArbonne'!AP48+'5C1A_Madison'!AP48+'5C1C_Intl High'!AP48+'5C3_UnvView'!AQ48+'5C1F_L.C. Charter'!AP48+'5C1E_LFNO'!AP48+'5C1D_NOMMA'!AP48+'5C1AE_Noble Minds'!AP48+'5C1J_Jeff Chamber'!AP48+'5C1Q_Advantage'!AP48+'5C1AF_JCFA-Laf'!AP48+'5C1W_Willow'!AP48+'5C1Z_Lincoln Prep'!AP48+'5C1AA_Laurel'!AP48+'5C1AB_Apex'!AP48+'5C1AC_Smothers'!AP48+'5C1AD_Greater'!AP48+'5C1R_Iberville'!AP48+'5C1N_Delta'!AP48+'5C1S_LC Col Prep'!AP48+'5C1T_Northeast'!AP48+'5C1U_Acadiana Ren'!AP48+'5C1I_LA Key'!AP48+'5C1V_Laf Ren'!AP48+'5C1O_Impact'!AP48+'5C1P_Vision'!AP48+'5C2_LAVCA'!AQ48+'5C1H_Southwest'!AP48+'5C1G_JS Clark'!AP48+'5C1AH_BRUP'!AP48+'5C1X_Tangi'!AP48+'5C1Y_GEO'!AP48+'5C1AI_Harmony'!AP48+'5C1AJ_Athlos'!AP48+'5C1AG_Collegiate'!AP48+'5C1M_GEO Mid'!AP48+Placeholder_Tallulah!AP48</f>
        <v>0</v>
      </c>
      <c r="AR48" s="77">
        <f>'5C1B_DArbonne'!AQ48+'5C1A_Madison'!AQ48+'5C1C_Intl High'!AQ48+'5C3_UnvView'!AR48+'5C1F_L.C. Charter'!AQ48+'5C1E_LFNO'!AQ48+'5C1D_NOMMA'!AQ48+'5C1AE_Noble Minds'!AQ48+'5C1J_Jeff Chamber'!AQ48+'5C1Q_Advantage'!AQ48+'5C1AF_JCFA-Laf'!AQ48+'5C1W_Willow'!AQ48+'5C1Z_Lincoln Prep'!AQ48+'5C1AA_Laurel'!AQ48+'5C1AB_Apex'!AQ48+'5C1AC_Smothers'!AQ48+'5C1AD_Greater'!AQ48+'5C1R_Iberville'!AQ48+'5C1N_Delta'!AQ48+'5C1S_LC Col Prep'!AQ48+'5C1T_Northeast'!AQ48+'5C1U_Acadiana Ren'!AQ48+'5C1I_LA Key'!AQ48+'5C1V_Laf Ren'!AQ48+'5C1O_Impact'!AQ48+'5C1P_Vision'!AQ48+'5C2_LAVCA'!AR48+'5C1H_Southwest'!AQ48+'5C1G_JS Clark'!AQ48+'5C1AH_BRUP'!AQ48+'5C1X_Tangi'!AQ48+'5C1Y_GEO'!AQ48+'5C1AI_Harmony'!AQ48+'5C1AJ_Athlos'!AQ48+'5C1AG_Collegiate'!AQ48+'5C1M_GEO Mid'!AQ48+Placeholder_Tallulah!AQ48</f>
        <v>0</v>
      </c>
      <c r="AS48" s="77">
        <f>'5C1B_DArbonne'!AR48+'5C1A_Madison'!AR48+'5C1C_Intl High'!AR48+'5C3_UnvView'!AS48+'5C1F_L.C. Charter'!AR48+'5C1E_LFNO'!AR48+'5C1D_NOMMA'!AR48+'5C1AE_Noble Minds'!AR48+'5C1J_Jeff Chamber'!AR48+'5C1Q_Advantage'!AR48+'5C1AF_JCFA-Laf'!AR48+'5C1W_Willow'!AR48+'5C1Z_Lincoln Prep'!AR48+'5C1AA_Laurel'!AR48+'5C1AB_Apex'!AR48+'5C1AC_Smothers'!AR48+'5C1AD_Greater'!AR48+'5C1R_Iberville'!AR48+'5C1N_Delta'!AR48+'5C1S_LC Col Prep'!AR48+'5C1T_Northeast'!AR48+'5C1U_Acadiana Ren'!AR48+'5C1I_LA Key'!AR48+'5C1V_Laf Ren'!AR48+'5C1O_Impact'!AR48+'5C1P_Vision'!AR48+'5C2_LAVCA'!AS48+'5C1H_Southwest'!AR48+'5C1G_JS Clark'!AR48+'5C1AH_BRUP'!AR48+'5C1X_Tangi'!AR48+'5C1Y_GEO'!AR48+'5C1AI_Harmony'!AR48+'5C1AJ_Athlos'!AR48+'5C1AG_Collegiate'!AR48+'5C1M_GEO Mid'!AR48+Placeholder_Tallulah!AR48</f>
        <v>0</v>
      </c>
      <c r="AT48" s="90">
        <f>'5C1B_DArbonne'!AS48+'5C1A_Madison'!AS48+'5C1C_Intl High'!AS48+'5C3_UnvView'!AT48+'5C1F_L.C. Charter'!AS48+'5C1E_LFNO'!AS48+'5C1D_NOMMA'!AS48+'5C1AE_Noble Minds'!AS48+'5C1J_Jeff Chamber'!AS48+'5C1Q_Advantage'!AS48+'5C1AF_JCFA-Laf'!AS48+'5C1W_Willow'!AS48+'5C1Z_Lincoln Prep'!AS48+'5C1AA_Laurel'!AS48+'5C1AB_Apex'!AS48+'5C1AC_Smothers'!AS48+'5C1AD_Greater'!AS48+'5C1R_Iberville'!AS48+'5C1N_Delta'!AS48+'5C1S_LC Col Prep'!AS48+'5C1T_Northeast'!AS48+'5C1U_Acadiana Ren'!AS48+'5C1I_LA Key'!AS48+'5C1V_Laf Ren'!AS48+'5C1O_Impact'!AS48+'5C1P_Vision'!AS48+'5C2_LAVCA'!AT48+'5C1H_Southwest'!AS48+'5C1G_JS Clark'!AS48+'5C1AH_BRUP'!AS48+'5C1X_Tangi'!AS48+'5C1Y_GEO'!AS48+'5C1AI_Harmony'!AS48+'5C1AJ_Athlos'!AS48+'5C1AG_Collegiate'!AS48+'5C1M_GEO Mid'!AS48+Placeholder_Tallulah!AS48</f>
        <v>11858</v>
      </c>
      <c r="AU48" s="78">
        <f t="shared" si="1"/>
        <v>0</v>
      </c>
      <c r="AV48" s="87">
        <f t="shared" si="2"/>
        <v>11858</v>
      </c>
      <c r="AW48" s="189"/>
      <c r="AX48" s="74" t="e">
        <f>'5C1B_DArbonne'!AU48+'5C1A_Madison'!AU48+'5C1C_Intl High'!AU48+'5C3_UnvView'!AV48+'5C1F_L.C. Charter'!AU48+'5C1E_LFNO'!AU48+'5C1D_NOMMA'!AU48+'5C1AE_Noble Minds'!AU48+'5C1J_Jeff Chamber'!AU48+'5C1Q_Advantage'!AU48+'5C1AF_JCFA-Laf'!AU48+'5C1W_Willow'!AU48+'5C1Z_Lincoln Prep'!AU48+'5C1AA_Laurel'!AU48+'5C1AB_Apex'!AU48+'5C1AC_Smothers'!AU48+'5C1AD_Greater'!AU48+'5C1R_Iberville'!AU48+'5C1N_Delta'!AU48+'5C1S_LC Col Prep'!AU48+'5C1T_Northeast'!AU48+'5C1U_Acadiana Ren'!AU48+'5C1I_LA Key'!AU48+'5C1V_Laf Ren'!AU48+'5C1O_Impact'!AU48+'5C1P_Vision'!AU48+'5C2_LAVCA'!AV48+'5C1H_Southwest'!AU48+'5C1G_JS Clark'!AU48+'5C1AH_BRUP'!AU48+'5C1X_Tangi'!AU48+'5C1Y_GEO'!AU48+'5C1AI_Harmony'!AU48+'5C1AJ_Athlos'!AU48+'5C1AG_Collegiate'!AU48+'5C1M_GEO Mid'!AU48+Placeholder_Tallulah!#REF!</f>
        <v>#REF!</v>
      </c>
      <c r="AY48" s="74">
        <f t="shared" si="3"/>
        <v>0</v>
      </c>
      <c r="AZ48" s="74" t="e">
        <f t="shared" si="4"/>
        <v>#REF!</v>
      </c>
    </row>
    <row r="49" spans="1:52" ht="16.149999999999999" customHeight="1" x14ac:dyDescent="0.2">
      <c r="A49" s="54">
        <v>43</v>
      </c>
      <c r="B49" s="55" t="s">
        <v>49</v>
      </c>
      <c r="C49" s="319">
        <f>'5C1B_DArbonne'!C49+'5C1A_Madison'!C49+'5C1C_Intl High'!C49+'5C3_UnvView'!C49+'5C1F_L.C. Charter'!C49+'5C1E_LFNO'!C49+'5C1D_NOMMA'!C49+'5C1AE_Noble Minds'!C49+'5C1J_Jeff Chamber'!C49+'5C1Q_Advantage'!C49+'5C1AF_JCFA-Laf'!C49+'5C1W_Willow'!C49+'5C1Z_Lincoln Prep'!C49+'5C1AA_Laurel'!C49+'5C1AB_Apex'!C49+'5C1AC_Smothers'!C49+'5C1AD_Greater'!C49+'5C1R_Iberville'!C49+'5C1N_Delta'!C49+'5C1S_LC Col Prep'!C49+'5C1T_Northeast'!C49+'5C1U_Acadiana Ren'!C49+'5C1I_LA Key'!C49+'5C1V_Laf Ren'!C49+'5C1O_Impact'!C49+'5C1P_Vision'!C49+'5C2_LAVCA'!C49+'5C1H_Southwest'!C49+'5C1G_JS Clark'!C49+'5C1AH_BRUP'!C49+'5C1X_Tangi'!C49+'5C1Y_GEO'!C49+'5C1AI_Harmony'!C49+'5C1AJ_Athlos'!C49+'5C1AG_Collegiate'!C49+'5C1M_GEO Mid'!C49+Placeholder_Tallulah!C49</f>
        <v>0</v>
      </c>
      <c r="D49" s="56">
        <f>'Source Data'!H49</f>
        <v>5171.5692260226861</v>
      </c>
      <c r="E49" s="74">
        <f>'5C1B_DArbonne'!E49+'5C1A_Madison'!E49+'5C1C_Intl High'!E49+'5C3_UnvView'!E49+'5C1F_L.C. Charter'!E49+'5C1E_LFNO'!E49+'5C1D_NOMMA'!E49+'5C1AE_Noble Minds'!E49+'5C1J_Jeff Chamber'!E49+'5C1Q_Advantage'!E49+'5C1AF_JCFA-Laf'!E49+'5C1W_Willow'!E49+'5C1Z_Lincoln Prep'!E49+'5C1AA_Laurel'!E49+'5C1AB_Apex'!E49+'5C1AC_Smothers'!E49+'5C1AD_Greater'!E49+'5C1R_Iberville'!E49+'5C1N_Delta'!E49+'5C1S_LC Col Prep'!E49+'5C1T_Northeast'!E49+'5C1U_Acadiana Ren'!E49+'5C1I_LA Key'!E49+'5C1V_Laf Ren'!E49+'5C1O_Impact'!E49+'5C1P_Vision'!E49+'5C2_LAVCA'!E49+'5C1H_Southwest'!E49+'5C1G_JS Clark'!E49+'5C1AH_BRUP'!E49+'5C1X_Tangi'!E49+'5C1Y_GEO'!E49+'5C1AI_Harmony'!E49+'5C1AJ_Athlos'!E49+'5C1AG_Collegiate'!E49+'5C1M_GEO Mid'!E49+Placeholder_Tallulah!E49</f>
        <v>0</v>
      </c>
      <c r="F49" s="337">
        <f>'5C1B_DArbonne'!F49+'5C1A_Madison'!F49+'5C1C_Intl High'!F49+'5C3_UnvView'!F49+'5C1F_L.C. Charter'!F49+'5C1E_LFNO'!F49+'5C1D_NOMMA'!F49+'5C1AE_Noble Minds'!F49+'5C1J_Jeff Chamber'!F49+'5C1Q_Advantage'!F49+'5C1AF_JCFA-Laf'!F49+'5C1W_Willow'!F49+'5C1Z_Lincoln Prep'!F49+'5C1AA_Laurel'!F49+'5C1AB_Apex'!F49+'5C1AC_Smothers'!F49+'5C1AD_Greater'!F49+'5C1R_Iberville'!F49+'5C1N_Delta'!F49+'5C1S_LC Col Prep'!F49+'5C1T_Northeast'!F49+'5C1U_Acadiana Ren'!F49+'5C1I_LA Key'!F49+'5C1V_Laf Ren'!F49+'5C1O_Impact'!F49+'5C1P_Vision'!F49+'5C2_LAVCA'!F49+'5C1H_Southwest'!F49+'5C1G_JS Clark'!F49+'5C1AH_BRUP'!F49+'5C1X_Tangi'!F49+'5C1Y_GEO'!F49+'5C1AI_Harmony'!F49+'5C1AJ_Athlos'!F49+'5C1AG_Collegiate'!F49+'5C1M_GEO Mid'!F49+Placeholder_Tallulah!F49</f>
        <v>0</v>
      </c>
      <c r="G49" s="56">
        <f>'Source Data'!I49</f>
        <v>687.72808854852053</v>
      </c>
      <c r="H49" s="74">
        <f>'5C1B_DArbonne'!H49+'5C1A_Madison'!H49+'5C1C_Intl High'!H49+'5C3_UnvView'!H49+'5C1F_L.C. Charter'!H49+'5C1E_LFNO'!H49+'5C1D_NOMMA'!H49+'5C1AE_Noble Minds'!H49+'5C1J_Jeff Chamber'!H49+'5C1Q_Advantage'!H49+'5C1AF_JCFA-Laf'!H49+'5C1W_Willow'!H49+'5C1Z_Lincoln Prep'!H49+'5C1AA_Laurel'!H49+'5C1AB_Apex'!H49+'5C1AC_Smothers'!H49+'5C1AD_Greater'!H49+'5C1R_Iberville'!H49+'5C1N_Delta'!H49+'5C1S_LC Col Prep'!H49+'5C1T_Northeast'!H49+'5C1U_Acadiana Ren'!H49+'5C1I_LA Key'!H49+'5C1V_Laf Ren'!H49+'5C1O_Impact'!H49+'5C1P_Vision'!H49+'5C2_LAVCA'!H49+'5C1H_Southwest'!H49+'5C1G_JS Clark'!H49+'5C1AH_BRUP'!H49+'5C1X_Tangi'!H49+'5C1Y_GEO'!H49+'5C1AI_Harmony'!H49+'5C1AJ_Athlos'!H49+'5C1AG_Collegiate'!H49+'5C1M_GEO Mid'!H49+Placeholder_Tallulah!H49</f>
        <v>0</v>
      </c>
      <c r="I49" s="337">
        <f>'5C1B_DArbonne'!I49+'5C1A_Madison'!I49+'5C1C_Intl High'!I49+'5C3_UnvView'!I49+'5C1F_L.C. Charter'!I49+'5C1E_LFNO'!I49+'5C1D_NOMMA'!I49+'5C1AE_Noble Minds'!I49+'5C1J_Jeff Chamber'!I49+'5C1Q_Advantage'!I49+'5C1AF_JCFA-Laf'!I49+'5C1W_Willow'!I49+'5C1Z_Lincoln Prep'!I49+'5C1AA_Laurel'!I49+'5C1AB_Apex'!I49+'5C1AC_Smothers'!I49+'5C1AD_Greater'!I49+'5C1R_Iberville'!I49+'5C1N_Delta'!I49+'5C1S_LC Col Prep'!I49+'5C1T_Northeast'!I49+'5C1U_Acadiana Ren'!I49+'5C1I_LA Key'!I49+'5C1V_Laf Ren'!I49+'5C1O_Impact'!I49+'5C1P_Vision'!I49+'5C2_LAVCA'!I49+'5C1H_Southwest'!I49+'5C1G_JS Clark'!I49+'5C1AH_BRUP'!I49+'5C1X_Tangi'!I49+'5C1Y_GEO'!I49+'5C1AI_Harmony'!I49+'5C1AJ_Athlos'!I49+'5C1AG_Collegiate'!I49+'5C1M_GEO Mid'!I49+Placeholder_Tallulah!I49</f>
        <v>0</v>
      </c>
      <c r="J49" s="56">
        <f>'Source Data'!J49</f>
        <v>187.56220596777831</v>
      </c>
      <c r="K49" s="74">
        <f>'5C1B_DArbonne'!K49+'5C1A_Madison'!K49+'5C1C_Intl High'!K49+'5C3_UnvView'!K49+'5C1F_L.C. Charter'!K49+'5C1E_LFNO'!K49+'5C1D_NOMMA'!K49+'5C1AE_Noble Minds'!K49+'5C1J_Jeff Chamber'!K49+'5C1Q_Advantage'!K49+'5C1AF_JCFA-Laf'!K49+'5C1W_Willow'!K49+'5C1Z_Lincoln Prep'!K49+'5C1AA_Laurel'!K49+'5C1AB_Apex'!K49+'5C1AC_Smothers'!K49+'5C1AD_Greater'!K49+'5C1R_Iberville'!K49+'5C1N_Delta'!K49+'5C1S_LC Col Prep'!K49+'5C1T_Northeast'!K49+'5C1U_Acadiana Ren'!K49+'5C1I_LA Key'!K49+'5C1V_Laf Ren'!K49+'5C1O_Impact'!K49+'5C1P_Vision'!K49+'5C2_LAVCA'!K49+'5C1H_Southwest'!K49+'5C1G_JS Clark'!K49+'5C1AH_BRUP'!K49+'5C1X_Tangi'!K49+'5C1Y_GEO'!K49+'5C1AI_Harmony'!K49+'5C1AJ_Athlos'!K49+'5C1AG_Collegiate'!K49+'5C1M_GEO Mid'!K49+Placeholder_Tallulah!K49</f>
        <v>0</v>
      </c>
      <c r="L49" s="337">
        <f>'5C1B_DArbonne'!L49+'5C1A_Madison'!L49+'5C1C_Intl High'!L49+'5C3_UnvView'!L49+'5C1F_L.C. Charter'!L49+'5C1E_LFNO'!L49+'5C1D_NOMMA'!L49+'5C1AE_Noble Minds'!L49+'5C1J_Jeff Chamber'!L49+'5C1Q_Advantage'!L49+'5C1AF_JCFA-Laf'!L49+'5C1W_Willow'!L49+'5C1Z_Lincoln Prep'!L49+'5C1AA_Laurel'!L49+'5C1AB_Apex'!L49+'5C1AC_Smothers'!L49+'5C1AD_Greater'!L49+'5C1R_Iberville'!L49+'5C1N_Delta'!L49+'5C1S_LC Col Prep'!L49+'5C1T_Northeast'!L49+'5C1U_Acadiana Ren'!L49+'5C1I_LA Key'!L49+'5C1V_Laf Ren'!L49+'5C1O_Impact'!L49+'5C1P_Vision'!L49+'5C2_LAVCA'!L49+'5C1H_Southwest'!L49+'5C1G_JS Clark'!L49+'5C1AH_BRUP'!L49+'5C1X_Tangi'!L49+'5C1Y_GEO'!L49+'5C1AI_Harmony'!L49+'5C1AJ_Athlos'!L49+'5C1AG_Collegiate'!L49+'5C1M_GEO Mid'!L49+Placeholder_Tallulah!L49</f>
        <v>0</v>
      </c>
      <c r="M49" s="56">
        <f>'Source Data'!K49</f>
        <v>4689.0551491944589</v>
      </c>
      <c r="N49" s="74">
        <f>'5C1B_DArbonne'!N49+'5C1A_Madison'!N49+'5C1C_Intl High'!N49+'5C3_UnvView'!N49+'5C1F_L.C. Charter'!N49+'5C1E_LFNO'!N49+'5C1D_NOMMA'!N49+'5C1AE_Noble Minds'!N49+'5C1J_Jeff Chamber'!N49+'5C1Q_Advantage'!N49+'5C1AF_JCFA-Laf'!N49+'5C1W_Willow'!N49+'5C1Z_Lincoln Prep'!N49+'5C1AA_Laurel'!N49+'5C1AB_Apex'!N49+'5C1AC_Smothers'!N49+'5C1AD_Greater'!N49+'5C1R_Iberville'!N49+'5C1N_Delta'!N49+'5C1S_LC Col Prep'!N49+'5C1T_Northeast'!N49+'5C1U_Acadiana Ren'!N49+'5C1I_LA Key'!N49+'5C1V_Laf Ren'!N49+'5C1O_Impact'!N49+'5C1P_Vision'!N49+'5C2_LAVCA'!N49+'5C1H_Southwest'!N49+'5C1G_JS Clark'!N49+'5C1AH_BRUP'!N49+'5C1X_Tangi'!N49+'5C1Y_GEO'!N49+'5C1AI_Harmony'!N49+'5C1AJ_Athlos'!N49+'5C1AG_Collegiate'!N49+'5C1M_GEO Mid'!N49+Placeholder_Tallulah!N49</f>
        <v>0</v>
      </c>
      <c r="O49" s="337">
        <f>'5C1B_DArbonne'!O49+'5C1A_Madison'!O49+'5C1C_Intl High'!O49+'5C3_UnvView'!O49+'5C1F_L.C. Charter'!O49+'5C1E_LFNO'!O49+'5C1D_NOMMA'!O49+'5C1AE_Noble Minds'!O49+'5C1J_Jeff Chamber'!O49+'5C1Q_Advantage'!O49+'5C1AF_JCFA-Laf'!O49+'5C1W_Willow'!O49+'5C1Z_Lincoln Prep'!O49+'5C1AA_Laurel'!O49+'5C1AB_Apex'!O49+'5C1AC_Smothers'!O49+'5C1AD_Greater'!O49+'5C1R_Iberville'!O49+'5C1N_Delta'!O49+'5C1S_LC Col Prep'!O49+'5C1T_Northeast'!O49+'5C1U_Acadiana Ren'!O49+'5C1I_LA Key'!O49+'5C1V_Laf Ren'!O49+'5C1O_Impact'!O49+'5C1P_Vision'!O49+'5C2_LAVCA'!O49+'5C1H_Southwest'!O49+'5C1G_JS Clark'!O49+'5C1AH_BRUP'!O49+'5C1X_Tangi'!O49+'5C1Y_GEO'!O49+'5C1AI_Harmony'!O49+'5C1AJ_Athlos'!O49+'5C1AG_Collegiate'!O49+'5C1M_GEO Mid'!O49+Placeholder_Tallulah!O49</f>
        <v>0</v>
      </c>
      <c r="P49" s="56">
        <f>'Source Data'!L49</f>
        <v>1875.6220596777835</v>
      </c>
      <c r="Q49" s="74">
        <f>'5C1B_DArbonne'!Q49+'5C1A_Madison'!Q49+'5C1C_Intl High'!Q49+'5C3_UnvView'!Q49+'5C1F_L.C. Charter'!Q49+'5C1E_LFNO'!Q49+'5C1D_NOMMA'!Q49+'5C1AE_Noble Minds'!Q49+'5C1J_Jeff Chamber'!Q49+'5C1Q_Advantage'!Q49+'5C1AF_JCFA-Laf'!Q49+'5C1W_Willow'!Q49+'5C1Z_Lincoln Prep'!Q49+'5C1AA_Laurel'!Q49+'5C1AB_Apex'!Q49+'5C1AC_Smothers'!Q49+'5C1AD_Greater'!Q49+'5C1R_Iberville'!Q49+'5C1N_Delta'!Q49+'5C1S_LC Col Prep'!Q49+'5C1T_Northeast'!Q49+'5C1U_Acadiana Ren'!Q49+'5C1I_LA Key'!Q49+'5C1V_Laf Ren'!Q49+'5C1O_Impact'!Q49+'5C1P_Vision'!Q49+'5C2_LAVCA'!Q49+'5C1H_Southwest'!Q49+'5C1G_JS Clark'!Q49+'5C1AH_BRUP'!Q49+'5C1X_Tangi'!Q49+'5C1Y_GEO'!Q49+'5C1AI_Harmony'!Q49+'5C1AJ_Athlos'!Q49+'5C1AG_Collegiate'!Q49+'5C1M_GEO Mid'!Q49+Placeholder_Tallulah!Q49</f>
        <v>0</v>
      </c>
      <c r="R49" s="93">
        <f>'5C1B_DArbonne'!R49+'5C1A_Madison'!R49+'5C1C_Intl High'!R49+'5C3_UnvView'!R49+'5C1F_L.C. Charter'!R49+'5C1E_LFNO'!R49+'5C1D_NOMMA'!R49+'5C1AE_Noble Minds'!R49+'5C1J_Jeff Chamber'!R49+'5C1Q_Advantage'!R49+'5C1AF_JCFA-Laf'!R49+'5C1W_Willow'!R49+'5C1Z_Lincoln Prep'!R49+'5C1AA_Laurel'!R49+'5C1AB_Apex'!R49+'5C1AC_Smothers'!R49+'5C1AD_Greater'!R49+'5C1R_Iberville'!R49+'5C1N_Delta'!R49+'5C1S_LC Col Prep'!R49+'5C1T_Northeast'!R49+'5C1U_Acadiana Ren'!R49+'5C1I_LA Key'!R49+'5C1V_Laf Ren'!R49+'5C1O_Impact'!R49+'5C1P_Vision'!R49+'5C2_LAVCA'!R49+'5C1H_Southwest'!R49+'5C1G_JS Clark'!R49+'5C1AH_BRUP'!R49+'5C1X_Tangi'!R49+'5C1Y_GEO'!R49+'5C1AI_Harmony'!R49+'5C1AJ_Athlos'!R49+'5C1AG_Collegiate'!R49+'5C1M_GEO Mid'!R49+Placeholder_Tallulah!R49</f>
        <v>118659</v>
      </c>
      <c r="S49" s="1373">
        <f>'5C3_UnvView'!S49+'5C2_LAVCA'!S49</f>
        <v>13184</v>
      </c>
      <c r="T49" s="56">
        <f>'5C1B_DArbonne'!S49+'5C1A_Madison'!S49+'5C1C_Intl High'!S49+'5C3_UnvView'!T49+'5C1F_L.C. Charter'!S49+'5C1E_LFNO'!S49+'5C1D_NOMMA'!S49+'5C1AE_Noble Minds'!S49+'5C1J_Jeff Chamber'!S49+'5C1Q_Advantage'!S49+'5C1AF_JCFA-Laf'!S49+'5C1W_Willow'!S49+'5C1Z_Lincoln Prep'!S49+'5C1AA_Laurel'!S49+'5C1AB_Apex'!S49+'5C1AC_Smothers'!S49+'5C1AD_Greater'!S49+'5C1R_Iberville'!S49+'5C1N_Delta'!S49+'5C1S_LC Col Prep'!S49+'5C1T_Northeast'!S49+'5C1U_Acadiana Ren'!S49+'5C1I_LA Key'!S49+'5C1V_Laf Ren'!S49+'5C1O_Impact'!S49+'5C1P_Vision'!S49+'5C2_LAVCA'!T49+'5C1H_Southwest'!S49+'5C1G_JS Clark'!S49+'5C1AH_BRUP'!S49+'5C1X_Tangi'!S49+'5C1Y_GEO'!S49+'5C1AI_Harmony'!S49+'5C1AJ_Athlos'!S49+'5C1AG_Collegiate'!S49+'5C1M_GEO Mid'!S49+Placeholder_Tallulah!S49</f>
        <v>0</v>
      </c>
      <c r="U49" s="56">
        <f>'5C1B_DArbonne'!T49+'5C1A_Madison'!T49+'5C1C_Intl High'!T49+'5C3_UnvView'!U49+'5C1F_L.C. Charter'!T49+'5C1E_LFNO'!T49+'5C1D_NOMMA'!T49+'5C1AE_Noble Minds'!T49+'5C1J_Jeff Chamber'!T49+'5C1Q_Advantage'!T49+'5C1AF_JCFA-Laf'!T49+'5C1W_Willow'!T49+'5C1Z_Lincoln Prep'!T49+'5C1AA_Laurel'!T49+'5C1AB_Apex'!T49+'5C1AC_Smothers'!T49+'5C1AD_Greater'!T49+'5C1R_Iberville'!T49+'5C1N_Delta'!T49+'5C1S_LC Col Prep'!T49+'5C1T_Northeast'!T49+'5C1U_Acadiana Ren'!T49+'5C1I_LA Key'!T49+'5C1V_Laf Ren'!T49+'5C1O_Impact'!T49+'5C1P_Vision'!T49+'5C2_LAVCA'!U49+'5C1H_Southwest'!T49+'5C1G_JS Clark'!T49+'5C1AH_BRUP'!T49+'5C1X_Tangi'!T49+'5C1Y_GEO'!T49+'5C1AI_Harmony'!T49+'5C1AJ_Athlos'!T49+'5C1AG_Collegiate'!T49+'5C1M_GEO Mid'!T49+Placeholder_Tallulah!T49</f>
        <v>0</v>
      </c>
      <c r="V49" s="57">
        <f>'5C1B_DArbonne'!U49+'5C1A_Madison'!U49+'5C1C_Intl High'!U49+'5C3_UnvView'!V49+'5C1F_L.C. Charter'!U49+'5C1E_LFNO'!U49+'5C1D_NOMMA'!U49+'5C1AE_Noble Minds'!U49+'5C1J_Jeff Chamber'!U49+'5C1Q_Advantage'!U49+'5C1AF_JCFA-Laf'!U49+'5C1W_Willow'!U49+'5C1Z_Lincoln Prep'!U49+'5C1AA_Laurel'!U49+'5C1AB_Apex'!U49+'5C1AC_Smothers'!U49+'5C1AD_Greater'!U49+'5C1R_Iberville'!U49+'5C1N_Delta'!U49+'5C1S_LC Col Prep'!U49+'5C1T_Northeast'!U49+'5C1U_Acadiana Ren'!U49+'5C1I_LA Key'!U49+'5C1V_Laf Ren'!U49+'5C1O_Impact'!U49+'5C1P_Vision'!U49+'5C2_LAVCA'!V49+'5C1H_Southwest'!U49+'5C1G_JS Clark'!U49+'5C1AH_BRUP'!U49+'5C1X_Tangi'!U49+'5C1Y_GEO'!U49+'5C1AI_Harmony'!U49+'5C1AJ_Athlos'!U49+'5C1AG_Collegiate'!U49+'5C1M_GEO Mid'!U49+Placeholder_Tallulah!U49</f>
        <v>0</v>
      </c>
      <c r="W49" s="93">
        <f>'5C1B_DArbonne'!V49+'5C1A_Madison'!V49+'5C1C_Intl High'!V49+'5C3_UnvView'!W49+'5C1F_L.C. Charter'!V49+'5C1E_LFNO'!V49+'5C1D_NOMMA'!V49+'5C1AE_Noble Minds'!V49+'5C1J_Jeff Chamber'!V49+'5C1Q_Advantage'!V49+'5C1AF_JCFA-Laf'!V49+'5C1W_Willow'!V49+'5C1Z_Lincoln Prep'!V49+'5C1AA_Laurel'!V49+'5C1AB_Apex'!V49+'5C1AC_Smothers'!V49+'5C1AD_Greater'!V49+'5C1R_Iberville'!V49+'5C1N_Delta'!V49+'5C1S_LC Col Prep'!V49+'5C1T_Northeast'!V49+'5C1U_Acadiana Ren'!V49+'5C1I_LA Key'!V49+'5C1V_Laf Ren'!V49+'5C1O_Impact'!V49+'5C1P_Vision'!V49+'5C2_LAVCA'!W49+'5C1H_Southwest'!V49+'5C1G_JS Clark'!V49+'5C1AH_BRUP'!V49+'5C1X_Tangi'!V49+'5C1Y_GEO'!V49+'5C1AI_Harmony'!V49+'5C1AJ_Athlos'!V49+'5C1AG_Collegiate'!V49+'5C1M_GEO Mid'!V49+Placeholder_Tallulah!V49</f>
        <v>0</v>
      </c>
      <c r="X49" s="74">
        <f>'5C1B_DArbonne'!W49+'5C1A_Madison'!W49+'5C1C_Intl High'!W49+'5C3_UnvView'!X49+'5C1F_L.C. Charter'!W49+'5C1E_LFNO'!W49+'5C1D_NOMMA'!W49+'5C1AE_Noble Minds'!W49+'5C1J_Jeff Chamber'!W49+'5C1Q_Advantage'!W49+'5C1AF_JCFA-Laf'!W49+'5C1W_Willow'!W49+'5C1Z_Lincoln Prep'!W49+'5C1AA_Laurel'!W49+'5C1AB_Apex'!W49+'5C1AC_Smothers'!W49+'5C1AD_Greater'!W49+'5C1R_Iberville'!W49+'5C1N_Delta'!W49+'5C1S_LC Col Prep'!W49+'5C1T_Northeast'!W49+'5C1U_Acadiana Ren'!W49+'5C1I_LA Key'!W49+'5C1V_Laf Ren'!W49+'5C1O_Impact'!W49+'5C1P_Vision'!W49+'5C2_LAVCA'!X49+'5C1H_Southwest'!W49+'5C1G_JS Clark'!W49+'5C1AH_BRUP'!W49+'5C1X_Tangi'!W49+'5C1Y_GEO'!W49+'5C1AI_Harmony'!W49+'5C1AJ_Athlos'!W49+'5C1AG_Collegiate'!W49+'5C1M_GEO Mid'!W49+Placeholder_Tallulah!W49</f>
        <v>0</v>
      </c>
      <c r="Y49" s="93">
        <f>'5C1B_DArbonne'!X49+'5C1A_Madison'!X49+'5C1C_Intl High'!X49+'5C3_UnvView'!Y49+'5C1F_L.C. Charter'!X49+'5C1E_LFNO'!X49+'5C1D_NOMMA'!X49+'5C1AE_Noble Minds'!X49+'5C1J_Jeff Chamber'!X49+'5C1Q_Advantage'!X49+'5C1AF_JCFA-Laf'!X49+'5C1W_Willow'!X49+'5C1Z_Lincoln Prep'!X49+'5C1AA_Laurel'!X49+'5C1AB_Apex'!X49+'5C1AC_Smothers'!X49+'5C1AD_Greater'!X49+'5C1R_Iberville'!X49+'5C1N_Delta'!X49+'5C1S_LC Col Prep'!X49+'5C1T_Northeast'!X49+'5C1U_Acadiana Ren'!X49+'5C1I_LA Key'!X49+'5C1V_Laf Ren'!X49+'5C1O_Impact'!X49+'5C1P_Vision'!X49+'5C2_LAVCA'!Y49+'5C1H_Southwest'!X49+'5C1G_JS Clark'!X49+'5C1AH_BRUP'!X49+'5C1X_Tangi'!X49+'5C1Y_GEO'!X49+'5C1AI_Harmony'!X49+'5C1AJ_Athlos'!X49+'5C1AG_Collegiate'!X49+'5C1M_GEO Mid'!X49+Placeholder_Tallulah!X49</f>
        <v>0</v>
      </c>
      <c r="Z49" s="56">
        <f>'5C1B_DArbonne'!Y49+'5C1A_Madison'!Y49+'5C1C_Intl High'!Y49+'5C3_UnvView'!Z49+'5C1F_L.C. Charter'!Y49+'5C1E_LFNO'!Y49+'5C1D_NOMMA'!Y49+'5C1AE_Noble Minds'!Y49+'5C1J_Jeff Chamber'!Y49+'5C1Q_Advantage'!Y49+'5C1AF_JCFA-Laf'!Y49+'5C1W_Willow'!Y49+'5C1Z_Lincoln Prep'!Y49+'5C1AA_Laurel'!Y49+'5C1AB_Apex'!Y49+'5C1AC_Smothers'!Y49+'5C1AD_Greater'!Y49+'5C1R_Iberville'!Y49+'5C1N_Delta'!Y49+'5C1S_LC Col Prep'!Y49+'5C1T_Northeast'!Y49+'5C1U_Acadiana Ren'!Y49+'5C1I_LA Key'!Y49+'5C1V_Laf Ren'!Y49+'5C1O_Impact'!Y49+'5C1P_Vision'!Y49+'5C2_LAVCA'!Z49+'5C1H_Southwest'!Y49+'5C1G_JS Clark'!Y49+'5C1AH_BRUP'!Y49+'5C1X_Tangi'!Y49+'5C1Y_GEO'!Y49+'5C1AI_Harmony'!Y49+'5C1AJ_Athlos'!Y49+'5C1AG_Collegiate'!Y49+'5C1M_GEO Mid'!Y49+Placeholder_Tallulah!Y49</f>
        <v>0</v>
      </c>
      <c r="AA49" s="93">
        <f>'5C1B_DArbonne'!Z49+'5C1A_Madison'!Z49+'5C1C_Intl High'!Z49+'5C3_UnvView'!AA49+'5C1F_L.C. Charter'!Z49+'5C1E_LFNO'!Z49+'5C1D_NOMMA'!Z49+'5C1AE_Noble Minds'!Z49+'5C1J_Jeff Chamber'!Z49+'5C1Q_Advantage'!Z49+'5C1AF_JCFA-Laf'!Z49+'5C1W_Willow'!Z49+'5C1Z_Lincoln Prep'!Z49+'5C1AA_Laurel'!Z49+'5C1AB_Apex'!Z49+'5C1AC_Smothers'!Z49+'5C1AD_Greater'!Z49+'5C1R_Iberville'!Z49+'5C1N_Delta'!Z49+'5C1S_LC Col Prep'!Z49+'5C1T_Northeast'!Z49+'5C1U_Acadiana Ren'!Z49+'5C1I_LA Key'!Z49+'5C1V_Laf Ren'!Z49+'5C1O_Impact'!Z49+'5C1P_Vision'!Z49+'5C2_LAVCA'!AA49+'5C1H_Southwest'!Z49+'5C1G_JS Clark'!Z49+'5C1AH_BRUP'!Z49+'5C1X_Tangi'!Z49+'5C1Y_GEO'!Z49+'5C1AI_Harmony'!Z49+'5C1AJ_Athlos'!Z49+'5C1AG_Collegiate'!Z49+'5C1M_GEO Mid'!Z49+Placeholder_Tallulah!Z49</f>
        <v>0</v>
      </c>
      <c r="AB49" s="56">
        <f>'5C1B_DArbonne'!AA49+'5C1A_Madison'!AA49+'5C1C_Intl High'!AA49+'5C3_UnvView'!AB49+'5C1F_L.C. Charter'!AA49+'5C1E_LFNO'!AA49+'5C1D_NOMMA'!AA49+'5C1AE_Noble Minds'!AA49+'5C1J_Jeff Chamber'!AA49+'5C1Q_Advantage'!AA49+'5C1AF_JCFA-Laf'!AA49+'5C1W_Willow'!AA49+'5C1Z_Lincoln Prep'!AA49+'5C1AA_Laurel'!AA49+'5C1AB_Apex'!AA49+'5C1AC_Smothers'!AA49+'5C1AD_Greater'!AA49+'5C1R_Iberville'!AA49+'5C1N_Delta'!AA49+'5C1S_LC Col Prep'!AA49+'5C1T_Northeast'!AA49+'5C1U_Acadiana Ren'!AA49+'5C1I_LA Key'!AA49+'5C1V_Laf Ren'!AA49+'5C1O_Impact'!AA49+'5C1P_Vision'!AA49+'5C2_LAVCA'!AB49+'5C1H_Southwest'!AA49+'5C1G_JS Clark'!AA49+'5C1AH_BRUP'!AA49+'5C1X_Tangi'!AA49+'5C1Y_GEO'!AA49+'5C1AI_Harmony'!AA49+'5C1AJ_Athlos'!AA49+'5C1AG_Collegiate'!AA49+'5C1M_GEO Mid'!AA49+Placeholder_Tallulah!AA49</f>
        <v>0</v>
      </c>
      <c r="AC49" s="56">
        <f>'5C1B_DArbonne'!AB49+'5C1A_Madison'!AB49+'5C1C_Intl High'!AB49+'5C3_UnvView'!AC49+'5C1F_L.C. Charter'!AB49+'5C1E_LFNO'!AB49+'5C1D_NOMMA'!AB49+'5C1AE_Noble Minds'!AB49+'5C1J_Jeff Chamber'!AB49+'5C1Q_Advantage'!AB49+'5C1AF_JCFA-Laf'!AB49+'5C1W_Willow'!AB49+'5C1Z_Lincoln Prep'!AB49+'5C1AA_Laurel'!AB49+'5C1AB_Apex'!AB49+'5C1AC_Smothers'!AB49+'5C1AD_Greater'!AB49+'5C1R_Iberville'!AB49+'5C1N_Delta'!AB49+'5C1S_LC Col Prep'!AB49+'5C1T_Northeast'!AB49+'5C1U_Acadiana Ren'!AB49+'5C1I_LA Key'!AB49+'5C1V_Laf Ren'!AB49+'5C1O_Impact'!AB49+'5C1P_Vision'!AB49+'5C2_LAVCA'!AC49+'5C1H_Southwest'!AB49+'5C1G_JS Clark'!AB49+'5C1AH_BRUP'!AB49+'5C1X_Tangi'!AB49+'5C1Y_GEO'!AB49+'5C1AI_Harmony'!AB49+'5C1AJ_Athlos'!AB49+'5C1AG_Collegiate'!AB49+'5C1M_GEO Mid'!AB49+Placeholder_Tallulah!AB49</f>
        <v>0</v>
      </c>
      <c r="AD49" s="93">
        <f>'5C1B_DArbonne'!AC49+'5C1A_Madison'!AC49+'5C1C_Intl High'!AC49+'5C3_UnvView'!AD49+'5C1F_L.C. Charter'!AC49+'5C1E_LFNO'!AC49+'5C1D_NOMMA'!AC49+'5C1AE_Noble Minds'!AC49+'5C1J_Jeff Chamber'!AC49+'5C1Q_Advantage'!AC49+'5C1AF_JCFA-Laf'!AC49+'5C1W_Willow'!AC49+'5C1Z_Lincoln Prep'!AC49+'5C1AA_Laurel'!AC49+'5C1AB_Apex'!AC49+'5C1AC_Smothers'!AC49+'5C1AD_Greater'!AC49+'5C1R_Iberville'!AC49+'5C1N_Delta'!AC49+'5C1S_LC Col Prep'!AC49+'5C1T_Northeast'!AC49+'5C1U_Acadiana Ren'!AC49+'5C1I_LA Key'!AC49+'5C1V_Laf Ren'!AC49+'5C1O_Impact'!AC49+'5C1P_Vision'!AC49+'5C2_LAVCA'!AD49+'5C1H_Southwest'!AC49+'5C1G_JS Clark'!AC49+'5C1AH_BRUP'!AC49+'5C1X_Tangi'!AC49+'5C1Y_GEO'!AC49+'5C1AI_Harmony'!AC49+'5C1AJ_Athlos'!AC49+'5C1AG_Collegiate'!AC49+'5C1M_GEO Mid'!AC49+Placeholder_Tallulah!AC49</f>
        <v>0</v>
      </c>
      <c r="AE49" s="97">
        <f>'5C1B_DArbonne'!AD49+'5C1A_Madison'!AD49+'5C1C_Intl High'!AD49+'5C3_UnvView'!AE49+'5C1F_L.C. Charter'!AD49+'5C1E_LFNO'!AD49+'5C1D_NOMMA'!AD49+'5C1AE_Noble Minds'!AD49+'5C1J_Jeff Chamber'!AD49+'5C1Q_Advantage'!AD49+'5C1AF_JCFA-Laf'!AD49+'5C1W_Willow'!AD49+'5C1Z_Lincoln Prep'!AD49+'5C1AA_Laurel'!AD49+'5C1AB_Apex'!AD49+'5C1AC_Smothers'!AD49+'5C1AD_Greater'!AD49+'5C1R_Iberville'!AD49+'5C1N_Delta'!AD49+'5C1S_LC Col Prep'!AD49+'5C1T_Northeast'!AD49+'5C1U_Acadiana Ren'!AD49+'5C1I_LA Key'!AD49+'5C1V_Laf Ren'!AD49+'5C1O_Impact'!AD49+'5C1P_Vision'!AD49+'5C2_LAVCA'!AE49+'5C1H_Southwest'!AD49+'5C1G_JS Clark'!AD49+'5C1AH_BRUP'!AD49+'5C1X_Tangi'!AD49+'5C1Y_GEO'!AD49+'5C1AI_Harmony'!AD49+'5C1AJ_Athlos'!AD49+'5C1AG_Collegiate'!AD49+'5C1M_GEO Mid'!AD49+Placeholder_Tallulah!AD49</f>
        <v>0</v>
      </c>
      <c r="AF49" s="75">
        <f>'Source Data'!N49</f>
        <v>3837</v>
      </c>
      <c r="AG49" s="90">
        <f>'5C1B_DArbonne'!AF49+'5C1A_Madison'!AF49+'5C1C_Intl High'!AF49+'5C3_UnvView'!AG49+'5C1F_L.C. Charter'!AF49+'5C1E_LFNO'!AF49+'5C1D_NOMMA'!AF49+'5C1AE_Noble Minds'!AF49+'5C1J_Jeff Chamber'!AF49+'5C1Q_Advantage'!AF49+'5C1AF_JCFA-Laf'!AF49+'5C1W_Willow'!AF49+'5C1Z_Lincoln Prep'!AF49+'5C1AA_Laurel'!AF49+'5C1AB_Apex'!AF49+'5C1AC_Smothers'!AF49+'5C1AD_Greater'!AF49+'5C1R_Iberville'!AF49+'5C1N_Delta'!AF49+'5C1S_LC Col Prep'!AF49+'5C1T_Northeast'!AF49+'5C1U_Acadiana Ren'!AF49+'5C1I_LA Key'!AF49+'5C1V_Laf Ren'!AF49+'5C1O_Impact'!AF49+'5C1P_Vision'!AF49+'5C2_LAVCA'!AG49+'5C1H_Southwest'!AF49+'5C1G_JS Clark'!AF49+'5C1AH_BRUP'!AF49+'5C1X_Tangi'!AF49+'5C1Y_GEO'!AF49+'5C1AI_Harmony'!AF49+'5C1AJ_Athlos'!AF49+'5C1AG_Collegiate'!AF49+'5C1M_GEO Mid'!AF49+Placeholder_Tallulah!AF49</f>
        <v>0</v>
      </c>
      <c r="AH49" s="319">
        <f>'5C1B_DArbonne'!AG49+'5C1A_Madison'!AG49+'5C1C_Intl High'!AG49+'5C3_UnvView'!AH49+'5C1F_L.C. Charter'!AG49+'5C1E_LFNO'!AG49+'5C1D_NOMMA'!AG49+'5C1AE_Noble Minds'!AG49+'5C1J_Jeff Chamber'!AG49+'5C1Q_Advantage'!AG49+'5C1AF_JCFA-Laf'!AG49+'5C1W_Willow'!AG49+'5C1Z_Lincoln Prep'!AG49+'5C1AA_Laurel'!AG49+'5C1AB_Apex'!AG49+'5C1AC_Smothers'!AG49+'5C1AD_Greater'!AG49+'5C1R_Iberville'!AG49+'5C1N_Delta'!AG49+'5C1S_LC Col Prep'!AG49+'5C1T_Northeast'!AG49+'5C1U_Acadiana Ren'!AG49+'5C1I_LA Key'!AG49+'5C1V_Laf Ren'!AG49+'5C1O_Impact'!AG49+'5C1P_Vision'!AG49+'5C2_LAVCA'!AH49+'5C1H_Southwest'!AG49+'5C1G_JS Clark'!AG49+'5C1AH_BRUP'!AG49+'5C1X_Tangi'!AG49+'5C1Y_GEO'!AG49+'5C1AI_Harmony'!AG49+'5C1AJ_Athlos'!AG49+'5C1AG_Collegiate'!AG49+'5C1M_GEO Mid'!AG49+Placeholder_Tallulah!AG49</f>
        <v>0</v>
      </c>
      <c r="AI49" s="75">
        <f>'5C1B_DArbonne'!AH49+'5C1A_Madison'!AH49+'5C1C_Intl High'!AH49+'5C3_UnvView'!AI49+'5C1F_L.C. Charter'!AH49+'5C1E_LFNO'!AH49+'5C1D_NOMMA'!AH49+'5C1AE_Noble Minds'!AH49+'5C1J_Jeff Chamber'!AH49+'5C1Q_Advantage'!AH49+'5C1AF_JCFA-Laf'!AH49+'5C1W_Willow'!AH49+'5C1Z_Lincoln Prep'!AH49+'5C1AA_Laurel'!AH49+'5C1AB_Apex'!AH49+'5C1AC_Smothers'!AH49+'5C1AD_Greater'!AH49+'5C1R_Iberville'!AH49+'5C1N_Delta'!AH49+'5C1S_LC Col Prep'!AH49+'5C1T_Northeast'!AH49+'5C1U_Acadiana Ren'!AH49+'5C1I_LA Key'!AH49+'5C1V_Laf Ren'!AH49+'5C1O_Impact'!AH49+'5C1P_Vision'!AH49+'5C2_LAVCA'!AI49+'5C1H_Southwest'!AH49+'5C1G_JS Clark'!AH49+'5C1AH_BRUP'!AH49+'5C1X_Tangi'!AH49+'5C1Y_GEO'!AH49+'5C1AI_Harmony'!AH49+'5C1AJ_Athlos'!AH49+'5C1AG_Collegiate'!AH49+'5C1M_GEO Mid'!AH49+Placeholder_Tallulah!AH49</f>
        <v>0</v>
      </c>
      <c r="AJ49" s="319">
        <f>'5C1B_DArbonne'!AI49+'5C1A_Madison'!AI49+'5C1C_Intl High'!AI49+'5C3_UnvView'!AJ49+'5C1F_L.C. Charter'!AI49+'5C1E_LFNO'!AI49+'5C1D_NOMMA'!AI49+'5C1AE_Noble Minds'!AI49+'5C1J_Jeff Chamber'!AI49+'5C1Q_Advantage'!AI49+'5C1AF_JCFA-Laf'!AI49+'5C1W_Willow'!AI49+'5C1Z_Lincoln Prep'!AI49+'5C1AA_Laurel'!AI49+'5C1AB_Apex'!AI49+'5C1AC_Smothers'!AI49+'5C1AD_Greater'!AI49+'5C1R_Iberville'!AI49+'5C1N_Delta'!AI49+'5C1S_LC Col Prep'!AI49+'5C1T_Northeast'!AI49+'5C1U_Acadiana Ren'!AI49+'5C1I_LA Key'!AI49+'5C1V_Laf Ren'!AI49+'5C1O_Impact'!AI49+'5C1P_Vision'!AI49+'5C2_LAVCA'!AJ49+'5C1H_Southwest'!AI49+'5C1G_JS Clark'!AI49+'5C1AH_BRUP'!AI49+'5C1X_Tangi'!AI49+'5C1Y_GEO'!AI49+'5C1AI_Harmony'!AI49+'5C1AJ_Athlos'!AI49+'5C1AG_Collegiate'!AI49+'5C1M_GEO Mid'!AI49+Placeholder_Tallulah!AI49</f>
        <v>0</v>
      </c>
      <c r="AK49" s="77">
        <f>'5C1B_DArbonne'!AJ49+'5C1A_Madison'!AJ49+'5C1C_Intl High'!AJ49+'5C3_UnvView'!AK49+'5C1F_L.C. Charter'!AJ49+'5C1E_LFNO'!AJ49+'5C1D_NOMMA'!AJ49+'5C1AE_Noble Minds'!AJ49+'5C1J_Jeff Chamber'!AJ49+'5C1Q_Advantage'!AJ49+'5C1AF_JCFA-Laf'!AJ49+'5C1W_Willow'!AJ49+'5C1Z_Lincoln Prep'!AJ49+'5C1AA_Laurel'!AJ49+'5C1AB_Apex'!AJ49+'5C1AC_Smothers'!AJ49+'5C1AD_Greater'!AJ49+'5C1R_Iberville'!AJ49+'5C1N_Delta'!AJ49+'5C1S_LC Col Prep'!AJ49+'5C1T_Northeast'!AJ49+'5C1U_Acadiana Ren'!AJ49+'5C1I_LA Key'!AJ49+'5C1V_Laf Ren'!AJ49+'5C1O_Impact'!AJ49+'5C1P_Vision'!AJ49+'5C2_LAVCA'!AK49+'5C1H_Southwest'!AJ49+'5C1G_JS Clark'!AJ49+'5C1AH_BRUP'!AJ49+'5C1X_Tangi'!AJ49+'5C1Y_GEO'!AJ49+'5C1AI_Harmony'!AJ49+'5C1AJ_Athlos'!AJ49+'5C1AG_Collegiate'!AJ49+'5C1M_GEO Mid'!AJ49+Placeholder_Tallulah!AJ49</f>
        <v>0</v>
      </c>
      <c r="AL49" s="76">
        <f>'5C1B_DArbonne'!AK49+'5C1A_Madison'!AK49+'5C1C_Intl High'!AK49+'5C3_UnvView'!AL49+'5C1F_L.C. Charter'!AK49+'5C1E_LFNO'!AK49+'5C1D_NOMMA'!AK49+'5C1AE_Noble Minds'!AK49+'5C1J_Jeff Chamber'!AK49+'5C1Q_Advantage'!AK49+'5C1AF_JCFA-Laf'!AK49+'5C1W_Willow'!AK49+'5C1Z_Lincoln Prep'!AK49+'5C1AA_Laurel'!AK49+'5C1AB_Apex'!AK49+'5C1AC_Smothers'!AK49+'5C1AD_Greater'!AK49+'5C1R_Iberville'!AK49+'5C1N_Delta'!AK49+'5C1S_LC Col Prep'!AK49+'5C1T_Northeast'!AK49+'5C1U_Acadiana Ren'!AK49+'5C1I_LA Key'!AK49+'5C1V_Laf Ren'!AK49+'5C1O_Impact'!AK49+'5C1P_Vision'!AK49+'5C2_LAVCA'!AL49+'5C1H_Southwest'!AK49+'5C1G_JS Clark'!AK49+'5C1AH_BRUP'!AK49+'5C1X_Tangi'!AK49+'5C1Y_GEO'!AK49+'5C1AI_Harmony'!AK49+'5C1AJ_Athlos'!AK49+'5C1AG_Collegiate'!AK49+'5C1M_GEO Mid'!AK49+Placeholder_Tallulah!AK49</f>
        <v>0</v>
      </c>
      <c r="AM49" s="90">
        <f>'5C1B_DArbonne'!AL49+'5C1A_Madison'!AL49+'5C1C_Intl High'!AL49+'5C3_UnvView'!AM49+'5C1F_L.C. Charter'!AL49+'5C1E_LFNO'!AL49+'5C1D_NOMMA'!AL49+'5C1AE_Noble Minds'!AL49+'5C1J_Jeff Chamber'!AL49+'5C1Q_Advantage'!AL49+'5C1AF_JCFA-Laf'!AL49+'5C1W_Willow'!AL49+'5C1Z_Lincoln Prep'!AL49+'5C1AA_Laurel'!AL49+'5C1AB_Apex'!AL49+'5C1AC_Smothers'!AL49+'5C1AD_Greater'!AL49+'5C1R_Iberville'!AL49+'5C1N_Delta'!AL49+'5C1S_LC Col Prep'!AL49+'5C1T_Northeast'!AL49+'5C1U_Acadiana Ren'!AL49+'5C1I_LA Key'!AL49+'5C1V_Laf Ren'!AL49+'5C1O_Impact'!AL49+'5C1P_Vision'!AL49+'5C2_LAVCA'!AM49+'5C1H_Southwest'!AL49+'5C1G_JS Clark'!AL49+'5C1AH_BRUP'!AL49+'5C1X_Tangi'!AL49+'5C1Y_GEO'!AL49+'5C1AI_Harmony'!AL49+'5C1AJ_Athlos'!AL49+'5C1AG_Collegiate'!AL49+'5C1M_GEO Mid'!AL49+Placeholder_Tallulah!AL49</f>
        <v>44893</v>
      </c>
      <c r="AN49" s="79">
        <f>'5C1B_DArbonne'!AM49+'5C1A_Madison'!AM49+'5C1C_Intl High'!AM49+'5C3_UnvView'!AN49+'5C1F_L.C. Charter'!AM49+'5C1E_LFNO'!AM49+'5C1D_NOMMA'!AM49+'5C1AE_Noble Minds'!AM49+'5C1J_Jeff Chamber'!AM49+'5C1Q_Advantage'!AM49+'5C1AF_JCFA-Laf'!AM49+'5C1W_Willow'!AM49+'5C1Z_Lincoln Prep'!AM49+'5C1AA_Laurel'!AM49+'5C1AB_Apex'!AM49+'5C1AC_Smothers'!AM49+'5C1AD_Greater'!AM49+'5C1R_Iberville'!AM49+'5C1N_Delta'!AM49+'5C1S_LC Col Prep'!AM49+'5C1T_Northeast'!AM49+'5C1U_Acadiana Ren'!AM49+'5C1I_LA Key'!AM49+'5C1V_Laf Ren'!AM49+'5C1O_Impact'!AM49+'5C1P_Vision'!AM49+'5C2_LAVCA'!AN49+'5C1H_Southwest'!AM49+'5C1G_JS Clark'!AM49+'5C1AH_BRUP'!AM49+'5C1X_Tangi'!AM49+'5C1Y_GEO'!AM49+'5C1AI_Harmony'!AM49+'5C1AJ_Athlos'!AM49+'5C1AG_Collegiate'!AM49+'5C1M_GEO Mid'!AM49+Placeholder_Tallulah!AM49</f>
        <v>0</v>
      </c>
      <c r="AO49" s="90">
        <f>'5C1B_DArbonne'!AN49+'5C1A_Madison'!AN49+'5C1C_Intl High'!AN49+'5C3_UnvView'!AO49+'5C1F_L.C. Charter'!AN49+'5C1E_LFNO'!AN49+'5C1D_NOMMA'!AN49+'5C1AE_Noble Minds'!AN49+'5C1J_Jeff Chamber'!AN49+'5C1Q_Advantage'!AN49+'5C1AF_JCFA-Laf'!AN49+'5C1W_Willow'!AN49+'5C1Z_Lincoln Prep'!AN49+'5C1AA_Laurel'!AN49+'5C1AB_Apex'!AN49+'5C1AC_Smothers'!AN49+'5C1AD_Greater'!AN49+'5C1R_Iberville'!AN49+'5C1N_Delta'!AN49+'5C1S_LC Col Prep'!AN49+'5C1T_Northeast'!AN49+'5C1U_Acadiana Ren'!AN49+'5C1I_LA Key'!AN49+'5C1V_Laf Ren'!AN49+'5C1O_Impact'!AN49+'5C1P_Vision'!AN49+'5C2_LAVCA'!AO49+'5C1H_Southwest'!AN49+'5C1G_JS Clark'!AN49+'5C1AH_BRUP'!AN49+'5C1X_Tangi'!AN49+'5C1Y_GEO'!AN49+'5C1AI_Harmony'!AN49+'5C1AJ_Athlos'!AN49+'5C1AG_Collegiate'!AN49+'5C1M_GEO Mid'!AN49+Placeholder_Tallulah!AN49</f>
        <v>0</v>
      </c>
      <c r="AP49" s="77">
        <f>'5C1B_DArbonne'!AO49+'5C1A_Madison'!AO49+'5C1C_Intl High'!AO49+'5C3_UnvView'!AP49+'5C1F_L.C. Charter'!AO49+'5C1E_LFNO'!AO49+'5C1D_NOMMA'!AO49+'5C1AE_Noble Minds'!AO49+'5C1J_Jeff Chamber'!AO49+'5C1Q_Advantage'!AO49+'5C1AF_JCFA-Laf'!AO49+'5C1W_Willow'!AO49+'5C1Z_Lincoln Prep'!AO49+'5C1AA_Laurel'!AO49+'5C1AB_Apex'!AO49+'5C1AC_Smothers'!AO49+'5C1AD_Greater'!AO49+'5C1R_Iberville'!AO49+'5C1N_Delta'!AO49+'5C1S_LC Col Prep'!AO49+'5C1T_Northeast'!AO49+'5C1U_Acadiana Ren'!AO49+'5C1I_LA Key'!AO49+'5C1V_Laf Ren'!AO49+'5C1O_Impact'!AO49+'5C1P_Vision'!AO49+'5C2_LAVCA'!AP49+'5C1H_Southwest'!AO49+'5C1G_JS Clark'!AO49+'5C1AH_BRUP'!AO49+'5C1X_Tangi'!AO49+'5C1Y_GEO'!AO49+'5C1AI_Harmony'!AO49+'5C1AJ_Athlos'!AO49+'5C1AG_Collegiate'!AO49+'5C1M_GEO Mid'!AO49+Placeholder_Tallulah!AO49</f>
        <v>0</v>
      </c>
      <c r="AQ49" s="90">
        <f>'5C1B_DArbonne'!AP49+'5C1A_Madison'!AP49+'5C1C_Intl High'!AP49+'5C3_UnvView'!AQ49+'5C1F_L.C. Charter'!AP49+'5C1E_LFNO'!AP49+'5C1D_NOMMA'!AP49+'5C1AE_Noble Minds'!AP49+'5C1J_Jeff Chamber'!AP49+'5C1Q_Advantage'!AP49+'5C1AF_JCFA-Laf'!AP49+'5C1W_Willow'!AP49+'5C1Z_Lincoln Prep'!AP49+'5C1AA_Laurel'!AP49+'5C1AB_Apex'!AP49+'5C1AC_Smothers'!AP49+'5C1AD_Greater'!AP49+'5C1R_Iberville'!AP49+'5C1N_Delta'!AP49+'5C1S_LC Col Prep'!AP49+'5C1T_Northeast'!AP49+'5C1U_Acadiana Ren'!AP49+'5C1I_LA Key'!AP49+'5C1V_Laf Ren'!AP49+'5C1O_Impact'!AP49+'5C1P_Vision'!AP49+'5C2_LAVCA'!AQ49+'5C1H_Southwest'!AP49+'5C1G_JS Clark'!AP49+'5C1AH_BRUP'!AP49+'5C1X_Tangi'!AP49+'5C1Y_GEO'!AP49+'5C1AI_Harmony'!AP49+'5C1AJ_Athlos'!AP49+'5C1AG_Collegiate'!AP49+'5C1M_GEO Mid'!AP49+Placeholder_Tallulah!AP49</f>
        <v>0</v>
      </c>
      <c r="AR49" s="77">
        <f>'5C1B_DArbonne'!AQ49+'5C1A_Madison'!AQ49+'5C1C_Intl High'!AQ49+'5C3_UnvView'!AR49+'5C1F_L.C. Charter'!AQ49+'5C1E_LFNO'!AQ49+'5C1D_NOMMA'!AQ49+'5C1AE_Noble Minds'!AQ49+'5C1J_Jeff Chamber'!AQ49+'5C1Q_Advantage'!AQ49+'5C1AF_JCFA-Laf'!AQ49+'5C1W_Willow'!AQ49+'5C1Z_Lincoln Prep'!AQ49+'5C1AA_Laurel'!AQ49+'5C1AB_Apex'!AQ49+'5C1AC_Smothers'!AQ49+'5C1AD_Greater'!AQ49+'5C1R_Iberville'!AQ49+'5C1N_Delta'!AQ49+'5C1S_LC Col Prep'!AQ49+'5C1T_Northeast'!AQ49+'5C1U_Acadiana Ren'!AQ49+'5C1I_LA Key'!AQ49+'5C1V_Laf Ren'!AQ49+'5C1O_Impact'!AQ49+'5C1P_Vision'!AQ49+'5C2_LAVCA'!AR49+'5C1H_Southwest'!AQ49+'5C1G_JS Clark'!AQ49+'5C1AH_BRUP'!AQ49+'5C1X_Tangi'!AQ49+'5C1Y_GEO'!AQ49+'5C1AI_Harmony'!AQ49+'5C1AJ_Athlos'!AQ49+'5C1AG_Collegiate'!AQ49+'5C1M_GEO Mid'!AQ49+Placeholder_Tallulah!AQ49</f>
        <v>0</v>
      </c>
      <c r="AS49" s="77">
        <f>'5C1B_DArbonne'!AR49+'5C1A_Madison'!AR49+'5C1C_Intl High'!AR49+'5C3_UnvView'!AS49+'5C1F_L.C. Charter'!AR49+'5C1E_LFNO'!AR49+'5C1D_NOMMA'!AR49+'5C1AE_Noble Minds'!AR49+'5C1J_Jeff Chamber'!AR49+'5C1Q_Advantage'!AR49+'5C1AF_JCFA-Laf'!AR49+'5C1W_Willow'!AR49+'5C1Z_Lincoln Prep'!AR49+'5C1AA_Laurel'!AR49+'5C1AB_Apex'!AR49+'5C1AC_Smothers'!AR49+'5C1AD_Greater'!AR49+'5C1R_Iberville'!AR49+'5C1N_Delta'!AR49+'5C1S_LC Col Prep'!AR49+'5C1T_Northeast'!AR49+'5C1U_Acadiana Ren'!AR49+'5C1I_LA Key'!AR49+'5C1V_Laf Ren'!AR49+'5C1O_Impact'!AR49+'5C1P_Vision'!AR49+'5C2_LAVCA'!AS49+'5C1H_Southwest'!AR49+'5C1G_JS Clark'!AR49+'5C1AH_BRUP'!AR49+'5C1X_Tangi'!AR49+'5C1Y_GEO'!AR49+'5C1AI_Harmony'!AR49+'5C1AJ_Athlos'!AR49+'5C1AG_Collegiate'!AR49+'5C1M_GEO Mid'!AR49+Placeholder_Tallulah!AR49</f>
        <v>0</v>
      </c>
      <c r="AT49" s="90">
        <f>'5C1B_DArbonne'!AS49+'5C1A_Madison'!AS49+'5C1C_Intl High'!AS49+'5C3_UnvView'!AT49+'5C1F_L.C. Charter'!AS49+'5C1E_LFNO'!AS49+'5C1D_NOMMA'!AS49+'5C1AE_Noble Minds'!AS49+'5C1J_Jeff Chamber'!AS49+'5C1Q_Advantage'!AS49+'5C1AF_JCFA-Laf'!AS49+'5C1W_Willow'!AS49+'5C1Z_Lincoln Prep'!AS49+'5C1AA_Laurel'!AS49+'5C1AB_Apex'!AS49+'5C1AC_Smothers'!AS49+'5C1AD_Greater'!AS49+'5C1R_Iberville'!AS49+'5C1N_Delta'!AS49+'5C1S_LC Col Prep'!AS49+'5C1T_Northeast'!AS49+'5C1U_Acadiana Ren'!AS49+'5C1I_LA Key'!AS49+'5C1V_Laf Ren'!AS49+'5C1O_Impact'!AS49+'5C1P_Vision'!AS49+'5C2_LAVCA'!AT49+'5C1H_Southwest'!AS49+'5C1G_JS Clark'!AS49+'5C1AH_BRUP'!AS49+'5C1X_Tangi'!AS49+'5C1Y_GEO'!AS49+'5C1AI_Harmony'!AS49+'5C1AJ_Athlos'!AS49+'5C1AG_Collegiate'!AS49+'5C1M_GEO Mid'!AS49+Placeholder_Tallulah!AS49</f>
        <v>1660</v>
      </c>
      <c r="AU49" s="78">
        <f t="shared" si="1"/>
        <v>0</v>
      </c>
      <c r="AV49" s="87">
        <f t="shared" si="2"/>
        <v>1660</v>
      </c>
      <c r="AW49" s="189"/>
      <c r="AX49" s="74" t="e">
        <f>'5C1B_DArbonne'!AU49+'5C1A_Madison'!AU49+'5C1C_Intl High'!AU49+'5C3_UnvView'!AV49+'5C1F_L.C. Charter'!AU49+'5C1E_LFNO'!AU49+'5C1D_NOMMA'!AU49+'5C1AE_Noble Minds'!AU49+'5C1J_Jeff Chamber'!AU49+'5C1Q_Advantage'!AU49+'5C1AF_JCFA-Laf'!AU49+'5C1W_Willow'!AU49+'5C1Z_Lincoln Prep'!AU49+'5C1AA_Laurel'!AU49+'5C1AB_Apex'!AU49+'5C1AC_Smothers'!AU49+'5C1AD_Greater'!AU49+'5C1R_Iberville'!AU49+'5C1N_Delta'!AU49+'5C1S_LC Col Prep'!AU49+'5C1T_Northeast'!AU49+'5C1U_Acadiana Ren'!AU49+'5C1I_LA Key'!AU49+'5C1V_Laf Ren'!AU49+'5C1O_Impact'!AU49+'5C1P_Vision'!AU49+'5C2_LAVCA'!AV49+'5C1H_Southwest'!AU49+'5C1G_JS Clark'!AU49+'5C1AH_BRUP'!AU49+'5C1X_Tangi'!AU49+'5C1Y_GEO'!AU49+'5C1AI_Harmony'!AU49+'5C1AJ_Athlos'!AU49+'5C1AG_Collegiate'!AU49+'5C1M_GEO Mid'!AU49+Placeholder_Tallulah!#REF!</f>
        <v>#REF!</v>
      </c>
      <c r="AY49" s="74">
        <f t="shared" si="3"/>
        <v>0</v>
      </c>
      <c r="AZ49" s="74" t="e">
        <f t="shared" si="4"/>
        <v>#REF!</v>
      </c>
    </row>
    <row r="50" spans="1:52" ht="16.149999999999999" customHeight="1" x14ac:dyDescent="0.2">
      <c r="A50" s="54">
        <v>44</v>
      </c>
      <c r="B50" s="55" t="s">
        <v>50</v>
      </c>
      <c r="C50" s="319">
        <f>'5C1B_DArbonne'!C50+'5C1A_Madison'!C50+'5C1C_Intl High'!C50+'5C3_UnvView'!C50+'5C1F_L.C. Charter'!C50+'5C1E_LFNO'!C50+'5C1D_NOMMA'!C50+'5C1AE_Noble Minds'!C50+'5C1J_Jeff Chamber'!C50+'5C1Q_Advantage'!C50+'5C1AF_JCFA-Laf'!C50+'5C1W_Willow'!C50+'5C1Z_Lincoln Prep'!C50+'5C1AA_Laurel'!C50+'5C1AB_Apex'!C50+'5C1AC_Smothers'!C50+'5C1AD_Greater'!C50+'5C1R_Iberville'!C50+'5C1N_Delta'!C50+'5C1S_LC Col Prep'!C50+'5C1T_Northeast'!C50+'5C1U_Acadiana Ren'!C50+'5C1I_LA Key'!C50+'5C1V_Laf Ren'!C50+'5C1O_Impact'!C50+'5C1P_Vision'!C50+'5C2_LAVCA'!C50+'5C1H_Southwest'!C50+'5C1G_JS Clark'!C50+'5C1AH_BRUP'!C50+'5C1X_Tangi'!C50+'5C1Y_GEO'!C50+'5C1AI_Harmony'!C50+'5C1AJ_Athlos'!C50+'5C1AG_Collegiate'!C50+'5C1M_GEO Mid'!C50+Placeholder_Tallulah!C50</f>
        <v>0</v>
      </c>
      <c r="D50" s="56">
        <f>'Source Data'!H50</f>
        <v>4763.2835459226835</v>
      </c>
      <c r="E50" s="74">
        <f>'5C1B_DArbonne'!E50+'5C1A_Madison'!E50+'5C1C_Intl High'!E50+'5C3_UnvView'!E50+'5C1F_L.C. Charter'!E50+'5C1E_LFNO'!E50+'5C1D_NOMMA'!E50+'5C1AE_Noble Minds'!E50+'5C1J_Jeff Chamber'!E50+'5C1Q_Advantage'!E50+'5C1AF_JCFA-Laf'!E50+'5C1W_Willow'!E50+'5C1Z_Lincoln Prep'!E50+'5C1AA_Laurel'!E50+'5C1AB_Apex'!E50+'5C1AC_Smothers'!E50+'5C1AD_Greater'!E50+'5C1R_Iberville'!E50+'5C1N_Delta'!E50+'5C1S_LC Col Prep'!E50+'5C1T_Northeast'!E50+'5C1U_Acadiana Ren'!E50+'5C1I_LA Key'!E50+'5C1V_Laf Ren'!E50+'5C1O_Impact'!E50+'5C1P_Vision'!E50+'5C2_LAVCA'!E50+'5C1H_Southwest'!E50+'5C1G_JS Clark'!E50+'5C1AH_BRUP'!E50+'5C1X_Tangi'!E50+'5C1Y_GEO'!E50+'5C1AI_Harmony'!E50+'5C1AJ_Athlos'!E50+'5C1AG_Collegiate'!E50+'5C1M_GEO Mid'!E50+Placeholder_Tallulah!E50</f>
        <v>0</v>
      </c>
      <c r="F50" s="337">
        <f>'5C1B_DArbonne'!F50+'5C1A_Madison'!F50+'5C1C_Intl High'!F50+'5C3_UnvView'!F50+'5C1F_L.C. Charter'!F50+'5C1E_LFNO'!F50+'5C1D_NOMMA'!F50+'5C1AE_Noble Minds'!F50+'5C1J_Jeff Chamber'!F50+'5C1Q_Advantage'!F50+'5C1AF_JCFA-Laf'!F50+'5C1W_Willow'!F50+'5C1Z_Lincoln Prep'!F50+'5C1AA_Laurel'!F50+'5C1AB_Apex'!F50+'5C1AC_Smothers'!F50+'5C1AD_Greater'!F50+'5C1R_Iberville'!F50+'5C1N_Delta'!F50+'5C1S_LC Col Prep'!F50+'5C1T_Northeast'!F50+'5C1U_Acadiana Ren'!F50+'5C1I_LA Key'!F50+'5C1V_Laf Ren'!F50+'5C1O_Impact'!F50+'5C1P_Vision'!F50+'5C2_LAVCA'!F50+'5C1H_Southwest'!F50+'5C1G_JS Clark'!F50+'5C1AH_BRUP'!F50+'5C1X_Tangi'!F50+'5C1Y_GEO'!F50+'5C1AI_Harmony'!F50+'5C1AJ_Athlos'!F50+'5C1AG_Collegiate'!F50+'5C1M_GEO Mid'!F50+Placeholder_Tallulah!F50</f>
        <v>0</v>
      </c>
      <c r="G50" s="56">
        <f>'Source Data'!I50</f>
        <v>640.0242289674087</v>
      </c>
      <c r="H50" s="74">
        <f>'5C1B_DArbonne'!H50+'5C1A_Madison'!H50+'5C1C_Intl High'!H50+'5C3_UnvView'!H50+'5C1F_L.C. Charter'!H50+'5C1E_LFNO'!H50+'5C1D_NOMMA'!H50+'5C1AE_Noble Minds'!H50+'5C1J_Jeff Chamber'!H50+'5C1Q_Advantage'!H50+'5C1AF_JCFA-Laf'!H50+'5C1W_Willow'!H50+'5C1Z_Lincoln Prep'!H50+'5C1AA_Laurel'!H50+'5C1AB_Apex'!H50+'5C1AC_Smothers'!H50+'5C1AD_Greater'!H50+'5C1R_Iberville'!H50+'5C1N_Delta'!H50+'5C1S_LC Col Prep'!H50+'5C1T_Northeast'!H50+'5C1U_Acadiana Ren'!H50+'5C1I_LA Key'!H50+'5C1V_Laf Ren'!H50+'5C1O_Impact'!H50+'5C1P_Vision'!H50+'5C2_LAVCA'!H50+'5C1H_Southwest'!H50+'5C1G_JS Clark'!H50+'5C1AH_BRUP'!H50+'5C1X_Tangi'!H50+'5C1Y_GEO'!H50+'5C1AI_Harmony'!H50+'5C1AJ_Athlos'!H50+'5C1AG_Collegiate'!H50+'5C1M_GEO Mid'!H50+Placeholder_Tallulah!H50</f>
        <v>0</v>
      </c>
      <c r="I50" s="337">
        <f>'5C1B_DArbonne'!I50+'5C1A_Madison'!I50+'5C1C_Intl High'!I50+'5C3_UnvView'!I50+'5C1F_L.C. Charter'!I50+'5C1E_LFNO'!I50+'5C1D_NOMMA'!I50+'5C1AE_Noble Minds'!I50+'5C1J_Jeff Chamber'!I50+'5C1Q_Advantage'!I50+'5C1AF_JCFA-Laf'!I50+'5C1W_Willow'!I50+'5C1Z_Lincoln Prep'!I50+'5C1AA_Laurel'!I50+'5C1AB_Apex'!I50+'5C1AC_Smothers'!I50+'5C1AD_Greater'!I50+'5C1R_Iberville'!I50+'5C1N_Delta'!I50+'5C1S_LC Col Prep'!I50+'5C1T_Northeast'!I50+'5C1U_Acadiana Ren'!I50+'5C1I_LA Key'!I50+'5C1V_Laf Ren'!I50+'5C1O_Impact'!I50+'5C1P_Vision'!I50+'5C2_LAVCA'!I50+'5C1H_Southwest'!I50+'5C1G_JS Clark'!I50+'5C1AH_BRUP'!I50+'5C1X_Tangi'!I50+'5C1Y_GEO'!I50+'5C1AI_Harmony'!I50+'5C1AJ_Athlos'!I50+'5C1AG_Collegiate'!I50+'5C1M_GEO Mid'!I50+Placeholder_Tallulah!I50</f>
        <v>0</v>
      </c>
      <c r="J50" s="56">
        <f>'Source Data'!J50</f>
        <v>174.5520624456569</v>
      </c>
      <c r="K50" s="74">
        <f>'5C1B_DArbonne'!K50+'5C1A_Madison'!K50+'5C1C_Intl High'!K50+'5C3_UnvView'!K50+'5C1F_L.C. Charter'!K50+'5C1E_LFNO'!K50+'5C1D_NOMMA'!K50+'5C1AE_Noble Minds'!K50+'5C1J_Jeff Chamber'!K50+'5C1Q_Advantage'!K50+'5C1AF_JCFA-Laf'!K50+'5C1W_Willow'!K50+'5C1Z_Lincoln Prep'!K50+'5C1AA_Laurel'!K50+'5C1AB_Apex'!K50+'5C1AC_Smothers'!K50+'5C1AD_Greater'!K50+'5C1R_Iberville'!K50+'5C1N_Delta'!K50+'5C1S_LC Col Prep'!K50+'5C1T_Northeast'!K50+'5C1U_Acadiana Ren'!K50+'5C1I_LA Key'!K50+'5C1V_Laf Ren'!K50+'5C1O_Impact'!K50+'5C1P_Vision'!K50+'5C2_LAVCA'!K50+'5C1H_Southwest'!K50+'5C1G_JS Clark'!K50+'5C1AH_BRUP'!K50+'5C1X_Tangi'!K50+'5C1Y_GEO'!K50+'5C1AI_Harmony'!K50+'5C1AJ_Athlos'!K50+'5C1AG_Collegiate'!K50+'5C1M_GEO Mid'!K50+Placeholder_Tallulah!K50</f>
        <v>0</v>
      </c>
      <c r="L50" s="337">
        <f>'5C1B_DArbonne'!L50+'5C1A_Madison'!L50+'5C1C_Intl High'!L50+'5C3_UnvView'!L50+'5C1F_L.C. Charter'!L50+'5C1E_LFNO'!L50+'5C1D_NOMMA'!L50+'5C1AE_Noble Minds'!L50+'5C1J_Jeff Chamber'!L50+'5C1Q_Advantage'!L50+'5C1AF_JCFA-Laf'!L50+'5C1W_Willow'!L50+'5C1Z_Lincoln Prep'!L50+'5C1AA_Laurel'!L50+'5C1AB_Apex'!L50+'5C1AC_Smothers'!L50+'5C1AD_Greater'!L50+'5C1R_Iberville'!L50+'5C1N_Delta'!L50+'5C1S_LC Col Prep'!L50+'5C1T_Northeast'!L50+'5C1U_Acadiana Ren'!L50+'5C1I_LA Key'!L50+'5C1V_Laf Ren'!L50+'5C1O_Impact'!L50+'5C1P_Vision'!L50+'5C2_LAVCA'!L50+'5C1H_Southwest'!L50+'5C1G_JS Clark'!L50+'5C1AH_BRUP'!L50+'5C1X_Tangi'!L50+'5C1Y_GEO'!L50+'5C1AI_Harmony'!L50+'5C1AJ_Athlos'!L50+'5C1AG_Collegiate'!L50+'5C1M_GEO Mid'!L50+Placeholder_Tallulah!L50</f>
        <v>0</v>
      </c>
      <c r="M50" s="56">
        <f>'Source Data'!K50</f>
        <v>4363.8015611414239</v>
      </c>
      <c r="N50" s="74">
        <f>'5C1B_DArbonne'!N50+'5C1A_Madison'!N50+'5C1C_Intl High'!N50+'5C3_UnvView'!N50+'5C1F_L.C. Charter'!N50+'5C1E_LFNO'!N50+'5C1D_NOMMA'!N50+'5C1AE_Noble Minds'!N50+'5C1J_Jeff Chamber'!N50+'5C1Q_Advantage'!N50+'5C1AF_JCFA-Laf'!N50+'5C1W_Willow'!N50+'5C1Z_Lincoln Prep'!N50+'5C1AA_Laurel'!N50+'5C1AB_Apex'!N50+'5C1AC_Smothers'!N50+'5C1AD_Greater'!N50+'5C1R_Iberville'!N50+'5C1N_Delta'!N50+'5C1S_LC Col Prep'!N50+'5C1T_Northeast'!N50+'5C1U_Acadiana Ren'!N50+'5C1I_LA Key'!N50+'5C1V_Laf Ren'!N50+'5C1O_Impact'!N50+'5C1P_Vision'!N50+'5C2_LAVCA'!N50+'5C1H_Southwest'!N50+'5C1G_JS Clark'!N50+'5C1AH_BRUP'!N50+'5C1X_Tangi'!N50+'5C1Y_GEO'!N50+'5C1AI_Harmony'!N50+'5C1AJ_Athlos'!N50+'5C1AG_Collegiate'!N50+'5C1M_GEO Mid'!N50+Placeholder_Tallulah!N50</f>
        <v>0</v>
      </c>
      <c r="O50" s="337">
        <f>'5C1B_DArbonne'!O50+'5C1A_Madison'!O50+'5C1C_Intl High'!O50+'5C3_UnvView'!O50+'5C1F_L.C. Charter'!O50+'5C1E_LFNO'!O50+'5C1D_NOMMA'!O50+'5C1AE_Noble Minds'!O50+'5C1J_Jeff Chamber'!O50+'5C1Q_Advantage'!O50+'5C1AF_JCFA-Laf'!O50+'5C1W_Willow'!O50+'5C1Z_Lincoln Prep'!O50+'5C1AA_Laurel'!O50+'5C1AB_Apex'!O50+'5C1AC_Smothers'!O50+'5C1AD_Greater'!O50+'5C1R_Iberville'!O50+'5C1N_Delta'!O50+'5C1S_LC Col Prep'!O50+'5C1T_Northeast'!O50+'5C1U_Acadiana Ren'!O50+'5C1I_LA Key'!O50+'5C1V_Laf Ren'!O50+'5C1O_Impact'!O50+'5C1P_Vision'!O50+'5C2_LAVCA'!O50+'5C1H_Southwest'!O50+'5C1G_JS Clark'!O50+'5C1AH_BRUP'!O50+'5C1X_Tangi'!O50+'5C1Y_GEO'!O50+'5C1AI_Harmony'!O50+'5C1AJ_Athlos'!O50+'5C1AG_Collegiate'!O50+'5C1M_GEO Mid'!O50+Placeholder_Tallulah!O50</f>
        <v>0</v>
      </c>
      <c r="P50" s="56">
        <f>'Source Data'!L50</f>
        <v>1745.5206244565691</v>
      </c>
      <c r="Q50" s="74">
        <f>'5C1B_DArbonne'!Q50+'5C1A_Madison'!Q50+'5C1C_Intl High'!Q50+'5C3_UnvView'!Q50+'5C1F_L.C. Charter'!Q50+'5C1E_LFNO'!Q50+'5C1D_NOMMA'!Q50+'5C1AE_Noble Minds'!Q50+'5C1J_Jeff Chamber'!Q50+'5C1Q_Advantage'!Q50+'5C1AF_JCFA-Laf'!Q50+'5C1W_Willow'!Q50+'5C1Z_Lincoln Prep'!Q50+'5C1AA_Laurel'!Q50+'5C1AB_Apex'!Q50+'5C1AC_Smothers'!Q50+'5C1AD_Greater'!Q50+'5C1R_Iberville'!Q50+'5C1N_Delta'!Q50+'5C1S_LC Col Prep'!Q50+'5C1T_Northeast'!Q50+'5C1U_Acadiana Ren'!Q50+'5C1I_LA Key'!Q50+'5C1V_Laf Ren'!Q50+'5C1O_Impact'!Q50+'5C1P_Vision'!Q50+'5C2_LAVCA'!Q50+'5C1H_Southwest'!Q50+'5C1G_JS Clark'!Q50+'5C1AH_BRUP'!Q50+'5C1X_Tangi'!Q50+'5C1Y_GEO'!Q50+'5C1AI_Harmony'!Q50+'5C1AJ_Athlos'!Q50+'5C1AG_Collegiate'!Q50+'5C1M_GEO Mid'!Q50+Placeholder_Tallulah!Q50</f>
        <v>0</v>
      </c>
      <c r="R50" s="93">
        <f>'5C1B_DArbonne'!R50+'5C1A_Madison'!R50+'5C1C_Intl High'!R50+'5C3_UnvView'!R50+'5C1F_L.C. Charter'!R50+'5C1E_LFNO'!R50+'5C1D_NOMMA'!R50+'5C1AE_Noble Minds'!R50+'5C1J_Jeff Chamber'!R50+'5C1Q_Advantage'!R50+'5C1AF_JCFA-Laf'!R50+'5C1W_Willow'!R50+'5C1Z_Lincoln Prep'!R50+'5C1AA_Laurel'!R50+'5C1AB_Apex'!R50+'5C1AC_Smothers'!R50+'5C1AD_Greater'!R50+'5C1R_Iberville'!R50+'5C1N_Delta'!R50+'5C1S_LC Col Prep'!R50+'5C1T_Northeast'!R50+'5C1U_Acadiana Ren'!R50+'5C1I_LA Key'!R50+'5C1V_Laf Ren'!R50+'5C1O_Impact'!R50+'5C1P_Vision'!R50+'5C2_LAVCA'!R50+'5C1H_Southwest'!R50+'5C1G_JS Clark'!R50+'5C1AH_BRUP'!R50+'5C1X_Tangi'!R50+'5C1Y_GEO'!R50+'5C1AI_Harmony'!R50+'5C1AJ_Athlos'!R50+'5C1AG_Collegiate'!R50+'5C1M_GEO Mid'!R50+Placeholder_Tallulah!R50</f>
        <v>266587</v>
      </c>
      <c r="S50" s="1373">
        <f>'5C3_UnvView'!S50+'5C2_LAVCA'!S50</f>
        <v>22559</v>
      </c>
      <c r="T50" s="56">
        <f>'5C1B_DArbonne'!S50+'5C1A_Madison'!S50+'5C1C_Intl High'!S50+'5C3_UnvView'!T50+'5C1F_L.C. Charter'!S50+'5C1E_LFNO'!S50+'5C1D_NOMMA'!S50+'5C1AE_Noble Minds'!S50+'5C1J_Jeff Chamber'!S50+'5C1Q_Advantage'!S50+'5C1AF_JCFA-Laf'!S50+'5C1W_Willow'!S50+'5C1Z_Lincoln Prep'!S50+'5C1AA_Laurel'!S50+'5C1AB_Apex'!S50+'5C1AC_Smothers'!S50+'5C1AD_Greater'!S50+'5C1R_Iberville'!S50+'5C1N_Delta'!S50+'5C1S_LC Col Prep'!S50+'5C1T_Northeast'!S50+'5C1U_Acadiana Ren'!S50+'5C1I_LA Key'!S50+'5C1V_Laf Ren'!S50+'5C1O_Impact'!S50+'5C1P_Vision'!S50+'5C2_LAVCA'!T50+'5C1H_Southwest'!S50+'5C1G_JS Clark'!S50+'5C1AH_BRUP'!S50+'5C1X_Tangi'!S50+'5C1Y_GEO'!S50+'5C1AI_Harmony'!S50+'5C1AJ_Athlos'!S50+'5C1AG_Collegiate'!S50+'5C1M_GEO Mid'!S50+Placeholder_Tallulah!S50</f>
        <v>0</v>
      </c>
      <c r="U50" s="56">
        <f>'5C1B_DArbonne'!T50+'5C1A_Madison'!T50+'5C1C_Intl High'!T50+'5C3_UnvView'!U50+'5C1F_L.C. Charter'!T50+'5C1E_LFNO'!T50+'5C1D_NOMMA'!T50+'5C1AE_Noble Minds'!T50+'5C1J_Jeff Chamber'!T50+'5C1Q_Advantage'!T50+'5C1AF_JCFA-Laf'!T50+'5C1W_Willow'!T50+'5C1Z_Lincoln Prep'!T50+'5C1AA_Laurel'!T50+'5C1AB_Apex'!T50+'5C1AC_Smothers'!T50+'5C1AD_Greater'!T50+'5C1R_Iberville'!T50+'5C1N_Delta'!T50+'5C1S_LC Col Prep'!T50+'5C1T_Northeast'!T50+'5C1U_Acadiana Ren'!T50+'5C1I_LA Key'!T50+'5C1V_Laf Ren'!T50+'5C1O_Impact'!T50+'5C1P_Vision'!T50+'5C2_LAVCA'!U50+'5C1H_Southwest'!T50+'5C1G_JS Clark'!T50+'5C1AH_BRUP'!T50+'5C1X_Tangi'!T50+'5C1Y_GEO'!T50+'5C1AI_Harmony'!T50+'5C1AJ_Athlos'!T50+'5C1AG_Collegiate'!T50+'5C1M_GEO Mid'!T50+Placeholder_Tallulah!T50</f>
        <v>0</v>
      </c>
      <c r="V50" s="57">
        <f>'5C1B_DArbonne'!U50+'5C1A_Madison'!U50+'5C1C_Intl High'!U50+'5C3_UnvView'!V50+'5C1F_L.C. Charter'!U50+'5C1E_LFNO'!U50+'5C1D_NOMMA'!U50+'5C1AE_Noble Minds'!U50+'5C1J_Jeff Chamber'!U50+'5C1Q_Advantage'!U50+'5C1AF_JCFA-Laf'!U50+'5C1W_Willow'!U50+'5C1Z_Lincoln Prep'!U50+'5C1AA_Laurel'!U50+'5C1AB_Apex'!U50+'5C1AC_Smothers'!U50+'5C1AD_Greater'!U50+'5C1R_Iberville'!U50+'5C1N_Delta'!U50+'5C1S_LC Col Prep'!U50+'5C1T_Northeast'!U50+'5C1U_Acadiana Ren'!U50+'5C1I_LA Key'!U50+'5C1V_Laf Ren'!U50+'5C1O_Impact'!U50+'5C1P_Vision'!U50+'5C2_LAVCA'!V50+'5C1H_Southwest'!U50+'5C1G_JS Clark'!U50+'5C1AH_BRUP'!U50+'5C1X_Tangi'!U50+'5C1Y_GEO'!U50+'5C1AI_Harmony'!U50+'5C1AJ_Athlos'!U50+'5C1AG_Collegiate'!U50+'5C1M_GEO Mid'!U50+Placeholder_Tallulah!U50</f>
        <v>0</v>
      </c>
      <c r="W50" s="93">
        <f>'5C1B_DArbonne'!V50+'5C1A_Madison'!V50+'5C1C_Intl High'!V50+'5C3_UnvView'!W50+'5C1F_L.C. Charter'!V50+'5C1E_LFNO'!V50+'5C1D_NOMMA'!V50+'5C1AE_Noble Minds'!V50+'5C1J_Jeff Chamber'!V50+'5C1Q_Advantage'!V50+'5C1AF_JCFA-Laf'!V50+'5C1W_Willow'!V50+'5C1Z_Lincoln Prep'!V50+'5C1AA_Laurel'!V50+'5C1AB_Apex'!V50+'5C1AC_Smothers'!V50+'5C1AD_Greater'!V50+'5C1R_Iberville'!V50+'5C1N_Delta'!V50+'5C1S_LC Col Prep'!V50+'5C1T_Northeast'!V50+'5C1U_Acadiana Ren'!V50+'5C1I_LA Key'!V50+'5C1V_Laf Ren'!V50+'5C1O_Impact'!V50+'5C1P_Vision'!V50+'5C2_LAVCA'!W50+'5C1H_Southwest'!V50+'5C1G_JS Clark'!V50+'5C1AH_BRUP'!V50+'5C1X_Tangi'!V50+'5C1Y_GEO'!V50+'5C1AI_Harmony'!V50+'5C1AJ_Athlos'!V50+'5C1AG_Collegiate'!V50+'5C1M_GEO Mid'!V50+Placeholder_Tallulah!V50</f>
        <v>0</v>
      </c>
      <c r="X50" s="74">
        <f>'5C1B_DArbonne'!W50+'5C1A_Madison'!W50+'5C1C_Intl High'!W50+'5C3_UnvView'!X50+'5C1F_L.C. Charter'!W50+'5C1E_LFNO'!W50+'5C1D_NOMMA'!W50+'5C1AE_Noble Minds'!W50+'5C1J_Jeff Chamber'!W50+'5C1Q_Advantage'!W50+'5C1AF_JCFA-Laf'!W50+'5C1W_Willow'!W50+'5C1Z_Lincoln Prep'!W50+'5C1AA_Laurel'!W50+'5C1AB_Apex'!W50+'5C1AC_Smothers'!W50+'5C1AD_Greater'!W50+'5C1R_Iberville'!W50+'5C1N_Delta'!W50+'5C1S_LC Col Prep'!W50+'5C1T_Northeast'!W50+'5C1U_Acadiana Ren'!W50+'5C1I_LA Key'!W50+'5C1V_Laf Ren'!W50+'5C1O_Impact'!W50+'5C1P_Vision'!W50+'5C2_LAVCA'!X50+'5C1H_Southwest'!W50+'5C1G_JS Clark'!W50+'5C1AH_BRUP'!W50+'5C1X_Tangi'!W50+'5C1Y_GEO'!W50+'5C1AI_Harmony'!W50+'5C1AJ_Athlos'!W50+'5C1AG_Collegiate'!W50+'5C1M_GEO Mid'!W50+Placeholder_Tallulah!W50</f>
        <v>0</v>
      </c>
      <c r="Y50" s="93">
        <f>'5C1B_DArbonne'!X50+'5C1A_Madison'!X50+'5C1C_Intl High'!X50+'5C3_UnvView'!Y50+'5C1F_L.C. Charter'!X50+'5C1E_LFNO'!X50+'5C1D_NOMMA'!X50+'5C1AE_Noble Minds'!X50+'5C1J_Jeff Chamber'!X50+'5C1Q_Advantage'!X50+'5C1AF_JCFA-Laf'!X50+'5C1W_Willow'!X50+'5C1Z_Lincoln Prep'!X50+'5C1AA_Laurel'!X50+'5C1AB_Apex'!X50+'5C1AC_Smothers'!X50+'5C1AD_Greater'!X50+'5C1R_Iberville'!X50+'5C1N_Delta'!X50+'5C1S_LC Col Prep'!X50+'5C1T_Northeast'!X50+'5C1U_Acadiana Ren'!X50+'5C1I_LA Key'!X50+'5C1V_Laf Ren'!X50+'5C1O_Impact'!X50+'5C1P_Vision'!X50+'5C2_LAVCA'!Y50+'5C1H_Southwest'!X50+'5C1G_JS Clark'!X50+'5C1AH_BRUP'!X50+'5C1X_Tangi'!X50+'5C1Y_GEO'!X50+'5C1AI_Harmony'!X50+'5C1AJ_Athlos'!X50+'5C1AG_Collegiate'!X50+'5C1M_GEO Mid'!X50+Placeholder_Tallulah!X50</f>
        <v>0</v>
      </c>
      <c r="Z50" s="56">
        <f>'5C1B_DArbonne'!Y50+'5C1A_Madison'!Y50+'5C1C_Intl High'!Y50+'5C3_UnvView'!Z50+'5C1F_L.C. Charter'!Y50+'5C1E_LFNO'!Y50+'5C1D_NOMMA'!Y50+'5C1AE_Noble Minds'!Y50+'5C1J_Jeff Chamber'!Y50+'5C1Q_Advantage'!Y50+'5C1AF_JCFA-Laf'!Y50+'5C1W_Willow'!Y50+'5C1Z_Lincoln Prep'!Y50+'5C1AA_Laurel'!Y50+'5C1AB_Apex'!Y50+'5C1AC_Smothers'!Y50+'5C1AD_Greater'!Y50+'5C1R_Iberville'!Y50+'5C1N_Delta'!Y50+'5C1S_LC Col Prep'!Y50+'5C1T_Northeast'!Y50+'5C1U_Acadiana Ren'!Y50+'5C1I_LA Key'!Y50+'5C1V_Laf Ren'!Y50+'5C1O_Impact'!Y50+'5C1P_Vision'!Y50+'5C2_LAVCA'!Z50+'5C1H_Southwest'!Y50+'5C1G_JS Clark'!Y50+'5C1AH_BRUP'!Y50+'5C1X_Tangi'!Y50+'5C1Y_GEO'!Y50+'5C1AI_Harmony'!Y50+'5C1AJ_Athlos'!Y50+'5C1AG_Collegiate'!Y50+'5C1M_GEO Mid'!Y50+Placeholder_Tallulah!Y50</f>
        <v>0</v>
      </c>
      <c r="AA50" s="93">
        <f>'5C1B_DArbonne'!Z50+'5C1A_Madison'!Z50+'5C1C_Intl High'!Z50+'5C3_UnvView'!AA50+'5C1F_L.C. Charter'!Z50+'5C1E_LFNO'!Z50+'5C1D_NOMMA'!Z50+'5C1AE_Noble Minds'!Z50+'5C1J_Jeff Chamber'!Z50+'5C1Q_Advantage'!Z50+'5C1AF_JCFA-Laf'!Z50+'5C1W_Willow'!Z50+'5C1Z_Lincoln Prep'!Z50+'5C1AA_Laurel'!Z50+'5C1AB_Apex'!Z50+'5C1AC_Smothers'!Z50+'5C1AD_Greater'!Z50+'5C1R_Iberville'!Z50+'5C1N_Delta'!Z50+'5C1S_LC Col Prep'!Z50+'5C1T_Northeast'!Z50+'5C1U_Acadiana Ren'!Z50+'5C1I_LA Key'!Z50+'5C1V_Laf Ren'!Z50+'5C1O_Impact'!Z50+'5C1P_Vision'!Z50+'5C2_LAVCA'!AA50+'5C1H_Southwest'!Z50+'5C1G_JS Clark'!Z50+'5C1AH_BRUP'!Z50+'5C1X_Tangi'!Z50+'5C1Y_GEO'!Z50+'5C1AI_Harmony'!Z50+'5C1AJ_Athlos'!Z50+'5C1AG_Collegiate'!Z50+'5C1M_GEO Mid'!Z50+Placeholder_Tallulah!Z50</f>
        <v>0</v>
      </c>
      <c r="AB50" s="56">
        <f>'5C1B_DArbonne'!AA50+'5C1A_Madison'!AA50+'5C1C_Intl High'!AA50+'5C3_UnvView'!AB50+'5C1F_L.C. Charter'!AA50+'5C1E_LFNO'!AA50+'5C1D_NOMMA'!AA50+'5C1AE_Noble Minds'!AA50+'5C1J_Jeff Chamber'!AA50+'5C1Q_Advantage'!AA50+'5C1AF_JCFA-Laf'!AA50+'5C1W_Willow'!AA50+'5C1Z_Lincoln Prep'!AA50+'5C1AA_Laurel'!AA50+'5C1AB_Apex'!AA50+'5C1AC_Smothers'!AA50+'5C1AD_Greater'!AA50+'5C1R_Iberville'!AA50+'5C1N_Delta'!AA50+'5C1S_LC Col Prep'!AA50+'5C1T_Northeast'!AA50+'5C1U_Acadiana Ren'!AA50+'5C1I_LA Key'!AA50+'5C1V_Laf Ren'!AA50+'5C1O_Impact'!AA50+'5C1P_Vision'!AA50+'5C2_LAVCA'!AB50+'5C1H_Southwest'!AA50+'5C1G_JS Clark'!AA50+'5C1AH_BRUP'!AA50+'5C1X_Tangi'!AA50+'5C1Y_GEO'!AA50+'5C1AI_Harmony'!AA50+'5C1AJ_Athlos'!AA50+'5C1AG_Collegiate'!AA50+'5C1M_GEO Mid'!AA50+Placeholder_Tallulah!AA50</f>
        <v>0</v>
      </c>
      <c r="AC50" s="56">
        <f>'5C1B_DArbonne'!AB50+'5C1A_Madison'!AB50+'5C1C_Intl High'!AB50+'5C3_UnvView'!AC50+'5C1F_L.C. Charter'!AB50+'5C1E_LFNO'!AB50+'5C1D_NOMMA'!AB50+'5C1AE_Noble Minds'!AB50+'5C1J_Jeff Chamber'!AB50+'5C1Q_Advantage'!AB50+'5C1AF_JCFA-Laf'!AB50+'5C1W_Willow'!AB50+'5C1Z_Lincoln Prep'!AB50+'5C1AA_Laurel'!AB50+'5C1AB_Apex'!AB50+'5C1AC_Smothers'!AB50+'5C1AD_Greater'!AB50+'5C1R_Iberville'!AB50+'5C1N_Delta'!AB50+'5C1S_LC Col Prep'!AB50+'5C1T_Northeast'!AB50+'5C1U_Acadiana Ren'!AB50+'5C1I_LA Key'!AB50+'5C1V_Laf Ren'!AB50+'5C1O_Impact'!AB50+'5C1P_Vision'!AB50+'5C2_LAVCA'!AC50+'5C1H_Southwest'!AB50+'5C1G_JS Clark'!AB50+'5C1AH_BRUP'!AB50+'5C1X_Tangi'!AB50+'5C1Y_GEO'!AB50+'5C1AI_Harmony'!AB50+'5C1AJ_Athlos'!AB50+'5C1AG_Collegiate'!AB50+'5C1M_GEO Mid'!AB50+Placeholder_Tallulah!AB50</f>
        <v>0</v>
      </c>
      <c r="AD50" s="93">
        <f>'5C1B_DArbonne'!AC50+'5C1A_Madison'!AC50+'5C1C_Intl High'!AC50+'5C3_UnvView'!AD50+'5C1F_L.C. Charter'!AC50+'5C1E_LFNO'!AC50+'5C1D_NOMMA'!AC50+'5C1AE_Noble Minds'!AC50+'5C1J_Jeff Chamber'!AC50+'5C1Q_Advantage'!AC50+'5C1AF_JCFA-Laf'!AC50+'5C1W_Willow'!AC50+'5C1Z_Lincoln Prep'!AC50+'5C1AA_Laurel'!AC50+'5C1AB_Apex'!AC50+'5C1AC_Smothers'!AC50+'5C1AD_Greater'!AC50+'5C1R_Iberville'!AC50+'5C1N_Delta'!AC50+'5C1S_LC Col Prep'!AC50+'5C1T_Northeast'!AC50+'5C1U_Acadiana Ren'!AC50+'5C1I_LA Key'!AC50+'5C1V_Laf Ren'!AC50+'5C1O_Impact'!AC50+'5C1P_Vision'!AC50+'5C2_LAVCA'!AD50+'5C1H_Southwest'!AC50+'5C1G_JS Clark'!AC50+'5C1AH_BRUP'!AC50+'5C1X_Tangi'!AC50+'5C1Y_GEO'!AC50+'5C1AI_Harmony'!AC50+'5C1AJ_Athlos'!AC50+'5C1AG_Collegiate'!AC50+'5C1M_GEO Mid'!AC50+Placeholder_Tallulah!AC50</f>
        <v>0</v>
      </c>
      <c r="AE50" s="97">
        <f>'5C1B_DArbonne'!AD50+'5C1A_Madison'!AD50+'5C1C_Intl High'!AD50+'5C3_UnvView'!AE50+'5C1F_L.C. Charter'!AD50+'5C1E_LFNO'!AD50+'5C1D_NOMMA'!AD50+'5C1AE_Noble Minds'!AD50+'5C1J_Jeff Chamber'!AD50+'5C1Q_Advantage'!AD50+'5C1AF_JCFA-Laf'!AD50+'5C1W_Willow'!AD50+'5C1Z_Lincoln Prep'!AD50+'5C1AA_Laurel'!AD50+'5C1AB_Apex'!AD50+'5C1AC_Smothers'!AD50+'5C1AD_Greater'!AD50+'5C1R_Iberville'!AD50+'5C1N_Delta'!AD50+'5C1S_LC Col Prep'!AD50+'5C1T_Northeast'!AD50+'5C1U_Acadiana Ren'!AD50+'5C1I_LA Key'!AD50+'5C1V_Laf Ren'!AD50+'5C1O_Impact'!AD50+'5C1P_Vision'!AD50+'5C2_LAVCA'!AE50+'5C1H_Southwest'!AD50+'5C1G_JS Clark'!AD50+'5C1AH_BRUP'!AD50+'5C1X_Tangi'!AD50+'5C1Y_GEO'!AD50+'5C1AI_Harmony'!AD50+'5C1AJ_Athlos'!AD50+'5C1AG_Collegiate'!AD50+'5C1M_GEO Mid'!AD50+Placeholder_Tallulah!AD50</f>
        <v>0</v>
      </c>
      <c r="AF50" s="75">
        <f>'Source Data'!N50</f>
        <v>3803</v>
      </c>
      <c r="AG50" s="90">
        <f>'5C1B_DArbonne'!AF50+'5C1A_Madison'!AF50+'5C1C_Intl High'!AF50+'5C3_UnvView'!AG50+'5C1F_L.C. Charter'!AF50+'5C1E_LFNO'!AF50+'5C1D_NOMMA'!AF50+'5C1AE_Noble Minds'!AF50+'5C1J_Jeff Chamber'!AF50+'5C1Q_Advantage'!AF50+'5C1AF_JCFA-Laf'!AF50+'5C1W_Willow'!AF50+'5C1Z_Lincoln Prep'!AF50+'5C1AA_Laurel'!AF50+'5C1AB_Apex'!AF50+'5C1AC_Smothers'!AF50+'5C1AD_Greater'!AF50+'5C1R_Iberville'!AF50+'5C1N_Delta'!AF50+'5C1S_LC Col Prep'!AF50+'5C1T_Northeast'!AF50+'5C1U_Acadiana Ren'!AF50+'5C1I_LA Key'!AF50+'5C1V_Laf Ren'!AF50+'5C1O_Impact'!AF50+'5C1P_Vision'!AF50+'5C2_LAVCA'!AG50+'5C1H_Southwest'!AF50+'5C1G_JS Clark'!AF50+'5C1AH_BRUP'!AF50+'5C1X_Tangi'!AF50+'5C1Y_GEO'!AF50+'5C1AI_Harmony'!AF50+'5C1AJ_Athlos'!AF50+'5C1AG_Collegiate'!AF50+'5C1M_GEO Mid'!AF50+Placeholder_Tallulah!AF50</f>
        <v>0</v>
      </c>
      <c r="AH50" s="319">
        <f>'5C1B_DArbonne'!AG50+'5C1A_Madison'!AG50+'5C1C_Intl High'!AG50+'5C3_UnvView'!AH50+'5C1F_L.C. Charter'!AG50+'5C1E_LFNO'!AG50+'5C1D_NOMMA'!AG50+'5C1AE_Noble Minds'!AG50+'5C1J_Jeff Chamber'!AG50+'5C1Q_Advantage'!AG50+'5C1AF_JCFA-Laf'!AG50+'5C1W_Willow'!AG50+'5C1Z_Lincoln Prep'!AG50+'5C1AA_Laurel'!AG50+'5C1AB_Apex'!AG50+'5C1AC_Smothers'!AG50+'5C1AD_Greater'!AG50+'5C1R_Iberville'!AG50+'5C1N_Delta'!AG50+'5C1S_LC Col Prep'!AG50+'5C1T_Northeast'!AG50+'5C1U_Acadiana Ren'!AG50+'5C1I_LA Key'!AG50+'5C1V_Laf Ren'!AG50+'5C1O_Impact'!AG50+'5C1P_Vision'!AG50+'5C2_LAVCA'!AH50+'5C1H_Southwest'!AG50+'5C1G_JS Clark'!AG50+'5C1AH_BRUP'!AG50+'5C1X_Tangi'!AG50+'5C1Y_GEO'!AG50+'5C1AI_Harmony'!AG50+'5C1AJ_Athlos'!AG50+'5C1AG_Collegiate'!AG50+'5C1M_GEO Mid'!AG50+Placeholder_Tallulah!AG50</f>
        <v>0</v>
      </c>
      <c r="AI50" s="75">
        <f>'5C1B_DArbonne'!AH50+'5C1A_Madison'!AH50+'5C1C_Intl High'!AH50+'5C3_UnvView'!AI50+'5C1F_L.C. Charter'!AH50+'5C1E_LFNO'!AH50+'5C1D_NOMMA'!AH50+'5C1AE_Noble Minds'!AH50+'5C1J_Jeff Chamber'!AH50+'5C1Q_Advantage'!AH50+'5C1AF_JCFA-Laf'!AH50+'5C1W_Willow'!AH50+'5C1Z_Lincoln Prep'!AH50+'5C1AA_Laurel'!AH50+'5C1AB_Apex'!AH50+'5C1AC_Smothers'!AH50+'5C1AD_Greater'!AH50+'5C1R_Iberville'!AH50+'5C1N_Delta'!AH50+'5C1S_LC Col Prep'!AH50+'5C1T_Northeast'!AH50+'5C1U_Acadiana Ren'!AH50+'5C1I_LA Key'!AH50+'5C1V_Laf Ren'!AH50+'5C1O_Impact'!AH50+'5C1P_Vision'!AH50+'5C2_LAVCA'!AI50+'5C1H_Southwest'!AH50+'5C1G_JS Clark'!AH50+'5C1AH_BRUP'!AH50+'5C1X_Tangi'!AH50+'5C1Y_GEO'!AH50+'5C1AI_Harmony'!AH50+'5C1AJ_Athlos'!AH50+'5C1AG_Collegiate'!AH50+'5C1M_GEO Mid'!AH50+Placeholder_Tallulah!AH50</f>
        <v>0</v>
      </c>
      <c r="AJ50" s="319">
        <f>'5C1B_DArbonne'!AI50+'5C1A_Madison'!AI50+'5C1C_Intl High'!AI50+'5C3_UnvView'!AJ50+'5C1F_L.C. Charter'!AI50+'5C1E_LFNO'!AI50+'5C1D_NOMMA'!AI50+'5C1AE_Noble Minds'!AI50+'5C1J_Jeff Chamber'!AI50+'5C1Q_Advantage'!AI50+'5C1AF_JCFA-Laf'!AI50+'5C1W_Willow'!AI50+'5C1Z_Lincoln Prep'!AI50+'5C1AA_Laurel'!AI50+'5C1AB_Apex'!AI50+'5C1AC_Smothers'!AI50+'5C1AD_Greater'!AI50+'5C1R_Iberville'!AI50+'5C1N_Delta'!AI50+'5C1S_LC Col Prep'!AI50+'5C1T_Northeast'!AI50+'5C1U_Acadiana Ren'!AI50+'5C1I_LA Key'!AI50+'5C1V_Laf Ren'!AI50+'5C1O_Impact'!AI50+'5C1P_Vision'!AI50+'5C2_LAVCA'!AJ50+'5C1H_Southwest'!AI50+'5C1G_JS Clark'!AI50+'5C1AH_BRUP'!AI50+'5C1X_Tangi'!AI50+'5C1Y_GEO'!AI50+'5C1AI_Harmony'!AI50+'5C1AJ_Athlos'!AI50+'5C1AG_Collegiate'!AI50+'5C1M_GEO Mid'!AI50+Placeholder_Tallulah!AI50</f>
        <v>0</v>
      </c>
      <c r="AK50" s="77">
        <f>'5C1B_DArbonne'!AJ50+'5C1A_Madison'!AJ50+'5C1C_Intl High'!AJ50+'5C3_UnvView'!AK50+'5C1F_L.C. Charter'!AJ50+'5C1E_LFNO'!AJ50+'5C1D_NOMMA'!AJ50+'5C1AE_Noble Minds'!AJ50+'5C1J_Jeff Chamber'!AJ50+'5C1Q_Advantage'!AJ50+'5C1AF_JCFA-Laf'!AJ50+'5C1W_Willow'!AJ50+'5C1Z_Lincoln Prep'!AJ50+'5C1AA_Laurel'!AJ50+'5C1AB_Apex'!AJ50+'5C1AC_Smothers'!AJ50+'5C1AD_Greater'!AJ50+'5C1R_Iberville'!AJ50+'5C1N_Delta'!AJ50+'5C1S_LC Col Prep'!AJ50+'5C1T_Northeast'!AJ50+'5C1U_Acadiana Ren'!AJ50+'5C1I_LA Key'!AJ50+'5C1V_Laf Ren'!AJ50+'5C1O_Impact'!AJ50+'5C1P_Vision'!AJ50+'5C2_LAVCA'!AK50+'5C1H_Southwest'!AJ50+'5C1G_JS Clark'!AJ50+'5C1AH_BRUP'!AJ50+'5C1X_Tangi'!AJ50+'5C1Y_GEO'!AJ50+'5C1AI_Harmony'!AJ50+'5C1AJ_Athlos'!AJ50+'5C1AG_Collegiate'!AJ50+'5C1M_GEO Mid'!AJ50+Placeholder_Tallulah!AJ50</f>
        <v>0</v>
      </c>
      <c r="AL50" s="76">
        <f>'5C1B_DArbonne'!AK50+'5C1A_Madison'!AK50+'5C1C_Intl High'!AK50+'5C3_UnvView'!AL50+'5C1F_L.C. Charter'!AK50+'5C1E_LFNO'!AK50+'5C1D_NOMMA'!AK50+'5C1AE_Noble Minds'!AK50+'5C1J_Jeff Chamber'!AK50+'5C1Q_Advantage'!AK50+'5C1AF_JCFA-Laf'!AK50+'5C1W_Willow'!AK50+'5C1Z_Lincoln Prep'!AK50+'5C1AA_Laurel'!AK50+'5C1AB_Apex'!AK50+'5C1AC_Smothers'!AK50+'5C1AD_Greater'!AK50+'5C1R_Iberville'!AK50+'5C1N_Delta'!AK50+'5C1S_LC Col Prep'!AK50+'5C1T_Northeast'!AK50+'5C1U_Acadiana Ren'!AK50+'5C1I_LA Key'!AK50+'5C1V_Laf Ren'!AK50+'5C1O_Impact'!AK50+'5C1P_Vision'!AK50+'5C2_LAVCA'!AL50+'5C1H_Southwest'!AK50+'5C1G_JS Clark'!AK50+'5C1AH_BRUP'!AK50+'5C1X_Tangi'!AK50+'5C1Y_GEO'!AK50+'5C1AI_Harmony'!AK50+'5C1AJ_Athlos'!AK50+'5C1AG_Collegiate'!AK50+'5C1M_GEO Mid'!AK50+Placeholder_Tallulah!AK50</f>
        <v>0</v>
      </c>
      <c r="AM50" s="90">
        <f>'5C1B_DArbonne'!AL50+'5C1A_Madison'!AL50+'5C1C_Intl High'!AL50+'5C3_UnvView'!AM50+'5C1F_L.C. Charter'!AL50+'5C1E_LFNO'!AL50+'5C1D_NOMMA'!AL50+'5C1AE_Noble Minds'!AL50+'5C1J_Jeff Chamber'!AL50+'5C1Q_Advantage'!AL50+'5C1AF_JCFA-Laf'!AL50+'5C1W_Willow'!AL50+'5C1Z_Lincoln Prep'!AL50+'5C1AA_Laurel'!AL50+'5C1AB_Apex'!AL50+'5C1AC_Smothers'!AL50+'5C1AD_Greater'!AL50+'5C1R_Iberville'!AL50+'5C1N_Delta'!AL50+'5C1S_LC Col Prep'!AL50+'5C1T_Northeast'!AL50+'5C1U_Acadiana Ren'!AL50+'5C1I_LA Key'!AL50+'5C1V_Laf Ren'!AL50+'5C1O_Impact'!AL50+'5C1P_Vision'!AL50+'5C2_LAVCA'!AM50+'5C1H_Southwest'!AL50+'5C1G_JS Clark'!AL50+'5C1AH_BRUP'!AL50+'5C1X_Tangi'!AL50+'5C1Y_GEO'!AL50+'5C1AI_Harmony'!AL50+'5C1AJ_Athlos'!AL50+'5C1AG_Collegiate'!AL50+'5C1M_GEO Mid'!AL50+Placeholder_Tallulah!AL50</f>
        <v>236549</v>
      </c>
      <c r="AN50" s="79">
        <f>'5C1B_DArbonne'!AM50+'5C1A_Madison'!AM50+'5C1C_Intl High'!AM50+'5C3_UnvView'!AN50+'5C1F_L.C. Charter'!AM50+'5C1E_LFNO'!AM50+'5C1D_NOMMA'!AM50+'5C1AE_Noble Minds'!AM50+'5C1J_Jeff Chamber'!AM50+'5C1Q_Advantage'!AM50+'5C1AF_JCFA-Laf'!AM50+'5C1W_Willow'!AM50+'5C1Z_Lincoln Prep'!AM50+'5C1AA_Laurel'!AM50+'5C1AB_Apex'!AM50+'5C1AC_Smothers'!AM50+'5C1AD_Greater'!AM50+'5C1R_Iberville'!AM50+'5C1N_Delta'!AM50+'5C1S_LC Col Prep'!AM50+'5C1T_Northeast'!AM50+'5C1U_Acadiana Ren'!AM50+'5C1I_LA Key'!AM50+'5C1V_Laf Ren'!AM50+'5C1O_Impact'!AM50+'5C1P_Vision'!AM50+'5C2_LAVCA'!AN50+'5C1H_Southwest'!AM50+'5C1G_JS Clark'!AM50+'5C1AH_BRUP'!AM50+'5C1X_Tangi'!AM50+'5C1Y_GEO'!AM50+'5C1AI_Harmony'!AM50+'5C1AJ_Athlos'!AM50+'5C1AG_Collegiate'!AM50+'5C1M_GEO Mid'!AM50+Placeholder_Tallulah!AM50</f>
        <v>0</v>
      </c>
      <c r="AO50" s="90">
        <f>'5C1B_DArbonne'!AN50+'5C1A_Madison'!AN50+'5C1C_Intl High'!AN50+'5C3_UnvView'!AO50+'5C1F_L.C. Charter'!AN50+'5C1E_LFNO'!AN50+'5C1D_NOMMA'!AN50+'5C1AE_Noble Minds'!AN50+'5C1J_Jeff Chamber'!AN50+'5C1Q_Advantage'!AN50+'5C1AF_JCFA-Laf'!AN50+'5C1W_Willow'!AN50+'5C1Z_Lincoln Prep'!AN50+'5C1AA_Laurel'!AN50+'5C1AB_Apex'!AN50+'5C1AC_Smothers'!AN50+'5C1AD_Greater'!AN50+'5C1R_Iberville'!AN50+'5C1N_Delta'!AN50+'5C1S_LC Col Prep'!AN50+'5C1T_Northeast'!AN50+'5C1U_Acadiana Ren'!AN50+'5C1I_LA Key'!AN50+'5C1V_Laf Ren'!AN50+'5C1O_Impact'!AN50+'5C1P_Vision'!AN50+'5C2_LAVCA'!AO50+'5C1H_Southwest'!AN50+'5C1G_JS Clark'!AN50+'5C1AH_BRUP'!AN50+'5C1X_Tangi'!AN50+'5C1Y_GEO'!AN50+'5C1AI_Harmony'!AN50+'5C1AJ_Athlos'!AN50+'5C1AG_Collegiate'!AN50+'5C1M_GEO Mid'!AN50+Placeholder_Tallulah!AN50</f>
        <v>0</v>
      </c>
      <c r="AP50" s="77">
        <f>'5C1B_DArbonne'!AO50+'5C1A_Madison'!AO50+'5C1C_Intl High'!AO50+'5C3_UnvView'!AP50+'5C1F_L.C. Charter'!AO50+'5C1E_LFNO'!AO50+'5C1D_NOMMA'!AO50+'5C1AE_Noble Minds'!AO50+'5C1J_Jeff Chamber'!AO50+'5C1Q_Advantage'!AO50+'5C1AF_JCFA-Laf'!AO50+'5C1W_Willow'!AO50+'5C1Z_Lincoln Prep'!AO50+'5C1AA_Laurel'!AO50+'5C1AB_Apex'!AO50+'5C1AC_Smothers'!AO50+'5C1AD_Greater'!AO50+'5C1R_Iberville'!AO50+'5C1N_Delta'!AO50+'5C1S_LC Col Prep'!AO50+'5C1T_Northeast'!AO50+'5C1U_Acadiana Ren'!AO50+'5C1I_LA Key'!AO50+'5C1V_Laf Ren'!AO50+'5C1O_Impact'!AO50+'5C1P_Vision'!AO50+'5C2_LAVCA'!AP50+'5C1H_Southwest'!AO50+'5C1G_JS Clark'!AO50+'5C1AH_BRUP'!AO50+'5C1X_Tangi'!AO50+'5C1Y_GEO'!AO50+'5C1AI_Harmony'!AO50+'5C1AJ_Athlos'!AO50+'5C1AG_Collegiate'!AO50+'5C1M_GEO Mid'!AO50+Placeholder_Tallulah!AO50</f>
        <v>0</v>
      </c>
      <c r="AQ50" s="90">
        <f>'5C1B_DArbonne'!AP50+'5C1A_Madison'!AP50+'5C1C_Intl High'!AP50+'5C3_UnvView'!AQ50+'5C1F_L.C. Charter'!AP50+'5C1E_LFNO'!AP50+'5C1D_NOMMA'!AP50+'5C1AE_Noble Minds'!AP50+'5C1J_Jeff Chamber'!AP50+'5C1Q_Advantage'!AP50+'5C1AF_JCFA-Laf'!AP50+'5C1W_Willow'!AP50+'5C1Z_Lincoln Prep'!AP50+'5C1AA_Laurel'!AP50+'5C1AB_Apex'!AP50+'5C1AC_Smothers'!AP50+'5C1AD_Greater'!AP50+'5C1R_Iberville'!AP50+'5C1N_Delta'!AP50+'5C1S_LC Col Prep'!AP50+'5C1T_Northeast'!AP50+'5C1U_Acadiana Ren'!AP50+'5C1I_LA Key'!AP50+'5C1V_Laf Ren'!AP50+'5C1O_Impact'!AP50+'5C1P_Vision'!AP50+'5C2_LAVCA'!AQ50+'5C1H_Southwest'!AP50+'5C1G_JS Clark'!AP50+'5C1AH_BRUP'!AP50+'5C1X_Tangi'!AP50+'5C1Y_GEO'!AP50+'5C1AI_Harmony'!AP50+'5C1AJ_Athlos'!AP50+'5C1AG_Collegiate'!AP50+'5C1M_GEO Mid'!AP50+Placeholder_Tallulah!AP50</f>
        <v>0</v>
      </c>
      <c r="AR50" s="77">
        <f>'5C1B_DArbonne'!AQ50+'5C1A_Madison'!AQ50+'5C1C_Intl High'!AQ50+'5C3_UnvView'!AR50+'5C1F_L.C. Charter'!AQ50+'5C1E_LFNO'!AQ50+'5C1D_NOMMA'!AQ50+'5C1AE_Noble Minds'!AQ50+'5C1J_Jeff Chamber'!AQ50+'5C1Q_Advantage'!AQ50+'5C1AF_JCFA-Laf'!AQ50+'5C1W_Willow'!AQ50+'5C1Z_Lincoln Prep'!AQ50+'5C1AA_Laurel'!AQ50+'5C1AB_Apex'!AQ50+'5C1AC_Smothers'!AQ50+'5C1AD_Greater'!AQ50+'5C1R_Iberville'!AQ50+'5C1N_Delta'!AQ50+'5C1S_LC Col Prep'!AQ50+'5C1T_Northeast'!AQ50+'5C1U_Acadiana Ren'!AQ50+'5C1I_LA Key'!AQ50+'5C1V_Laf Ren'!AQ50+'5C1O_Impact'!AQ50+'5C1P_Vision'!AQ50+'5C2_LAVCA'!AR50+'5C1H_Southwest'!AQ50+'5C1G_JS Clark'!AQ50+'5C1AH_BRUP'!AQ50+'5C1X_Tangi'!AQ50+'5C1Y_GEO'!AQ50+'5C1AI_Harmony'!AQ50+'5C1AJ_Athlos'!AQ50+'5C1AG_Collegiate'!AQ50+'5C1M_GEO Mid'!AQ50+Placeholder_Tallulah!AQ50</f>
        <v>0</v>
      </c>
      <c r="AS50" s="77">
        <f>'5C1B_DArbonne'!AR50+'5C1A_Madison'!AR50+'5C1C_Intl High'!AR50+'5C3_UnvView'!AS50+'5C1F_L.C. Charter'!AR50+'5C1E_LFNO'!AR50+'5C1D_NOMMA'!AR50+'5C1AE_Noble Minds'!AR50+'5C1J_Jeff Chamber'!AR50+'5C1Q_Advantage'!AR50+'5C1AF_JCFA-Laf'!AR50+'5C1W_Willow'!AR50+'5C1Z_Lincoln Prep'!AR50+'5C1AA_Laurel'!AR50+'5C1AB_Apex'!AR50+'5C1AC_Smothers'!AR50+'5C1AD_Greater'!AR50+'5C1R_Iberville'!AR50+'5C1N_Delta'!AR50+'5C1S_LC Col Prep'!AR50+'5C1T_Northeast'!AR50+'5C1U_Acadiana Ren'!AR50+'5C1I_LA Key'!AR50+'5C1V_Laf Ren'!AR50+'5C1O_Impact'!AR50+'5C1P_Vision'!AR50+'5C2_LAVCA'!AS50+'5C1H_Southwest'!AR50+'5C1G_JS Clark'!AR50+'5C1AH_BRUP'!AR50+'5C1X_Tangi'!AR50+'5C1Y_GEO'!AR50+'5C1AI_Harmony'!AR50+'5C1AJ_Athlos'!AR50+'5C1AG_Collegiate'!AR50+'5C1M_GEO Mid'!AR50+Placeholder_Tallulah!AR50</f>
        <v>0</v>
      </c>
      <c r="AT50" s="90">
        <f>'5C1B_DArbonne'!AS50+'5C1A_Madison'!AS50+'5C1C_Intl High'!AS50+'5C3_UnvView'!AT50+'5C1F_L.C. Charter'!AS50+'5C1E_LFNO'!AS50+'5C1D_NOMMA'!AS50+'5C1AE_Noble Minds'!AS50+'5C1J_Jeff Chamber'!AS50+'5C1Q_Advantage'!AS50+'5C1AF_JCFA-Laf'!AS50+'5C1W_Willow'!AS50+'5C1Z_Lincoln Prep'!AS50+'5C1AA_Laurel'!AS50+'5C1AB_Apex'!AS50+'5C1AC_Smothers'!AS50+'5C1AD_Greater'!AS50+'5C1R_Iberville'!AS50+'5C1N_Delta'!AS50+'5C1S_LC Col Prep'!AS50+'5C1T_Northeast'!AS50+'5C1U_Acadiana Ren'!AS50+'5C1I_LA Key'!AS50+'5C1V_Laf Ren'!AS50+'5C1O_Impact'!AS50+'5C1P_Vision'!AS50+'5C2_LAVCA'!AT50+'5C1H_Southwest'!AS50+'5C1G_JS Clark'!AS50+'5C1AH_BRUP'!AS50+'5C1X_Tangi'!AS50+'5C1Y_GEO'!AS50+'5C1AI_Harmony'!AS50+'5C1AJ_Athlos'!AS50+'5C1AG_Collegiate'!AS50+'5C1M_GEO Mid'!AS50+Placeholder_Tallulah!AS50</f>
        <v>19721</v>
      </c>
      <c r="AU50" s="78">
        <f t="shared" si="1"/>
        <v>0</v>
      </c>
      <c r="AV50" s="87">
        <f t="shared" si="2"/>
        <v>19721</v>
      </c>
      <c r="AW50" s="189"/>
      <c r="AX50" s="74" t="e">
        <f>'5C1B_DArbonne'!AU50+'5C1A_Madison'!AU50+'5C1C_Intl High'!AU50+'5C3_UnvView'!AV50+'5C1F_L.C. Charter'!AU50+'5C1E_LFNO'!AU50+'5C1D_NOMMA'!AU50+'5C1AE_Noble Minds'!AU50+'5C1J_Jeff Chamber'!AU50+'5C1Q_Advantage'!AU50+'5C1AF_JCFA-Laf'!AU50+'5C1W_Willow'!AU50+'5C1Z_Lincoln Prep'!AU50+'5C1AA_Laurel'!AU50+'5C1AB_Apex'!AU50+'5C1AC_Smothers'!AU50+'5C1AD_Greater'!AU50+'5C1R_Iberville'!AU50+'5C1N_Delta'!AU50+'5C1S_LC Col Prep'!AU50+'5C1T_Northeast'!AU50+'5C1U_Acadiana Ren'!AU50+'5C1I_LA Key'!AU50+'5C1V_Laf Ren'!AU50+'5C1O_Impact'!AU50+'5C1P_Vision'!AU50+'5C2_LAVCA'!AV50+'5C1H_Southwest'!AU50+'5C1G_JS Clark'!AU50+'5C1AH_BRUP'!AU50+'5C1X_Tangi'!AU50+'5C1Y_GEO'!AU50+'5C1AI_Harmony'!AU50+'5C1AJ_Athlos'!AU50+'5C1AG_Collegiate'!AU50+'5C1M_GEO Mid'!AU50+Placeholder_Tallulah!#REF!</f>
        <v>#REF!</v>
      </c>
      <c r="AY50" s="74">
        <f t="shared" si="3"/>
        <v>0</v>
      </c>
      <c r="AZ50" s="74" t="e">
        <f t="shared" si="4"/>
        <v>#REF!</v>
      </c>
    </row>
    <row r="51" spans="1:52" ht="16.149999999999999" customHeight="1" x14ac:dyDescent="0.2">
      <c r="A51" s="49">
        <v>45</v>
      </c>
      <c r="B51" s="50" t="s">
        <v>51</v>
      </c>
      <c r="C51" s="320">
        <f>'5C1B_DArbonne'!C51+'5C1A_Madison'!C51+'5C1C_Intl High'!C51+'5C3_UnvView'!C51+'5C1F_L.C. Charter'!C51+'5C1E_LFNO'!C51+'5C1D_NOMMA'!C51+'5C1AE_Noble Minds'!C51+'5C1J_Jeff Chamber'!C51+'5C1Q_Advantage'!C51+'5C1AF_JCFA-Laf'!C51+'5C1W_Willow'!C51+'5C1Z_Lincoln Prep'!C51+'5C1AA_Laurel'!C51+'5C1AB_Apex'!C51+'5C1AC_Smothers'!C51+'5C1AD_Greater'!C51+'5C1R_Iberville'!C51+'5C1N_Delta'!C51+'5C1S_LC Col Prep'!C51+'5C1T_Northeast'!C51+'5C1U_Acadiana Ren'!C51+'5C1I_LA Key'!C51+'5C1V_Laf Ren'!C51+'5C1O_Impact'!C51+'5C1P_Vision'!C51+'5C2_LAVCA'!C51+'5C1H_Southwest'!C51+'5C1G_JS Clark'!C51+'5C1AH_BRUP'!C51+'5C1X_Tangi'!C51+'5C1Y_GEO'!C51+'5C1AI_Harmony'!C51+'5C1AJ_Athlos'!C51+'5C1AG_Collegiate'!C51+'5C1M_GEO Mid'!C51+Placeholder_Tallulah!C51</f>
        <v>0</v>
      </c>
      <c r="D51" s="51">
        <f>'Source Data'!H51</f>
        <v>2675.6537559078151</v>
      </c>
      <c r="E51" s="80">
        <f>'5C1B_DArbonne'!E51+'5C1A_Madison'!E51+'5C1C_Intl High'!E51+'5C3_UnvView'!E51+'5C1F_L.C. Charter'!E51+'5C1E_LFNO'!E51+'5C1D_NOMMA'!E51+'5C1AE_Noble Minds'!E51+'5C1J_Jeff Chamber'!E51+'5C1Q_Advantage'!E51+'5C1AF_JCFA-Laf'!E51+'5C1W_Willow'!E51+'5C1Z_Lincoln Prep'!E51+'5C1AA_Laurel'!E51+'5C1AB_Apex'!E51+'5C1AC_Smothers'!E51+'5C1AD_Greater'!E51+'5C1R_Iberville'!E51+'5C1N_Delta'!E51+'5C1S_LC Col Prep'!E51+'5C1T_Northeast'!E51+'5C1U_Acadiana Ren'!E51+'5C1I_LA Key'!E51+'5C1V_Laf Ren'!E51+'5C1O_Impact'!E51+'5C1P_Vision'!E51+'5C2_LAVCA'!E51+'5C1H_Southwest'!E51+'5C1G_JS Clark'!E51+'5C1AH_BRUP'!E51+'5C1X_Tangi'!E51+'5C1Y_GEO'!E51+'5C1AI_Harmony'!E51+'5C1AJ_Athlos'!E51+'5C1AG_Collegiate'!E51+'5C1M_GEO Mid'!E51+Placeholder_Tallulah!E51</f>
        <v>0</v>
      </c>
      <c r="F51" s="338">
        <f>'5C1B_DArbonne'!F51+'5C1A_Madison'!F51+'5C1C_Intl High'!F51+'5C3_UnvView'!F51+'5C1F_L.C. Charter'!F51+'5C1E_LFNO'!F51+'5C1D_NOMMA'!F51+'5C1AE_Noble Minds'!F51+'5C1J_Jeff Chamber'!F51+'5C1Q_Advantage'!F51+'5C1AF_JCFA-Laf'!F51+'5C1W_Willow'!F51+'5C1Z_Lincoln Prep'!F51+'5C1AA_Laurel'!F51+'5C1AB_Apex'!F51+'5C1AC_Smothers'!F51+'5C1AD_Greater'!F51+'5C1R_Iberville'!F51+'5C1N_Delta'!F51+'5C1S_LC Col Prep'!F51+'5C1T_Northeast'!F51+'5C1U_Acadiana Ren'!F51+'5C1I_LA Key'!F51+'5C1V_Laf Ren'!F51+'5C1O_Impact'!F51+'5C1P_Vision'!F51+'5C2_LAVCA'!F51+'5C1H_Southwest'!F51+'5C1G_JS Clark'!F51+'5C1AH_BRUP'!F51+'5C1X_Tangi'!F51+'5C1Y_GEO'!F51+'5C1AI_Harmony'!F51+'5C1AJ_Athlos'!F51+'5C1AG_Collegiate'!F51+'5C1M_GEO Mid'!F51+Placeholder_Tallulah!F51</f>
        <v>0</v>
      </c>
      <c r="G51" s="51">
        <f>'Source Data'!I51</f>
        <v>332.43156845204078</v>
      </c>
      <c r="H51" s="80">
        <f>'5C1B_DArbonne'!H51+'5C1A_Madison'!H51+'5C1C_Intl High'!H51+'5C3_UnvView'!H51+'5C1F_L.C. Charter'!H51+'5C1E_LFNO'!H51+'5C1D_NOMMA'!H51+'5C1AE_Noble Minds'!H51+'5C1J_Jeff Chamber'!H51+'5C1Q_Advantage'!H51+'5C1AF_JCFA-Laf'!H51+'5C1W_Willow'!H51+'5C1Z_Lincoln Prep'!H51+'5C1AA_Laurel'!H51+'5C1AB_Apex'!H51+'5C1AC_Smothers'!H51+'5C1AD_Greater'!H51+'5C1R_Iberville'!H51+'5C1N_Delta'!H51+'5C1S_LC Col Prep'!H51+'5C1T_Northeast'!H51+'5C1U_Acadiana Ren'!H51+'5C1I_LA Key'!H51+'5C1V_Laf Ren'!H51+'5C1O_Impact'!H51+'5C1P_Vision'!H51+'5C2_LAVCA'!H51+'5C1H_Southwest'!H51+'5C1G_JS Clark'!H51+'5C1AH_BRUP'!H51+'5C1X_Tangi'!H51+'5C1Y_GEO'!H51+'5C1AI_Harmony'!H51+'5C1AJ_Athlos'!H51+'5C1AG_Collegiate'!H51+'5C1M_GEO Mid'!H51+Placeholder_Tallulah!H51</f>
        <v>0</v>
      </c>
      <c r="I51" s="338">
        <f>'5C1B_DArbonne'!I51+'5C1A_Madison'!I51+'5C1C_Intl High'!I51+'5C3_UnvView'!I51+'5C1F_L.C. Charter'!I51+'5C1E_LFNO'!I51+'5C1D_NOMMA'!I51+'5C1AE_Noble Minds'!I51+'5C1J_Jeff Chamber'!I51+'5C1Q_Advantage'!I51+'5C1AF_JCFA-Laf'!I51+'5C1W_Willow'!I51+'5C1Z_Lincoln Prep'!I51+'5C1AA_Laurel'!I51+'5C1AB_Apex'!I51+'5C1AC_Smothers'!I51+'5C1AD_Greater'!I51+'5C1R_Iberville'!I51+'5C1N_Delta'!I51+'5C1S_LC Col Prep'!I51+'5C1T_Northeast'!I51+'5C1U_Acadiana Ren'!I51+'5C1I_LA Key'!I51+'5C1V_Laf Ren'!I51+'5C1O_Impact'!I51+'5C1P_Vision'!I51+'5C2_LAVCA'!I51+'5C1H_Southwest'!I51+'5C1G_JS Clark'!I51+'5C1AH_BRUP'!I51+'5C1X_Tangi'!I51+'5C1Y_GEO'!I51+'5C1AI_Harmony'!I51+'5C1AJ_Athlos'!I51+'5C1AG_Collegiate'!I51+'5C1M_GEO Mid'!I51+Placeholder_Tallulah!I51</f>
        <v>0</v>
      </c>
      <c r="J51" s="51">
        <f>'Source Data'!J51</f>
        <v>90.66315503237476</v>
      </c>
      <c r="K51" s="80">
        <f>'5C1B_DArbonne'!K51+'5C1A_Madison'!K51+'5C1C_Intl High'!K51+'5C3_UnvView'!K51+'5C1F_L.C. Charter'!K51+'5C1E_LFNO'!K51+'5C1D_NOMMA'!K51+'5C1AE_Noble Minds'!K51+'5C1J_Jeff Chamber'!K51+'5C1Q_Advantage'!K51+'5C1AF_JCFA-Laf'!K51+'5C1W_Willow'!K51+'5C1Z_Lincoln Prep'!K51+'5C1AA_Laurel'!K51+'5C1AB_Apex'!K51+'5C1AC_Smothers'!K51+'5C1AD_Greater'!K51+'5C1R_Iberville'!K51+'5C1N_Delta'!K51+'5C1S_LC Col Prep'!K51+'5C1T_Northeast'!K51+'5C1U_Acadiana Ren'!K51+'5C1I_LA Key'!K51+'5C1V_Laf Ren'!K51+'5C1O_Impact'!K51+'5C1P_Vision'!K51+'5C2_LAVCA'!K51+'5C1H_Southwest'!K51+'5C1G_JS Clark'!K51+'5C1AH_BRUP'!K51+'5C1X_Tangi'!K51+'5C1Y_GEO'!K51+'5C1AI_Harmony'!K51+'5C1AJ_Athlos'!K51+'5C1AG_Collegiate'!K51+'5C1M_GEO Mid'!K51+Placeholder_Tallulah!K51</f>
        <v>0</v>
      </c>
      <c r="L51" s="338">
        <f>'5C1B_DArbonne'!L51+'5C1A_Madison'!L51+'5C1C_Intl High'!L51+'5C3_UnvView'!L51+'5C1F_L.C. Charter'!L51+'5C1E_LFNO'!L51+'5C1D_NOMMA'!L51+'5C1AE_Noble Minds'!L51+'5C1J_Jeff Chamber'!L51+'5C1Q_Advantage'!L51+'5C1AF_JCFA-Laf'!L51+'5C1W_Willow'!L51+'5C1Z_Lincoln Prep'!L51+'5C1AA_Laurel'!L51+'5C1AB_Apex'!L51+'5C1AC_Smothers'!L51+'5C1AD_Greater'!L51+'5C1R_Iberville'!L51+'5C1N_Delta'!L51+'5C1S_LC Col Prep'!L51+'5C1T_Northeast'!L51+'5C1U_Acadiana Ren'!L51+'5C1I_LA Key'!L51+'5C1V_Laf Ren'!L51+'5C1O_Impact'!L51+'5C1P_Vision'!L51+'5C2_LAVCA'!L51+'5C1H_Southwest'!L51+'5C1G_JS Clark'!L51+'5C1AH_BRUP'!L51+'5C1X_Tangi'!L51+'5C1Y_GEO'!L51+'5C1AI_Harmony'!L51+'5C1AJ_Athlos'!L51+'5C1AG_Collegiate'!L51+'5C1M_GEO Mid'!L51+Placeholder_Tallulah!L51</f>
        <v>0</v>
      </c>
      <c r="M51" s="51">
        <f>'Source Data'!K51</f>
        <v>2266.578875809369</v>
      </c>
      <c r="N51" s="80">
        <f>'5C1B_DArbonne'!N51+'5C1A_Madison'!N51+'5C1C_Intl High'!N51+'5C3_UnvView'!N51+'5C1F_L.C. Charter'!N51+'5C1E_LFNO'!N51+'5C1D_NOMMA'!N51+'5C1AE_Noble Minds'!N51+'5C1J_Jeff Chamber'!N51+'5C1Q_Advantage'!N51+'5C1AF_JCFA-Laf'!N51+'5C1W_Willow'!N51+'5C1Z_Lincoln Prep'!N51+'5C1AA_Laurel'!N51+'5C1AB_Apex'!N51+'5C1AC_Smothers'!N51+'5C1AD_Greater'!N51+'5C1R_Iberville'!N51+'5C1N_Delta'!N51+'5C1S_LC Col Prep'!N51+'5C1T_Northeast'!N51+'5C1U_Acadiana Ren'!N51+'5C1I_LA Key'!N51+'5C1V_Laf Ren'!N51+'5C1O_Impact'!N51+'5C1P_Vision'!N51+'5C2_LAVCA'!N51+'5C1H_Southwest'!N51+'5C1G_JS Clark'!N51+'5C1AH_BRUP'!N51+'5C1X_Tangi'!N51+'5C1Y_GEO'!N51+'5C1AI_Harmony'!N51+'5C1AJ_Athlos'!N51+'5C1AG_Collegiate'!N51+'5C1M_GEO Mid'!N51+Placeholder_Tallulah!N51</f>
        <v>0</v>
      </c>
      <c r="O51" s="338">
        <f>'5C1B_DArbonne'!O51+'5C1A_Madison'!O51+'5C1C_Intl High'!O51+'5C3_UnvView'!O51+'5C1F_L.C. Charter'!O51+'5C1E_LFNO'!O51+'5C1D_NOMMA'!O51+'5C1AE_Noble Minds'!O51+'5C1J_Jeff Chamber'!O51+'5C1Q_Advantage'!O51+'5C1AF_JCFA-Laf'!O51+'5C1W_Willow'!O51+'5C1Z_Lincoln Prep'!O51+'5C1AA_Laurel'!O51+'5C1AB_Apex'!O51+'5C1AC_Smothers'!O51+'5C1AD_Greater'!O51+'5C1R_Iberville'!O51+'5C1N_Delta'!O51+'5C1S_LC Col Prep'!O51+'5C1T_Northeast'!O51+'5C1U_Acadiana Ren'!O51+'5C1I_LA Key'!O51+'5C1V_Laf Ren'!O51+'5C1O_Impact'!O51+'5C1P_Vision'!O51+'5C2_LAVCA'!O51+'5C1H_Southwest'!O51+'5C1G_JS Clark'!O51+'5C1AH_BRUP'!O51+'5C1X_Tangi'!O51+'5C1Y_GEO'!O51+'5C1AI_Harmony'!O51+'5C1AJ_Athlos'!O51+'5C1AG_Collegiate'!O51+'5C1M_GEO Mid'!O51+Placeholder_Tallulah!O51</f>
        <v>0</v>
      </c>
      <c r="P51" s="51">
        <f>'Source Data'!L51</f>
        <v>906.63155032374766</v>
      </c>
      <c r="Q51" s="80">
        <f>'5C1B_DArbonne'!Q51+'5C1A_Madison'!Q51+'5C1C_Intl High'!Q51+'5C3_UnvView'!Q51+'5C1F_L.C. Charter'!Q51+'5C1E_LFNO'!Q51+'5C1D_NOMMA'!Q51+'5C1AE_Noble Minds'!Q51+'5C1J_Jeff Chamber'!Q51+'5C1Q_Advantage'!Q51+'5C1AF_JCFA-Laf'!Q51+'5C1W_Willow'!Q51+'5C1Z_Lincoln Prep'!Q51+'5C1AA_Laurel'!Q51+'5C1AB_Apex'!Q51+'5C1AC_Smothers'!Q51+'5C1AD_Greater'!Q51+'5C1R_Iberville'!Q51+'5C1N_Delta'!Q51+'5C1S_LC Col Prep'!Q51+'5C1T_Northeast'!Q51+'5C1U_Acadiana Ren'!Q51+'5C1I_LA Key'!Q51+'5C1V_Laf Ren'!Q51+'5C1O_Impact'!Q51+'5C1P_Vision'!Q51+'5C2_LAVCA'!Q51+'5C1H_Southwest'!Q51+'5C1G_JS Clark'!Q51+'5C1AH_BRUP'!Q51+'5C1X_Tangi'!Q51+'5C1Y_GEO'!Q51+'5C1AI_Harmony'!Q51+'5C1AJ_Athlos'!Q51+'5C1AG_Collegiate'!Q51+'5C1M_GEO Mid'!Q51+Placeholder_Tallulah!Q51</f>
        <v>0</v>
      </c>
      <c r="R51" s="94">
        <f>'5C1B_DArbonne'!R51+'5C1A_Madison'!R51+'5C1C_Intl High'!R51+'5C3_UnvView'!R51+'5C1F_L.C. Charter'!R51+'5C1E_LFNO'!R51+'5C1D_NOMMA'!R51+'5C1AE_Noble Minds'!R51+'5C1J_Jeff Chamber'!R51+'5C1Q_Advantage'!R51+'5C1AF_JCFA-Laf'!R51+'5C1W_Willow'!R51+'5C1Z_Lincoln Prep'!R51+'5C1AA_Laurel'!R51+'5C1AB_Apex'!R51+'5C1AC_Smothers'!R51+'5C1AD_Greater'!R51+'5C1R_Iberville'!R51+'5C1N_Delta'!R51+'5C1S_LC Col Prep'!R51+'5C1T_Northeast'!R51+'5C1U_Acadiana Ren'!R51+'5C1I_LA Key'!R51+'5C1V_Laf Ren'!R51+'5C1O_Impact'!R51+'5C1P_Vision'!R51+'5C2_LAVCA'!R51+'5C1H_Southwest'!R51+'5C1G_JS Clark'!R51+'5C1AH_BRUP'!R51+'5C1X_Tangi'!R51+'5C1Y_GEO'!R51+'5C1AI_Harmony'!R51+'5C1AJ_Athlos'!R51+'5C1AG_Collegiate'!R51+'5C1M_GEO Mid'!R51+Placeholder_Tallulah!R51</f>
        <v>86374</v>
      </c>
      <c r="S51" s="1374">
        <f>'5C3_UnvView'!S51+'5C2_LAVCA'!S51</f>
        <v>7405</v>
      </c>
      <c r="T51" s="51">
        <f>'5C1B_DArbonne'!S51+'5C1A_Madison'!S51+'5C1C_Intl High'!S51+'5C3_UnvView'!T51+'5C1F_L.C. Charter'!S51+'5C1E_LFNO'!S51+'5C1D_NOMMA'!S51+'5C1AE_Noble Minds'!S51+'5C1J_Jeff Chamber'!S51+'5C1Q_Advantage'!S51+'5C1AF_JCFA-Laf'!S51+'5C1W_Willow'!S51+'5C1Z_Lincoln Prep'!S51+'5C1AA_Laurel'!S51+'5C1AB_Apex'!S51+'5C1AC_Smothers'!S51+'5C1AD_Greater'!S51+'5C1R_Iberville'!S51+'5C1N_Delta'!S51+'5C1S_LC Col Prep'!S51+'5C1T_Northeast'!S51+'5C1U_Acadiana Ren'!S51+'5C1I_LA Key'!S51+'5C1V_Laf Ren'!S51+'5C1O_Impact'!S51+'5C1P_Vision'!S51+'5C2_LAVCA'!T51+'5C1H_Southwest'!S51+'5C1G_JS Clark'!S51+'5C1AH_BRUP'!S51+'5C1X_Tangi'!S51+'5C1Y_GEO'!S51+'5C1AI_Harmony'!S51+'5C1AJ_Athlos'!S51+'5C1AG_Collegiate'!S51+'5C1M_GEO Mid'!S51+Placeholder_Tallulah!S51</f>
        <v>0</v>
      </c>
      <c r="U51" s="51">
        <f>'5C1B_DArbonne'!T51+'5C1A_Madison'!T51+'5C1C_Intl High'!T51+'5C3_UnvView'!U51+'5C1F_L.C. Charter'!T51+'5C1E_LFNO'!T51+'5C1D_NOMMA'!T51+'5C1AE_Noble Minds'!T51+'5C1J_Jeff Chamber'!T51+'5C1Q_Advantage'!T51+'5C1AF_JCFA-Laf'!T51+'5C1W_Willow'!T51+'5C1Z_Lincoln Prep'!T51+'5C1AA_Laurel'!T51+'5C1AB_Apex'!T51+'5C1AC_Smothers'!T51+'5C1AD_Greater'!T51+'5C1R_Iberville'!T51+'5C1N_Delta'!T51+'5C1S_LC Col Prep'!T51+'5C1T_Northeast'!T51+'5C1U_Acadiana Ren'!T51+'5C1I_LA Key'!T51+'5C1V_Laf Ren'!T51+'5C1O_Impact'!T51+'5C1P_Vision'!T51+'5C2_LAVCA'!U51+'5C1H_Southwest'!T51+'5C1G_JS Clark'!T51+'5C1AH_BRUP'!T51+'5C1X_Tangi'!T51+'5C1Y_GEO'!T51+'5C1AI_Harmony'!T51+'5C1AJ_Athlos'!T51+'5C1AG_Collegiate'!T51+'5C1M_GEO Mid'!T51+Placeholder_Tallulah!T51</f>
        <v>0</v>
      </c>
      <c r="V51" s="52">
        <f>'5C1B_DArbonne'!U51+'5C1A_Madison'!U51+'5C1C_Intl High'!U51+'5C3_UnvView'!V51+'5C1F_L.C. Charter'!U51+'5C1E_LFNO'!U51+'5C1D_NOMMA'!U51+'5C1AE_Noble Minds'!U51+'5C1J_Jeff Chamber'!U51+'5C1Q_Advantage'!U51+'5C1AF_JCFA-Laf'!U51+'5C1W_Willow'!U51+'5C1Z_Lincoln Prep'!U51+'5C1AA_Laurel'!U51+'5C1AB_Apex'!U51+'5C1AC_Smothers'!U51+'5C1AD_Greater'!U51+'5C1R_Iberville'!U51+'5C1N_Delta'!U51+'5C1S_LC Col Prep'!U51+'5C1T_Northeast'!U51+'5C1U_Acadiana Ren'!U51+'5C1I_LA Key'!U51+'5C1V_Laf Ren'!U51+'5C1O_Impact'!U51+'5C1P_Vision'!U51+'5C2_LAVCA'!V51+'5C1H_Southwest'!U51+'5C1G_JS Clark'!U51+'5C1AH_BRUP'!U51+'5C1X_Tangi'!U51+'5C1Y_GEO'!U51+'5C1AI_Harmony'!U51+'5C1AJ_Athlos'!U51+'5C1AG_Collegiate'!U51+'5C1M_GEO Mid'!U51+Placeholder_Tallulah!U51</f>
        <v>0</v>
      </c>
      <c r="W51" s="94">
        <f>'5C1B_DArbonne'!V51+'5C1A_Madison'!V51+'5C1C_Intl High'!V51+'5C3_UnvView'!W51+'5C1F_L.C. Charter'!V51+'5C1E_LFNO'!V51+'5C1D_NOMMA'!V51+'5C1AE_Noble Minds'!V51+'5C1J_Jeff Chamber'!V51+'5C1Q_Advantage'!V51+'5C1AF_JCFA-Laf'!V51+'5C1W_Willow'!V51+'5C1Z_Lincoln Prep'!V51+'5C1AA_Laurel'!V51+'5C1AB_Apex'!V51+'5C1AC_Smothers'!V51+'5C1AD_Greater'!V51+'5C1R_Iberville'!V51+'5C1N_Delta'!V51+'5C1S_LC Col Prep'!V51+'5C1T_Northeast'!V51+'5C1U_Acadiana Ren'!V51+'5C1I_LA Key'!V51+'5C1V_Laf Ren'!V51+'5C1O_Impact'!V51+'5C1P_Vision'!V51+'5C2_LAVCA'!W51+'5C1H_Southwest'!V51+'5C1G_JS Clark'!V51+'5C1AH_BRUP'!V51+'5C1X_Tangi'!V51+'5C1Y_GEO'!V51+'5C1AI_Harmony'!V51+'5C1AJ_Athlos'!V51+'5C1AG_Collegiate'!V51+'5C1M_GEO Mid'!V51+Placeholder_Tallulah!V51</f>
        <v>0</v>
      </c>
      <c r="X51" s="80">
        <f>'5C1B_DArbonne'!W51+'5C1A_Madison'!W51+'5C1C_Intl High'!W51+'5C3_UnvView'!X51+'5C1F_L.C. Charter'!W51+'5C1E_LFNO'!W51+'5C1D_NOMMA'!W51+'5C1AE_Noble Minds'!W51+'5C1J_Jeff Chamber'!W51+'5C1Q_Advantage'!W51+'5C1AF_JCFA-Laf'!W51+'5C1W_Willow'!W51+'5C1Z_Lincoln Prep'!W51+'5C1AA_Laurel'!W51+'5C1AB_Apex'!W51+'5C1AC_Smothers'!W51+'5C1AD_Greater'!W51+'5C1R_Iberville'!W51+'5C1N_Delta'!W51+'5C1S_LC Col Prep'!W51+'5C1T_Northeast'!W51+'5C1U_Acadiana Ren'!W51+'5C1I_LA Key'!W51+'5C1V_Laf Ren'!W51+'5C1O_Impact'!W51+'5C1P_Vision'!W51+'5C2_LAVCA'!X51+'5C1H_Southwest'!W51+'5C1G_JS Clark'!W51+'5C1AH_BRUP'!W51+'5C1X_Tangi'!W51+'5C1Y_GEO'!W51+'5C1AI_Harmony'!W51+'5C1AJ_Athlos'!W51+'5C1AG_Collegiate'!W51+'5C1M_GEO Mid'!W51+Placeholder_Tallulah!W51</f>
        <v>0</v>
      </c>
      <c r="Y51" s="94">
        <f>'5C1B_DArbonne'!X51+'5C1A_Madison'!X51+'5C1C_Intl High'!X51+'5C3_UnvView'!Y51+'5C1F_L.C. Charter'!X51+'5C1E_LFNO'!X51+'5C1D_NOMMA'!X51+'5C1AE_Noble Minds'!X51+'5C1J_Jeff Chamber'!X51+'5C1Q_Advantage'!X51+'5C1AF_JCFA-Laf'!X51+'5C1W_Willow'!X51+'5C1Z_Lincoln Prep'!X51+'5C1AA_Laurel'!X51+'5C1AB_Apex'!X51+'5C1AC_Smothers'!X51+'5C1AD_Greater'!X51+'5C1R_Iberville'!X51+'5C1N_Delta'!X51+'5C1S_LC Col Prep'!X51+'5C1T_Northeast'!X51+'5C1U_Acadiana Ren'!X51+'5C1I_LA Key'!X51+'5C1V_Laf Ren'!X51+'5C1O_Impact'!X51+'5C1P_Vision'!X51+'5C2_LAVCA'!Y51+'5C1H_Southwest'!X51+'5C1G_JS Clark'!X51+'5C1AH_BRUP'!X51+'5C1X_Tangi'!X51+'5C1Y_GEO'!X51+'5C1AI_Harmony'!X51+'5C1AJ_Athlos'!X51+'5C1AG_Collegiate'!X51+'5C1M_GEO Mid'!X51+Placeholder_Tallulah!X51</f>
        <v>0</v>
      </c>
      <c r="Z51" s="51">
        <f>'5C1B_DArbonne'!Y51+'5C1A_Madison'!Y51+'5C1C_Intl High'!Y51+'5C3_UnvView'!Z51+'5C1F_L.C. Charter'!Y51+'5C1E_LFNO'!Y51+'5C1D_NOMMA'!Y51+'5C1AE_Noble Minds'!Y51+'5C1J_Jeff Chamber'!Y51+'5C1Q_Advantage'!Y51+'5C1AF_JCFA-Laf'!Y51+'5C1W_Willow'!Y51+'5C1Z_Lincoln Prep'!Y51+'5C1AA_Laurel'!Y51+'5C1AB_Apex'!Y51+'5C1AC_Smothers'!Y51+'5C1AD_Greater'!Y51+'5C1R_Iberville'!Y51+'5C1N_Delta'!Y51+'5C1S_LC Col Prep'!Y51+'5C1T_Northeast'!Y51+'5C1U_Acadiana Ren'!Y51+'5C1I_LA Key'!Y51+'5C1V_Laf Ren'!Y51+'5C1O_Impact'!Y51+'5C1P_Vision'!Y51+'5C2_LAVCA'!Z51+'5C1H_Southwest'!Y51+'5C1G_JS Clark'!Y51+'5C1AH_BRUP'!Y51+'5C1X_Tangi'!Y51+'5C1Y_GEO'!Y51+'5C1AI_Harmony'!Y51+'5C1AJ_Athlos'!Y51+'5C1AG_Collegiate'!Y51+'5C1M_GEO Mid'!Y51+Placeholder_Tallulah!Y51</f>
        <v>0</v>
      </c>
      <c r="AA51" s="94">
        <f>'5C1B_DArbonne'!Z51+'5C1A_Madison'!Z51+'5C1C_Intl High'!Z51+'5C3_UnvView'!AA51+'5C1F_L.C. Charter'!Z51+'5C1E_LFNO'!Z51+'5C1D_NOMMA'!Z51+'5C1AE_Noble Minds'!Z51+'5C1J_Jeff Chamber'!Z51+'5C1Q_Advantage'!Z51+'5C1AF_JCFA-Laf'!Z51+'5C1W_Willow'!Z51+'5C1Z_Lincoln Prep'!Z51+'5C1AA_Laurel'!Z51+'5C1AB_Apex'!Z51+'5C1AC_Smothers'!Z51+'5C1AD_Greater'!Z51+'5C1R_Iberville'!Z51+'5C1N_Delta'!Z51+'5C1S_LC Col Prep'!Z51+'5C1T_Northeast'!Z51+'5C1U_Acadiana Ren'!Z51+'5C1I_LA Key'!Z51+'5C1V_Laf Ren'!Z51+'5C1O_Impact'!Z51+'5C1P_Vision'!Z51+'5C2_LAVCA'!AA51+'5C1H_Southwest'!Z51+'5C1G_JS Clark'!Z51+'5C1AH_BRUP'!Z51+'5C1X_Tangi'!Z51+'5C1Y_GEO'!Z51+'5C1AI_Harmony'!Z51+'5C1AJ_Athlos'!Z51+'5C1AG_Collegiate'!Z51+'5C1M_GEO Mid'!Z51+Placeholder_Tallulah!Z51</f>
        <v>0</v>
      </c>
      <c r="AB51" s="53">
        <f>'5C1B_DArbonne'!AA51+'5C1A_Madison'!AA51+'5C1C_Intl High'!AA51+'5C3_UnvView'!AB51+'5C1F_L.C. Charter'!AA51+'5C1E_LFNO'!AA51+'5C1D_NOMMA'!AA51+'5C1AE_Noble Minds'!AA51+'5C1J_Jeff Chamber'!AA51+'5C1Q_Advantage'!AA51+'5C1AF_JCFA-Laf'!AA51+'5C1W_Willow'!AA51+'5C1Z_Lincoln Prep'!AA51+'5C1AA_Laurel'!AA51+'5C1AB_Apex'!AA51+'5C1AC_Smothers'!AA51+'5C1AD_Greater'!AA51+'5C1R_Iberville'!AA51+'5C1N_Delta'!AA51+'5C1S_LC Col Prep'!AA51+'5C1T_Northeast'!AA51+'5C1U_Acadiana Ren'!AA51+'5C1I_LA Key'!AA51+'5C1V_Laf Ren'!AA51+'5C1O_Impact'!AA51+'5C1P_Vision'!AA51+'5C2_LAVCA'!AB51+'5C1H_Southwest'!AA51+'5C1G_JS Clark'!AA51+'5C1AH_BRUP'!AA51+'5C1X_Tangi'!AA51+'5C1Y_GEO'!AA51+'5C1AI_Harmony'!AA51+'5C1AJ_Athlos'!AA51+'5C1AG_Collegiate'!AA51+'5C1M_GEO Mid'!AA51+Placeholder_Tallulah!AA51</f>
        <v>0</v>
      </c>
      <c r="AC51" s="51">
        <f>'5C1B_DArbonne'!AB51+'5C1A_Madison'!AB51+'5C1C_Intl High'!AB51+'5C3_UnvView'!AC51+'5C1F_L.C. Charter'!AB51+'5C1E_LFNO'!AB51+'5C1D_NOMMA'!AB51+'5C1AE_Noble Minds'!AB51+'5C1J_Jeff Chamber'!AB51+'5C1Q_Advantage'!AB51+'5C1AF_JCFA-Laf'!AB51+'5C1W_Willow'!AB51+'5C1Z_Lincoln Prep'!AB51+'5C1AA_Laurel'!AB51+'5C1AB_Apex'!AB51+'5C1AC_Smothers'!AB51+'5C1AD_Greater'!AB51+'5C1R_Iberville'!AB51+'5C1N_Delta'!AB51+'5C1S_LC Col Prep'!AB51+'5C1T_Northeast'!AB51+'5C1U_Acadiana Ren'!AB51+'5C1I_LA Key'!AB51+'5C1V_Laf Ren'!AB51+'5C1O_Impact'!AB51+'5C1P_Vision'!AB51+'5C2_LAVCA'!AC51+'5C1H_Southwest'!AB51+'5C1G_JS Clark'!AB51+'5C1AH_BRUP'!AB51+'5C1X_Tangi'!AB51+'5C1Y_GEO'!AB51+'5C1AI_Harmony'!AB51+'5C1AJ_Athlos'!AB51+'5C1AG_Collegiate'!AB51+'5C1M_GEO Mid'!AB51+Placeholder_Tallulah!AB51</f>
        <v>0</v>
      </c>
      <c r="AD51" s="95">
        <f>'5C1B_DArbonne'!AC51+'5C1A_Madison'!AC51+'5C1C_Intl High'!AC51+'5C3_UnvView'!AD51+'5C1F_L.C. Charter'!AC51+'5C1E_LFNO'!AC51+'5C1D_NOMMA'!AC51+'5C1AE_Noble Minds'!AC51+'5C1J_Jeff Chamber'!AC51+'5C1Q_Advantage'!AC51+'5C1AF_JCFA-Laf'!AC51+'5C1W_Willow'!AC51+'5C1Z_Lincoln Prep'!AC51+'5C1AA_Laurel'!AC51+'5C1AB_Apex'!AC51+'5C1AC_Smothers'!AC51+'5C1AD_Greater'!AC51+'5C1R_Iberville'!AC51+'5C1N_Delta'!AC51+'5C1S_LC Col Prep'!AC51+'5C1T_Northeast'!AC51+'5C1U_Acadiana Ren'!AC51+'5C1I_LA Key'!AC51+'5C1V_Laf Ren'!AC51+'5C1O_Impact'!AC51+'5C1P_Vision'!AC51+'5C2_LAVCA'!AD51+'5C1H_Southwest'!AC51+'5C1G_JS Clark'!AC51+'5C1AH_BRUP'!AC51+'5C1X_Tangi'!AC51+'5C1Y_GEO'!AC51+'5C1AI_Harmony'!AC51+'5C1AJ_Athlos'!AC51+'5C1AG_Collegiate'!AC51+'5C1M_GEO Mid'!AC51+Placeholder_Tallulah!AC51</f>
        <v>0</v>
      </c>
      <c r="AE51" s="95">
        <f>'5C1B_DArbonne'!AD51+'5C1A_Madison'!AD51+'5C1C_Intl High'!AD51+'5C3_UnvView'!AE51+'5C1F_L.C. Charter'!AD51+'5C1E_LFNO'!AD51+'5C1D_NOMMA'!AD51+'5C1AE_Noble Minds'!AD51+'5C1J_Jeff Chamber'!AD51+'5C1Q_Advantage'!AD51+'5C1AF_JCFA-Laf'!AD51+'5C1W_Willow'!AD51+'5C1Z_Lincoln Prep'!AD51+'5C1AA_Laurel'!AD51+'5C1AB_Apex'!AD51+'5C1AC_Smothers'!AD51+'5C1AD_Greater'!AD51+'5C1R_Iberville'!AD51+'5C1N_Delta'!AD51+'5C1S_LC Col Prep'!AD51+'5C1T_Northeast'!AD51+'5C1U_Acadiana Ren'!AD51+'5C1I_LA Key'!AD51+'5C1V_Laf Ren'!AD51+'5C1O_Impact'!AD51+'5C1P_Vision'!AD51+'5C2_LAVCA'!AE51+'5C1H_Southwest'!AD51+'5C1G_JS Clark'!AD51+'5C1AH_BRUP'!AD51+'5C1X_Tangi'!AD51+'5C1Y_GEO'!AD51+'5C1AI_Harmony'!AD51+'5C1AJ_Athlos'!AD51+'5C1AG_Collegiate'!AD51+'5C1M_GEO Mid'!AD51+Placeholder_Tallulah!AD51</f>
        <v>0</v>
      </c>
      <c r="AF51" s="71">
        <f>'Source Data'!N51</f>
        <v>13259</v>
      </c>
      <c r="AG51" s="91">
        <f>'5C1B_DArbonne'!AF51+'5C1A_Madison'!AF51+'5C1C_Intl High'!AF51+'5C3_UnvView'!AG51+'5C1F_L.C. Charter'!AF51+'5C1E_LFNO'!AF51+'5C1D_NOMMA'!AF51+'5C1AE_Noble Minds'!AF51+'5C1J_Jeff Chamber'!AF51+'5C1Q_Advantage'!AF51+'5C1AF_JCFA-Laf'!AF51+'5C1W_Willow'!AF51+'5C1Z_Lincoln Prep'!AF51+'5C1AA_Laurel'!AF51+'5C1AB_Apex'!AF51+'5C1AC_Smothers'!AF51+'5C1AD_Greater'!AF51+'5C1R_Iberville'!AF51+'5C1N_Delta'!AF51+'5C1S_LC Col Prep'!AF51+'5C1T_Northeast'!AF51+'5C1U_Acadiana Ren'!AF51+'5C1I_LA Key'!AF51+'5C1V_Laf Ren'!AF51+'5C1O_Impact'!AF51+'5C1P_Vision'!AF51+'5C2_LAVCA'!AG51+'5C1H_Southwest'!AF51+'5C1G_JS Clark'!AF51+'5C1AH_BRUP'!AF51+'5C1X_Tangi'!AF51+'5C1Y_GEO'!AF51+'5C1AI_Harmony'!AF51+'5C1AJ_Athlos'!AF51+'5C1AG_Collegiate'!AF51+'5C1M_GEO Mid'!AF51+Placeholder_Tallulah!AF51</f>
        <v>0</v>
      </c>
      <c r="AH51" s="320">
        <f>'5C1B_DArbonne'!AG51+'5C1A_Madison'!AG51+'5C1C_Intl High'!AG51+'5C3_UnvView'!AH51+'5C1F_L.C. Charter'!AG51+'5C1E_LFNO'!AG51+'5C1D_NOMMA'!AG51+'5C1AE_Noble Minds'!AG51+'5C1J_Jeff Chamber'!AG51+'5C1Q_Advantage'!AG51+'5C1AF_JCFA-Laf'!AG51+'5C1W_Willow'!AG51+'5C1Z_Lincoln Prep'!AG51+'5C1AA_Laurel'!AG51+'5C1AB_Apex'!AG51+'5C1AC_Smothers'!AG51+'5C1AD_Greater'!AG51+'5C1R_Iberville'!AG51+'5C1N_Delta'!AG51+'5C1S_LC Col Prep'!AG51+'5C1T_Northeast'!AG51+'5C1U_Acadiana Ren'!AG51+'5C1I_LA Key'!AG51+'5C1V_Laf Ren'!AG51+'5C1O_Impact'!AG51+'5C1P_Vision'!AG51+'5C2_LAVCA'!AH51+'5C1H_Southwest'!AG51+'5C1G_JS Clark'!AG51+'5C1AH_BRUP'!AG51+'5C1X_Tangi'!AG51+'5C1Y_GEO'!AG51+'5C1AI_Harmony'!AG51+'5C1AJ_Athlos'!AG51+'5C1AG_Collegiate'!AG51+'5C1M_GEO Mid'!AG51+Placeholder_Tallulah!AG51</f>
        <v>0</v>
      </c>
      <c r="AI51" s="71">
        <f>'5C1B_DArbonne'!AH51+'5C1A_Madison'!AH51+'5C1C_Intl High'!AH51+'5C3_UnvView'!AI51+'5C1F_L.C. Charter'!AH51+'5C1E_LFNO'!AH51+'5C1D_NOMMA'!AH51+'5C1AE_Noble Minds'!AH51+'5C1J_Jeff Chamber'!AH51+'5C1Q_Advantage'!AH51+'5C1AF_JCFA-Laf'!AH51+'5C1W_Willow'!AH51+'5C1Z_Lincoln Prep'!AH51+'5C1AA_Laurel'!AH51+'5C1AB_Apex'!AH51+'5C1AC_Smothers'!AH51+'5C1AD_Greater'!AH51+'5C1R_Iberville'!AH51+'5C1N_Delta'!AH51+'5C1S_LC Col Prep'!AH51+'5C1T_Northeast'!AH51+'5C1U_Acadiana Ren'!AH51+'5C1I_LA Key'!AH51+'5C1V_Laf Ren'!AH51+'5C1O_Impact'!AH51+'5C1P_Vision'!AH51+'5C2_LAVCA'!AI51+'5C1H_Southwest'!AH51+'5C1G_JS Clark'!AH51+'5C1AH_BRUP'!AH51+'5C1X_Tangi'!AH51+'5C1Y_GEO'!AH51+'5C1AI_Harmony'!AH51+'5C1AJ_Athlos'!AH51+'5C1AG_Collegiate'!AH51+'5C1M_GEO Mid'!AH51+Placeholder_Tallulah!AH51</f>
        <v>0</v>
      </c>
      <c r="AJ51" s="320">
        <f>'5C1B_DArbonne'!AI51+'5C1A_Madison'!AI51+'5C1C_Intl High'!AI51+'5C3_UnvView'!AJ51+'5C1F_L.C. Charter'!AI51+'5C1E_LFNO'!AI51+'5C1D_NOMMA'!AI51+'5C1AE_Noble Minds'!AI51+'5C1J_Jeff Chamber'!AI51+'5C1Q_Advantage'!AI51+'5C1AF_JCFA-Laf'!AI51+'5C1W_Willow'!AI51+'5C1Z_Lincoln Prep'!AI51+'5C1AA_Laurel'!AI51+'5C1AB_Apex'!AI51+'5C1AC_Smothers'!AI51+'5C1AD_Greater'!AI51+'5C1R_Iberville'!AI51+'5C1N_Delta'!AI51+'5C1S_LC Col Prep'!AI51+'5C1T_Northeast'!AI51+'5C1U_Acadiana Ren'!AI51+'5C1I_LA Key'!AI51+'5C1V_Laf Ren'!AI51+'5C1O_Impact'!AI51+'5C1P_Vision'!AI51+'5C2_LAVCA'!AJ51+'5C1H_Southwest'!AI51+'5C1G_JS Clark'!AI51+'5C1AH_BRUP'!AI51+'5C1X_Tangi'!AI51+'5C1Y_GEO'!AI51+'5C1AI_Harmony'!AI51+'5C1AJ_Athlos'!AI51+'5C1AG_Collegiate'!AI51+'5C1M_GEO Mid'!AI51+Placeholder_Tallulah!AI51</f>
        <v>0</v>
      </c>
      <c r="AK51" s="72">
        <f>'5C1B_DArbonne'!AJ51+'5C1A_Madison'!AJ51+'5C1C_Intl High'!AJ51+'5C3_UnvView'!AK51+'5C1F_L.C. Charter'!AJ51+'5C1E_LFNO'!AJ51+'5C1D_NOMMA'!AJ51+'5C1AE_Noble Minds'!AJ51+'5C1J_Jeff Chamber'!AJ51+'5C1Q_Advantage'!AJ51+'5C1AF_JCFA-Laf'!AJ51+'5C1W_Willow'!AJ51+'5C1Z_Lincoln Prep'!AJ51+'5C1AA_Laurel'!AJ51+'5C1AB_Apex'!AJ51+'5C1AC_Smothers'!AJ51+'5C1AD_Greater'!AJ51+'5C1R_Iberville'!AJ51+'5C1N_Delta'!AJ51+'5C1S_LC Col Prep'!AJ51+'5C1T_Northeast'!AJ51+'5C1U_Acadiana Ren'!AJ51+'5C1I_LA Key'!AJ51+'5C1V_Laf Ren'!AJ51+'5C1O_Impact'!AJ51+'5C1P_Vision'!AJ51+'5C2_LAVCA'!AK51+'5C1H_Southwest'!AJ51+'5C1G_JS Clark'!AJ51+'5C1AH_BRUP'!AJ51+'5C1X_Tangi'!AJ51+'5C1Y_GEO'!AJ51+'5C1AI_Harmony'!AJ51+'5C1AJ_Athlos'!AJ51+'5C1AG_Collegiate'!AJ51+'5C1M_GEO Mid'!AJ51+Placeholder_Tallulah!AJ51</f>
        <v>0</v>
      </c>
      <c r="AL51" s="73">
        <f>'5C1B_DArbonne'!AK51+'5C1A_Madison'!AK51+'5C1C_Intl High'!AK51+'5C3_UnvView'!AL51+'5C1F_L.C. Charter'!AK51+'5C1E_LFNO'!AK51+'5C1D_NOMMA'!AK51+'5C1AE_Noble Minds'!AK51+'5C1J_Jeff Chamber'!AK51+'5C1Q_Advantage'!AK51+'5C1AF_JCFA-Laf'!AK51+'5C1W_Willow'!AK51+'5C1Z_Lincoln Prep'!AK51+'5C1AA_Laurel'!AK51+'5C1AB_Apex'!AK51+'5C1AC_Smothers'!AK51+'5C1AD_Greater'!AK51+'5C1R_Iberville'!AK51+'5C1N_Delta'!AK51+'5C1S_LC Col Prep'!AK51+'5C1T_Northeast'!AK51+'5C1U_Acadiana Ren'!AK51+'5C1I_LA Key'!AK51+'5C1V_Laf Ren'!AK51+'5C1O_Impact'!AK51+'5C1P_Vision'!AK51+'5C2_LAVCA'!AL51+'5C1H_Southwest'!AK51+'5C1G_JS Clark'!AK51+'5C1AH_BRUP'!AK51+'5C1X_Tangi'!AK51+'5C1Y_GEO'!AK51+'5C1AI_Harmony'!AK51+'5C1AJ_Athlos'!AK51+'5C1AG_Collegiate'!AK51+'5C1M_GEO Mid'!AK51+Placeholder_Tallulah!AK51</f>
        <v>0</v>
      </c>
      <c r="AM51" s="91">
        <f>'5C1B_DArbonne'!AL51+'5C1A_Madison'!AL51+'5C1C_Intl High'!AL51+'5C3_UnvView'!AM51+'5C1F_L.C. Charter'!AL51+'5C1E_LFNO'!AL51+'5C1D_NOMMA'!AL51+'5C1AE_Noble Minds'!AL51+'5C1J_Jeff Chamber'!AL51+'5C1Q_Advantage'!AL51+'5C1AF_JCFA-Laf'!AL51+'5C1W_Willow'!AL51+'5C1Z_Lincoln Prep'!AL51+'5C1AA_Laurel'!AL51+'5C1AB_Apex'!AL51+'5C1AC_Smothers'!AL51+'5C1AD_Greater'!AL51+'5C1R_Iberville'!AL51+'5C1N_Delta'!AL51+'5C1S_LC Col Prep'!AL51+'5C1T_Northeast'!AL51+'5C1U_Acadiana Ren'!AL51+'5C1I_LA Key'!AL51+'5C1V_Laf Ren'!AL51+'5C1O_Impact'!AL51+'5C1P_Vision'!AL51+'5C2_LAVCA'!AM51+'5C1H_Southwest'!AL51+'5C1G_JS Clark'!AL51+'5C1AH_BRUP'!AL51+'5C1X_Tangi'!AL51+'5C1Y_GEO'!AL51+'5C1AI_Harmony'!AL51+'5C1AJ_Athlos'!AL51+'5C1AG_Collegiate'!AL51+'5C1M_GEO Mid'!AL51+Placeholder_Tallulah!AL51</f>
        <v>578093</v>
      </c>
      <c r="AN51" s="82">
        <f>'5C1B_DArbonne'!AM51+'5C1A_Madison'!AM51+'5C1C_Intl High'!AM51+'5C3_UnvView'!AN51+'5C1F_L.C. Charter'!AM51+'5C1E_LFNO'!AM51+'5C1D_NOMMA'!AM51+'5C1AE_Noble Minds'!AM51+'5C1J_Jeff Chamber'!AM51+'5C1Q_Advantage'!AM51+'5C1AF_JCFA-Laf'!AM51+'5C1W_Willow'!AM51+'5C1Z_Lincoln Prep'!AM51+'5C1AA_Laurel'!AM51+'5C1AB_Apex'!AM51+'5C1AC_Smothers'!AM51+'5C1AD_Greater'!AM51+'5C1R_Iberville'!AM51+'5C1N_Delta'!AM51+'5C1S_LC Col Prep'!AM51+'5C1T_Northeast'!AM51+'5C1U_Acadiana Ren'!AM51+'5C1I_LA Key'!AM51+'5C1V_Laf Ren'!AM51+'5C1O_Impact'!AM51+'5C1P_Vision'!AM51+'5C2_LAVCA'!AN51+'5C1H_Southwest'!AM51+'5C1G_JS Clark'!AM51+'5C1AH_BRUP'!AM51+'5C1X_Tangi'!AM51+'5C1Y_GEO'!AM51+'5C1AI_Harmony'!AM51+'5C1AJ_Athlos'!AM51+'5C1AG_Collegiate'!AM51+'5C1M_GEO Mid'!AM51+Placeholder_Tallulah!AM51</f>
        <v>0</v>
      </c>
      <c r="AO51" s="91">
        <f>'5C1B_DArbonne'!AN51+'5C1A_Madison'!AN51+'5C1C_Intl High'!AN51+'5C3_UnvView'!AO51+'5C1F_L.C. Charter'!AN51+'5C1E_LFNO'!AN51+'5C1D_NOMMA'!AN51+'5C1AE_Noble Minds'!AN51+'5C1J_Jeff Chamber'!AN51+'5C1Q_Advantage'!AN51+'5C1AF_JCFA-Laf'!AN51+'5C1W_Willow'!AN51+'5C1Z_Lincoln Prep'!AN51+'5C1AA_Laurel'!AN51+'5C1AB_Apex'!AN51+'5C1AC_Smothers'!AN51+'5C1AD_Greater'!AN51+'5C1R_Iberville'!AN51+'5C1N_Delta'!AN51+'5C1S_LC Col Prep'!AN51+'5C1T_Northeast'!AN51+'5C1U_Acadiana Ren'!AN51+'5C1I_LA Key'!AN51+'5C1V_Laf Ren'!AN51+'5C1O_Impact'!AN51+'5C1P_Vision'!AN51+'5C2_LAVCA'!AO51+'5C1H_Southwest'!AN51+'5C1G_JS Clark'!AN51+'5C1AH_BRUP'!AN51+'5C1X_Tangi'!AN51+'5C1Y_GEO'!AN51+'5C1AI_Harmony'!AN51+'5C1AJ_Athlos'!AN51+'5C1AG_Collegiate'!AN51+'5C1M_GEO Mid'!AN51+Placeholder_Tallulah!AN51</f>
        <v>0</v>
      </c>
      <c r="AP51" s="72">
        <f>'5C1B_DArbonne'!AO51+'5C1A_Madison'!AO51+'5C1C_Intl High'!AO51+'5C3_UnvView'!AP51+'5C1F_L.C. Charter'!AO51+'5C1E_LFNO'!AO51+'5C1D_NOMMA'!AO51+'5C1AE_Noble Minds'!AO51+'5C1J_Jeff Chamber'!AO51+'5C1Q_Advantage'!AO51+'5C1AF_JCFA-Laf'!AO51+'5C1W_Willow'!AO51+'5C1Z_Lincoln Prep'!AO51+'5C1AA_Laurel'!AO51+'5C1AB_Apex'!AO51+'5C1AC_Smothers'!AO51+'5C1AD_Greater'!AO51+'5C1R_Iberville'!AO51+'5C1N_Delta'!AO51+'5C1S_LC Col Prep'!AO51+'5C1T_Northeast'!AO51+'5C1U_Acadiana Ren'!AO51+'5C1I_LA Key'!AO51+'5C1V_Laf Ren'!AO51+'5C1O_Impact'!AO51+'5C1P_Vision'!AO51+'5C2_LAVCA'!AP51+'5C1H_Southwest'!AO51+'5C1G_JS Clark'!AO51+'5C1AH_BRUP'!AO51+'5C1X_Tangi'!AO51+'5C1Y_GEO'!AO51+'5C1AI_Harmony'!AO51+'5C1AJ_Athlos'!AO51+'5C1AG_Collegiate'!AO51+'5C1M_GEO Mid'!AO51+Placeholder_Tallulah!AO51</f>
        <v>5460</v>
      </c>
      <c r="AQ51" s="91">
        <f>'5C1B_DArbonne'!AP51+'5C1A_Madison'!AP51+'5C1C_Intl High'!AP51+'5C3_UnvView'!AQ51+'5C1F_L.C. Charter'!AP51+'5C1E_LFNO'!AP51+'5C1D_NOMMA'!AP51+'5C1AE_Noble Minds'!AP51+'5C1J_Jeff Chamber'!AP51+'5C1Q_Advantage'!AP51+'5C1AF_JCFA-Laf'!AP51+'5C1W_Willow'!AP51+'5C1Z_Lincoln Prep'!AP51+'5C1AA_Laurel'!AP51+'5C1AB_Apex'!AP51+'5C1AC_Smothers'!AP51+'5C1AD_Greater'!AP51+'5C1R_Iberville'!AP51+'5C1N_Delta'!AP51+'5C1S_LC Col Prep'!AP51+'5C1T_Northeast'!AP51+'5C1U_Acadiana Ren'!AP51+'5C1I_LA Key'!AP51+'5C1V_Laf Ren'!AP51+'5C1O_Impact'!AP51+'5C1P_Vision'!AP51+'5C2_LAVCA'!AQ51+'5C1H_Southwest'!AP51+'5C1G_JS Clark'!AP51+'5C1AH_BRUP'!AP51+'5C1X_Tangi'!AP51+'5C1Y_GEO'!AP51+'5C1AI_Harmony'!AP51+'5C1AJ_Athlos'!AP51+'5C1AG_Collegiate'!AP51+'5C1M_GEO Mid'!AP51+Placeholder_Tallulah!AP51</f>
        <v>0</v>
      </c>
      <c r="AR51" s="72">
        <f>'5C1B_DArbonne'!AQ51+'5C1A_Madison'!AQ51+'5C1C_Intl High'!AQ51+'5C3_UnvView'!AR51+'5C1F_L.C. Charter'!AQ51+'5C1E_LFNO'!AQ51+'5C1D_NOMMA'!AQ51+'5C1AE_Noble Minds'!AQ51+'5C1J_Jeff Chamber'!AQ51+'5C1Q_Advantage'!AQ51+'5C1AF_JCFA-Laf'!AQ51+'5C1W_Willow'!AQ51+'5C1Z_Lincoln Prep'!AQ51+'5C1AA_Laurel'!AQ51+'5C1AB_Apex'!AQ51+'5C1AC_Smothers'!AQ51+'5C1AD_Greater'!AQ51+'5C1R_Iberville'!AQ51+'5C1N_Delta'!AQ51+'5C1S_LC Col Prep'!AQ51+'5C1T_Northeast'!AQ51+'5C1U_Acadiana Ren'!AQ51+'5C1I_LA Key'!AQ51+'5C1V_Laf Ren'!AQ51+'5C1O_Impact'!AQ51+'5C1P_Vision'!AQ51+'5C2_LAVCA'!AR51+'5C1H_Southwest'!AQ51+'5C1G_JS Clark'!AQ51+'5C1AH_BRUP'!AQ51+'5C1X_Tangi'!AQ51+'5C1Y_GEO'!AQ51+'5C1AI_Harmony'!AQ51+'5C1AJ_Athlos'!AQ51+'5C1AG_Collegiate'!AQ51+'5C1M_GEO Mid'!AQ51+Placeholder_Tallulah!AQ51</f>
        <v>0</v>
      </c>
      <c r="AS51" s="72">
        <f>'5C1B_DArbonne'!AR51+'5C1A_Madison'!AR51+'5C1C_Intl High'!AR51+'5C3_UnvView'!AS51+'5C1F_L.C. Charter'!AR51+'5C1E_LFNO'!AR51+'5C1D_NOMMA'!AR51+'5C1AE_Noble Minds'!AR51+'5C1J_Jeff Chamber'!AR51+'5C1Q_Advantage'!AR51+'5C1AF_JCFA-Laf'!AR51+'5C1W_Willow'!AR51+'5C1Z_Lincoln Prep'!AR51+'5C1AA_Laurel'!AR51+'5C1AB_Apex'!AR51+'5C1AC_Smothers'!AR51+'5C1AD_Greater'!AR51+'5C1R_Iberville'!AR51+'5C1N_Delta'!AR51+'5C1S_LC Col Prep'!AR51+'5C1T_Northeast'!AR51+'5C1U_Acadiana Ren'!AR51+'5C1I_LA Key'!AR51+'5C1V_Laf Ren'!AR51+'5C1O_Impact'!AR51+'5C1P_Vision'!AR51+'5C2_LAVCA'!AS51+'5C1H_Southwest'!AR51+'5C1G_JS Clark'!AR51+'5C1AH_BRUP'!AR51+'5C1X_Tangi'!AR51+'5C1Y_GEO'!AR51+'5C1AI_Harmony'!AR51+'5C1AJ_Athlos'!AR51+'5C1AG_Collegiate'!AR51+'5C1M_GEO Mid'!AR51+Placeholder_Tallulah!AR51</f>
        <v>0</v>
      </c>
      <c r="AT51" s="91">
        <f>'5C1B_DArbonne'!AS51+'5C1A_Madison'!AS51+'5C1C_Intl High'!AS51+'5C3_UnvView'!AT51+'5C1F_L.C. Charter'!AS51+'5C1E_LFNO'!AS51+'5C1D_NOMMA'!AS51+'5C1AE_Noble Minds'!AS51+'5C1J_Jeff Chamber'!AS51+'5C1Q_Advantage'!AS51+'5C1AF_JCFA-Laf'!AS51+'5C1W_Willow'!AS51+'5C1Z_Lincoln Prep'!AS51+'5C1AA_Laurel'!AS51+'5C1AB_Apex'!AS51+'5C1AC_Smothers'!AS51+'5C1AD_Greater'!AS51+'5C1R_Iberville'!AS51+'5C1N_Delta'!AS51+'5C1S_LC Col Prep'!AS51+'5C1T_Northeast'!AS51+'5C1U_Acadiana Ren'!AS51+'5C1I_LA Key'!AS51+'5C1V_Laf Ren'!AS51+'5C1O_Impact'!AS51+'5C1P_Vision'!AS51+'5C2_LAVCA'!AT51+'5C1H_Southwest'!AS51+'5C1G_JS Clark'!AS51+'5C1AH_BRUP'!AS51+'5C1X_Tangi'!AS51+'5C1Y_GEO'!AS51+'5C1AI_Harmony'!AS51+'5C1AJ_Athlos'!AS51+'5C1AG_Collegiate'!AS51+'5C1M_GEO Mid'!AS51+Placeholder_Tallulah!AS51</f>
        <v>51429</v>
      </c>
      <c r="AU51" s="81">
        <f t="shared" si="1"/>
        <v>0</v>
      </c>
      <c r="AV51" s="88">
        <f t="shared" si="2"/>
        <v>51429</v>
      </c>
      <c r="AW51" s="189"/>
      <c r="AX51" s="80" t="e">
        <f>'5C1B_DArbonne'!AU51+'5C1A_Madison'!AU51+'5C1C_Intl High'!AU51+'5C3_UnvView'!AV51+'5C1F_L.C. Charter'!AU51+'5C1E_LFNO'!AU51+'5C1D_NOMMA'!AU51+'5C1AE_Noble Minds'!AU51+'5C1J_Jeff Chamber'!AU51+'5C1Q_Advantage'!AU51+'5C1AF_JCFA-Laf'!AU51+'5C1W_Willow'!AU51+'5C1Z_Lincoln Prep'!AU51+'5C1AA_Laurel'!AU51+'5C1AB_Apex'!AU51+'5C1AC_Smothers'!AU51+'5C1AD_Greater'!AU51+'5C1R_Iberville'!AU51+'5C1N_Delta'!AU51+'5C1S_LC Col Prep'!AU51+'5C1T_Northeast'!AU51+'5C1U_Acadiana Ren'!AU51+'5C1I_LA Key'!AU51+'5C1V_Laf Ren'!AU51+'5C1O_Impact'!AU51+'5C1P_Vision'!AU51+'5C2_LAVCA'!AV51+'5C1H_Southwest'!AU51+'5C1G_JS Clark'!AU51+'5C1AH_BRUP'!AU51+'5C1X_Tangi'!AU51+'5C1Y_GEO'!AU51+'5C1AI_Harmony'!AU51+'5C1AJ_Athlos'!AU51+'5C1AG_Collegiate'!AU51+'5C1M_GEO Mid'!AU51+Placeholder_Tallulah!#REF!</f>
        <v>#REF!</v>
      </c>
      <c r="AY51" s="80">
        <f t="shared" si="3"/>
        <v>0</v>
      </c>
      <c r="AZ51" s="80" t="e">
        <f t="shared" si="4"/>
        <v>#REF!</v>
      </c>
    </row>
    <row r="52" spans="1:52" ht="16.149999999999999" customHeight="1" x14ac:dyDescent="0.2">
      <c r="A52" s="58">
        <v>46</v>
      </c>
      <c r="B52" s="59" t="s">
        <v>52</v>
      </c>
      <c r="C52" s="318">
        <f>'5C1B_DArbonne'!C52+'5C1A_Madison'!C52+'5C1C_Intl High'!C52+'5C3_UnvView'!C52+'5C1F_L.C. Charter'!C52+'5C1E_LFNO'!C52+'5C1D_NOMMA'!C52+'5C1AE_Noble Minds'!C52+'5C1J_Jeff Chamber'!C52+'5C1Q_Advantage'!C52+'5C1AF_JCFA-Laf'!C52+'5C1W_Willow'!C52+'5C1Z_Lincoln Prep'!C52+'5C1AA_Laurel'!C52+'5C1AB_Apex'!C52+'5C1AC_Smothers'!C52+'5C1AD_Greater'!C52+'5C1R_Iberville'!C52+'5C1N_Delta'!C52+'5C1S_LC Col Prep'!C52+'5C1T_Northeast'!C52+'5C1U_Acadiana Ren'!C52+'5C1I_LA Key'!C52+'5C1V_Laf Ren'!C52+'5C1O_Impact'!C52+'5C1P_Vision'!C52+'5C2_LAVCA'!C52+'5C1H_Southwest'!C52+'5C1G_JS Clark'!C52+'5C1AH_BRUP'!C52+'5C1X_Tangi'!C52+'5C1Y_GEO'!C52+'5C1AI_Harmony'!C52+'5C1AJ_Athlos'!C52+'5C1AG_Collegiate'!C52+'5C1M_GEO Mid'!C52+Placeholder_Tallulah!C52</f>
        <v>0</v>
      </c>
      <c r="D52" s="60">
        <f>'Source Data'!H52</f>
        <v>5480.4352847367336</v>
      </c>
      <c r="E52" s="65">
        <f>'5C1B_DArbonne'!E52+'5C1A_Madison'!E52+'5C1C_Intl High'!E52+'5C3_UnvView'!E52+'5C1F_L.C. Charter'!E52+'5C1E_LFNO'!E52+'5C1D_NOMMA'!E52+'5C1AE_Noble Minds'!E52+'5C1J_Jeff Chamber'!E52+'5C1Q_Advantage'!E52+'5C1AF_JCFA-Laf'!E52+'5C1W_Willow'!E52+'5C1Z_Lincoln Prep'!E52+'5C1AA_Laurel'!E52+'5C1AB_Apex'!E52+'5C1AC_Smothers'!E52+'5C1AD_Greater'!E52+'5C1R_Iberville'!E52+'5C1N_Delta'!E52+'5C1S_LC Col Prep'!E52+'5C1T_Northeast'!E52+'5C1U_Acadiana Ren'!E52+'5C1I_LA Key'!E52+'5C1V_Laf Ren'!E52+'5C1O_Impact'!E52+'5C1P_Vision'!E52+'5C2_LAVCA'!E52+'5C1H_Southwest'!E52+'5C1G_JS Clark'!E52+'5C1AH_BRUP'!E52+'5C1X_Tangi'!E52+'5C1Y_GEO'!E52+'5C1AI_Harmony'!E52+'5C1AJ_Athlos'!E52+'5C1AG_Collegiate'!E52+'5C1M_GEO Mid'!E52+Placeholder_Tallulah!E52</f>
        <v>0</v>
      </c>
      <c r="F52" s="336">
        <f>'5C1B_DArbonne'!F52+'5C1A_Madison'!F52+'5C1C_Intl High'!F52+'5C3_UnvView'!F52+'5C1F_L.C. Charter'!F52+'5C1E_LFNO'!F52+'5C1D_NOMMA'!F52+'5C1AE_Noble Minds'!F52+'5C1J_Jeff Chamber'!F52+'5C1Q_Advantage'!F52+'5C1AF_JCFA-Laf'!F52+'5C1W_Willow'!F52+'5C1Z_Lincoln Prep'!F52+'5C1AA_Laurel'!F52+'5C1AB_Apex'!F52+'5C1AC_Smothers'!F52+'5C1AD_Greater'!F52+'5C1R_Iberville'!F52+'5C1N_Delta'!F52+'5C1S_LC Col Prep'!F52+'5C1T_Northeast'!F52+'5C1U_Acadiana Ren'!F52+'5C1I_LA Key'!F52+'5C1V_Laf Ren'!F52+'5C1O_Impact'!F52+'5C1P_Vision'!F52+'5C2_LAVCA'!F52+'5C1H_Southwest'!F52+'5C1G_JS Clark'!F52+'5C1AH_BRUP'!F52+'5C1X_Tangi'!F52+'5C1Y_GEO'!F52+'5C1AI_Harmony'!F52+'5C1AJ_Athlos'!F52+'5C1AG_Collegiate'!F52+'5C1M_GEO Mid'!F52+Placeholder_Tallulah!F52</f>
        <v>0</v>
      </c>
      <c r="G52" s="60">
        <f>'Source Data'!I52</f>
        <v>708.93963160759859</v>
      </c>
      <c r="H52" s="65">
        <f>'5C1B_DArbonne'!H52+'5C1A_Madison'!H52+'5C1C_Intl High'!H52+'5C3_UnvView'!H52+'5C1F_L.C. Charter'!H52+'5C1E_LFNO'!H52+'5C1D_NOMMA'!H52+'5C1AE_Noble Minds'!H52+'5C1J_Jeff Chamber'!H52+'5C1Q_Advantage'!H52+'5C1AF_JCFA-Laf'!H52+'5C1W_Willow'!H52+'5C1Z_Lincoln Prep'!H52+'5C1AA_Laurel'!H52+'5C1AB_Apex'!H52+'5C1AC_Smothers'!H52+'5C1AD_Greater'!H52+'5C1R_Iberville'!H52+'5C1N_Delta'!H52+'5C1S_LC Col Prep'!H52+'5C1T_Northeast'!H52+'5C1U_Acadiana Ren'!H52+'5C1I_LA Key'!H52+'5C1V_Laf Ren'!H52+'5C1O_Impact'!H52+'5C1P_Vision'!H52+'5C2_LAVCA'!H52+'5C1H_Southwest'!H52+'5C1G_JS Clark'!H52+'5C1AH_BRUP'!H52+'5C1X_Tangi'!H52+'5C1Y_GEO'!H52+'5C1AI_Harmony'!H52+'5C1AJ_Athlos'!H52+'5C1AG_Collegiate'!H52+'5C1M_GEO Mid'!H52+Placeholder_Tallulah!H52</f>
        <v>0</v>
      </c>
      <c r="I52" s="336">
        <f>'5C1B_DArbonne'!I52+'5C1A_Madison'!I52+'5C1C_Intl High'!I52+'5C3_UnvView'!I52+'5C1F_L.C. Charter'!I52+'5C1E_LFNO'!I52+'5C1D_NOMMA'!I52+'5C1AE_Noble Minds'!I52+'5C1J_Jeff Chamber'!I52+'5C1Q_Advantage'!I52+'5C1AF_JCFA-Laf'!I52+'5C1W_Willow'!I52+'5C1Z_Lincoln Prep'!I52+'5C1AA_Laurel'!I52+'5C1AB_Apex'!I52+'5C1AC_Smothers'!I52+'5C1AD_Greater'!I52+'5C1R_Iberville'!I52+'5C1N_Delta'!I52+'5C1S_LC Col Prep'!I52+'5C1T_Northeast'!I52+'5C1U_Acadiana Ren'!I52+'5C1I_LA Key'!I52+'5C1V_Laf Ren'!I52+'5C1O_Impact'!I52+'5C1P_Vision'!I52+'5C2_LAVCA'!I52+'5C1H_Southwest'!I52+'5C1G_JS Clark'!I52+'5C1AH_BRUP'!I52+'5C1X_Tangi'!I52+'5C1Y_GEO'!I52+'5C1AI_Harmony'!I52+'5C1AJ_Athlos'!I52+'5C1AG_Collegiate'!I52+'5C1M_GEO Mid'!I52+Placeholder_Tallulah!I52</f>
        <v>0</v>
      </c>
      <c r="J52" s="60">
        <f>'Source Data'!J52</f>
        <v>193.3471722566178</v>
      </c>
      <c r="K52" s="65">
        <f>'5C1B_DArbonne'!K52+'5C1A_Madison'!K52+'5C1C_Intl High'!K52+'5C3_UnvView'!K52+'5C1F_L.C. Charter'!K52+'5C1E_LFNO'!K52+'5C1D_NOMMA'!K52+'5C1AE_Noble Minds'!K52+'5C1J_Jeff Chamber'!K52+'5C1Q_Advantage'!K52+'5C1AF_JCFA-Laf'!K52+'5C1W_Willow'!K52+'5C1Z_Lincoln Prep'!K52+'5C1AA_Laurel'!K52+'5C1AB_Apex'!K52+'5C1AC_Smothers'!K52+'5C1AD_Greater'!K52+'5C1R_Iberville'!K52+'5C1N_Delta'!K52+'5C1S_LC Col Prep'!K52+'5C1T_Northeast'!K52+'5C1U_Acadiana Ren'!K52+'5C1I_LA Key'!K52+'5C1V_Laf Ren'!K52+'5C1O_Impact'!K52+'5C1P_Vision'!K52+'5C2_LAVCA'!K52+'5C1H_Southwest'!K52+'5C1G_JS Clark'!K52+'5C1AH_BRUP'!K52+'5C1X_Tangi'!K52+'5C1Y_GEO'!K52+'5C1AI_Harmony'!K52+'5C1AJ_Athlos'!K52+'5C1AG_Collegiate'!K52+'5C1M_GEO Mid'!K52+Placeholder_Tallulah!K52</f>
        <v>0</v>
      </c>
      <c r="L52" s="336">
        <f>'5C1B_DArbonne'!L52+'5C1A_Madison'!L52+'5C1C_Intl High'!L52+'5C3_UnvView'!L52+'5C1F_L.C. Charter'!L52+'5C1E_LFNO'!L52+'5C1D_NOMMA'!L52+'5C1AE_Noble Minds'!L52+'5C1J_Jeff Chamber'!L52+'5C1Q_Advantage'!L52+'5C1AF_JCFA-Laf'!L52+'5C1W_Willow'!L52+'5C1Z_Lincoln Prep'!L52+'5C1AA_Laurel'!L52+'5C1AB_Apex'!L52+'5C1AC_Smothers'!L52+'5C1AD_Greater'!L52+'5C1R_Iberville'!L52+'5C1N_Delta'!L52+'5C1S_LC Col Prep'!L52+'5C1T_Northeast'!L52+'5C1U_Acadiana Ren'!L52+'5C1I_LA Key'!L52+'5C1V_Laf Ren'!L52+'5C1O_Impact'!L52+'5C1P_Vision'!L52+'5C2_LAVCA'!L52+'5C1H_Southwest'!L52+'5C1G_JS Clark'!L52+'5C1AH_BRUP'!L52+'5C1X_Tangi'!L52+'5C1Y_GEO'!L52+'5C1AI_Harmony'!L52+'5C1AJ_Athlos'!L52+'5C1AG_Collegiate'!L52+'5C1M_GEO Mid'!L52+Placeholder_Tallulah!L52</f>
        <v>0</v>
      </c>
      <c r="M52" s="60">
        <f>'Source Data'!K52</f>
        <v>4833.6793064154454</v>
      </c>
      <c r="N52" s="65">
        <f>'5C1B_DArbonne'!N52+'5C1A_Madison'!N52+'5C1C_Intl High'!N52+'5C3_UnvView'!N52+'5C1F_L.C. Charter'!N52+'5C1E_LFNO'!N52+'5C1D_NOMMA'!N52+'5C1AE_Noble Minds'!N52+'5C1J_Jeff Chamber'!N52+'5C1Q_Advantage'!N52+'5C1AF_JCFA-Laf'!N52+'5C1W_Willow'!N52+'5C1Z_Lincoln Prep'!N52+'5C1AA_Laurel'!N52+'5C1AB_Apex'!N52+'5C1AC_Smothers'!N52+'5C1AD_Greater'!N52+'5C1R_Iberville'!N52+'5C1N_Delta'!N52+'5C1S_LC Col Prep'!N52+'5C1T_Northeast'!N52+'5C1U_Acadiana Ren'!N52+'5C1I_LA Key'!N52+'5C1V_Laf Ren'!N52+'5C1O_Impact'!N52+'5C1P_Vision'!N52+'5C2_LAVCA'!N52+'5C1H_Southwest'!N52+'5C1G_JS Clark'!N52+'5C1AH_BRUP'!N52+'5C1X_Tangi'!N52+'5C1Y_GEO'!N52+'5C1AI_Harmony'!N52+'5C1AJ_Athlos'!N52+'5C1AG_Collegiate'!N52+'5C1M_GEO Mid'!N52+Placeholder_Tallulah!N52</f>
        <v>0</v>
      </c>
      <c r="O52" s="336">
        <f>'5C1B_DArbonne'!O52+'5C1A_Madison'!O52+'5C1C_Intl High'!O52+'5C3_UnvView'!O52+'5C1F_L.C. Charter'!O52+'5C1E_LFNO'!O52+'5C1D_NOMMA'!O52+'5C1AE_Noble Minds'!O52+'5C1J_Jeff Chamber'!O52+'5C1Q_Advantage'!O52+'5C1AF_JCFA-Laf'!O52+'5C1W_Willow'!O52+'5C1Z_Lincoln Prep'!O52+'5C1AA_Laurel'!O52+'5C1AB_Apex'!O52+'5C1AC_Smothers'!O52+'5C1AD_Greater'!O52+'5C1R_Iberville'!O52+'5C1N_Delta'!O52+'5C1S_LC Col Prep'!O52+'5C1T_Northeast'!O52+'5C1U_Acadiana Ren'!O52+'5C1I_LA Key'!O52+'5C1V_Laf Ren'!O52+'5C1O_Impact'!O52+'5C1P_Vision'!O52+'5C2_LAVCA'!O52+'5C1H_Southwest'!O52+'5C1G_JS Clark'!O52+'5C1AH_BRUP'!O52+'5C1X_Tangi'!O52+'5C1Y_GEO'!O52+'5C1AI_Harmony'!O52+'5C1AJ_Athlos'!O52+'5C1AG_Collegiate'!O52+'5C1M_GEO Mid'!O52+Placeholder_Tallulah!O52</f>
        <v>0</v>
      </c>
      <c r="P52" s="60">
        <f>'Source Data'!L52</f>
        <v>1933.4717225661777</v>
      </c>
      <c r="Q52" s="65">
        <f>'5C1B_DArbonne'!Q52+'5C1A_Madison'!Q52+'5C1C_Intl High'!Q52+'5C3_UnvView'!Q52+'5C1F_L.C. Charter'!Q52+'5C1E_LFNO'!Q52+'5C1D_NOMMA'!Q52+'5C1AE_Noble Minds'!Q52+'5C1J_Jeff Chamber'!Q52+'5C1Q_Advantage'!Q52+'5C1AF_JCFA-Laf'!Q52+'5C1W_Willow'!Q52+'5C1Z_Lincoln Prep'!Q52+'5C1AA_Laurel'!Q52+'5C1AB_Apex'!Q52+'5C1AC_Smothers'!Q52+'5C1AD_Greater'!Q52+'5C1R_Iberville'!Q52+'5C1N_Delta'!Q52+'5C1S_LC Col Prep'!Q52+'5C1T_Northeast'!Q52+'5C1U_Acadiana Ren'!Q52+'5C1I_LA Key'!Q52+'5C1V_Laf Ren'!Q52+'5C1O_Impact'!Q52+'5C1P_Vision'!Q52+'5C2_LAVCA'!Q52+'5C1H_Southwest'!Q52+'5C1G_JS Clark'!Q52+'5C1AH_BRUP'!Q52+'5C1X_Tangi'!Q52+'5C1Y_GEO'!Q52+'5C1AI_Harmony'!Q52+'5C1AJ_Athlos'!Q52+'5C1AG_Collegiate'!Q52+'5C1M_GEO Mid'!Q52+Placeholder_Tallulah!Q52</f>
        <v>0</v>
      </c>
      <c r="R52" s="92">
        <f>'5C1B_DArbonne'!R52+'5C1A_Madison'!R52+'5C1C_Intl High'!R52+'5C3_UnvView'!R52+'5C1F_L.C. Charter'!R52+'5C1E_LFNO'!R52+'5C1D_NOMMA'!R52+'5C1AE_Noble Minds'!R52+'5C1J_Jeff Chamber'!R52+'5C1Q_Advantage'!R52+'5C1AF_JCFA-Laf'!R52+'5C1W_Willow'!R52+'5C1Z_Lincoln Prep'!R52+'5C1AA_Laurel'!R52+'5C1AB_Apex'!R52+'5C1AC_Smothers'!R52+'5C1AD_Greater'!R52+'5C1R_Iberville'!R52+'5C1N_Delta'!R52+'5C1S_LC Col Prep'!R52+'5C1T_Northeast'!R52+'5C1U_Acadiana Ren'!R52+'5C1I_LA Key'!R52+'5C1V_Laf Ren'!R52+'5C1O_Impact'!R52+'5C1P_Vision'!R52+'5C2_LAVCA'!R52+'5C1H_Southwest'!R52+'5C1G_JS Clark'!R52+'5C1AH_BRUP'!R52+'5C1X_Tangi'!R52+'5C1Y_GEO'!R52+'5C1AI_Harmony'!R52+'5C1AJ_Athlos'!R52+'5C1AG_Collegiate'!R52+'5C1M_GEO Mid'!R52+Placeholder_Tallulah!R52</f>
        <v>237719</v>
      </c>
      <c r="S52" s="1372">
        <f>'5C3_UnvView'!S52+'5C2_LAVCA'!S52</f>
        <v>21292</v>
      </c>
      <c r="T52" s="60">
        <f>'5C1B_DArbonne'!S52+'5C1A_Madison'!S52+'5C1C_Intl High'!S52+'5C3_UnvView'!T52+'5C1F_L.C. Charter'!S52+'5C1E_LFNO'!S52+'5C1D_NOMMA'!S52+'5C1AE_Noble Minds'!S52+'5C1J_Jeff Chamber'!S52+'5C1Q_Advantage'!S52+'5C1AF_JCFA-Laf'!S52+'5C1W_Willow'!S52+'5C1Z_Lincoln Prep'!S52+'5C1AA_Laurel'!S52+'5C1AB_Apex'!S52+'5C1AC_Smothers'!S52+'5C1AD_Greater'!S52+'5C1R_Iberville'!S52+'5C1N_Delta'!S52+'5C1S_LC Col Prep'!S52+'5C1T_Northeast'!S52+'5C1U_Acadiana Ren'!S52+'5C1I_LA Key'!S52+'5C1V_Laf Ren'!S52+'5C1O_Impact'!S52+'5C1P_Vision'!S52+'5C2_LAVCA'!T52+'5C1H_Southwest'!S52+'5C1G_JS Clark'!S52+'5C1AH_BRUP'!S52+'5C1X_Tangi'!S52+'5C1Y_GEO'!S52+'5C1AI_Harmony'!S52+'5C1AJ_Athlos'!S52+'5C1AG_Collegiate'!S52+'5C1M_GEO Mid'!S52+Placeholder_Tallulah!S52</f>
        <v>0</v>
      </c>
      <c r="U52" s="60">
        <f>'5C1B_DArbonne'!T52+'5C1A_Madison'!T52+'5C1C_Intl High'!T52+'5C3_UnvView'!U52+'5C1F_L.C. Charter'!T52+'5C1E_LFNO'!T52+'5C1D_NOMMA'!T52+'5C1AE_Noble Minds'!T52+'5C1J_Jeff Chamber'!T52+'5C1Q_Advantage'!T52+'5C1AF_JCFA-Laf'!T52+'5C1W_Willow'!T52+'5C1Z_Lincoln Prep'!T52+'5C1AA_Laurel'!T52+'5C1AB_Apex'!T52+'5C1AC_Smothers'!T52+'5C1AD_Greater'!T52+'5C1R_Iberville'!T52+'5C1N_Delta'!T52+'5C1S_LC Col Prep'!T52+'5C1T_Northeast'!T52+'5C1U_Acadiana Ren'!T52+'5C1I_LA Key'!T52+'5C1V_Laf Ren'!T52+'5C1O_Impact'!T52+'5C1P_Vision'!T52+'5C2_LAVCA'!U52+'5C1H_Southwest'!T52+'5C1G_JS Clark'!T52+'5C1AH_BRUP'!T52+'5C1X_Tangi'!T52+'5C1Y_GEO'!T52+'5C1AI_Harmony'!T52+'5C1AJ_Athlos'!T52+'5C1AG_Collegiate'!T52+'5C1M_GEO Mid'!T52+Placeholder_Tallulah!T52</f>
        <v>0</v>
      </c>
      <c r="V52" s="61">
        <f>'5C1B_DArbonne'!U52+'5C1A_Madison'!U52+'5C1C_Intl High'!U52+'5C3_UnvView'!V52+'5C1F_L.C. Charter'!U52+'5C1E_LFNO'!U52+'5C1D_NOMMA'!U52+'5C1AE_Noble Minds'!U52+'5C1J_Jeff Chamber'!U52+'5C1Q_Advantage'!U52+'5C1AF_JCFA-Laf'!U52+'5C1W_Willow'!U52+'5C1Z_Lincoln Prep'!U52+'5C1AA_Laurel'!U52+'5C1AB_Apex'!U52+'5C1AC_Smothers'!U52+'5C1AD_Greater'!U52+'5C1R_Iberville'!U52+'5C1N_Delta'!U52+'5C1S_LC Col Prep'!U52+'5C1T_Northeast'!U52+'5C1U_Acadiana Ren'!U52+'5C1I_LA Key'!U52+'5C1V_Laf Ren'!U52+'5C1O_Impact'!U52+'5C1P_Vision'!U52+'5C2_LAVCA'!V52+'5C1H_Southwest'!U52+'5C1G_JS Clark'!U52+'5C1AH_BRUP'!U52+'5C1X_Tangi'!U52+'5C1Y_GEO'!U52+'5C1AI_Harmony'!U52+'5C1AJ_Athlos'!U52+'5C1AG_Collegiate'!U52+'5C1M_GEO Mid'!U52+Placeholder_Tallulah!U52</f>
        <v>0</v>
      </c>
      <c r="W52" s="92">
        <f>'5C1B_DArbonne'!V52+'5C1A_Madison'!V52+'5C1C_Intl High'!V52+'5C3_UnvView'!W52+'5C1F_L.C. Charter'!V52+'5C1E_LFNO'!V52+'5C1D_NOMMA'!V52+'5C1AE_Noble Minds'!V52+'5C1J_Jeff Chamber'!V52+'5C1Q_Advantage'!V52+'5C1AF_JCFA-Laf'!V52+'5C1W_Willow'!V52+'5C1Z_Lincoln Prep'!V52+'5C1AA_Laurel'!V52+'5C1AB_Apex'!V52+'5C1AC_Smothers'!V52+'5C1AD_Greater'!V52+'5C1R_Iberville'!V52+'5C1N_Delta'!V52+'5C1S_LC Col Prep'!V52+'5C1T_Northeast'!V52+'5C1U_Acadiana Ren'!V52+'5C1I_LA Key'!V52+'5C1V_Laf Ren'!V52+'5C1O_Impact'!V52+'5C1P_Vision'!V52+'5C2_LAVCA'!W52+'5C1H_Southwest'!V52+'5C1G_JS Clark'!V52+'5C1AH_BRUP'!V52+'5C1X_Tangi'!V52+'5C1Y_GEO'!V52+'5C1AI_Harmony'!V52+'5C1AJ_Athlos'!V52+'5C1AG_Collegiate'!V52+'5C1M_GEO Mid'!V52+Placeholder_Tallulah!V52</f>
        <v>0</v>
      </c>
      <c r="X52" s="65">
        <f>'5C1B_DArbonne'!W52+'5C1A_Madison'!W52+'5C1C_Intl High'!W52+'5C3_UnvView'!X52+'5C1F_L.C. Charter'!W52+'5C1E_LFNO'!W52+'5C1D_NOMMA'!W52+'5C1AE_Noble Minds'!W52+'5C1J_Jeff Chamber'!W52+'5C1Q_Advantage'!W52+'5C1AF_JCFA-Laf'!W52+'5C1W_Willow'!W52+'5C1Z_Lincoln Prep'!W52+'5C1AA_Laurel'!W52+'5C1AB_Apex'!W52+'5C1AC_Smothers'!W52+'5C1AD_Greater'!W52+'5C1R_Iberville'!W52+'5C1N_Delta'!W52+'5C1S_LC Col Prep'!W52+'5C1T_Northeast'!W52+'5C1U_Acadiana Ren'!W52+'5C1I_LA Key'!W52+'5C1V_Laf Ren'!W52+'5C1O_Impact'!W52+'5C1P_Vision'!W52+'5C2_LAVCA'!X52+'5C1H_Southwest'!W52+'5C1G_JS Clark'!W52+'5C1AH_BRUP'!W52+'5C1X_Tangi'!W52+'5C1Y_GEO'!W52+'5C1AI_Harmony'!W52+'5C1AJ_Athlos'!W52+'5C1AG_Collegiate'!W52+'5C1M_GEO Mid'!W52+Placeholder_Tallulah!W52</f>
        <v>0</v>
      </c>
      <c r="Y52" s="92">
        <f>'5C1B_DArbonne'!X52+'5C1A_Madison'!X52+'5C1C_Intl High'!X52+'5C3_UnvView'!Y52+'5C1F_L.C. Charter'!X52+'5C1E_LFNO'!X52+'5C1D_NOMMA'!X52+'5C1AE_Noble Minds'!X52+'5C1J_Jeff Chamber'!X52+'5C1Q_Advantage'!X52+'5C1AF_JCFA-Laf'!X52+'5C1W_Willow'!X52+'5C1Z_Lincoln Prep'!X52+'5C1AA_Laurel'!X52+'5C1AB_Apex'!X52+'5C1AC_Smothers'!X52+'5C1AD_Greater'!X52+'5C1R_Iberville'!X52+'5C1N_Delta'!X52+'5C1S_LC Col Prep'!X52+'5C1T_Northeast'!X52+'5C1U_Acadiana Ren'!X52+'5C1I_LA Key'!X52+'5C1V_Laf Ren'!X52+'5C1O_Impact'!X52+'5C1P_Vision'!X52+'5C2_LAVCA'!Y52+'5C1H_Southwest'!X52+'5C1G_JS Clark'!X52+'5C1AH_BRUP'!X52+'5C1X_Tangi'!X52+'5C1Y_GEO'!X52+'5C1AI_Harmony'!X52+'5C1AJ_Athlos'!X52+'5C1AG_Collegiate'!X52+'5C1M_GEO Mid'!X52+Placeholder_Tallulah!X52</f>
        <v>0</v>
      </c>
      <c r="Z52" s="60">
        <f>'5C1B_DArbonne'!Y52+'5C1A_Madison'!Y52+'5C1C_Intl High'!Y52+'5C3_UnvView'!Z52+'5C1F_L.C. Charter'!Y52+'5C1E_LFNO'!Y52+'5C1D_NOMMA'!Y52+'5C1AE_Noble Minds'!Y52+'5C1J_Jeff Chamber'!Y52+'5C1Q_Advantage'!Y52+'5C1AF_JCFA-Laf'!Y52+'5C1W_Willow'!Y52+'5C1Z_Lincoln Prep'!Y52+'5C1AA_Laurel'!Y52+'5C1AB_Apex'!Y52+'5C1AC_Smothers'!Y52+'5C1AD_Greater'!Y52+'5C1R_Iberville'!Y52+'5C1N_Delta'!Y52+'5C1S_LC Col Prep'!Y52+'5C1T_Northeast'!Y52+'5C1U_Acadiana Ren'!Y52+'5C1I_LA Key'!Y52+'5C1V_Laf Ren'!Y52+'5C1O_Impact'!Y52+'5C1P_Vision'!Y52+'5C2_LAVCA'!Z52+'5C1H_Southwest'!Y52+'5C1G_JS Clark'!Y52+'5C1AH_BRUP'!Y52+'5C1X_Tangi'!Y52+'5C1Y_GEO'!Y52+'5C1AI_Harmony'!Y52+'5C1AJ_Athlos'!Y52+'5C1AG_Collegiate'!Y52+'5C1M_GEO Mid'!Y52+Placeholder_Tallulah!Y52</f>
        <v>0</v>
      </c>
      <c r="AA52" s="92">
        <f>'5C1B_DArbonne'!Z52+'5C1A_Madison'!Z52+'5C1C_Intl High'!Z52+'5C3_UnvView'!AA52+'5C1F_L.C. Charter'!Z52+'5C1E_LFNO'!Z52+'5C1D_NOMMA'!Z52+'5C1AE_Noble Minds'!Z52+'5C1J_Jeff Chamber'!Z52+'5C1Q_Advantage'!Z52+'5C1AF_JCFA-Laf'!Z52+'5C1W_Willow'!Z52+'5C1Z_Lincoln Prep'!Z52+'5C1AA_Laurel'!Z52+'5C1AB_Apex'!Z52+'5C1AC_Smothers'!Z52+'5C1AD_Greater'!Z52+'5C1R_Iberville'!Z52+'5C1N_Delta'!Z52+'5C1S_LC Col Prep'!Z52+'5C1T_Northeast'!Z52+'5C1U_Acadiana Ren'!Z52+'5C1I_LA Key'!Z52+'5C1V_Laf Ren'!Z52+'5C1O_Impact'!Z52+'5C1P_Vision'!Z52+'5C2_LAVCA'!AA52+'5C1H_Southwest'!Z52+'5C1G_JS Clark'!Z52+'5C1AH_BRUP'!Z52+'5C1X_Tangi'!Z52+'5C1Y_GEO'!Z52+'5C1AI_Harmony'!Z52+'5C1AJ_Athlos'!Z52+'5C1AG_Collegiate'!Z52+'5C1M_GEO Mid'!Z52+Placeholder_Tallulah!Z52</f>
        <v>0</v>
      </c>
      <c r="AB52" s="60">
        <f>'5C1B_DArbonne'!AA52+'5C1A_Madison'!AA52+'5C1C_Intl High'!AA52+'5C3_UnvView'!AB52+'5C1F_L.C. Charter'!AA52+'5C1E_LFNO'!AA52+'5C1D_NOMMA'!AA52+'5C1AE_Noble Minds'!AA52+'5C1J_Jeff Chamber'!AA52+'5C1Q_Advantage'!AA52+'5C1AF_JCFA-Laf'!AA52+'5C1W_Willow'!AA52+'5C1Z_Lincoln Prep'!AA52+'5C1AA_Laurel'!AA52+'5C1AB_Apex'!AA52+'5C1AC_Smothers'!AA52+'5C1AD_Greater'!AA52+'5C1R_Iberville'!AA52+'5C1N_Delta'!AA52+'5C1S_LC Col Prep'!AA52+'5C1T_Northeast'!AA52+'5C1U_Acadiana Ren'!AA52+'5C1I_LA Key'!AA52+'5C1V_Laf Ren'!AA52+'5C1O_Impact'!AA52+'5C1P_Vision'!AA52+'5C2_LAVCA'!AB52+'5C1H_Southwest'!AA52+'5C1G_JS Clark'!AA52+'5C1AH_BRUP'!AA52+'5C1X_Tangi'!AA52+'5C1Y_GEO'!AA52+'5C1AI_Harmony'!AA52+'5C1AJ_Athlos'!AA52+'5C1AG_Collegiate'!AA52+'5C1M_GEO Mid'!AA52+Placeholder_Tallulah!AA52</f>
        <v>0</v>
      </c>
      <c r="AC52" s="60">
        <f>'5C1B_DArbonne'!AB52+'5C1A_Madison'!AB52+'5C1C_Intl High'!AB52+'5C3_UnvView'!AC52+'5C1F_L.C. Charter'!AB52+'5C1E_LFNO'!AB52+'5C1D_NOMMA'!AB52+'5C1AE_Noble Minds'!AB52+'5C1J_Jeff Chamber'!AB52+'5C1Q_Advantage'!AB52+'5C1AF_JCFA-Laf'!AB52+'5C1W_Willow'!AB52+'5C1Z_Lincoln Prep'!AB52+'5C1AA_Laurel'!AB52+'5C1AB_Apex'!AB52+'5C1AC_Smothers'!AB52+'5C1AD_Greater'!AB52+'5C1R_Iberville'!AB52+'5C1N_Delta'!AB52+'5C1S_LC Col Prep'!AB52+'5C1T_Northeast'!AB52+'5C1U_Acadiana Ren'!AB52+'5C1I_LA Key'!AB52+'5C1V_Laf Ren'!AB52+'5C1O_Impact'!AB52+'5C1P_Vision'!AB52+'5C2_LAVCA'!AC52+'5C1H_Southwest'!AB52+'5C1G_JS Clark'!AB52+'5C1AH_BRUP'!AB52+'5C1X_Tangi'!AB52+'5C1Y_GEO'!AB52+'5C1AI_Harmony'!AB52+'5C1AJ_Athlos'!AB52+'5C1AG_Collegiate'!AB52+'5C1M_GEO Mid'!AB52+Placeholder_Tallulah!AB52</f>
        <v>0</v>
      </c>
      <c r="AD52" s="92">
        <f>'5C1B_DArbonne'!AC52+'5C1A_Madison'!AC52+'5C1C_Intl High'!AC52+'5C3_UnvView'!AD52+'5C1F_L.C. Charter'!AC52+'5C1E_LFNO'!AC52+'5C1D_NOMMA'!AC52+'5C1AE_Noble Minds'!AC52+'5C1J_Jeff Chamber'!AC52+'5C1Q_Advantage'!AC52+'5C1AF_JCFA-Laf'!AC52+'5C1W_Willow'!AC52+'5C1Z_Lincoln Prep'!AC52+'5C1AA_Laurel'!AC52+'5C1AB_Apex'!AC52+'5C1AC_Smothers'!AC52+'5C1AD_Greater'!AC52+'5C1R_Iberville'!AC52+'5C1N_Delta'!AC52+'5C1S_LC Col Prep'!AC52+'5C1T_Northeast'!AC52+'5C1U_Acadiana Ren'!AC52+'5C1I_LA Key'!AC52+'5C1V_Laf Ren'!AC52+'5C1O_Impact'!AC52+'5C1P_Vision'!AC52+'5C2_LAVCA'!AD52+'5C1H_Southwest'!AC52+'5C1G_JS Clark'!AC52+'5C1AH_BRUP'!AC52+'5C1X_Tangi'!AC52+'5C1Y_GEO'!AC52+'5C1AI_Harmony'!AC52+'5C1AJ_Athlos'!AC52+'5C1AG_Collegiate'!AC52+'5C1M_GEO Mid'!AC52+Placeholder_Tallulah!AC52</f>
        <v>0</v>
      </c>
      <c r="AE52" s="96">
        <f>'5C1B_DArbonne'!AD52+'5C1A_Madison'!AD52+'5C1C_Intl High'!AD52+'5C3_UnvView'!AE52+'5C1F_L.C. Charter'!AD52+'5C1E_LFNO'!AD52+'5C1D_NOMMA'!AD52+'5C1AE_Noble Minds'!AD52+'5C1J_Jeff Chamber'!AD52+'5C1Q_Advantage'!AD52+'5C1AF_JCFA-Laf'!AD52+'5C1W_Willow'!AD52+'5C1Z_Lincoln Prep'!AD52+'5C1AA_Laurel'!AD52+'5C1AB_Apex'!AD52+'5C1AC_Smothers'!AD52+'5C1AD_Greater'!AD52+'5C1R_Iberville'!AD52+'5C1N_Delta'!AD52+'5C1S_LC Col Prep'!AD52+'5C1T_Northeast'!AD52+'5C1U_Acadiana Ren'!AD52+'5C1I_LA Key'!AD52+'5C1V_Laf Ren'!AD52+'5C1O_Impact'!AD52+'5C1P_Vision'!AD52+'5C2_LAVCA'!AE52+'5C1H_Southwest'!AD52+'5C1G_JS Clark'!AD52+'5C1AH_BRUP'!AD52+'5C1X_Tangi'!AD52+'5C1Y_GEO'!AD52+'5C1AI_Harmony'!AD52+'5C1AJ_Athlos'!AD52+'5C1AG_Collegiate'!AD52+'5C1M_GEO Mid'!AD52+Placeholder_Tallulah!AD52</f>
        <v>0</v>
      </c>
      <c r="AF52" s="66">
        <f>'Source Data'!N52</f>
        <v>2957</v>
      </c>
      <c r="AG52" s="89">
        <f>'5C1B_DArbonne'!AF52+'5C1A_Madison'!AF52+'5C1C_Intl High'!AF52+'5C3_UnvView'!AG52+'5C1F_L.C. Charter'!AF52+'5C1E_LFNO'!AF52+'5C1D_NOMMA'!AF52+'5C1AE_Noble Minds'!AF52+'5C1J_Jeff Chamber'!AF52+'5C1Q_Advantage'!AF52+'5C1AF_JCFA-Laf'!AF52+'5C1W_Willow'!AF52+'5C1Z_Lincoln Prep'!AF52+'5C1AA_Laurel'!AF52+'5C1AB_Apex'!AF52+'5C1AC_Smothers'!AF52+'5C1AD_Greater'!AF52+'5C1R_Iberville'!AF52+'5C1N_Delta'!AF52+'5C1S_LC Col Prep'!AF52+'5C1T_Northeast'!AF52+'5C1U_Acadiana Ren'!AF52+'5C1I_LA Key'!AF52+'5C1V_Laf Ren'!AF52+'5C1O_Impact'!AF52+'5C1P_Vision'!AF52+'5C2_LAVCA'!AG52+'5C1H_Southwest'!AF52+'5C1G_JS Clark'!AF52+'5C1AH_BRUP'!AF52+'5C1X_Tangi'!AF52+'5C1Y_GEO'!AF52+'5C1AI_Harmony'!AF52+'5C1AJ_Athlos'!AF52+'5C1AG_Collegiate'!AF52+'5C1M_GEO Mid'!AF52+Placeholder_Tallulah!AF52</f>
        <v>0</v>
      </c>
      <c r="AH52" s="318">
        <f>'5C1B_DArbonne'!AG52+'5C1A_Madison'!AG52+'5C1C_Intl High'!AG52+'5C3_UnvView'!AH52+'5C1F_L.C. Charter'!AG52+'5C1E_LFNO'!AG52+'5C1D_NOMMA'!AG52+'5C1AE_Noble Minds'!AG52+'5C1J_Jeff Chamber'!AG52+'5C1Q_Advantage'!AG52+'5C1AF_JCFA-Laf'!AG52+'5C1W_Willow'!AG52+'5C1Z_Lincoln Prep'!AG52+'5C1AA_Laurel'!AG52+'5C1AB_Apex'!AG52+'5C1AC_Smothers'!AG52+'5C1AD_Greater'!AG52+'5C1R_Iberville'!AG52+'5C1N_Delta'!AG52+'5C1S_LC Col Prep'!AG52+'5C1T_Northeast'!AG52+'5C1U_Acadiana Ren'!AG52+'5C1I_LA Key'!AG52+'5C1V_Laf Ren'!AG52+'5C1O_Impact'!AG52+'5C1P_Vision'!AG52+'5C2_LAVCA'!AH52+'5C1H_Southwest'!AG52+'5C1G_JS Clark'!AG52+'5C1AH_BRUP'!AG52+'5C1X_Tangi'!AG52+'5C1Y_GEO'!AG52+'5C1AI_Harmony'!AG52+'5C1AJ_Athlos'!AG52+'5C1AG_Collegiate'!AG52+'5C1M_GEO Mid'!AG52+Placeholder_Tallulah!AG52</f>
        <v>0</v>
      </c>
      <c r="AI52" s="66">
        <f>'5C1B_DArbonne'!AH52+'5C1A_Madison'!AH52+'5C1C_Intl High'!AH52+'5C3_UnvView'!AI52+'5C1F_L.C. Charter'!AH52+'5C1E_LFNO'!AH52+'5C1D_NOMMA'!AH52+'5C1AE_Noble Minds'!AH52+'5C1J_Jeff Chamber'!AH52+'5C1Q_Advantage'!AH52+'5C1AF_JCFA-Laf'!AH52+'5C1W_Willow'!AH52+'5C1Z_Lincoln Prep'!AH52+'5C1AA_Laurel'!AH52+'5C1AB_Apex'!AH52+'5C1AC_Smothers'!AH52+'5C1AD_Greater'!AH52+'5C1R_Iberville'!AH52+'5C1N_Delta'!AH52+'5C1S_LC Col Prep'!AH52+'5C1T_Northeast'!AH52+'5C1U_Acadiana Ren'!AH52+'5C1I_LA Key'!AH52+'5C1V_Laf Ren'!AH52+'5C1O_Impact'!AH52+'5C1P_Vision'!AH52+'5C2_LAVCA'!AI52+'5C1H_Southwest'!AH52+'5C1G_JS Clark'!AH52+'5C1AH_BRUP'!AH52+'5C1X_Tangi'!AH52+'5C1Y_GEO'!AH52+'5C1AI_Harmony'!AH52+'5C1AJ_Athlos'!AH52+'5C1AG_Collegiate'!AH52+'5C1M_GEO Mid'!AH52+Placeholder_Tallulah!AH52</f>
        <v>0</v>
      </c>
      <c r="AJ52" s="318">
        <f>'5C1B_DArbonne'!AI52+'5C1A_Madison'!AI52+'5C1C_Intl High'!AI52+'5C3_UnvView'!AJ52+'5C1F_L.C. Charter'!AI52+'5C1E_LFNO'!AI52+'5C1D_NOMMA'!AI52+'5C1AE_Noble Minds'!AI52+'5C1J_Jeff Chamber'!AI52+'5C1Q_Advantage'!AI52+'5C1AF_JCFA-Laf'!AI52+'5C1W_Willow'!AI52+'5C1Z_Lincoln Prep'!AI52+'5C1AA_Laurel'!AI52+'5C1AB_Apex'!AI52+'5C1AC_Smothers'!AI52+'5C1AD_Greater'!AI52+'5C1R_Iberville'!AI52+'5C1N_Delta'!AI52+'5C1S_LC Col Prep'!AI52+'5C1T_Northeast'!AI52+'5C1U_Acadiana Ren'!AI52+'5C1I_LA Key'!AI52+'5C1V_Laf Ren'!AI52+'5C1O_Impact'!AI52+'5C1P_Vision'!AI52+'5C2_LAVCA'!AJ52+'5C1H_Southwest'!AI52+'5C1G_JS Clark'!AI52+'5C1AH_BRUP'!AI52+'5C1X_Tangi'!AI52+'5C1Y_GEO'!AI52+'5C1AI_Harmony'!AI52+'5C1AJ_Athlos'!AI52+'5C1AG_Collegiate'!AI52+'5C1M_GEO Mid'!AI52+Placeholder_Tallulah!AI52</f>
        <v>0</v>
      </c>
      <c r="AK52" s="68">
        <f>'5C1B_DArbonne'!AJ52+'5C1A_Madison'!AJ52+'5C1C_Intl High'!AJ52+'5C3_UnvView'!AK52+'5C1F_L.C. Charter'!AJ52+'5C1E_LFNO'!AJ52+'5C1D_NOMMA'!AJ52+'5C1AE_Noble Minds'!AJ52+'5C1J_Jeff Chamber'!AJ52+'5C1Q_Advantage'!AJ52+'5C1AF_JCFA-Laf'!AJ52+'5C1W_Willow'!AJ52+'5C1Z_Lincoln Prep'!AJ52+'5C1AA_Laurel'!AJ52+'5C1AB_Apex'!AJ52+'5C1AC_Smothers'!AJ52+'5C1AD_Greater'!AJ52+'5C1R_Iberville'!AJ52+'5C1N_Delta'!AJ52+'5C1S_LC Col Prep'!AJ52+'5C1T_Northeast'!AJ52+'5C1U_Acadiana Ren'!AJ52+'5C1I_LA Key'!AJ52+'5C1V_Laf Ren'!AJ52+'5C1O_Impact'!AJ52+'5C1P_Vision'!AJ52+'5C2_LAVCA'!AK52+'5C1H_Southwest'!AJ52+'5C1G_JS Clark'!AJ52+'5C1AH_BRUP'!AJ52+'5C1X_Tangi'!AJ52+'5C1Y_GEO'!AJ52+'5C1AI_Harmony'!AJ52+'5C1AJ_Athlos'!AJ52+'5C1AG_Collegiate'!AJ52+'5C1M_GEO Mid'!AJ52+Placeholder_Tallulah!AJ52</f>
        <v>0</v>
      </c>
      <c r="AL52" s="67">
        <f>'5C1B_DArbonne'!AK52+'5C1A_Madison'!AK52+'5C1C_Intl High'!AK52+'5C3_UnvView'!AL52+'5C1F_L.C. Charter'!AK52+'5C1E_LFNO'!AK52+'5C1D_NOMMA'!AK52+'5C1AE_Noble Minds'!AK52+'5C1J_Jeff Chamber'!AK52+'5C1Q_Advantage'!AK52+'5C1AF_JCFA-Laf'!AK52+'5C1W_Willow'!AK52+'5C1Z_Lincoln Prep'!AK52+'5C1AA_Laurel'!AK52+'5C1AB_Apex'!AK52+'5C1AC_Smothers'!AK52+'5C1AD_Greater'!AK52+'5C1R_Iberville'!AK52+'5C1N_Delta'!AK52+'5C1S_LC Col Prep'!AK52+'5C1T_Northeast'!AK52+'5C1U_Acadiana Ren'!AK52+'5C1I_LA Key'!AK52+'5C1V_Laf Ren'!AK52+'5C1O_Impact'!AK52+'5C1P_Vision'!AK52+'5C2_LAVCA'!AL52+'5C1H_Southwest'!AK52+'5C1G_JS Clark'!AK52+'5C1AH_BRUP'!AK52+'5C1X_Tangi'!AK52+'5C1Y_GEO'!AK52+'5C1AI_Harmony'!AK52+'5C1AJ_Athlos'!AK52+'5C1AG_Collegiate'!AK52+'5C1M_GEO Mid'!AK52+Placeholder_Tallulah!AK52</f>
        <v>0</v>
      </c>
      <c r="AM52" s="89">
        <f>'5C1B_DArbonne'!AL52+'5C1A_Madison'!AL52+'5C1C_Intl High'!AL52+'5C3_UnvView'!AM52+'5C1F_L.C. Charter'!AL52+'5C1E_LFNO'!AL52+'5C1D_NOMMA'!AL52+'5C1AE_Noble Minds'!AL52+'5C1J_Jeff Chamber'!AL52+'5C1Q_Advantage'!AL52+'5C1AF_JCFA-Laf'!AL52+'5C1W_Willow'!AL52+'5C1Z_Lincoln Prep'!AL52+'5C1AA_Laurel'!AL52+'5C1AB_Apex'!AL52+'5C1AC_Smothers'!AL52+'5C1AD_Greater'!AL52+'5C1R_Iberville'!AL52+'5C1N_Delta'!AL52+'5C1S_LC Col Prep'!AL52+'5C1T_Northeast'!AL52+'5C1U_Acadiana Ren'!AL52+'5C1I_LA Key'!AL52+'5C1V_Laf Ren'!AL52+'5C1O_Impact'!AL52+'5C1P_Vision'!AL52+'5C2_LAVCA'!AM52+'5C1H_Southwest'!AL52+'5C1G_JS Clark'!AL52+'5C1AH_BRUP'!AL52+'5C1X_Tangi'!AL52+'5C1Y_GEO'!AL52+'5C1AI_Harmony'!AL52+'5C1AJ_Athlos'!AL52+'5C1AG_Collegiate'!AL52+'5C1M_GEO Mid'!AL52+Placeholder_Tallulah!AL52</f>
        <v>106748</v>
      </c>
      <c r="AN52" s="70">
        <f>'5C1B_DArbonne'!AM52+'5C1A_Madison'!AM52+'5C1C_Intl High'!AM52+'5C3_UnvView'!AN52+'5C1F_L.C. Charter'!AM52+'5C1E_LFNO'!AM52+'5C1D_NOMMA'!AM52+'5C1AE_Noble Minds'!AM52+'5C1J_Jeff Chamber'!AM52+'5C1Q_Advantage'!AM52+'5C1AF_JCFA-Laf'!AM52+'5C1W_Willow'!AM52+'5C1Z_Lincoln Prep'!AM52+'5C1AA_Laurel'!AM52+'5C1AB_Apex'!AM52+'5C1AC_Smothers'!AM52+'5C1AD_Greater'!AM52+'5C1R_Iberville'!AM52+'5C1N_Delta'!AM52+'5C1S_LC Col Prep'!AM52+'5C1T_Northeast'!AM52+'5C1U_Acadiana Ren'!AM52+'5C1I_LA Key'!AM52+'5C1V_Laf Ren'!AM52+'5C1O_Impact'!AM52+'5C1P_Vision'!AM52+'5C2_LAVCA'!AN52+'5C1H_Southwest'!AM52+'5C1G_JS Clark'!AM52+'5C1AH_BRUP'!AM52+'5C1X_Tangi'!AM52+'5C1Y_GEO'!AM52+'5C1AI_Harmony'!AM52+'5C1AJ_Athlos'!AM52+'5C1AG_Collegiate'!AM52+'5C1M_GEO Mid'!AM52+Placeholder_Tallulah!AM52</f>
        <v>0</v>
      </c>
      <c r="AO52" s="89">
        <f>'5C1B_DArbonne'!AN52+'5C1A_Madison'!AN52+'5C1C_Intl High'!AN52+'5C3_UnvView'!AO52+'5C1F_L.C. Charter'!AN52+'5C1E_LFNO'!AN52+'5C1D_NOMMA'!AN52+'5C1AE_Noble Minds'!AN52+'5C1J_Jeff Chamber'!AN52+'5C1Q_Advantage'!AN52+'5C1AF_JCFA-Laf'!AN52+'5C1W_Willow'!AN52+'5C1Z_Lincoln Prep'!AN52+'5C1AA_Laurel'!AN52+'5C1AB_Apex'!AN52+'5C1AC_Smothers'!AN52+'5C1AD_Greater'!AN52+'5C1R_Iberville'!AN52+'5C1N_Delta'!AN52+'5C1S_LC Col Prep'!AN52+'5C1T_Northeast'!AN52+'5C1U_Acadiana Ren'!AN52+'5C1I_LA Key'!AN52+'5C1V_Laf Ren'!AN52+'5C1O_Impact'!AN52+'5C1P_Vision'!AN52+'5C2_LAVCA'!AO52+'5C1H_Southwest'!AN52+'5C1G_JS Clark'!AN52+'5C1AH_BRUP'!AN52+'5C1X_Tangi'!AN52+'5C1Y_GEO'!AN52+'5C1AI_Harmony'!AN52+'5C1AJ_Athlos'!AN52+'5C1AG_Collegiate'!AN52+'5C1M_GEO Mid'!AN52+Placeholder_Tallulah!AN52</f>
        <v>0</v>
      </c>
      <c r="AP52" s="68">
        <f>'5C1B_DArbonne'!AO52+'5C1A_Madison'!AO52+'5C1C_Intl High'!AO52+'5C3_UnvView'!AP52+'5C1F_L.C. Charter'!AO52+'5C1E_LFNO'!AO52+'5C1D_NOMMA'!AO52+'5C1AE_Noble Minds'!AO52+'5C1J_Jeff Chamber'!AO52+'5C1Q_Advantage'!AO52+'5C1AF_JCFA-Laf'!AO52+'5C1W_Willow'!AO52+'5C1Z_Lincoln Prep'!AO52+'5C1AA_Laurel'!AO52+'5C1AB_Apex'!AO52+'5C1AC_Smothers'!AO52+'5C1AD_Greater'!AO52+'5C1R_Iberville'!AO52+'5C1N_Delta'!AO52+'5C1S_LC Col Prep'!AO52+'5C1T_Northeast'!AO52+'5C1U_Acadiana Ren'!AO52+'5C1I_LA Key'!AO52+'5C1V_Laf Ren'!AO52+'5C1O_Impact'!AO52+'5C1P_Vision'!AO52+'5C2_LAVCA'!AP52+'5C1H_Southwest'!AO52+'5C1G_JS Clark'!AO52+'5C1AH_BRUP'!AO52+'5C1X_Tangi'!AO52+'5C1Y_GEO'!AO52+'5C1AI_Harmony'!AO52+'5C1AJ_Athlos'!AO52+'5C1AG_Collegiate'!AO52+'5C1M_GEO Mid'!AO52+Placeholder_Tallulah!AO52</f>
        <v>0</v>
      </c>
      <c r="AQ52" s="89">
        <f>'5C1B_DArbonne'!AP52+'5C1A_Madison'!AP52+'5C1C_Intl High'!AP52+'5C3_UnvView'!AQ52+'5C1F_L.C. Charter'!AP52+'5C1E_LFNO'!AP52+'5C1D_NOMMA'!AP52+'5C1AE_Noble Minds'!AP52+'5C1J_Jeff Chamber'!AP52+'5C1Q_Advantage'!AP52+'5C1AF_JCFA-Laf'!AP52+'5C1W_Willow'!AP52+'5C1Z_Lincoln Prep'!AP52+'5C1AA_Laurel'!AP52+'5C1AB_Apex'!AP52+'5C1AC_Smothers'!AP52+'5C1AD_Greater'!AP52+'5C1R_Iberville'!AP52+'5C1N_Delta'!AP52+'5C1S_LC Col Prep'!AP52+'5C1T_Northeast'!AP52+'5C1U_Acadiana Ren'!AP52+'5C1I_LA Key'!AP52+'5C1V_Laf Ren'!AP52+'5C1O_Impact'!AP52+'5C1P_Vision'!AP52+'5C2_LAVCA'!AQ52+'5C1H_Southwest'!AP52+'5C1G_JS Clark'!AP52+'5C1AH_BRUP'!AP52+'5C1X_Tangi'!AP52+'5C1Y_GEO'!AP52+'5C1AI_Harmony'!AP52+'5C1AJ_Athlos'!AP52+'5C1AG_Collegiate'!AP52+'5C1M_GEO Mid'!AP52+Placeholder_Tallulah!AP52</f>
        <v>0</v>
      </c>
      <c r="AR52" s="68">
        <f>'5C1B_DArbonne'!AQ52+'5C1A_Madison'!AQ52+'5C1C_Intl High'!AQ52+'5C3_UnvView'!AR52+'5C1F_L.C. Charter'!AQ52+'5C1E_LFNO'!AQ52+'5C1D_NOMMA'!AQ52+'5C1AE_Noble Minds'!AQ52+'5C1J_Jeff Chamber'!AQ52+'5C1Q_Advantage'!AQ52+'5C1AF_JCFA-Laf'!AQ52+'5C1W_Willow'!AQ52+'5C1Z_Lincoln Prep'!AQ52+'5C1AA_Laurel'!AQ52+'5C1AB_Apex'!AQ52+'5C1AC_Smothers'!AQ52+'5C1AD_Greater'!AQ52+'5C1R_Iberville'!AQ52+'5C1N_Delta'!AQ52+'5C1S_LC Col Prep'!AQ52+'5C1T_Northeast'!AQ52+'5C1U_Acadiana Ren'!AQ52+'5C1I_LA Key'!AQ52+'5C1V_Laf Ren'!AQ52+'5C1O_Impact'!AQ52+'5C1P_Vision'!AQ52+'5C2_LAVCA'!AR52+'5C1H_Southwest'!AQ52+'5C1G_JS Clark'!AQ52+'5C1AH_BRUP'!AQ52+'5C1X_Tangi'!AQ52+'5C1Y_GEO'!AQ52+'5C1AI_Harmony'!AQ52+'5C1AJ_Athlos'!AQ52+'5C1AG_Collegiate'!AQ52+'5C1M_GEO Mid'!AQ52+Placeholder_Tallulah!AQ52</f>
        <v>0</v>
      </c>
      <c r="AS52" s="68">
        <f>'5C1B_DArbonne'!AR52+'5C1A_Madison'!AR52+'5C1C_Intl High'!AR52+'5C3_UnvView'!AS52+'5C1F_L.C. Charter'!AR52+'5C1E_LFNO'!AR52+'5C1D_NOMMA'!AR52+'5C1AE_Noble Minds'!AR52+'5C1J_Jeff Chamber'!AR52+'5C1Q_Advantage'!AR52+'5C1AF_JCFA-Laf'!AR52+'5C1W_Willow'!AR52+'5C1Z_Lincoln Prep'!AR52+'5C1AA_Laurel'!AR52+'5C1AB_Apex'!AR52+'5C1AC_Smothers'!AR52+'5C1AD_Greater'!AR52+'5C1R_Iberville'!AR52+'5C1N_Delta'!AR52+'5C1S_LC Col Prep'!AR52+'5C1T_Northeast'!AR52+'5C1U_Acadiana Ren'!AR52+'5C1I_LA Key'!AR52+'5C1V_Laf Ren'!AR52+'5C1O_Impact'!AR52+'5C1P_Vision'!AR52+'5C2_LAVCA'!AS52+'5C1H_Southwest'!AR52+'5C1G_JS Clark'!AR52+'5C1AH_BRUP'!AR52+'5C1X_Tangi'!AR52+'5C1Y_GEO'!AR52+'5C1AI_Harmony'!AR52+'5C1AJ_Athlos'!AR52+'5C1AG_Collegiate'!AR52+'5C1M_GEO Mid'!AR52+Placeholder_Tallulah!AR52</f>
        <v>0</v>
      </c>
      <c r="AT52" s="89">
        <f>'5C1B_DArbonne'!AS52+'5C1A_Madison'!AS52+'5C1C_Intl High'!AS52+'5C3_UnvView'!AT52+'5C1F_L.C. Charter'!AS52+'5C1E_LFNO'!AS52+'5C1D_NOMMA'!AS52+'5C1AE_Noble Minds'!AS52+'5C1J_Jeff Chamber'!AS52+'5C1Q_Advantage'!AS52+'5C1AF_JCFA-Laf'!AS52+'5C1W_Willow'!AS52+'5C1Z_Lincoln Prep'!AS52+'5C1AA_Laurel'!AS52+'5C1AB_Apex'!AS52+'5C1AC_Smothers'!AS52+'5C1AD_Greater'!AS52+'5C1R_Iberville'!AS52+'5C1N_Delta'!AS52+'5C1S_LC Col Prep'!AS52+'5C1T_Northeast'!AS52+'5C1U_Acadiana Ren'!AS52+'5C1I_LA Key'!AS52+'5C1V_Laf Ren'!AS52+'5C1O_Impact'!AS52+'5C1P_Vision'!AS52+'5C2_LAVCA'!AT52+'5C1H_Southwest'!AS52+'5C1G_JS Clark'!AS52+'5C1AH_BRUP'!AS52+'5C1X_Tangi'!AS52+'5C1Y_GEO'!AS52+'5C1AI_Harmony'!AS52+'5C1AJ_Athlos'!AS52+'5C1AG_Collegiate'!AS52+'5C1M_GEO Mid'!AS52+Placeholder_Tallulah!AS52</f>
        <v>6899</v>
      </c>
      <c r="AU52" s="69">
        <f t="shared" si="1"/>
        <v>0</v>
      </c>
      <c r="AV52" s="86">
        <f t="shared" si="2"/>
        <v>6899</v>
      </c>
      <c r="AW52" s="189"/>
      <c r="AX52" s="65" t="e">
        <f>'5C1B_DArbonne'!AU52+'5C1A_Madison'!AU52+'5C1C_Intl High'!AU52+'5C3_UnvView'!AV52+'5C1F_L.C. Charter'!AU52+'5C1E_LFNO'!AU52+'5C1D_NOMMA'!AU52+'5C1AE_Noble Minds'!AU52+'5C1J_Jeff Chamber'!AU52+'5C1Q_Advantage'!AU52+'5C1AF_JCFA-Laf'!AU52+'5C1W_Willow'!AU52+'5C1Z_Lincoln Prep'!AU52+'5C1AA_Laurel'!AU52+'5C1AB_Apex'!AU52+'5C1AC_Smothers'!AU52+'5C1AD_Greater'!AU52+'5C1R_Iberville'!AU52+'5C1N_Delta'!AU52+'5C1S_LC Col Prep'!AU52+'5C1T_Northeast'!AU52+'5C1U_Acadiana Ren'!AU52+'5C1I_LA Key'!AU52+'5C1V_Laf Ren'!AU52+'5C1O_Impact'!AU52+'5C1P_Vision'!AU52+'5C2_LAVCA'!AV52+'5C1H_Southwest'!AU52+'5C1G_JS Clark'!AU52+'5C1AH_BRUP'!AU52+'5C1X_Tangi'!AU52+'5C1Y_GEO'!AU52+'5C1AI_Harmony'!AU52+'5C1AJ_Athlos'!AU52+'5C1AG_Collegiate'!AU52+'5C1M_GEO Mid'!AU52+Placeholder_Tallulah!#REF!</f>
        <v>#REF!</v>
      </c>
      <c r="AY52" s="65">
        <f t="shared" si="3"/>
        <v>0</v>
      </c>
      <c r="AZ52" s="65" t="e">
        <f t="shared" si="4"/>
        <v>#REF!</v>
      </c>
    </row>
    <row r="53" spans="1:52" ht="16.149999999999999" customHeight="1" x14ac:dyDescent="0.2">
      <c r="A53" s="54">
        <v>47</v>
      </c>
      <c r="B53" s="55" t="s">
        <v>53</v>
      </c>
      <c r="C53" s="319">
        <f>'5C1B_DArbonne'!C53+'5C1A_Madison'!C53+'5C1C_Intl High'!C53+'5C3_UnvView'!C53+'5C1F_L.C. Charter'!C53+'5C1E_LFNO'!C53+'5C1D_NOMMA'!C53+'5C1AE_Noble Minds'!C53+'5C1J_Jeff Chamber'!C53+'5C1Q_Advantage'!C53+'5C1AF_JCFA-Laf'!C53+'5C1W_Willow'!C53+'5C1Z_Lincoln Prep'!C53+'5C1AA_Laurel'!C53+'5C1AB_Apex'!C53+'5C1AC_Smothers'!C53+'5C1AD_Greater'!C53+'5C1R_Iberville'!C53+'5C1N_Delta'!C53+'5C1S_LC Col Prep'!C53+'5C1T_Northeast'!C53+'5C1U_Acadiana Ren'!C53+'5C1I_LA Key'!C53+'5C1V_Laf Ren'!C53+'5C1O_Impact'!C53+'5C1P_Vision'!C53+'5C2_LAVCA'!C53+'5C1H_Southwest'!C53+'5C1G_JS Clark'!C53+'5C1AH_BRUP'!C53+'5C1X_Tangi'!C53+'5C1Y_GEO'!C53+'5C1AI_Harmony'!C53+'5C1AJ_Athlos'!C53+'5C1AG_Collegiate'!C53+'5C1M_GEO Mid'!C53+Placeholder_Tallulah!C53</f>
        <v>0</v>
      </c>
      <c r="D53" s="56">
        <f>'Source Data'!H53</f>
        <v>2851.064211175285</v>
      </c>
      <c r="E53" s="74">
        <f>'5C1B_DArbonne'!E53+'5C1A_Madison'!E53+'5C1C_Intl High'!E53+'5C3_UnvView'!E53+'5C1F_L.C. Charter'!E53+'5C1E_LFNO'!E53+'5C1D_NOMMA'!E53+'5C1AE_Noble Minds'!E53+'5C1J_Jeff Chamber'!E53+'5C1Q_Advantage'!E53+'5C1AF_JCFA-Laf'!E53+'5C1W_Willow'!E53+'5C1Z_Lincoln Prep'!E53+'5C1AA_Laurel'!E53+'5C1AB_Apex'!E53+'5C1AC_Smothers'!E53+'5C1AD_Greater'!E53+'5C1R_Iberville'!E53+'5C1N_Delta'!E53+'5C1S_LC Col Prep'!E53+'5C1T_Northeast'!E53+'5C1U_Acadiana Ren'!E53+'5C1I_LA Key'!E53+'5C1V_Laf Ren'!E53+'5C1O_Impact'!E53+'5C1P_Vision'!E53+'5C2_LAVCA'!E53+'5C1H_Southwest'!E53+'5C1G_JS Clark'!E53+'5C1AH_BRUP'!E53+'5C1X_Tangi'!E53+'5C1Y_GEO'!E53+'5C1AI_Harmony'!E53+'5C1AJ_Athlos'!E53+'5C1AG_Collegiate'!E53+'5C1M_GEO Mid'!E53+Placeholder_Tallulah!E53</f>
        <v>0</v>
      </c>
      <c r="F53" s="337">
        <f>'5C1B_DArbonne'!F53+'5C1A_Madison'!F53+'5C1C_Intl High'!F53+'5C3_UnvView'!F53+'5C1F_L.C. Charter'!F53+'5C1E_LFNO'!F53+'5C1D_NOMMA'!F53+'5C1AE_Noble Minds'!F53+'5C1J_Jeff Chamber'!F53+'5C1Q_Advantage'!F53+'5C1AF_JCFA-Laf'!F53+'5C1W_Willow'!F53+'5C1Z_Lincoln Prep'!F53+'5C1AA_Laurel'!F53+'5C1AB_Apex'!F53+'5C1AC_Smothers'!F53+'5C1AD_Greater'!F53+'5C1R_Iberville'!F53+'5C1N_Delta'!F53+'5C1S_LC Col Prep'!F53+'5C1T_Northeast'!F53+'5C1U_Acadiana Ren'!F53+'5C1I_LA Key'!F53+'5C1V_Laf Ren'!F53+'5C1O_Impact'!F53+'5C1P_Vision'!F53+'5C2_LAVCA'!F53+'5C1H_Southwest'!F53+'5C1G_JS Clark'!F53+'5C1AH_BRUP'!F53+'5C1X_Tangi'!F53+'5C1Y_GEO'!F53+'5C1AI_Harmony'!F53+'5C1AJ_Athlos'!F53+'5C1AG_Collegiate'!F53+'5C1M_GEO Mid'!F53+Placeholder_Tallulah!F53</f>
        <v>0</v>
      </c>
      <c r="G53" s="56">
        <f>'Source Data'!I53</f>
        <v>340.85181534745152</v>
      </c>
      <c r="H53" s="74">
        <f>'5C1B_DArbonne'!H53+'5C1A_Madison'!H53+'5C1C_Intl High'!H53+'5C3_UnvView'!H53+'5C1F_L.C. Charter'!H53+'5C1E_LFNO'!H53+'5C1D_NOMMA'!H53+'5C1AE_Noble Minds'!H53+'5C1J_Jeff Chamber'!H53+'5C1Q_Advantage'!H53+'5C1AF_JCFA-Laf'!H53+'5C1W_Willow'!H53+'5C1Z_Lincoln Prep'!H53+'5C1AA_Laurel'!H53+'5C1AB_Apex'!H53+'5C1AC_Smothers'!H53+'5C1AD_Greater'!H53+'5C1R_Iberville'!H53+'5C1N_Delta'!H53+'5C1S_LC Col Prep'!H53+'5C1T_Northeast'!H53+'5C1U_Acadiana Ren'!H53+'5C1I_LA Key'!H53+'5C1V_Laf Ren'!H53+'5C1O_Impact'!H53+'5C1P_Vision'!H53+'5C2_LAVCA'!H53+'5C1H_Southwest'!H53+'5C1G_JS Clark'!H53+'5C1AH_BRUP'!H53+'5C1X_Tangi'!H53+'5C1Y_GEO'!H53+'5C1AI_Harmony'!H53+'5C1AJ_Athlos'!H53+'5C1AG_Collegiate'!H53+'5C1M_GEO Mid'!H53+Placeholder_Tallulah!H53</f>
        <v>0</v>
      </c>
      <c r="I53" s="337">
        <f>'5C1B_DArbonne'!I53+'5C1A_Madison'!I53+'5C1C_Intl High'!I53+'5C3_UnvView'!I53+'5C1F_L.C. Charter'!I53+'5C1E_LFNO'!I53+'5C1D_NOMMA'!I53+'5C1AE_Noble Minds'!I53+'5C1J_Jeff Chamber'!I53+'5C1Q_Advantage'!I53+'5C1AF_JCFA-Laf'!I53+'5C1W_Willow'!I53+'5C1Z_Lincoln Prep'!I53+'5C1AA_Laurel'!I53+'5C1AB_Apex'!I53+'5C1AC_Smothers'!I53+'5C1AD_Greater'!I53+'5C1R_Iberville'!I53+'5C1N_Delta'!I53+'5C1S_LC Col Prep'!I53+'5C1T_Northeast'!I53+'5C1U_Acadiana Ren'!I53+'5C1I_LA Key'!I53+'5C1V_Laf Ren'!I53+'5C1O_Impact'!I53+'5C1P_Vision'!I53+'5C2_LAVCA'!I53+'5C1H_Southwest'!I53+'5C1G_JS Clark'!I53+'5C1AH_BRUP'!I53+'5C1X_Tangi'!I53+'5C1Y_GEO'!I53+'5C1AI_Harmony'!I53+'5C1AJ_Athlos'!I53+'5C1AG_Collegiate'!I53+'5C1M_GEO Mid'!I53+Placeholder_Tallulah!I53</f>
        <v>0</v>
      </c>
      <c r="J53" s="56">
        <f>'Source Data'!J53</f>
        <v>92.959586003850404</v>
      </c>
      <c r="K53" s="74">
        <f>'5C1B_DArbonne'!K53+'5C1A_Madison'!K53+'5C1C_Intl High'!K53+'5C3_UnvView'!K53+'5C1F_L.C. Charter'!K53+'5C1E_LFNO'!K53+'5C1D_NOMMA'!K53+'5C1AE_Noble Minds'!K53+'5C1J_Jeff Chamber'!K53+'5C1Q_Advantage'!K53+'5C1AF_JCFA-Laf'!K53+'5C1W_Willow'!K53+'5C1Z_Lincoln Prep'!K53+'5C1AA_Laurel'!K53+'5C1AB_Apex'!K53+'5C1AC_Smothers'!K53+'5C1AD_Greater'!K53+'5C1R_Iberville'!K53+'5C1N_Delta'!K53+'5C1S_LC Col Prep'!K53+'5C1T_Northeast'!K53+'5C1U_Acadiana Ren'!K53+'5C1I_LA Key'!K53+'5C1V_Laf Ren'!K53+'5C1O_Impact'!K53+'5C1P_Vision'!K53+'5C2_LAVCA'!K53+'5C1H_Southwest'!K53+'5C1G_JS Clark'!K53+'5C1AH_BRUP'!K53+'5C1X_Tangi'!K53+'5C1Y_GEO'!K53+'5C1AI_Harmony'!K53+'5C1AJ_Athlos'!K53+'5C1AG_Collegiate'!K53+'5C1M_GEO Mid'!K53+Placeholder_Tallulah!K53</f>
        <v>0</v>
      </c>
      <c r="L53" s="337">
        <f>'5C1B_DArbonne'!L53+'5C1A_Madison'!L53+'5C1C_Intl High'!L53+'5C3_UnvView'!L53+'5C1F_L.C. Charter'!L53+'5C1E_LFNO'!L53+'5C1D_NOMMA'!L53+'5C1AE_Noble Minds'!L53+'5C1J_Jeff Chamber'!L53+'5C1Q_Advantage'!L53+'5C1AF_JCFA-Laf'!L53+'5C1W_Willow'!L53+'5C1Z_Lincoln Prep'!L53+'5C1AA_Laurel'!L53+'5C1AB_Apex'!L53+'5C1AC_Smothers'!L53+'5C1AD_Greater'!L53+'5C1R_Iberville'!L53+'5C1N_Delta'!L53+'5C1S_LC Col Prep'!L53+'5C1T_Northeast'!L53+'5C1U_Acadiana Ren'!L53+'5C1I_LA Key'!L53+'5C1V_Laf Ren'!L53+'5C1O_Impact'!L53+'5C1P_Vision'!L53+'5C2_LAVCA'!L53+'5C1H_Southwest'!L53+'5C1G_JS Clark'!L53+'5C1AH_BRUP'!L53+'5C1X_Tangi'!L53+'5C1Y_GEO'!L53+'5C1AI_Harmony'!L53+'5C1AJ_Athlos'!L53+'5C1AG_Collegiate'!L53+'5C1M_GEO Mid'!L53+Placeholder_Tallulah!L53</f>
        <v>0</v>
      </c>
      <c r="M53" s="56">
        <f>'Source Data'!K53</f>
        <v>2323.9896500962604</v>
      </c>
      <c r="N53" s="74">
        <f>'5C1B_DArbonne'!N53+'5C1A_Madison'!N53+'5C1C_Intl High'!N53+'5C3_UnvView'!N53+'5C1F_L.C. Charter'!N53+'5C1E_LFNO'!N53+'5C1D_NOMMA'!N53+'5C1AE_Noble Minds'!N53+'5C1J_Jeff Chamber'!N53+'5C1Q_Advantage'!N53+'5C1AF_JCFA-Laf'!N53+'5C1W_Willow'!N53+'5C1Z_Lincoln Prep'!N53+'5C1AA_Laurel'!N53+'5C1AB_Apex'!N53+'5C1AC_Smothers'!N53+'5C1AD_Greater'!N53+'5C1R_Iberville'!N53+'5C1N_Delta'!N53+'5C1S_LC Col Prep'!N53+'5C1T_Northeast'!N53+'5C1U_Acadiana Ren'!N53+'5C1I_LA Key'!N53+'5C1V_Laf Ren'!N53+'5C1O_Impact'!N53+'5C1P_Vision'!N53+'5C2_LAVCA'!N53+'5C1H_Southwest'!N53+'5C1G_JS Clark'!N53+'5C1AH_BRUP'!N53+'5C1X_Tangi'!N53+'5C1Y_GEO'!N53+'5C1AI_Harmony'!N53+'5C1AJ_Athlos'!N53+'5C1AG_Collegiate'!N53+'5C1M_GEO Mid'!N53+Placeholder_Tallulah!N53</f>
        <v>0</v>
      </c>
      <c r="O53" s="337">
        <f>'5C1B_DArbonne'!O53+'5C1A_Madison'!O53+'5C1C_Intl High'!O53+'5C3_UnvView'!O53+'5C1F_L.C. Charter'!O53+'5C1E_LFNO'!O53+'5C1D_NOMMA'!O53+'5C1AE_Noble Minds'!O53+'5C1J_Jeff Chamber'!O53+'5C1Q_Advantage'!O53+'5C1AF_JCFA-Laf'!O53+'5C1W_Willow'!O53+'5C1Z_Lincoln Prep'!O53+'5C1AA_Laurel'!O53+'5C1AB_Apex'!O53+'5C1AC_Smothers'!O53+'5C1AD_Greater'!O53+'5C1R_Iberville'!O53+'5C1N_Delta'!O53+'5C1S_LC Col Prep'!O53+'5C1T_Northeast'!O53+'5C1U_Acadiana Ren'!O53+'5C1I_LA Key'!O53+'5C1V_Laf Ren'!O53+'5C1O_Impact'!O53+'5C1P_Vision'!O53+'5C2_LAVCA'!O53+'5C1H_Southwest'!O53+'5C1G_JS Clark'!O53+'5C1AH_BRUP'!O53+'5C1X_Tangi'!O53+'5C1Y_GEO'!O53+'5C1AI_Harmony'!O53+'5C1AJ_Athlos'!O53+'5C1AG_Collegiate'!O53+'5C1M_GEO Mid'!O53+Placeholder_Tallulah!O53</f>
        <v>0</v>
      </c>
      <c r="P53" s="56">
        <f>'Source Data'!L53</f>
        <v>929.59586003850404</v>
      </c>
      <c r="Q53" s="74">
        <f>'5C1B_DArbonne'!Q53+'5C1A_Madison'!Q53+'5C1C_Intl High'!Q53+'5C3_UnvView'!Q53+'5C1F_L.C. Charter'!Q53+'5C1E_LFNO'!Q53+'5C1D_NOMMA'!Q53+'5C1AE_Noble Minds'!Q53+'5C1J_Jeff Chamber'!Q53+'5C1Q_Advantage'!Q53+'5C1AF_JCFA-Laf'!Q53+'5C1W_Willow'!Q53+'5C1Z_Lincoln Prep'!Q53+'5C1AA_Laurel'!Q53+'5C1AB_Apex'!Q53+'5C1AC_Smothers'!Q53+'5C1AD_Greater'!Q53+'5C1R_Iberville'!Q53+'5C1N_Delta'!Q53+'5C1S_LC Col Prep'!Q53+'5C1T_Northeast'!Q53+'5C1U_Acadiana Ren'!Q53+'5C1I_LA Key'!Q53+'5C1V_Laf Ren'!Q53+'5C1O_Impact'!Q53+'5C1P_Vision'!Q53+'5C2_LAVCA'!Q53+'5C1H_Southwest'!Q53+'5C1G_JS Clark'!Q53+'5C1AH_BRUP'!Q53+'5C1X_Tangi'!Q53+'5C1Y_GEO'!Q53+'5C1AI_Harmony'!Q53+'5C1AJ_Athlos'!Q53+'5C1AG_Collegiate'!Q53+'5C1M_GEO Mid'!Q53+Placeholder_Tallulah!Q53</f>
        <v>0</v>
      </c>
      <c r="R53" s="93">
        <f>'5C1B_DArbonne'!R53+'5C1A_Madison'!R53+'5C1C_Intl High'!R53+'5C3_UnvView'!R53+'5C1F_L.C. Charter'!R53+'5C1E_LFNO'!R53+'5C1D_NOMMA'!R53+'5C1AE_Noble Minds'!R53+'5C1J_Jeff Chamber'!R53+'5C1Q_Advantage'!R53+'5C1AF_JCFA-Laf'!R53+'5C1W_Willow'!R53+'5C1Z_Lincoln Prep'!R53+'5C1AA_Laurel'!R53+'5C1AB_Apex'!R53+'5C1AC_Smothers'!R53+'5C1AD_Greater'!R53+'5C1R_Iberville'!R53+'5C1N_Delta'!R53+'5C1S_LC Col Prep'!R53+'5C1T_Northeast'!R53+'5C1U_Acadiana Ren'!R53+'5C1I_LA Key'!R53+'5C1V_Laf Ren'!R53+'5C1O_Impact'!R53+'5C1P_Vision'!R53+'5C2_LAVCA'!R53+'5C1H_Southwest'!R53+'5C1G_JS Clark'!R53+'5C1AH_BRUP'!R53+'5C1X_Tangi'!R53+'5C1Y_GEO'!R53+'5C1AI_Harmony'!R53+'5C1AJ_Athlos'!R53+'5C1AG_Collegiate'!R53+'5C1M_GEO Mid'!R53+Placeholder_Tallulah!R53</f>
        <v>256918</v>
      </c>
      <c r="S53" s="1373">
        <f>'5C3_UnvView'!S53+'5C2_LAVCA'!S53</f>
        <v>1252</v>
      </c>
      <c r="T53" s="56">
        <f>'5C1B_DArbonne'!S53+'5C1A_Madison'!S53+'5C1C_Intl High'!S53+'5C3_UnvView'!T53+'5C1F_L.C. Charter'!S53+'5C1E_LFNO'!S53+'5C1D_NOMMA'!S53+'5C1AE_Noble Minds'!S53+'5C1J_Jeff Chamber'!S53+'5C1Q_Advantage'!S53+'5C1AF_JCFA-Laf'!S53+'5C1W_Willow'!S53+'5C1Z_Lincoln Prep'!S53+'5C1AA_Laurel'!S53+'5C1AB_Apex'!S53+'5C1AC_Smothers'!S53+'5C1AD_Greater'!S53+'5C1R_Iberville'!S53+'5C1N_Delta'!S53+'5C1S_LC Col Prep'!S53+'5C1T_Northeast'!S53+'5C1U_Acadiana Ren'!S53+'5C1I_LA Key'!S53+'5C1V_Laf Ren'!S53+'5C1O_Impact'!S53+'5C1P_Vision'!S53+'5C2_LAVCA'!T53+'5C1H_Southwest'!S53+'5C1G_JS Clark'!S53+'5C1AH_BRUP'!S53+'5C1X_Tangi'!S53+'5C1Y_GEO'!S53+'5C1AI_Harmony'!S53+'5C1AJ_Athlos'!S53+'5C1AG_Collegiate'!S53+'5C1M_GEO Mid'!S53+Placeholder_Tallulah!S53</f>
        <v>0</v>
      </c>
      <c r="U53" s="56">
        <f>'5C1B_DArbonne'!T53+'5C1A_Madison'!T53+'5C1C_Intl High'!T53+'5C3_UnvView'!U53+'5C1F_L.C. Charter'!T53+'5C1E_LFNO'!T53+'5C1D_NOMMA'!T53+'5C1AE_Noble Minds'!T53+'5C1J_Jeff Chamber'!T53+'5C1Q_Advantage'!T53+'5C1AF_JCFA-Laf'!T53+'5C1W_Willow'!T53+'5C1Z_Lincoln Prep'!T53+'5C1AA_Laurel'!T53+'5C1AB_Apex'!T53+'5C1AC_Smothers'!T53+'5C1AD_Greater'!T53+'5C1R_Iberville'!T53+'5C1N_Delta'!T53+'5C1S_LC Col Prep'!T53+'5C1T_Northeast'!T53+'5C1U_Acadiana Ren'!T53+'5C1I_LA Key'!T53+'5C1V_Laf Ren'!T53+'5C1O_Impact'!T53+'5C1P_Vision'!T53+'5C2_LAVCA'!U53+'5C1H_Southwest'!T53+'5C1G_JS Clark'!T53+'5C1AH_BRUP'!T53+'5C1X_Tangi'!T53+'5C1Y_GEO'!T53+'5C1AI_Harmony'!T53+'5C1AJ_Athlos'!T53+'5C1AG_Collegiate'!T53+'5C1M_GEO Mid'!T53+Placeholder_Tallulah!T53</f>
        <v>0</v>
      </c>
      <c r="V53" s="57">
        <f>'5C1B_DArbonne'!U53+'5C1A_Madison'!U53+'5C1C_Intl High'!U53+'5C3_UnvView'!V53+'5C1F_L.C. Charter'!U53+'5C1E_LFNO'!U53+'5C1D_NOMMA'!U53+'5C1AE_Noble Minds'!U53+'5C1J_Jeff Chamber'!U53+'5C1Q_Advantage'!U53+'5C1AF_JCFA-Laf'!U53+'5C1W_Willow'!U53+'5C1Z_Lincoln Prep'!U53+'5C1AA_Laurel'!U53+'5C1AB_Apex'!U53+'5C1AC_Smothers'!U53+'5C1AD_Greater'!U53+'5C1R_Iberville'!U53+'5C1N_Delta'!U53+'5C1S_LC Col Prep'!U53+'5C1T_Northeast'!U53+'5C1U_Acadiana Ren'!U53+'5C1I_LA Key'!U53+'5C1V_Laf Ren'!U53+'5C1O_Impact'!U53+'5C1P_Vision'!U53+'5C2_LAVCA'!V53+'5C1H_Southwest'!U53+'5C1G_JS Clark'!U53+'5C1AH_BRUP'!U53+'5C1X_Tangi'!U53+'5C1Y_GEO'!U53+'5C1AI_Harmony'!U53+'5C1AJ_Athlos'!U53+'5C1AG_Collegiate'!U53+'5C1M_GEO Mid'!U53+Placeholder_Tallulah!U53</f>
        <v>0</v>
      </c>
      <c r="W53" s="93">
        <f>'5C1B_DArbonne'!V53+'5C1A_Madison'!V53+'5C1C_Intl High'!V53+'5C3_UnvView'!W53+'5C1F_L.C. Charter'!V53+'5C1E_LFNO'!V53+'5C1D_NOMMA'!V53+'5C1AE_Noble Minds'!V53+'5C1J_Jeff Chamber'!V53+'5C1Q_Advantage'!V53+'5C1AF_JCFA-Laf'!V53+'5C1W_Willow'!V53+'5C1Z_Lincoln Prep'!V53+'5C1AA_Laurel'!V53+'5C1AB_Apex'!V53+'5C1AC_Smothers'!V53+'5C1AD_Greater'!V53+'5C1R_Iberville'!V53+'5C1N_Delta'!V53+'5C1S_LC Col Prep'!V53+'5C1T_Northeast'!V53+'5C1U_Acadiana Ren'!V53+'5C1I_LA Key'!V53+'5C1V_Laf Ren'!V53+'5C1O_Impact'!V53+'5C1P_Vision'!V53+'5C2_LAVCA'!W53+'5C1H_Southwest'!V53+'5C1G_JS Clark'!V53+'5C1AH_BRUP'!V53+'5C1X_Tangi'!V53+'5C1Y_GEO'!V53+'5C1AI_Harmony'!V53+'5C1AJ_Athlos'!V53+'5C1AG_Collegiate'!V53+'5C1M_GEO Mid'!V53+Placeholder_Tallulah!V53</f>
        <v>0</v>
      </c>
      <c r="X53" s="74">
        <f>'5C1B_DArbonne'!W53+'5C1A_Madison'!W53+'5C1C_Intl High'!W53+'5C3_UnvView'!X53+'5C1F_L.C. Charter'!W53+'5C1E_LFNO'!W53+'5C1D_NOMMA'!W53+'5C1AE_Noble Minds'!W53+'5C1J_Jeff Chamber'!W53+'5C1Q_Advantage'!W53+'5C1AF_JCFA-Laf'!W53+'5C1W_Willow'!W53+'5C1Z_Lincoln Prep'!W53+'5C1AA_Laurel'!W53+'5C1AB_Apex'!W53+'5C1AC_Smothers'!W53+'5C1AD_Greater'!W53+'5C1R_Iberville'!W53+'5C1N_Delta'!W53+'5C1S_LC Col Prep'!W53+'5C1T_Northeast'!W53+'5C1U_Acadiana Ren'!W53+'5C1I_LA Key'!W53+'5C1V_Laf Ren'!W53+'5C1O_Impact'!W53+'5C1P_Vision'!W53+'5C2_LAVCA'!X53+'5C1H_Southwest'!W53+'5C1G_JS Clark'!W53+'5C1AH_BRUP'!W53+'5C1X_Tangi'!W53+'5C1Y_GEO'!W53+'5C1AI_Harmony'!W53+'5C1AJ_Athlos'!W53+'5C1AG_Collegiate'!W53+'5C1M_GEO Mid'!W53+Placeholder_Tallulah!W53</f>
        <v>0</v>
      </c>
      <c r="Y53" s="93">
        <f>'5C1B_DArbonne'!X53+'5C1A_Madison'!X53+'5C1C_Intl High'!X53+'5C3_UnvView'!Y53+'5C1F_L.C. Charter'!X53+'5C1E_LFNO'!X53+'5C1D_NOMMA'!X53+'5C1AE_Noble Minds'!X53+'5C1J_Jeff Chamber'!X53+'5C1Q_Advantage'!X53+'5C1AF_JCFA-Laf'!X53+'5C1W_Willow'!X53+'5C1Z_Lincoln Prep'!X53+'5C1AA_Laurel'!X53+'5C1AB_Apex'!X53+'5C1AC_Smothers'!X53+'5C1AD_Greater'!X53+'5C1R_Iberville'!X53+'5C1N_Delta'!X53+'5C1S_LC Col Prep'!X53+'5C1T_Northeast'!X53+'5C1U_Acadiana Ren'!X53+'5C1I_LA Key'!X53+'5C1V_Laf Ren'!X53+'5C1O_Impact'!X53+'5C1P_Vision'!X53+'5C2_LAVCA'!Y53+'5C1H_Southwest'!X53+'5C1G_JS Clark'!X53+'5C1AH_BRUP'!X53+'5C1X_Tangi'!X53+'5C1Y_GEO'!X53+'5C1AI_Harmony'!X53+'5C1AJ_Athlos'!X53+'5C1AG_Collegiate'!X53+'5C1M_GEO Mid'!X53+Placeholder_Tallulah!X53</f>
        <v>0</v>
      </c>
      <c r="Z53" s="56">
        <f>'5C1B_DArbonne'!Y53+'5C1A_Madison'!Y53+'5C1C_Intl High'!Y53+'5C3_UnvView'!Z53+'5C1F_L.C. Charter'!Y53+'5C1E_LFNO'!Y53+'5C1D_NOMMA'!Y53+'5C1AE_Noble Minds'!Y53+'5C1J_Jeff Chamber'!Y53+'5C1Q_Advantage'!Y53+'5C1AF_JCFA-Laf'!Y53+'5C1W_Willow'!Y53+'5C1Z_Lincoln Prep'!Y53+'5C1AA_Laurel'!Y53+'5C1AB_Apex'!Y53+'5C1AC_Smothers'!Y53+'5C1AD_Greater'!Y53+'5C1R_Iberville'!Y53+'5C1N_Delta'!Y53+'5C1S_LC Col Prep'!Y53+'5C1T_Northeast'!Y53+'5C1U_Acadiana Ren'!Y53+'5C1I_LA Key'!Y53+'5C1V_Laf Ren'!Y53+'5C1O_Impact'!Y53+'5C1P_Vision'!Y53+'5C2_LAVCA'!Z53+'5C1H_Southwest'!Y53+'5C1G_JS Clark'!Y53+'5C1AH_BRUP'!Y53+'5C1X_Tangi'!Y53+'5C1Y_GEO'!Y53+'5C1AI_Harmony'!Y53+'5C1AJ_Athlos'!Y53+'5C1AG_Collegiate'!Y53+'5C1M_GEO Mid'!Y53+Placeholder_Tallulah!Y53</f>
        <v>0</v>
      </c>
      <c r="AA53" s="93">
        <f>'5C1B_DArbonne'!Z53+'5C1A_Madison'!Z53+'5C1C_Intl High'!Z53+'5C3_UnvView'!AA53+'5C1F_L.C. Charter'!Z53+'5C1E_LFNO'!Z53+'5C1D_NOMMA'!Z53+'5C1AE_Noble Minds'!Z53+'5C1J_Jeff Chamber'!Z53+'5C1Q_Advantage'!Z53+'5C1AF_JCFA-Laf'!Z53+'5C1W_Willow'!Z53+'5C1Z_Lincoln Prep'!Z53+'5C1AA_Laurel'!Z53+'5C1AB_Apex'!Z53+'5C1AC_Smothers'!Z53+'5C1AD_Greater'!Z53+'5C1R_Iberville'!Z53+'5C1N_Delta'!Z53+'5C1S_LC Col Prep'!Z53+'5C1T_Northeast'!Z53+'5C1U_Acadiana Ren'!Z53+'5C1I_LA Key'!Z53+'5C1V_Laf Ren'!Z53+'5C1O_Impact'!Z53+'5C1P_Vision'!Z53+'5C2_LAVCA'!AA53+'5C1H_Southwest'!Z53+'5C1G_JS Clark'!Z53+'5C1AH_BRUP'!Z53+'5C1X_Tangi'!Z53+'5C1Y_GEO'!Z53+'5C1AI_Harmony'!Z53+'5C1AJ_Athlos'!Z53+'5C1AG_Collegiate'!Z53+'5C1M_GEO Mid'!Z53+Placeholder_Tallulah!Z53</f>
        <v>0</v>
      </c>
      <c r="AB53" s="56">
        <f>'5C1B_DArbonne'!AA53+'5C1A_Madison'!AA53+'5C1C_Intl High'!AA53+'5C3_UnvView'!AB53+'5C1F_L.C. Charter'!AA53+'5C1E_LFNO'!AA53+'5C1D_NOMMA'!AA53+'5C1AE_Noble Minds'!AA53+'5C1J_Jeff Chamber'!AA53+'5C1Q_Advantage'!AA53+'5C1AF_JCFA-Laf'!AA53+'5C1W_Willow'!AA53+'5C1Z_Lincoln Prep'!AA53+'5C1AA_Laurel'!AA53+'5C1AB_Apex'!AA53+'5C1AC_Smothers'!AA53+'5C1AD_Greater'!AA53+'5C1R_Iberville'!AA53+'5C1N_Delta'!AA53+'5C1S_LC Col Prep'!AA53+'5C1T_Northeast'!AA53+'5C1U_Acadiana Ren'!AA53+'5C1I_LA Key'!AA53+'5C1V_Laf Ren'!AA53+'5C1O_Impact'!AA53+'5C1P_Vision'!AA53+'5C2_LAVCA'!AB53+'5C1H_Southwest'!AA53+'5C1G_JS Clark'!AA53+'5C1AH_BRUP'!AA53+'5C1X_Tangi'!AA53+'5C1Y_GEO'!AA53+'5C1AI_Harmony'!AA53+'5C1AJ_Athlos'!AA53+'5C1AG_Collegiate'!AA53+'5C1M_GEO Mid'!AA53+Placeholder_Tallulah!AA53</f>
        <v>0</v>
      </c>
      <c r="AC53" s="56">
        <f>'5C1B_DArbonne'!AB53+'5C1A_Madison'!AB53+'5C1C_Intl High'!AB53+'5C3_UnvView'!AC53+'5C1F_L.C. Charter'!AB53+'5C1E_LFNO'!AB53+'5C1D_NOMMA'!AB53+'5C1AE_Noble Minds'!AB53+'5C1J_Jeff Chamber'!AB53+'5C1Q_Advantage'!AB53+'5C1AF_JCFA-Laf'!AB53+'5C1W_Willow'!AB53+'5C1Z_Lincoln Prep'!AB53+'5C1AA_Laurel'!AB53+'5C1AB_Apex'!AB53+'5C1AC_Smothers'!AB53+'5C1AD_Greater'!AB53+'5C1R_Iberville'!AB53+'5C1N_Delta'!AB53+'5C1S_LC Col Prep'!AB53+'5C1T_Northeast'!AB53+'5C1U_Acadiana Ren'!AB53+'5C1I_LA Key'!AB53+'5C1V_Laf Ren'!AB53+'5C1O_Impact'!AB53+'5C1P_Vision'!AB53+'5C2_LAVCA'!AC53+'5C1H_Southwest'!AB53+'5C1G_JS Clark'!AB53+'5C1AH_BRUP'!AB53+'5C1X_Tangi'!AB53+'5C1Y_GEO'!AB53+'5C1AI_Harmony'!AB53+'5C1AJ_Athlos'!AB53+'5C1AG_Collegiate'!AB53+'5C1M_GEO Mid'!AB53+Placeholder_Tallulah!AB53</f>
        <v>0</v>
      </c>
      <c r="AD53" s="93">
        <f>'5C1B_DArbonne'!AC53+'5C1A_Madison'!AC53+'5C1C_Intl High'!AC53+'5C3_UnvView'!AD53+'5C1F_L.C. Charter'!AC53+'5C1E_LFNO'!AC53+'5C1D_NOMMA'!AC53+'5C1AE_Noble Minds'!AC53+'5C1J_Jeff Chamber'!AC53+'5C1Q_Advantage'!AC53+'5C1AF_JCFA-Laf'!AC53+'5C1W_Willow'!AC53+'5C1Z_Lincoln Prep'!AC53+'5C1AA_Laurel'!AC53+'5C1AB_Apex'!AC53+'5C1AC_Smothers'!AC53+'5C1AD_Greater'!AC53+'5C1R_Iberville'!AC53+'5C1N_Delta'!AC53+'5C1S_LC Col Prep'!AC53+'5C1T_Northeast'!AC53+'5C1U_Acadiana Ren'!AC53+'5C1I_LA Key'!AC53+'5C1V_Laf Ren'!AC53+'5C1O_Impact'!AC53+'5C1P_Vision'!AC53+'5C2_LAVCA'!AD53+'5C1H_Southwest'!AC53+'5C1G_JS Clark'!AC53+'5C1AH_BRUP'!AC53+'5C1X_Tangi'!AC53+'5C1Y_GEO'!AC53+'5C1AI_Harmony'!AC53+'5C1AJ_Athlos'!AC53+'5C1AG_Collegiate'!AC53+'5C1M_GEO Mid'!AC53+Placeholder_Tallulah!AC53</f>
        <v>0</v>
      </c>
      <c r="AE53" s="97">
        <f>'5C1B_DArbonne'!AD53+'5C1A_Madison'!AD53+'5C1C_Intl High'!AD53+'5C3_UnvView'!AE53+'5C1F_L.C. Charter'!AD53+'5C1E_LFNO'!AD53+'5C1D_NOMMA'!AD53+'5C1AE_Noble Minds'!AD53+'5C1J_Jeff Chamber'!AD53+'5C1Q_Advantage'!AD53+'5C1AF_JCFA-Laf'!AD53+'5C1W_Willow'!AD53+'5C1Z_Lincoln Prep'!AD53+'5C1AA_Laurel'!AD53+'5C1AB_Apex'!AD53+'5C1AC_Smothers'!AD53+'5C1AD_Greater'!AD53+'5C1R_Iberville'!AD53+'5C1N_Delta'!AD53+'5C1S_LC Col Prep'!AD53+'5C1T_Northeast'!AD53+'5C1U_Acadiana Ren'!AD53+'5C1I_LA Key'!AD53+'5C1V_Laf Ren'!AD53+'5C1O_Impact'!AD53+'5C1P_Vision'!AD53+'5C2_LAVCA'!AE53+'5C1H_Southwest'!AD53+'5C1G_JS Clark'!AD53+'5C1AH_BRUP'!AD53+'5C1X_Tangi'!AD53+'5C1Y_GEO'!AD53+'5C1AI_Harmony'!AD53+'5C1AJ_Athlos'!AD53+'5C1AG_Collegiate'!AD53+'5C1M_GEO Mid'!AD53+Placeholder_Tallulah!AD53</f>
        <v>0</v>
      </c>
      <c r="AF53" s="75">
        <f>'Source Data'!N53</f>
        <v>12695</v>
      </c>
      <c r="AG53" s="90">
        <f>'5C1B_DArbonne'!AF53+'5C1A_Madison'!AF53+'5C1C_Intl High'!AF53+'5C3_UnvView'!AG53+'5C1F_L.C. Charter'!AF53+'5C1E_LFNO'!AF53+'5C1D_NOMMA'!AF53+'5C1AE_Noble Minds'!AF53+'5C1J_Jeff Chamber'!AF53+'5C1Q_Advantage'!AF53+'5C1AF_JCFA-Laf'!AF53+'5C1W_Willow'!AF53+'5C1Z_Lincoln Prep'!AF53+'5C1AA_Laurel'!AF53+'5C1AB_Apex'!AF53+'5C1AC_Smothers'!AF53+'5C1AD_Greater'!AF53+'5C1R_Iberville'!AF53+'5C1N_Delta'!AF53+'5C1S_LC Col Prep'!AF53+'5C1T_Northeast'!AF53+'5C1U_Acadiana Ren'!AF53+'5C1I_LA Key'!AF53+'5C1V_Laf Ren'!AF53+'5C1O_Impact'!AF53+'5C1P_Vision'!AF53+'5C2_LAVCA'!AG53+'5C1H_Southwest'!AF53+'5C1G_JS Clark'!AF53+'5C1AH_BRUP'!AF53+'5C1X_Tangi'!AF53+'5C1Y_GEO'!AF53+'5C1AI_Harmony'!AF53+'5C1AJ_Athlos'!AF53+'5C1AG_Collegiate'!AF53+'5C1M_GEO Mid'!AF53+Placeholder_Tallulah!AF53</f>
        <v>0</v>
      </c>
      <c r="AH53" s="319">
        <f>'5C1B_DArbonne'!AG53+'5C1A_Madison'!AG53+'5C1C_Intl High'!AG53+'5C3_UnvView'!AH53+'5C1F_L.C. Charter'!AG53+'5C1E_LFNO'!AG53+'5C1D_NOMMA'!AG53+'5C1AE_Noble Minds'!AG53+'5C1J_Jeff Chamber'!AG53+'5C1Q_Advantage'!AG53+'5C1AF_JCFA-Laf'!AG53+'5C1W_Willow'!AG53+'5C1Z_Lincoln Prep'!AG53+'5C1AA_Laurel'!AG53+'5C1AB_Apex'!AG53+'5C1AC_Smothers'!AG53+'5C1AD_Greater'!AG53+'5C1R_Iberville'!AG53+'5C1N_Delta'!AG53+'5C1S_LC Col Prep'!AG53+'5C1T_Northeast'!AG53+'5C1U_Acadiana Ren'!AG53+'5C1I_LA Key'!AG53+'5C1V_Laf Ren'!AG53+'5C1O_Impact'!AG53+'5C1P_Vision'!AG53+'5C2_LAVCA'!AH53+'5C1H_Southwest'!AG53+'5C1G_JS Clark'!AG53+'5C1AH_BRUP'!AG53+'5C1X_Tangi'!AG53+'5C1Y_GEO'!AG53+'5C1AI_Harmony'!AG53+'5C1AJ_Athlos'!AG53+'5C1AG_Collegiate'!AG53+'5C1M_GEO Mid'!AG53+Placeholder_Tallulah!AG53</f>
        <v>0</v>
      </c>
      <c r="AI53" s="75">
        <f>'5C1B_DArbonne'!AH53+'5C1A_Madison'!AH53+'5C1C_Intl High'!AH53+'5C3_UnvView'!AI53+'5C1F_L.C. Charter'!AH53+'5C1E_LFNO'!AH53+'5C1D_NOMMA'!AH53+'5C1AE_Noble Minds'!AH53+'5C1J_Jeff Chamber'!AH53+'5C1Q_Advantage'!AH53+'5C1AF_JCFA-Laf'!AH53+'5C1W_Willow'!AH53+'5C1Z_Lincoln Prep'!AH53+'5C1AA_Laurel'!AH53+'5C1AB_Apex'!AH53+'5C1AC_Smothers'!AH53+'5C1AD_Greater'!AH53+'5C1R_Iberville'!AH53+'5C1N_Delta'!AH53+'5C1S_LC Col Prep'!AH53+'5C1T_Northeast'!AH53+'5C1U_Acadiana Ren'!AH53+'5C1I_LA Key'!AH53+'5C1V_Laf Ren'!AH53+'5C1O_Impact'!AH53+'5C1P_Vision'!AH53+'5C2_LAVCA'!AI53+'5C1H_Southwest'!AH53+'5C1G_JS Clark'!AH53+'5C1AH_BRUP'!AH53+'5C1X_Tangi'!AH53+'5C1Y_GEO'!AH53+'5C1AI_Harmony'!AH53+'5C1AJ_Athlos'!AH53+'5C1AG_Collegiate'!AH53+'5C1M_GEO Mid'!AH53+Placeholder_Tallulah!AH53</f>
        <v>0</v>
      </c>
      <c r="AJ53" s="319">
        <f>'5C1B_DArbonne'!AI53+'5C1A_Madison'!AI53+'5C1C_Intl High'!AI53+'5C3_UnvView'!AJ53+'5C1F_L.C. Charter'!AI53+'5C1E_LFNO'!AI53+'5C1D_NOMMA'!AI53+'5C1AE_Noble Minds'!AI53+'5C1J_Jeff Chamber'!AI53+'5C1Q_Advantage'!AI53+'5C1AF_JCFA-Laf'!AI53+'5C1W_Willow'!AI53+'5C1Z_Lincoln Prep'!AI53+'5C1AA_Laurel'!AI53+'5C1AB_Apex'!AI53+'5C1AC_Smothers'!AI53+'5C1AD_Greater'!AI53+'5C1R_Iberville'!AI53+'5C1N_Delta'!AI53+'5C1S_LC Col Prep'!AI53+'5C1T_Northeast'!AI53+'5C1U_Acadiana Ren'!AI53+'5C1I_LA Key'!AI53+'5C1V_Laf Ren'!AI53+'5C1O_Impact'!AI53+'5C1P_Vision'!AI53+'5C2_LAVCA'!AJ53+'5C1H_Southwest'!AI53+'5C1G_JS Clark'!AI53+'5C1AH_BRUP'!AI53+'5C1X_Tangi'!AI53+'5C1Y_GEO'!AI53+'5C1AI_Harmony'!AI53+'5C1AJ_Athlos'!AI53+'5C1AG_Collegiate'!AI53+'5C1M_GEO Mid'!AI53+Placeholder_Tallulah!AI53</f>
        <v>0</v>
      </c>
      <c r="AK53" s="77">
        <f>'5C1B_DArbonne'!AJ53+'5C1A_Madison'!AJ53+'5C1C_Intl High'!AJ53+'5C3_UnvView'!AK53+'5C1F_L.C. Charter'!AJ53+'5C1E_LFNO'!AJ53+'5C1D_NOMMA'!AJ53+'5C1AE_Noble Minds'!AJ53+'5C1J_Jeff Chamber'!AJ53+'5C1Q_Advantage'!AJ53+'5C1AF_JCFA-Laf'!AJ53+'5C1W_Willow'!AJ53+'5C1Z_Lincoln Prep'!AJ53+'5C1AA_Laurel'!AJ53+'5C1AB_Apex'!AJ53+'5C1AC_Smothers'!AJ53+'5C1AD_Greater'!AJ53+'5C1R_Iberville'!AJ53+'5C1N_Delta'!AJ53+'5C1S_LC Col Prep'!AJ53+'5C1T_Northeast'!AJ53+'5C1U_Acadiana Ren'!AJ53+'5C1I_LA Key'!AJ53+'5C1V_Laf Ren'!AJ53+'5C1O_Impact'!AJ53+'5C1P_Vision'!AJ53+'5C2_LAVCA'!AK53+'5C1H_Southwest'!AJ53+'5C1G_JS Clark'!AJ53+'5C1AH_BRUP'!AJ53+'5C1X_Tangi'!AJ53+'5C1Y_GEO'!AJ53+'5C1AI_Harmony'!AJ53+'5C1AJ_Athlos'!AJ53+'5C1AG_Collegiate'!AJ53+'5C1M_GEO Mid'!AJ53+Placeholder_Tallulah!AJ53</f>
        <v>0</v>
      </c>
      <c r="AL53" s="76">
        <f>'5C1B_DArbonne'!AK53+'5C1A_Madison'!AK53+'5C1C_Intl High'!AK53+'5C3_UnvView'!AL53+'5C1F_L.C. Charter'!AK53+'5C1E_LFNO'!AK53+'5C1D_NOMMA'!AK53+'5C1AE_Noble Minds'!AK53+'5C1J_Jeff Chamber'!AK53+'5C1Q_Advantage'!AK53+'5C1AF_JCFA-Laf'!AK53+'5C1W_Willow'!AK53+'5C1Z_Lincoln Prep'!AK53+'5C1AA_Laurel'!AK53+'5C1AB_Apex'!AK53+'5C1AC_Smothers'!AK53+'5C1AD_Greater'!AK53+'5C1R_Iberville'!AK53+'5C1N_Delta'!AK53+'5C1S_LC Col Prep'!AK53+'5C1T_Northeast'!AK53+'5C1U_Acadiana Ren'!AK53+'5C1I_LA Key'!AK53+'5C1V_Laf Ren'!AK53+'5C1O_Impact'!AK53+'5C1P_Vision'!AK53+'5C2_LAVCA'!AL53+'5C1H_Southwest'!AK53+'5C1G_JS Clark'!AK53+'5C1AH_BRUP'!AK53+'5C1X_Tangi'!AK53+'5C1Y_GEO'!AK53+'5C1AI_Harmony'!AK53+'5C1AJ_Athlos'!AK53+'5C1AG_Collegiate'!AK53+'5C1M_GEO Mid'!AK53+Placeholder_Tallulah!AK53</f>
        <v>0</v>
      </c>
      <c r="AM53" s="90">
        <f>'5C1B_DArbonne'!AL53+'5C1A_Madison'!AL53+'5C1C_Intl High'!AL53+'5C3_UnvView'!AM53+'5C1F_L.C. Charter'!AL53+'5C1E_LFNO'!AL53+'5C1D_NOMMA'!AL53+'5C1AE_Noble Minds'!AL53+'5C1J_Jeff Chamber'!AL53+'5C1Q_Advantage'!AL53+'5C1AF_JCFA-Laf'!AL53+'5C1W_Willow'!AL53+'5C1Z_Lincoln Prep'!AL53+'5C1AA_Laurel'!AL53+'5C1AB_Apex'!AL53+'5C1AC_Smothers'!AL53+'5C1AD_Greater'!AL53+'5C1R_Iberville'!AL53+'5C1N_Delta'!AL53+'5C1S_LC Col Prep'!AL53+'5C1T_Northeast'!AL53+'5C1U_Acadiana Ren'!AL53+'5C1I_LA Key'!AL53+'5C1V_Laf Ren'!AL53+'5C1O_Impact'!AL53+'5C1P_Vision'!AL53+'5C2_LAVCA'!AM53+'5C1H_Southwest'!AL53+'5C1G_JS Clark'!AL53+'5C1AH_BRUP'!AL53+'5C1X_Tangi'!AL53+'5C1Y_GEO'!AL53+'5C1AI_Harmony'!AL53+'5C1AJ_Athlos'!AL53+'5C1AG_Collegiate'!AL53+'5C1M_GEO Mid'!AL53+Placeholder_Tallulah!AL53</f>
        <v>846121</v>
      </c>
      <c r="AN53" s="79">
        <f>'5C1B_DArbonne'!AM53+'5C1A_Madison'!AM53+'5C1C_Intl High'!AM53+'5C3_UnvView'!AN53+'5C1F_L.C. Charter'!AM53+'5C1E_LFNO'!AM53+'5C1D_NOMMA'!AM53+'5C1AE_Noble Minds'!AM53+'5C1J_Jeff Chamber'!AM53+'5C1Q_Advantage'!AM53+'5C1AF_JCFA-Laf'!AM53+'5C1W_Willow'!AM53+'5C1Z_Lincoln Prep'!AM53+'5C1AA_Laurel'!AM53+'5C1AB_Apex'!AM53+'5C1AC_Smothers'!AM53+'5C1AD_Greater'!AM53+'5C1R_Iberville'!AM53+'5C1N_Delta'!AM53+'5C1S_LC Col Prep'!AM53+'5C1T_Northeast'!AM53+'5C1U_Acadiana Ren'!AM53+'5C1I_LA Key'!AM53+'5C1V_Laf Ren'!AM53+'5C1O_Impact'!AM53+'5C1P_Vision'!AM53+'5C2_LAVCA'!AN53+'5C1H_Southwest'!AM53+'5C1G_JS Clark'!AM53+'5C1AH_BRUP'!AM53+'5C1X_Tangi'!AM53+'5C1Y_GEO'!AM53+'5C1AI_Harmony'!AM53+'5C1AJ_Athlos'!AM53+'5C1AG_Collegiate'!AM53+'5C1M_GEO Mid'!AM53+Placeholder_Tallulah!AM53</f>
        <v>0</v>
      </c>
      <c r="AO53" s="90">
        <f>'5C1B_DArbonne'!AN53+'5C1A_Madison'!AN53+'5C1C_Intl High'!AN53+'5C3_UnvView'!AO53+'5C1F_L.C. Charter'!AN53+'5C1E_LFNO'!AN53+'5C1D_NOMMA'!AN53+'5C1AE_Noble Minds'!AN53+'5C1J_Jeff Chamber'!AN53+'5C1Q_Advantage'!AN53+'5C1AF_JCFA-Laf'!AN53+'5C1W_Willow'!AN53+'5C1Z_Lincoln Prep'!AN53+'5C1AA_Laurel'!AN53+'5C1AB_Apex'!AN53+'5C1AC_Smothers'!AN53+'5C1AD_Greater'!AN53+'5C1R_Iberville'!AN53+'5C1N_Delta'!AN53+'5C1S_LC Col Prep'!AN53+'5C1T_Northeast'!AN53+'5C1U_Acadiana Ren'!AN53+'5C1I_LA Key'!AN53+'5C1V_Laf Ren'!AN53+'5C1O_Impact'!AN53+'5C1P_Vision'!AN53+'5C2_LAVCA'!AO53+'5C1H_Southwest'!AN53+'5C1G_JS Clark'!AN53+'5C1AH_BRUP'!AN53+'5C1X_Tangi'!AN53+'5C1Y_GEO'!AN53+'5C1AI_Harmony'!AN53+'5C1AJ_Athlos'!AN53+'5C1AG_Collegiate'!AN53+'5C1M_GEO Mid'!AN53+Placeholder_Tallulah!AN53</f>
        <v>0</v>
      </c>
      <c r="AP53" s="77">
        <f>'5C1B_DArbonne'!AO53+'5C1A_Madison'!AO53+'5C1C_Intl High'!AO53+'5C3_UnvView'!AP53+'5C1F_L.C. Charter'!AO53+'5C1E_LFNO'!AO53+'5C1D_NOMMA'!AO53+'5C1AE_Noble Minds'!AO53+'5C1J_Jeff Chamber'!AO53+'5C1Q_Advantage'!AO53+'5C1AF_JCFA-Laf'!AO53+'5C1W_Willow'!AO53+'5C1Z_Lincoln Prep'!AO53+'5C1AA_Laurel'!AO53+'5C1AB_Apex'!AO53+'5C1AC_Smothers'!AO53+'5C1AD_Greater'!AO53+'5C1R_Iberville'!AO53+'5C1N_Delta'!AO53+'5C1S_LC Col Prep'!AO53+'5C1T_Northeast'!AO53+'5C1U_Acadiana Ren'!AO53+'5C1I_LA Key'!AO53+'5C1V_Laf Ren'!AO53+'5C1O_Impact'!AO53+'5C1P_Vision'!AO53+'5C2_LAVCA'!AP53+'5C1H_Southwest'!AO53+'5C1G_JS Clark'!AO53+'5C1AH_BRUP'!AO53+'5C1X_Tangi'!AO53+'5C1Y_GEO'!AO53+'5C1AI_Harmony'!AO53+'5C1AJ_Athlos'!AO53+'5C1AG_Collegiate'!AO53+'5C1M_GEO Mid'!AO53+Placeholder_Tallulah!AO53</f>
        <v>-5099</v>
      </c>
      <c r="AQ53" s="90">
        <f>'5C1B_DArbonne'!AP53+'5C1A_Madison'!AP53+'5C1C_Intl High'!AP53+'5C3_UnvView'!AQ53+'5C1F_L.C. Charter'!AP53+'5C1E_LFNO'!AP53+'5C1D_NOMMA'!AP53+'5C1AE_Noble Minds'!AP53+'5C1J_Jeff Chamber'!AP53+'5C1Q_Advantage'!AP53+'5C1AF_JCFA-Laf'!AP53+'5C1W_Willow'!AP53+'5C1Z_Lincoln Prep'!AP53+'5C1AA_Laurel'!AP53+'5C1AB_Apex'!AP53+'5C1AC_Smothers'!AP53+'5C1AD_Greater'!AP53+'5C1R_Iberville'!AP53+'5C1N_Delta'!AP53+'5C1S_LC Col Prep'!AP53+'5C1T_Northeast'!AP53+'5C1U_Acadiana Ren'!AP53+'5C1I_LA Key'!AP53+'5C1V_Laf Ren'!AP53+'5C1O_Impact'!AP53+'5C1P_Vision'!AP53+'5C2_LAVCA'!AQ53+'5C1H_Southwest'!AP53+'5C1G_JS Clark'!AP53+'5C1AH_BRUP'!AP53+'5C1X_Tangi'!AP53+'5C1Y_GEO'!AP53+'5C1AI_Harmony'!AP53+'5C1AJ_Athlos'!AP53+'5C1AG_Collegiate'!AP53+'5C1M_GEO Mid'!AP53+Placeholder_Tallulah!AP53</f>
        <v>0</v>
      </c>
      <c r="AR53" s="77">
        <f>'5C1B_DArbonne'!AQ53+'5C1A_Madison'!AQ53+'5C1C_Intl High'!AQ53+'5C3_UnvView'!AR53+'5C1F_L.C. Charter'!AQ53+'5C1E_LFNO'!AQ53+'5C1D_NOMMA'!AQ53+'5C1AE_Noble Minds'!AQ53+'5C1J_Jeff Chamber'!AQ53+'5C1Q_Advantage'!AQ53+'5C1AF_JCFA-Laf'!AQ53+'5C1W_Willow'!AQ53+'5C1Z_Lincoln Prep'!AQ53+'5C1AA_Laurel'!AQ53+'5C1AB_Apex'!AQ53+'5C1AC_Smothers'!AQ53+'5C1AD_Greater'!AQ53+'5C1R_Iberville'!AQ53+'5C1N_Delta'!AQ53+'5C1S_LC Col Prep'!AQ53+'5C1T_Northeast'!AQ53+'5C1U_Acadiana Ren'!AQ53+'5C1I_LA Key'!AQ53+'5C1V_Laf Ren'!AQ53+'5C1O_Impact'!AQ53+'5C1P_Vision'!AQ53+'5C2_LAVCA'!AR53+'5C1H_Southwest'!AQ53+'5C1G_JS Clark'!AQ53+'5C1AH_BRUP'!AQ53+'5C1X_Tangi'!AQ53+'5C1Y_GEO'!AQ53+'5C1AI_Harmony'!AQ53+'5C1AJ_Athlos'!AQ53+'5C1AG_Collegiate'!AQ53+'5C1M_GEO Mid'!AQ53+Placeholder_Tallulah!AQ53</f>
        <v>0</v>
      </c>
      <c r="AS53" s="77">
        <f>'5C1B_DArbonne'!AR53+'5C1A_Madison'!AR53+'5C1C_Intl High'!AR53+'5C3_UnvView'!AS53+'5C1F_L.C. Charter'!AR53+'5C1E_LFNO'!AR53+'5C1D_NOMMA'!AR53+'5C1AE_Noble Minds'!AR53+'5C1J_Jeff Chamber'!AR53+'5C1Q_Advantage'!AR53+'5C1AF_JCFA-Laf'!AR53+'5C1W_Willow'!AR53+'5C1Z_Lincoln Prep'!AR53+'5C1AA_Laurel'!AR53+'5C1AB_Apex'!AR53+'5C1AC_Smothers'!AR53+'5C1AD_Greater'!AR53+'5C1R_Iberville'!AR53+'5C1N_Delta'!AR53+'5C1S_LC Col Prep'!AR53+'5C1T_Northeast'!AR53+'5C1U_Acadiana Ren'!AR53+'5C1I_LA Key'!AR53+'5C1V_Laf Ren'!AR53+'5C1O_Impact'!AR53+'5C1P_Vision'!AR53+'5C2_LAVCA'!AS53+'5C1H_Southwest'!AR53+'5C1G_JS Clark'!AR53+'5C1AH_BRUP'!AR53+'5C1X_Tangi'!AR53+'5C1Y_GEO'!AR53+'5C1AI_Harmony'!AR53+'5C1AJ_Athlos'!AR53+'5C1AG_Collegiate'!AR53+'5C1M_GEO Mid'!AR53+Placeholder_Tallulah!AR53</f>
        <v>0</v>
      </c>
      <c r="AT53" s="90">
        <f>'5C1B_DArbonne'!AS53+'5C1A_Madison'!AS53+'5C1C_Intl High'!AS53+'5C3_UnvView'!AT53+'5C1F_L.C. Charter'!AS53+'5C1E_LFNO'!AS53+'5C1D_NOMMA'!AS53+'5C1AE_Noble Minds'!AS53+'5C1J_Jeff Chamber'!AS53+'5C1Q_Advantage'!AS53+'5C1AF_JCFA-Laf'!AS53+'5C1W_Willow'!AS53+'5C1Z_Lincoln Prep'!AS53+'5C1AA_Laurel'!AS53+'5C1AB_Apex'!AS53+'5C1AC_Smothers'!AS53+'5C1AD_Greater'!AS53+'5C1R_Iberville'!AS53+'5C1N_Delta'!AS53+'5C1S_LC Col Prep'!AS53+'5C1T_Northeast'!AS53+'5C1U_Acadiana Ren'!AS53+'5C1I_LA Key'!AS53+'5C1V_Laf Ren'!AS53+'5C1O_Impact'!AS53+'5C1P_Vision'!AS53+'5C2_LAVCA'!AT53+'5C1H_Southwest'!AS53+'5C1G_JS Clark'!AS53+'5C1AH_BRUP'!AS53+'5C1X_Tangi'!AS53+'5C1Y_GEO'!AS53+'5C1AI_Harmony'!AS53+'5C1AJ_Athlos'!AS53+'5C1AG_Collegiate'!AS53+'5C1M_GEO Mid'!AS53+Placeholder_Tallulah!AS53</f>
        <v>60221</v>
      </c>
      <c r="AU53" s="78">
        <f t="shared" si="1"/>
        <v>0</v>
      </c>
      <c r="AV53" s="87">
        <f t="shared" si="2"/>
        <v>60221</v>
      </c>
      <c r="AW53" s="189"/>
      <c r="AX53" s="74" t="e">
        <f>'5C1B_DArbonne'!AU53+'5C1A_Madison'!AU53+'5C1C_Intl High'!AU53+'5C3_UnvView'!AV53+'5C1F_L.C. Charter'!AU53+'5C1E_LFNO'!AU53+'5C1D_NOMMA'!AU53+'5C1AE_Noble Minds'!AU53+'5C1J_Jeff Chamber'!AU53+'5C1Q_Advantage'!AU53+'5C1AF_JCFA-Laf'!AU53+'5C1W_Willow'!AU53+'5C1Z_Lincoln Prep'!AU53+'5C1AA_Laurel'!AU53+'5C1AB_Apex'!AU53+'5C1AC_Smothers'!AU53+'5C1AD_Greater'!AU53+'5C1R_Iberville'!AU53+'5C1N_Delta'!AU53+'5C1S_LC Col Prep'!AU53+'5C1T_Northeast'!AU53+'5C1U_Acadiana Ren'!AU53+'5C1I_LA Key'!AU53+'5C1V_Laf Ren'!AU53+'5C1O_Impact'!AU53+'5C1P_Vision'!AU53+'5C2_LAVCA'!AV53+'5C1H_Southwest'!AU53+'5C1G_JS Clark'!AU53+'5C1AH_BRUP'!AU53+'5C1X_Tangi'!AU53+'5C1Y_GEO'!AU53+'5C1AI_Harmony'!AU53+'5C1AJ_Athlos'!AU53+'5C1AG_Collegiate'!AU53+'5C1M_GEO Mid'!AU53+Placeholder_Tallulah!#REF!</f>
        <v>#REF!</v>
      </c>
      <c r="AY53" s="74">
        <f t="shared" si="3"/>
        <v>0</v>
      </c>
      <c r="AZ53" s="74" t="e">
        <f t="shared" si="4"/>
        <v>#REF!</v>
      </c>
    </row>
    <row r="54" spans="1:52" ht="16.149999999999999" customHeight="1" x14ac:dyDescent="0.2">
      <c r="A54" s="54">
        <v>48</v>
      </c>
      <c r="B54" s="55" t="s">
        <v>91</v>
      </c>
      <c r="C54" s="319">
        <f>'5C1B_DArbonne'!C54+'5C1A_Madison'!C54+'5C1C_Intl High'!C54+'5C3_UnvView'!C54+'5C1F_L.C. Charter'!C54+'5C1E_LFNO'!C54+'5C1D_NOMMA'!C54+'5C1AE_Noble Minds'!C54+'5C1J_Jeff Chamber'!C54+'5C1Q_Advantage'!C54+'5C1AF_JCFA-Laf'!C54+'5C1W_Willow'!C54+'5C1Z_Lincoln Prep'!C54+'5C1AA_Laurel'!C54+'5C1AB_Apex'!C54+'5C1AC_Smothers'!C54+'5C1AD_Greater'!C54+'5C1R_Iberville'!C54+'5C1N_Delta'!C54+'5C1S_LC Col Prep'!C54+'5C1T_Northeast'!C54+'5C1U_Acadiana Ren'!C54+'5C1I_LA Key'!C54+'5C1V_Laf Ren'!C54+'5C1O_Impact'!C54+'5C1P_Vision'!C54+'5C2_LAVCA'!C54+'5C1H_Southwest'!C54+'5C1G_JS Clark'!C54+'5C1AH_BRUP'!C54+'5C1X_Tangi'!C54+'5C1Y_GEO'!C54+'5C1AI_Harmony'!C54+'5C1AJ_Athlos'!C54+'5C1AG_Collegiate'!C54+'5C1M_GEO Mid'!C54+Placeholder_Tallulah!C54</f>
        <v>0</v>
      </c>
      <c r="D54" s="56">
        <f>'Source Data'!H54</f>
        <v>3995.2813864350205</v>
      </c>
      <c r="E54" s="74">
        <f>'5C1B_DArbonne'!E54+'5C1A_Madison'!E54+'5C1C_Intl High'!E54+'5C3_UnvView'!E54+'5C1F_L.C. Charter'!E54+'5C1E_LFNO'!E54+'5C1D_NOMMA'!E54+'5C1AE_Noble Minds'!E54+'5C1J_Jeff Chamber'!E54+'5C1Q_Advantage'!E54+'5C1AF_JCFA-Laf'!E54+'5C1W_Willow'!E54+'5C1Z_Lincoln Prep'!E54+'5C1AA_Laurel'!E54+'5C1AB_Apex'!E54+'5C1AC_Smothers'!E54+'5C1AD_Greater'!E54+'5C1R_Iberville'!E54+'5C1N_Delta'!E54+'5C1S_LC Col Prep'!E54+'5C1T_Northeast'!E54+'5C1U_Acadiana Ren'!E54+'5C1I_LA Key'!E54+'5C1V_Laf Ren'!E54+'5C1O_Impact'!E54+'5C1P_Vision'!E54+'5C2_LAVCA'!E54+'5C1H_Southwest'!E54+'5C1G_JS Clark'!E54+'5C1AH_BRUP'!E54+'5C1X_Tangi'!E54+'5C1Y_GEO'!E54+'5C1AI_Harmony'!E54+'5C1AJ_Athlos'!E54+'5C1AG_Collegiate'!E54+'5C1M_GEO Mid'!E54+Placeholder_Tallulah!E54</f>
        <v>0</v>
      </c>
      <c r="F54" s="337">
        <f>'5C1B_DArbonne'!F54+'5C1A_Madison'!F54+'5C1C_Intl High'!F54+'5C3_UnvView'!F54+'5C1F_L.C. Charter'!F54+'5C1E_LFNO'!F54+'5C1D_NOMMA'!F54+'5C1AE_Noble Minds'!F54+'5C1J_Jeff Chamber'!F54+'5C1Q_Advantage'!F54+'5C1AF_JCFA-Laf'!F54+'5C1W_Willow'!F54+'5C1Z_Lincoln Prep'!F54+'5C1AA_Laurel'!F54+'5C1AB_Apex'!F54+'5C1AC_Smothers'!F54+'5C1AD_Greater'!F54+'5C1R_Iberville'!F54+'5C1N_Delta'!F54+'5C1S_LC Col Prep'!F54+'5C1T_Northeast'!F54+'5C1U_Acadiana Ren'!F54+'5C1I_LA Key'!F54+'5C1V_Laf Ren'!F54+'5C1O_Impact'!F54+'5C1P_Vision'!F54+'5C2_LAVCA'!F54+'5C1H_Southwest'!F54+'5C1G_JS Clark'!F54+'5C1AH_BRUP'!F54+'5C1X_Tangi'!F54+'5C1Y_GEO'!F54+'5C1AI_Harmony'!F54+'5C1AJ_Athlos'!F54+'5C1AG_Collegiate'!F54+'5C1M_GEO Mid'!F54+Placeholder_Tallulah!F54</f>
        <v>0</v>
      </c>
      <c r="G54" s="56">
        <f>'Source Data'!I54</f>
        <v>516.40353727376908</v>
      </c>
      <c r="H54" s="74">
        <f>'5C1B_DArbonne'!H54+'5C1A_Madison'!H54+'5C1C_Intl High'!H54+'5C3_UnvView'!H54+'5C1F_L.C. Charter'!H54+'5C1E_LFNO'!H54+'5C1D_NOMMA'!H54+'5C1AE_Noble Minds'!H54+'5C1J_Jeff Chamber'!H54+'5C1Q_Advantage'!H54+'5C1AF_JCFA-Laf'!H54+'5C1W_Willow'!H54+'5C1Z_Lincoln Prep'!H54+'5C1AA_Laurel'!H54+'5C1AB_Apex'!H54+'5C1AC_Smothers'!H54+'5C1AD_Greater'!H54+'5C1R_Iberville'!H54+'5C1N_Delta'!H54+'5C1S_LC Col Prep'!H54+'5C1T_Northeast'!H54+'5C1U_Acadiana Ren'!H54+'5C1I_LA Key'!H54+'5C1V_Laf Ren'!H54+'5C1O_Impact'!H54+'5C1P_Vision'!H54+'5C2_LAVCA'!H54+'5C1H_Southwest'!H54+'5C1G_JS Clark'!H54+'5C1AH_BRUP'!H54+'5C1X_Tangi'!H54+'5C1Y_GEO'!H54+'5C1AI_Harmony'!H54+'5C1AJ_Athlos'!H54+'5C1AG_Collegiate'!H54+'5C1M_GEO Mid'!H54+Placeholder_Tallulah!H54</f>
        <v>0</v>
      </c>
      <c r="I54" s="337">
        <f>'5C1B_DArbonne'!I54+'5C1A_Madison'!I54+'5C1C_Intl High'!I54+'5C3_UnvView'!I54+'5C1F_L.C. Charter'!I54+'5C1E_LFNO'!I54+'5C1D_NOMMA'!I54+'5C1AE_Noble Minds'!I54+'5C1J_Jeff Chamber'!I54+'5C1Q_Advantage'!I54+'5C1AF_JCFA-Laf'!I54+'5C1W_Willow'!I54+'5C1Z_Lincoln Prep'!I54+'5C1AA_Laurel'!I54+'5C1AB_Apex'!I54+'5C1AC_Smothers'!I54+'5C1AD_Greater'!I54+'5C1R_Iberville'!I54+'5C1N_Delta'!I54+'5C1S_LC Col Prep'!I54+'5C1T_Northeast'!I54+'5C1U_Acadiana Ren'!I54+'5C1I_LA Key'!I54+'5C1V_Laf Ren'!I54+'5C1O_Impact'!I54+'5C1P_Vision'!I54+'5C2_LAVCA'!I54+'5C1H_Southwest'!I54+'5C1G_JS Clark'!I54+'5C1AH_BRUP'!I54+'5C1X_Tangi'!I54+'5C1Y_GEO'!I54+'5C1AI_Harmony'!I54+'5C1AJ_Athlos'!I54+'5C1AG_Collegiate'!I54+'5C1M_GEO Mid'!I54+Placeholder_Tallulah!I54</f>
        <v>0</v>
      </c>
      <c r="J54" s="56">
        <f>'Source Data'!J54</f>
        <v>140.83732834739155</v>
      </c>
      <c r="K54" s="74">
        <f>'5C1B_DArbonne'!K54+'5C1A_Madison'!K54+'5C1C_Intl High'!K54+'5C3_UnvView'!K54+'5C1F_L.C. Charter'!K54+'5C1E_LFNO'!K54+'5C1D_NOMMA'!K54+'5C1AE_Noble Minds'!K54+'5C1J_Jeff Chamber'!K54+'5C1Q_Advantage'!K54+'5C1AF_JCFA-Laf'!K54+'5C1W_Willow'!K54+'5C1Z_Lincoln Prep'!K54+'5C1AA_Laurel'!K54+'5C1AB_Apex'!K54+'5C1AC_Smothers'!K54+'5C1AD_Greater'!K54+'5C1R_Iberville'!K54+'5C1N_Delta'!K54+'5C1S_LC Col Prep'!K54+'5C1T_Northeast'!K54+'5C1U_Acadiana Ren'!K54+'5C1I_LA Key'!K54+'5C1V_Laf Ren'!K54+'5C1O_Impact'!K54+'5C1P_Vision'!K54+'5C2_LAVCA'!K54+'5C1H_Southwest'!K54+'5C1G_JS Clark'!K54+'5C1AH_BRUP'!K54+'5C1X_Tangi'!K54+'5C1Y_GEO'!K54+'5C1AI_Harmony'!K54+'5C1AJ_Athlos'!K54+'5C1AG_Collegiate'!K54+'5C1M_GEO Mid'!K54+Placeholder_Tallulah!K54</f>
        <v>0</v>
      </c>
      <c r="L54" s="337">
        <f>'5C1B_DArbonne'!L54+'5C1A_Madison'!L54+'5C1C_Intl High'!L54+'5C3_UnvView'!L54+'5C1F_L.C. Charter'!L54+'5C1E_LFNO'!L54+'5C1D_NOMMA'!L54+'5C1AE_Noble Minds'!L54+'5C1J_Jeff Chamber'!L54+'5C1Q_Advantage'!L54+'5C1AF_JCFA-Laf'!L54+'5C1W_Willow'!L54+'5C1Z_Lincoln Prep'!L54+'5C1AA_Laurel'!L54+'5C1AB_Apex'!L54+'5C1AC_Smothers'!L54+'5C1AD_Greater'!L54+'5C1R_Iberville'!L54+'5C1N_Delta'!L54+'5C1S_LC Col Prep'!L54+'5C1T_Northeast'!L54+'5C1U_Acadiana Ren'!L54+'5C1I_LA Key'!L54+'5C1V_Laf Ren'!L54+'5C1O_Impact'!L54+'5C1P_Vision'!L54+'5C2_LAVCA'!L54+'5C1H_Southwest'!L54+'5C1G_JS Clark'!L54+'5C1AH_BRUP'!L54+'5C1X_Tangi'!L54+'5C1Y_GEO'!L54+'5C1AI_Harmony'!L54+'5C1AJ_Athlos'!L54+'5C1AG_Collegiate'!L54+'5C1M_GEO Mid'!L54+Placeholder_Tallulah!L54</f>
        <v>0</v>
      </c>
      <c r="M54" s="56">
        <f>'Source Data'!K54</f>
        <v>3520.9332086847894</v>
      </c>
      <c r="N54" s="74">
        <f>'5C1B_DArbonne'!N54+'5C1A_Madison'!N54+'5C1C_Intl High'!N54+'5C3_UnvView'!N54+'5C1F_L.C. Charter'!N54+'5C1E_LFNO'!N54+'5C1D_NOMMA'!N54+'5C1AE_Noble Minds'!N54+'5C1J_Jeff Chamber'!N54+'5C1Q_Advantage'!N54+'5C1AF_JCFA-Laf'!N54+'5C1W_Willow'!N54+'5C1Z_Lincoln Prep'!N54+'5C1AA_Laurel'!N54+'5C1AB_Apex'!N54+'5C1AC_Smothers'!N54+'5C1AD_Greater'!N54+'5C1R_Iberville'!N54+'5C1N_Delta'!N54+'5C1S_LC Col Prep'!N54+'5C1T_Northeast'!N54+'5C1U_Acadiana Ren'!N54+'5C1I_LA Key'!N54+'5C1V_Laf Ren'!N54+'5C1O_Impact'!N54+'5C1P_Vision'!N54+'5C2_LAVCA'!N54+'5C1H_Southwest'!N54+'5C1G_JS Clark'!N54+'5C1AH_BRUP'!N54+'5C1X_Tangi'!N54+'5C1Y_GEO'!N54+'5C1AI_Harmony'!N54+'5C1AJ_Athlos'!N54+'5C1AG_Collegiate'!N54+'5C1M_GEO Mid'!N54+Placeholder_Tallulah!N54</f>
        <v>0</v>
      </c>
      <c r="O54" s="337">
        <f>'5C1B_DArbonne'!O54+'5C1A_Madison'!O54+'5C1C_Intl High'!O54+'5C3_UnvView'!O54+'5C1F_L.C. Charter'!O54+'5C1E_LFNO'!O54+'5C1D_NOMMA'!O54+'5C1AE_Noble Minds'!O54+'5C1J_Jeff Chamber'!O54+'5C1Q_Advantage'!O54+'5C1AF_JCFA-Laf'!O54+'5C1W_Willow'!O54+'5C1Z_Lincoln Prep'!O54+'5C1AA_Laurel'!O54+'5C1AB_Apex'!O54+'5C1AC_Smothers'!O54+'5C1AD_Greater'!O54+'5C1R_Iberville'!O54+'5C1N_Delta'!O54+'5C1S_LC Col Prep'!O54+'5C1T_Northeast'!O54+'5C1U_Acadiana Ren'!O54+'5C1I_LA Key'!O54+'5C1V_Laf Ren'!O54+'5C1O_Impact'!O54+'5C1P_Vision'!O54+'5C2_LAVCA'!O54+'5C1H_Southwest'!O54+'5C1G_JS Clark'!O54+'5C1AH_BRUP'!O54+'5C1X_Tangi'!O54+'5C1Y_GEO'!O54+'5C1AI_Harmony'!O54+'5C1AJ_Athlos'!O54+'5C1AG_Collegiate'!O54+'5C1M_GEO Mid'!O54+Placeholder_Tallulah!O54</f>
        <v>0</v>
      </c>
      <c r="P54" s="56">
        <f>'Source Data'!L54</f>
        <v>1408.3732834739153</v>
      </c>
      <c r="Q54" s="74">
        <f>'5C1B_DArbonne'!Q54+'5C1A_Madison'!Q54+'5C1C_Intl High'!Q54+'5C3_UnvView'!Q54+'5C1F_L.C. Charter'!Q54+'5C1E_LFNO'!Q54+'5C1D_NOMMA'!Q54+'5C1AE_Noble Minds'!Q54+'5C1J_Jeff Chamber'!Q54+'5C1Q_Advantage'!Q54+'5C1AF_JCFA-Laf'!Q54+'5C1W_Willow'!Q54+'5C1Z_Lincoln Prep'!Q54+'5C1AA_Laurel'!Q54+'5C1AB_Apex'!Q54+'5C1AC_Smothers'!Q54+'5C1AD_Greater'!Q54+'5C1R_Iberville'!Q54+'5C1N_Delta'!Q54+'5C1S_LC Col Prep'!Q54+'5C1T_Northeast'!Q54+'5C1U_Acadiana Ren'!Q54+'5C1I_LA Key'!Q54+'5C1V_Laf Ren'!Q54+'5C1O_Impact'!Q54+'5C1P_Vision'!Q54+'5C2_LAVCA'!Q54+'5C1H_Southwest'!Q54+'5C1G_JS Clark'!Q54+'5C1AH_BRUP'!Q54+'5C1X_Tangi'!Q54+'5C1Y_GEO'!Q54+'5C1AI_Harmony'!Q54+'5C1AJ_Athlos'!Q54+'5C1AG_Collegiate'!Q54+'5C1M_GEO Mid'!Q54+Placeholder_Tallulah!Q54</f>
        <v>0</v>
      </c>
      <c r="R54" s="93">
        <f>'5C1B_DArbonne'!R54+'5C1A_Madison'!R54+'5C1C_Intl High'!R54+'5C3_UnvView'!R54+'5C1F_L.C. Charter'!R54+'5C1E_LFNO'!R54+'5C1D_NOMMA'!R54+'5C1AE_Noble Minds'!R54+'5C1J_Jeff Chamber'!R54+'5C1Q_Advantage'!R54+'5C1AF_JCFA-Laf'!R54+'5C1W_Willow'!R54+'5C1Z_Lincoln Prep'!R54+'5C1AA_Laurel'!R54+'5C1AB_Apex'!R54+'5C1AC_Smothers'!R54+'5C1AD_Greater'!R54+'5C1R_Iberville'!R54+'5C1N_Delta'!R54+'5C1S_LC Col Prep'!R54+'5C1T_Northeast'!R54+'5C1U_Acadiana Ren'!R54+'5C1I_LA Key'!R54+'5C1V_Laf Ren'!R54+'5C1O_Impact'!R54+'5C1P_Vision'!R54+'5C2_LAVCA'!R54+'5C1H_Southwest'!R54+'5C1G_JS Clark'!R54+'5C1AH_BRUP'!R54+'5C1X_Tangi'!R54+'5C1Y_GEO'!R54+'5C1AI_Harmony'!R54+'5C1AJ_Athlos'!R54+'5C1AG_Collegiate'!R54+'5C1M_GEO Mid'!R54+Placeholder_Tallulah!R54</f>
        <v>338827</v>
      </c>
      <c r="S54" s="1373">
        <f>'5C3_UnvView'!S54+'5C2_LAVCA'!S54</f>
        <v>26088</v>
      </c>
      <c r="T54" s="56">
        <f>'5C1B_DArbonne'!S54+'5C1A_Madison'!S54+'5C1C_Intl High'!S54+'5C3_UnvView'!T54+'5C1F_L.C. Charter'!S54+'5C1E_LFNO'!S54+'5C1D_NOMMA'!S54+'5C1AE_Noble Minds'!S54+'5C1J_Jeff Chamber'!S54+'5C1Q_Advantage'!S54+'5C1AF_JCFA-Laf'!S54+'5C1W_Willow'!S54+'5C1Z_Lincoln Prep'!S54+'5C1AA_Laurel'!S54+'5C1AB_Apex'!S54+'5C1AC_Smothers'!S54+'5C1AD_Greater'!S54+'5C1R_Iberville'!S54+'5C1N_Delta'!S54+'5C1S_LC Col Prep'!S54+'5C1T_Northeast'!S54+'5C1U_Acadiana Ren'!S54+'5C1I_LA Key'!S54+'5C1V_Laf Ren'!S54+'5C1O_Impact'!S54+'5C1P_Vision'!S54+'5C2_LAVCA'!T54+'5C1H_Southwest'!S54+'5C1G_JS Clark'!S54+'5C1AH_BRUP'!S54+'5C1X_Tangi'!S54+'5C1Y_GEO'!S54+'5C1AI_Harmony'!S54+'5C1AJ_Athlos'!S54+'5C1AG_Collegiate'!S54+'5C1M_GEO Mid'!S54+Placeholder_Tallulah!S54</f>
        <v>0</v>
      </c>
      <c r="U54" s="56">
        <f>'5C1B_DArbonne'!T54+'5C1A_Madison'!T54+'5C1C_Intl High'!T54+'5C3_UnvView'!U54+'5C1F_L.C. Charter'!T54+'5C1E_LFNO'!T54+'5C1D_NOMMA'!T54+'5C1AE_Noble Minds'!T54+'5C1J_Jeff Chamber'!T54+'5C1Q_Advantage'!T54+'5C1AF_JCFA-Laf'!T54+'5C1W_Willow'!T54+'5C1Z_Lincoln Prep'!T54+'5C1AA_Laurel'!T54+'5C1AB_Apex'!T54+'5C1AC_Smothers'!T54+'5C1AD_Greater'!T54+'5C1R_Iberville'!T54+'5C1N_Delta'!T54+'5C1S_LC Col Prep'!T54+'5C1T_Northeast'!T54+'5C1U_Acadiana Ren'!T54+'5C1I_LA Key'!T54+'5C1V_Laf Ren'!T54+'5C1O_Impact'!T54+'5C1P_Vision'!T54+'5C2_LAVCA'!U54+'5C1H_Southwest'!T54+'5C1G_JS Clark'!T54+'5C1AH_BRUP'!T54+'5C1X_Tangi'!T54+'5C1Y_GEO'!T54+'5C1AI_Harmony'!T54+'5C1AJ_Athlos'!T54+'5C1AG_Collegiate'!T54+'5C1M_GEO Mid'!T54+Placeholder_Tallulah!T54</f>
        <v>0</v>
      </c>
      <c r="V54" s="57">
        <f>'5C1B_DArbonne'!U54+'5C1A_Madison'!U54+'5C1C_Intl High'!U54+'5C3_UnvView'!V54+'5C1F_L.C. Charter'!U54+'5C1E_LFNO'!U54+'5C1D_NOMMA'!U54+'5C1AE_Noble Minds'!U54+'5C1J_Jeff Chamber'!U54+'5C1Q_Advantage'!U54+'5C1AF_JCFA-Laf'!U54+'5C1W_Willow'!U54+'5C1Z_Lincoln Prep'!U54+'5C1AA_Laurel'!U54+'5C1AB_Apex'!U54+'5C1AC_Smothers'!U54+'5C1AD_Greater'!U54+'5C1R_Iberville'!U54+'5C1N_Delta'!U54+'5C1S_LC Col Prep'!U54+'5C1T_Northeast'!U54+'5C1U_Acadiana Ren'!U54+'5C1I_LA Key'!U54+'5C1V_Laf Ren'!U54+'5C1O_Impact'!U54+'5C1P_Vision'!U54+'5C2_LAVCA'!V54+'5C1H_Southwest'!U54+'5C1G_JS Clark'!U54+'5C1AH_BRUP'!U54+'5C1X_Tangi'!U54+'5C1Y_GEO'!U54+'5C1AI_Harmony'!U54+'5C1AJ_Athlos'!U54+'5C1AG_Collegiate'!U54+'5C1M_GEO Mid'!U54+Placeholder_Tallulah!U54</f>
        <v>0</v>
      </c>
      <c r="W54" s="93">
        <f>'5C1B_DArbonne'!V54+'5C1A_Madison'!V54+'5C1C_Intl High'!V54+'5C3_UnvView'!W54+'5C1F_L.C. Charter'!V54+'5C1E_LFNO'!V54+'5C1D_NOMMA'!V54+'5C1AE_Noble Minds'!V54+'5C1J_Jeff Chamber'!V54+'5C1Q_Advantage'!V54+'5C1AF_JCFA-Laf'!V54+'5C1W_Willow'!V54+'5C1Z_Lincoln Prep'!V54+'5C1AA_Laurel'!V54+'5C1AB_Apex'!V54+'5C1AC_Smothers'!V54+'5C1AD_Greater'!V54+'5C1R_Iberville'!V54+'5C1N_Delta'!V54+'5C1S_LC Col Prep'!V54+'5C1T_Northeast'!V54+'5C1U_Acadiana Ren'!V54+'5C1I_LA Key'!V54+'5C1V_Laf Ren'!V54+'5C1O_Impact'!V54+'5C1P_Vision'!V54+'5C2_LAVCA'!W54+'5C1H_Southwest'!V54+'5C1G_JS Clark'!V54+'5C1AH_BRUP'!V54+'5C1X_Tangi'!V54+'5C1Y_GEO'!V54+'5C1AI_Harmony'!V54+'5C1AJ_Athlos'!V54+'5C1AG_Collegiate'!V54+'5C1M_GEO Mid'!V54+Placeholder_Tallulah!V54</f>
        <v>0</v>
      </c>
      <c r="X54" s="74">
        <f>'5C1B_DArbonne'!W54+'5C1A_Madison'!W54+'5C1C_Intl High'!W54+'5C3_UnvView'!X54+'5C1F_L.C. Charter'!W54+'5C1E_LFNO'!W54+'5C1D_NOMMA'!W54+'5C1AE_Noble Minds'!W54+'5C1J_Jeff Chamber'!W54+'5C1Q_Advantage'!W54+'5C1AF_JCFA-Laf'!W54+'5C1W_Willow'!W54+'5C1Z_Lincoln Prep'!W54+'5C1AA_Laurel'!W54+'5C1AB_Apex'!W54+'5C1AC_Smothers'!W54+'5C1AD_Greater'!W54+'5C1R_Iberville'!W54+'5C1N_Delta'!W54+'5C1S_LC Col Prep'!W54+'5C1T_Northeast'!W54+'5C1U_Acadiana Ren'!W54+'5C1I_LA Key'!W54+'5C1V_Laf Ren'!W54+'5C1O_Impact'!W54+'5C1P_Vision'!W54+'5C2_LAVCA'!X54+'5C1H_Southwest'!W54+'5C1G_JS Clark'!W54+'5C1AH_BRUP'!W54+'5C1X_Tangi'!W54+'5C1Y_GEO'!W54+'5C1AI_Harmony'!W54+'5C1AJ_Athlos'!W54+'5C1AG_Collegiate'!W54+'5C1M_GEO Mid'!W54+Placeholder_Tallulah!W54</f>
        <v>0</v>
      </c>
      <c r="Y54" s="93">
        <f>'5C1B_DArbonne'!X54+'5C1A_Madison'!X54+'5C1C_Intl High'!X54+'5C3_UnvView'!Y54+'5C1F_L.C. Charter'!X54+'5C1E_LFNO'!X54+'5C1D_NOMMA'!X54+'5C1AE_Noble Minds'!X54+'5C1J_Jeff Chamber'!X54+'5C1Q_Advantage'!X54+'5C1AF_JCFA-Laf'!X54+'5C1W_Willow'!X54+'5C1Z_Lincoln Prep'!X54+'5C1AA_Laurel'!X54+'5C1AB_Apex'!X54+'5C1AC_Smothers'!X54+'5C1AD_Greater'!X54+'5C1R_Iberville'!X54+'5C1N_Delta'!X54+'5C1S_LC Col Prep'!X54+'5C1T_Northeast'!X54+'5C1U_Acadiana Ren'!X54+'5C1I_LA Key'!X54+'5C1V_Laf Ren'!X54+'5C1O_Impact'!X54+'5C1P_Vision'!X54+'5C2_LAVCA'!Y54+'5C1H_Southwest'!X54+'5C1G_JS Clark'!X54+'5C1AH_BRUP'!X54+'5C1X_Tangi'!X54+'5C1Y_GEO'!X54+'5C1AI_Harmony'!X54+'5C1AJ_Athlos'!X54+'5C1AG_Collegiate'!X54+'5C1M_GEO Mid'!X54+Placeholder_Tallulah!X54</f>
        <v>0</v>
      </c>
      <c r="Z54" s="56">
        <f>'5C1B_DArbonne'!Y54+'5C1A_Madison'!Y54+'5C1C_Intl High'!Y54+'5C3_UnvView'!Z54+'5C1F_L.C. Charter'!Y54+'5C1E_LFNO'!Y54+'5C1D_NOMMA'!Y54+'5C1AE_Noble Minds'!Y54+'5C1J_Jeff Chamber'!Y54+'5C1Q_Advantage'!Y54+'5C1AF_JCFA-Laf'!Y54+'5C1W_Willow'!Y54+'5C1Z_Lincoln Prep'!Y54+'5C1AA_Laurel'!Y54+'5C1AB_Apex'!Y54+'5C1AC_Smothers'!Y54+'5C1AD_Greater'!Y54+'5C1R_Iberville'!Y54+'5C1N_Delta'!Y54+'5C1S_LC Col Prep'!Y54+'5C1T_Northeast'!Y54+'5C1U_Acadiana Ren'!Y54+'5C1I_LA Key'!Y54+'5C1V_Laf Ren'!Y54+'5C1O_Impact'!Y54+'5C1P_Vision'!Y54+'5C2_LAVCA'!Z54+'5C1H_Southwest'!Y54+'5C1G_JS Clark'!Y54+'5C1AH_BRUP'!Y54+'5C1X_Tangi'!Y54+'5C1Y_GEO'!Y54+'5C1AI_Harmony'!Y54+'5C1AJ_Athlos'!Y54+'5C1AG_Collegiate'!Y54+'5C1M_GEO Mid'!Y54+Placeholder_Tallulah!Y54</f>
        <v>0</v>
      </c>
      <c r="AA54" s="93">
        <f>'5C1B_DArbonne'!Z54+'5C1A_Madison'!Z54+'5C1C_Intl High'!Z54+'5C3_UnvView'!AA54+'5C1F_L.C. Charter'!Z54+'5C1E_LFNO'!Z54+'5C1D_NOMMA'!Z54+'5C1AE_Noble Minds'!Z54+'5C1J_Jeff Chamber'!Z54+'5C1Q_Advantage'!Z54+'5C1AF_JCFA-Laf'!Z54+'5C1W_Willow'!Z54+'5C1Z_Lincoln Prep'!Z54+'5C1AA_Laurel'!Z54+'5C1AB_Apex'!Z54+'5C1AC_Smothers'!Z54+'5C1AD_Greater'!Z54+'5C1R_Iberville'!Z54+'5C1N_Delta'!Z54+'5C1S_LC Col Prep'!Z54+'5C1T_Northeast'!Z54+'5C1U_Acadiana Ren'!Z54+'5C1I_LA Key'!Z54+'5C1V_Laf Ren'!Z54+'5C1O_Impact'!Z54+'5C1P_Vision'!Z54+'5C2_LAVCA'!AA54+'5C1H_Southwest'!Z54+'5C1G_JS Clark'!Z54+'5C1AH_BRUP'!Z54+'5C1X_Tangi'!Z54+'5C1Y_GEO'!Z54+'5C1AI_Harmony'!Z54+'5C1AJ_Athlos'!Z54+'5C1AG_Collegiate'!Z54+'5C1M_GEO Mid'!Z54+Placeholder_Tallulah!Z54</f>
        <v>0</v>
      </c>
      <c r="AB54" s="56">
        <f>'5C1B_DArbonne'!AA54+'5C1A_Madison'!AA54+'5C1C_Intl High'!AA54+'5C3_UnvView'!AB54+'5C1F_L.C. Charter'!AA54+'5C1E_LFNO'!AA54+'5C1D_NOMMA'!AA54+'5C1AE_Noble Minds'!AA54+'5C1J_Jeff Chamber'!AA54+'5C1Q_Advantage'!AA54+'5C1AF_JCFA-Laf'!AA54+'5C1W_Willow'!AA54+'5C1Z_Lincoln Prep'!AA54+'5C1AA_Laurel'!AA54+'5C1AB_Apex'!AA54+'5C1AC_Smothers'!AA54+'5C1AD_Greater'!AA54+'5C1R_Iberville'!AA54+'5C1N_Delta'!AA54+'5C1S_LC Col Prep'!AA54+'5C1T_Northeast'!AA54+'5C1U_Acadiana Ren'!AA54+'5C1I_LA Key'!AA54+'5C1V_Laf Ren'!AA54+'5C1O_Impact'!AA54+'5C1P_Vision'!AA54+'5C2_LAVCA'!AB54+'5C1H_Southwest'!AA54+'5C1G_JS Clark'!AA54+'5C1AH_BRUP'!AA54+'5C1X_Tangi'!AA54+'5C1Y_GEO'!AA54+'5C1AI_Harmony'!AA54+'5C1AJ_Athlos'!AA54+'5C1AG_Collegiate'!AA54+'5C1M_GEO Mid'!AA54+Placeholder_Tallulah!AA54</f>
        <v>0</v>
      </c>
      <c r="AC54" s="56">
        <f>'5C1B_DArbonne'!AB54+'5C1A_Madison'!AB54+'5C1C_Intl High'!AB54+'5C3_UnvView'!AC54+'5C1F_L.C. Charter'!AB54+'5C1E_LFNO'!AB54+'5C1D_NOMMA'!AB54+'5C1AE_Noble Minds'!AB54+'5C1J_Jeff Chamber'!AB54+'5C1Q_Advantage'!AB54+'5C1AF_JCFA-Laf'!AB54+'5C1W_Willow'!AB54+'5C1Z_Lincoln Prep'!AB54+'5C1AA_Laurel'!AB54+'5C1AB_Apex'!AB54+'5C1AC_Smothers'!AB54+'5C1AD_Greater'!AB54+'5C1R_Iberville'!AB54+'5C1N_Delta'!AB54+'5C1S_LC Col Prep'!AB54+'5C1T_Northeast'!AB54+'5C1U_Acadiana Ren'!AB54+'5C1I_LA Key'!AB54+'5C1V_Laf Ren'!AB54+'5C1O_Impact'!AB54+'5C1P_Vision'!AB54+'5C2_LAVCA'!AC54+'5C1H_Southwest'!AB54+'5C1G_JS Clark'!AB54+'5C1AH_BRUP'!AB54+'5C1X_Tangi'!AB54+'5C1Y_GEO'!AB54+'5C1AI_Harmony'!AB54+'5C1AJ_Athlos'!AB54+'5C1AG_Collegiate'!AB54+'5C1M_GEO Mid'!AB54+Placeholder_Tallulah!AB54</f>
        <v>0</v>
      </c>
      <c r="AD54" s="93">
        <f>'5C1B_DArbonne'!AC54+'5C1A_Madison'!AC54+'5C1C_Intl High'!AC54+'5C3_UnvView'!AD54+'5C1F_L.C. Charter'!AC54+'5C1E_LFNO'!AC54+'5C1D_NOMMA'!AC54+'5C1AE_Noble Minds'!AC54+'5C1J_Jeff Chamber'!AC54+'5C1Q_Advantage'!AC54+'5C1AF_JCFA-Laf'!AC54+'5C1W_Willow'!AC54+'5C1Z_Lincoln Prep'!AC54+'5C1AA_Laurel'!AC54+'5C1AB_Apex'!AC54+'5C1AC_Smothers'!AC54+'5C1AD_Greater'!AC54+'5C1R_Iberville'!AC54+'5C1N_Delta'!AC54+'5C1S_LC Col Prep'!AC54+'5C1T_Northeast'!AC54+'5C1U_Acadiana Ren'!AC54+'5C1I_LA Key'!AC54+'5C1V_Laf Ren'!AC54+'5C1O_Impact'!AC54+'5C1P_Vision'!AC54+'5C2_LAVCA'!AD54+'5C1H_Southwest'!AC54+'5C1G_JS Clark'!AC54+'5C1AH_BRUP'!AC54+'5C1X_Tangi'!AC54+'5C1Y_GEO'!AC54+'5C1AI_Harmony'!AC54+'5C1AJ_Athlos'!AC54+'5C1AG_Collegiate'!AC54+'5C1M_GEO Mid'!AC54+Placeholder_Tallulah!AC54</f>
        <v>0</v>
      </c>
      <c r="AE54" s="97">
        <f>'5C1B_DArbonne'!AD54+'5C1A_Madison'!AD54+'5C1C_Intl High'!AD54+'5C3_UnvView'!AE54+'5C1F_L.C. Charter'!AD54+'5C1E_LFNO'!AD54+'5C1D_NOMMA'!AD54+'5C1AE_Noble Minds'!AD54+'5C1J_Jeff Chamber'!AD54+'5C1Q_Advantage'!AD54+'5C1AF_JCFA-Laf'!AD54+'5C1W_Willow'!AD54+'5C1Z_Lincoln Prep'!AD54+'5C1AA_Laurel'!AD54+'5C1AB_Apex'!AD54+'5C1AC_Smothers'!AD54+'5C1AD_Greater'!AD54+'5C1R_Iberville'!AD54+'5C1N_Delta'!AD54+'5C1S_LC Col Prep'!AD54+'5C1T_Northeast'!AD54+'5C1U_Acadiana Ren'!AD54+'5C1I_LA Key'!AD54+'5C1V_Laf Ren'!AD54+'5C1O_Impact'!AD54+'5C1P_Vision'!AD54+'5C2_LAVCA'!AE54+'5C1H_Southwest'!AD54+'5C1G_JS Clark'!AD54+'5C1AH_BRUP'!AD54+'5C1X_Tangi'!AD54+'5C1Y_GEO'!AD54+'5C1AI_Harmony'!AD54+'5C1AJ_Athlos'!AD54+'5C1AG_Collegiate'!AD54+'5C1M_GEO Mid'!AD54+Placeholder_Tallulah!AD54</f>
        <v>0</v>
      </c>
      <c r="AF54" s="75">
        <f>'Source Data'!N54</f>
        <v>6891</v>
      </c>
      <c r="AG54" s="90">
        <f>'5C1B_DArbonne'!AF54+'5C1A_Madison'!AF54+'5C1C_Intl High'!AF54+'5C3_UnvView'!AG54+'5C1F_L.C. Charter'!AF54+'5C1E_LFNO'!AF54+'5C1D_NOMMA'!AF54+'5C1AE_Noble Minds'!AF54+'5C1J_Jeff Chamber'!AF54+'5C1Q_Advantage'!AF54+'5C1AF_JCFA-Laf'!AF54+'5C1W_Willow'!AF54+'5C1Z_Lincoln Prep'!AF54+'5C1AA_Laurel'!AF54+'5C1AB_Apex'!AF54+'5C1AC_Smothers'!AF54+'5C1AD_Greater'!AF54+'5C1R_Iberville'!AF54+'5C1N_Delta'!AF54+'5C1S_LC Col Prep'!AF54+'5C1T_Northeast'!AF54+'5C1U_Acadiana Ren'!AF54+'5C1I_LA Key'!AF54+'5C1V_Laf Ren'!AF54+'5C1O_Impact'!AF54+'5C1P_Vision'!AF54+'5C2_LAVCA'!AG54+'5C1H_Southwest'!AF54+'5C1G_JS Clark'!AF54+'5C1AH_BRUP'!AF54+'5C1X_Tangi'!AF54+'5C1Y_GEO'!AF54+'5C1AI_Harmony'!AF54+'5C1AJ_Athlos'!AF54+'5C1AG_Collegiate'!AF54+'5C1M_GEO Mid'!AF54+Placeholder_Tallulah!AF54</f>
        <v>0</v>
      </c>
      <c r="AH54" s="319">
        <f>'5C1B_DArbonne'!AG54+'5C1A_Madison'!AG54+'5C1C_Intl High'!AG54+'5C3_UnvView'!AH54+'5C1F_L.C. Charter'!AG54+'5C1E_LFNO'!AG54+'5C1D_NOMMA'!AG54+'5C1AE_Noble Minds'!AG54+'5C1J_Jeff Chamber'!AG54+'5C1Q_Advantage'!AG54+'5C1AF_JCFA-Laf'!AG54+'5C1W_Willow'!AG54+'5C1Z_Lincoln Prep'!AG54+'5C1AA_Laurel'!AG54+'5C1AB_Apex'!AG54+'5C1AC_Smothers'!AG54+'5C1AD_Greater'!AG54+'5C1R_Iberville'!AG54+'5C1N_Delta'!AG54+'5C1S_LC Col Prep'!AG54+'5C1T_Northeast'!AG54+'5C1U_Acadiana Ren'!AG54+'5C1I_LA Key'!AG54+'5C1V_Laf Ren'!AG54+'5C1O_Impact'!AG54+'5C1P_Vision'!AG54+'5C2_LAVCA'!AH54+'5C1H_Southwest'!AG54+'5C1G_JS Clark'!AG54+'5C1AH_BRUP'!AG54+'5C1X_Tangi'!AG54+'5C1Y_GEO'!AG54+'5C1AI_Harmony'!AG54+'5C1AJ_Athlos'!AG54+'5C1AG_Collegiate'!AG54+'5C1M_GEO Mid'!AG54+Placeholder_Tallulah!AG54</f>
        <v>0</v>
      </c>
      <c r="AI54" s="75">
        <f>'5C1B_DArbonne'!AH54+'5C1A_Madison'!AH54+'5C1C_Intl High'!AH54+'5C3_UnvView'!AI54+'5C1F_L.C. Charter'!AH54+'5C1E_LFNO'!AH54+'5C1D_NOMMA'!AH54+'5C1AE_Noble Minds'!AH54+'5C1J_Jeff Chamber'!AH54+'5C1Q_Advantage'!AH54+'5C1AF_JCFA-Laf'!AH54+'5C1W_Willow'!AH54+'5C1Z_Lincoln Prep'!AH54+'5C1AA_Laurel'!AH54+'5C1AB_Apex'!AH54+'5C1AC_Smothers'!AH54+'5C1AD_Greater'!AH54+'5C1R_Iberville'!AH54+'5C1N_Delta'!AH54+'5C1S_LC Col Prep'!AH54+'5C1T_Northeast'!AH54+'5C1U_Acadiana Ren'!AH54+'5C1I_LA Key'!AH54+'5C1V_Laf Ren'!AH54+'5C1O_Impact'!AH54+'5C1P_Vision'!AH54+'5C2_LAVCA'!AI54+'5C1H_Southwest'!AH54+'5C1G_JS Clark'!AH54+'5C1AH_BRUP'!AH54+'5C1X_Tangi'!AH54+'5C1Y_GEO'!AH54+'5C1AI_Harmony'!AH54+'5C1AJ_Athlos'!AH54+'5C1AG_Collegiate'!AH54+'5C1M_GEO Mid'!AH54+Placeholder_Tallulah!AH54</f>
        <v>0</v>
      </c>
      <c r="AJ54" s="319">
        <f>'5C1B_DArbonne'!AI54+'5C1A_Madison'!AI54+'5C1C_Intl High'!AI54+'5C3_UnvView'!AJ54+'5C1F_L.C. Charter'!AI54+'5C1E_LFNO'!AI54+'5C1D_NOMMA'!AI54+'5C1AE_Noble Minds'!AI54+'5C1J_Jeff Chamber'!AI54+'5C1Q_Advantage'!AI54+'5C1AF_JCFA-Laf'!AI54+'5C1W_Willow'!AI54+'5C1Z_Lincoln Prep'!AI54+'5C1AA_Laurel'!AI54+'5C1AB_Apex'!AI54+'5C1AC_Smothers'!AI54+'5C1AD_Greater'!AI54+'5C1R_Iberville'!AI54+'5C1N_Delta'!AI54+'5C1S_LC Col Prep'!AI54+'5C1T_Northeast'!AI54+'5C1U_Acadiana Ren'!AI54+'5C1I_LA Key'!AI54+'5C1V_Laf Ren'!AI54+'5C1O_Impact'!AI54+'5C1P_Vision'!AI54+'5C2_LAVCA'!AJ54+'5C1H_Southwest'!AI54+'5C1G_JS Clark'!AI54+'5C1AH_BRUP'!AI54+'5C1X_Tangi'!AI54+'5C1Y_GEO'!AI54+'5C1AI_Harmony'!AI54+'5C1AJ_Athlos'!AI54+'5C1AG_Collegiate'!AI54+'5C1M_GEO Mid'!AI54+Placeholder_Tallulah!AI54</f>
        <v>0</v>
      </c>
      <c r="AK54" s="77">
        <f>'5C1B_DArbonne'!AJ54+'5C1A_Madison'!AJ54+'5C1C_Intl High'!AJ54+'5C3_UnvView'!AK54+'5C1F_L.C. Charter'!AJ54+'5C1E_LFNO'!AJ54+'5C1D_NOMMA'!AJ54+'5C1AE_Noble Minds'!AJ54+'5C1J_Jeff Chamber'!AJ54+'5C1Q_Advantage'!AJ54+'5C1AF_JCFA-Laf'!AJ54+'5C1W_Willow'!AJ54+'5C1Z_Lincoln Prep'!AJ54+'5C1AA_Laurel'!AJ54+'5C1AB_Apex'!AJ54+'5C1AC_Smothers'!AJ54+'5C1AD_Greater'!AJ54+'5C1R_Iberville'!AJ54+'5C1N_Delta'!AJ54+'5C1S_LC Col Prep'!AJ54+'5C1T_Northeast'!AJ54+'5C1U_Acadiana Ren'!AJ54+'5C1I_LA Key'!AJ54+'5C1V_Laf Ren'!AJ54+'5C1O_Impact'!AJ54+'5C1P_Vision'!AJ54+'5C2_LAVCA'!AK54+'5C1H_Southwest'!AJ54+'5C1G_JS Clark'!AJ54+'5C1AH_BRUP'!AJ54+'5C1X_Tangi'!AJ54+'5C1Y_GEO'!AJ54+'5C1AI_Harmony'!AJ54+'5C1AJ_Athlos'!AJ54+'5C1AG_Collegiate'!AJ54+'5C1M_GEO Mid'!AJ54+Placeholder_Tallulah!AJ54</f>
        <v>0</v>
      </c>
      <c r="AL54" s="76">
        <f>'5C1B_DArbonne'!AK54+'5C1A_Madison'!AK54+'5C1C_Intl High'!AK54+'5C3_UnvView'!AL54+'5C1F_L.C. Charter'!AK54+'5C1E_LFNO'!AK54+'5C1D_NOMMA'!AK54+'5C1AE_Noble Minds'!AK54+'5C1J_Jeff Chamber'!AK54+'5C1Q_Advantage'!AK54+'5C1AF_JCFA-Laf'!AK54+'5C1W_Willow'!AK54+'5C1Z_Lincoln Prep'!AK54+'5C1AA_Laurel'!AK54+'5C1AB_Apex'!AK54+'5C1AC_Smothers'!AK54+'5C1AD_Greater'!AK54+'5C1R_Iberville'!AK54+'5C1N_Delta'!AK54+'5C1S_LC Col Prep'!AK54+'5C1T_Northeast'!AK54+'5C1U_Acadiana Ren'!AK54+'5C1I_LA Key'!AK54+'5C1V_Laf Ren'!AK54+'5C1O_Impact'!AK54+'5C1P_Vision'!AK54+'5C2_LAVCA'!AL54+'5C1H_Southwest'!AK54+'5C1G_JS Clark'!AK54+'5C1AH_BRUP'!AK54+'5C1X_Tangi'!AK54+'5C1Y_GEO'!AK54+'5C1AI_Harmony'!AK54+'5C1AJ_Athlos'!AK54+'5C1AG_Collegiate'!AK54+'5C1M_GEO Mid'!AK54+Placeholder_Tallulah!AK54</f>
        <v>0</v>
      </c>
      <c r="AM54" s="90">
        <f>'5C1B_DArbonne'!AL54+'5C1A_Madison'!AL54+'5C1C_Intl High'!AL54+'5C3_UnvView'!AM54+'5C1F_L.C. Charter'!AL54+'5C1E_LFNO'!AL54+'5C1D_NOMMA'!AL54+'5C1AE_Noble Minds'!AL54+'5C1J_Jeff Chamber'!AL54+'5C1Q_Advantage'!AL54+'5C1AF_JCFA-Laf'!AL54+'5C1W_Willow'!AL54+'5C1Z_Lincoln Prep'!AL54+'5C1AA_Laurel'!AL54+'5C1AB_Apex'!AL54+'5C1AC_Smothers'!AL54+'5C1AD_Greater'!AL54+'5C1R_Iberville'!AL54+'5C1N_Delta'!AL54+'5C1S_LC Col Prep'!AL54+'5C1T_Northeast'!AL54+'5C1U_Acadiana Ren'!AL54+'5C1I_LA Key'!AL54+'5C1V_Laf Ren'!AL54+'5C1O_Impact'!AL54+'5C1P_Vision'!AL54+'5C2_LAVCA'!AM54+'5C1H_Southwest'!AL54+'5C1G_JS Clark'!AL54+'5C1AH_BRUP'!AL54+'5C1X_Tangi'!AL54+'5C1Y_GEO'!AL54+'5C1AI_Harmony'!AL54+'5C1AJ_Athlos'!AL54+'5C1AG_Collegiate'!AL54+'5C1M_GEO Mid'!AL54+Placeholder_Tallulah!AL54</f>
        <v>551968</v>
      </c>
      <c r="AN54" s="79">
        <f>'5C1B_DArbonne'!AM54+'5C1A_Madison'!AM54+'5C1C_Intl High'!AM54+'5C3_UnvView'!AN54+'5C1F_L.C. Charter'!AM54+'5C1E_LFNO'!AM54+'5C1D_NOMMA'!AM54+'5C1AE_Noble Minds'!AM54+'5C1J_Jeff Chamber'!AM54+'5C1Q_Advantage'!AM54+'5C1AF_JCFA-Laf'!AM54+'5C1W_Willow'!AM54+'5C1Z_Lincoln Prep'!AM54+'5C1AA_Laurel'!AM54+'5C1AB_Apex'!AM54+'5C1AC_Smothers'!AM54+'5C1AD_Greater'!AM54+'5C1R_Iberville'!AM54+'5C1N_Delta'!AM54+'5C1S_LC Col Prep'!AM54+'5C1T_Northeast'!AM54+'5C1U_Acadiana Ren'!AM54+'5C1I_LA Key'!AM54+'5C1V_Laf Ren'!AM54+'5C1O_Impact'!AM54+'5C1P_Vision'!AM54+'5C2_LAVCA'!AN54+'5C1H_Southwest'!AM54+'5C1G_JS Clark'!AM54+'5C1AH_BRUP'!AM54+'5C1X_Tangi'!AM54+'5C1Y_GEO'!AM54+'5C1AI_Harmony'!AM54+'5C1AJ_Athlos'!AM54+'5C1AG_Collegiate'!AM54+'5C1M_GEO Mid'!AM54+Placeholder_Tallulah!AM54</f>
        <v>0</v>
      </c>
      <c r="AO54" s="90">
        <f>'5C1B_DArbonne'!AN54+'5C1A_Madison'!AN54+'5C1C_Intl High'!AN54+'5C3_UnvView'!AO54+'5C1F_L.C. Charter'!AN54+'5C1E_LFNO'!AN54+'5C1D_NOMMA'!AN54+'5C1AE_Noble Minds'!AN54+'5C1J_Jeff Chamber'!AN54+'5C1Q_Advantage'!AN54+'5C1AF_JCFA-Laf'!AN54+'5C1W_Willow'!AN54+'5C1Z_Lincoln Prep'!AN54+'5C1AA_Laurel'!AN54+'5C1AB_Apex'!AN54+'5C1AC_Smothers'!AN54+'5C1AD_Greater'!AN54+'5C1R_Iberville'!AN54+'5C1N_Delta'!AN54+'5C1S_LC Col Prep'!AN54+'5C1T_Northeast'!AN54+'5C1U_Acadiana Ren'!AN54+'5C1I_LA Key'!AN54+'5C1V_Laf Ren'!AN54+'5C1O_Impact'!AN54+'5C1P_Vision'!AN54+'5C2_LAVCA'!AO54+'5C1H_Southwest'!AN54+'5C1G_JS Clark'!AN54+'5C1AH_BRUP'!AN54+'5C1X_Tangi'!AN54+'5C1Y_GEO'!AN54+'5C1AI_Harmony'!AN54+'5C1AJ_Athlos'!AN54+'5C1AG_Collegiate'!AN54+'5C1M_GEO Mid'!AN54+Placeholder_Tallulah!AN54</f>
        <v>0</v>
      </c>
      <c r="AP54" s="77">
        <f>'5C1B_DArbonne'!AO54+'5C1A_Madison'!AO54+'5C1C_Intl High'!AO54+'5C3_UnvView'!AP54+'5C1F_L.C. Charter'!AO54+'5C1E_LFNO'!AO54+'5C1D_NOMMA'!AO54+'5C1AE_Noble Minds'!AO54+'5C1J_Jeff Chamber'!AO54+'5C1Q_Advantage'!AO54+'5C1AF_JCFA-Laf'!AO54+'5C1W_Willow'!AO54+'5C1Z_Lincoln Prep'!AO54+'5C1AA_Laurel'!AO54+'5C1AB_Apex'!AO54+'5C1AC_Smothers'!AO54+'5C1AD_Greater'!AO54+'5C1R_Iberville'!AO54+'5C1N_Delta'!AO54+'5C1S_LC Col Prep'!AO54+'5C1T_Northeast'!AO54+'5C1U_Acadiana Ren'!AO54+'5C1I_LA Key'!AO54+'5C1V_Laf Ren'!AO54+'5C1O_Impact'!AO54+'5C1P_Vision'!AO54+'5C2_LAVCA'!AP54+'5C1H_Southwest'!AO54+'5C1G_JS Clark'!AO54+'5C1AH_BRUP'!AO54+'5C1X_Tangi'!AO54+'5C1Y_GEO'!AO54+'5C1AI_Harmony'!AO54+'5C1AJ_Athlos'!AO54+'5C1AG_Collegiate'!AO54+'5C1M_GEO Mid'!AO54+Placeholder_Tallulah!AO54</f>
        <v>0</v>
      </c>
      <c r="AQ54" s="90">
        <f>'5C1B_DArbonne'!AP54+'5C1A_Madison'!AP54+'5C1C_Intl High'!AP54+'5C3_UnvView'!AQ54+'5C1F_L.C. Charter'!AP54+'5C1E_LFNO'!AP54+'5C1D_NOMMA'!AP54+'5C1AE_Noble Minds'!AP54+'5C1J_Jeff Chamber'!AP54+'5C1Q_Advantage'!AP54+'5C1AF_JCFA-Laf'!AP54+'5C1W_Willow'!AP54+'5C1Z_Lincoln Prep'!AP54+'5C1AA_Laurel'!AP54+'5C1AB_Apex'!AP54+'5C1AC_Smothers'!AP54+'5C1AD_Greater'!AP54+'5C1R_Iberville'!AP54+'5C1N_Delta'!AP54+'5C1S_LC Col Prep'!AP54+'5C1T_Northeast'!AP54+'5C1U_Acadiana Ren'!AP54+'5C1I_LA Key'!AP54+'5C1V_Laf Ren'!AP54+'5C1O_Impact'!AP54+'5C1P_Vision'!AP54+'5C2_LAVCA'!AQ54+'5C1H_Southwest'!AP54+'5C1G_JS Clark'!AP54+'5C1AH_BRUP'!AP54+'5C1X_Tangi'!AP54+'5C1Y_GEO'!AP54+'5C1AI_Harmony'!AP54+'5C1AJ_Athlos'!AP54+'5C1AG_Collegiate'!AP54+'5C1M_GEO Mid'!AP54+Placeholder_Tallulah!AP54</f>
        <v>0</v>
      </c>
      <c r="AR54" s="77">
        <f>'5C1B_DArbonne'!AQ54+'5C1A_Madison'!AQ54+'5C1C_Intl High'!AQ54+'5C3_UnvView'!AR54+'5C1F_L.C. Charter'!AQ54+'5C1E_LFNO'!AQ54+'5C1D_NOMMA'!AQ54+'5C1AE_Noble Minds'!AQ54+'5C1J_Jeff Chamber'!AQ54+'5C1Q_Advantage'!AQ54+'5C1AF_JCFA-Laf'!AQ54+'5C1W_Willow'!AQ54+'5C1Z_Lincoln Prep'!AQ54+'5C1AA_Laurel'!AQ54+'5C1AB_Apex'!AQ54+'5C1AC_Smothers'!AQ54+'5C1AD_Greater'!AQ54+'5C1R_Iberville'!AQ54+'5C1N_Delta'!AQ54+'5C1S_LC Col Prep'!AQ54+'5C1T_Northeast'!AQ54+'5C1U_Acadiana Ren'!AQ54+'5C1I_LA Key'!AQ54+'5C1V_Laf Ren'!AQ54+'5C1O_Impact'!AQ54+'5C1P_Vision'!AQ54+'5C2_LAVCA'!AR54+'5C1H_Southwest'!AQ54+'5C1G_JS Clark'!AQ54+'5C1AH_BRUP'!AQ54+'5C1X_Tangi'!AQ54+'5C1Y_GEO'!AQ54+'5C1AI_Harmony'!AQ54+'5C1AJ_Athlos'!AQ54+'5C1AG_Collegiate'!AQ54+'5C1M_GEO Mid'!AQ54+Placeholder_Tallulah!AQ54</f>
        <v>0</v>
      </c>
      <c r="AS54" s="77">
        <f>'5C1B_DArbonne'!AR54+'5C1A_Madison'!AR54+'5C1C_Intl High'!AR54+'5C3_UnvView'!AS54+'5C1F_L.C. Charter'!AR54+'5C1E_LFNO'!AR54+'5C1D_NOMMA'!AR54+'5C1AE_Noble Minds'!AR54+'5C1J_Jeff Chamber'!AR54+'5C1Q_Advantage'!AR54+'5C1AF_JCFA-Laf'!AR54+'5C1W_Willow'!AR54+'5C1Z_Lincoln Prep'!AR54+'5C1AA_Laurel'!AR54+'5C1AB_Apex'!AR54+'5C1AC_Smothers'!AR54+'5C1AD_Greater'!AR54+'5C1R_Iberville'!AR54+'5C1N_Delta'!AR54+'5C1S_LC Col Prep'!AR54+'5C1T_Northeast'!AR54+'5C1U_Acadiana Ren'!AR54+'5C1I_LA Key'!AR54+'5C1V_Laf Ren'!AR54+'5C1O_Impact'!AR54+'5C1P_Vision'!AR54+'5C2_LAVCA'!AS54+'5C1H_Southwest'!AR54+'5C1G_JS Clark'!AR54+'5C1AH_BRUP'!AR54+'5C1X_Tangi'!AR54+'5C1Y_GEO'!AR54+'5C1AI_Harmony'!AR54+'5C1AJ_Athlos'!AR54+'5C1AG_Collegiate'!AR54+'5C1M_GEO Mid'!AR54+Placeholder_Tallulah!AR54</f>
        <v>0</v>
      </c>
      <c r="AT54" s="90">
        <f>'5C1B_DArbonne'!AS54+'5C1A_Madison'!AS54+'5C1C_Intl High'!AS54+'5C3_UnvView'!AT54+'5C1F_L.C. Charter'!AS54+'5C1E_LFNO'!AS54+'5C1D_NOMMA'!AS54+'5C1AE_Noble Minds'!AS54+'5C1J_Jeff Chamber'!AS54+'5C1Q_Advantage'!AS54+'5C1AF_JCFA-Laf'!AS54+'5C1W_Willow'!AS54+'5C1Z_Lincoln Prep'!AS54+'5C1AA_Laurel'!AS54+'5C1AB_Apex'!AS54+'5C1AC_Smothers'!AS54+'5C1AD_Greater'!AS54+'5C1R_Iberville'!AS54+'5C1N_Delta'!AS54+'5C1S_LC Col Prep'!AS54+'5C1T_Northeast'!AS54+'5C1U_Acadiana Ren'!AS54+'5C1I_LA Key'!AS54+'5C1V_Laf Ren'!AS54+'5C1O_Impact'!AS54+'5C1P_Vision'!AS54+'5C2_LAVCA'!AT54+'5C1H_Southwest'!AS54+'5C1G_JS Clark'!AS54+'5C1AH_BRUP'!AS54+'5C1X_Tangi'!AS54+'5C1Y_GEO'!AS54+'5C1AI_Harmony'!AS54+'5C1AJ_Athlos'!AS54+'5C1AG_Collegiate'!AS54+'5C1M_GEO Mid'!AS54+Placeholder_Tallulah!AS54</f>
        <v>80450</v>
      </c>
      <c r="AU54" s="78">
        <f t="shared" si="1"/>
        <v>0</v>
      </c>
      <c r="AV54" s="87">
        <f t="shared" si="2"/>
        <v>80450</v>
      </c>
      <c r="AW54" s="189"/>
      <c r="AX54" s="74" t="e">
        <f>'5C1B_DArbonne'!AU54+'5C1A_Madison'!AU54+'5C1C_Intl High'!AU54+'5C3_UnvView'!AV54+'5C1F_L.C. Charter'!AU54+'5C1E_LFNO'!AU54+'5C1D_NOMMA'!AU54+'5C1AE_Noble Minds'!AU54+'5C1J_Jeff Chamber'!AU54+'5C1Q_Advantage'!AU54+'5C1AF_JCFA-Laf'!AU54+'5C1W_Willow'!AU54+'5C1Z_Lincoln Prep'!AU54+'5C1AA_Laurel'!AU54+'5C1AB_Apex'!AU54+'5C1AC_Smothers'!AU54+'5C1AD_Greater'!AU54+'5C1R_Iberville'!AU54+'5C1N_Delta'!AU54+'5C1S_LC Col Prep'!AU54+'5C1T_Northeast'!AU54+'5C1U_Acadiana Ren'!AU54+'5C1I_LA Key'!AU54+'5C1V_Laf Ren'!AU54+'5C1O_Impact'!AU54+'5C1P_Vision'!AU54+'5C2_LAVCA'!AV54+'5C1H_Southwest'!AU54+'5C1G_JS Clark'!AU54+'5C1AH_BRUP'!AU54+'5C1X_Tangi'!AU54+'5C1Y_GEO'!AU54+'5C1AI_Harmony'!AU54+'5C1AJ_Athlos'!AU54+'5C1AG_Collegiate'!AU54+'5C1M_GEO Mid'!AU54+Placeholder_Tallulah!#REF!</f>
        <v>#REF!</v>
      </c>
      <c r="AY54" s="74">
        <f t="shared" si="3"/>
        <v>0</v>
      </c>
      <c r="AZ54" s="74" t="e">
        <f t="shared" si="4"/>
        <v>#REF!</v>
      </c>
    </row>
    <row r="55" spans="1:52" ht="16.149999999999999" customHeight="1" x14ac:dyDescent="0.2">
      <c r="A55" s="54">
        <v>49</v>
      </c>
      <c r="B55" s="55" t="s">
        <v>54</v>
      </c>
      <c r="C55" s="319">
        <f>'5C1B_DArbonne'!C55+'5C1A_Madison'!C55+'5C1C_Intl High'!C55+'5C3_UnvView'!C55+'5C1F_L.C. Charter'!C55+'5C1E_LFNO'!C55+'5C1D_NOMMA'!C55+'5C1AE_Noble Minds'!C55+'5C1J_Jeff Chamber'!C55+'5C1Q_Advantage'!C55+'5C1AF_JCFA-Laf'!C55+'5C1W_Willow'!C55+'5C1Z_Lincoln Prep'!C55+'5C1AA_Laurel'!C55+'5C1AB_Apex'!C55+'5C1AC_Smothers'!C55+'5C1AD_Greater'!C55+'5C1R_Iberville'!C55+'5C1N_Delta'!C55+'5C1S_LC Col Prep'!C55+'5C1T_Northeast'!C55+'5C1U_Acadiana Ren'!C55+'5C1I_LA Key'!C55+'5C1V_Laf Ren'!C55+'5C1O_Impact'!C55+'5C1P_Vision'!C55+'5C2_LAVCA'!C55+'5C1H_Southwest'!C55+'5C1G_JS Clark'!C55+'5C1AH_BRUP'!C55+'5C1X_Tangi'!C55+'5C1Y_GEO'!C55+'5C1AI_Harmony'!C55+'5C1AJ_Athlos'!C55+'5C1AG_Collegiate'!C55+'5C1M_GEO Mid'!C55+Placeholder_Tallulah!C55</f>
        <v>0</v>
      </c>
      <c r="D55" s="56">
        <f>'Source Data'!H55</f>
        <v>4510.9600632140227</v>
      </c>
      <c r="E55" s="74">
        <f>'5C1B_DArbonne'!E55+'5C1A_Madison'!E55+'5C1C_Intl High'!E55+'5C3_UnvView'!E55+'5C1F_L.C. Charter'!E55+'5C1E_LFNO'!E55+'5C1D_NOMMA'!E55+'5C1AE_Noble Minds'!E55+'5C1J_Jeff Chamber'!E55+'5C1Q_Advantage'!E55+'5C1AF_JCFA-Laf'!E55+'5C1W_Willow'!E55+'5C1Z_Lincoln Prep'!E55+'5C1AA_Laurel'!E55+'5C1AB_Apex'!E55+'5C1AC_Smothers'!E55+'5C1AD_Greater'!E55+'5C1R_Iberville'!E55+'5C1N_Delta'!E55+'5C1S_LC Col Prep'!E55+'5C1T_Northeast'!E55+'5C1U_Acadiana Ren'!E55+'5C1I_LA Key'!E55+'5C1V_Laf Ren'!E55+'5C1O_Impact'!E55+'5C1P_Vision'!E55+'5C2_LAVCA'!E55+'5C1H_Southwest'!E55+'5C1G_JS Clark'!E55+'5C1AH_BRUP'!E55+'5C1X_Tangi'!E55+'5C1Y_GEO'!E55+'5C1AI_Harmony'!E55+'5C1AJ_Athlos'!E55+'5C1AG_Collegiate'!E55+'5C1M_GEO Mid'!E55+Placeholder_Tallulah!E55</f>
        <v>0</v>
      </c>
      <c r="F55" s="337">
        <f>'5C1B_DArbonne'!F55+'5C1A_Madison'!F55+'5C1C_Intl High'!F55+'5C3_UnvView'!F55+'5C1F_L.C. Charter'!F55+'5C1E_LFNO'!F55+'5C1D_NOMMA'!F55+'5C1AE_Noble Minds'!F55+'5C1J_Jeff Chamber'!F55+'5C1Q_Advantage'!F55+'5C1AF_JCFA-Laf'!F55+'5C1W_Willow'!F55+'5C1Z_Lincoln Prep'!F55+'5C1AA_Laurel'!F55+'5C1AB_Apex'!F55+'5C1AC_Smothers'!F55+'5C1AD_Greater'!F55+'5C1R_Iberville'!F55+'5C1N_Delta'!F55+'5C1S_LC Col Prep'!F55+'5C1T_Northeast'!F55+'5C1U_Acadiana Ren'!F55+'5C1I_LA Key'!F55+'5C1V_Laf Ren'!F55+'5C1O_Impact'!F55+'5C1P_Vision'!F55+'5C2_LAVCA'!F55+'5C1H_Southwest'!F55+'5C1G_JS Clark'!F55+'5C1AH_BRUP'!F55+'5C1X_Tangi'!F55+'5C1Y_GEO'!F55+'5C1AI_Harmony'!F55+'5C1AJ_Athlos'!F55+'5C1AG_Collegiate'!F55+'5C1M_GEO Mid'!F55+Placeholder_Tallulah!F55</f>
        <v>0</v>
      </c>
      <c r="G55" s="56">
        <f>'Source Data'!I55</f>
        <v>660.79145627436594</v>
      </c>
      <c r="H55" s="74">
        <f>'5C1B_DArbonne'!H55+'5C1A_Madison'!H55+'5C1C_Intl High'!H55+'5C3_UnvView'!H55+'5C1F_L.C. Charter'!H55+'5C1E_LFNO'!H55+'5C1D_NOMMA'!H55+'5C1AE_Noble Minds'!H55+'5C1J_Jeff Chamber'!H55+'5C1Q_Advantage'!H55+'5C1AF_JCFA-Laf'!H55+'5C1W_Willow'!H55+'5C1Z_Lincoln Prep'!H55+'5C1AA_Laurel'!H55+'5C1AB_Apex'!H55+'5C1AC_Smothers'!H55+'5C1AD_Greater'!H55+'5C1R_Iberville'!H55+'5C1N_Delta'!H55+'5C1S_LC Col Prep'!H55+'5C1T_Northeast'!H55+'5C1U_Acadiana Ren'!H55+'5C1I_LA Key'!H55+'5C1V_Laf Ren'!H55+'5C1O_Impact'!H55+'5C1P_Vision'!H55+'5C2_LAVCA'!H55+'5C1H_Southwest'!H55+'5C1G_JS Clark'!H55+'5C1AH_BRUP'!H55+'5C1X_Tangi'!H55+'5C1Y_GEO'!H55+'5C1AI_Harmony'!H55+'5C1AJ_Athlos'!H55+'5C1AG_Collegiate'!H55+'5C1M_GEO Mid'!H55+Placeholder_Tallulah!H55</f>
        <v>0</v>
      </c>
      <c r="I55" s="337">
        <f>'5C1B_DArbonne'!I55+'5C1A_Madison'!I55+'5C1C_Intl High'!I55+'5C3_UnvView'!I55+'5C1F_L.C. Charter'!I55+'5C1E_LFNO'!I55+'5C1D_NOMMA'!I55+'5C1AE_Noble Minds'!I55+'5C1J_Jeff Chamber'!I55+'5C1Q_Advantage'!I55+'5C1AF_JCFA-Laf'!I55+'5C1W_Willow'!I55+'5C1Z_Lincoln Prep'!I55+'5C1AA_Laurel'!I55+'5C1AB_Apex'!I55+'5C1AC_Smothers'!I55+'5C1AD_Greater'!I55+'5C1R_Iberville'!I55+'5C1N_Delta'!I55+'5C1S_LC Col Prep'!I55+'5C1T_Northeast'!I55+'5C1U_Acadiana Ren'!I55+'5C1I_LA Key'!I55+'5C1V_Laf Ren'!I55+'5C1O_Impact'!I55+'5C1P_Vision'!I55+'5C2_LAVCA'!I55+'5C1H_Southwest'!I55+'5C1G_JS Clark'!I55+'5C1AH_BRUP'!I55+'5C1X_Tangi'!I55+'5C1Y_GEO'!I55+'5C1AI_Harmony'!I55+'5C1AJ_Athlos'!I55+'5C1AG_Collegiate'!I55+'5C1M_GEO Mid'!I55+Placeholder_Tallulah!I55</f>
        <v>0</v>
      </c>
      <c r="J55" s="56">
        <f>'Source Data'!J55</f>
        <v>180.21585171119071</v>
      </c>
      <c r="K55" s="74">
        <f>'5C1B_DArbonne'!K55+'5C1A_Madison'!K55+'5C1C_Intl High'!K55+'5C3_UnvView'!K55+'5C1F_L.C. Charter'!K55+'5C1E_LFNO'!K55+'5C1D_NOMMA'!K55+'5C1AE_Noble Minds'!K55+'5C1J_Jeff Chamber'!K55+'5C1Q_Advantage'!K55+'5C1AF_JCFA-Laf'!K55+'5C1W_Willow'!K55+'5C1Z_Lincoln Prep'!K55+'5C1AA_Laurel'!K55+'5C1AB_Apex'!K55+'5C1AC_Smothers'!K55+'5C1AD_Greater'!K55+'5C1R_Iberville'!K55+'5C1N_Delta'!K55+'5C1S_LC Col Prep'!K55+'5C1T_Northeast'!K55+'5C1U_Acadiana Ren'!K55+'5C1I_LA Key'!K55+'5C1V_Laf Ren'!K55+'5C1O_Impact'!K55+'5C1P_Vision'!K55+'5C2_LAVCA'!K55+'5C1H_Southwest'!K55+'5C1G_JS Clark'!K55+'5C1AH_BRUP'!K55+'5C1X_Tangi'!K55+'5C1Y_GEO'!K55+'5C1AI_Harmony'!K55+'5C1AJ_Athlos'!K55+'5C1AG_Collegiate'!K55+'5C1M_GEO Mid'!K55+Placeholder_Tallulah!K55</f>
        <v>0</v>
      </c>
      <c r="L55" s="337">
        <f>'5C1B_DArbonne'!L55+'5C1A_Madison'!L55+'5C1C_Intl High'!L55+'5C3_UnvView'!L55+'5C1F_L.C. Charter'!L55+'5C1E_LFNO'!L55+'5C1D_NOMMA'!L55+'5C1AE_Noble Minds'!L55+'5C1J_Jeff Chamber'!L55+'5C1Q_Advantage'!L55+'5C1AF_JCFA-Laf'!L55+'5C1W_Willow'!L55+'5C1Z_Lincoln Prep'!L55+'5C1AA_Laurel'!L55+'5C1AB_Apex'!L55+'5C1AC_Smothers'!L55+'5C1AD_Greater'!L55+'5C1R_Iberville'!L55+'5C1N_Delta'!L55+'5C1S_LC Col Prep'!L55+'5C1T_Northeast'!L55+'5C1U_Acadiana Ren'!L55+'5C1I_LA Key'!L55+'5C1V_Laf Ren'!L55+'5C1O_Impact'!L55+'5C1P_Vision'!L55+'5C2_LAVCA'!L55+'5C1H_Southwest'!L55+'5C1G_JS Clark'!L55+'5C1AH_BRUP'!L55+'5C1X_Tangi'!L55+'5C1Y_GEO'!L55+'5C1AI_Harmony'!L55+'5C1AJ_Athlos'!L55+'5C1AG_Collegiate'!L55+'5C1M_GEO Mid'!L55+Placeholder_Tallulah!L55</f>
        <v>0</v>
      </c>
      <c r="M55" s="56">
        <f>'Source Data'!K55</f>
        <v>4505.3962927797675</v>
      </c>
      <c r="N55" s="74">
        <f>'5C1B_DArbonne'!N55+'5C1A_Madison'!N55+'5C1C_Intl High'!N55+'5C3_UnvView'!N55+'5C1F_L.C. Charter'!N55+'5C1E_LFNO'!N55+'5C1D_NOMMA'!N55+'5C1AE_Noble Minds'!N55+'5C1J_Jeff Chamber'!N55+'5C1Q_Advantage'!N55+'5C1AF_JCFA-Laf'!N55+'5C1W_Willow'!N55+'5C1Z_Lincoln Prep'!N55+'5C1AA_Laurel'!N55+'5C1AB_Apex'!N55+'5C1AC_Smothers'!N55+'5C1AD_Greater'!N55+'5C1R_Iberville'!N55+'5C1N_Delta'!N55+'5C1S_LC Col Prep'!N55+'5C1T_Northeast'!N55+'5C1U_Acadiana Ren'!N55+'5C1I_LA Key'!N55+'5C1V_Laf Ren'!N55+'5C1O_Impact'!N55+'5C1P_Vision'!N55+'5C2_LAVCA'!N55+'5C1H_Southwest'!N55+'5C1G_JS Clark'!N55+'5C1AH_BRUP'!N55+'5C1X_Tangi'!N55+'5C1Y_GEO'!N55+'5C1AI_Harmony'!N55+'5C1AJ_Athlos'!N55+'5C1AG_Collegiate'!N55+'5C1M_GEO Mid'!N55+Placeholder_Tallulah!N55</f>
        <v>0</v>
      </c>
      <c r="O55" s="337">
        <f>'5C1B_DArbonne'!O55+'5C1A_Madison'!O55+'5C1C_Intl High'!O55+'5C3_UnvView'!O55+'5C1F_L.C. Charter'!O55+'5C1E_LFNO'!O55+'5C1D_NOMMA'!O55+'5C1AE_Noble Minds'!O55+'5C1J_Jeff Chamber'!O55+'5C1Q_Advantage'!O55+'5C1AF_JCFA-Laf'!O55+'5C1W_Willow'!O55+'5C1Z_Lincoln Prep'!O55+'5C1AA_Laurel'!O55+'5C1AB_Apex'!O55+'5C1AC_Smothers'!O55+'5C1AD_Greater'!O55+'5C1R_Iberville'!O55+'5C1N_Delta'!O55+'5C1S_LC Col Prep'!O55+'5C1T_Northeast'!O55+'5C1U_Acadiana Ren'!O55+'5C1I_LA Key'!O55+'5C1V_Laf Ren'!O55+'5C1O_Impact'!O55+'5C1P_Vision'!O55+'5C2_LAVCA'!O55+'5C1H_Southwest'!O55+'5C1G_JS Clark'!O55+'5C1AH_BRUP'!O55+'5C1X_Tangi'!O55+'5C1Y_GEO'!O55+'5C1AI_Harmony'!O55+'5C1AJ_Athlos'!O55+'5C1AG_Collegiate'!O55+'5C1M_GEO Mid'!O55+Placeholder_Tallulah!O55</f>
        <v>0</v>
      </c>
      <c r="P55" s="56">
        <f>'Source Data'!L55</f>
        <v>1802.158517111907</v>
      </c>
      <c r="Q55" s="74">
        <f>'5C1B_DArbonne'!Q55+'5C1A_Madison'!Q55+'5C1C_Intl High'!Q55+'5C3_UnvView'!Q55+'5C1F_L.C. Charter'!Q55+'5C1E_LFNO'!Q55+'5C1D_NOMMA'!Q55+'5C1AE_Noble Minds'!Q55+'5C1J_Jeff Chamber'!Q55+'5C1Q_Advantage'!Q55+'5C1AF_JCFA-Laf'!Q55+'5C1W_Willow'!Q55+'5C1Z_Lincoln Prep'!Q55+'5C1AA_Laurel'!Q55+'5C1AB_Apex'!Q55+'5C1AC_Smothers'!Q55+'5C1AD_Greater'!Q55+'5C1R_Iberville'!Q55+'5C1N_Delta'!Q55+'5C1S_LC Col Prep'!Q55+'5C1T_Northeast'!Q55+'5C1U_Acadiana Ren'!Q55+'5C1I_LA Key'!Q55+'5C1V_Laf Ren'!Q55+'5C1O_Impact'!Q55+'5C1P_Vision'!Q55+'5C2_LAVCA'!Q55+'5C1H_Southwest'!Q55+'5C1G_JS Clark'!Q55+'5C1AH_BRUP'!Q55+'5C1X_Tangi'!Q55+'5C1Y_GEO'!Q55+'5C1AI_Harmony'!Q55+'5C1AJ_Athlos'!Q55+'5C1AG_Collegiate'!Q55+'5C1M_GEO Mid'!Q55+Placeholder_Tallulah!Q55</f>
        <v>0</v>
      </c>
      <c r="R55" s="93">
        <f>'5C1B_DArbonne'!R55+'5C1A_Madison'!R55+'5C1C_Intl High'!R55+'5C3_UnvView'!R55+'5C1F_L.C. Charter'!R55+'5C1E_LFNO'!R55+'5C1D_NOMMA'!R55+'5C1AE_Noble Minds'!R55+'5C1J_Jeff Chamber'!R55+'5C1Q_Advantage'!R55+'5C1AF_JCFA-Laf'!R55+'5C1W_Willow'!R55+'5C1Z_Lincoln Prep'!R55+'5C1AA_Laurel'!R55+'5C1AB_Apex'!R55+'5C1AC_Smothers'!R55+'5C1AD_Greater'!R55+'5C1R_Iberville'!R55+'5C1N_Delta'!R55+'5C1S_LC Col Prep'!R55+'5C1T_Northeast'!R55+'5C1U_Acadiana Ren'!R55+'5C1I_LA Key'!R55+'5C1V_Laf Ren'!R55+'5C1O_Impact'!R55+'5C1P_Vision'!R55+'5C2_LAVCA'!R55+'5C1H_Southwest'!R55+'5C1G_JS Clark'!R55+'5C1AH_BRUP'!R55+'5C1X_Tangi'!R55+'5C1Y_GEO'!R55+'5C1AI_Harmony'!R55+'5C1AJ_Athlos'!R55+'5C1AG_Collegiate'!R55+'5C1M_GEO Mid'!R55+Placeholder_Tallulah!R55</f>
        <v>2624980</v>
      </c>
      <c r="S55" s="1373">
        <f>'5C3_UnvView'!S55+'5C2_LAVCA'!S55</f>
        <v>59296</v>
      </c>
      <c r="T55" s="56">
        <f>'5C1B_DArbonne'!S55+'5C1A_Madison'!S55+'5C1C_Intl High'!S55+'5C3_UnvView'!T55+'5C1F_L.C. Charter'!S55+'5C1E_LFNO'!S55+'5C1D_NOMMA'!S55+'5C1AE_Noble Minds'!S55+'5C1J_Jeff Chamber'!S55+'5C1Q_Advantage'!S55+'5C1AF_JCFA-Laf'!S55+'5C1W_Willow'!S55+'5C1Z_Lincoln Prep'!S55+'5C1AA_Laurel'!S55+'5C1AB_Apex'!S55+'5C1AC_Smothers'!S55+'5C1AD_Greater'!S55+'5C1R_Iberville'!S55+'5C1N_Delta'!S55+'5C1S_LC Col Prep'!S55+'5C1T_Northeast'!S55+'5C1U_Acadiana Ren'!S55+'5C1I_LA Key'!S55+'5C1V_Laf Ren'!S55+'5C1O_Impact'!S55+'5C1P_Vision'!S55+'5C2_LAVCA'!T55+'5C1H_Southwest'!S55+'5C1G_JS Clark'!S55+'5C1AH_BRUP'!S55+'5C1X_Tangi'!S55+'5C1Y_GEO'!S55+'5C1AI_Harmony'!S55+'5C1AJ_Athlos'!S55+'5C1AG_Collegiate'!S55+'5C1M_GEO Mid'!S55+Placeholder_Tallulah!S55</f>
        <v>0</v>
      </c>
      <c r="U55" s="56">
        <f>'5C1B_DArbonne'!T55+'5C1A_Madison'!T55+'5C1C_Intl High'!T55+'5C3_UnvView'!U55+'5C1F_L.C. Charter'!T55+'5C1E_LFNO'!T55+'5C1D_NOMMA'!T55+'5C1AE_Noble Minds'!T55+'5C1J_Jeff Chamber'!T55+'5C1Q_Advantage'!T55+'5C1AF_JCFA-Laf'!T55+'5C1W_Willow'!T55+'5C1Z_Lincoln Prep'!T55+'5C1AA_Laurel'!T55+'5C1AB_Apex'!T55+'5C1AC_Smothers'!T55+'5C1AD_Greater'!T55+'5C1R_Iberville'!T55+'5C1N_Delta'!T55+'5C1S_LC Col Prep'!T55+'5C1T_Northeast'!T55+'5C1U_Acadiana Ren'!T55+'5C1I_LA Key'!T55+'5C1V_Laf Ren'!T55+'5C1O_Impact'!T55+'5C1P_Vision'!T55+'5C2_LAVCA'!U55+'5C1H_Southwest'!T55+'5C1G_JS Clark'!T55+'5C1AH_BRUP'!T55+'5C1X_Tangi'!T55+'5C1Y_GEO'!T55+'5C1AI_Harmony'!T55+'5C1AJ_Athlos'!T55+'5C1AG_Collegiate'!T55+'5C1M_GEO Mid'!T55+Placeholder_Tallulah!T55</f>
        <v>0</v>
      </c>
      <c r="V55" s="57">
        <f>'5C1B_DArbonne'!U55+'5C1A_Madison'!U55+'5C1C_Intl High'!U55+'5C3_UnvView'!V55+'5C1F_L.C. Charter'!U55+'5C1E_LFNO'!U55+'5C1D_NOMMA'!U55+'5C1AE_Noble Minds'!U55+'5C1J_Jeff Chamber'!U55+'5C1Q_Advantage'!U55+'5C1AF_JCFA-Laf'!U55+'5C1W_Willow'!U55+'5C1Z_Lincoln Prep'!U55+'5C1AA_Laurel'!U55+'5C1AB_Apex'!U55+'5C1AC_Smothers'!U55+'5C1AD_Greater'!U55+'5C1R_Iberville'!U55+'5C1N_Delta'!U55+'5C1S_LC Col Prep'!U55+'5C1T_Northeast'!U55+'5C1U_Acadiana Ren'!U55+'5C1I_LA Key'!U55+'5C1V_Laf Ren'!U55+'5C1O_Impact'!U55+'5C1P_Vision'!U55+'5C2_LAVCA'!V55+'5C1H_Southwest'!U55+'5C1G_JS Clark'!U55+'5C1AH_BRUP'!U55+'5C1X_Tangi'!U55+'5C1Y_GEO'!U55+'5C1AI_Harmony'!U55+'5C1AJ_Athlos'!U55+'5C1AG_Collegiate'!U55+'5C1M_GEO Mid'!U55+Placeholder_Tallulah!U55</f>
        <v>0</v>
      </c>
      <c r="W55" s="93">
        <f>'5C1B_DArbonne'!V55+'5C1A_Madison'!V55+'5C1C_Intl High'!V55+'5C3_UnvView'!W55+'5C1F_L.C. Charter'!V55+'5C1E_LFNO'!V55+'5C1D_NOMMA'!V55+'5C1AE_Noble Minds'!V55+'5C1J_Jeff Chamber'!V55+'5C1Q_Advantage'!V55+'5C1AF_JCFA-Laf'!V55+'5C1W_Willow'!V55+'5C1Z_Lincoln Prep'!V55+'5C1AA_Laurel'!V55+'5C1AB_Apex'!V55+'5C1AC_Smothers'!V55+'5C1AD_Greater'!V55+'5C1R_Iberville'!V55+'5C1N_Delta'!V55+'5C1S_LC Col Prep'!V55+'5C1T_Northeast'!V55+'5C1U_Acadiana Ren'!V55+'5C1I_LA Key'!V55+'5C1V_Laf Ren'!V55+'5C1O_Impact'!V55+'5C1P_Vision'!V55+'5C2_LAVCA'!W55+'5C1H_Southwest'!V55+'5C1G_JS Clark'!V55+'5C1AH_BRUP'!V55+'5C1X_Tangi'!V55+'5C1Y_GEO'!V55+'5C1AI_Harmony'!V55+'5C1AJ_Athlos'!V55+'5C1AG_Collegiate'!V55+'5C1M_GEO Mid'!V55+Placeholder_Tallulah!V55</f>
        <v>0</v>
      </c>
      <c r="X55" s="74">
        <f>'5C1B_DArbonne'!W55+'5C1A_Madison'!W55+'5C1C_Intl High'!W55+'5C3_UnvView'!X55+'5C1F_L.C. Charter'!W55+'5C1E_LFNO'!W55+'5C1D_NOMMA'!W55+'5C1AE_Noble Minds'!W55+'5C1J_Jeff Chamber'!W55+'5C1Q_Advantage'!W55+'5C1AF_JCFA-Laf'!W55+'5C1W_Willow'!W55+'5C1Z_Lincoln Prep'!W55+'5C1AA_Laurel'!W55+'5C1AB_Apex'!W55+'5C1AC_Smothers'!W55+'5C1AD_Greater'!W55+'5C1R_Iberville'!W55+'5C1N_Delta'!W55+'5C1S_LC Col Prep'!W55+'5C1T_Northeast'!W55+'5C1U_Acadiana Ren'!W55+'5C1I_LA Key'!W55+'5C1V_Laf Ren'!W55+'5C1O_Impact'!W55+'5C1P_Vision'!W55+'5C2_LAVCA'!X55+'5C1H_Southwest'!W55+'5C1G_JS Clark'!W55+'5C1AH_BRUP'!W55+'5C1X_Tangi'!W55+'5C1Y_GEO'!W55+'5C1AI_Harmony'!W55+'5C1AJ_Athlos'!W55+'5C1AG_Collegiate'!W55+'5C1M_GEO Mid'!W55+Placeholder_Tallulah!W55</f>
        <v>0</v>
      </c>
      <c r="Y55" s="93">
        <f>'5C1B_DArbonne'!X55+'5C1A_Madison'!X55+'5C1C_Intl High'!X55+'5C3_UnvView'!Y55+'5C1F_L.C. Charter'!X55+'5C1E_LFNO'!X55+'5C1D_NOMMA'!X55+'5C1AE_Noble Minds'!X55+'5C1J_Jeff Chamber'!X55+'5C1Q_Advantage'!X55+'5C1AF_JCFA-Laf'!X55+'5C1W_Willow'!X55+'5C1Z_Lincoln Prep'!X55+'5C1AA_Laurel'!X55+'5C1AB_Apex'!X55+'5C1AC_Smothers'!X55+'5C1AD_Greater'!X55+'5C1R_Iberville'!X55+'5C1N_Delta'!X55+'5C1S_LC Col Prep'!X55+'5C1T_Northeast'!X55+'5C1U_Acadiana Ren'!X55+'5C1I_LA Key'!X55+'5C1V_Laf Ren'!X55+'5C1O_Impact'!X55+'5C1P_Vision'!X55+'5C2_LAVCA'!Y55+'5C1H_Southwest'!X55+'5C1G_JS Clark'!X55+'5C1AH_BRUP'!X55+'5C1X_Tangi'!X55+'5C1Y_GEO'!X55+'5C1AI_Harmony'!X55+'5C1AJ_Athlos'!X55+'5C1AG_Collegiate'!X55+'5C1M_GEO Mid'!X55+Placeholder_Tallulah!X55</f>
        <v>0</v>
      </c>
      <c r="Z55" s="56">
        <f>'5C1B_DArbonne'!Y55+'5C1A_Madison'!Y55+'5C1C_Intl High'!Y55+'5C3_UnvView'!Z55+'5C1F_L.C. Charter'!Y55+'5C1E_LFNO'!Y55+'5C1D_NOMMA'!Y55+'5C1AE_Noble Minds'!Y55+'5C1J_Jeff Chamber'!Y55+'5C1Q_Advantage'!Y55+'5C1AF_JCFA-Laf'!Y55+'5C1W_Willow'!Y55+'5C1Z_Lincoln Prep'!Y55+'5C1AA_Laurel'!Y55+'5C1AB_Apex'!Y55+'5C1AC_Smothers'!Y55+'5C1AD_Greater'!Y55+'5C1R_Iberville'!Y55+'5C1N_Delta'!Y55+'5C1S_LC Col Prep'!Y55+'5C1T_Northeast'!Y55+'5C1U_Acadiana Ren'!Y55+'5C1I_LA Key'!Y55+'5C1V_Laf Ren'!Y55+'5C1O_Impact'!Y55+'5C1P_Vision'!Y55+'5C2_LAVCA'!Z55+'5C1H_Southwest'!Y55+'5C1G_JS Clark'!Y55+'5C1AH_BRUP'!Y55+'5C1X_Tangi'!Y55+'5C1Y_GEO'!Y55+'5C1AI_Harmony'!Y55+'5C1AJ_Athlos'!Y55+'5C1AG_Collegiate'!Y55+'5C1M_GEO Mid'!Y55+Placeholder_Tallulah!Y55</f>
        <v>0</v>
      </c>
      <c r="AA55" s="93">
        <f>'5C1B_DArbonne'!Z55+'5C1A_Madison'!Z55+'5C1C_Intl High'!Z55+'5C3_UnvView'!AA55+'5C1F_L.C. Charter'!Z55+'5C1E_LFNO'!Z55+'5C1D_NOMMA'!Z55+'5C1AE_Noble Minds'!Z55+'5C1J_Jeff Chamber'!Z55+'5C1Q_Advantage'!Z55+'5C1AF_JCFA-Laf'!Z55+'5C1W_Willow'!Z55+'5C1Z_Lincoln Prep'!Z55+'5C1AA_Laurel'!Z55+'5C1AB_Apex'!Z55+'5C1AC_Smothers'!Z55+'5C1AD_Greater'!Z55+'5C1R_Iberville'!Z55+'5C1N_Delta'!Z55+'5C1S_LC Col Prep'!Z55+'5C1T_Northeast'!Z55+'5C1U_Acadiana Ren'!Z55+'5C1I_LA Key'!Z55+'5C1V_Laf Ren'!Z55+'5C1O_Impact'!Z55+'5C1P_Vision'!Z55+'5C2_LAVCA'!AA55+'5C1H_Southwest'!Z55+'5C1G_JS Clark'!Z55+'5C1AH_BRUP'!Z55+'5C1X_Tangi'!Z55+'5C1Y_GEO'!Z55+'5C1AI_Harmony'!Z55+'5C1AJ_Athlos'!Z55+'5C1AG_Collegiate'!Z55+'5C1M_GEO Mid'!Z55+Placeholder_Tallulah!Z55</f>
        <v>0</v>
      </c>
      <c r="AB55" s="56">
        <f>'5C1B_DArbonne'!AA55+'5C1A_Madison'!AA55+'5C1C_Intl High'!AA55+'5C3_UnvView'!AB55+'5C1F_L.C. Charter'!AA55+'5C1E_LFNO'!AA55+'5C1D_NOMMA'!AA55+'5C1AE_Noble Minds'!AA55+'5C1J_Jeff Chamber'!AA55+'5C1Q_Advantage'!AA55+'5C1AF_JCFA-Laf'!AA55+'5C1W_Willow'!AA55+'5C1Z_Lincoln Prep'!AA55+'5C1AA_Laurel'!AA55+'5C1AB_Apex'!AA55+'5C1AC_Smothers'!AA55+'5C1AD_Greater'!AA55+'5C1R_Iberville'!AA55+'5C1N_Delta'!AA55+'5C1S_LC Col Prep'!AA55+'5C1T_Northeast'!AA55+'5C1U_Acadiana Ren'!AA55+'5C1I_LA Key'!AA55+'5C1V_Laf Ren'!AA55+'5C1O_Impact'!AA55+'5C1P_Vision'!AA55+'5C2_LAVCA'!AB55+'5C1H_Southwest'!AA55+'5C1G_JS Clark'!AA55+'5C1AH_BRUP'!AA55+'5C1X_Tangi'!AA55+'5C1Y_GEO'!AA55+'5C1AI_Harmony'!AA55+'5C1AJ_Athlos'!AA55+'5C1AG_Collegiate'!AA55+'5C1M_GEO Mid'!AA55+Placeholder_Tallulah!AA55</f>
        <v>0</v>
      </c>
      <c r="AC55" s="56">
        <f>'5C1B_DArbonne'!AB55+'5C1A_Madison'!AB55+'5C1C_Intl High'!AB55+'5C3_UnvView'!AC55+'5C1F_L.C. Charter'!AB55+'5C1E_LFNO'!AB55+'5C1D_NOMMA'!AB55+'5C1AE_Noble Minds'!AB55+'5C1J_Jeff Chamber'!AB55+'5C1Q_Advantage'!AB55+'5C1AF_JCFA-Laf'!AB55+'5C1W_Willow'!AB55+'5C1Z_Lincoln Prep'!AB55+'5C1AA_Laurel'!AB55+'5C1AB_Apex'!AB55+'5C1AC_Smothers'!AB55+'5C1AD_Greater'!AB55+'5C1R_Iberville'!AB55+'5C1N_Delta'!AB55+'5C1S_LC Col Prep'!AB55+'5C1T_Northeast'!AB55+'5C1U_Acadiana Ren'!AB55+'5C1I_LA Key'!AB55+'5C1V_Laf Ren'!AB55+'5C1O_Impact'!AB55+'5C1P_Vision'!AB55+'5C2_LAVCA'!AC55+'5C1H_Southwest'!AB55+'5C1G_JS Clark'!AB55+'5C1AH_BRUP'!AB55+'5C1X_Tangi'!AB55+'5C1Y_GEO'!AB55+'5C1AI_Harmony'!AB55+'5C1AJ_Athlos'!AB55+'5C1AG_Collegiate'!AB55+'5C1M_GEO Mid'!AB55+Placeholder_Tallulah!AB55</f>
        <v>0</v>
      </c>
      <c r="AD55" s="93">
        <f>'5C1B_DArbonne'!AC55+'5C1A_Madison'!AC55+'5C1C_Intl High'!AC55+'5C3_UnvView'!AD55+'5C1F_L.C. Charter'!AC55+'5C1E_LFNO'!AC55+'5C1D_NOMMA'!AC55+'5C1AE_Noble Minds'!AC55+'5C1J_Jeff Chamber'!AC55+'5C1Q_Advantage'!AC55+'5C1AF_JCFA-Laf'!AC55+'5C1W_Willow'!AC55+'5C1Z_Lincoln Prep'!AC55+'5C1AA_Laurel'!AC55+'5C1AB_Apex'!AC55+'5C1AC_Smothers'!AC55+'5C1AD_Greater'!AC55+'5C1R_Iberville'!AC55+'5C1N_Delta'!AC55+'5C1S_LC Col Prep'!AC55+'5C1T_Northeast'!AC55+'5C1U_Acadiana Ren'!AC55+'5C1I_LA Key'!AC55+'5C1V_Laf Ren'!AC55+'5C1O_Impact'!AC55+'5C1P_Vision'!AC55+'5C2_LAVCA'!AD55+'5C1H_Southwest'!AC55+'5C1G_JS Clark'!AC55+'5C1AH_BRUP'!AC55+'5C1X_Tangi'!AC55+'5C1Y_GEO'!AC55+'5C1AI_Harmony'!AC55+'5C1AJ_Athlos'!AC55+'5C1AG_Collegiate'!AC55+'5C1M_GEO Mid'!AC55+Placeholder_Tallulah!AC55</f>
        <v>0</v>
      </c>
      <c r="AE55" s="97">
        <f>'5C1B_DArbonne'!AD55+'5C1A_Madison'!AD55+'5C1C_Intl High'!AD55+'5C3_UnvView'!AE55+'5C1F_L.C. Charter'!AD55+'5C1E_LFNO'!AD55+'5C1D_NOMMA'!AD55+'5C1AE_Noble Minds'!AD55+'5C1J_Jeff Chamber'!AD55+'5C1Q_Advantage'!AD55+'5C1AF_JCFA-Laf'!AD55+'5C1W_Willow'!AD55+'5C1Z_Lincoln Prep'!AD55+'5C1AA_Laurel'!AD55+'5C1AB_Apex'!AD55+'5C1AC_Smothers'!AD55+'5C1AD_Greater'!AD55+'5C1R_Iberville'!AD55+'5C1N_Delta'!AD55+'5C1S_LC Col Prep'!AD55+'5C1T_Northeast'!AD55+'5C1U_Acadiana Ren'!AD55+'5C1I_LA Key'!AD55+'5C1V_Laf Ren'!AD55+'5C1O_Impact'!AD55+'5C1P_Vision'!AD55+'5C2_LAVCA'!AE55+'5C1H_Southwest'!AD55+'5C1G_JS Clark'!AD55+'5C1AH_BRUP'!AD55+'5C1X_Tangi'!AD55+'5C1Y_GEO'!AD55+'5C1AI_Harmony'!AD55+'5C1AJ_Athlos'!AD55+'5C1AG_Collegiate'!AD55+'5C1M_GEO Mid'!AD55+Placeholder_Tallulah!AD55</f>
        <v>0</v>
      </c>
      <c r="AF55" s="75">
        <f>'Source Data'!N55</f>
        <v>2716</v>
      </c>
      <c r="AG55" s="90">
        <f>'5C1B_DArbonne'!AF55+'5C1A_Madison'!AF55+'5C1C_Intl High'!AF55+'5C3_UnvView'!AG55+'5C1F_L.C. Charter'!AF55+'5C1E_LFNO'!AF55+'5C1D_NOMMA'!AF55+'5C1AE_Noble Minds'!AF55+'5C1J_Jeff Chamber'!AF55+'5C1Q_Advantage'!AF55+'5C1AF_JCFA-Laf'!AF55+'5C1W_Willow'!AF55+'5C1Z_Lincoln Prep'!AF55+'5C1AA_Laurel'!AF55+'5C1AB_Apex'!AF55+'5C1AC_Smothers'!AF55+'5C1AD_Greater'!AF55+'5C1R_Iberville'!AF55+'5C1N_Delta'!AF55+'5C1S_LC Col Prep'!AF55+'5C1T_Northeast'!AF55+'5C1U_Acadiana Ren'!AF55+'5C1I_LA Key'!AF55+'5C1V_Laf Ren'!AF55+'5C1O_Impact'!AF55+'5C1P_Vision'!AF55+'5C2_LAVCA'!AG55+'5C1H_Southwest'!AF55+'5C1G_JS Clark'!AF55+'5C1AH_BRUP'!AF55+'5C1X_Tangi'!AF55+'5C1Y_GEO'!AF55+'5C1AI_Harmony'!AF55+'5C1AJ_Athlos'!AF55+'5C1AG_Collegiate'!AF55+'5C1M_GEO Mid'!AF55+Placeholder_Tallulah!AF55</f>
        <v>0</v>
      </c>
      <c r="AH55" s="319">
        <f>'5C1B_DArbonne'!AG55+'5C1A_Madison'!AG55+'5C1C_Intl High'!AG55+'5C3_UnvView'!AH55+'5C1F_L.C. Charter'!AG55+'5C1E_LFNO'!AG55+'5C1D_NOMMA'!AG55+'5C1AE_Noble Minds'!AG55+'5C1J_Jeff Chamber'!AG55+'5C1Q_Advantage'!AG55+'5C1AF_JCFA-Laf'!AG55+'5C1W_Willow'!AG55+'5C1Z_Lincoln Prep'!AG55+'5C1AA_Laurel'!AG55+'5C1AB_Apex'!AG55+'5C1AC_Smothers'!AG55+'5C1AD_Greater'!AG55+'5C1R_Iberville'!AG55+'5C1N_Delta'!AG55+'5C1S_LC Col Prep'!AG55+'5C1T_Northeast'!AG55+'5C1U_Acadiana Ren'!AG55+'5C1I_LA Key'!AG55+'5C1V_Laf Ren'!AG55+'5C1O_Impact'!AG55+'5C1P_Vision'!AG55+'5C2_LAVCA'!AH55+'5C1H_Southwest'!AG55+'5C1G_JS Clark'!AG55+'5C1AH_BRUP'!AG55+'5C1X_Tangi'!AG55+'5C1Y_GEO'!AG55+'5C1AI_Harmony'!AG55+'5C1AJ_Athlos'!AG55+'5C1AG_Collegiate'!AG55+'5C1M_GEO Mid'!AG55+Placeholder_Tallulah!AG55</f>
        <v>0</v>
      </c>
      <c r="AI55" s="75">
        <f>'5C1B_DArbonne'!AH55+'5C1A_Madison'!AH55+'5C1C_Intl High'!AH55+'5C3_UnvView'!AI55+'5C1F_L.C. Charter'!AH55+'5C1E_LFNO'!AH55+'5C1D_NOMMA'!AH55+'5C1AE_Noble Minds'!AH55+'5C1J_Jeff Chamber'!AH55+'5C1Q_Advantage'!AH55+'5C1AF_JCFA-Laf'!AH55+'5C1W_Willow'!AH55+'5C1Z_Lincoln Prep'!AH55+'5C1AA_Laurel'!AH55+'5C1AB_Apex'!AH55+'5C1AC_Smothers'!AH55+'5C1AD_Greater'!AH55+'5C1R_Iberville'!AH55+'5C1N_Delta'!AH55+'5C1S_LC Col Prep'!AH55+'5C1T_Northeast'!AH55+'5C1U_Acadiana Ren'!AH55+'5C1I_LA Key'!AH55+'5C1V_Laf Ren'!AH55+'5C1O_Impact'!AH55+'5C1P_Vision'!AH55+'5C2_LAVCA'!AI55+'5C1H_Southwest'!AH55+'5C1G_JS Clark'!AH55+'5C1AH_BRUP'!AH55+'5C1X_Tangi'!AH55+'5C1Y_GEO'!AH55+'5C1AI_Harmony'!AH55+'5C1AJ_Athlos'!AH55+'5C1AG_Collegiate'!AH55+'5C1M_GEO Mid'!AH55+Placeholder_Tallulah!AH55</f>
        <v>0</v>
      </c>
      <c r="AJ55" s="319">
        <f>'5C1B_DArbonne'!AI55+'5C1A_Madison'!AI55+'5C1C_Intl High'!AI55+'5C3_UnvView'!AJ55+'5C1F_L.C. Charter'!AI55+'5C1E_LFNO'!AI55+'5C1D_NOMMA'!AI55+'5C1AE_Noble Minds'!AI55+'5C1J_Jeff Chamber'!AI55+'5C1Q_Advantage'!AI55+'5C1AF_JCFA-Laf'!AI55+'5C1W_Willow'!AI55+'5C1Z_Lincoln Prep'!AI55+'5C1AA_Laurel'!AI55+'5C1AB_Apex'!AI55+'5C1AC_Smothers'!AI55+'5C1AD_Greater'!AI55+'5C1R_Iberville'!AI55+'5C1N_Delta'!AI55+'5C1S_LC Col Prep'!AI55+'5C1T_Northeast'!AI55+'5C1U_Acadiana Ren'!AI55+'5C1I_LA Key'!AI55+'5C1V_Laf Ren'!AI55+'5C1O_Impact'!AI55+'5C1P_Vision'!AI55+'5C2_LAVCA'!AJ55+'5C1H_Southwest'!AI55+'5C1G_JS Clark'!AI55+'5C1AH_BRUP'!AI55+'5C1X_Tangi'!AI55+'5C1Y_GEO'!AI55+'5C1AI_Harmony'!AI55+'5C1AJ_Athlos'!AI55+'5C1AG_Collegiate'!AI55+'5C1M_GEO Mid'!AI55+Placeholder_Tallulah!AI55</f>
        <v>0</v>
      </c>
      <c r="AK55" s="77">
        <f>'5C1B_DArbonne'!AJ55+'5C1A_Madison'!AJ55+'5C1C_Intl High'!AJ55+'5C3_UnvView'!AK55+'5C1F_L.C. Charter'!AJ55+'5C1E_LFNO'!AJ55+'5C1D_NOMMA'!AJ55+'5C1AE_Noble Minds'!AJ55+'5C1J_Jeff Chamber'!AJ55+'5C1Q_Advantage'!AJ55+'5C1AF_JCFA-Laf'!AJ55+'5C1W_Willow'!AJ55+'5C1Z_Lincoln Prep'!AJ55+'5C1AA_Laurel'!AJ55+'5C1AB_Apex'!AJ55+'5C1AC_Smothers'!AJ55+'5C1AD_Greater'!AJ55+'5C1R_Iberville'!AJ55+'5C1N_Delta'!AJ55+'5C1S_LC Col Prep'!AJ55+'5C1T_Northeast'!AJ55+'5C1U_Acadiana Ren'!AJ55+'5C1I_LA Key'!AJ55+'5C1V_Laf Ren'!AJ55+'5C1O_Impact'!AJ55+'5C1P_Vision'!AJ55+'5C2_LAVCA'!AK55+'5C1H_Southwest'!AJ55+'5C1G_JS Clark'!AJ55+'5C1AH_BRUP'!AJ55+'5C1X_Tangi'!AJ55+'5C1Y_GEO'!AJ55+'5C1AI_Harmony'!AJ55+'5C1AJ_Athlos'!AJ55+'5C1AG_Collegiate'!AJ55+'5C1M_GEO Mid'!AJ55+Placeholder_Tallulah!AJ55</f>
        <v>0</v>
      </c>
      <c r="AL55" s="76">
        <f>'5C1B_DArbonne'!AK55+'5C1A_Madison'!AK55+'5C1C_Intl High'!AK55+'5C3_UnvView'!AL55+'5C1F_L.C. Charter'!AK55+'5C1E_LFNO'!AK55+'5C1D_NOMMA'!AK55+'5C1AE_Noble Minds'!AK55+'5C1J_Jeff Chamber'!AK55+'5C1Q_Advantage'!AK55+'5C1AF_JCFA-Laf'!AK55+'5C1W_Willow'!AK55+'5C1Z_Lincoln Prep'!AK55+'5C1AA_Laurel'!AK55+'5C1AB_Apex'!AK55+'5C1AC_Smothers'!AK55+'5C1AD_Greater'!AK55+'5C1R_Iberville'!AK55+'5C1N_Delta'!AK55+'5C1S_LC Col Prep'!AK55+'5C1T_Northeast'!AK55+'5C1U_Acadiana Ren'!AK55+'5C1I_LA Key'!AK55+'5C1V_Laf Ren'!AK55+'5C1O_Impact'!AK55+'5C1P_Vision'!AK55+'5C2_LAVCA'!AL55+'5C1H_Southwest'!AK55+'5C1G_JS Clark'!AK55+'5C1AH_BRUP'!AK55+'5C1X_Tangi'!AK55+'5C1Y_GEO'!AK55+'5C1AI_Harmony'!AK55+'5C1AJ_Athlos'!AK55+'5C1AG_Collegiate'!AK55+'5C1M_GEO Mid'!AK55+Placeholder_Tallulah!AK55</f>
        <v>0</v>
      </c>
      <c r="AM55" s="90">
        <f>'5C1B_DArbonne'!AL55+'5C1A_Madison'!AL55+'5C1C_Intl High'!AL55+'5C3_UnvView'!AM55+'5C1F_L.C. Charter'!AL55+'5C1E_LFNO'!AL55+'5C1D_NOMMA'!AL55+'5C1AE_Noble Minds'!AL55+'5C1J_Jeff Chamber'!AL55+'5C1Q_Advantage'!AL55+'5C1AF_JCFA-Laf'!AL55+'5C1W_Willow'!AL55+'5C1Z_Lincoln Prep'!AL55+'5C1AA_Laurel'!AL55+'5C1AB_Apex'!AL55+'5C1AC_Smothers'!AL55+'5C1AD_Greater'!AL55+'5C1R_Iberville'!AL55+'5C1N_Delta'!AL55+'5C1S_LC Col Prep'!AL55+'5C1T_Northeast'!AL55+'5C1U_Acadiana Ren'!AL55+'5C1I_LA Key'!AL55+'5C1V_Laf Ren'!AL55+'5C1O_Impact'!AL55+'5C1P_Vision'!AL55+'5C2_LAVCA'!AM55+'5C1H_Southwest'!AL55+'5C1G_JS Clark'!AL55+'5C1AH_BRUP'!AL55+'5C1X_Tangi'!AL55+'5C1Y_GEO'!AL55+'5C1AI_Harmony'!AL55+'5C1AJ_Athlos'!AL55+'5C1AG_Collegiate'!AL55+'5C1M_GEO Mid'!AL55+Placeholder_Tallulah!AL55</f>
        <v>1239447</v>
      </c>
      <c r="AN55" s="79">
        <f>'5C1B_DArbonne'!AM55+'5C1A_Madison'!AM55+'5C1C_Intl High'!AM55+'5C3_UnvView'!AN55+'5C1F_L.C. Charter'!AM55+'5C1E_LFNO'!AM55+'5C1D_NOMMA'!AM55+'5C1AE_Noble Minds'!AM55+'5C1J_Jeff Chamber'!AM55+'5C1Q_Advantage'!AM55+'5C1AF_JCFA-Laf'!AM55+'5C1W_Willow'!AM55+'5C1Z_Lincoln Prep'!AM55+'5C1AA_Laurel'!AM55+'5C1AB_Apex'!AM55+'5C1AC_Smothers'!AM55+'5C1AD_Greater'!AM55+'5C1R_Iberville'!AM55+'5C1N_Delta'!AM55+'5C1S_LC Col Prep'!AM55+'5C1T_Northeast'!AM55+'5C1U_Acadiana Ren'!AM55+'5C1I_LA Key'!AM55+'5C1V_Laf Ren'!AM55+'5C1O_Impact'!AM55+'5C1P_Vision'!AM55+'5C2_LAVCA'!AN55+'5C1H_Southwest'!AM55+'5C1G_JS Clark'!AM55+'5C1AH_BRUP'!AM55+'5C1X_Tangi'!AM55+'5C1Y_GEO'!AM55+'5C1AI_Harmony'!AM55+'5C1AJ_Athlos'!AM55+'5C1AG_Collegiate'!AM55+'5C1M_GEO Mid'!AM55+Placeholder_Tallulah!AM55</f>
        <v>0</v>
      </c>
      <c r="AO55" s="90">
        <f>'5C1B_DArbonne'!AN55+'5C1A_Madison'!AN55+'5C1C_Intl High'!AN55+'5C3_UnvView'!AO55+'5C1F_L.C. Charter'!AN55+'5C1E_LFNO'!AN55+'5C1D_NOMMA'!AN55+'5C1AE_Noble Minds'!AN55+'5C1J_Jeff Chamber'!AN55+'5C1Q_Advantage'!AN55+'5C1AF_JCFA-Laf'!AN55+'5C1W_Willow'!AN55+'5C1Z_Lincoln Prep'!AN55+'5C1AA_Laurel'!AN55+'5C1AB_Apex'!AN55+'5C1AC_Smothers'!AN55+'5C1AD_Greater'!AN55+'5C1R_Iberville'!AN55+'5C1N_Delta'!AN55+'5C1S_LC Col Prep'!AN55+'5C1T_Northeast'!AN55+'5C1U_Acadiana Ren'!AN55+'5C1I_LA Key'!AN55+'5C1V_Laf Ren'!AN55+'5C1O_Impact'!AN55+'5C1P_Vision'!AN55+'5C2_LAVCA'!AO55+'5C1H_Southwest'!AN55+'5C1G_JS Clark'!AN55+'5C1AH_BRUP'!AN55+'5C1X_Tangi'!AN55+'5C1Y_GEO'!AN55+'5C1AI_Harmony'!AN55+'5C1AJ_Athlos'!AN55+'5C1AG_Collegiate'!AN55+'5C1M_GEO Mid'!AN55+Placeholder_Tallulah!AN55</f>
        <v>0</v>
      </c>
      <c r="AP55" s="77">
        <f>'5C1B_DArbonne'!AO55+'5C1A_Madison'!AO55+'5C1C_Intl High'!AO55+'5C3_UnvView'!AP55+'5C1F_L.C. Charter'!AO55+'5C1E_LFNO'!AO55+'5C1D_NOMMA'!AO55+'5C1AE_Noble Minds'!AO55+'5C1J_Jeff Chamber'!AO55+'5C1Q_Advantage'!AO55+'5C1AF_JCFA-Laf'!AO55+'5C1W_Willow'!AO55+'5C1Z_Lincoln Prep'!AO55+'5C1AA_Laurel'!AO55+'5C1AB_Apex'!AO55+'5C1AC_Smothers'!AO55+'5C1AD_Greater'!AO55+'5C1R_Iberville'!AO55+'5C1N_Delta'!AO55+'5C1S_LC Col Prep'!AO55+'5C1T_Northeast'!AO55+'5C1U_Acadiana Ren'!AO55+'5C1I_LA Key'!AO55+'5C1V_Laf Ren'!AO55+'5C1O_Impact'!AO55+'5C1P_Vision'!AO55+'5C2_LAVCA'!AP55+'5C1H_Southwest'!AO55+'5C1G_JS Clark'!AO55+'5C1AH_BRUP'!AO55+'5C1X_Tangi'!AO55+'5C1Y_GEO'!AO55+'5C1AI_Harmony'!AO55+'5C1AJ_Athlos'!AO55+'5C1AG_Collegiate'!AO55+'5C1M_GEO Mid'!AO55+Placeholder_Tallulah!AO55</f>
        <v>1295</v>
      </c>
      <c r="AQ55" s="90">
        <f>'5C1B_DArbonne'!AP55+'5C1A_Madison'!AP55+'5C1C_Intl High'!AP55+'5C3_UnvView'!AQ55+'5C1F_L.C. Charter'!AP55+'5C1E_LFNO'!AP55+'5C1D_NOMMA'!AP55+'5C1AE_Noble Minds'!AP55+'5C1J_Jeff Chamber'!AP55+'5C1Q_Advantage'!AP55+'5C1AF_JCFA-Laf'!AP55+'5C1W_Willow'!AP55+'5C1Z_Lincoln Prep'!AP55+'5C1AA_Laurel'!AP55+'5C1AB_Apex'!AP55+'5C1AC_Smothers'!AP55+'5C1AD_Greater'!AP55+'5C1R_Iberville'!AP55+'5C1N_Delta'!AP55+'5C1S_LC Col Prep'!AP55+'5C1T_Northeast'!AP55+'5C1U_Acadiana Ren'!AP55+'5C1I_LA Key'!AP55+'5C1V_Laf Ren'!AP55+'5C1O_Impact'!AP55+'5C1P_Vision'!AP55+'5C2_LAVCA'!AQ55+'5C1H_Southwest'!AP55+'5C1G_JS Clark'!AP55+'5C1AH_BRUP'!AP55+'5C1X_Tangi'!AP55+'5C1Y_GEO'!AP55+'5C1AI_Harmony'!AP55+'5C1AJ_Athlos'!AP55+'5C1AG_Collegiate'!AP55+'5C1M_GEO Mid'!AP55+Placeholder_Tallulah!AP55</f>
        <v>0</v>
      </c>
      <c r="AR55" s="77">
        <f>'5C1B_DArbonne'!AQ55+'5C1A_Madison'!AQ55+'5C1C_Intl High'!AQ55+'5C3_UnvView'!AR55+'5C1F_L.C. Charter'!AQ55+'5C1E_LFNO'!AQ55+'5C1D_NOMMA'!AQ55+'5C1AE_Noble Minds'!AQ55+'5C1J_Jeff Chamber'!AQ55+'5C1Q_Advantage'!AQ55+'5C1AF_JCFA-Laf'!AQ55+'5C1W_Willow'!AQ55+'5C1Z_Lincoln Prep'!AQ55+'5C1AA_Laurel'!AQ55+'5C1AB_Apex'!AQ55+'5C1AC_Smothers'!AQ55+'5C1AD_Greater'!AQ55+'5C1R_Iberville'!AQ55+'5C1N_Delta'!AQ55+'5C1S_LC Col Prep'!AQ55+'5C1T_Northeast'!AQ55+'5C1U_Acadiana Ren'!AQ55+'5C1I_LA Key'!AQ55+'5C1V_Laf Ren'!AQ55+'5C1O_Impact'!AQ55+'5C1P_Vision'!AQ55+'5C2_LAVCA'!AR55+'5C1H_Southwest'!AQ55+'5C1G_JS Clark'!AQ55+'5C1AH_BRUP'!AQ55+'5C1X_Tangi'!AQ55+'5C1Y_GEO'!AQ55+'5C1AI_Harmony'!AQ55+'5C1AJ_Athlos'!AQ55+'5C1AG_Collegiate'!AQ55+'5C1M_GEO Mid'!AQ55+Placeholder_Tallulah!AQ55</f>
        <v>0</v>
      </c>
      <c r="AS55" s="77">
        <f>'5C1B_DArbonne'!AR55+'5C1A_Madison'!AR55+'5C1C_Intl High'!AR55+'5C3_UnvView'!AS55+'5C1F_L.C. Charter'!AR55+'5C1E_LFNO'!AR55+'5C1D_NOMMA'!AR55+'5C1AE_Noble Minds'!AR55+'5C1J_Jeff Chamber'!AR55+'5C1Q_Advantage'!AR55+'5C1AF_JCFA-Laf'!AR55+'5C1W_Willow'!AR55+'5C1Z_Lincoln Prep'!AR55+'5C1AA_Laurel'!AR55+'5C1AB_Apex'!AR55+'5C1AC_Smothers'!AR55+'5C1AD_Greater'!AR55+'5C1R_Iberville'!AR55+'5C1N_Delta'!AR55+'5C1S_LC Col Prep'!AR55+'5C1T_Northeast'!AR55+'5C1U_Acadiana Ren'!AR55+'5C1I_LA Key'!AR55+'5C1V_Laf Ren'!AR55+'5C1O_Impact'!AR55+'5C1P_Vision'!AR55+'5C2_LAVCA'!AS55+'5C1H_Southwest'!AR55+'5C1G_JS Clark'!AR55+'5C1AH_BRUP'!AR55+'5C1X_Tangi'!AR55+'5C1Y_GEO'!AR55+'5C1AI_Harmony'!AR55+'5C1AJ_Athlos'!AR55+'5C1AG_Collegiate'!AR55+'5C1M_GEO Mid'!AR55+Placeholder_Tallulah!AR55</f>
        <v>0</v>
      </c>
      <c r="AT55" s="90">
        <f>'5C1B_DArbonne'!AS55+'5C1A_Madison'!AS55+'5C1C_Intl High'!AS55+'5C3_UnvView'!AT55+'5C1F_L.C. Charter'!AS55+'5C1E_LFNO'!AS55+'5C1D_NOMMA'!AS55+'5C1AE_Noble Minds'!AS55+'5C1J_Jeff Chamber'!AS55+'5C1Q_Advantage'!AS55+'5C1AF_JCFA-Laf'!AS55+'5C1W_Willow'!AS55+'5C1Z_Lincoln Prep'!AS55+'5C1AA_Laurel'!AS55+'5C1AB_Apex'!AS55+'5C1AC_Smothers'!AS55+'5C1AD_Greater'!AS55+'5C1R_Iberville'!AS55+'5C1N_Delta'!AS55+'5C1S_LC Col Prep'!AS55+'5C1T_Northeast'!AS55+'5C1U_Acadiana Ren'!AS55+'5C1I_LA Key'!AS55+'5C1V_Laf Ren'!AS55+'5C1O_Impact'!AS55+'5C1P_Vision'!AS55+'5C2_LAVCA'!AT55+'5C1H_Southwest'!AS55+'5C1G_JS Clark'!AS55+'5C1AH_BRUP'!AS55+'5C1X_Tangi'!AS55+'5C1Y_GEO'!AS55+'5C1AI_Harmony'!AS55+'5C1AJ_Athlos'!AS55+'5C1AG_Collegiate'!AS55+'5C1M_GEO Mid'!AS55+Placeholder_Tallulah!AS55</f>
        <v>94615</v>
      </c>
      <c r="AU55" s="78">
        <f t="shared" si="1"/>
        <v>0</v>
      </c>
      <c r="AV55" s="87">
        <f t="shared" si="2"/>
        <v>94615</v>
      </c>
      <c r="AW55" s="189"/>
      <c r="AX55" s="74" t="e">
        <f>'5C1B_DArbonne'!AU55+'5C1A_Madison'!AU55+'5C1C_Intl High'!AU55+'5C3_UnvView'!AV55+'5C1F_L.C. Charter'!AU55+'5C1E_LFNO'!AU55+'5C1D_NOMMA'!AU55+'5C1AE_Noble Minds'!AU55+'5C1J_Jeff Chamber'!AU55+'5C1Q_Advantage'!AU55+'5C1AF_JCFA-Laf'!AU55+'5C1W_Willow'!AU55+'5C1Z_Lincoln Prep'!AU55+'5C1AA_Laurel'!AU55+'5C1AB_Apex'!AU55+'5C1AC_Smothers'!AU55+'5C1AD_Greater'!AU55+'5C1R_Iberville'!AU55+'5C1N_Delta'!AU55+'5C1S_LC Col Prep'!AU55+'5C1T_Northeast'!AU55+'5C1U_Acadiana Ren'!AU55+'5C1I_LA Key'!AU55+'5C1V_Laf Ren'!AU55+'5C1O_Impact'!AU55+'5C1P_Vision'!AU55+'5C2_LAVCA'!AV55+'5C1H_Southwest'!AU55+'5C1G_JS Clark'!AU55+'5C1AH_BRUP'!AU55+'5C1X_Tangi'!AU55+'5C1Y_GEO'!AU55+'5C1AI_Harmony'!AU55+'5C1AJ_Athlos'!AU55+'5C1AG_Collegiate'!AU55+'5C1M_GEO Mid'!AU55+Placeholder_Tallulah!#REF!</f>
        <v>#REF!</v>
      </c>
      <c r="AY55" s="74">
        <f t="shared" si="3"/>
        <v>0</v>
      </c>
      <c r="AZ55" s="74" t="e">
        <f t="shared" si="4"/>
        <v>#REF!</v>
      </c>
    </row>
    <row r="56" spans="1:52" ht="16.149999999999999" customHeight="1" x14ac:dyDescent="0.2">
      <c r="A56" s="49">
        <v>50</v>
      </c>
      <c r="B56" s="50" t="s">
        <v>55</v>
      </c>
      <c r="C56" s="320">
        <f>'5C1B_DArbonne'!C56+'5C1A_Madison'!C56+'5C1C_Intl High'!C56+'5C3_UnvView'!C56+'5C1F_L.C. Charter'!C56+'5C1E_LFNO'!C56+'5C1D_NOMMA'!C56+'5C1AE_Noble Minds'!C56+'5C1J_Jeff Chamber'!C56+'5C1Q_Advantage'!C56+'5C1AF_JCFA-Laf'!C56+'5C1W_Willow'!C56+'5C1Z_Lincoln Prep'!C56+'5C1AA_Laurel'!C56+'5C1AB_Apex'!C56+'5C1AC_Smothers'!C56+'5C1AD_Greater'!C56+'5C1R_Iberville'!C56+'5C1N_Delta'!C56+'5C1S_LC Col Prep'!C56+'5C1T_Northeast'!C56+'5C1U_Acadiana Ren'!C56+'5C1I_LA Key'!C56+'5C1V_Laf Ren'!C56+'5C1O_Impact'!C56+'5C1P_Vision'!C56+'5C2_LAVCA'!C56+'5C1H_Southwest'!C56+'5C1G_JS Clark'!C56+'5C1AH_BRUP'!C56+'5C1X_Tangi'!C56+'5C1Y_GEO'!C56+'5C1AI_Harmony'!C56+'5C1AJ_Athlos'!C56+'5C1AG_Collegiate'!C56+'5C1M_GEO Mid'!C56+Placeholder_Tallulah!C56</f>
        <v>0</v>
      </c>
      <c r="D56" s="51">
        <f>'Source Data'!H56</f>
        <v>4738.7087437121554</v>
      </c>
      <c r="E56" s="80">
        <f>'5C1B_DArbonne'!E56+'5C1A_Madison'!E56+'5C1C_Intl High'!E56+'5C3_UnvView'!E56+'5C1F_L.C. Charter'!E56+'5C1E_LFNO'!E56+'5C1D_NOMMA'!E56+'5C1AE_Noble Minds'!E56+'5C1J_Jeff Chamber'!E56+'5C1Q_Advantage'!E56+'5C1AF_JCFA-Laf'!E56+'5C1W_Willow'!E56+'5C1Z_Lincoln Prep'!E56+'5C1AA_Laurel'!E56+'5C1AB_Apex'!E56+'5C1AC_Smothers'!E56+'5C1AD_Greater'!E56+'5C1R_Iberville'!E56+'5C1N_Delta'!E56+'5C1S_LC Col Prep'!E56+'5C1T_Northeast'!E56+'5C1U_Acadiana Ren'!E56+'5C1I_LA Key'!E56+'5C1V_Laf Ren'!E56+'5C1O_Impact'!E56+'5C1P_Vision'!E56+'5C2_LAVCA'!E56+'5C1H_Southwest'!E56+'5C1G_JS Clark'!E56+'5C1AH_BRUP'!E56+'5C1X_Tangi'!E56+'5C1Y_GEO'!E56+'5C1AI_Harmony'!E56+'5C1AJ_Athlos'!E56+'5C1AG_Collegiate'!E56+'5C1M_GEO Mid'!E56+Placeholder_Tallulah!E56</f>
        <v>0</v>
      </c>
      <c r="F56" s="338">
        <f>'5C1B_DArbonne'!F56+'5C1A_Madison'!F56+'5C1C_Intl High'!F56+'5C3_UnvView'!F56+'5C1F_L.C. Charter'!F56+'5C1E_LFNO'!F56+'5C1D_NOMMA'!F56+'5C1AE_Noble Minds'!F56+'5C1J_Jeff Chamber'!F56+'5C1Q_Advantage'!F56+'5C1AF_JCFA-Laf'!F56+'5C1W_Willow'!F56+'5C1Z_Lincoln Prep'!F56+'5C1AA_Laurel'!F56+'5C1AB_Apex'!F56+'5C1AC_Smothers'!F56+'5C1AD_Greater'!F56+'5C1R_Iberville'!F56+'5C1N_Delta'!F56+'5C1S_LC Col Prep'!F56+'5C1T_Northeast'!F56+'5C1U_Acadiana Ren'!F56+'5C1I_LA Key'!F56+'5C1V_Laf Ren'!F56+'5C1O_Impact'!F56+'5C1P_Vision'!F56+'5C2_LAVCA'!F56+'5C1H_Southwest'!F56+'5C1G_JS Clark'!F56+'5C1AH_BRUP'!F56+'5C1X_Tangi'!F56+'5C1Y_GEO'!F56+'5C1AI_Harmony'!F56+'5C1AJ_Athlos'!F56+'5C1AG_Collegiate'!F56+'5C1M_GEO Mid'!F56+Placeholder_Tallulah!F56</f>
        <v>0</v>
      </c>
      <c r="G56" s="51">
        <f>'Source Data'!I56</f>
        <v>638.95176727517901</v>
      </c>
      <c r="H56" s="80">
        <f>'5C1B_DArbonne'!H56+'5C1A_Madison'!H56+'5C1C_Intl High'!H56+'5C3_UnvView'!H56+'5C1F_L.C. Charter'!H56+'5C1E_LFNO'!H56+'5C1D_NOMMA'!H56+'5C1AE_Noble Minds'!H56+'5C1J_Jeff Chamber'!H56+'5C1Q_Advantage'!H56+'5C1AF_JCFA-Laf'!H56+'5C1W_Willow'!H56+'5C1Z_Lincoln Prep'!H56+'5C1AA_Laurel'!H56+'5C1AB_Apex'!H56+'5C1AC_Smothers'!H56+'5C1AD_Greater'!H56+'5C1R_Iberville'!H56+'5C1N_Delta'!H56+'5C1S_LC Col Prep'!H56+'5C1T_Northeast'!H56+'5C1U_Acadiana Ren'!H56+'5C1I_LA Key'!H56+'5C1V_Laf Ren'!H56+'5C1O_Impact'!H56+'5C1P_Vision'!H56+'5C2_LAVCA'!H56+'5C1H_Southwest'!H56+'5C1G_JS Clark'!H56+'5C1AH_BRUP'!H56+'5C1X_Tangi'!H56+'5C1Y_GEO'!H56+'5C1AI_Harmony'!H56+'5C1AJ_Athlos'!H56+'5C1AG_Collegiate'!H56+'5C1M_GEO Mid'!H56+Placeholder_Tallulah!H56</f>
        <v>0</v>
      </c>
      <c r="I56" s="338">
        <f>'5C1B_DArbonne'!I56+'5C1A_Madison'!I56+'5C1C_Intl High'!I56+'5C3_UnvView'!I56+'5C1F_L.C. Charter'!I56+'5C1E_LFNO'!I56+'5C1D_NOMMA'!I56+'5C1AE_Noble Minds'!I56+'5C1J_Jeff Chamber'!I56+'5C1Q_Advantage'!I56+'5C1AF_JCFA-Laf'!I56+'5C1W_Willow'!I56+'5C1Z_Lincoln Prep'!I56+'5C1AA_Laurel'!I56+'5C1AB_Apex'!I56+'5C1AC_Smothers'!I56+'5C1AD_Greater'!I56+'5C1R_Iberville'!I56+'5C1N_Delta'!I56+'5C1S_LC Col Prep'!I56+'5C1T_Northeast'!I56+'5C1U_Acadiana Ren'!I56+'5C1I_LA Key'!I56+'5C1V_Laf Ren'!I56+'5C1O_Impact'!I56+'5C1P_Vision'!I56+'5C2_LAVCA'!I56+'5C1H_Southwest'!I56+'5C1G_JS Clark'!I56+'5C1AH_BRUP'!I56+'5C1X_Tangi'!I56+'5C1Y_GEO'!I56+'5C1AI_Harmony'!I56+'5C1AJ_Athlos'!I56+'5C1AG_Collegiate'!I56+'5C1M_GEO Mid'!I56+Placeholder_Tallulah!I56</f>
        <v>0</v>
      </c>
      <c r="J56" s="51">
        <f>'Source Data'!J56</f>
        <v>174.25957289323065</v>
      </c>
      <c r="K56" s="80">
        <f>'5C1B_DArbonne'!K56+'5C1A_Madison'!K56+'5C1C_Intl High'!K56+'5C3_UnvView'!K56+'5C1F_L.C. Charter'!K56+'5C1E_LFNO'!K56+'5C1D_NOMMA'!K56+'5C1AE_Noble Minds'!K56+'5C1J_Jeff Chamber'!K56+'5C1Q_Advantage'!K56+'5C1AF_JCFA-Laf'!K56+'5C1W_Willow'!K56+'5C1Z_Lincoln Prep'!K56+'5C1AA_Laurel'!K56+'5C1AB_Apex'!K56+'5C1AC_Smothers'!K56+'5C1AD_Greater'!K56+'5C1R_Iberville'!K56+'5C1N_Delta'!K56+'5C1S_LC Col Prep'!K56+'5C1T_Northeast'!K56+'5C1U_Acadiana Ren'!K56+'5C1I_LA Key'!K56+'5C1V_Laf Ren'!K56+'5C1O_Impact'!K56+'5C1P_Vision'!K56+'5C2_LAVCA'!K56+'5C1H_Southwest'!K56+'5C1G_JS Clark'!K56+'5C1AH_BRUP'!K56+'5C1X_Tangi'!K56+'5C1Y_GEO'!K56+'5C1AI_Harmony'!K56+'5C1AJ_Athlos'!K56+'5C1AG_Collegiate'!K56+'5C1M_GEO Mid'!K56+Placeholder_Tallulah!K56</f>
        <v>0</v>
      </c>
      <c r="L56" s="338">
        <f>'5C1B_DArbonne'!L56+'5C1A_Madison'!L56+'5C1C_Intl High'!L56+'5C3_UnvView'!L56+'5C1F_L.C. Charter'!L56+'5C1E_LFNO'!L56+'5C1D_NOMMA'!L56+'5C1AE_Noble Minds'!L56+'5C1J_Jeff Chamber'!L56+'5C1Q_Advantage'!L56+'5C1AF_JCFA-Laf'!L56+'5C1W_Willow'!L56+'5C1Z_Lincoln Prep'!L56+'5C1AA_Laurel'!L56+'5C1AB_Apex'!L56+'5C1AC_Smothers'!L56+'5C1AD_Greater'!L56+'5C1R_Iberville'!L56+'5C1N_Delta'!L56+'5C1S_LC Col Prep'!L56+'5C1T_Northeast'!L56+'5C1U_Acadiana Ren'!L56+'5C1I_LA Key'!L56+'5C1V_Laf Ren'!L56+'5C1O_Impact'!L56+'5C1P_Vision'!L56+'5C2_LAVCA'!L56+'5C1H_Southwest'!L56+'5C1G_JS Clark'!L56+'5C1AH_BRUP'!L56+'5C1X_Tangi'!L56+'5C1Y_GEO'!L56+'5C1AI_Harmony'!L56+'5C1AJ_Athlos'!L56+'5C1AG_Collegiate'!L56+'5C1M_GEO Mid'!L56+Placeholder_Tallulah!L56</f>
        <v>0</v>
      </c>
      <c r="M56" s="51">
        <f>'Source Data'!K56</f>
        <v>4356.4893223307663</v>
      </c>
      <c r="N56" s="80">
        <f>'5C1B_DArbonne'!N56+'5C1A_Madison'!N56+'5C1C_Intl High'!N56+'5C3_UnvView'!N56+'5C1F_L.C. Charter'!N56+'5C1E_LFNO'!N56+'5C1D_NOMMA'!N56+'5C1AE_Noble Minds'!N56+'5C1J_Jeff Chamber'!N56+'5C1Q_Advantage'!N56+'5C1AF_JCFA-Laf'!N56+'5C1W_Willow'!N56+'5C1Z_Lincoln Prep'!N56+'5C1AA_Laurel'!N56+'5C1AB_Apex'!N56+'5C1AC_Smothers'!N56+'5C1AD_Greater'!N56+'5C1R_Iberville'!N56+'5C1N_Delta'!N56+'5C1S_LC Col Prep'!N56+'5C1T_Northeast'!N56+'5C1U_Acadiana Ren'!N56+'5C1I_LA Key'!N56+'5C1V_Laf Ren'!N56+'5C1O_Impact'!N56+'5C1P_Vision'!N56+'5C2_LAVCA'!N56+'5C1H_Southwest'!N56+'5C1G_JS Clark'!N56+'5C1AH_BRUP'!N56+'5C1X_Tangi'!N56+'5C1Y_GEO'!N56+'5C1AI_Harmony'!N56+'5C1AJ_Athlos'!N56+'5C1AG_Collegiate'!N56+'5C1M_GEO Mid'!N56+Placeholder_Tallulah!N56</f>
        <v>0</v>
      </c>
      <c r="O56" s="338">
        <f>'5C1B_DArbonne'!O56+'5C1A_Madison'!O56+'5C1C_Intl High'!O56+'5C3_UnvView'!O56+'5C1F_L.C. Charter'!O56+'5C1E_LFNO'!O56+'5C1D_NOMMA'!O56+'5C1AE_Noble Minds'!O56+'5C1J_Jeff Chamber'!O56+'5C1Q_Advantage'!O56+'5C1AF_JCFA-Laf'!O56+'5C1W_Willow'!O56+'5C1Z_Lincoln Prep'!O56+'5C1AA_Laurel'!O56+'5C1AB_Apex'!O56+'5C1AC_Smothers'!O56+'5C1AD_Greater'!O56+'5C1R_Iberville'!O56+'5C1N_Delta'!O56+'5C1S_LC Col Prep'!O56+'5C1T_Northeast'!O56+'5C1U_Acadiana Ren'!O56+'5C1I_LA Key'!O56+'5C1V_Laf Ren'!O56+'5C1O_Impact'!O56+'5C1P_Vision'!O56+'5C2_LAVCA'!O56+'5C1H_Southwest'!O56+'5C1G_JS Clark'!O56+'5C1AH_BRUP'!O56+'5C1X_Tangi'!O56+'5C1Y_GEO'!O56+'5C1AI_Harmony'!O56+'5C1AJ_Athlos'!O56+'5C1AG_Collegiate'!O56+'5C1M_GEO Mid'!O56+Placeholder_Tallulah!O56</f>
        <v>0</v>
      </c>
      <c r="P56" s="51">
        <f>'Source Data'!L56</f>
        <v>1742.5957289323062</v>
      </c>
      <c r="Q56" s="80">
        <f>'5C1B_DArbonne'!Q56+'5C1A_Madison'!Q56+'5C1C_Intl High'!Q56+'5C3_UnvView'!Q56+'5C1F_L.C. Charter'!Q56+'5C1E_LFNO'!Q56+'5C1D_NOMMA'!Q56+'5C1AE_Noble Minds'!Q56+'5C1J_Jeff Chamber'!Q56+'5C1Q_Advantage'!Q56+'5C1AF_JCFA-Laf'!Q56+'5C1W_Willow'!Q56+'5C1Z_Lincoln Prep'!Q56+'5C1AA_Laurel'!Q56+'5C1AB_Apex'!Q56+'5C1AC_Smothers'!Q56+'5C1AD_Greater'!Q56+'5C1R_Iberville'!Q56+'5C1N_Delta'!Q56+'5C1S_LC Col Prep'!Q56+'5C1T_Northeast'!Q56+'5C1U_Acadiana Ren'!Q56+'5C1I_LA Key'!Q56+'5C1V_Laf Ren'!Q56+'5C1O_Impact'!Q56+'5C1P_Vision'!Q56+'5C2_LAVCA'!Q56+'5C1H_Southwest'!Q56+'5C1G_JS Clark'!Q56+'5C1AH_BRUP'!Q56+'5C1X_Tangi'!Q56+'5C1Y_GEO'!Q56+'5C1AI_Harmony'!Q56+'5C1AJ_Athlos'!Q56+'5C1AG_Collegiate'!Q56+'5C1M_GEO Mid'!Q56+Placeholder_Tallulah!Q56</f>
        <v>0</v>
      </c>
      <c r="R56" s="94">
        <f>'5C1B_DArbonne'!R56+'5C1A_Madison'!R56+'5C1C_Intl High'!R56+'5C3_UnvView'!R56+'5C1F_L.C. Charter'!R56+'5C1E_LFNO'!R56+'5C1D_NOMMA'!R56+'5C1AE_Noble Minds'!R56+'5C1J_Jeff Chamber'!R56+'5C1Q_Advantage'!R56+'5C1AF_JCFA-Laf'!R56+'5C1W_Willow'!R56+'5C1Z_Lincoln Prep'!R56+'5C1AA_Laurel'!R56+'5C1AB_Apex'!R56+'5C1AC_Smothers'!R56+'5C1AD_Greater'!R56+'5C1R_Iberville'!R56+'5C1N_Delta'!R56+'5C1S_LC Col Prep'!R56+'5C1T_Northeast'!R56+'5C1U_Acadiana Ren'!R56+'5C1I_LA Key'!R56+'5C1V_Laf Ren'!R56+'5C1O_Impact'!R56+'5C1P_Vision'!R56+'5C2_LAVCA'!R56+'5C1H_Southwest'!R56+'5C1G_JS Clark'!R56+'5C1AH_BRUP'!R56+'5C1X_Tangi'!R56+'5C1Y_GEO'!R56+'5C1AI_Harmony'!R56+'5C1AJ_Athlos'!R56+'5C1AG_Collegiate'!R56+'5C1M_GEO Mid'!R56+Placeholder_Tallulah!R56</f>
        <v>935367</v>
      </c>
      <c r="S56" s="1374">
        <f>'5C3_UnvView'!S56+'5C2_LAVCA'!S56</f>
        <v>24189</v>
      </c>
      <c r="T56" s="51">
        <f>'5C1B_DArbonne'!S56+'5C1A_Madison'!S56+'5C1C_Intl High'!S56+'5C3_UnvView'!T56+'5C1F_L.C. Charter'!S56+'5C1E_LFNO'!S56+'5C1D_NOMMA'!S56+'5C1AE_Noble Minds'!S56+'5C1J_Jeff Chamber'!S56+'5C1Q_Advantage'!S56+'5C1AF_JCFA-Laf'!S56+'5C1W_Willow'!S56+'5C1Z_Lincoln Prep'!S56+'5C1AA_Laurel'!S56+'5C1AB_Apex'!S56+'5C1AC_Smothers'!S56+'5C1AD_Greater'!S56+'5C1R_Iberville'!S56+'5C1N_Delta'!S56+'5C1S_LC Col Prep'!S56+'5C1T_Northeast'!S56+'5C1U_Acadiana Ren'!S56+'5C1I_LA Key'!S56+'5C1V_Laf Ren'!S56+'5C1O_Impact'!S56+'5C1P_Vision'!S56+'5C2_LAVCA'!T56+'5C1H_Southwest'!S56+'5C1G_JS Clark'!S56+'5C1AH_BRUP'!S56+'5C1X_Tangi'!S56+'5C1Y_GEO'!S56+'5C1AI_Harmony'!S56+'5C1AJ_Athlos'!S56+'5C1AG_Collegiate'!S56+'5C1M_GEO Mid'!S56+Placeholder_Tallulah!S56</f>
        <v>0</v>
      </c>
      <c r="U56" s="51">
        <f>'5C1B_DArbonne'!T56+'5C1A_Madison'!T56+'5C1C_Intl High'!T56+'5C3_UnvView'!U56+'5C1F_L.C. Charter'!T56+'5C1E_LFNO'!T56+'5C1D_NOMMA'!T56+'5C1AE_Noble Minds'!T56+'5C1J_Jeff Chamber'!T56+'5C1Q_Advantage'!T56+'5C1AF_JCFA-Laf'!T56+'5C1W_Willow'!T56+'5C1Z_Lincoln Prep'!T56+'5C1AA_Laurel'!T56+'5C1AB_Apex'!T56+'5C1AC_Smothers'!T56+'5C1AD_Greater'!T56+'5C1R_Iberville'!T56+'5C1N_Delta'!T56+'5C1S_LC Col Prep'!T56+'5C1T_Northeast'!T56+'5C1U_Acadiana Ren'!T56+'5C1I_LA Key'!T56+'5C1V_Laf Ren'!T56+'5C1O_Impact'!T56+'5C1P_Vision'!T56+'5C2_LAVCA'!U56+'5C1H_Southwest'!T56+'5C1G_JS Clark'!T56+'5C1AH_BRUP'!T56+'5C1X_Tangi'!T56+'5C1Y_GEO'!T56+'5C1AI_Harmony'!T56+'5C1AJ_Athlos'!T56+'5C1AG_Collegiate'!T56+'5C1M_GEO Mid'!T56+Placeholder_Tallulah!T56</f>
        <v>0</v>
      </c>
      <c r="V56" s="52">
        <f>'5C1B_DArbonne'!U56+'5C1A_Madison'!U56+'5C1C_Intl High'!U56+'5C3_UnvView'!V56+'5C1F_L.C. Charter'!U56+'5C1E_LFNO'!U56+'5C1D_NOMMA'!U56+'5C1AE_Noble Minds'!U56+'5C1J_Jeff Chamber'!U56+'5C1Q_Advantage'!U56+'5C1AF_JCFA-Laf'!U56+'5C1W_Willow'!U56+'5C1Z_Lincoln Prep'!U56+'5C1AA_Laurel'!U56+'5C1AB_Apex'!U56+'5C1AC_Smothers'!U56+'5C1AD_Greater'!U56+'5C1R_Iberville'!U56+'5C1N_Delta'!U56+'5C1S_LC Col Prep'!U56+'5C1T_Northeast'!U56+'5C1U_Acadiana Ren'!U56+'5C1I_LA Key'!U56+'5C1V_Laf Ren'!U56+'5C1O_Impact'!U56+'5C1P_Vision'!U56+'5C2_LAVCA'!V56+'5C1H_Southwest'!U56+'5C1G_JS Clark'!U56+'5C1AH_BRUP'!U56+'5C1X_Tangi'!U56+'5C1Y_GEO'!U56+'5C1AI_Harmony'!U56+'5C1AJ_Athlos'!U56+'5C1AG_Collegiate'!U56+'5C1M_GEO Mid'!U56+Placeholder_Tallulah!U56</f>
        <v>0</v>
      </c>
      <c r="W56" s="94">
        <f>'5C1B_DArbonne'!V56+'5C1A_Madison'!V56+'5C1C_Intl High'!V56+'5C3_UnvView'!W56+'5C1F_L.C. Charter'!V56+'5C1E_LFNO'!V56+'5C1D_NOMMA'!V56+'5C1AE_Noble Minds'!V56+'5C1J_Jeff Chamber'!V56+'5C1Q_Advantage'!V56+'5C1AF_JCFA-Laf'!V56+'5C1W_Willow'!V56+'5C1Z_Lincoln Prep'!V56+'5C1AA_Laurel'!V56+'5C1AB_Apex'!V56+'5C1AC_Smothers'!V56+'5C1AD_Greater'!V56+'5C1R_Iberville'!V56+'5C1N_Delta'!V56+'5C1S_LC Col Prep'!V56+'5C1T_Northeast'!V56+'5C1U_Acadiana Ren'!V56+'5C1I_LA Key'!V56+'5C1V_Laf Ren'!V56+'5C1O_Impact'!V56+'5C1P_Vision'!V56+'5C2_LAVCA'!W56+'5C1H_Southwest'!V56+'5C1G_JS Clark'!V56+'5C1AH_BRUP'!V56+'5C1X_Tangi'!V56+'5C1Y_GEO'!V56+'5C1AI_Harmony'!V56+'5C1AJ_Athlos'!V56+'5C1AG_Collegiate'!V56+'5C1M_GEO Mid'!V56+Placeholder_Tallulah!V56</f>
        <v>0</v>
      </c>
      <c r="X56" s="80">
        <f>'5C1B_DArbonne'!W56+'5C1A_Madison'!W56+'5C1C_Intl High'!W56+'5C3_UnvView'!X56+'5C1F_L.C. Charter'!W56+'5C1E_LFNO'!W56+'5C1D_NOMMA'!W56+'5C1AE_Noble Minds'!W56+'5C1J_Jeff Chamber'!W56+'5C1Q_Advantage'!W56+'5C1AF_JCFA-Laf'!W56+'5C1W_Willow'!W56+'5C1Z_Lincoln Prep'!W56+'5C1AA_Laurel'!W56+'5C1AB_Apex'!W56+'5C1AC_Smothers'!W56+'5C1AD_Greater'!W56+'5C1R_Iberville'!W56+'5C1N_Delta'!W56+'5C1S_LC Col Prep'!W56+'5C1T_Northeast'!W56+'5C1U_Acadiana Ren'!W56+'5C1I_LA Key'!W56+'5C1V_Laf Ren'!W56+'5C1O_Impact'!W56+'5C1P_Vision'!W56+'5C2_LAVCA'!X56+'5C1H_Southwest'!W56+'5C1G_JS Clark'!W56+'5C1AH_BRUP'!W56+'5C1X_Tangi'!W56+'5C1Y_GEO'!W56+'5C1AI_Harmony'!W56+'5C1AJ_Athlos'!W56+'5C1AG_Collegiate'!W56+'5C1M_GEO Mid'!W56+Placeholder_Tallulah!W56</f>
        <v>0</v>
      </c>
      <c r="Y56" s="94">
        <f>'5C1B_DArbonne'!X56+'5C1A_Madison'!X56+'5C1C_Intl High'!X56+'5C3_UnvView'!Y56+'5C1F_L.C. Charter'!X56+'5C1E_LFNO'!X56+'5C1D_NOMMA'!X56+'5C1AE_Noble Minds'!X56+'5C1J_Jeff Chamber'!X56+'5C1Q_Advantage'!X56+'5C1AF_JCFA-Laf'!X56+'5C1W_Willow'!X56+'5C1Z_Lincoln Prep'!X56+'5C1AA_Laurel'!X56+'5C1AB_Apex'!X56+'5C1AC_Smothers'!X56+'5C1AD_Greater'!X56+'5C1R_Iberville'!X56+'5C1N_Delta'!X56+'5C1S_LC Col Prep'!X56+'5C1T_Northeast'!X56+'5C1U_Acadiana Ren'!X56+'5C1I_LA Key'!X56+'5C1V_Laf Ren'!X56+'5C1O_Impact'!X56+'5C1P_Vision'!X56+'5C2_LAVCA'!Y56+'5C1H_Southwest'!X56+'5C1G_JS Clark'!X56+'5C1AH_BRUP'!X56+'5C1X_Tangi'!X56+'5C1Y_GEO'!X56+'5C1AI_Harmony'!X56+'5C1AJ_Athlos'!X56+'5C1AG_Collegiate'!X56+'5C1M_GEO Mid'!X56+Placeholder_Tallulah!X56</f>
        <v>0</v>
      </c>
      <c r="Z56" s="51">
        <f>'5C1B_DArbonne'!Y56+'5C1A_Madison'!Y56+'5C1C_Intl High'!Y56+'5C3_UnvView'!Z56+'5C1F_L.C. Charter'!Y56+'5C1E_LFNO'!Y56+'5C1D_NOMMA'!Y56+'5C1AE_Noble Minds'!Y56+'5C1J_Jeff Chamber'!Y56+'5C1Q_Advantage'!Y56+'5C1AF_JCFA-Laf'!Y56+'5C1W_Willow'!Y56+'5C1Z_Lincoln Prep'!Y56+'5C1AA_Laurel'!Y56+'5C1AB_Apex'!Y56+'5C1AC_Smothers'!Y56+'5C1AD_Greater'!Y56+'5C1R_Iberville'!Y56+'5C1N_Delta'!Y56+'5C1S_LC Col Prep'!Y56+'5C1T_Northeast'!Y56+'5C1U_Acadiana Ren'!Y56+'5C1I_LA Key'!Y56+'5C1V_Laf Ren'!Y56+'5C1O_Impact'!Y56+'5C1P_Vision'!Y56+'5C2_LAVCA'!Z56+'5C1H_Southwest'!Y56+'5C1G_JS Clark'!Y56+'5C1AH_BRUP'!Y56+'5C1X_Tangi'!Y56+'5C1Y_GEO'!Y56+'5C1AI_Harmony'!Y56+'5C1AJ_Athlos'!Y56+'5C1AG_Collegiate'!Y56+'5C1M_GEO Mid'!Y56+Placeholder_Tallulah!Y56</f>
        <v>0</v>
      </c>
      <c r="AA56" s="94">
        <f>'5C1B_DArbonne'!Z56+'5C1A_Madison'!Z56+'5C1C_Intl High'!Z56+'5C3_UnvView'!AA56+'5C1F_L.C. Charter'!Z56+'5C1E_LFNO'!Z56+'5C1D_NOMMA'!Z56+'5C1AE_Noble Minds'!Z56+'5C1J_Jeff Chamber'!Z56+'5C1Q_Advantage'!Z56+'5C1AF_JCFA-Laf'!Z56+'5C1W_Willow'!Z56+'5C1Z_Lincoln Prep'!Z56+'5C1AA_Laurel'!Z56+'5C1AB_Apex'!Z56+'5C1AC_Smothers'!Z56+'5C1AD_Greater'!Z56+'5C1R_Iberville'!Z56+'5C1N_Delta'!Z56+'5C1S_LC Col Prep'!Z56+'5C1T_Northeast'!Z56+'5C1U_Acadiana Ren'!Z56+'5C1I_LA Key'!Z56+'5C1V_Laf Ren'!Z56+'5C1O_Impact'!Z56+'5C1P_Vision'!Z56+'5C2_LAVCA'!AA56+'5C1H_Southwest'!Z56+'5C1G_JS Clark'!Z56+'5C1AH_BRUP'!Z56+'5C1X_Tangi'!Z56+'5C1Y_GEO'!Z56+'5C1AI_Harmony'!Z56+'5C1AJ_Athlos'!Z56+'5C1AG_Collegiate'!Z56+'5C1M_GEO Mid'!Z56+Placeholder_Tallulah!Z56</f>
        <v>0</v>
      </c>
      <c r="AB56" s="53">
        <f>'5C1B_DArbonne'!AA56+'5C1A_Madison'!AA56+'5C1C_Intl High'!AA56+'5C3_UnvView'!AB56+'5C1F_L.C. Charter'!AA56+'5C1E_LFNO'!AA56+'5C1D_NOMMA'!AA56+'5C1AE_Noble Minds'!AA56+'5C1J_Jeff Chamber'!AA56+'5C1Q_Advantage'!AA56+'5C1AF_JCFA-Laf'!AA56+'5C1W_Willow'!AA56+'5C1Z_Lincoln Prep'!AA56+'5C1AA_Laurel'!AA56+'5C1AB_Apex'!AA56+'5C1AC_Smothers'!AA56+'5C1AD_Greater'!AA56+'5C1R_Iberville'!AA56+'5C1N_Delta'!AA56+'5C1S_LC Col Prep'!AA56+'5C1T_Northeast'!AA56+'5C1U_Acadiana Ren'!AA56+'5C1I_LA Key'!AA56+'5C1V_Laf Ren'!AA56+'5C1O_Impact'!AA56+'5C1P_Vision'!AA56+'5C2_LAVCA'!AB56+'5C1H_Southwest'!AA56+'5C1G_JS Clark'!AA56+'5C1AH_BRUP'!AA56+'5C1X_Tangi'!AA56+'5C1Y_GEO'!AA56+'5C1AI_Harmony'!AA56+'5C1AJ_Athlos'!AA56+'5C1AG_Collegiate'!AA56+'5C1M_GEO Mid'!AA56+Placeholder_Tallulah!AA56</f>
        <v>0</v>
      </c>
      <c r="AC56" s="51">
        <f>'5C1B_DArbonne'!AB56+'5C1A_Madison'!AB56+'5C1C_Intl High'!AB56+'5C3_UnvView'!AC56+'5C1F_L.C. Charter'!AB56+'5C1E_LFNO'!AB56+'5C1D_NOMMA'!AB56+'5C1AE_Noble Minds'!AB56+'5C1J_Jeff Chamber'!AB56+'5C1Q_Advantage'!AB56+'5C1AF_JCFA-Laf'!AB56+'5C1W_Willow'!AB56+'5C1Z_Lincoln Prep'!AB56+'5C1AA_Laurel'!AB56+'5C1AB_Apex'!AB56+'5C1AC_Smothers'!AB56+'5C1AD_Greater'!AB56+'5C1R_Iberville'!AB56+'5C1N_Delta'!AB56+'5C1S_LC Col Prep'!AB56+'5C1T_Northeast'!AB56+'5C1U_Acadiana Ren'!AB56+'5C1I_LA Key'!AB56+'5C1V_Laf Ren'!AB56+'5C1O_Impact'!AB56+'5C1P_Vision'!AB56+'5C2_LAVCA'!AC56+'5C1H_Southwest'!AB56+'5C1G_JS Clark'!AB56+'5C1AH_BRUP'!AB56+'5C1X_Tangi'!AB56+'5C1Y_GEO'!AB56+'5C1AI_Harmony'!AB56+'5C1AJ_Athlos'!AB56+'5C1AG_Collegiate'!AB56+'5C1M_GEO Mid'!AB56+Placeholder_Tallulah!AB56</f>
        <v>0</v>
      </c>
      <c r="AD56" s="95">
        <f>'5C1B_DArbonne'!AC56+'5C1A_Madison'!AC56+'5C1C_Intl High'!AC56+'5C3_UnvView'!AD56+'5C1F_L.C. Charter'!AC56+'5C1E_LFNO'!AC56+'5C1D_NOMMA'!AC56+'5C1AE_Noble Minds'!AC56+'5C1J_Jeff Chamber'!AC56+'5C1Q_Advantage'!AC56+'5C1AF_JCFA-Laf'!AC56+'5C1W_Willow'!AC56+'5C1Z_Lincoln Prep'!AC56+'5C1AA_Laurel'!AC56+'5C1AB_Apex'!AC56+'5C1AC_Smothers'!AC56+'5C1AD_Greater'!AC56+'5C1R_Iberville'!AC56+'5C1N_Delta'!AC56+'5C1S_LC Col Prep'!AC56+'5C1T_Northeast'!AC56+'5C1U_Acadiana Ren'!AC56+'5C1I_LA Key'!AC56+'5C1V_Laf Ren'!AC56+'5C1O_Impact'!AC56+'5C1P_Vision'!AC56+'5C2_LAVCA'!AD56+'5C1H_Southwest'!AC56+'5C1G_JS Clark'!AC56+'5C1AH_BRUP'!AC56+'5C1X_Tangi'!AC56+'5C1Y_GEO'!AC56+'5C1AI_Harmony'!AC56+'5C1AJ_Athlos'!AC56+'5C1AG_Collegiate'!AC56+'5C1M_GEO Mid'!AC56+Placeholder_Tallulah!AC56</f>
        <v>0</v>
      </c>
      <c r="AE56" s="95">
        <f>'5C1B_DArbonne'!AD56+'5C1A_Madison'!AD56+'5C1C_Intl High'!AD56+'5C3_UnvView'!AE56+'5C1F_L.C. Charter'!AD56+'5C1E_LFNO'!AD56+'5C1D_NOMMA'!AD56+'5C1AE_Noble Minds'!AD56+'5C1J_Jeff Chamber'!AD56+'5C1Q_Advantage'!AD56+'5C1AF_JCFA-Laf'!AD56+'5C1W_Willow'!AD56+'5C1Z_Lincoln Prep'!AD56+'5C1AA_Laurel'!AD56+'5C1AB_Apex'!AD56+'5C1AC_Smothers'!AD56+'5C1AD_Greater'!AD56+'5C1R_Iberville'!AD56+'5C1N_Delta'!AD56+'5C1S_LC Col Prep'!AD56+'5C1T_Northeast'!AD56+'5C1U_Acadiana Ren'!AD56+'5C1I_LA Key'!AD56+'5C1V_Laf Ren'!AD56+'5C1O_Impact'!AD56+'5C1P_Vision'!AD56+'5C2_LAVCA'!AE56+'5C1H_Southwest'!AD56+'5C1G_JS Clark'!AD56+'5C1AH_BRUP'!AD56+'5C1X_Tangi'!AD56+'5C1Y_GEO'!AD56+'5C1AI_Harmony'!AD56+'5C1AJ_Athlos'!AD56+'5C1AG_Collegiate'!AD56+'5C1M_GEO Mid'!AD56+Placeholder_Tallulah!AD56</f>
        <v>0</v>
      </c>
      <c r="AF56" s="71">
        <f>'Source Data'!N56</f>
        <v>3666</v>
      </c>
      <c r="AG56" s="91">
        <f>'5C1B_DArbonne'!AF56+'5C1A_Madison'!AF56+'5C1C_Intl High'!AF56+'5C3_UnvView'!AG56+'5C1F_L.C. Charter'!AF56+'5C1E_LFNO'!AF56+'5C1D_NOMMA'!AF56+'5C1AE_Noble Minds'!AF56+'5C1J_Jeff Chamber'!AF56+'5C1Q_Advantage'!AF56+'5C1AF_JCFA-Laf'!AF56+'5C1W_Willow'!AF56+'5C1Z_Lincoln Prep'!AF56+'5C1AA_Laurel'!AF56+'5C1AB_Apex'!AF56+'5C1AC_Smothers'!AF56+'5C1AD_Greater'!AF56+'5C1R_Iberville'!AF56+'5C1N_Delta'!AF56+'5C1S_LC Col Prep'!AF56+'5C1T_Northeast'!AF56+'5C1U_Acadiana Ren'!AF56+'5C1I_LA Key'!AF56+'5C1V_Laf Ren'!AF56+'5C1O_Impact'!AF56+'5C1P_Vision'!AF56+'5C2_LAVCA'!AG56+'5C1H_Southwest'!AF56+'5C1G_JS Clark'!AF56+'5C1AH_BRUP'!AF56+'5C1X_Tangi'!AF56+'5C1Y_GEO'!AF56+'5C1AI_Harmony'!AF56+'5C1AJ_Athlos'!AF56+'5C1AG_Collegiate'!AF56+'5C1M_GEO Mid'!AF56+Placeholder_Tallulah!AF56</f>
        <v>0</v>
      </c>
      <c r="AH56" s="320">
        <f>'5C1B_DArbonne'!AG56+'5C1A_Madison'!AG56+'5C1C_Intl High'!AG56+'5C3_UnvView'!AH56+'5C1F_L.C. Charter'!AG56+'5C1E_LFNO'!AG56+'5C1D_NOMMA'!AG56+'5C1AE_Noble Minds'!AG56+'5C1J_Jeff Chamber'!AG56+'5C1Q_Advantage'!AG56+'5C1AF_JCFA-Laf'!AG56+'5C1W_Willow'!AG56+'5C1Z_Lincoln Prep'!AG56+'5C1AA_Laurel'!AG56+'5C1AB_Apex'!AG56+'5C1AC_Smothers'!AG56+'5C1AD_Greater'!AG56+'5C1R_Iberville'!AG56+'5C1N_Delta'!AG56+'5C1S_LC Col Prep'!AG56+'5C1T_Northeast'!AG56+'5C1U_Acadiana Ren'!AG56+'5C1I_LA Key'!AG56+'5C1V_Laf Ren'!AG56+'5C1O_Impact'!AG56+'5C1P_Vision'!AG56+'5C2_LAVCA'!AH56+'5C1H_Southwest'!AG56+'5C1G_JS Clark'!AG56+'5C1AH_BRUP'!AG56+'5C1X_Tangi'!AG56+'5C1Y_GEO'!AG56+'5C1AI_Harmony'!AG56+'5C1AJ_Athlos'!AG56+'5C1AG_Collegiate'!AG56+'5C1M_GEO Mid'!AG56+Placeholder_Tallulah!AG56</f>
        <v>0</v>
      </c>
      <c r="AI56" s="71">
        <f>'5C1B_DArbonne'!AH56+'5C1A_Madison'!AH56+'5C1C_Intl High'!AH56+'5C3_UnvView'!AI56+'5C1F_L.C. Charter'!AH56+'5C1E_LFNO'!AH56+'5C1D_NOMMA'!AH56+'5C1AE_Noble Minds'!AH56+'5C1J_Jeff Chamber'!AH56+'5C1Q_Advantage'!AH56+'5C1AF_JCFA-Laf'!AH56+'5C1W_Willow'!AH56+'5C1Z_Lincoln Prep'!AH56+'5C1AA_Laurel'!AH56+'5C1AB_Apex'!AH56+'5C1AC_Smothers'!AH56+'5C1AD_Greater'!AH56+'5C1R_Iberville'!AH56+'5C1N_Delta'!AH56+'5C1S_LC Col Prep'!AH56+'5C1T_Northeast'!AH56+'5C1U_Acadiana Ren'!AH56+'5C1I_LA Key'!AH56+'5C1V_Laf Ren'!AH56+'5C1O_Impact'!AH56+'5C1P_Vision'!AH56+'5C2_LAVCA'!AI56+'5C1H_Southwest'!AH56+'5C1G_JS Clark'!AH56+'5C1AH_BRUP'!AH56+'5C1X_Tangi'!AH56+'5C1Y_GEO'!AH56+'5C1AI_Harmony'!AH56+'5C1AJ_Athlos'!AH56+'5C1AG_Collegiate'!AH56+'5C1M_GEO Mid'!AH56+Placeholder_Tallulah!AH56</f>
        <v>0</v>
      </c>
      <c r="AJ56" s="320">
        <f>'5C1B_DArbonne'!AI56+'5C1A_Madison'!AI56+'5C1C_Intl High'!AI56+'5C3_UnvView'!AJ56+'5C1F_L.C. Charter'!AI56+'5C1E_LFNO'!AI56+'5C1D_NOMMA'!AI56+'5C1AE_Noble Minds'!AI56+'5C1J_Jeff Chamber'!AI56+'5C1Q_Advantage'!AI56+'5C1AF_JCFA-Laf'!AI56+'5C1W_Willow'!AI56+'5C1Z_Lincoln Prep'!AI56+'5C1AA_Laurel'!AI56+'5C1AB_Apex'!AI56+'5C1AC_Smothers'!AI56+'5C1AD_Greater'!AI56+'5C1R_Iberville'!AI56+'5C1N_Delta'!AI56+'5C1S_LC Col Prep'!AI56+'5C1T_Northeast'!AI56+'5C1U_Acadiana Ren'!AI56+'5C1I_LA Key'!AI56+'5C1V_Laf Ren'!AI56+'5C1O_Impact'!AI56+'5C1P_Vision'!AI56+'5C2_LAVCA'!AJ56+'5C1H_Southwest'!AI56+'5C1G_JS Clark'!AI56+'5C1AH_BRUP'!AI56+'5C1X_Tangi'!AI56+'5C1Y_GEO'!AI56+'5C1AI_Harmony'!AI56+'5C1AJ_Athlos'!AI56+'5C1AG_Collegiate'!AI56+'5C1M_GEO Mid'!AI56+Placeholder_Tallulah!AI56</f>
        <v>0</v>
      </c>
      <c r="AK56" s="72">
        <f>'5C1B_DArbonne'!AJ56+'5C1A_Madison'!AJ56+'5C1C_Intl High'!AJ56+'5C3_UnvView'!AK56+'5C1F_L.C. Charter'!AJ56+'5C1E_LFNO'!AJ56+'5C1D_NOMMA'!AJ56+'5C1AE_Noble Minds'!AJ56+'5C1J_Jeff Chamber'!AJ56+'5C1Q_Advantage'!AJ56+'5C1AF_JCFA-Laf'!AJ56+'5C1W_Willow'!AJ56+'5C1Z_Lincoln Prep'!AJ56+'5C1AA_Laurel'!AJ56+'5C1AB_Apex'!AJ56+'5C1AC_Smothers'!AJ56+'5C1AD_Greater'!AJ56+'5C1R_Iberville'!AJ56+'5C1N_Delta'!AJ56+'5C1S_LC Col Prep'!AJ56+'5C1T_Northeast'!AJ56+'5C1U_Acadiana Ren'!AJ56+'5C1I_LA Key'!AJ56+'5C1V_Laf Ren'!AJ56+'5C1O_Impact'!AJ56+'5C1P_Vision'!AJ56+'5C2_LAVCA'!AK56+'5C1H_Southwest'!AJ56+'5C1G_JS Clark'!AJ56+'5C1AH_BRUP'!AJ56+'5C1X_Tangi'!AJ56+'5C1Y_GEO'!AJ56+'5C1AI_Harmony'!AJ56+'5C1AJ_Athlos'!AJ56+'5C1AG_Collegiate'!AJ56+'5C1M_GEO Mid'!AJ56+Placeholder_Tallulah!AJ56</f>
        <v>0</v>
      </c>
      <c r="AL56" s="73">
        <f>'5C1B_DArbonne'!AK56+'5C1A_Madison'!AK56+'5C1C_Intl High'!AK56+'5C3_UnvView'!AL56+'5C1F_L.C. Charter'!AK56+'5C1E_LFNO'!AK56+'5C1D_NOMMA'!AK56+'5C1AE_Noble Minds'!AK56+'5C1J_Jeff Chamber'!AK56+'5C1Q_Advantage'!AK56+'5C1AF_JCFA-Laf'!AK56+'5C1W_Willow'!AK56+'5C1Z_Lincoln Prep'!AK56+'5C1AA_Laurel'!AK56+'5C1AB_Apex'!AK56+'5C1AC_Smothers'!AK56+'5C1AD_Greater'!AK56+'5C1R_Iberville'!AK56+'5C1N_Delta'!AK56+'5C1S_LC Col Prep'!AK56+'5C1T_Northeast'!AK56+'5C1U_Acadiana Ren'!AK56+'5C1I_LA Key'!AK56+'5C1V_Laf Ren'!AK56+'5C1O_Impact'!AK56+'5C1P_Vision'!AK56+'5C2_LAVCA'!AL56+'5C1H_Southwest'!AK56+'5C1G_JS Clark'!AK56+'5C1AH_BRUP'!AK56+'5C1X_Tangi'!AK56+'5C1Y_GEO'!AK56+'5C1AI_Harmony'!AK56+'5C1AJ_Athlos'!AK56+'5C1AG_Collegiate'!AK56+'5C1M_GEO Mid'!AK56+Placeholder_Tallulah!AK56</f>
        <v>0</v>
      </c>
      <c r="AM56" s="91">
        <f>'5C1B_DArbonne'!AL56+'5C1A_Madison'!AL56+'5C1C_Intl High'!AL56+'5C3_UnvView'!AM56+'5C1F_L.C. Charter'!AL56+'5C1E_LFNO'!AL56+'5C1D_NOMMA'!AL56+'5C1AE_Noble Minds'!AL56+'5C1J_Jeff Chamber'!AL56+'5C1Q_Advantage'!AL56+'5C1AF_JCFA-Laf'!AL56+'5C1W_Willow'!AL56+'5C1Z_Lincoln Prep'!AL56+'5C1AA_Laurel'!AL56+'5C1AB_Apex'!AL56+'5C1AC_Smothers'!AL56+'5C1AD_Greater'!AL56+'5C1R_Iberville'!AL56+'5C1N_Delta'!AL56+'5C1S_LC Col Prep'!AL56+'5C1T_Northeast'!AL56+'5C1U_Acadiana Ren'!AL56+'5C1I_LA Key'!AL56+'5C1V_Laf Ren'!AL56+'5C1O_Impact'!AL56+'5C1P_Vision'!AL56+'5C2_LAVCA'!AM56+'5C1H_Southwest'!AL56+'5C1G_JS Clark'!AL56+'5C1AH_BRUP'!AL56+'5C1X_Tangi'!AL56+'5C1Y_GEO'!AL56+'5C1AI_Harmony'!AL56+'5C1AJ_Athlos'!AL56+'5C1AG_Collegiate'!AL56+'5C1M_GEO Mid'!AL56+Placeholder_Tallulah!AL56</f>
        <v>616438</v>
      </c>
      <c r="AN56" s="82">
        <f>'5C1B_DArbonne'!AM56+'5C1A_Madison'!AM56+'5C1C_Intl High'!AM56+'5C3_UnvView'!AN56+'5C1F_L.C. Charter'!AM56+'5C1E_LFNO'!AM56+'5C1D_NOMMA'!AM56+'5C1AE_Noble Minds'!AM56+'5C1J_Jeff Chamber'!AM56+'5C1Q_Advantage'!AM56+'5C1AF_JCFA-Laf'!AM56+'5C1W_Willow'!AM56+'5C1Z_Lincoln Prep'!AM56+'5C1AA_Laurel'!AM56+'5C1AB_Apex'!AM56+'5C1AC_Smothers'!AM56+'5C1AD_Greater'!AM56+'5C1R_Iberville'!AM56+'5C1N_Delta'!AM56+'5C1S_LC Col Prep'!AM56+'5C1T_Northeast'!AM56+'5C1U_Acadiana Ren'!AM56+'5C1I_LA Key'!AM56+'5C1V_Laf Ren'!AM56+'5C1O_Impact'!AM56+'5C1P_Vision'!AM56+'5C2_LAVCA'!AN56+'5C1H_Southwest'!AM56+'5C1G_JS Clark'!AM56+'5C1AH_BRUP'!AM56+'5C1X_Tangi'!AM56+'5C1Y_GEO'!AM56+'5C1AI_Harmony'!AM56+'5C1AJ_Athlos'!AM56+'5C1AG_Collegiate'!AM56+'5C1M_GEO Mid'!AM56+Placeholder_Tallulah!AM56</f>
        <v>0</v>
      </c>
      <c r="AO56" s="91">
        <f>'5C1B_DArbonne'!AN56+'5C1A_Madison'!AN56+'5C1C_Intl High'!AN56+'5C3_UnvView'!AO56+'5C1F_L.C. Charter'!AN56+'5C1E_LFNO'!AN56+'5C1D_NOMMA'!AN56+'5C1AE_Noble Minds'!AN56+'5C1J_Jeff Chamber'!AN56+'5C1Q_Advantage'!AN56+'5C1AF_JCFA-Laf'!AN56+'5C1W_Willow'!AN56+'5C1Z_Lincoln Prep'!AN56+'5C1AA_Laurel'!AN56+'5C1AB_Apex'!AN56+'5C1AC_Smothers'!AN56+'5C1AD_Greater'!AN56+'5C1R_Iberville'!AN56+'5C1N_Delta'!AN56+'5C1S_LC Col Prep'!AN56+'5C1T_Northeast'!AN56+'5C1U_Acadiana Ren'!AN56+'5C1I_LA Key'!AN56+'5C1V_Laf Ren'!AN56+'5C1O_Impact'!AN56+'5C1P_Vision'!AN56+'5C2_LAVCA'!AO56+'5C1H_Southwest'!AN56+'5C1G_JS Clark'!AN56+'5C1AH_BRUP'!AN56+'5C1X_Tangi'!AN56+'5C1Y_GEO'!AN56+'5C1AI_Harmony'!AN56+'5C1AJ_Athlos'!AN56+'5C1AG_Collegiate'!AN56+'5C1M_GEO Mid'!AN56+Placeholder_Tallulah!AN56</f>
        <v>0</v>
      </c>
      <c r="AP56" s="72">
        <f>'5C1B_DArbonne'!AO56+'5C1A_Madison'!AO56+'5C1C_Intl High'!AO56+'5C3_UnvView'!AP56+'5C1F_L.C. Charter'!AO56+'5C1E_LFNO'!AO56+'5C1D_NOMMA'!AO56+'5C1AE_Noble Minds'!AO56+'5C1J_Jeff Chamber'!AO56+'5C1Q_Advantage'!AO56+'5C1AF_JCFA-Laf'!AO56+'5C1W_Willow'!AO56+'5C1Z_Lincoln Prep'!AO56+'5C1AA_Laurel'!AO56+'5C1AB_Apex'!AO56+'5C1AC_Smothers'!AO56+'5C1AD_Greater'!AO56+'5C1R_Iberville'!AO56+'5C1N_Delta'!AO56+'5C1S_LC Col Prep'!AO56+'5C1T_Northeast'!AO56+'5C1U_Acadiana Ren'!AO56+'5C1I_LA Key'!AO56+'5C1V_Laf Ren'!AO56+'5C1O_Impact'!AO56+'5C1P_Vision'!AO56+'5C2_LAVCA'!AP56+'5C1H_Southwest'!AO56+'5C1G_JS Clark'!AO56+'5C1AH_BRUP'!AO56+'5C1X_Tangi'!AO56+'5C1Y_GEO'!AO56+'5C1AI_Harmony'!AO56+'5C1AJ_Athlos'!AO56+'5C1AG_Collegiate'!AO56+'5C1M_GEO Mid'!AO56+Placeholder_Tallulah!AO56</f>
        <v>-7240</v>
      </c>
      <c r="AQ56" s="91">
        <f>'5C1B_DArbonne'!AP56+'5C1A_Madison'!AP56+'5C1C_Intl High'!AP56+'5C3_UnvView'!AQ56+'5C1F_L.C. Charter'!AP56+'5C1E_LFNO'!AP56+'5C1D_NOMMA'!AP56+'5C1AE_Noble Minds'!AP56+'5C1J_Jeff Chamber'!AP56+'5C1Q_Advantage'!AP56+'5C1AF_JCFA-Laf'!AP56+'5C1W_Willow'!AP56+'5C1Z_Lincoln Prep'!AP56+'5C1AA_Laurel'!AP56+'5C1AB_Apex'!AP56+'5C1AC_Smothers'!AP56+'5C1AD_Greater'!AP56+'5C1R_Iberville'!AP56+'5C1N_Delta'!AP56+'5C1S_LC Col Prep'!AP56+'5C1T_Northeast'!AP56+'5C1U_Acadiana Ren'!AP56+'5C1I_LA Key'!AP56+'5C1V_Laf Ren'!AP56+'5C1O_Impact'!AP56+'5C1P_Vision'!AP56+'5C2_LAVCA'!AQ56+'5C1H_Southwest'!AP56+'5C1G_JS Clark'!AP56+'5C1AH_BRUP'!AP56+'5C1X_Tangi'!AP56+'5C1Y_GEO'!AP56+'5C1AI_Harmony'!AP56+'5C1AJ_Athlos'!AP56+'5C1AG_Collegiate'!AP56+'5C1M_GEO Mid'!AP56+Placeholder_Tallulah!AP56</f>
        <v>0</v>
      </c>
      <c r="AR56" s="72">
        <f>'5C1B_DArbonne'!AQ56+'5C1A_Madison'!AQ56+'5C1C_Intl High'!AQ56+'5C3_UnvView'!AR56+'5C1F_L.C. Charter'!AQ56+'5C1E_LFNO'!AQ56+'5C1D_NOMMA'!AQ56+'5C1AE_Noble Minds'!AQ56+'5C1J_Jeff Chamber'!AQ56+'5C1Q_Advantage'!AQ56+'5C1AF_JCFA-Laf'!AQ56+'5C1W_Willow'!AQ56+'5C1Z_Lincoln Prep'!AQ56+'5C1AA_Laurel'!AQ56+'5C1AB_Apex'!AQ56+'5C1AC_Smothers'!AQ56+'5C1AD_Greater'!AQ56+'5C1R_Iberville'!AQ56+'5C1N_Delta'!AQ56+'5C1S_LC Col Prep'!AQ56+'5C1T_Northeast'!AQ56+'5C1U_Acadiana Ren'!AQ56+'5C1I_LA Key'!AQ56+'5C1V_Laf Ren'!AQ56+'5C1O_Impact'!AQ56+'5C1P_Vision'!AQ56+'5C2_LAVCA'!AR56+'5C1H_Southwest'!AQ56+'5C1G_JS Clark'!AQ56+'5C1AH_BRUP'!AQ56+'5C1X_Tangi'!AQ56+'5C1Y_GEO'!AQ56+'5C1AI_Harmony'!AQ56+'5C1AJ_Athlos'!AQ56+'5C1AG_Collegiate'!AQ56+'5C1M_GEO Mid'!AQ56+Placeholder_Tallulah!AQ56</f>
        <v>0</v>
      </c>
      <c r="AS56" s="72">
        <f>'5C1B_DArbonne'!AR56+'5C1A_Madison'!AR56+'5C1C_Intl High'!AR56+'5C3_UnvView'!AS56+'5C1F_L.C. Charter'!AR56+'5C1E_LFNO'!AR56+'5C1D_NOMMA'!AR56+'5C1AE_Noble Minds'!AR56+'5C1J_Jeff Chamber'!AR56+'5C1Q_Advantage'!AR56+'5C1AF_JCFA-Laf'!AR56+'5C1W_Willow'!AR56+'5C1Z_Lincoln Prep'!AR56+'5C1AA_Laurel'!AR56+'5C1AB_Apex'!AR56+'5C1AC_Smothers'!AR56+'5C1AD_Greater'!AR56+'5C1R_Iberville'!AR56+'5C1N_Delta'!AR56+'5C1S_LC Col Prep'!AR56+'5C1T_Northeast'!AR56+'5C1U_Acadiana Ren'!AR56+'5C1I_LA Key'!AR56+'5C1V_Laf Ren'!AR56+'5C1O_Impact'!AR56+'5C1P_Vision'!AR56+'5C2_LAVCA'!AS56+'5C1H_Southwest'!AR56+'5C1G_JS Clark'!AR56+'5C1AH_BRUP'!AR56+'5C1X_Tangi'!AR56+'5C1Y_GEO'!AR56+'5C1AI_Harmony'!AR56+'5C1AJ_Athlos'!AR56+'5C1AG_Collegiate'!AR56+'5C1M_GEO Mid'!AR56+Placeholder_Tallulah!AR56</f>
        <v>0</v>
      </c>
      <c r="AT56" s="91">
        <f>'5C1B_DArbonne'!AS56+'5C1A_Madison'!AS56+'5C1C_Intl High'!AS56+'5C3_UnvView'!AT56+'5C1F_L.C. Charter'!AS56+'5C1E_LFNO'!AS56+'5C1D_NOMMA'!AS56+'5C1AE_Noble Minds'!AS56+'5C1J_Jeff Chamber'!AS56+'5C1Q_Advantage'!AS56+'5C1AF_JCFA-Laf'!AS56+'5C1W_Willow'!AS56+'5C1Z_Lincoln Prep'!AS56+'5C1AA_Laurel'!AS56+'5C1AB_Apex'!AS56+'5C1AC_Smothers'!AS56+'5C1AD_Greater'!AS56+'5C1R_Iberville'!AS56+'5C1N_Delta'!AS56+'5C1S_LC Col Prep'!AS56+'5C1T_Northeast'!AS56+'5C1U_Acadiana Ren'!AS56+'5C1I_LA Key'!AS56+'5C1V_Laf Ren'!AS56+'5C1O_Impact'!AS56+'5C1P_Vision'!AS56+'5C2_LAVCA'!AT56+'5C1H_Southwest'!AS56+'5C1G_JS Clark'!AS56+'5C1AH_BRUP'!AS56+'5C1X_Tangi'!AS56+'5C1Y_GEO'!AS56+'5C1AI_Harmony'!AS56+'5C1AJ_Athlos'!AS56+'5C1AG_Collegiate'!AS56+'5C1M_GEO Mid'!AS56+Placeholder_Tallulah!AS56</f>
        <v>54659</v>
      </c>
      <c r="AU56" s="81">
        <f t="shared" si="1"/>
        <v>0</v>
      </c>
      <c r="AV56" s="88">
        <f t="shared" si="2"/>
        <v>54659</v>
      </c>
      <c r="AW56" s="189"/>
      <c r="AX56" s="80" t="e">
        <f>'5C1B_DArbonne'!AU56+'5C1A_Madison'!AU56+'5C1C_Intl High'!AU56+'5C3_UnvView'!AV56+'5C1F_L.C. Charter'!AU56+'5C1E_LFNO'!AU56+'5C1D_NOMMA'!AU56+'5C1AE_Noble Minds'!AU56+'5C1J_Jeff Chamber'!AU56+'5C1Q_Advantage'!AU56+'5C1AF_JCFA-Laf'!AU56+'5C1W_Willow'!AU56+'5C1Z_Lincoln Prep'!AU56+'5C1AA_Laurel'!AU56+'5C1AB_Apex'!AU56+'5C1AC_Smothers'!AU56+'5C1AD_Greater'!AU56+'5C1R_Iberville'!AU56+'5C1N_Delta'!AU56+'5C1S_LC Col Prep'!AU56+'5C1T_Northeast'!AU56+'5C1U_Acadiana Ren'!AU56+'5C1I_LA Key'!AU56+'5C1V_Laf Ren'!AU56+'5C1O_Impact'!AU56+'5C1P_Vision'!AU56+'5C2_LAVCA'!AV56+'5C1H_Southwest'!AU56+'5C1G_JS Clark'!AU56+'5C1AH_BRUP'!AU56+'5C1X_Tangi'!AU56+'5C1Y_GEO'!AU56+'5C1AI_Harmony'!AU56+'5C1AJ_Athlos'!AU56+'5C1AG_Collegiate'!AU56+'5C1M_GEO Mid'!AU56+Placeholder_Tallulah!#REF!</f>
        <v>#REF!</v>
      </c>
      <c r="AY56" s="80">
        <f t="shared" si="3"/>
        <v>0</v>
      </c>
      <c r="AZ56" s="80" t="e">
        <f t="shared" si="4"/>
        <v>#REF!</v>
      </c>
    </row>
    <row r="57" spans="1:52" ht="16.149999999999999" customHeight="1" x14ac:dyDescent="0.2">
      <c r="A57" s="58">
        <v>51</v>
      </c>
      <c r="B57" s="59" t="s">
        <v>56</v>
      </c>
      <c r="C57" s="318">
        <f>'5C1B_DArbonne'!C57+'5C1A_Madison'!C57+'5C1C_Intl High'!C57+'5C3_UnvView'!C57+'5C1F_L.C. Charter'!C57+'5C1E_LFNO'!C57+'5C1D_NOMMA'!C57+'5C1AE_Noble Minds'!C57+'5C1J_Jeff Chamber'!C57+'5C1Q_Advantage'!C57+'5C1AF_JCFA-Laf'!C57+'5C1W_Willow'!C57+'5C1Z_Lincoln Prep'!C57+'5C1AA_Laurel'!C57+'5C1AB_Apex'!C57+'5C1AC_Smothers'!C57+'5C1AD_Greater'!C57+'5C1R_Iberville'!C57+'5C1N_Delta'!C57+'5C1S_LC Col Prep'!C57+'5C1T_Northeast'!C57+'5C1U_Acadiana Ren'!C57+'5C1I_LA Key'!C57+'5C1V_Laf Ren'!C57+'5C1O_Impact'!C57+'5C1P_Vision'!C57+'5C2_LAVCA'!C57+'5C1H_Southwest'!C57+'5C1G_JS Clark'!C57+'5C1AH_BRUP'!C57+'5C1X_Tangi'!C57+'5C1Y_GEO'!C57+'5C1AI_Harmony'!C57+'5C1AJ_Athlos'!C57+'5C1AG_Collegiate'!C57+'5C1M_GEO Mid'!C57+Placeholder_Tallulah!C57</f>
        <v>0</v>
      </c>
      <c r="D57" s="60">
        <f>'Source Data'!H57</f>
        <v>4281.7369154997223</v>
      </c>
      <c r="E57" s="65">
        <f>'5C1B_DArbonne'!E57+'5C1A_Madison'!E57+'5C1C_Intl High'!E57+'5C3_UnvView'!E57+'5C1F_L.C. Charter'!E57+'5C1E_LFNO'!E57+'5C1D_NOMMA'!E57+'5C1AE_Noble Minds'!E57+'5C1J_Jeff Chamber'!E57+'5C1Q_Advantage'!E57+'5C1AF_JCFA-Laf'!E57+'5C1W_Willow'!E57+'5C1Z_Lincoln Prep'!E57+'5C1AA_Laurel'!E57+'5C1AB_Apex'!E57+'5C1AC_Smothers'!E57+'5C1AD_Greater'!E57+'5C1R_Iberville'!E57+'5C1N_Delta'!E57+'5C1S_LC Col Prep'!E57+'5C1T_Northeast'!E57+'5C1U_Acadiana Ren'!E57+'5C1I_LA Key'!E57+'5C1V_Laf Ren'!E57+'5C1O_Impact'!E57+'5C1P_Vision'!E57+'5C2_LAVCA'!E57+'5C1H_Southwest'!E57+'5C1G_JS Clark'!E57+'5C1AH_BRUP'!E57+'5C1X_Tangi'!E57+'5C1Y_GEO'!E57+'5C1AI_Harmony'!E57+'5C1AJ_Athlos'!E57+'5C1AG_Collegiate'!E57+'5C1M_GEO Mid'!E57+Placeholder_Tallulah!E57</f>
        <v>0</v>
      </c>
      <c r="F57" s="336">
        <f>'5C1B_DArbonne'!F57+'5C1A_Madison'!F57+'5C1C_Intl High'!F57+'5C3_UnvView'!F57+'5C1F_L.C. Charter'!F57+'5C1E_LFNO'!F57+'5C1D_NOMMA'!F57+'5C1AE_Noble Minds'!F57+'5C1J_Jeff Chamber'!F57+'5C1Q_Advantage'!F57+'5C1AF_JCFA-Laf'!F57+'5C1W_Willow'!F57+'5C1Z_Lincoln Prep'!F57+'5C1AA_Laurel'!F57+'5C1AB_Apex'!F57+'5C1AC_Smothers'!F57+'5C1AD_Greater'!F57+'5C1R_Iberville'!F57+'5C1N_Delta'!F57+'5C1S_LC Col Prep'!F57+'5C1T_Northeast'!F57+'5C1U_Acadiana Ren'!F57+'5C1I_LA Key'!F57+'5C1V_Laf Ren'!F57+'5C1O_Impact'!F57+'5C1P_Vision'!F57+'5C2_LAVCA'!F57+'5C1H_Southwest'!F57+'5C1G_JS Clark'!F57+'5C1AH_BRUP'!F57+'5C1X_Tangi'!F57+'5C1Y_GEO'!F57+'5C1AI_Harmony'!F57+'5C1AJ_Athlos'!F57+'5C1AG_Collegiate'!F57+'5C1M_GEO Mid'!F57+Placeholder_Tallulah!F57</f>
        <v>0</v>
      </c>
      <c r="G57" s="60">
        <f>'Source Data'!I57</f>
        <v>570.93395934473472</v>
      </c>
      <c r="H57" s="65">
        <f>'5C1B_DArbonne'!H57+'5C1A_Madison'!H57+'5C1C_Intl High'!H57+'5C3_UnvView'!H57+'5C1F_L.C. Charter'!H57+'5C1E_LFNO'!H57+'5C1D_NOMMA'!H57+'5C1AE_Noble Minds'!H57+'5C1J_Jeff Chamber'!H57+'5C1Q_Advantage'!H57+'5C1AF_JCFA-Laf'!H57+'5C1W_Willow'!H57+'5C1Z_Lincoln Prep'!H57+'5C1AA_Laurel'!H57+'5C1AB_Apex'!H57+'5C1AC_Smothers'!H57+'5C1AD_Greater'!H57+'5C1R_Iberville'!H57+'5C1N_Delta'!H57+'5C1S_LC Col Prep'!H57+'5C1T_Northeast'!H57+'5C1U_Acadiana Ren'!H57+'5C1I_LA Key'!H57+'5C1V_Laf Ren'!H57+'5C1O_Impact'!H57+'5C1P_Vision'!H57+'5C2_LAVCA'!H57+'5C1H_Southwest'!H57+'5C1G_JS Clark'!H57+'5C1AH_BRUP'!H57+'5C1X_Tangi'!H57+'5C1Y_GEO'!H57+'5C1AI_Harmony'!H57+'5C1AJ_Athlos'!H57+'5C1AG_Collegiate'!H57+'5C1M_GEO Mid'!H57+Placeholder_Tallulah!H57</f>
        <v>0</v>
      </c>
      <c r="I57" s="336">
        <f>'5C1B_DArbonne'!I57+'5C1A_Madison'!I57+'5C1C_Intl High'!I57+'5C3_UnvView'!I57+'5C1F_L.C. Charter'!I57+'5C1E_LFNO'!I57+'5C1D_NOMMA'!I57+'5C1AE_Noble Minds'!I57+'5C1J_Jeff Chamber'!I57+'5C1Q_Advantage'!I57+'5C1AF_JCFA-Laf'!I57+'5C1W_Willow'!I57+'5C1Z_Lincoln Prep'!I57+'5C1AA_Laurel'!I57+'5C1AB_Apex'!I57+'5C1AC_Smothers'!I57+'5C1AD_Greater'!I57+'5C1R_Iberville'!I57+'5C1N_Delta'!I57+'5C1S_LC Col Prep'!I57+'5C1T_Northeast'!I57+'5C1U_Acadiana Ren'!I57+'5C1I_LA Key'!I57+'5C1V_Laf Ren'!I57+'5C1O_Impact'!I57+'5C1P_Vision'!I57+'5C2_LAVCA'!I57+'5C1H_Southwest'!I57+'5C1G_JS Clark'!I57+'5C1AH_BRUP'!I57+'5C1X_Tangi'!I57+'5C1Y_GEO'!I57+'5C1AI_Harmony'!I57+'5C1AJ_Athlos'!I57+'5C1AG_Collegiate'!I57+'5C1M_GEO Mid'!I57+Placeholder_Tallulah!I57</f>
        <v>0</v>
      </c>
      <c r="J57" s="60">
        <f>'Source Data'!J57</f>
        <v>155.70926163947308</v>
      </c>
      <c r="K57" s="65">
        <f>'5C1B_DArbonne'!K57+'5C1A_Madison'!K57+'5C1C_Intl High'!K57+'5C3_UnvView'!K57+'5C1F_L.C. Charter'!K57+'5C1E_LFNO'!K57+'5C1D_NOMMA'!K57+'5C1AE_Noble Minds'!K57+'5C1J_Jeff Chamber'!K57+'5C1Q_Advantage'!K57+'5C1AF_JCFA-Laf'!K57+'5C1W_Willow'!K57+'5C1Z_Lincoln Prep'!K57+'5C1AA_Laurel'!K57+'5C1AB_Apex'!K57+'5C1AC_Smothers'!K57+'5C1AD_Greater'!K57+'5C1R_Iberville'!K57+'5C1N_Delta'!K57+'5C1S_LC Col Prep'!K57+'5C1T_Northeast'!K57+'5C1U_Acadiana Ren'!K57+'5C1I_LA Key'!K57+'5C1V_Laf Ren'!K57+'5C1O_Impact'!K57+'5C1P_Vision'!K57+'5C2_LAVCA'!K57+'5C1H_Southwest'!K57+'5C1G_JS Clark'!K57+'5C1AH_BRUP'!K57+'5C1X_Tangi'!K57+'5C1Y_GEO'!K57+'5C1AI_Harmony'!K57+'5C1AJ_Athlos'!K57+'5C1AG_Collegiate'!K57+'5C1M_GEO Mid'!K57+Placeholder_Tallulah!K57</f>
        <v>0</v>
      </c>
      <c r="L57" s="336">
        <f>'5C1B_DArbonne'!L57+'5C1A_Madison'!L57+'5C1C_Intl High'!L57+'5C3_UnvView'!L57+'5C1F_L.C. Charter'!L57+'5C1E_LFNO'!L57+'5C1D_NOMMA'!L57+'5C1AE_Noble Minds'!L57+'5C1J_Jeff Chamber'!L57+'5C1Q_Advantage'!L57+'5C1AF_JCFA-Laf'!L57+'5C1W_Willow'!L57+'5C1Z_Lincoln Prep'!L57+'5C1AA_Laurel'!L57+'5C1AB_Apex'!L57+'5C1AC_Smothers'!L57+'5C1AD_Greater'!L57+'5C1R_Iberville'!L57+'5C1N_Delta'!L57+'5C1S_LC Col Prep'!L57+'5C1T_Northeast'!L57+'5C1U_Acadiana Ren'!L57+'5C1I_LA Key'!L57+'5C1V_Laf Ren'!L57+'5C1O_Impact'!L57+'5C1P_Vision'!L57+'5C2_LAVCA'!L57+'5C1H_Southwest'!L57+'5C1G_JS Clark'!L57+'5C1AH_BRUP'!L57+'5C1X_Tangi'!L57+'5C1Y_GEO'!L57+'5C1AI_Harmony'!L57+'5C1AJ_Athlos'!L57+'5C1AG_Collegiate'!L57+'5C1M_GEO Mid'!L57+Placeholder_Tallulah!L57</f>
        <v>0</v>
      </c>
      <c r="M57" s="60">
        <f>'Source Data'!K57</f>
        <v>3892.7315409868274</v>
      </c>
      <c r="N57" s="65">
        <f>'5C1B_DArbonne'!N57+'5C1A_Madison'!N57+'5C1C_Intl High'!N57+'5C3_UnvView'!N57+'5C1F_L.C. Charter'!N57+'5C1E_LFNO'!N57+'5C1D_NOMMA'!N57+'5C1AE_Noble Minds'!N57+'5C1J_Jeff Chamber'!N57+'5C1Q_Advantage'!N57+'5C1AF_JCFA-Laf'!N57+'5C1W_Willow'!N57+'5C1Z_Lincoln Prep'!N57+'5C1AA_Laurel'!N57+'5C1AB_Apex'!N57+'5C1AC_Smothers'!N57+'5C1AD_Greater'!N57+'5C1R_Iberville'!N57+'5C1N_Delta'!N57+'5C1S_LC Col Prep'!N57+'5C1T_Northeast'!N57+'5C1U_Acadiana Ren'!N57+'5C1I_LA Key'!N57+'5C1V_Laf Ren'!N57+'5C1O_Impact'!N57+'5C1P_Vision'!N57+'5C2_LAVCA'!N57+'5C1H_Southwest'!N57+'5C1G_JS Clark'!N57+'5C1AH_BRUP'!N57+'5C1X_Tangi'!N57+'5C1Y_GEO'!N57+'5C1AI_Harmony'!N57+'5C1AJ_Athlos'!N57+'5C1AG_Collegiate'!N57+'5C1M_GEO Mid'!N57+Placeholder_Tallulah!N57</f>
        <v>0</v>
      </c>
      <c r="O57" s="336">
        <f>'5C1B_DArbonne'!O57+'5C1A_Madison'!O57+'5C1C_Intl High'!O57+'5C3_UnvView'!O57+'5C1F_L.C. Charter'!O57+'5C1E_LFNO'!O57+'5C1D_NOMMA'!O57+'5C1AE_Noble Minds'!O57+'5C1J_Jeff Chamber'!O57+'5C1Q_Advantage'!O57+'5C1AF_JCFA-Laf'!O57+'5C1W_Willow'!O57+'5C1Z_Lincoln Prep'!O57+'5C1AA_Laurel'!O57+'5C1AB_Apex'!O57+'5C1AC_Smothers'!O57+'5C1AD_Greater'!O57+'5C1R_Iberville'!O57+'5C1N_Delta'!O57+'5C1S_LC Col Prep'!O57+'5C1T_Northeast'!O57+'5C1U_Acadiana Ren'!O57+'5C1I_LA Key'!O57+'5C1V_Laf Ren'!O57+'5C1O_Impact'!O57+'5C1P_Vision'!O57+'5C2_LAVCA'!O57+'5C1H_Southwest'!O57+'5C1G_JS Clark'!O57+'5C1AH_BRUP'!O57+'5C1X_Tangi'!O57+'5C1Y_GEO'!O57+'5C1AI_Harmony'!O57+'5C1AJ_Athlos'!O57+'5C1AG_Collegiate'!O57+'5C1M_GEO Mid'!O57+Placeholder_Tallulah!O57</f>
        <v>0</v>
      </c>
      <c r="P57" s="60">
        <f>'Source Data'!L57</f>
        <v>1557.0926163947308</v>
      </c>
      <c r="Q57" s="65">
        <f>'5C1B_DArbonne'!Q57+'5C1A_Madison'!Q57+'5C1C_Intl High'!Q57+'5C3_UnvView'!Q57+'5C1F_L.C. Charter'!Q57+'5C1E_LFNO'!Q57+'5C1D_NOMMA'!Q57+'5C1AE_Noble Minds'!Q57+'5C1J_Jeff Chamber'!Q57+'5C1Q_Advantage'!Q57+'5C1AF_JCFA-Laf'!Q57+'5C1W_Willow'!Q57+'5C1Z_Lincoln Prep'!Q57+'5C1AA_Laurel'!Q57+'5C1AB_Apex'!Q57+'5C1AC_Smothers'!Q57+'5C1AD_Greater'!Q57+'5C1R_Iberville'!Q57+'5C1N_Delta'!Q57+'5C1S_LC Col Prep'!Q57+'5C1T_Northeast'!Q57+'5C1U_Acadiana Ren'!Q57+'5C1I_LA Key'!Q57+'5C1V_Laf Ren'!Q57+'5C1O_Impact'!Q57+'5C1P_Vision'!Q57+'5C2_LAVCA'!Q57+'5C1H_Southwest'!Q57+'5C1G_JS Clark'!Q57+'5C1AH_BRUP'!Q57+'5C1X_Tangi'!Q57+'5C1Y_GEO'!Q57+'5C1AI_Harmony'!Q57+'5C1AJ_Athlos'!Q57+'5C1AG_Collegiate'!Q57+'5C1M_GEO Mid'!Q57+Placeholder_Tallulah!Q57</f>
        <v>0</v>
      </c>
      <c r="R57" s="92">
        <f>'5C1B_DArbonne'!R57+'5C1A_Madison'!R57+'5C1C_Intl High'!R57+'5C3_UnvView'!R57+'5C1F_L.C. Charter'!R57+'5C1E_LFNO'!R57+'5C1D_NOMMA'!R57+'5C1AE_Noble Minds'!R57+'5C1J_Jeff Chamber'!R57+'5C1Q_Advantage'!R57+'5C1AF_JCFA-Laf'!R57+'5C1W_Willow'!R57+'5C1Z_Lincoln Prep'!R57+'5C1AA_Laurel'!R57+'5C1AB_Apex'!R57+'5C1AC_Smothers'!R57+'5C1AD_Greater'!R57+'5C1R_Iberville'!R57+'5C1N_Delta'!R57+'5C1S_LC Col Prep'!R57+'5C1T_Northeast'!R57+'5C1U_Acadiana Ren'!R57+'5C1I_LA Key'!R57+'5C1V_Laf Ren'!R57+'5C1O_Impact'!R57+'5C1P_Vision'!R57+'5C2_LAVCA'!R57+'5C1H_Southwest'!R57+'5C1G_JS Clark'!R57+'5C1AH_BRUP'!R57+'5C1X_Tangi'!R57+'5C1Y_GEO'!R57+'5C1AI_Harmony'!R57+'5C1AJ_Athlos'!R57+'5C1AG_Collegiate'!R57+'5C1M_GEO Mid'!R57+Placeholder_Tallulah!R57</f>
        <v>119856</v>
      </c>
      <c r="S57" s="1372">
        <f>'5C3_UnvView'!S57+'5C2_LAVCA'!S57</f>
        <v>11763</v>
      </c>
      <c r="T57" s="60">
        <f>'5C1B_DArbonne'!S57+'5C1A_Madison'!S57+'5C1C_Intl High'!S57+'5C3_UnvView'!T57+'5C1F_L.C. Charter'!S57+'5C1E_LFNO'!S57+'5C1D_NOMMA'!S57+'5C1AE_Noble Minds'!S57+'5C1J_Jeff Chamber'!S57+'5C1Q_Advantage'!S57+'5C1AF_JCFA-Laf'!S57+'5C1W_Willow'!S57+'5C1Z_Lincoln Prep'!S57+'5C1AA_Laurel'!S57+'5C1AB_Apex'!S57+'5C1AC_Smothers'!S57+'5C1AD_Greater'!S57+'5C1R_Iberville'!S57+'5C1N_Delta'!S57+'5C1S_LC Col Prep'!S57+'5C1T_Northeast'!S57+'5C1U_Acadiana Ren'!S57+'5C1I_LA Key'!S57+'5C1V_Laf Ren'!S57+'5C1O_Impact'!S57+'5C1P_Vision'!S57+'5C2_LAVCA'!T57+'5C1H_Southwest'!S57+'5C1G_JS Clark'!S57+'5C1AH_BRUP'!S57+'5C1X_Tangi'!S57+'5C1Y_GEO'!S57+'5C1AI_Harmony'!S57+'5C1AJ_Athlos'!S57+'5C1AG_Collegiate'!S57+'5C1M_GEO Mid'!S57+Placeholder_Tallulah!S57</f>
        <v>0</v>
      </c>
      <c r="U57" s="60">
        <f>'5C1B_DArbonne'!T57+'5C1A_Madison'!T57+'5C1C_Intl High'!T57+'5C3_UnvView'!U57+'5C1F_L.C. Charter'!T57+'5C1E_LFNO'!T57+'5C1D_NOMMA'!T57+'5C1AE_Noble Minds'!T57+'5C1J_Jeff Chamber'!T57+'5C1Q_Advantage'!T57+'5C1AF_JCFA-Laf'!T57+'5C1W_Willow'!T57+'5C1Z_Lincoln Prep'!T57+'5C1AA_Laurel'!T57+'5C1AB_Apex'!T57+'5C1AC_Smothers'!T57+'5C1AD_Greater'!T57+'5C1R_Iberville'!T57+'5C1N_Delta'!T57+'5C1S_LC Col Prep'!T57+'5C1T_Northeast'!T57+'5C1U_Acadiana Ren'!T57+'5C1I_LA Key'!T57+'5C1V_Laf Ren'!T57+'5C1O_Impact'!T57+'5C1P_Vision'!T57+'5C2_LAVCA'!U57+'5C1H_Southwest'!T57+'5C1G_JS Clark'!T57+'5C1AH_BRUP'!T57+'5C1X_Tangi'!T57+'5C1Y_GEO'!T57+'5C1AI_Harmony'!T57+'5C1AJ_Athlos'!T57+'5C1AG_Collegiate'!T57+'5C1M_GEO Mid'!T57+Placeholder_Tallulah!T57</f>
        <v>0</v>
      </c>
      <c r="V57" s="61">
        <f>'5C1B_DArbonne'!U57+'5C1A_Madison'!U57+'5C1C_Intl High'!U57+'5C3_UnvView'!V57+'5C1F_L.C. Charter'!U57+'5C1E_LFNO'!U57+'5C1D_NOMMA'!U57+'5C1AE_Noble Minds'!U57+'5C1J_Jeff Chamber'!U57+'5C1Q_Advantage'!U57+'5C1AF_JCFA-Laf'!U57+'5C1W_Willow'!U57+'5C1Z_Lincoln Prep'!U57+'5C1AA_Laurel'!U57+'5C1AB_Apex'!U57+'5C1AC_Smothers'!U57+'5C1AD_Greater'!U57+'5C1R_Iberville'!U57+'5C1N_Delta'!U57+'5C1S_LC Col Prep'!U57+'5C1T_Northeast'!U57+'5C1U_Acadiana Ren'!U57+'5C1I_LA Key'!U57+'5C1V_Laf Ren'!U57+'5C1O_Impact'!U57+'5C1P_Vision'!U57+'5C2_LAVCA'!V57+'5C1H_Southwest'!U57+'5C1G_JS Clark'!U57+'5C1AH_BRUP'!U57+'5C1X_Tangi'!U57+'5C1Y_GEO'!U57+'5C1AI_Harmony'!U57+'5C1AJ_Athlos'!U57+'5C1AG_Collegiate'!U57+'5C1M_GEO Mid'!U57+Placeholder_Tallulah!U57</f>
        <v>0</v>
      </c>
      <c r="W57" s="92">
        <f>'5C1B_DArbonne'!V57+'5C1A_Madison'!V57+'5C1C_Intl High'!V57+'5C3_UnvView'!W57+'5C1F_L.C. Charter'!V57+'5C1E_LFNO'!V57+'5C1D_NOMMA'!V57+'5C1AE_Noble Minds'!V57+'5C1J_Jeff Chamber'!V57+'5C1Q_Advantage'!V57+'5C1AF_JCFA-Laf'!V57+'5C1W_Willow'!V57+'5C1Z_Lincoln Prep'!V57+'5C1AA_Laurel'!V57+'5C1AB_Apex'!V57+'5C1AC_Smothers'!V57+'5C1AD_Greater'!V57+'5C1R_Iberville'!V57+'5C1N_Delta'!V57+'5C1S_LC Col Prep'!V57+'5C1T_Northeast'!V57+'5C1U_Acadiana Ren'!V57+'5C1I_LA Key'!V57+'5C1V_Laf Ren'!V57+'5C1O_Impact'!V57+'5C1P_Vision'!V57+'5C2_LAVCA'!W57+'5C1H_Southwest'!V57+'5C1G_JS Clark'!V57+'5C1AH_BRUP'!V57+'5C1X_Tangi'!V57+'5C1Y_GEO'!V57+'5C1AI_Harmony'!V57+'5C1AJ_Athlos'!V57+'5C1AG_Collegiate'!V57+'5C1M_GEO Mid'!V57+Placeholder_Tallulah!V57</f>
        <v>0</v>
      </c>
      <c r="X57" s="65">
        <f>'5C1B_DArbonne'!W57+'5C1A_Madison'!W57+'5C1C_Intl High'!W57+'5C3_UnvView'!X57+'5C1F_L.C. Charter'!W57+'5C1E_LFNO'!W57+'5C1D_NOMMA'!W57+'5C1AE_Noble Minds'!W57+'5C1J_Jeff Chamber'!W57+'5C1Q_Advantage'!W57+'5C1AF_JCFA-Laf'!W57+'5C1W_Willow'!W57+'5C1Z_Lincoln Prep'!W57+'5C1AA_Laurel'!W57+'5C1AB_Apex'!W57+'5C1AC_Smothers'!W57+'5C1AD_Greater'!W57+'5C1R_Iberville'!W57+'5C1N_Delta'!W57+'5C1S_LC Col Prep'!W57+'5C1T_Northeast'!W57+'5C1U_Acadiana Ren'!W57+'5C1I_LA Key'!W57+'5C1V_Laf Ren'!W57+'5C1O_Impact'!W57+'5C1P_Vision'!W57+'5C2_LAVCA'!X57+'5C1H_Southwest'!W57+'5C1G_JS Clark'!W57+'5C1AH_BRUP'!W57+'5C1X_Tangi'!W57+'5C1Y_GEO'!W57+'5C1AI_Harmony'!W57+'5C1AJ_Athlos'!W57+'5C1AG_Collegiate'!W57+'5C1M_GEO Mid'!W57+Placeholder_Tallulah!W57</f>
        <v>0</v>
      </c>
      <c r="Y57" s="92">
        <f>'5C1B_DArbonne'!X57+'5C1A_Madison'!X57+'5C1C_Intl High'!X57+'5C3_UnvView'!Y57+'5C1F_L.C. Charter'!X57+'5C1E_LFNO'!X57+'5C1D_NOMMA'!X57+'5C1AE_Noble Minds'!X57+'5C1J_Jeff Chamber'!X57+'5C1Q_Advantage'!X57+'5C1AF_JCFA-Laf'!X57+'5C1W_Willow'!X57+'5C1Z_Lincoln Prep'!X57+'5C1AA_Laurel'!X57+'5C1AB_Apex'!X57+'5C1AC_Smothers'!X57+'5C1AD_Greater'!X57+'5C1R_Iberville'!X57+'5C1N_Delta'!X57+'5C1S_LC Col Prep'!X57+'5C1T_Northeast'!X57+'5C1U_Acadiana Ren'!X57+'5C1I_LA Key'!X57+'5C1V_Laf Ren'!X57+'5C1O_Impact'!X57+'5C1P_Vision'!X57+'5C2_LAVCA'!Y57+'5C1H_Southwest'!X57+'5C1G_JS Clark'!X57+'5C1AH_BRUP'!X57+'5C1X_Tangi'!X57+'5C1Y_GEO'!X57+'5C1AI_Harmony'!X57+'5C1AJ_Athlos'!X57+'5C1AG_Collegiate'!X57+'5C1M_GEO Mid'!X57+Placeholder_Tallulah!X57</f>
        <v>0</v>
      </c>
      <c r="Z57" s="60">
        <f>'5C1B_DArbonne'!Y57+'5C1A_Madison'!Y57+'5C1C_Intl High'!Y57+'5C3_UnvView'!Z57+'5C1F_L.C. Charter'!Y57+'5C1E_LFNO'!Y57+'5C1D_NOMMA'!Y57+'5C1AE_Noble Minds'!Y57+'5C1J_Jeff Chamber'!Y57+'5C1Q_Advantage'!Y57+'5C1AF_JCFA-Laf'!Y57+'5C1W_Willow'!Y57+'5C1Z_Lincoln Prep'!Y57+'5C1AA_Laurel'!Y57+'5C1AB_Apex'!Y57+'5C1AC_Smothers'!Y57+'5C1AD_Greater'!Y57+'5C1R_Iberville'!Y57+'5C1N_Delta'!Y57+'5C1S_LC Col Prep'!Y57+'5C1T_Northeast'!Y57+'5C1U_Acadiana Ren'!Y57+'5C1I_LA Key'!Y57+'5C1V_Laf Ren'!Y57+'5C1O_Impact'!Y57+'5C1P_Vision'!Y57+'5C2_LAVCA'!Z57+'5C1H_Southwest'!Y57+'5C1G_JS Clark'!Y57+'5C1AH_BRUP'!Y57+'5C1X_Tangi'!Y57+'5C1Y_GEO'!Y57+'5C1AI_Harmony'!Y57+'5C1AJ_Athlos'!Y57+'5C1AG_Collegiate'!Y57+'5C1M_GEO Mid'!Y57+Placeholder_Tallulah!Y57</f>
        <v>0</v>
      </c>
      <c r="AA57" s="92">
        <f>'5C1B_DArbonne'!Z57+'5C1A_Madison'!Z57+'5C1C_Intl High'!Z57+'5C3_UnvView'!AA57+'5C1F_L.C. Charter'!Z57+'5C1E_LFNO'!Z57+'5C1D_NOMMA'!Z57+'5C1AE_Noble Minds'!Z57+'5C1J_Jeff Chamber'!Z57+'5C1Q_Advantage'!Z57+'5C1AF_JCFA-Laf'!Z57+'5C1W_Willow'!Z57+'5C1Z_Lincoln Prep'!Z57+'5C1AA_Laurel'!Z57+'5C1AB_Apex'!Z57+'5C1AC_Smothers'!Z57+'5C1AD_Greater'!Z57+'5C1R_Iberville'!Z57+'5C1N_Delta'!Z57+'5C1S_LC Col Prep'!Z57+'5C1T_Northeast'!Z57+'5C1U_Acadiana Ren'!Z57+'5C1I_LA Key'!Z57+'5C1V_Laf Ren'!Z57+'5C1O_Impact'!Z57+'5C1P_Vision'!Z57+'5C2_LAVCA'!AA57+'5C1H_Southwest'!Z57+'5C1G_JS Clark'!Z57+'5C1AH_BRUP'!Z57+'5C1X_Tangi'!Z57+'5C1Y_GEO'!Z57+'5C1AI_Harmony'!Z57+'5C1AJ_Athlos'!Z57+'5C1AG_Collegiate'!Z57+'5C1M_GEO Mid'!Z57+Placeholder_Tallulah!Z57</f>
        <v>0</v>
      </c>
      <c r="AB57" s="60">
        <f>'5C1B_DArbonne'!AA57+'5C1A_Madison'!AA57+'5C1C_Intl High'!AA57+'5C3_UnvView'!AB57+'5C1F_L.C. Charter'!AA57+'5C1E_LFNO'!AA57+'5C1D_NOMMA'!AA57+'5C1AE_Noble Minds'!AA57+'5C1J_Jeff Chamber'!AA57+'5C1Q_Advantage'!AA57+'5C1AF_JCFA-Laf'!AA57+'5C1W_Willow'!AA57+'5C1Z_Lincoln Prep'!AA57+'5C1AA_Laurel'!AA57+'5C1AB_Apex'!AA57+'5C1AC_Smothers'!AA57+'5C1AD_Greater'!AA57+'5C1R_Iberville'!AA57+'5C1N_Delta'!AA57+'5C1S_LC Col Prep'!AA57+'5C1T_Northeast'!AA57+'5C1U_Acadiana Ren'!AA57+'5C1I_LA Key'!AA57+'5C1V_Laf Ren'!AA57+'5C1O_Impact'!AA57+'5C1P_Vision'!AA57+'5C2_LAVCA'!AB57+'5C1H_Southwest'!AA57+'5C1G_JS Clark'!AA57+'5C1AH_BRUP'!AA57+'5C1X_Tangi'!AA57+'5C1Y_GEO'!AA57+'5C1AI_Harmony'!AA57+'5C1AJ_Athlos'!AA57+'5C1AG_Collegiate'!AA57+'5C1M_GEO Mid'!AA57+Placeholder_Tallulah!AA57</f>
        <v>0</v>
      </c>
      <c r="AC57" s="60">
        <f>'5C1B_DArbonne'!AB57+'5C1A_Madison'!AB57+'5C1C_Intl High'!AB57+'5C3_UnvView'!AC57+'5C1F_L.C. Charter'!AB57+'5C1E_LFNO'!AB57+'5C1D_NOMMA'!AB57+'5C1AE_Noble Minds'!AB57+'5C1J_Jeff Chamber'!AB57+'5C1Q_Advantage'!AB57+'5C1AF_JCFA-Laf'!AB57+'5C1W_Willow'!AB57+'5C1Z_Lincoln Prep'!AB57+'5C1AA_Laurel'!AB57+'5C1AB_Apex'!AB57+'5C1AC_Smothers'!AB57+'5C1AD_Greater'!AB57+'5C1R_Iberville'!AB57+'5C1N_Delta'!AB57+'5C1S_LC Col Prep'!AB57+'5C1T_Northeast'!AB57+'5C1U_Acadiana Ren'!AB57+'5C1I_LA Key'!AB57+'5C1V_Laf Ren'!AB57+'5C1O_Impact'!AB57+'5C1P_Vision'!AB57+'5C2_LAVCA'!AC57+'5C1H_Southwest'!AB57+'5C1G_JS Clark'!AB57+'5C1AH_BRUP'!AB57+'5C1X_Tangi'!AB57+'5C1Y_GEO'!AB57+'5C1AI_Harmony'!AB57+'5C1AJ_Athlos'!AB57+'5C1AG_Collegiate'!AB57+'5C1M_GEO Mid'!AB57+Placeholder_Tallulah!AB57</f>
        <v>0</v>
      </c>
      <c r="AD57" s="92">
        <f>'5C1B_DArbonne'!AC57+'5C1A_Madison'!AC57+'5C1C_Intl High'!AC57+'5C3_UnvView'!AD57+'5C1F_L.C. Charter'!AC57+'5C1E_LFNO'!AC57+'5C1D_NOMMA'!AC57+'5C1AE_Noble Minds'!AC57+'5C1J_Jeff Chamber'!AC57+'5C1Q_Advantage'!AC57+'5C1AF_JCFA-Laf'!AC57+'5C1W_Willow'!AC57+'5C1Z_Lincoln Prep'!AC57+'5C1AA_Laurel'!AC57+'5C1AB_Apex'!AC57+'5C1AC_Smothers'!AC57+'5C1AD_Greater'!AC57+'5C1R_Iberville'!AC57+'5C1N_Delta'!AC57+'5C1S_LC Col Prep'!AC57+'5C1T_Northeast'!AC57+'5C1U_Acadiana Ren'!AC57+'5C1I_LA Key'!AC57+'5C1V_Laf Ren'!AC57+'5C1O_Impact'!AC57+'5C1P_Vision'!AC57+'5C2_LAVCA'!AD57+'5C1H_Southwest'!AC57+'5C1G_JS Clark'!AC57+'5C1AH_BRUP'!AC57+'5C1X_Tangi'!AC57+'5C1Y_GEO'!AC57+'5C1AI_Harmony'!AC57+'5C1AJ_Athlos'!AC57+'5C1AG_Collegiate'!AC57+'5C1M_GEO Mid'!AC57+Placeholder_Tallulah!AC57</f>
        <v>0</v>
      </c>
      <c r="AE57" s="96">
        <f>'5C1B_DArbonne'!AD57+'5C1A_Madison'!AD57+'5C1C_Intl High'!AD57+'5C3_UnvView'!AE57+'5C1F_L.C. Charter'!AD57+'5C1E_LFNO'!AD57+'5C1D_NOMMA'!AD57+'5C1AE_Noble Minds'!AD57+'5C1J_Jeff Chamber'!AD57+'5C1Q_Advantage'!AD57+'5C1AF_JCFA-Laf'!AD57+'5C1W_Willow'!AD57+'5C1Z_Lincoln Prep'!AD57+'5C1AA_Laurel'!AD57+'5C1AB_Apex'!AD57+'5C1AC_Smothers'!AD57+'5C1AD_Greater'!AD57+'5C1R_Iberville'!AD57+'5C1N_Delta'!AD57+'5C1S_LC Col Prep'!AD57+'5C1T_Northeast'!AD57+'5C1U_Acadiana Ren'!AD57+'5C1I_LA Key'!AD57+'5C1V_Laf Ren'!AD57+'5C1O_Impact'!AD57+'5C1P_Vision'!AD57+'5C2_LAVCA'!AE57+'5C1H_Southwest'!AD57+'5C1G_JS Clark'!AD57+'5C1AH_BRUP'!AD57+'5C1X_Tangi'!AD57+'5C1Y_GEO'!AD57+'5C1AI_Harmony'!AD57+'5C1AJ_Athlos'!AD57+'5C1AG_Collegiate'!AD57+'5C1M_GEO Mid'!AD57+Placeholder_Tallulah!AD57</f>
        <v>0</v>
      </c>
      <c r="AF57" s="66">
        <f>'Source Data'!N57</f>
        <v>4235</v>
      </c>
      <c r="AG57" s="89">
        <f>'5C1B_DArbonne'!AF57+'5C1A_Madison'!AF57+'5C1C_Intl High'!AF57+'5C3_UnvView'!AG57+'5C1F_L.C. Charter'!AF57+'5C1E_LFNO'!AF57+'5C1D_NOMMA'!AF57+'5C1AE_Noble Minds'!AF57+'5C1J_Jeff Chamber'!AF57+'5C1Q_Advantage'!AF57+'5C1AF_JCFA-Laf'!AF57+'5C1W_Willow'!AF57+'5C1Z_Lincoln Prep'!AF57+'5C1AA_Laurel'!AF57+'5C1AB_Apex'!AF57+'5C1AC_Smothers'!AF57+'5C1AD_Greater'!AF57+'5C1R_Iberville'!AF57+'5C1N_Delta'!AF57+'5C1S_LC Col Prep'!AF57+'5C1T_Northeast'!AF57+'5C1U_Acadiana Ren'!AF57+'5C1I_LA Key'!AF57+'5C1V_Laf Ren'!AF57+'5C1O_Impact'!AF57+'5C1P_Vision'!AF57+'5C2_LAVCA'!AG57+'5C1H_Southwest'!AF57+'5C1G_JS Clark'!AF57+'5C1AH_BRUP'!AF57+'5C1X_Tangi'!AF57+'5C1Y_GEO'!AF57+'5C1AI_Harmony'!AF57+'5C1AJ_Athlos'!AF57+'5C1AG_Collegiate'!AF57+'5C1M_GEO Mid'!AF57+Placeholder_Tallulah!AF57</f>
        <v>0</v>
      </c>
      <c r="AH57" s="318">
        <f>'5C1B_DArbonne'!AG57+'5C1A_Madison'!AG57+'5C1C_Intl High'!AG57+'5C3_UnvView'!AH57+'5C1F_L.C. Charter'!AG57+'5C1E_LFNO'!AG57+'5C1D_NOMMA'!AG57+'5C1AE_Noble Minds'!AG57+'5C1J_Jeff Chamber'!AG57+'5C1Q_Advantage'!AG57+'5C1AF_JCFA-Laf'!AG57+'5C1W_Willow'!AG57+'5C1Z_Lincoln Prep'!AG57+'5C1AA_Laurel'!AG57+'5C1AB_Apex'!AG57+'5C1AC_Smothers'!AG57+'5C1AD_Greater'!AG57+'5C1R_Iberville'!AG57+'5C1N_Delta'!AG57+'5C1S_LC Col Prep'!AG57+'5C1T_Northeast'!AG57+'5C1U_Acadiana Ren'!AG57+'5C1I_LA Key'!AG57+'5C1V_Laf Ren'!AG57+'5C1O_Impact'!AG57+'5C1P_Vision'!AG57+'5C2_LAVCA'!AH57+'5C1H_Southwest'!AG57+'5C1G_JS Clark'!AG57+'5C1AH_BRUP'!AG57+'5C1X_Tangi'!AG57+'5C1Y_GEO'!AG57+'5C1AI_Harmony'!AG57+'5C1AJ_Athlos'!AG57+'5C1AG_Collegiate'!AG57+'5C1M_GEO Mid'!AG57+Placeholder_Tallulah!AG57</f>
        <v>0</v>
      </c>
      <c r="AI57" s="66">
        <f>'5C1B_DArbonne'!AH57+'5C1A_Madison'!AH57+'5C1C_Intl High'!AH57+'5C3_UnvView'!AI57+'5C1F_L.C. Charter'!AH57+'5C1E_LFNO'!AH57+'5C1D_NOMMA'!AH57+'5C1AE_Noble Minds'!AH57+'5C1J_Jeff Chamber'!AH57+'5C1Q_Advantage'!AH57+'5C1AF_JCFA-Laf'!AH57+'5C1W_Willow'!AH57+'5C1Z_Lincoln Prep'!AH57+'5C1AA_Laurel'!AH57+'5C1AB_Apex'!AH57+'5C1AC_Smothers'!AH57+'5C1AD_Greater'!AH57+'5C1R_Iberville'!AH57+'5C1N_Delta'!AH57+'5C1S_LC Col Prep'!AH57+'5C1T_Northeast'!AH57+'5C1U_Acadiana Ren'!AH57+'5C1I_LA Key'!AH57+'5C1V_Laf Ren'!AH57+'5C1O_Impact'!AH57+'5C1P_Vision'!AH57+'5C2_LAVCA'!AI57+'5C1H_Southwest'!AH57+'5C1G_JS Clark'!AH57+'5C1AH_BRUP'!AH57+'5C1X_Tangi'!AH57+'5C1Y_GEO'!AH57+'5C1AI_Harmony'!AH57+'5C1AJ_Athlos'!AH57+'5C1AG_Collegiate'!AH57+'5C1M_GEO Mid'!AH57+Placeholder_Tallulah!AH57</f>
        <v>0</v>
      </c>
      <c r="AJ57" s="318">
        <f>'5C1B_DArbonne'!AI57+'5C1A_Madison'!AI57+'5C1C_Intl High'!AI57+'5C3_UnvView'!AJ57+'5C1F_L.C. Charter'!AI57+'5C1E_LFNO'!AI57+'5C1D_NOMMA'!AI57+'5C1AE_Noble Minds'!AI57+'5C1J_Jeff Chamber'!AI57+'5C1Q_Advantage'!AI57+'5C1AF_JCFA-Laf'!AI57+'5C1W_Willow'!AI57+'5C1Z_Lincoln Prep'!AI57+'5C1AA_Laurel'!AI57+'5C1AB_Apex'!AI57+'5C1AC_Smothers'!AI57+'5C1AD_Greater'!AI57+'5C1R_Iberville'!AI57+'5C1N_Delta'!AI57+'5C1S_LC Col Prep'!AI57+'5C1T_Northeast'!AI57+'5C1U_Acadiana Ren'!AI57+'5C1I_LA Key'!AI57+'5C1V_Laf Ren'!AI57+'5C1O_Impact'!AI57+'5C1P_Vision'!AI57+'5C2_LAVCA'!AJ57+'5C1H_Southwest'!AI57+'5C1G_JS Clark'!AI57+'5C1AH_BRUP'!AI57+'5C1X_Tangi'!AI57+'5C1Y_GEO'!AI57+'5C1AI_Harmony'!AI57+'5C1AJ_Athlos'!AI57+'5C1AG_Collegiate'!AI57+'5C1M_GEO Mid'!AI57+Placeholder_Tallulah!AI57</f>
        <v>0</v>
      </c>
      <c r="AK57" s="68">
        <f>'5C1B_DArbonne'!AJ57+'5C1A_Madison'!AJ57+'5C1C_Intl High'!AJ57+'5C3_UnvView'!AK57+'5C1F_L.C. Charter'!AJ57+'5C1E_LFNO'!AJ57+'5C1D_NOMMA'!AJ57+'5C1AE_Noble Minds'!AJ57+'5C1J_Jeff Chamber'!AJ57+'5C1Q_Advantage'!AJ57+'5C1AF_JCFA-Laf'!AJ57+'5C1W_Willow'!AJ57+'5C1Z_Lincoln Prep'!AJ57+'5C1AA_Laurel'!AJ57+'5C1AB_Apex'!AJ57+'5C1AC_Smothers'!AJ57+'5C1AD_Greater'!AJ57+'5C1R_Iberville'!AJ57+'5C1N_Delta'!AJ57+'5C1S_LC Col Prep'!AJ57+'5C1T_Northeast'!AJ57+'5C1U_Acadiana Ren'!AJ57+'5C1I_LA Key'!AJ57+'5C1V_Laf Ren'!AJ57+'5C1O_Impact'!AJ57+'5C1P_Vision'!AJ57+'5C2_LAVCA'!AK57+'5C1H_Southwest'!AJ57+'5C1G_JS Clark'!AJ57+'5C1AH_BRUP'!AJ57+'5C1X_Tangi'!AJ57+'5C1Y_GEO'!AJ57+'5C1AI_Harmony'!AJ57+'5C1AJ_Athlos'!AJ57+'5C1AG_Collegiate'!AJ57+'5C1M_GEO Mid'!AJ57+Placeholder_Tallulah!AJ57</f>
        <v>0</v>
      </c>
      <c r="AL57" s="67">
        <f>'5C1B_DArbonne'!AK57+'5C1A_Madison'!AK57+'5C1C_Intl High'!AK57+'5C3_UnvView'!AL57+'5C1F_L.C. Charter'!AK57+'5C1E_LFNO'!AK57+'5C1D_NOMMA'!AK57+'5C1AE_Noble Minds'!AK57+'5C1J_Jeff Chamber'!AK57+'5C1Q_Advantage'!AK57+'5C1AF_JCFA-Laf'!AK57+'5C1W_Willow'!AK57+'5C1Z_Lincoln Prep'!AK57+'5C1AA_Laurel'!AK57+'5C1AB_Apex'!AK57+'5C1AC_Smothers'!AK57+'5C1AD_Greater'!AK57+'5C1R_Iberville'!AK57+'5C1N_Delta'!AK57+'5C1S_LC Col Prep'!AK57+'5C1T_Northeast'!AK57+'5C1U_Acadiana Ren'!AK57+'5C1I_LA Key'!AK57+'5C1V_Laf Ren'!AK57+'5C1O_Impact'!AK57+'5C1P_Vision'!AK57+'5C2_LAVCA'!AL57+'5C1H_Southwest'!AK57+'5C1G_JS Clark'!AK57+'5C1AH_BRUP'!AK57+'5C1X_Tangi'!AK57+'5C1Y_GEO'!AK57+'5C1AI_Harmony'!AK57+'5C1AJ_Athlos'!AK57+'5C1AG_Collegiate'!AK57+'5C1M_GEO Mid'!AK57+Placeholder_Tallulah!AK57</f>
        <v>0</v>
      </c>
      <c r="AM57" s="89">
        <f>'5C1B_DArbonne'!AL57+'5C1A_Madison'!AL57+'5C1C_Intl High'!AL57+'5C3_UnvView'!AM57+'5C1F_L.C. Charter'!AL57+'5C1E_LFNO'!AL57+'5C1D_NOMMA'!AL57+'5C1AE_Noble Minds'!AL57+'5C1J_Jeff Chamber'!AL57+'5C1Q_Advantage'!AL57+'5C1AF_JCFA-Laf'!AL57+'5C1W_Willow'!AL57+'5C1Z_Lincoln Prep'!AL57+'5C1AA_Laurel'!AL57+'5C1AB_Apex'!AL57+'5C1AC_Smothers'!AL57+'5C1AD_Greater'!AL57+'5C1R_Iberville'!AL57+'5C1N_Delta'!AL57+'5C1S_LC Col Prep'!AL57+'5C1T_Northeast'!AL57+'5C1U_Acadiana Ren'!AL57+'5C1I_LA Key'!AL57+'5C1V_Laf Ren'!AL57+'5C1O_Impact'!AL57+'5C1P_Vision'!AL57+'5C2_LAVCA'!AM57+'5C1H_Southwest'!AL57+'5C1G_JS Clark'!AL57+'5C1AH_BRUP'!AL57+'5C1X_Tangi'!AL57+'5C1Y_GEO'!AL57+'5C1AI_Harmony'!AL57+'5C1AJ_Athlos'!AL57+'5C1AG_Collegiate'!AL57+'5C1M_GEO Mid'!AL57+Placeholder_Tallulah!AL57</f>
        <v>126204</v>
      </c>
      <c r="AN57" s="70">
        <f>'5C1B_DArbonne'!AM57+'5C1A_Madison'!AM57+'5C1C_Intl High'!AM57+'5C3_UnvView'!AN57+'5C1F_L.C. Charter'!AM57+'5C1E_LFNO'!AM57+'5C1D_NOMMA'!AM57+'5C1AE_Noble Minds'!AM57+'5C1J_Jeff Chamber'!AM57+'5C1Q_Advantage'!AM57+'5C1AF_JCFA-Laf'!AM57+'5C1W_Willow'!AM57+'5C1Z_Lincoln Prep'!AM57+'5C1AA_Laurel'!AM57+'5C1AB_Apex'!AM57+'5C1AC_Smothers'!AM57+'5C1AD_Greater'!AM57+'5C1R_Iberville'!AM57+'5C1N_Delta'!AM57+'5C1S_LC Col Prep'!AM57+'5C1T_Northeast'!AM57+'5C1U_Acadiana Ren'!AM57+'5C1I_LA Key'!AM57+'5C1V_Laf Ren'!AM57+'5C1O_Impact'!AM57+'5C1P_Vision'!AM57+'5C2_LAVCA'!AN57+'5C1H_Southwest'!AM57+'5C1G_JS Clark'!AM57+'5C1AH_BRUP'!AM57+'5C1X_Tangi'!AM57+'5C1Y_GEO'!AM57+'5C1AI_Harmony'!AM57+'5C1AJ_Athlos'!AM57+'5C1AG_Collegiate'!AM57+'5C1M_GEO Mid'!AM57+Placeholder_Tallulah!AM57</f>
        <v>0</v>
      </c>
      <c r="AO57" s="89">
        <f>'5C1B_DArbonne'!AN57+'5C1A_Madison'!AN57+'5C1C_Intl High'!AN57+'5C3_UnvView'!AO57+'5C1F_L.C. Charter'!AN57+'5C1E_LFNO'!AN57+'5C1D_NOMMA'!AN57+'5C1AE_Noble Minds'!AN57+'5C1J_Jeff Chamber'!AN57+'5C1Q_Advantage'!AN57+'5C1AF_JCFA-Laf'!AN57+'5C1W_Willow'!AN57+'5C1Z_Lincoln Prep'!AN57+'5C1AA_Laurel'!AN57+'5C1AB_Apex'!AN57+'5C1AC_Smothers'!AN57+'5C1AD_Greater'!AN57+'5C1R_Iberville'!AN57+'5C1N_Delta'!AN57+'5C1S_LC Col Prep'!AN57+'5C1T_Northeast'!AN57+'5C1U_Acadiana Ren'!AN57+'5C1I_LA Key'!AN57+'5C1V_Laf Ren'!AN57+'5C1O_Impact'!AN57+'5C1P_Vision'!AN57+'5C2_LAVCA'!AO57+'5C1H_Southwest'!AN57+'5C1G_JS Clark'!AN57+'5C1AH_BRUP'!AN57+'5C1X_Tangi'!AN57+'5C1Y_GEO'!AN57+'5C1AI_Harmony'!AN57+'5C1AJ_Athlos'!AN57+'5C1AG_Collegiate'!AN57+'5C1M_GEO Mid'!AN57+Placeholder_Tallulah!AN57</f>
        <v>0</v>
      </c>
      <c r="AP57" s="68">
        <f>'5C1B_DArbonne'!AO57+'5C1A_Madison'!AO57+'5C1C_Intl High'!AO57+'5C3_UnvView'!AP57+'5C1F_L.C. Charter'!AO57+'5C1E_LFNO'!AO57+'5C1D_NOMMA'!AO57+'5C1AE_Noble Minds'!AO57+'5C1J_Jeff Chamber'!AO57+'5C1Q_Advantage'!AO57+'5C1AF_JCFA-Laf'!AO57+'5C1W_Willow'!AO57+'5C1Z_Lincoln Prep'!AO57+'5C1AA_Laurel'!AO57+'5C1AB_Apex'!AO57+'5C1AC_Smothers'!AO57+'5C1AD_Greater'!AO57+'5C1R_Iberville'!AO57+'5C1N_Delta'!AO57+'5C1S_LC Col Prep'!AO57+'5C1T_Northeast'!AO57+'5C1U_Acadiana Ren'!AO57+'5C1I_LA Key'!AO57+'5C1V_Laf Ren'!AO57+'5C1O_Impact'!AO57+'5C1P_Vision'!AO57+'5C2_LAVCA'!AP57+'5C1H_Southwest'!AO57+'5C1G_JS Clark'!AO57+'5C1AH_BRUP'!AO57+'5C1X_Tangi'!AO57+'5C1Y_GEO'!AO57+'5C1AI_Harmony'!AO57+'5C1AJ_Athlos'!AO57+'5C1AG_Collegiate'!AO57+'5C1M_GEO Mid'!AO57+Placeholder_Tallulah!AO57</f>
        <v>11503</v>
      </c>
      <c r="AQ57" s="89">
        <f>'5C1B_DArbonne'!AP57+'5C1A_Madison'!AP57+'5C1C_Intl High'!AP57+'5C3_UnvView'!AQ57+'5C1F_L.C. Charter'!AP57+'5C1E_LFNO'!AP57+'5C1D_NOMMA'!AP57+'5C1AE_Noble Minds'!AP57+'5C1J_Jeff Chamber'!AP57+'5C1Q_Advantage'!AP57+'5C1AF_JCFA-Laf'!AP57+'5C1W_Willow'!AP57+'5C1Z_Lincoln Prep'!AP57+'5C1AA_Laurel'!AP57+'5C1AB_Apex'!AP57+'5C1AC_Smothers'!AP57+'5C1AD_Greater'!AP57+'5C1R_Iberville'!AP57+'5C1N_Delta'!AP57+'5C1S_LC Col Prep'!AP57+'5C1T_Northeast'!AP57+'5C1U_Acadiana Ren'!AP57+'5C1I_LA Key'!AP57+'5C1V_Laf Ren'!AP57+'5C1O_Impact'!AP57+'5C1P_Vision'!AP57+'5C2_LAVCA'!AQ57+'5C1H_Southwest'!AP57+'5C1G_JS Clark'!AP57+'5C1AH_BRUP'!AP57+'5C1X_Tangi'!AP57+'5C1Y_GEO'!AP57+'5C1AI_Harmony'!AP57+'5C1AJ_Athlos'!AP57+'5C1AG_Collegiate'!AP57+'5C1M_GEO Mid'!AP57+Placeholder_Tallulah!AP57</f>
        <v>0</v>
      </c>
      <c r="AR57" s="68">
        <f>'5C1B_DArbonne'!AQ57+'5C1A_Madison'!AQ57+'5C1C_Intl High'!AQ57+'5C3_UnvView'!AR57+'5C1F_L.C. Charter'!AQ57+'5C1E_LFNO'!AQ57+'5C1D_NOMMA'!AQ57+'5C1AE_Noble Minds'!AQ57+'5C1J_Jeff Chamber'!AQ57+'5C1Q_Advantage'!AQ57+'5C1AF_JCFA-Laf'!AQ57+'5C1W_Willow'!AQ57+'5C1Z_Lincoln Prep'!AQ57+'5C1AA_Laurel'!AQ57+'5C1AB_Apex'!AQ57+'5C1AC_Smothers'!AQ57+'5C1AD_Greater'!AQ57+'5C1R_Iberville'!AQ57+'5C1N_Delta'!AQ57+'5C1S_LC Col Prep'!AQ57+'5C1T_Northeast'!AQ57+'5C1U_Acadiana Ren'!AQ57+'5C1I_LA Key'!AQ57+'5C1V_Laf Ren'!AQ57+'5C1O_Impact'!AQ57+'5C1P_Vision'!AQ57+'5C2_LAVCA'!AR57+'5C1H_Southwest'!AQ57+'5C1G_JS Clark'!AQ57+'5C1AH_BRUP'!AQ57+'5C1X_Tangi'!AQ57+'5C1Y_GEO'!AQ57+'5C1AI_Harmony'!AQ57+'5C1AJ_Athlos'!AQ57+'5C1AG_Collegiate'!AQ57+'5C1M_GEO Mid'!AQ57+Placeholder_Tallulah!AQ57</f>
        <v>0</v>
      </c>
      <c r="AS57" s="68">
        <f>'5C1B_DArbonne'!AR57+'5C1A_Madison'!AR57+'5C1C_Intl High'!AR57+'5C3_UnvView'!AS57+'5C1F_L.C. Charter'!AR57+'5C1E_LFNO'!AR57+'5C1D_NOMMA'!AR57+'5C1AE_Noble Minds'!AR57+'5C1J_Jeff Chamber'!AR57+'5C1Q_Advantage'!AR57+'5C1AF_JCFA-Laf'!AR57+'5C1W_Willow'!AR57+'5C1Z_Lincoln Prep'!AR57+'5C1AA_Laurel'!AR57+'5C1AB_Apex'!AR57+'5C1AC_Smothers'!AR57+'5C1AD_Greater'!AR57+'5C1R_Iberville'!AR57+'5C1N_Delta'!AR57+'5C1S_LC Col Prep'!AR57+'5C1T_Northeast'!AR57+'5C1U_Acadiana Ren'!AR57+'5C1I_LA Key'!AR57+'5C1V_Laf Ren'!AR57+'5C1O_Impact'!AR57+'5C1P_Vision'!AR57+'5C2_LAVCA'!AS57+'5C1H_Southwest'!AR57+'5C1G_JS Clark'!AR57+'5C1AH_BRUP'!AR57+'5C1X_Tangi'!AR57+'5C1Y_GEO'!AR57+'5C1AI_Harmony'!AR57+'5C1AJ_Athlos'!AR57+'5C1AG_Collegiate'!AR57+'5C1M_GEO Mid'!AR57+Placeholder_Tallulah!AR57</f>
        <v>0</v>
      </c>
      <c r="AT57" s="89">
        <f>'5C1B_DArbonne'!AS57+'5C1A_Madison'!AS57+'5C1C_Intl High'!AS57+'5C3_UnvView'!AT57+'5C1F_L.C. Charter'!AS57+'5C1E_LFNO'!AS57+'5C1D_NOMMA'!AS57+'5C1AE_Noble Minds'!AS57+'5C1J_Jeff Chamber'!AS57+'5C1Q_Advantage'!AS57+'5C1AF_JCFA-Laf'!AS57+'5C1W_Willow'!AS57+'5C1Z_Lincoln Prep'!AS57+'5C1AA_Laurel'!AS57+'5C1AB_Apex'!AS57+'5C1AC_Smothers'!AS57+'5C1AD_Greater'!AS57+'5C1R_Iberville'!AS57+'5C1N_Delta'!AS57+'5C1S_LC Col Prep'!AS57+'5C1T_Northeast'!AS57+'5C1U_Acadiana Ren'!AS57+'5C1I_LA Key'!AS57+'5C1V_Laf Ren'!AS57+'5C1O_Impact'!AS57+'5C1P_Vision'!AS57+'5C2_LAVCA'!AT57+'5C1H_Southwest'!AS57+'5C1G_JS Clark'!AS57+'5C1AH_BRUP'!AS57+'5C1X_Tangi'!AS57+'5C1Y_GEO'!AS57+'5C1AI_Harmony'!AS57+'5C1AJ_Athlos'!AS57+'5C1AG_Collegiate'!AS57+'5C1M_GEO Mid'!AS57+Placeholder_Tallulah!AS57</f>
        <v>17531</v>
      </c>
      <c r="AU57" s="69">
        <f t="shared" si="1"/>
        <v>0</v>
      </c>
      <c r="AV57" s="86">
        <f t="shared" si="2"/>
        <v>17531</v>
      </c>
      <c r="AW57" s="189"/>
      <c r="AX57" s="65" t="e">
        <f>'5C1B_DArbonne'!AU57+'5C1A_Madison'!AU57+'5C1C_Intl High'!AU57+'5C3_UnvView'!AV57+'5C1F_L.C. Charter'!AU57+'5C1E_LFNO'!AU57+'5C1D_NOMMA'!AU57+'5C1AE_Noble Minds'!AU57+'5C1J_Jeff Chamber'!AU57+'5C1Q_Advantage'!AU57+'5C1AF_JCFA-Laf'!AU57+'5C1W_Willow'!AU57+'5C1Z_Lincoln Prep'!AU57+'5C1AA_Laurel'!AU57+'5C1AB_Apex'!AU57+'5C1AC_Smothers'!AU57+'5C1AD_Greater'!AU57+'5C1R_Iberville'!AU57+'5C1N_Delta'!AU57+'5C1S_LC Col Prep'!AU57+'5C1T_Northeast'!AU57+'5C1U_Acadiana Ren'!AU57+'5C1I_LA Key'!AU57+'5C1V_Laf Ren'!AU57+'5C1O_Impact'!AU57+'5C1P_Vision'!AU57+'5C2_LAVCA'!AV57+'5C1H_Southwest'!AU57+'5C1G_JS Clark'!AU57+'5C1AH_BRUP'!AU57+'5C1X_Tangi'!AU57+'5C1Y_GEO'!AU57+'5C1AI_Harmony'!AU57+'5C1AJ_Athlos'!AU57+'5C1AG_Collegiate'!AU57+'5C1M_GEO Mid'!AU57+Placeholder_Tallulah!#REF!</f>
        <v>#REF!</v>
      </c>
      <c r="AY57" s="65">
        <f t="shared" si="3"/>
        <v>0</v>
      </c>
      <c r="AZ57" s="65" t="e">
        <f t="shared" si="4"/>
        <v>#REF!</v>
      </c>
    </row>
    <row r="58" spans="1:52" ht="16.149999999999999" customHeight="1" x14ac:dyDescent="0.2">
      <c r="A58" s="54">
        <v>52</v>
      </c>
      <c r="B58" s="55" t="s">
        <v>57</v>
      </c>
      <c r="C58" s="319">
        <f>'5C1B_DArbonne'!C58+'5C1A_Madison'!C58+'5C1C_Intl High'!C58+'5C3_UnvView'!C58+'5C1F_L.C. Charter'!C58+'5C1E_LFNO'!C58+'5C1D_NOMMA'!C58+'5C1AE_Noble Minds'!C58+'5C1J_Jeff Chamber'!C58+'5C1Q_Advantage'!C58+'5C1AF_JCFA-Laf'!C58+'5C1W_Willow'!C58+'5C1Z_Lincoln Prep'!C58+'5C1AA_Laurel'!C58+'5C1AB_Apex'!C58+'5C1AC_Smothers'!C58+'5C1AD_Greater'!C58+'5C1R_Iberville'!C58+'5C1N_Delta'!C58+'5C1S_LC Col Prep'!C58+'5C1T_Northeast'!C58+'5C1U_Acadiana Ren'!C58+'5C1I_LA Key'!C58+'5C1V_Laf Ren'!C58+'5C1O_Impact'!C58+'5C1P_Vision'!C58+'5C2_LAVCA'!C58+'5C1H_Southwest'!C58+'5C1G_JS Clark'!C58+'5C1AH_BRUP'!C58+'5C1X_Tangi'!C58+'5C1Y_GEO'!C58+'5C1AI_Harmony'!C58+'5C1AJ_Athlos'!C58+'5C1AG_Collegiate'!C58+'5C1M_GEO Mid'!C58+Placeholder_Tallulah!C58</f>
        <v>0</v>
      </c>
      <c r="D58" s="56">
        <f>'Source Data'!H58</f>
        <v>4477.885435486186</v>
      </c>
      <c r="E58" s="74">
        <f>'5C1B_DArbonne'!E58+'5C1A_Madison'!E58+'5C1C_Intl High'!E58+'5C3_UnvView'!E58+'5C1F_L.C. Charter'!E58+'5C1E_LFNO'!E58+'5C1D_NOMMA'!E58+'5C1AE_Noble Minds'!E58+'5C1J_Jeff Chamber'!E58+'5C1Q_Advantage'!E58+'5C1AF_JCFA-Laf'!E58+'5C1W_Willow'!E58+'5C1Z_Lincoln Prep'!E58+'5C1AA_Laurel'!E58+'5C1AB_Apex'!E58+'5C1AC_Smothers'!E58+'5C1AD_Greater'!E58+'5C1R_Iberville'!E58+'5C1N_Delta'!E58+'5C1S_LC Col Prep'!E58+'5C1T_Northeast'!E58+'5C1U_Acadiana Ren'!E58+'5C1I_LA Key'!E58+'5C1V_Laf Ren'!E58+'5C1O_Impact'!E58+'5C1P_Vision'!E58+'5C2_LAVCA'!E58+'5C1H_Southwest'!E58+'5C1G_JS Clark'!E58+'5C1AH_BRUP'!E58+'5C1X_Tangi'!E58+'5C1Y_GEO'!E58+'5C1AI_Harmony'!E58+'5C1AJ_Athlos'!E58+'5C1AG_Collegiate'!E58+'5C1M_GEO Mid'!E58+Placeholder_Tallulah!E58</f>
        <v>0</v>
      </c>
      <c r="F58" s="337">
        <f>'5C1B_DArbonne'!F58+'5C1A_Madison'!F58+'5C1C_Intl High'!F58+'5C3_UnvView'!F58+'5C1F_L.C. Charter'!F58+'5C1E_LFNO'!F58+'5C1D_NOMMA'!F58+'5C1AE_Noble Minds'!F58+'5C1J_Jeff Chamber'!F58+'5C1Q_Advantage'!F58+'5C1AF_JCFA-Laf'!F58+'5C1W_Willow'!F58+'5C1Z_Lincoln Prep'!F58+'5C1AA_Laurel'!F58+'5C1AB_Apex'!F58+'5C1AC_Smothers'!F58+'5C1AD_Greater'!F58+'5C1R_Iberville'!F58+'5C1N_Delta'!F58+'5C1S_LC Col Prep'!F58+'5C1T_Northeast'!F58+'5C1U_Acadiana Ren'!F58+'5C1I_LA Key'!F58+'5C1V_Laf Ren'!F58+'5C1O_Impact'!F58+'5C1P_Vision'!F58+'5C2_LAVCA'!F58+'5C1H_Southwest'!F58+'5C1G_JS Clark'!F58+'5C1AH_BRUP'!F58+'5C1X_Tangi'!F58+'5C1Y_GEO'!F58+'5C1AI_Harmony'!F58+'5C1AJ_Athlos'!F58+'5C1AG_Collegiate'!F58+'5C1M_GEO Mid'!F58+Placeholder_Tallulah!F58</f>
        <v>0</v>
      </c>
      <c r="G58" s="56">
        <f>'Source Data'!I58</f>
        <v>601.39043740535396</v>
      </c>
      <c r="H58" s="74">
        <f>'5C1B_DArbonne'!H58+'5C1A_Madison'!H58+'5C1C_Intl High'!H58+'5C3_UnvView'!H58+'5C1F_L.C. Charter'!H58+'5C1E_LFNO'!H58+'5C1D_NOMMA'!H58+'5C1AE_Noble Minds'!H58+'5C1J_Jeff Chamber'!H58+'5C1Q_Advantage'!H58+'5C1AF_JCFA-Laf'!H58+'5C1W_Willow'!H58+'5C1Z_Lincoln Prep'!H58+'5C1AA_Laurel'!H58+'5C1AB_Apex'!H58+'5C1AC_Smothers'!H58+'5C1AD_Greater'!H58+'5C1R_Iberville'!H58+'5C1N_Delta'!H58+'5C1S_LC Col Prep'!H58+'5C1T_Northeast'!H58+'5C1U_Acadiana Ren'!H58+'5C1I_LA Key'!H58+'5C1V_Laf Ren'!H58+'5C1O_Impact'!H58+'5C1P_Vision'!H58+'5C2_LAVCA'!H58+'5C1H_Southwest'!H58+'5C1G_JS Clark'!H58+'5C1AH_BRUP'!H58+'5C1X_Tangi'!H58+'5C1Y_GEO'!H58+'5C1AI_Harmony'!H58+'5C1AJ_Athlos'!H58+'5C1AG_Collegiate'!H58+'5C1M_GEO Mid'!H58+Placeholder_Tallulah!H58</f>
        <v>0</v>
      </c>
      <c r="I58" s="337">
        <f>'5C1B_DArbonne'!I58+'5C1A_Madison'!I58+'5C1C_Intl High'!I58+'5C3_UnvView'!I58+'5C1F_L.C. Charter'!I58+'5C1E_LFNO'!I58+'5C1D_NOMMA'!I58+'5C1AE_Noble Minds'!I58+'5C1J_Jeff Chamber'!I58+'5C1Q_Advantage'!I58+'5C1AF_JCFA-Laf'!I58+'5C1W_Willow'!I58+'5C1Z_Lincoln Prep'!I58+'5C1AA_Laurel'!I58+'5C1AB_Apex'!I58+'5C1AC_Smothers'!I58+'5C1AD_Greater'!I58+'5C1R_Iberville'!I58+'5C1N_Delta'!I58+'5C1S_LC Col Prep'!I58+'5C1T_Northeast'!I58+'5C1U_Acadiana Ren'!I58+'5C1I_LA Key'!I58+'5C1V_Laf Ren'!I58+'5C1O_Impact'!I58+'5C1P_Vision'!I58+'5C2_LAVCA'!I58+'5C1H_Southwest'!I58+'5C1G_JS Clark'!I58+'5C1AH_BRUP'!I58+'5C1X_Tangi'!I58+'5C1Y_GEO'!I58+'5C1AI_Harmony'!I58+'5C1AJ_Athlos'!I58+'5C1AG_Collegiate'!I58+'5C1M_GEO Mid'!I58+Placeholder_Tallulah!I58</f>
        <v>0</v>
      </c>
      <c r="J58" s="56">
        <f>'Source Data'!J58</f>
        <v>164.01557383782384</v>
      </c>
      <c r="K58" s="74">
        <f>'5C1B_DArbonne'!K58+'5C1A_Madison'!K58+'5C1C_Intl High'!K58+'5C3_UnvView'!K58+'5C1F_L.C. Charter'!K58+'5C1E_LFNO'!K58+'5C1D_NOMMA'!K58+'5C1AE_Noble Minds'!K58+'5C1J_Jeff Chamber'!K58+'5C1Q_Advantage'!K58+'5C1AF_JCFA-Laf'!K58+'5C1W_Willow'!K58+'5C1Z_Lincoln Prep'!K58+'5C1AA_Laurel'!K58+'5C1AB_Apex'!K58+'5C1AC_Smothers'!K58+'5C1AD_Greater'!K58+'5C1R_Iberville'!K58+'5C1N_Delta'!K58+'5C1S_LC Col Prep'!K58+'5C1T_Northeast'!K58+'5C1U_Acadiana Ren'!K58+'5C1I_LA Key'!K58+'5C1V_Laf Ren'!K58+'5C1O_Impact'!K58+'5C1P_Vision'!K58+'5C2_LAVCA'!K58+'5C1H_Southwest'!K58+'5C1G_JS Clark'!K58+'5C1AH_BRUP'!K58+'5C1X_Tangi'!K58+'5C1Y_GEO'!K58+'5C1AI_Harmony'!K58+'5C1AJ_Athlos'!K58+'5C1AG_Collegiate'!K58+'5C1M_GEO Mid'!K58+Placeholder_Tallulah!K58</f>
        <v>0</v>
      </c>
      <c r="L58" s="337">
        <f>'5C1B_DArbonne'!L58+'5C1A_Madison'!L58+'5C1C_Intl High'!L58+'5C3_UnvView'!L58+'5C1F_L.C. Charter'!L58+'5C1E_LFNO'!L58+'5C1D_NOMMA'!L58+'5C1AE_Noble Minds'!L58+'5C1J_Jeff Chamber'!L58+'5C1Q_Advantage'!L58+'5C1AF_JCFA-Laf'!L58+'5C1W_Willow'!L58+'5C1Z_Lincoln Prep'!L58+'5C1AA_Laurel'!L58+'5C1AB_Apex'!L58+'5C1AC_Smothers'!L58+'5C1AD_Greater'!L58+'5C1R_Iberville'!L58+'5C1N_Delta'!L58+'5C1S_LC Col Prep'!L58+'5C1T_Northeast'!L58+'5C1U_Acadiana Ren'!L58+'5C1I_LA Key'!L58+'5C1V_Laf Ren'!L58+'5C1O_Impact'!L58+'5C1P_Vision'!L58+'5C2_LAVCA'!L58+'5C1H_Southwest'!L58+'5C1G_JS Clark'!L58+'5C1AH_BRUP'!L58+'5C1X_Tangi'!L58+'5C1Y_GEO'!L58+'5C1AI_Harmony'!L58+'5C1AJ_Athlos'!L58+'5C1AG_Collegiate'!L58+'5C1M_GEO Mid'!L58+Placeholder_Tallulah!L58</f>
        <v>0</v>
      </c>
      <c r="M58" s="56">
        <f>'Source Data'!K58</f>
        <v>4100.3893459455958</v>
      </c>
      <c r="N58" s="74">
        <f>'5C1B_DArbonne'!N58+'5C1A_Madison'!N58+'5C1C_Intl High'!N58+'5C3_UnvView'!N58+'5C1F_L.C. Charter'!N58+'5C1E_LFNO'!N58+'5C1D_NOMMA'!N58+'5C1AE_Noble Minds'!N58+'5C1J_Jeff Chamber'!N58+'5C1Q_Advantage'!N58+'5C1AF_JCFA-Laf'!N58+'5C1W_Willow'!N58+'5C1Z_Lincoln Prep'!N58+'5C1AA_Laurel'!N58+'5C1AB_Apex'!N58+'5C1AC_Smothers'!N58+'5C1AD_Greater'!N58+'5C1R_Iberville'!N58+'5C1N_Delta'!N58+'5C1S_LC Col Prep'!N58+'5C1T_Northeast'!N58+'5C1U_Acadiana Ren'!N58+'5C1I_LA Key'!N58+'5C1V_Laf Ren'!N58+'5C1O_Impact'!N58+'5C1P_Vision'!N58+'5C2_LAVCA'!N58+'5C1H_Southwest'!N58+'5C1G_JS Clark'!N58+'5C1AH_BRUP'!N58+'5C1X_Tangi'!N58+'5C1Y_GEO'!N58+'5C1AI_Harmony'!N58+'5C1AJ_Athlos'!N58+'5C1AG_Collegiate'!N58+'5C1M_GEO Mid'!N58+Placeholder_Tallulah!N58</f>
        <v>0</v>
      </c>
      <c r="O58" s="337">
        <f>'5C1B_DArbonne'!O58+'5C1A_Madison'!O58+'5C1C_Intl High'!O58+'5C3_UnvView'!O58+'5C1F_L.C. Charter'!O58+'5C1E_LFNO'!O58+'5C1D_NOMMA'!O58+'5C1AE_Noble Minds'!O58+'5C1J_Jeff Chamber'!O58+'5C1Q_Advantage'!O58+'5C1AF_JCFA-Laf'!O58+'5C1W_Willow'!O58+'5C1Z_Lincoln Prep'!O58+'5C1AA_Laurel'!O58+'5C1AB_Apex'!O58+'5C1AC_Smothers'!O58+'5C1AD_Greater'!O58+'5C1R_Iberville'!O58+'5C1N_Delta'!O58+'5C1S_LC Col Prep'!O58+'5C1T_Northeast'!O58+'5C1U_Acadiana Ren'!O58+'5C1I_LA Key'!O58+'5C1V_Laf Ren'!O58+'5C1O_Impact'!O58+'5C1P_Vision'!O58+'5C2_LAVCA'!O58+'5C1H_Southwest'!O58+'5C1G_JS Clark'!O58+'5C1AH_BRUP'!O58+'5C1X_Tangi'!O58+'5C1Y_GEO'!O58+'5C1AI_Harmony'!O58+'5C1AJ_Athlos'!O58+'5C1AG_Collegiate'!O58+'5C1M_GEO Mid'!O58+Placeholder_Tallulah!O58</f>
        <v>0</v>
      </c>
      <c r="P58" s="56">
        <f>'Source Data'!L58</f>
        <v>1640.1557383782383</v>
      </c>
      <c r="Q58" s="74">
        <f>'5C1B_DArbonne'!Q58+'5C1A_Madison'!Q58+'5C1C_Intl High'!Q58+'5C3_UnvView'!Q58+'5C1F_L.C. Charter'!Q58+'5C1E_LFNO'!Q58+'5C1D_NOMMA'!Q58+'5C1AE_Noble Minds'!Q58+'5C1J_Jeff Chamber'!Q58+'5C1Q_Advantage'!Q58+'5C1AF_JCFA-Laf'!Q58+'5C1W_Willow'!Q58+'5C1Z_Lincoln Prep'!Q58+'5C1AA_Laurel'!Q58+'5C1AB_Apex'!Q58+'5C1AC_Smothers'!Q58+'5C1AD_Greater'!Q58+'5C1R_Iberville'!Q58+'5C1N_Delta'!Q58+'5C1S_LC Col Prep'!Q58+'5C1T_Northeast'!Q58+'5C1U_Acadiana Ren'!Q58+'5C1I_LA Key'!Q58+'5C1V_Laf Ren'!Q58+'5C1O_Impact'!Q58+'5C1P_Vision'!Q58+'5C2_LAVCA'!Q58+'5C1H_Southwest'!Q58+'5C1G_JS Clark'!Q58+'5C1AH_BRUP'!Q58+'5C1X_Tangi'!Q58+'5C1Y_GEO'!Q58+'5C1AI_Harmony'!Q58+'5C1AJ_Athlos'!Q58+'5C1AG_Collegiate'!Q58+'5C1M_GEO Mid'!Q58+Placeholder_Tallulah!Q58</f>
        <v>0</v>
      </c>
      <c r="R58" s="93">
        <f>'5C1B_DArbonne'!R58+'5C1A_Madison'!R58+'5C1C_Intl High'!R58+'5C3_UnvView'!R58+'5C1F_L.C. Charter'!R58+'5C1E_LFNO'!R58+'5C1D_NOMMA'!R58+'5C1AE_Noble Minds'!R58+'5C1J_Jeff Chamber'!R58+'5C1Q_Advantage'!R58+'5C1AF_JCFA-Laf'!R58+'5C1W_Willow'!R58+'5C1Z_Lincoln Prep'!R58+'5C1AA_Laurel'!R58+'5C1AB_Apex'!R58+'5C1AC_Smothers'!R58+'5C1AD_Greater'!R58+'5C1R_Iberville'!R58+'5C1N_Delta'!R58+'5C1S_LC Col Prep'!R58+'5C1T_Northeast'!R58+'5C1U_Acadiana Ren'!R58+'5C1I_LA Key'!R58+'5C1V_Laf Ren'!R58+'5C1O_Impact'!R58+'5C1P_Vision'!R58+'5C2_LAVCA'!R58+'5C1H_Southwest'!R58+'5C1G_JS Clark'!R58+'5C1AH_BRUP'!R58+'5C1X_Tangi'!R58+'5C1Y_GEO'!R58+'5C1AI_Harmony'!R58+'5C1AJ_Athlos'!R58+'5C1AG_Collegiate'!R58+'5C1M_GEO Mid'!R58+Placeholder_Tallulah!R58</f>
        <v>1466003</v>
      </c>
      <c r="S58" s="1373">
        <f>'5C3_UnvView'!S58+'5C2_LAVCA'!S58</f>
        <v>155461</v>
      </c>
      <c r="T58" s="56">
        <f>'5C1B_DArbonne'!S58+'5C1A_Madison'!S58+'5C1C_Intl High'!S58+'5C3_UnvView'!T58+'5C1F_L.C. Charter'!S58+'5C1E_LFNO'!S58+'5C1D_NOMMA'!S58+'5C1AE_Noble Minds'!S58+'5C1J_Jeff Chamber'!S58+'5C1Q_Advantage'!S58+'5C1AF_JCFA-Laf'!S58+'5C1W_Willow'!S58+'5C1Z_Lincoln Prep'!S58+'5C1AA_Laurel'!S58+'5C1AB_Apex'!S58+'5C1AC_Smothers'!S58+'5C1AD_Greater'!S58+'5C1R_Iberville'!S58+'5C1N_Delta'!S58+'5C1S_LC Col Prep'!S58+'5C1T_Northeast'!S58+'5C1U_Acadiana Ren'!S58+'5C1I_LA Key'!S58+'5C1V_Laf Ren'!S58+'5C1O_Impact'!S58+'5C1P_Vision'!S58+'5C2_LAVCA'!T58+'5C1H_Southwest'!S58+'5C1G_JS Clark'!S58+'5C1AH_BRUP'!S58+'5C1X_Tangi'!S58+'5C1Y_GEO'!S58+'5C1AI_Harmony'!S58+'5C1AJ_Athlos'!S58+'5C1AG_Collegiate'!S58+'5C1M_GEO Mid'!S58+Placeholder_Tallulah!S58</f>
        <v>0</v>
      </c>
      <c r="U58" s="56">
        <f>'5C1B_DArbonne'!T58+'5C1A_Madison'!T58+'5C1C_Intl High'!T58+'5C3_UnvView'!U58+'5C1F_L.C. Charter'!T58+'5C1E_LFNO'!T58+'5C1D_NOMMA'!T58+'5C1AE_Noble Minds'!T58+'5C1J_Jeff Chamber'!T58+'5C1Q_Advantage'!T58+'5C1AF_JCFA-Laf'!T58+'5C1W_Willow'!T58+'5C1Z_Lincoln Prep'!T58+'5C1AA_Laurel'!T58+'5C1AB_Apex'!T58+'5C1AC_Smothers'!T58+'5C1AD_Greater'!T58+'5C1R_Iberville'!T58+'5C1N_Delta'!T58+'5C1S_LC Col Prep'!T58+'5C1T_Northeast'!T58+'5C1U_Acadiana Ren'!T58+'5C1I_LA Key'!T58+'5C1V_Laf Ren'!T58+'5C1O_Impact'!T58+'5C1P_Vision'!T58+'5C2_LAVCA'!U58+'5C1H_Southwest'!T58+'5C1G_JS Clark'!T58+'5C1AH_BRUP'!T58+'5C1X_Tangi'!T58+'5C1Y_GEO'!T58+'5C1AI_Harmony'!T58+'5C1AJ_Athlos'!T58+'5C1AG_Collegiate'!T58+'5C1M_GEO Mid'!T58+Placeholder_Tallulah!T58</f>
        <v>0</v>
      </c>
      <c r="V58" s="57">
        <f>'5C1B_DArbonne'!U58+'5C1A_Madison'!U58+'5C1C_Intl High'!U58+'5C3_UnvView'!V58+'5C1F_L.C. Charter'!U58+'5C1E_LFNO'!U58+'5C1D_NOMMA'!U58+'5C1AE_Noble Minds'!U58+'5C1J_Jeff Chamber'!U58+'5C1Q_Advantage'!U58+'5C1AF_JCFA-Laf'!U58+'5C1W_Willow'!U58+'5C1Z_Lincoln Prep'!U58+'5C1AA_Laurel'!U58+'5C1AB_Apex'!U58+'5C1AC_Smothers'!U58+'5C1AD_Greater'!U58+'5C1R_Iberville'!U58+'5C1N_Delta'!U58+'5C1S_LC Col Prep'!U58+'5C1T_Northeast'!U58+'5C1U_Acadiana Ren'!U58+'5C1I_LA Key'!U58+'5C1V_Laf Ren'!U58+'5C1O_Impact'!U58+'5C1P_Vision'!U58+'5C2_LAVCA'!V58+'5C1H_Southwest'!U58+'5C1G_JS Clark'!U58+'5C1AH_BRUP'!U58+'5C1X_Tangi'!U58+'5C1Y_GEO'!U58+'5C1AI_Harmony'!U58+'5C1AJ_Athlos'!U58+'5C1AG_Collegiate'!U58+'5C1M_GEO Mid'!U58+Placeholder_Tallulah!U58</f>
        <v>0</v>
      </c>
      <c r="W58" s="93">
        <f>'5C1B_DArbonne'!V58+'5C1A_Madison'!V58+'5C1C_Intl High'!V58+'5C3_UnvView'!W58+'5C1F_L.C. Charter'!V58+'5C1E_LFNO'!V58+'5C1D_NOMMA'!V58+'5C1AE_Noble Minds'!V58+'5C1J_Jeff Chamber'!V58+'5C1Q_Advantage'!V58+'5C1AF_JCFA-Laf'!V58+'5C1W_Willow'!V58+'5C1Z_Lincoln Prep'!V58+'5C1AA_Laurel'!V58+'5C1AB_Apex'!V58+'5C1AC_Smothers'!V58+'5C1AD_Greater'!V58+'5C1R_Iberville'!V58+'5C1N_Delta'!V58+'5C1S_LC Col Prep'!V58+'5C1T_Northeast'!V58+'5C1U_Acadiana Ren'!V58+'5C1I_LA Key'!V58+'5C1V_Laf Ren'!V58+'5C1O_Impact'!V58+'5C1P_Vision'!V58+'5C2_LAVCA'!W58+'5C1H_Southwest'!V58+'5C1G_JS Clark'!V58+'5C1AH_BRUP'!V58+'5C1X_Tangi'!V58+'5C1Y_GEO'!V58+'5C1AI_Harmony'!V58+'5C1AJ_Athlos'!V58+'5C1AG_Collegiate'!V58+'5C1M_GEO Mid'!V58+Placeholder_Tallulah!V58</f>
        <v>0</v>
      </c>
      <c r="X58" s="74">
        <f>'5C1B_DArbonne'!W58+'5C1A_Madison'!W58+'5C1C_Intl High'!W58+'5C3_UnvView'!X58+'5C1F_L.C. Charter'!W58+'5C1E_LFNO'!W58+'5C1D_NOMMA'!W58+'5C1AE_Noble Minds'!W58+'5C1J_Jeff Chamber'!W58+'5C1Q_Advantage'!W58+'5C1AF_JCFA-Laf'!W58+'5C1W_Willow'!W58+'5C1Z_Lincoln Prep'!W58+'5C1AA_Laurel'!W58+'5C1AB_Apex'!W58+'5C1AC_Smothers'!W58+'5C1AD_Greater'!W58+'5C1R_Iberville'!W58+'5C1N_Delta'!W58+'5C1S_LC Col Prep'!W58+'5C1T_Northeast'!W58+'5C1U_Acadiana Ren'!W58+'5C1I_LA Key'!W58+'5C1V_Laf Ren'!W58+'5C1O_Impact'!W58+'5C1P_Vision'!W58+'5C2_LAVCA'!X58+'5C1H_Southwest'!W58+'5C1G_JS Clark'!W58+'5C1AH_BRUP'!W58+'5C1X_Tangi'!W58+'5C1Y_GEO'!W58+'5C1AI_Harmony'!W58+'5C1AJ_Athlos'!W58+'5C1AG_Collegiate'!W58+'5C1M_GEO Mid'!W58+Placeholder_Tallulah!W58</f>
        <v>0</v>
      </c>
      <c r="Y58" s="93">
        <f>'5C1B_DArbonne'!X58+'5C1A_Madison'!X58+'5C1C_Intl High'!X58+'5C3_UnvView'!Y58+'5C1F_L.C. Charter'!X58+'5C1E_LFNO'!X58+'5C1D_NOMMA'!X58+'5C1AE_Noble Minds'!X58+'5C1J_Jeff Chamber'!X58+'5C1Q_Advantage'!X58+'5C1AF_JCFA-Laf'!X58+'5C1W_Willow'!X58+'5C1Z_Lincoln Prep'!X58+'5C1AA_Laurel'!X58+'5C1AB_Apex'!X58+'5C1AC_Smothers'!X58+'5C1AD_Greater'!X58+'5C1R_Iberville'!X58+'5C1N_Delta'!X58+'5C1S_LC Col Prep'!X58+'5C1T_Northeast'!X58+'5C1U_Acadiana Ren'!X58+'5C1I_LA Key'!X58+'5C1V_Laf Ren'!X58+'5C1O_Impact'!X58+'5C1P_Vision'!X58+'5C2_LAVCA'!Y58+'5C1H_Southwest'!X58+'5C1G_JS Clark'!X58+'5C1AH_BRUP'!X58+'5C1X_Tangi'!X58+'5C1Y_GEO'!X58+'5C1AI_Harmony'!X58+'5C1AJ_Athlos'!X58+'5C1AG_Collegiate'!X58+'5C1M_GEO Mid'!X58+Placeholder_Tallulah!X58</f>
        <v>0</v>
      </c>
      <c r="Z58" s="56">
        <f>'5C1B_DArbonne'!Y58+'5C1A_Madison'!Y58+'5C1C_Intl High'!Y58+'5C3_UnvView'!Z58+'5C1F_L.C. Charter'!Y58+'5C1E_LFNO'!Y58+'5C1D_NOMMA'!Y58+'5C1AE_Noble Minds'!Y58+'5C1J_Jeff Chamber'!Y58+'5C1Q_Advantage'!Y58+'5C1AF_JCFA-Laf'!Y58+'5C1W_Willow'!Y58+'5C1Z_Lincoln Prep'!Y58+'5C1AA_Laurel'!Y58+'5C1AB_Apex'!Y58+'5C1AC_Smothers'!Y58+'5C1AD_Greater'!Y58+'5C1R_Iberville'!Y58+'5C1N_Delta'!Y58+'5C1S_LC Col Prep'!Y58+'5C1T_Northeast'!Y58+'5C1U_Acadiana Ren'!Y58+'5C1I_LA Key'!Y58+'5C1V_Laf Ren'!Y58+'5C1O_Impact'!Y58+'5C1P_Vision'!Y58+'5C2_LAVCA'!Z58+'5C1H_Southwest'!Y58+'5C1G_JS Clark'!Y58+'5C1AH_BRUP'!Y58+'5C1X_Tangi'!Y58+'5C1Y_GEO'!Y58+'5C1AI_Harmony'!Y58+'5C1AJ_Athlos'!Y58+'5C1AG_Collegiate'!Y58+'5C1M_GEO Mid'!Y58+Placeholder_Tallulah!Y58</f>
        <v>0</v>
      </c>
      <c r="AA58" s="93">
        <f>'5C1B_DArbonne'!Z58+'5C1A_Madison'!Z58+'5C1C_Intl High'!Z58+'5C3_UnvView'!AA58+'5C1F_L.C. Charter'!Z58+'5C1E_LFNO'!Z58+'5C1D_NOMMA'!Z58+'5C1AE_Noble Minds'!Z58+'5C1J_Jeff Chamber'!Z58+'5C1Q_Advantage'!Z58+'5C1AF_JCFA-Laf'!Z58+'5C1W_Willow'!Z58+'5C1Z_Lincoln Prep'!Z58+'5C1AA_Laurel'!Z58+'5C1AB_Apex'!Z58+'5C1AC_Smothers'!Z58+'5C1AD_Greater'!Z58+'5C1R_Iberville'!Z58+'5C1N_Delta'!Z58+'5C1S_LC Col Prep'!Z58+'5C1T_Northeast'!Z58+'5C1U_Acadiana Ren'!Z58+'5C1I_LA Key'!Z58+'5C1V_Laf Ren'!Z58+'5C1O_Impact'!Z58+'5C1P_Vision'!Z58+'5C2_LAVCA'!AA58+'5C1H_Southwest'!Z58+'5C1G_JS Clark'!Z58+'5C1AH_BRUP'!Z58+'5C1X_Tangi'!Z58+'5C1Y_GEO'!Z58+'5C1AI_Harmony'!Z58+'5C1AJ_Athlos'!Z58+'5C1AG_Collegiate'!Z58+'5C1M_GEO Mid'!Z58+Placeholder_Tallulah!Z58</f>
        <v>0</v>
      </c>
      <c r="AB58" s="56">
        <f>'5C1B_DArbonne'!AA58+'5C1A_Madison'!AA58+'5C1C_Intl High'!AA58+'5C3_UnvView'!AB58+'5C1F_L.C. Charter'!AA58+'5C1E_LFNO'!AA58+'5C1D_NOMMA'!AA58+'5C1AE_Noble Minds'!AA58+'5C1J_Jeff Chamber'!AA58+'5C1Q_Advantage'!AA58+'5C1AF_JCFA-Laf'!AA58+'5C1W_Willow'!AA58+'5C1Z_Lincoln Prep'!AA58+'5C1AA_Laurel'!AA58+'5C1AB_Apex'!AA58+'5C1AC_Smothers'!AA58+'5C1AD_Greater'!AA58+'5C1R_Iberville'!AA58+'5C1N_Delta'!AA58+'5C1S_LC Col Prep'!AA58+'5C1T_Northeast'!AA58+'5C1U_Acadiana Ren'!AA58+'5C1I_LA Key'!AA58+'5C1V_Laf Ren'!AA58+'5C1O_Impact'!AA58+'5C1P_Vision'!AA58+'5C2_LAVCA'!AB58+'5C1H_Southwest'!AA58+'5C1G_JS Clark'!AA58+'5C1AH_BRUP'!AA58+'5C1X_Tangi'!AA58+'5C1Y_GEO'!AA58+'5C1AI_Harmony'!AA58+'5C1AJ_Athlos'!AA58+'5C1AG_Collegiate'!AA58+'5C1M_GEO Mid'!AA58+Placeholder_Tallulah!AA58</f>
        <v>0</v>
      </c>
      <c r="AC58" s="56">
        <f>'5C1B_DArbonne'!AB58+'5C1A_Madison'!AB58+'5C1C_Intl High'!AB58+'5C3_UnvView'!AC58+'5C1F_L.C. Charter'!AB58+'5C1E_LFNO'!AB58+'5C1D_NOMMA'!AB58+'5C1AE_Noble Minds'!AB58+'5C1J_Jeff Chamber'!AB58+'5C1Q_Advantage'!AB58+'5C1AF_JCFA-Laf'!AB58+'5C1W_Willow'!AB58+'5C1Z_Lincoln Prep'!AB58+'5C1AA_Laurel'!AB58+'5C1AB_Apex'!AB58+'5C1AC_Smothers'!AB58+'5C1AD_Greater'!AB58+'5C1R_Iberville'!AB58+'5C1N_Delta'!AB58+'5C1S_LC Col Prep'!AB58+'5C1T_Northeast'!AB58+'5C1U_Acadiana Ren'!AB58+'5C1I_LA Key'!AB58+'5C1V_Laf Ren'!AB58+'5C1O_Impact'!AB58+'5C1P_Vision'!AB58+'5C2_LAVCA'!AC58+'5C1H_Southwest'!AB58+'5C1G_JS Clark'!AB58+'5C1AH_BRUP'!AB58+'5C1X_Tangi'!AB58+'5C1Y_GEO'!AB58+'5C1AI_Harmony'!AB58+'5C1AJ_Athlos'!AB58+'5C1AG_Collegiate'!AB58+'5C1M_GEO Mid'!AB58+Placeholder_Tallulah!AB58</f>
        <v>0</v>
      </c>
      <c r="AD58" s="93">
        <f>'5C1B_DArbonne'!AC58+'5C1A_Madison'!AC58+'5C1C_Intl High'!AC58+'5C3_UnvView'!AD58+'5C1F_L.C. Charter'!AC58+'5C1E_LFNO'!AC58+'5C1D_NOMMA'!AC58+'5C1AE_Noble Minds'!AC58+'5C1J_Jeff Chamber'!AC58+'5C1Q_Advantage'!AC58+'5C1AF_JCFA-Laf'!AC58+'5C1W_Willow'!AC58+'5C1Z_Lincoln Prep'!AC58+'5C1AA_Laurel'!AC58+'5C1AB_Apex'!AC58+'5C1AC_Smothers'!AC58+'5C1AD_Greater'!AC58+'5C1R_Iberville'!AC58+'5C1N_Delta'!AC58+'5C1S_LC Col Prep'!AC58+'5C1T_Northeast'!AC58+'5C1U_Acadiana Ren'!AC58+'5C1I_LA Key'!AC58+'5C1V_Laf Ren'!AC58+'5C1O_Impact'!AC58+'5C1P_Vision'!AC58+'5C2_LAVCA'!AD58+'5C1H_Southwest'!AC58+'5C1G_JS Clark'!AC58+'5C1AH_BRUP'!AC58+'5C1X_Tangi'!AC58+'5C1Y_GEO'!AC58+'5C1AI_Harmony'!AC58+'5C1AJ_Athlos'!AC58+'5C1AG_Collegiate'!AC58+'5C1M_GEO Mid'!AC58+Placeholder_Tallulah!AC58</f>
        <v>0</v>
      </c>
      <c r="AE58" s="97">
        <f>'5C1B_DArbonne'!AD58+'5C1A_Madison'!AD58+'5C1C_Intl High'!AD58+'5C3_UnvView'!AE58+'5C1F_L.C. Charter'!AD58+'5C1E_LFNO'!AD58+'5C1D_NOMMA'!AD58+'5C1AE_Noble Minds'!AD58+'5C1J_Jeff Chamber'!AD58+'5C1Q_Advantage'!AD58+'5C1AF_JCFA-Laf'!AD58+'5C1W_Willow'!AD58+'5C1Z_Lincoln Prep'!AD58+'5C1AA_Laurel'!AD58+'5C1AB_Apex'!AD58+'5C1AC_Smothers'!AD58+'5C1AD_Greater'!AD58+'5C1R_Iberville'!AD58+'5C1N_Delta'!AD58+'5C1S_LC Col Prep'!AD58+'5C1T_Northeast'!AD58+'5C1U_Acadiana Ren'!AD58+'5C1I_LA Key'!AD58+'5C1V_Laf Ren'!AD58+'5C1O_Impact'!AD58+'5C1P_Vision'!AD58+'5C2_LAVCA'!AE58+'5C1H_Southwest'!AD58+'5C1G_JS Clark'!AD58+'5C1AH_BRUP'!AD58+'5C1X_Tangi'!AD58+'5C1Y_GEO'!AD58+'5C1AI_Harmony'!AD58+'5C1AJ_Athlos'!AD58+'5C1AG_Collegiate'!AD58+'5C1M_GEO Mid'!AD58+Placeholder_Tallulah!AD58</f>
        <v>0</v>
      </c>
      <c r="AF58" s="75">
        <f>'Source Data'!N58</f>
        <v>5963</v>
      </c>
      <c r="AG58" s="90">
        <f>'5C1B_DArbonne'!AF58+'5C1A_Madison'!AF58+'5C1C_Intl High'!AF58+'5C3_UnvView'!AG58+'5C1F_L.C. Charter'!AF58+'5C1E_LFNO'!AF58+'5C1D_NOMMA'!AF58+'5C1AE_Noble Minds'!AF58+'5C1J_Jeff Chamber'!AF58+'5C1Q_Advantage'!AF58+'5C1AF_JCFA-Laf'!AF58+'5C1W_Willow'!AF58+'5C1Z_Lincoln Prep'!AF58+'5C1AA_Laurel'!AF58+'5C1AB_Apex'!AF58+'5C1AC_Smothers'!AF58+'5C1AD_Greater'!AF58+'5C1R_Iberville'!AF58+'5C1N_Delta'!AF58+'5C1S_LC Col Prep'!AF58+'5C1T_Northeast'!AF58+'5C1U_Acadiana Ren'!AF58+'5C1I_LA Key'!AF58+'5C1V_Laf Ren'!AF58+'5C1O_Impact'!AF58+'5C1P_Vision'!AF58+'5C2_LAVCA'!AG58+'5C1H_Southwest'!AF58+'5C1G_JS Clark'!AF58+'5C1AH_BRUP'!AF58+'5C1X_Tangi'!AF58+'5C1Y_GEO'!AF58+'5C1AI_Harmony'!AF58+'5C1AJ_Athlos'!AF58+'5C1AG_Collegiate'!AF58+'5C1M_GEO Mid'!AF58+Placeholder_Tallulah!AF58</f>
        <v>0</v>
      </c>
      <c r="AH58" s="319">
        <f>'5C1B_DArbonne'!AG58+'5C1A_Madison'!AG58+'5C1C_Intl High'!AG58+'5C3_UnvView'!AH58+'5C1F_L.C. Charter'!AG58+'5C1E_LFNO'!AG58+'5C1D_NOMMA'!AG58+'5C1AE_Noble Minds'!AG58+'5C1J_Jeff Chamber'!AG58+'5C1Q_Advantage'!AG58+'5C1AF_JCFA-Laf'!AG58+'5C1W_Willow'!AG58+'5C1Z_Lincoln Prep'!AG58+'5C1AA_Laurel'!AG58+'5C1AB_Apex'!AG58+'5C1AC_Smothers'!AG58+'5C1AD_Greater'!AG58+'5C1R_Iberville'!AG58+'5C1N_Delta'!AG58+'5C1S_LC Col Prep'!AG58+'5C1T_Northeast'!AG58+'5C1U_Acadiana Ren'!AG58+'5C1I_LA Key'!AG58+'5C1V_Laf Ren'!AG58+'5C1O_Impact'!AG58+'5C1P_Vision'!AG58+'5C2_LAVCA'!AH58+'5C1H_Southwest'!AG58+'5C1G_JS Clark'!AG58+'5C1AH_BRUP'!AG58+'5C1X_Tangi'!AG58+'5C1Y_GEO'!AG58+'5C1AI_Harmony'!AG58+'5C1AJ_Athlos'!AG58+'5C1AG_Collegiate'!AG58+'5C1M_GEO Mid'!AG58+Placeholder_Tallulah!AG58</f>
        <v>0</v>
      </c>
      <c r="AI58" s="75">
        <f>'5C1B_DArbonne'!AH58+'5C1A_Madison'!AH58+'5C1C_Intl High'!AH58+'5C3_UnvView'!AI58+'5C1F_L.C. Charter'!AH58+'5C1E_LFNO'!AH58+'5C1D_NOMMA'!AH58+'5C1AE_Noble Minds'!AH58+'5C1J_Jeff Chamber'!AH58+'5C1Q_Advantage'!AH58+'5C1AF_JCFA-Laf'!AH58+'5C1W_Willow'!AH58+'5C1Z_Lincoln Prep'!AH58+'5C1AA_Laurel'!AH58+'5C1AB_Apex'!AH58+'5C1AC_Smothers'!AH58+'5C1AD_Greater'!AH58+'5C1R_Iberville'!AH58+'5C1N_Delta'!AH58+'5C1S_LC Col Prep'!AH58+'5C1T_Northeast'!AH58+'5C1U_Acadiana Ren'!AH58+'5C1I_LA Key'!AH58+'5C1V_Laf Ren'!AH58+'5C1O_Impact'!AH58+'5C1P_Vision'!AH58+'5C2_LAVCA'!AI58+'5C1H_Southwest'!AH58+'5C1G_JS Clark'!AH58+'5C1AH_BRUP'!AH58+'5C1X_Tangi'!AH58+'5C1Y_GEO'!AH58+'5C1AI_Harmony'!AH58+'5C1AJ_Athlos'!AH58+'5C1AG_Collegiate'!AH58+'5C1M_GEO Mid'!AH58+Placeholder_Tallulah!AH58</f>
        <v>0</v>
      </c>
      <c r="AJ58" s="319">
        <f>'5C1B_DArbonne'!AI58+'5C1A_Madison'!AI58+'5C1C_Intl High'!AI58+'5C3_UnvView'!AJ58+'5C1F_L.C. Charter'!AI58+'5C1E_LFNO'!AI58+'5C1D_NOMMA'!AI58+'5C1AE_Noble Minds'!AI58+'5C1J_Jeff Chamber'!AI58+'5C1Q_Advantage'!AI58+'5C1AF_JCFA-Laf'!AI58+'5C1W_Willow'!AI58+'5C1Z_Lincoln Prep'!AI58+'5C1AA_Laurel'!AI58+'5C1AB_Apex'!AI58+'5C1AC_Smothers'!AI58+'5C1AD_Greater'!AI58+'5C1R_Iberville'!AI58+'5C1N_Delta'!AI58+'5C1S_LC Col Prep'!AI58+'5C1T_Northeast'!AI58+'5C1U_Acadiana Ren'!AI58+'5C1I_LA Key'!AI58+'5C1V_Laf Ren'!AI58+'5C1O_Impact'!AI58+'5C1P_Vision'!AI58+'5C2_LAVCA'!AJ58+'5C1H_Southwest'!AI58+'5C1G_JS Clark'!AI58+'5C1AH_BRUP'!AI58+'5C1X_Tangi'!AI58+'5C1Y_GEO'!AI58+'5C1AI_Harmony'!AI58+'5C1AJ_Athlos'!AI58+'5C1AG_Collegiate'!AI58+'5C1M_GEO Mid'!AI58+Placeholder_Tallulah!AI58</f>
        <v>0</v>
      </c>
      <c r="AK58" s="77">
        <f>'5C1B_DArbonne'!AJ58+'5C1A_Madison'!AJ58+'5C1C_Intl High'!AJ58+'5C3_UnvView'!AK58+'5C1F_L.C. Charter'!AJ58+'5C1E_LFNO'!AJ58+'5C1D_NOMMA'!AJ58+'5C1AE_Noble Minds'!AJ58+'5C1J_Jeff Chamber'!AJ58+'5C1Q_Advantage'!AJ58+'5C1AF_JCFA-Laf'!AJ58+'5C1W_Willow'!AJ58+'5C1Z_Lincoln Prep'!AJ58+'5C1AA_Laurel'!AJ58+'5C1AB_Apex'!AJ58+'5C1AC_Smothers'!AJ58+'5C1AD_Greater'!AJ58+'5C1R_Iberville'!AJ58+'5C1N_Delta'!AJ58+'5C1S_LC Col Prep'!AJ58+'5C1T_Northeast'!AJ58+'5C1U_Acadiana Ren'!AJ58+'5C1I_LA Key'!AJ58+'5C1V_Laf Ren'!AJ58+'5C1O_Impact'!AJ58+'5C1P_Vision'!AJ58+'5C2_LAVCA'!AK58+'5C1H_Southwest'!AJ58+'5C1G_JS Clark'!AJ58+'5C1AH_BRUP'!AJ58+'5C1X_Tangi'!AJ58+'5C1Y_GEO'!AJ58+'5C1AI_Harmony'!AJ58+'5C1AJ_Athlos'!AJ58+'5C1AG_Collegiate'!AJ58+'5C1M_GEO Mid'!AJ58+Placeholder_Tallulah!AJ58</f>
        <v>0</v>
      </c>
      <c r="AL58" s="76">
        <f>'5C1B_DArbonne'!AK58+'5C1A_Madison'!AK58+'5C1C_Intl High'!AK58+'5C3_UnvView'!AL58+'5C1F_L.C. Charter'!AK58+'5C1E_LFNO'!AK58+'5C1D_NOMMA'!AK58+'5C1AE_Noble Minds'!AK58+'5C1J_Jeff Chamber'!AK58+'5C1Q_Advantage'!AK58+'5C1AF_JCFA-Laf'!AK58+'5C1W_Willow'!AK58+'5C1Z_Lincoln Prep'!AK58+'5C1AA_Laurel'!AK58+'5C1AB_Apex'!AK58+'5C1AC_Smothers'!AK58+'5C1AD_Greater'!AK58+'5C1R_Iberville'!AK58+'5C1N_Delta'!AK58+'5C1S_LC Col Prep'!AK58+'5C1T_Northeast'!AK58+'5C1U_Acadiana Ren'!AK58+'5C1I_LA Key'!AK58+'5C1V_Laf Ren'!AK58+'5C1O_Impact'!AK58+'5C1P_Vision'!AK58+'5C2_LAVCA'!AL58+'5C1H_Southwest'!AK58+'5C1G_JS Clark'!AK58+'5C1AH_BRUP'!AK58+'5C1X_Tangi'!AK58+'5C1Y_GEO'!AK58+'5C1AI_Harmony'!AK58+'5C1AJ_Athlos'!AK58+'5C1AG_Collegiate'!AK58+'5C1M_GEO Mid'!AK58+Placeholder_Tallulah!AK58</f>
        <v>0</v>
      </c>
      <c r="AM58" s="90">
        <f>'5C1B_DArbonne'!AL58+'5C1A_Madison'!AL58+'5C1C_Intl High'!AL58+'5C3_UnvView'!AM58+'5C1F_L.C. Charter'!AL58+'5C1E_LFNO'!AL58+'5C1D_NOMMA'!AL58+'5C1AE_Noble Minds'!AL58+'5C1J_Jeff Chamber'!AL58+'5C1Q_Advantage'!AL58+'5C1AF_JCFA-Laf'!AL58+'5C1W_Willow'!AL58+'5C1Z_Lincoln Prep'!AL58+'5C1AA_Laurel'!AL58+'5C1AB_Apex'!AL58+'5C1AC_Smothers'!AL58+'5C1AD_Greater'!AL58+'5C1R_Iberville'!AL58+'5C1N_Delta'!AL58+'5C1S_LC Col Prep'!AL58+'5C1T_Northeast'!AL58+'5C1U_Acadiana Ren'!AL58+'5C1I_LA Key'!AL58+'5C1V_Laf Ren'!AL58+'5C1O_Impact'!AL58+'5C1P_Vision'!AL58+'5C2_LAVCA'!AM58+'5C1H_Southwest'!AL58+'5C1G_JS Clark'!AL58+'5C1AH_BRUP'!AL58+'5C1X_Tangi'!AL58+'5C1Y_GEO'!AL58+'5C1AI_Harmony'!AL58+'5C1AJ_Athlos'!AL58+'5C1AG_Collegiate'!AL58+'5C1M_GEO Mid'!AL58+Placeholder_Tallulah!AL58</f>
        <v>1964212</v>
      </c>
      <c r="AN58" s="79">
        <f>'5C1B_DArbonne'!AM58+'5C1A_Madison'!AM58+'5C1C_Intl High'!AM58+'5C3_UnvView'!AN58+'5C1F_L.C. Charter'!AM58+'5C1E_LFNO'!AM58+'5C1D_NOMMA'!AM58+'5C1AE_Noble Minds'!AM58+'5C1J_Jeff Chamber'!AM58+'5C1Q_Advantage'!AM58+'5C1AF_JCFA-Laf'!AM58+'5C1W_Willow'!AM58+'5C1Z_Lincoln Prep'!AM58+'5C1AA_Laurel'!AM58+'5C1AB_Apex'!AM58+'5C1AC_Smothers'!AM58+'5C1AD_Greater'!AM58+'5C1R_Iberville'!AM58+'5C1N_Delta'!AM58+'5C1S_LC Col Prep'!AM58+'5C1T_Northeast'!AM58+'5C1U_Acadiana Ren'!AM58+'5C1I_LA Key'!AM58+'5C1V_Laf Ren'!AM58+'5C1O_Impact'!AM58+'5C1P_Vision'!AM58+'5C2_LAVCA'!AN58+'5C1H_Southwest'!AM58+'5C1G_JS Clark'!AM58+'5C1AH_BRUP'!AM58+'5C1X_Tangi'!AM58+'5C1Y_GEO'!AM58+'5C1AI_Harmony'!AM58+'5C1AJ_Athlos'!AM58+'5C1AG_Collegiate'!AM58+'5C1M_GEO Mid'!AM58+Placeholder_Tallulah!AM58</f>
        <v>0</v>
      </c>
      <c r="AO58" s="90">
        <f>'5C1B_DArbonne'!AN58+'5C1A_Madison'!AN58+'5C1C_Intl High'!AN58+'5C3_UnvView'!AO58+'5C1F_L.C. Charter'!AN58+'5C1E_LFNO'!AN58+'5C1D_NOMMA'!AN58+'5C1AE_Noble Minds'!AN58+'5C1J_Jeff Chamber'!AN58+'5C1Q_Advantage'!AN58+'5C1AF_JCFA-Laf'!AN58+'5C1W_Willow'!AN58+'5C1Z_Lincoln Prep'!AN58+'5C1AA_Laurel'!AN58+'5C1AB_Apex'!AN58+'5C1AC_Smothers'!AN58+'5C1AD_Greater'!AN58+'5C1R_Iberville'!AN58+'5C1N_Delta'!AN58+'5C1S_LC Col Prep'!AN58+'5C1T_Northeast'!AN58+'5C1U_Acadiana Ren'!AN58+'5C1I_LA Key'!AN58+'5C1V_Laf Ren'!AN58+'5C1O_Impact'!AN58+'5C1P_Vision'!AN58+'5C2_LAVCA'!AO58+'5C1H_Southwest'!AN58+'5C1G_JS Clark'!AN58+'5C1AH_BRUP'!AN58+'5C1X_Tangi'!AN58+'5C1Y_GEO'!AN58+'5C1AI_Harmony'!AN58+'5C1AJ_Athlos'!AN58+'5C1AG_Collegiate'!AN58+'5C1M_GEO Mid'!AN58+Placeholder_Tallulah!AN58</f>
        <v>0</v>
      </c>
      <c r="AP58" s="77">
        <f>'5C1B_DArbonne'!AO58+'5C1A_Madison'!AO58+'5C1C_Intl High'!AO58+'5C3_UnvView'!AP58+'5C1F_L.C. Charter'!AO58+'5C1E_LFNO'!AO58+'5C1D_NOMMA'!AO58+'5C1AE_Noble Minds'!AO58+'5C1J_Jeff Chamber'!AO58+'5C1Q_Advantage'!AO58+'5C1AF_JCFA-Laf'!AO58+'5C1W_Willow'!AO58+'5C1Z_Lincoln Prep'!AO58+'5C1AA_Laurel'!AO58+'5C1AB_Apex'!AO58+'5C1AC_Smothers'!AO58+'5C1AD_Greater'!AO58+'5C1R_Iberville'!AO58+'5C1N_Delta'!AO58+'5C1S_LC Col Prep'!AO58+'5C1T_Northeast'!AO58+'5C1U_Acadiana Ren'!AO58+'5C1I_LA Key'!AO58+'5C1V_Laf Ren'!AO58+'5C1O_Impact'!AO58+'5C1P_Vision'!AO58+'5C2_LAVCA'!AP58+'5C1H_Southwest'!AO58+'5C1G_JS Clark'!AO58+'5C1AH_BRUP'!AO58+'5C1X_Tangi'!AO58+'5C1Y_GEO'!AO58+'5C1AI_Harmony'!AO58+'5C1AJ_Athlos'!AO58+'5C1AG_Collegiate'!AO58+'5C1M_GEO Mid'!AO58+Placeholder_Tallulah!AO58</f>
        <v>5399</v>
      </c>
      <c r="AQ58" s="90">
        <f>'5C1B_DArbonne'!AP58+'5C1A_Madison'!AP58+'5C1C_Intl High'!AP58+'5C3_UnvView'!AQ58+'5C1F_L.C. Charter'!AP58+'5C1E_LFNO'!AP58+'5C1D_NOMMA'!AP58+'5C1AE_Noble Minds'!AP58+'5C1J_Jeff Chamber'!AP58+'5C1Q_Advantage'!AP58+'5C1AF_JCFA-Laf'!AP58+'5C1W_Willow'!AP58+'5C1Z_Lincoln Prep'!AP58+'5C1AA_Laurel'!AP58+'5C1AB_Apex'!AP58+'5C1AC_Smothers'!AP58+'5C1AD_Greater'!AP58+'5C1R_Iberville'!AP58+'5C1N_Delta'!AP58+'5C1S_LC Col Prep'!AP58+'5C1T_Northeast'!AP58+'5C1U_Acadiana Ren'!AP58+'5C1I_LA Key'!AP58+'5C1V_Laf Ren'!AP58+'5C1O_Impact'!AP58+'5C1P_Vision'!AP58+'5C2_LAVCA'!AQ58+'5C1H_Southwest'!AP58+'5C1G_JS Clark'!AP58+'5C1AH_BRUP'!AP58+'5C1X_Tangi'!AP58+'5C1Y_GEO'!AP58+'5C1AI_Harmony'!AP58+'5C1AJ_Athlos'!AP58+'5C1AG_Collegiate'!AP58+'5C1M_GEO Mid'!AP58+Placeholder_Tallulah!AP58</f>
        <v>0</v>
      </c>
      <c r="AR58" s="77">
        <f>'5C1B_DArbonne'!AQ58+'5C1A_Madison'!AQ58+'5C1C_Intl High'!AQ58+'5C3_UnvView'!AR58+'5C1F_L.C. Charter'!AQ58+'5C1E_LFNO'!AQ58+'5C1D_NOMMA'!AQ58+'5C1AE_Noble Minds'!AQ58+'5C1J_Jeff Chamber'!AQ58+'5C1Q_Advantage'!AQ58+'5C1AF_JCFA-Laf'!AQ58+'5C1W_Willow'!AQ58+'5C1Z_Lincoln Prep'!AQ58+'5C1AA_Laurel'!AQ58+'5C1AB_Apex'!AQ58+'5C1AC_Smothers'!AQ58+'5C1AD_Greater'!AQ58+'5C1R_Iberville'!AQ58+'5C1N_Delta'!AQ58+'5C1S_LC Col Prep'!AQ58+'5C1T_Northeast'!AQ58+'5C1U_Acadiana Ren'!AQ58+'5C1I_LA Key'!AQ58+'5C1V_Laf Ren'!AQ58+'5C1O_Impact'!AQ58+'5C1P_Vision'!AQ58+'5C2_LAVCA'!AR58+'5C1H_Southwest'!AQ58+'5C1G_JS Clark'!AQ58+'5C1AH_BRUP'!AQ58+'5C1X_Tangi'!AQ58+'5C1Y_GEO'!AQ58+'5C1AI_Harmony'!AQ58+'5C1AJ_Athlos'!AQ58+'5C1AG_Collegiate'!AQ58+'5C1M_GEO Mid'!AQ58+Placeholder_Tallulah!AQ58</f>
        <v>0</v>
      </c>
      <c r="AS58" s="77">
        <f>'5C1B_DArbonne'!AR58+'5C1A_Madison'!AR58+'5C1C_Intl High'!AR58+'5C3_UnvView'!AS58+'5C1F_L.C. Charter'!AR58+'5C1E_LFNO'!AR58+'5C1D_NOMMA'!AR58+'5C1AE_Noble Minds'!AR58+'5C1J_Jeff Chamber'!AR58+'5C1Q_Advantage'!AR58+'5C1AF_JCFA-Laf'!AR58+'5C1W_Willow'!AR58+'5C1Z_Lincoln Prep'!AR58+'5C1AA_Laurel'!AR58+'5C1AB_Apex'!AR58+'5C1AC_Smothers'!AR58+'5C1AD_Greater'!AR58+'5C1R_Iberville'!AR58+'5C1N_Delta'!AR58+'5C1S_LC Col Prep'!AR58+'5C1T_Northeast'!AR58+'5C1U_Acadiana Ren'!AR58+'5C1I_LA Key'!AR58+'5C1V_Laf Ren'!AR58+'5C1O_Impact'!AR58+'5C1P_Vision'!AR58+'5C2_LAVCA'!AS58+'5C1H_Southwest'!AR58+'5C1G_JS Clark'!AR58+'5C1AH_BRUP'!AR58+'5C1X_Tangi'!AR58+'5C1Y_GEO'!AR58+'5C1AI_Harmony'!AR58+'5C1AJ_Athlos'!AR58+'5C1AG_Collegiate'!AR58+'5C1M_GEO Mid'!AR58+Placeholder_Tallulah!AR58</f>
        <v>0</v>
      </c>
      <c r="AT58" s="90">
        <f>'5C1B_DArbonne'!AS58+'5C1A_Madison'!AS58+'5C1C_Intl High'!AS58+'5C3_UnvView'!AT58+'5C1F_L.C. Charter'!AS58+'5C1E_LFNO'!AS58+'5C1D_NOMMA'!AS58+'5C1AE_Noble Minds'!AS58+'5C1J_Jeff Chamber'!AS58+'5C1Q_Advantage'!AS58+'5C1AF_JCFA-Laf'!AS58+'5C1W_Willow'!AS58+'5C1Z_Lincoln Prep'!AS58+'5C1AA_Laurel'!AS58+'5C1AB_Apex'!AS58+'5C1AC_Smothers'!AS58+'5C1AD_Greater'!AS58+'5C1R_Iberville'!AS58+'5C1N_Delta'!AS58+'5C1S_LC Col Prep'!AS58+'5C1T_Northeast'!AS58+'5C1U_Acadiana Ren'!AS58+'5C1I_LA Key'!AS58+'5C1V_Laf Ren'!AS58+'5C1O_Impact'!AS58+'5C1P_Vision'!AS58+'5C2_LAVCA'!AT58+'5C1H_Southwest'!AS58+'5C1G_JS Clark'!AS58+'5C1AH_BRUP'!AS58+'5C1X_Tangi'!AS58+'5C1Y_GEO'!AS58+'5C1AI_Harmony'!AS58+'5C1AJ_Athlos'!AS58+'5C1AG_Collegiate'!AS58+'5C1M_GEO Mid'!AS58+Placeholder_Tallulah!AS58</f>
        <v>175384</v>
      </c>
      <c r="AU58" s="78">
        <f t="shared" si="1"/>
        <v>0</v>
      </c>
      <c r="AV58" s="87">
        <f t="shared" si="2"/>
        <v>175384</v>
      </c>
      <c r="AW58" s="189"/>
      <c r="AX58" s="74" t="e">
        <f>'5C1B_DArbonne'!AU58+'5C1A_Madison'!AU58+'5C1C_Intl High'!AU58+'5C3_UnvView'!AV58+'5C1F_L.C. Charter'!AU58+'5C1E_LFNO'!AU58+'5C1D_NOMMA'!AU58+'5C1AE_Noble Minds'!AU58+'5C1J_Jeff Chamber'!AU58+'5C1Q_Advantage'!AU58+'5C1AF_JCFA-Laf'!AU58+'5C1W_Willow'!AU58+'5C1Z_Lincoln Prep'!AU58+'5C1AA_Laurel'!AU58+'5C1AB_Apex'!AU58+'5C1AC_Smothers'!AU58+'5C1AD_Greater'!AU58+'5C1R_Iberville'!AU58+'5C1N_Delta'!AU58+'5C1S_LC Col Prep'!AU58+'5C1T_Northeast'!AU58+'5C1U_Acadiana Ren'!AU58+'5C1I_LA Key'!AU58+'5C1V_Laf Ren'!AU58+'5C1O_Impact'!AU58+'5C1P_Vision'!AU58+'5C2_LAVCA'!AV58+'5C1H_Southwest'!AU58+'5C1G_JS Clark'!AU58+'5C1AH_BRUP'!AU58+'5C1X_Tangi'!AU58+'5C1Y_GEO'!AU58+'5C1AI_Harmony'!AU58+'5C1AJ_Athlos'!AU58+'5C1AG_Collegiate'!AU58+'5C1M_GEO Mid'!AU58+Placeholder_Tallulah!#REF!</f>
        <v>#REF!</v>
      </c>
      <c r="AY58" s="74">
        <f t="shared" si="3"/>
        <v>0</v>
      </c>
      <c r="AZ58" s="74" t="e">
        <f t="shared" si="4"/>
        <v>#REF!</v>
      </c>
    </row>
    <row r="59" spans="1:52" ht="16.149999999999999" customHeight="1" x14ac:dyDescent="0.2">
      <c r="A59" s="54">
        <v>53</v>
      </c>
      <c r="B59" s="55" t="s">
        <v>58</v>
      </c>
      <c r="C59" s="319">
        <f>'5C1B_DArbonne'!C59+'5C1A_Madison'!C59+'5C1C_Intl High'!C59+'5C3_UnvView'!C59+'5C1F_L.C. Charter'!C59+'5C1E_LFNO'!C59+'5C1D_NOMMA'!C59+'5C1AE_Noble Minds'!C59+'5C1J_Jeff Chamber'!C59+'5C1Q_Advantage'!C59+'5C1AF_JCFA-Laf'!C59+'5C1W_Willow'!C59+'5C1Z_Lincoln Prep'!C59+'5C1AA_Laurel'!C59+'5C1AB_Apex'!C59+'5C1AC_Smothers'!C59+'5C1AD_Greater'!C59+'5C1R_Iberville'!C59+'5C1N_Delta'!C59+'5C1S_LC Col Prep'!C59+'5C1T_Northeast'!C59+'5C1U_Acadiana Ren'!C59+'5C1I_LA Key'!C59+'5C1V_Laf Ren'!C59+'5C1O_Impact'!C59+'5C1P_Vision'!C59+'5C2_LAVCA'!C59+'5C1H_Southwest'!C59+'5C1G_JS Clark'!C59+'5C1AH_BRUP'!C59+'5C1X_Tangi'!C59+'5C1Y_GEO'!C59+'5C1AI_Harmony'!C59+'5C1AJ_Athlos'!C59+'5C1AG_Collegiate'!C59+'5C1M_GEO Mid'!C59+Placeholder_Tallulah!C59</f>
        <v>0</v>
      </c>
      <c r="D59" s="56">
        <f>'Source Data'!H59</f>
        <v>4674.7758891865669</v>
      </c>
      <c r="E59" s="74">
        <f>'5C1B_DArbonne'!E59+'5C1A_Madison'!E59+'5C1C_Intl High'!E59+'5C3_UnvView'!E59+'5C1F_L.C. Charter'!E59+'5C1E_LFNO'!E59+'5C1D_NOMMA'!E59+'5C1AE_Noble Minds'!E59+'5C1J_Jeff Chamber'!E59+'5C1Q_Advantage'!E59+'5C1AF_JCFA-Laf'!E59+'5C1W_Willow'!E59+'5C1Z_Lincoln Prep'!E59+'5C1AA_Laurel'!E59+'5C1AB_Apex'!E59+'5C1AC_Smothers'!E59+'5C1AD_Greater'!E59+'5C1R_Iberville'!E59+'5C1N_Delta'!E59+'5C1S_LC Col Prep'!E59+'5C1T_Northeast'!E59+'5C1U_Acadiana Ren'!E59+'5C1I_LA Key'!E59+'5C1V_Laf Ren'!E59+'5C1O_Impact'!E59+'5C1P_Vision'!E59+'5C2_LAVCA'!E59+'5C1H_Southwest'!E59+'5C1G_JS Clark'!E59+'5C1AH_BRUP'!E59+'5C1X_Tangi'!E59+'5C1Y_GEO'!E59+'5C1AI_Harmony'!E59+'5C1AJ_Athlos'!E59+'5C1AG_Collegiate'!E59+'5C1M_GEO Mid'!E59+Placeholder_Tallulah!E59</f>
        <v>0</v>
      </c>
      <c r="F59" s="337">
        <f>'5C1B_DArbonne'!F59+'5C1A_Madison'!F59+'5C1C_Intl High'!F59+'5C3_UnvView'!F59+'5C1F_L.C. Charter'!F59+'5C1E_LFNO'!F59+'5C1D_NOMMA'!F59+'5C1AE_Noble Minds'!F59+'5C1J_Jeff Chamber'!F59+'5C1Q_Advantage'!F59+'5C1AF_JCFA-Laf'!F59+'5C1W_Willow'!F59+'5C1Z_Lincoln Prep'!F59+'5C1AA_Laurel'!F59+'5C1AB_Apex'!F59+'5C1AC_Smothers'!F59+'5C1AD_Greater'!F59+'5C1R_Iberville'!F59+'5C1N_Delta'!F59+'5C1S_LC Col Prep'!F59+'5C1T_Northeast'!F59+'5C1U_Acadiana Ren'!F59+'5C1I_LA Key'!F59+'5C1V_Laf Ren'!F59+'5C1O_Impact'!F59+'5C1P_Vision'!F59+'5C2_LAVCA'!F59+'5C1H_Southwest'!F59+'5C1G_JS Clark'!F59+'5C1AH_BRUP'!F59+'5C1X_Tangi'!F59+'5C1Y_GEO'!F59+'5C1AI_Harmony'!F59+'5C1AJ_Athlos'!F59+'5C1AG_Collegiate'!F59+'5C1M_GEO Mid'!F59+Placeholder_Tallulah!F59</f>
        <v>0</v>
      </c>
      <c r="G59" s="56">
        <f>'Source Data'!I59</f>
        <v>663.32493479155164</v>
      </c>
      <c r="H59" s="74">
        <f>'5C1B_DArbonne'!H59+'5C1A_Madison'!H59+'5C1C_Intl High'!H59+'5C3_UnvView'!H59+'5C1F_L.C. Charter'!H59+'5C1E_LFNO'!H59+'5C1D_NOMMA'!H59+'5C1AE_Noble Minds'!H59+'5C1J_Jeff Chamber'!H59+'5C1Q_Advantage'!H59+'5C1AF_JCFA-Laf'!H59+'5C1W_Willow'!H59+'5C1Z_Lincoln Prep'!H59+'5C1AA_Laurel'!H59+'5C1AB_Apex'!H59+'5C1AC_Smothers'!H59+'5C1AD_Greater'!H59+'5C1R_Iberville'!H59+'5C1N_Delta'!H59+'5C1S_LC Col Prep'!H59+'5C1T_Northeast'!H59+'5C1U_Acadiana Ren'!H59+'5C1I_LA Key'!H59+'5C1V_Laf Ren'!H59+'5C1O_Impact'!H59+'5C1P_Vision'!H59+'5C2_LAVCA'!H59+'5C1H_Southwest'!H59+'5C1G_JS Clark'!H59+'5C1AH_BRUP'!H59+'5C1X_Tangi'!H59+'5C1Y_GEO'!H59+'5C1AI_Harmony'!H59+'5C1AJ_Athlos'!H59+'5C1AG_Collegiate'!H59+'5C1M_GEO Mid'!H59+Placeholder_Tallulah!H59</f>
        <v>0</v>
      </c>
      <c r="I59" s="337">
        <f>'5C1B_DArbonne'!I59+'5C1A_Madison'!I59+'5C1C_Intl High'!I59+'5C3_UnvView'!I59+'5C1F_L.C. Charter'!I59+'5C1E_LFNO'!I59+'5C1D_NOMMA'!I59+'5C1AE_Noble Minds'!I59+'5C1J_Jeff Chamber'!I59+'5C1Q_Advantage'!I59+'5C1AF_JCFA-Laf'!I59+'5C1W_Willow'!I59+'5C1Z_Lincoln Prep'!I59+'5C1AA_Laurel'!I59+'5C1AB_Apex'!I59+'5C1AC_Smothers'!I59+'5C1AD_Greater'!I59+'5C1R_Iberville'!I59+'5C1N_Delta'!I59+'5C1S_LC Col Prep'!I59+'5C1T_Northeast'!I59+'5C1U_Acadiana Ren'!I59+'5C1I_LA Key'!I59+'5C1V_Laf Ren'!I59+'5C1O_Impact'!I59+'5C1P_Vision'!I59+'5C2_LAVCA'!I59+'5C1H_Southwest'!I59+'5C1G_JS Clark'!I59+'5C1AH_BRUP'!I59+'5C1X_Tangi'!I59+'5C1Y_GEO'!I59+'5C1AI_Harmony'!I59+'5C1AJ_Athlos'!I59+'5C1AG_Collegiate'!I59+'5C1M_GEO Mid'!I59+Placeholder_Tallulah!I59</f>
        <v>0</v>
      </c>
      <c r="J59" s="56">
        <f>'Source Data'!J59</f>
        <v>180.90680039769586</v>
      </c>
      <c r="K59" s="74">
        <f>'5C1B_DArbonne'!K59+'5C1A_Madison'!K59+'5C1C_Intl High'!K59+'5C3_UnvView'!K59+'5C1F_L.C. Charter'!K59+'5C1E_LFNO'!K59+'5C1D_NOMMA'!K59+'5C1AE_Noble Minds'!K59+'5C1J_Jeff Chamber'!K59+'5C1Q_Advantage'!K59+'5C1AF_JCFA-Laf'!K59+'5C1W_Willow'!K59+'5C1Z_Lincoln Prep'!K59+'5C1AA_Laurel'!K59+'5C1AB_Apex'!K59+'5C1AC_Smothers'!K59+'5C1AD_Greater'!K59+'5C1R_Iberville'!K59+'5C1N_Delta'!K59+'5C1S_LC Col Prep'!K59+'5C1T_Northeast'!K59+'5C1U_Acadiana Ren'!K59+'5C1I_LA Key'!K59+'5C1V_Laf Ren'!K59+'5C1O_Impact'!K59+'5C1P_Vision'!K59+'5C2_LAVCA'!K59+'5C1H_Southwest'!K59+'5C1G_JS Clark'!K59+'5C1AH_BRUP'!K59+'5C1X_Tangi'!K59+'5C1Y_GEO'!K59+'5C1AI_Harmony'!K59+'5C1AJ_Athlos'!K59+'5C1AG_Collegiate'!K59+'5C1M_GEO Mid'!K59+Placeholder_Tallulah!K59</f>
        <v>0</v>
      </c>
      <c r="L59" s="337">
        <f>'5C1B_DArbonne'!L59+'5C1A_Madison'!L59+'5C1C_Intl High'!L59+'5C3_UnvView'!L59+'5C1F_L.C. Charter'!L59+'5C1E_LFNO'!L59+'5C1D_NOMMA'!L59+'5C1AE_Noble Minds'!L59+'5C1J_Jeff Chamber'!L59+'5C1Q_Advantage'!L59+'5C1AF_JCFA-Laf'!L59+'5C1W_Willow'!L59+'5C1Z_Lincoln Prep'!L59+'5C1AA_Laurel'!L59+'5C1AB_Apex'!L59+'5C1AC_Smothers'!L59+'5C1AD_Greater'!L59+'5C1R_Iberville'!L59+'5C1N_Delta'!L59+'5C1S_LC Col Prep'!L59+'5C1T_Northeast'!L59+'5C1U_Acadiana Ren'!L59+'5C1I_LA Key'!L59+'5C1V_Laf Ren'!L59+'5C1O_Impact'!L59+'5C1P_Vision'!L59+'5C2_LAVCA'!L59+'5C1H_Southwest'!L59+'5C1G_JS Clark'!L59+'5C1AH_BRUP'!L59+'5C1X_Tangi'!L59+'5C1Y_GEO'!L59+'5C1AI_Harmony'!L59+'5C1AJ_Athlos'!L59+'5C1AG_Collegiate'!L59+'5C1M_GEO Mid'!L59+Placeholder_Tallulah!L59</f>
        <v>0</v>
      </c>
      <c r="M59" s="56">
        <f>'Source Data'!K59</f>
        <v>4522.670009942397</v>
      </c>
      <c r="N59" s="74">
        <f>'5C1B_DArbonne'!N59+'5C1A_Madison'!N59+'5C1C_Intl High'!N59+'5C3_UnvView'!N59+'5C1F_L.C. Charter'!N59+'5C1E_LFNO'!N59+'5C1D_NOMMA'!N59+'5C1AE_Noble Minds'!N59+'5C1J_Jeff Chamber'!N59+'5C1Q_Advantage'!N59+'5C1AF_JCFA-Laf'!N59+'5C1W_Willow'!N59+'5C1Z_Lincoln Prep'!N59+'5C1AA_Laurel'!N59+'5C1AB_Apex'!N59+'5C1AC_Smothers'!N59+'5C1AD_Greater'!N59+'5C1R_Iberville'!N59+'5C1N_Delta'!N59+'5C1S_LC Col Prep'!N59+'5C1T_Northeast'!N59+'5C1U_Acadiana Ren'!N59+'5C1I_LA Key'!N59+'5C1V_Laf Ren'!N59+'5C1O_Impact'!N59+'5C1P_Vision'!N59+'5C2_LAVCA'!N59+'5C1H_Southwest'!N59+'5C1G_JS Clark'!N59+'5C1AH_BRUP'!N59+'5C1X_Tangi'!N59+'5C1Y_GEO'!N59+'5C1AI_Harmony'!N59+'5C1AJ_Athlos'!N59+'5C1AG_Collegiate'!N59+'5C1M_GEO Mid'!N59+Placeholder_Tallulah!N59</f>
        <v>0</v>
      </c>
      <c r="O59" s="337">
        <f>'5C1B_DArbonne'!O59+'5C1A_Madison'!O59+'5C1C_Intl High'!O59+'5C3_UnvView'!O59+'5C1F_L.C. Charter'!O59+'5C1E_LFNO'!O59+'5C1D_NOMMA'!O59+'5C1AE_Noble Minds'!O59+'5C1J_Jeff Chamber'!O59+'5C1Q_Advantage'!O59+'5C1AF_JCFA-Laf'!O59+'5C1W_Willow'!O59+'5C1Z_Lincoln Prep'!O59+'5C1AA_Laurel'!O59+'5C1AB_Apex'!O59+'5C1AC_Smothers'!O59+'5C1AD_Greater'!O59+'5C1R_Iberville'!O59+'5C1N_Delta'!O59+'5C1S_LC Col Prep'!O59+'5C1T_Northeast'!O59+'5C1U_Acadiana Ren'!O59+'5C1I_LA Key'!O59+'5C1V_Laf Ren'!O59+'5C1O_Impact'!O59+'5C1P_Vision'!O59+'5C2_LAVCA'!O59+'5C1H_Southwest'!O59+'5C1G_JS Clark'!O59+'5C1AH_BRUP'!O59+'5C1X_Tangi'!O59+'5C1Y_GEO'!O59+'5C1AI_Harmony'!O59+'5C1AJ_Athlos'!O59+'5C1AG_Collegiate'!O59+'5C1M_GEO Mid'!O59+Placeholder_Tallulah!O59</f>
        <v>0</v>
      </c>
      <c r="P59" s="56">
        <f>'Source Data'!L59</f>
        <v>1809.0680039769588</v>
      </c>
      <c r="Q59" s="74">
        <f>'5C1B_DArbonne'!Q59+'5C1A_Madison'!Q59+'5C1C_Intl High'!Q59+'5C3_UnvView'!Q59+'5C1F_L.C. Charter'!Q59+'5C1E_LFNO'!Q59+'5C1D_NOMMA'!Q59+'5C1AE_Noble Minds'!Q59+'5C1J_Jeff Chamber'!Q59+'5C1Q_Advantage'!Q59+'5C1AF_JCFA-Laf'!Q59+'5C1W_Willow'!Q59+'5C1Z_Lincoln Prep'!Q59+'5C1AA_Laurel'!Q59+'5C1AB_Apex'!Q59+'5C1AC_Smothers'!Q59+'5C1AD_Greater'!Q59+'5C1R_Iberville'!Q59+'5C1N_Delta'!Q59+'5C1S_LC Col Prep'!Q59+'5C1T_Northeast'!Q59+'5C1U_Acadiana Ren'!Q59+'5C1I_LA Key'!Q59+'5C1V_Laf Ren'!Q59+'5C1O_Impact'!Q59+'5C1P_Vision'!Q59+'5C2_LAVCA'!Q59+'5C1H_Southwest'!Q59+'5C1G_JS Clark'!Q59+'5C1AH_BRUP'!Q59+'5C1X_Tangi'!Q59+'5C1Y_GEO'!Q59+'5C1AI_Harmony'!Q59+'5C1AJ_Athlos'!Q59+'5C1AG_Collegiate'!Q59+'5C1M_GEO Mid'!Q59+Placeholder_Tallulah!Q59</f>
        <v>0</v>
      </c>
      <c r="R59" s="93">
        <f>'5C1B_DArbonne'!R59+'5C1A_Madison'!R59+'5C1C_Intl High'!R59+'5C3_UnvView'!R59+'5C1F_L.C. Charter'!R59+'5C1E_LFNO'!R59+'5C1D_NOMMA'!R59+'5C1AE_Noble Minds'!R59+'5C1J_Jeff Chamber'!R59+'5C1Q_Advantage'!R59+'5C1AF_JCFA-Laf'!R59+'5C1W_Willow'!R59+'5C1Z_Lincoln Prep'!R59+'5C1AA_Laurel'!R59+'5C1AB_Apex'!R59+'5C1AC_Smothers'!R59+'5C1AD_Greater'!R59+'5C1R_Iberville'!R59+'5C1N_Delta'!R59+'5C1S_LC Col Prep'!R59+'5C1T_Northeast'!R59+'5C1U_Acadiana Ren'!R59+'5C1I_LA Key'!R59+'5C1V_Laf Ren'!R59+'5C1O_Impact'!R59+'5C1P_Vision'!R59+'5C2_LAVCA'!R59+'5C1H_Southwest'!R59+'5C1G_JS Clark'!R59+'5C1AH_BRUP'!R59+'5C1X_Tangi'!R59+'5C1Y_GEO'!R59+'5C1AI_Harmony'!R59+'5C1AJ_Athlos'!R59+'5C1AG_Collegiate'!R59+'5C1M_GEO Mid'!R59+Placeholder_Tallulah!R59</f>
        <v>2914132</v>
      </c>
      <c r="S59" s="1373">
        <f>'5C3_UnvView'!S59+'5C2_LAVCA'!S59</f>
        <v>131020</v>
      </c>
      <c r="T59" s="56">
        <f>'5C1B_DArbonne'!S59+'5C1A_Madison'!S59+'5C1C_Intl High'!S59+'5C3_UnvView'!T59+'5C1F_L.C. Charter'!S59+'5C1E_LFNO'!S59+'5C1D_NOMMA'!S59+'5C1AE_Noble Minds'!S59+'5C1J_Jeff Chamber'!S59+'5C1Q_Advantage'!S59+'5C1AF_JCFA-Laf'!S59+'5C1W_Willow'!S59+'5C1Z_Lincoln Prep'!S59+'5C1AA_Laurel'!S59+'5C1AB_Apex'!S59+'5C1AC_Smothers'!S59+'5C1AD_Greater'!S59+'5C1R_Iberville'!S59+'5C1N_Delta'!S59+'5C1S_LC Col Prep'!S59+'5C1T_Northeast'!S59+'5C1U_Acadiana Ren'!S59+'5C1I_LA Key'!S59+'5C1V_Laf Ren'!S59+'5C1O_Impact'!S59+'5C1P_Vision'!S59+'5C2_LAVCA'!T59+'5C1H_Southwest'!S59+'5C1G_JS Clark'!S59+'5C1AH_BRUP'!S59+'5C1X_Tangi'!S59+'5C1Y_GEO'!S59+'5C1AI_Harmony'!S59+'5C1AJ_Athlos'!S59+'5C1AG_Collegiate'!S59+'5C1M_GEO Mid'!S59+Placeholder_Tallulah!S59</f>
        <v>0</v>
      </c>
      <c r="U59" s="56">
        <f>'5C1B_DArbonne'!T59+'5C1A_Madison'!T59+'5C1C_Intl High'!T59+'5C3_UnvView'!U59+'5C1F_L.C. Charter'!T59+'5C1E_LFNO'!T59+'5C1D_NOMMA'!T59+'5C1AE_Noble Minds'!T59+'5C1J_Jeff Chamber'!T59+'5C1Q_Advantage'!T59+'5C1AF_JCFA-Laf'!T59+'5C1W_Willow'!T59+'5C1Z_Lincoln Prep'!T59+'5C1AA_Laurel'!T59+'5C1AB_Apex'!T59+'5C1AC_Smothers'!T59+'5C1AD_Greater'!T59+'5C1R_Iberville'!T59+'5C1N_Delta'!T59+'5C1S_LC Col Prep'!T59+'5C1T_Northeast'!T59+'5C1U_Acadiana Ren'!T59+'5C1I_LA Key'!T59+'5C1V_Laf Ren'!T59+'5C1O_Impact'!T59+'5C1P_Vision'!T59+'5C2_LAVCA'!U59+'5C1H_Southwest'!T59+'5C1G_JS Clark'!T59+'5C1AH_BRUP'!T59+'5C1X_Tangi'!T59+'5C1Y_GEO'!T59+'5C1AI_Harmony'!T59+'5C1AJ_Athlos'!T59+'5C1AG_Collegiate'!T59+'5C1M_GEO Mid'!T59+Placeholder_Tallulah!T59</f>
        <v>0</v>
      </c>
      <c r="V59" s="57">
        <f>'5C1B_DArbonne'!U59+'5C1A_Madison'!U59+'5C1C_Intl High'!U59+'5C3_UnvView'!V59+'5C1F_L.C. Charter'!U59+'5C1E_LFNO'!U59+'5C1D_NOMMA'!U59+'5C1AE_Noble Minds'!U59+'5C1J_Jeff Chamber'!U59+'5C1Q_Advantage'!U59+'5C1AF_JCFA-Laf'!U59+'5C1W_Willow'!U59+'5C1Z_Lincoln Prep'!U59+'5C1AA_Laurel'!U59+'5C1AB_Apex'!U59+'5C1AC_Smothers'!U59+'5C1AD_Greater'!U59+'5C1R_Iberville'!U59+'5C1N_Delta'!U59+'5C1S_LC Col Prep'!U59+'5C1T_Northeast'!U59+'5C1U_Acadiana Ren'!U59+'5C1I_LA Key'!U59+'5C1V_Laf Ren'!U59+'5C1O_Impact'!U59+'5C1P_Vision'!U59+'5C2_LAVCA'!V59+'5C1H_Southwest'!U59+'5C1G_JS Clark'!U59+'5C1AH_BRUP'!U59+'5C1X_Tangi'!U59+'5C1Y_GEO'!U59+'5C1AI_Harmony'!U59+'5C1AJ_Athlos'!U59+'5C1AG_Collegiate'!U59+'5C1M_GEO Mid'!U59+Placeholder_Tallulah!U59</f>
        <v>0</v>
      </c>
      <c r="W59" s="93">
        <f>'5C1B_DArbonne'!V59+'5C1A_Madison'!V59+'5C1C_Intl High'!V59+'5C3_UnvView'!W59+'5C1F_L.C. Charter'!V59+'5C1E_LFNO'!V59+'5C1D_NOMMA'!V59+'5C1AE_Noble Minds'!V59+'5C1J_Jeff Chamber'!V59+'5C1Q_Advantage'!V59+'5C1AF_JCFA-Laf'!V59+'5C1W_Willow'!V59+'5C1Z_Lincoln Prep'!V59+'5C1AA_Laurel'!V59+'5C1AB_Apex'!V59+'5C1AC_Smothers'!V59+'5C1AD_Greater'!V59+'5C1R_Iberville'!V59+'5C1N_Delta'!V59+'5C1S_LC Col Prep'!V59+'5C1T_Northeast'!V59+'5C1U_Acadiana Ren'!V59+'5C1I_LA Key'!V59+'5C1V_Laf Ren'!V59+'5C1O_Impact'!V59+'5C1P_Vision'!V59+'5C2_LAVCA'!W59+'5C1H_Southwest'!V59+'5C1G_JS Clark'!V59+'5C1AH_BRUP'!V59+'5C1X_Tangi'!V59+'5C1Y_GEO'!V59+'5C1AI_Harmony'!V59+'5C1AJ_Athlos'!V59+'5C1AG_Collegiate'!V59+'5C1M_GEO Mid'!V59+Placeholder_Tallulah!V59</f>
        <v>0</v>
      </c>
      <c r="X59" s="74">
        <f>'5C1B_DArbonne'!W59+'5C1A_Madison'!W59+'5C1C_Intl High'!W59+'5C3_UnvView'!X59+'5C1F_L.C. Charter'!W59+'5C1E_LFNO'!W59+'5C1D_NOMMA'!W59+'5C1AE_Noble Minds'!W59+'5C1J_Jeff Chamber'!W59+'5C1Q_Advantage'!W59+'5C1AF_JCFA-Laf'!W59+'5C1W_Willow'!W59+'5C1Z_Lincoln Prep'!W59+'5C1AA_Laurel'!W59+'5C1AB_Apex'!W59+'5C1AC_Smothers'!W59+'5C1AD_Greater'!W59+'5C1R_Iberville'!W59+'5C1N_Delta'!W59+'5C1S_LC Col Prep'!W59+'5C1T_Northeast'!W59+'5C1U_Acadiana Ren'!W59+'5C1I_LA Key'!W59+'5C1V_Laf Ren'!W59+'5C1O_Impact'!W59+'5C1P_Vision'!W59+'5C2_LAVCA'!X59+'5C1H_Southwest'!W59+'5C1G_JS Clark'!W59+'5C1AH_BRUP'!W59+'5C1X_Tangi'!W59+'5C1Y_GEO'!W59+'5C1AI_Harmony'!W59+'5C1AJ_Athlos'!W59+'5C1AG_Collegiate'!W59+'5C1M_GEO Mid'!W59+Placeholder_Tallulah!W59</f>
        <v>0</v>
      </c>
      <c r="Y59" s="93">
        <f>'5C1B_DArbonne'!X59+'5C1A_Madison'!X59+'5C1C_Intl High'!X59+'5C3_UnvView'!Y59+'5C1F_L.C. Charter'!X59+'5C1E_LFNO'!X59+'5C1D_NOMMA'!X59+'5C1AE_Noble Minds'!X59+'5C1J_Jeff Chamber'!X59+'5C1Q_Advantage'!X59+'5C1AF_JCFA-Laf'!X59+'5C1W_Willow'!X59+'5C1Z_Lincoln Prep'!X59+'5C1AA_Laurel'!X59+'5C1AB_Apex'!X59+'5C1AC_Smothers'!X59+'5C1AD_Greater'!X59+'5C1R_Iberville'!X59+'5C1N_Delta'!X59+'5C1S_LC Col Prep'!X59+'5C1T_Northeast'!X59+'5C1U_Acadiana Ren'!X59+'5C1I_LA Key'!X59+'5C1V_Laf Ren'!X59+'5C1O_Impact'!X59+'5C1P_Vision'!X59+'5C2_LAVCA'!Y59+'5C1H_Southwest'!X59+'5C1G_JS Clark'!X59+'5C1AH_BRUP'!X59+'5C1X_Tangi'!X59+'5C1Y_GEO'!X59+'5C1AI_Harmony'!X59+'5C1AJ_Athlos'!X59+'5C1AG_Collegiate'!X59+'5C1M_GEO Mid'!X59+Placeholder_Tallulah!X59</f>
        <v>0</v>
      </c>
      <c r="Z59" s="56">
        <f>'5C1B_DArbonne'!Y59+'5C1A_Madison'!Y59+'5C1C_Intl High'!Y59+'5C3_UnvView'!Z59+'5C1F_L.C. Charter'!Y59+'5C1E_LFNO'!Y59+'5C1D_NOMMA'!Y59+'5C1AE_Noble Minds'!Y59+'5C1J_Jeff Chamber'!Y59+'5C1Q_Advantage'!Y59+'5C1AF_JCFA-Laf'!Y59+'5C1W_Willow'!Y59+'5C1Z_Lincoln Prep'!Y59+'5C1AA_Laurel'!Y59+'5C1AB_Apex'!Y59+'5C1AC_Smothers'!Y59+'5C1AD_Greater'!Y59+'5C1R_Iberville'!Y59+'5C1N_Delta'!Y59+'5C1S_LC Col Prep'!Y59+'5C1T_Northeast'!Y59+'5C1U_Acadiana Ren'!Y59+'5C1I_LA Key'!Y59+'5C1V_Laf Ren'!Y59+'5C1O_Impact'!Y59+'5C1P_Vision'!Y59+'5C2_LAVCA'!Z59+'5C1H_Southwest'!Y59+'5C1G_JS Clark'!Y59+'5C1AH_BRUP'!Y59+'5C1X_Tangi'!Y59+'5C1Y_GEO'!Y59+'5C1AI_Harmony'!Y59+'5C1AJ_Athlos'!Y59+'5C1AG_Collegiate'!Y59+'5C1M_GEO Mid'!Y59+Placeholder_Tallulah!Y59</f>
        <v>0</v>
      </c>
      <c r="AA59" s="93">
        <f>'5C1B_DArbonne'!Z59+'5C1A_Madison'!Z59+'5C1C_Intl High'!Z59+'5C3_UnvView'!AA59+'5C1F_L.C. Charter'!Z59+'5C1E_LFNO'!Z59+'5C1D_NOMMA'!Z59+'5C1AE_Noble Minds'!Z59+'5C1J_Jeff Chamber'!Z59+'5C1Q_Advantage'!Z59+'5C1AF_JCFA-Laf'!Z59+'5C1W_Willow'!Z59+'5C1Z_Lincoln Prep'!Z59+'5C1AA_Laurel'!Z59+'5C1AB_Apex'!Z59+'5C1AC_Smothers'!Z59+'5C1AD_Greater'!Z59+'5C1R_Iberville'!Z59+'5C1N_Delta'!Z59+'5C1S_LC Col Prep'!Z59+'5C1T_Northeast'!Z59+'5C1U_Acadiana Ren'!Z59+'5C1I_LA Key'!Z59+'5C1V_Laf Ren'!Z59+'5C1O_Impact'!Z59+'5C1P_Vision'!Z59+'5C2_LAVCA'!AA59+'5C1H_Southwest'!Z59+'5C1G_JS Clark'!Z59+'5C1AH_BRUP'!Z59+'5C1X_Tangi'!Z59+'5C1Y_GEO'!Z59+'5C1AI_Harmony'!Z59+'5C1AJ_Athlos'!Z59+'5C1AG_Collegiate'!Z59+'5C1M_GEO Mid'!Z59+Placeholder_Tallulah!Z59</f>
        <v>0</v>
      </c>
      <c r="AB59" s="56">
        <f>'5C1B_DArbonne'!AA59+'5C1A_Madison'!AA59+'5C1C_Intl High'!AA59+'5C3_UnvView'!AB59+'5C1F_L.C. Charter'!AA59+'5C1E_LFNO'!AA59+'5C1D_NOMMA'!AA59+'5C1AE_Noble Minds'!AA59+'5C1J_Jeff Chamber'!AA59+'5C1Q_Advantage'!AA59+'5C1AF_JCFA-Laf'!AA59+'5C1W_Willow'!AA59+'5C1Z_Lincoln Prep'!AA59+'5C1AA_Laurel'!AA59+'5C1AB_Apex'!AA59+'5C1AC_Smothers'!AA59+'5C1AD_Greater'!AA59+'5C1R_Iberville'!AA59+'5C1N_Delta'!AA59+'5C1S_LC Col Prep'!AA59+'5C1T_Northeast'!AA59+'5C1U_Acadiana Ren'!AA59+'5C1I_LA Key'!AA59+'5C1V_Laf Ren'!AA59+'5C1O_Impact'!AA59+'5C1P_Vision'!AA59+'5C2_LAVCA'!AB59+'5C1H_Southwest'!AA59+'5C1G_JS Clark'!AA59+'5C1AH_BRUP'!AA59+'5C1X_Tangi'!AA59+'5C1Y_GEO'!AA59+'5C1AI_Harmony'!AA59+'5C1AJ_Athlos'!AA59+'5C1AG_Collegiate'!AA59+'5C1M_GEO Mid'!AA59+Placeholder_Tallulah!AA59</f>
        <v>0</v>
      </c>
      <c r="AC59" s="56">
        <f>'5C1B_DArbonne'!AB59+'5C1A_Madison'!AB59+'5C1C_Intl High'!AB59+'5C3_UnvView'!AC59+'5C1F_L.C. Charter'!AB59+'5C1E_LFNO'!AB59+'5C1D_NOMMA'!AB59+'5C1AE_Noble Minds'!AB59+'5C1J_Jeff Chamber'!AB59+'5C1Q_Advantage'!AB59+'5C1AF_JCFA-Laf'!AB59+'5C1W_Willow'!AB59+'5C1Z_Lincoln Prep'!AB59+'5C1AA_Laurel'!AB59+'5C1AB_Apex'!AB59+'5C1AC_Smothers'!AB59+'5C1AD_Greater'!AB59+'5C1R_Iberville'!AB59+'5C1N_Delta'!AB59+'5C1S_LC Col Prep'!AB59+'5C1T_Northeast'!AB59+'5C1U_Acadiana Ren'!AB59+'5C1I_LA Key'!AB59+'5C1V_Laf Ren'!AB59+'5C1O_Impact'!AB59+'5C1P_Vision'!AB59+'5C2_LAVCA'!AC59+'5C1H_Southwest'!AB59+'5C1G_JS Clark'!AB59+'5C1AH_BRUP'!AB59+'5C1X_Tangi'!AB59+'5C1Y_GEO'!AB59+'5C1AI_Harmony'!AB59+'5C1AJ_Athlos'!AB59+'5C1AG_Collegiate'!AB59+'5C1M_GEO Mid'!AB59+Placeholder_Tallulah!AB59</f>
        <v>0</v>
      </c>
      <c r="AD59" s="93">
        <f>'5C1B_DArbonne'!AC59+'5C1A_Madison'!AC59+'5C1C_Intl High'!AC59+'5C3_UnvView'!AD59+'5C1F_L.C. Charter'!AC59+'5C1E_LFNO'!AC59+'5C1D_NOMMA'!AC59+'5C1AE_Noble Minds'!AC59+'5C1J_Jeff Chamber'!AC59+'5C1Q_Advantage'!AC59+'5C1AF_JCFA-Laf'!AC59+'5C1W_Willow'!AC59+'5C1Z_Lincoln Prep'!AC59+'5C1AA_Laurel'!AC59+'5C1AB_Apex'!AC59+'5C1AC_Smothers'!AC59+'5C1AD_Greater'!AC59+'5C1R_Iberville'!AC59+'5C1N_Delta'!AC59+'5C1S_LC Col Prep'!AC59+'5C1T_Northeast'!AC59+'5C1U_Acadiana Ren'!AC59+'5C1I_LA Key'!AC59+'5C1V_Laf Ren'!AC59+'5C1O_Impact'!AC59+'5C1P_Vision'!AC59+'5C2_LAVCA'!AD59+'5C1H_Southwest'!AC59+'5C1G_JS Clark'!AC59+'5C1AH_BRUP'!AC59+'5C1X_Tangi'!AC59+'5C1Y_GEO'!AC59+'5C1AI_Harmony'!AC59+'5C1AJ_Athlos'!AC59+'5C1AG_Collegiate'!AC59+'5C1M_GEO Mid'!AC59+Placeholder_Tallulah!AC59</f>
        <v>0</v>
      </c>
      <c r="AE59" s="97">
        <f>'5C1B_DArbonne'!AD59+'5C1A_Madison'!AD59+'5C1C_Intl High'!AD59+'5C3_UnvView'!AE59+'5C1F_L.C. Charter'!AD59+'5C1E_LFNO'!AD59+'5C1D_NOMMA'!AD59+'5C1AE_Noble Minds'!AD59+'5C1J_Jeff Chamber'!AD59+'5C1Q_Advantage'!AD59+'5C1AF_JCFA-Laf'!AD59+'5C1W_Willow'!AD59+'5C1Z_Lincoln Prep'!AD59+'5C1AA_Laurel'!AD59+'5C1AB_Apex'!AD59+'5C1AC_Smothers'!AD59+'5C1AD_Greater'!AD59+'5C1R_Iberville'!AD59+'5C1N_Delta'!AD59+'5C1S_LC Col Prep'!AD59+'5C1T_Northeast'!AD59+'5C1U_Acadiana Ren'!AD59+'5C1I_LA Key'!AD59+'5C1V_Laf Ren'!AD59+'5C1O_Impact'!AD59+'5C1P_Vision'!AD59+'5C2_LAVCA'!AE59+'5C1H_Southwest'!AD59+'5C1G_JS Clark'!AD59+'5C1AH_BRUP'!AD59+'5C1X_Tangi'!AD59+'5C1Y_GEO'!AD59+'5C1AI_Harmony'!AD59+'5C1AJ_Athlos'!AD59+'5C1AG_Collegiate'!AD59+'5C1M_GEO Mid'!AD59+Placeholder_Tallulah!AD59</f>
        <v>0</v>
      </c>
      <c r="AF59" s="75">
        <f>'Source Data'!N59</f>
        <v>2690</v>
      </c>
      <c r="AG59" s="90">
        <f>'5C1B_DArbonne'!AF59+'5C1A_Madison'!AF59+'5C1C_Intl High'!AF59+'5C3_UnvView'!AG59+'5C1F_L.C. Charter'!AF59+'5C1E_LFNO'!AF59+'5C1D_NOMMA'!AF59+'5C1AE_Noble Minds'!AF59+'5C1J_Jeff Chamber'!AF59+'5C1Q_Advantage'!AF59+'5C1AF_JCFA-Laf'!AF59+'5C1W_Willow'!AF59+'5C1Z_Lincoln Prep'!AF59+'5C1AA_Laurel'!AF59+'5C1AB_Apex'!AF59+'5C1AC_Smothers'!AF59+'5C1AD_Greater'!AF59+'5C1R_Iberville'!AF59+'5C1N_Delta'!AF59+'5C1S_LC Col Prep'!AF59+'5C1T_Northeast'!AF59+'5C1U_Acadiana Ren'!AF59+'5C1I_LA Key'!AF59+'5C1V_Laf Ren'!AF59+'5C1O_Impact'!AF59+'5C1P_Vision'!AF59+'5C2_LAVCA'!AG59+'5C1H_Southwest'!AF59+'5C1G_JS Clark'!AF59+'5C1AH_BRUP'!AF59+'5C1X_Tangi'!AF59+'5C1Y_GEO'!AF59+'5C1AI_Harmony'!AF59+'5C1AJ_Athlos'!AF59+'5C1AG_Collegiate'!AF59+'5C1M_GEO Mid'!AF59+Placeholder_Tallulah!AF59</f>
        <v>0</v>
      </c>
      <c r="AH59" s="319">
        <f>'5C1B_DArbonne'!AG59+'5C1A_Madison'!AG59+'5C1C_Intl High'!AG59+'5C3_UnvView'!AH59+'5C1F_L.C. Charter'!AG59+'5C1E_LFNO'!AG59+'5C1D_NOMMA'!AG59+'5C1AE_Noble Minds'!AG59+'5C1J_Jeff Chamber'!AG59+'5C1Q_Advantage'!AG59+'5C1AF_JCFA-Laf'!AG59+'5C1W_Willow'!AG59+'5C1Z_Lincoln Prep'!AG59+'5C1AA_Laurel'!AG59+'5C1AB_Apex'!AG59+'5C1AC_Smothers'!AG59+'5C1AD_Greater'!AG59+'5C1R_Iberville'!AG59+'5C1N_Delta'!AG59+'5C1S_LC Col Prep'!AG59+'5C1T_Northeast'!AG59+'5C1U_Acadiana Ren'!AG59+'5C1I_LA Key'!AG59+'5C1V_Laf Ren'!AG59+'5C1O_Impact'!AG59+'5C1P_Vision'!AG59+'5C2_LAVCA'!AH59+'5C1H_Southwest'!AG59+'5C1G_JS Clark'!AG59+'5C1AH_BRUP'!AG59+'5C1X_Tangi'!AG59+'5C1Y_GEO'!AG59+'5C1AI_Harmony'!AG59+'5C1AJ_Athlos'!AG59+'5C1AG_Collegiate'!AG59+'5C1M_GEO Mid'!AG59+Placeholder_Tallulah!AG59</f>
        <v>0</v>
      </c>
      <c r="AI59" s="75">
        <f>'5C1B_DArbonne'!AH59+'5C1A_Madison'!AH59+'5C1C_Intl High'!AH59+'5C3_UnvView'!AI59+'5C1F_L.C. Charter'!AH59+'5C1E_LFNO'!AH59+'5C1D_NOMMA'!AH59+'5C1AE_Noble Minds'!AH59+'5C1J_Jeff Chamber'!AH59+'5C1Q_Advantage'!AH59+'5C1AF_JCFA-Laf'!AH59+'5C1W_Willow'!AH59+'5C1Z_Lincoln Prep'!AH59+'5C1AA_Laurel'!AH59+'5C1AB_Apex'!AH59+'5C1AC_Smothers'!AH59+'5C1AD_Greater'!AH59+'5C1R_Iberville'!AH59+'5C1N_Delta'!AH59+'5C1S_LC Col Prep'!AH59+'5C1T_Northeast'!AH59+'5C1U_Acadiana Ren'!AH59+'5C1I_LA Key'!AH59+'5C1V_Laf Ren'!AH59+'5C1O_Impact'!AH59+'5C1P_Vision'!AH59+'5C2_LAVCA'!AI59+'5C1H_Southwest'!AH59+'5C1G_JS Clark'!AH59+'5C1AH_BRUP'!AH59+'5C1X_Tangi'!AH59+'5C1Y_GEO'!AH59+'5C1AI_Harmony'!AH59+'5C1AJ_Athlos'!AH59+'5C1AG_Collegiate'!AH59+'5C1M_GEO Mid'!AH59+Placeholder_Tallulah!AH59</f>
        <v>0</v>
      </c>
      <c r="AJ59" s="319">
        <f>'5C1B_DArbonne'!AI59+'5C1A_Madison'!AI59+'5C1C_Intl High'!AI59+'5C3_UnvView'!AJ59+'5C1F_L.C. Charter'!AI59+'5C1E_LFNO'!AI59+'5C1D_NOMMA'!AI59+'5C1AE_Noble Minds'!AI59+'5C1J_Jeff Chamber'!AI59+'5C1Q_Advantage'!AI59+'5C1AF_JCFA-Laf'!AI59+'5C1W_Willow'!AI59+'5C1Z_Lincoln Prep'!AI59+'5C1AA_Laurel'!AI59+'5C1AB_Apex'!AI59+'5C1AC_Smothers'!AI59+'5C1AD_Greater'!AI59+'5C1R_Iberville'!AI59+'5C1N_Delta'!AI59+'5C1S_LC Col Prep'!AI59+'5C1T_Northeast'!AI59+'5C1U_Acadiana Ren'!AI59+'5C1I_LA Key'!AI59+'5C1V_Laf Ren'!AI59+'5C1O_Impact'!AI59+'5C1P_Vision'!AI59+'5C2_LAVCA'!AJ59+'5C1H_Southwest'!AI59+'5C1G_JS Clark'!AI59+'5C1AH_BRUP'!AI59+'5C1X_Tangi'!AI59+'5C1Y_GEO'!AI59+'5C1AI_Harmony'!AI59+'5C1AJ_Athlos'!AI59+'5C1AG_Collegiate'!AI59+'5C1M_GEO Mid'!AI59+Placeholder_Tallulah!AI59</f>
        <v>0</v>
      </c>
      <c r="AK59" s="77">
        <f>'5C1B_DArbonne'!AJ59+'5C1A_Madison'!AJ59+'5C1C_Intl High'!AJ59+'5C3_UnvView'!AK59+'5C1F_L.C. Charter'!AJ59+'5C1E_LFNO'!AJ59+'5C1D_NOMMA'!AJ59+'5C1AE_Noble Minds'!AJ59+'5C1J_Jeff Chamber'!AJ59+'5C1Q_Advantage'!AJ59+'5C1AF_JCFA-Laf'!AJ59+'5C1W_Willow'!AJ59+'5C1Z_Lincoln Prep'!AJ59+'5C1AA_Laurel'!AJ59+'5C1AB_Apex'!AJ59+'5C1AC_Smothers'!AJ59+'5C1AD_Greater'!AJ59+'5C1R_Iberville'!AJ59+'5C1N_Delta'!AJ59+'5C1S_LC Col Prep'!AJ59+'5C1T_Northeast'!AJ59+'5C1U_Acadiana Ren'!AJ59+'5C1I_LA Key'!AJ59+'5C1V_Laf Ren'!AJ59+'5C1O_Impact'!AJ59+'5C1P_Vision'!AJ59+'5C2_LAVCA'!AK59+'5C1H_Southwest'!AJ59+'5C1G_JS Clark'!AJ59+'5C1AH_BRUP'!AJ59+'5C1X_Tangi'!AJ59+'5C1Y_GEO'!AJ59+'5C1AI_Harmony'!AJ59+'5C1AJ_Athlos'!AJ59+'5C1AG_Collegiate'!AJ59+'5C1M_GEO Mid'!AJ59+Placeholder_Tallulah!AJ59</f>
        <v>0</v>
      </c>
      <c r="AL59" s="76">
        <f>'5C1B_DArbonne'!AK59+'5C1A_Madison'!AK59+'5C1C_Intl High'!AK59+'5C3_UnvView'!AL59+'5C1F_L.C. Charter'!AK59+'5C1E_LFNO'!AK59+'5C1D_NOMMA'!AK59+'5C1AE_Noble Minds'!AK59+'5C1J_Jeff Chamber'!AK59+'5C1Q_Advantage'!AK59+'5C1AF_JCFA-Laf'!AK59+'5C1W_Willow'!AK59+'5C1Z_Lincoln Prep'!AK59+'5C1AA_Laurel'!AK59+'5C1AB_Apex'!AK59+'5C1AC_Smothers'!AK59+'5C1AD_Greater'!AK59+'5C1R_Iberville'!AK59+'5C1N_Delta'!AK59+'5C1S_LC Col Prep'!AK59+'5C1T_Northeast'!AK59+'5C1U_Acadiana Ren'!AK59+'5C1I_LA Key'!AK59+'5C1V_Laf Ren'!AK59+'5C1O_Impact'!AK59+'5C1P_Vision'!AK59+'5C2_LAVCA'!AL59+'5C1H_Southwest'!AK59+'5C1G_JS Clark'!AK59+'5C1AH_BRUP'!AK59+'5C1X_Tangi'!AK59+'5C1Y_GEO'!AK59+'5C1AI_Harmony'!AK59+'5C1AJ_Athlos'!AK59+'5C1AG_Collegiate'!AK59+'5C1M_GEO Mid'!AK59+Placeholder_Tallulah!AK59</f>
        <v>0</v>
      </c>
      <c r="AM59" s="90">
        <f>'5C1B_DArbonne'!AL59+'5C1A_Madison'!AL59+'5C1C_Intl High'!AL59+'5C3_UnvView'!AM59+'5C1F_L.C. Charter'!AL59+'5C1E_LFNO'!AL59+'5C1D_NOMMA'!AL59+'5C1AE_Noble Minds'!AL59+'5C1J_Jeff Chamber'!AL59+'5C1Q_Advantage'!AL59+'5C1AF_JCFA-Laf'!AL59+'5C1W_Willow'!AL59+'5C1Z_Lincoln Prep'!AL59+'5C1AA_Laurel'!AL59+'5C1AB_Apex'!AL59+'5C1AC_Smothers'!AL59+'5C1AD_Greater'!AL59+'5C1R_Iberville'!AL59+'5C1N_Delta'!AL59+'5C1S_LC Col Prep'!AL59+'5C1T_Northeast'!AL59+'5C1U_Acadiana Ren'!AL59+'5C1I_LA Key'!AL59+'5C1V_Laf Ren'!AL59+'5C1O_Impact'!AL59+'5C1P_Vision'!AL59+'5C2_LAVCA'!AM59+'5C1H_Southwest'!AL59+'5C1G_JS Clark'!AL59+'5C1AH_BRUP'!AL59+'5C1X_Tangi'!AL59+'5C1Y_GEO'!AL59+'5C1AI_Harmony'!AL59+'5C1AJ_Athlos'!AL59+'5C1AG_Collegiate'!AL59+'5C1M_GEO Mid'!AL59+Placeholder_Tallulah!AL59</f>
        <v>1348498</v>
      </c>
      <c r="AN59" s="79">
        <f>'5C1B_DArbonne'!AM59+'5C1A_Madison'!AM59+'5C1C_Intl High'!AM59+'5C3_UnvView'!AN59+'5C1F_L.C. Charter'!AM59+'5C1E_LFNO'!AM59+'5C1D_NOMMA'!AM59+'5C1AE_Noble Minds'!AM59+'5C1J_Jeff Chamber'!AM59+'5C1Q_Advantage'!AM59+'5C1AF_JCFA-Laf'!AM59+'5C1W_Willow'!AM59+'5C1Z_Lincoln Prep'!AM59+'5C1AA_Laurel'!AM59+'5C1AB_Apex'!AM59+'5C1AC_Smothers'!AM59+'5C1AD_Greater'!AM59+'5C1R_Iberville'!AM59+'5C1N_Delta'!AM59+'5C1S_LC Col Prep'!AM59+'5C1T_Northeast'!AM59+'5C1U_Acadiana Ren'!AM59+'5C1I_LA Key'!AM59+'5C1V_Laf Ren'!AM59+'5C1O_Impact'!AM59+'5C1P_Vision'!AM59+'5C2_LAVCA'!AN59+'5C1H_Southwest'!AM59+'5C1G_JS Clark'!AM59+'5C1AH_BRUP'!AM59+'5C1X_Tangi'!AM59+'5C1Y_GEO'!AM59+'5C1AI_Harmony'!AM59+'5C1AJ_Athlos'!AM59+'5C1AG_Collegiate'!AM59+'5C1M_GEO Mid'!AM59+Placeholder_Tallulah!AM59</f>
        <v>0</v>
      </c>
      <c r="AO59" s="90">
        <f>'5C1B_DArbonne'!AN59+'5C1A_Madison'!AN59+'5C1C_Intl High'!AN59+'5C3_UnvView'!AO59+'5C1F_L.C. Charter'!AN59+'5C1E_LFNO'!AN59+'5C1D_NOMMA'!AN59+'5C1AE_Noble Minds'!AN59+'5C1J_Jeff Chamber'!AN59+'5C1Q_Advantage'!AN59+'5C1AF_JCFA-Laf'!AN59+'5C1W_Willow'!AN59+'5C1Z_Lincoln Prep'!AN59+'5C1AA_Laurel'!AN59+'5C1AB_Apex'!AN59+'5C1AC_Smothers'!AN59+'5C1AD_Greater'!AN59+'5C1R_Iberville'!AN59+'5C1N_Delta'!AN59+'5C1S_LC Col Prep'!AN59+'5C1T_Northeast'!AN59+'5C1U_Acadiana Ren'!AN59+'5C1I_LA Key'!AN59+'5C1V_Laf Ren'!AN59+'5C1O_Impact'!AN59+'5C1P_Vision'!AN59+'5C2_LAVCA'!AO59+'5C1H_Southwest'!AN59+'5C1G_JS Clark'!AN59+'5C1AH_BRUP'!AN59+'5C1X_Tangi'!AN59+'5C1Y_GEO'!AN59+'5C1AI_Harmony'!AN59+'5C1AJ_Athlos'!AN59+'5C1AG_Collegiate'!AN59+'5C1M_GEO Mid'!AN59+Placeholder_Tallulah!AN59</f>
        <v>0</v>
      </c>
      <c r="AP59" s="77">
        <f>'5C1B_DArbonne'!AO59+'5C1A_Madison'!AO59+'5C1C_Intl High'!AO59+'5C3_UnvView'!AP59+'5C1F_L.C. Charter'!AO59+'5C1E_LFNO'!AO59+'5C1D_NOMMA'!AO59+'5C1AE_Noble Minds'!AO59+'5C1J_Jeff Chamber'!AO59+'5C1Q_Advantage'!AO59+'5C1AF_JCFA-Laf'!AO59+'5C1W_Willow'!AO59+'5C1Z_Lincoln Prep'!AO59+'5C1AA_Laurel'!AO59+'5C1AB_Apex'!AO59+'5C1AC_Smothers'!AO59+'5C1AD_Greater'!AO59+'5C1R_Iberville'!AO59+'5C1N_Delta'!AO59+'5C1S_LC Col Prep'!AO59+'5C1T_Northeast'!AO59+'5C1U_Acadiana Ren'!AO59+'5C1I_LA Key'!AO59+'5C1V_Laf Ren'!AO59+'5C1O_Impact'!AO59+'5C1P_Vision'!AO59+'5C2_LAVCA'!AP59+'5C1H_Southwest'!AO59+'5C1G_JS Clark'!AO59+'5C1AH_BRUP'!AO59+'5C1X_Tangi'!AO59+'5C1Y_GEO'!AO59+'5C1AI_Harmony'!AO59+'5C1AJ_Athlos'!AO59+'5C1AG_Collegiate'!AO59+'5C1M_GEO Mid'!AO59+Placeholder_Tallulah!AO59</f>
        <v>2146</v>
      </c>
      <c r="AQ59" s="90">
        <f>'5C1B_DArbonne'!AP59+'5C1A_Madison'!AP59+'5C1C_Intl High'!AP59+'5C3_UnvView'!AQ59+'5C1F_L.C. Charter'!AP59+'5C1E_LFNO'!AP59+'5C1D_NOMMA'!AP59+'5C1AE_Noble Minds'!AP59+'5C1J_Jeff Chamber'!AP59+'5C1Q_Advantage'!AP59+'5C1AF_JCFA-Laf'!AP59+'5C1W_Willow'!AP59+'5C1Z_Lincoln Prep'!AP59+'5C1AA_Laurel'!AP59+'5C1AB_Apex'!AP59+'5C1AC_Smothers'!AP59+'5C1AD_Greater'!AP59+'5C1R_Iberville'!AP59+'5C1N_Delta'!AP59+'5C1S_LC Col Prep'!AP59+'5C1T_Northeast'!AP59+'5C1U_Acadiana Ren'!AP59+'5C1I_LA Key'!AP59+'5C1V_Laf Ren'!AP59+'5C1O_Impact'!AP59+'5C1P_Vision'!AP59+'5C2_LAVCA'!AQ59+'5C1H_Southwest'!AP59+'5C1G_JS Clark'!AP59+'5C1AH_BRUP'!AP59+'5C1X_Tangi'!AP59+'5C1Y_GEO'!AP59+'5C1AI_Harmony'!AP59+'5C1AJ_Athlos'!AP59+'5C1AG_Collegiate'!AP59+'5C1M_GEO Mid'!AP59+Placeholder_Tallulah!AP59</f>
        <v>0</v>
      </c>
      <c r="AR59" s="77">
        <f>'5C1B_DArbonne'!AQ59+'5C1A_Madison'!AQ59+'5C1C_Intl High'!AQ59+'5C3_UnvView'!AR59+'5C1F_L.C. Charter'!AQ59+'5C1E_LFNO'!AQ59+'5C1D_NOMMA'!AQ59+'5C1AE_Noble Minds'!AQ59+'5C1J_Jeff Chamber'!AQ59+'5C1Q_Advantage'!AQ59+'5C1AF_JCFA-Laf'!AQ59+'5C1W_Willow'!AQ59+'5C1Z_Lincoln Prep'!AQ59+'5C1AA_Laurel'!AQ59+'5C1AB_Apex'!AQ59+'5C1AC_Smothers'!AQ59+'5C1AD_Greater'!AQ59+'5C1R_Iberville'!AQ59+'5C1N_Delta'!AQ59+'5C1S_LC Col Prep'!AQ59+'5C1T_Northeast'!AQ59+'5C1U_Acadiana Ren'!AQ59+'5C1I_LA Key'!AQ59+'5C1V_Laf Ren'!AQ59+'5C1O_Impact'!AQ59+'5C1P_Vision'!AQ59+'5C2_LAVCA'!AR59+'5C1H_Southwest'!AQ59+'5C1G_JS Clark'!AQ59+'5C1AH_BRUP'!AQ59+'5C1X_Tangi'!AQ59+'5C1Y_GEO'!AQ59+'5C1AI_Harmony'!AQ59+'5C1AJ_Athlos'!AQ59+'5C1AG_Collegiate'!AQ59+'5C1M_GEO Mid'!AQ59+Placeholder_Tallulah!AQ59</f>
        <v>0</v>
      </c>
      <c r="AS59" s="77">
        <f>'5C1B_DArbonne'!AR59+'5C1A_Madison'!AR59+'5C1C_Intl High'!AR59+'5C3_UnvView'!AS59+'5C1F_L.C. Charter'!AR59+'5C1E_LFNO'!AR59+'5C1D_NOMMA'!AR59+'5C1AE_Noble Minds'!AR59+'5C1J_Jeff Chamber'!AR59+'5C1Q_Advantage'!AR59+'5C1AF_JCFA-Laf'!AR59+'5C1W_Willow'!AR59+'5C1Z_Lincoln Prep'!AR59+'5C1AA_Laurel'!AR59+'5C1AB_Apex'!AR59+'5C1AC_Smothers'!AR59+'5C1AD_Greater'!AR59+'5C1R_Iberville'!AR59+'5C1N_Delta'!AR59+'5C1S_LC Col Prep'!AR59+'5C1T_Northeast'!AR59+'5C1U_Acadiana Ren'!AR59+'5C1I_LA Key'!AR59+'5C1V_Laf Ren'!AR59+'5C1O_Impact'!AR59+'5C1P_Vision'!AR59+'5C2_LAVCA'!AS59+'5C1H_Southwest'!AR59+'5C1G_JS Clark'!AR59+'5C1AH_BRUP'!AR59+'5C1X_Tangi'!AR59+'5C1Y_GEO'!AR59+'5C1AI_Harmony'!AR59+'5C1AJ_Athlos'!AR59+'5C1AG_Collegiate'!AR59+'5C1M_GEO Mid'!AR59+Placeholder_Tallulah!AR59</f>
        <v>0</v>
      </c>
      <c r="AT59" s="90">
        <f>'5C1B_DArbonne'!AS59+'5C1A_Madison'!AS59+'5C1C_Intl High'!AS59+'5C3_UnvView'!AT59+'5C1F_L.C. Charter'!AS59+'5C1E_LFNO'!AS59+'5C1D_NOMMA'!AS59+'5C1AE_Noble Minds'!AS59+'5C1J_Jeff Chamber'!AS59+'5C1Q_Advantage'!AS59+'5C1AF_JCFA-Laf'!AS59+'5C1W_Willow'!AS59+'5C1Z_Lincoln Prep'!AS59+'5C1AA_Laurel'!AS59+'5C1AB_Apex'!AS59+'5C1AC_Smothers'!AS59+'5C1AD_Greater'!AS59+'5C1R_Iberville'!AS59+'5C1N_Delta'!AS59+'5C1S_LC Col Prep'!AS59+'5C1T_Northeast'!AS59+'5C1U_Acadiana Ren'!AS59+'5C1I_LA Key'!AS59+'5C1V_Laf Ren'!AS59+'5C1O_Impact'!AS59+'5C1P_Vision'!AS59+'5C2_LAVCA'!AT59+'5C1H_Southwest'!AS59+'5C1G_JS Clark'!AS59+'5C1AH_BRUP'!AS59+'5C1X_Tangi'!AS59+'5C1Y_GEO'!AS59+'5C1AI_Harmony'!AS59+'5C1AJ_Athlos'!AS59+'5C1AG_Collegiate'!AS59+'5C1M_GEO Mid'!AS59+Placeholder_Tallulah!AS59</f>
        <v>107098</v>
      </c>
      <c r="AU59" s="78">
        <f t="shared" si="1"/>
        <v>0</v>
      </c>
      <c r="AV59" s="87">
        <f t="shared" si="2"/>
        <v>107098</v>
      </c>
      <c r="AW59" s="189"/>
      <c r="AX59" s="74" t="e">
        <f>'5C1B_DArbonne'!AU59+'5C1A_Madison'!AU59+'5C1C_Intl High'!AU59+'5C3_UnvView'!AV59+'5C1F_L.C. Charter'!AU59+'5C1E_LFNO'!AU59+'5C1D_NOMMA'!AU59+'5C1AE_Noble Minds'!AU59+'5C1J_Jeff Chamber'!AU59+'5C1Q_Advantage'!AU59+'5C1AF_JCFA-Laf'!AU59+'5C1W_Willow'!AU59+'5C1Z_Lincoln Prep'!AU59+'5C1AA_Laurel'!AU59+'5C1AB_Apex'!AU59+'5C1AC_Smothers'!AU59+'5C1AD_Greater'!AU59+'5C1R_Iberville'!AU59+'5C1N_Delta'!AU59+'5C1S_LC Col Prep'!AU59+'5C1T_Northeast'!AU59+'5C1U_Acadiana Ren'!AU59+'5C1I_LA Key'!AU59+'5C1V_Laf Ren'!AU59+'5C1O_Impact'!AU59+'5C1P_Vision'!AU59+'5C2_LAVCA'!AV59+'5C1H_Southwest'!AU59+'5C1G_JS Clark'!AU59+'5C1AH_BRUP'!AU59+'5C1X_Tangi'!AU59+'5C1Y_GEO'!AU59+'5C1AI_Harmony'!AU59+'5C1AJ_Athlos'!AU59+'5C1AG_Collegiate'!AU59+'5C1M_GEO Mid'!AU59+Placeholder_Tallulah!#REF!</f>
        <v>#REF!</v>
      </c>
      <c r="AY59" s="74">
        <f t="shared" si="3"/>
        <v>0</v>
      </c>
      <c r="AZ59" s="74" t="e">
        <f t="shared" si="4"/>
        <v>#REF!</v>
      </c>
    </row>
    <row r="60" spans="1:52" ht="16.149999999999999" customHeight="1" x14ac:dyDescent="0.2">
      <c r="A60" s="54">
        <v>54</v>
      </c>
      <c r="B60" s="55" t="s">
        <v>59</v>
      </c>
      <c r="C60" s="319">
        <f>'5C1B_DArbonne'!C60+'5C1A_Madison'!C60+'5C1C_Intl High'!C60+'5C3_UnvView'!C60+'5C1F_L.C. Charter'!C60+'5C1E_LFNO'!C60+'5C1D_NOMMA'!C60+'5C1AE_Noble Minds'!C60+'5C1J_Jeff Chamber'!C60+'5C1Q_Advantage'!C60+'5C1AF_JCFA-Laf'!C60+'5C1W_Willow'!C60+'5C1Z_Lincoln Prep'!C60+'5C1AA_Laurel'!C60+'5C1AB_Apex'!C60+'5C1AC_Smothers'!C60+'5C1AD_Greater'!C60+'5C1R_Iberville'!C60+'5C1N_Delta'!C60+'5C1S_LC Col Prep'!C60+'5C1T_Northeast'!C60+'5C1U_Acadiana Ren'!C60+'5C1I_LA Key'!C60+'5C1V_Laf Ren'!C60+'5C1O_Impact'!C60+'5C1P_Vision'!C60+'5C2_LAVCA'!C60+'5C1H_Southwest'!C60+'5C1G_JS Clark'!C60+'5C1AH_BRUP'!C60+'5C1X_Tangi'!C60+'5C1Y_GEO'!C60+'5C1AI_Harmony'!C60+'5C1AJ_Athlos'!C60+'5C1AG_Collegiate'!C60+'5C1M_GEO Mid'!C60+Placeholder_Tallulah!C60</f>
        <v>0</v>
      </c>
      <c r="D60" s="56">
        <f>'Source Data'!H60</f>
        <v>4784.5850415334589</v>
      </c>
      <c r="E60" s="74">
        <f>'5C1B_DArbonne'!E60+'5C1A_Madison'!E60+'5C1C_Intl High'!E60+'5C3_UnvView'!E60+'5C1F_L.C. Charter'!E60+'5C1E_LFNO'!E60+'5C1D_NOMMA'!E60+'5C1AE_Noble Minds'!E60+'5C1J_Jeff Chamber'!E60+'5C1Q_Advantage'!E60+'5C1AF_JCFA-Laf'!E60+'5C1W_Willow'!E60+'5C1Z_Lincoln Prep'!E60+'5C1AA_Laurel'!E60+'5C1AB_Apex'!E60+'5C1AC_Smothers'!E60+'5C1AD_Greater'!E60+'5C1R_Iberville'!E60+'5C1N_Delta'!E60+'5C1S_LC Col Prep'!E60+'5C1T_Northeast'!E60+'5C1U_Acadiana Ren'!E60+'5C1I_LA Key'!E60+'5C1V_Laf Ren'!E60+'5C1O_Impact'!E60+'5C1P_Vision'!E60+'5C2_LAVCA'!E60+'5C1H_Southwest'!E60+'5C1G_JS Clark'!E60+'5C1AH_BRUP'!E60+'5C1X_Tangi'!E60+'5C1Y_GEO'!E60+'5C1AI_Harmony'!E60+'5C1AJ_Athlos'!E60+'5C1AG_Collegiate'!E60+'5C1M_GEO Mid'!E60+Placeholder_Tallulah!E60</f>
        <v>0</v>
      </c>
      <c r="F60" s="337">
        <f>'5C1B_DArbonne'!F60+'5C1A_Madison'!F60+'5C1C_Intl High'!F60+'5C3_UnvView'!F60+'5C1F_L.C. Charter'!F60+'5C1E_LFNO'!F60+'5C1D_NOMMA'!F60+'5C1AE_Noble Minds'!F60+'5C1J_Jeff Chamber'!F60+'5C1Q_Advantage'!F60+'5C1AF_JCFA-Laf'!F60+'5C1W_Willow'!F60+'5C1Z_Lincoln Prep'!F60+'5C1AA_Laurel'!F60+'5C1AB_Apex'!F60+'5C1AC_Smothers'!F60+'5C1AD_Greater'!F60+'5C1R_Iberville'!F60+'5C1N_Delta'!F60+'5C1S_LC Col Prep'!F60+'5C1T_Northeast'!F60+'5C1U_Acadiana Ren'!F60+'5C1I_LA Key'!F60+'5C1V_Laf Ren'!F60+'5C1O_Impact'!F60+'5C1P_Vision'!F60+'5C2_LAVCA'!F60+'5C1H_Southwest'!F60+'5C1G_JS Clark'!F60+'5C1AH_BRUP'!F60+'5C1X_Tangi'!F60+'5C1Y_GEO'!F60+'5C1AI_Harmony'!F60+'5C1AJ_Athlos'!F60+'5C1AG_Collegiate'!F60+'5C1M_GEO Mid'!F60+Placeholder_Tallulah!F60</f>
        <v>0</v>
      </c>
      <c r="G60" s="56">
        <f>'Source Data'!I60</f>
        <v>583.70660052312871</v>
      </c>
      <c r="H60" s="74">
        <f>'5C1B_DArbonne'!H60+'5C1A_Madison'!H60+'5C1C_Intl High'!H60+'5C3_UnvView'!H60+'5C1F_L.C. Charter'!H60+'5C1E_LFNO'!H60+'5C1D_NOMMA'!H60+'5C1AE_Noble Minds'!H60+'5C1J_Jeff Chamber'!H60+'5C1Q_Advantage'!H60+'5C1AF_JCFA-Laf'!H60+'5C1W_Willow'!H60+'5C1Z_Lincoln Prep'!H60+'5C1AA_Laurel'!H60+'5C1AB_Apex'!H60+'5C1AC_Smothers'!H60+'5C1AD_Greater'!H60+'5C1R_Iberville'!H60+'5C1N_Delta'!H60+'5C1S_LC Col Prep'!H60+'5C1T_Northeast'!H60+'5C1U_Acadiana Ren'!H60+'5C1I_LA Key'!H60+'5C1V_Laf Ren'!H60+'5C1O_Impact'!H60+'5C1P_Vision'!H60+'5C2_LAVCA'!H60+'5C1H_Southwest'!H60+'5C1G_JS Clark'!H60+'5C1AH_BRUP'!H60+'5C1X_Tangi'!H60+'5C1Y_GEO'!H60+'5C1AI_Harmony'!H60+'5C1AJ_Athlos'!H60+'5C1AG_Collegiate'!H60+'5C1M_GEO Mid'!H60+Placeholder_Tallulah!H60</f>
        <v>0</v>
      </c>
      <c r="I60" s="337">
        <f>'5C1B_DArbonne'!I60+'5C1A_Madison'!I60+'5C1C_Intl High'!I60+'5C3_UnvView'!I60+'5C1F_L.C. Charter'!I60+'5C1E_LFNO'!I60+'5C1D_NOMMA'!I60+'5C1AE_Noble Minds'!I60+'5C1J_Jeff Chamber'!I60+'5C1Q_Advantage'!I60+'5C1AF_JCFA-Laf'!I60+'5C1W_Willow'!I60+'5C1Z_Lincoln Prep'!I60+'5C1AA_Laurel'!I60+'5C1AB_Apex'!I60+'5C1AC_Smothers'!I60+'5C1AD_Greater'!I60+'5C1R_Iberville'!I60+'5C1N_Delta'!I60+'5C1S_LC Col Prep'!I60+'5C1T_Northeast'!I60+'5C1U_Acadiana Ren'!I60+'5C1I_LA Key'!I60+'5C1V_Laf Ren'!I60+'5C1O_Impact'!I60+'5C1P_Vision'!I60+'5C2_LAVCA'!I60+'5C1H_Southwest'!I60+'5C1G_JS Clark'!I60+'5C1AH_BRUP'!I60+'5C1X_Tangi'!I60+'5C1Y_GEO'!I60+'5C1AI_Harmony'!I60+'5C1AJ_Athlos'!I60+'5C1AG_Collegiate'!I60+'5C1M_GEO Mid'!I60+Placeholder_Tallulah!I60</f>
        <v>0</v>
      </c>
      <c r="J60" s="56">
        <f>'Source Data'!J60</f>
        <v>159.19270923358056</v>
      </c>
      <c r="K60" s="74">
        <f>'5C1B_DArbonne'!K60+'5C1A_Madison'!K60+'5C1C_Intl High'!K60+'5C3_UnvView'!K60+'5C1F_L.C. Charter'!K60+'5C1E_LFNO'!K60+'5C1D_NOMMA'!K60+'5C1AE_Noble Minds'!K60+'5C1J_Jeff Chamber'!K60+'5C1Q_Advantage'!K60+'5C1AF_JCFA-Laf'!K60+'5C1W_Willow'!K60+'5C1Z_Lincoln Prep'!K60+'5C1AA_Laurel'!K60+'5C1AB_Apex'!K60+'5C1AC_Smothers'!K60+'5C1AD_Greater'!K60+'5C1R_Iberville'!K60+'5C1N_Delta'!K60+'5C1S_LC Col Prep'!K60+'5C1T_Northeast'!K60+'5C1U_Acadiana Ren'!K60+'5C1I_LA Key'!K60+'5C1V_Laf Ren'!K60+'5C1O_Impact'!K60+'5C1P_Vision'!K60+'5C2_LAVCA'!K60+'5C1H_Southwest'!K60+'5C1G_JS Clark'!K60+'5C1AH_BRUP'!K60+'5C1X_Tangi'!K60+'5C1Y_GEO'!K60+'5C1AI_Harmony'!K60+'5C1AJ_Athlos'!K60+'5C1AG_Collegiate'!K60+'5C1M_GEO Mid'!K60+Placeholder_Tallulah!K60</f>
        <v>0</v>
      </c>
      <c r="L60" s="337">
        <f>'5C1B_DArbonne'!L60+'5C1A_Madison'!L60+'5C1C_Intl High'!L60+'5C3_UnvView'!L60+'5C1F_L.C. Charter'!L60+'5C1E_LFNO'!L60+'5C1D_NOMMA'!L60+'5C1AE_Noble Minds'!L60+'5C1J_Jeff Chamber'!L60+'5C1Q_Advantage'!L60+'5C1AF_JCFA-Laf'!L60+'5C1W_Willow'!L60+'5C1Z_Lincoln Prep'!L60+'5C1AA_Laurel'!L60+'5C1AB_Apex'!L60+'5C1AC_Smothers'!L60+'5C1AD_Greater'!L60+'5C1R_Iberville'!L60+'5C1N_Delta'!L60+'5C1S_LC Col Prep'!L60+'5C1T_Northeast'!L60+'5C1U_Acadiana Ren'!L60+'5C1I_LA Key'!L60+'5C1V_Laf Ren'!L60+'5C1O_Impact'!L60+'5C1P_Vision'!L60+'5C2_LAVCA'!L60+'5C1H_Southwest'!L60+'5C1G_JS Clark'!L60+'5C1AH_BRUP'!L60+'5C1X_Tangi'!L60+'5C1Y_GEO'!L60+'5C1AI_Harmony'!L60+'5C1AJ_Athlos'!L60+'5C1AG_Collegiate'!L60+'5C1M_GEO Mid'!L60+Placeholder_Tallulah!L60</f>
        <v>0</v>
      </c>
      <c r="M60" s="56">
        <f>'Source Data'!K60</f>
        <v>3979.8177308395143</v>
      </c>
      <c r="N60" s="74">
        <f>'5C1B_DArbonne'!N60+'5C1A_Madison'!N60+'5C1C_Intl High'!N60+'5C3_UnvView'!N60+'5C1F_L.C. Charter'!N60+'5C1E_LFNO'!N60+'5C1D_NOMMA'!N60+'5C1AE_Noble Minds'!N60+'5C1J_Jeff Chamber'!N60+'5C1Q_Advantage'!N60+'5C1AF_JCFA-Laf'!N60+'5C1W_Willow'!N60+'5C1Z_Lincoln Prep'!N60+'5C1AA_Laurel'!N60+'5C1AB_Apex'!N60+'5C1AC_Smothers'!N60+'5C1AD_Greater'!N60+'5C1R_Iberville'!N60+'5C1N_Delta'!N60+'5C1S_LC Col Prep'!N60+'5C1T_Northeast'!N60+'5C1U_Acadiana Ren'!N60+'5C1I_LA Key'!N60+'5C1V_Laf Ren'!N60+'5C1O_Impact'!N60+'5C1P_Vision'!N60+'5C2_LAVCA'!N60+'5C1H_Southwest'!N60+'5C1G_JS Clark'!N60+'5C1AH_BRUP'!N60+'5C1X_Tangi'!N60+'5C1Y_GEO'!N60+'5C1AI_Harmony'!N60+'5C1AJ_Athlos'!N60+'5C1AG_Collegiate'!N60+'5C1M_GEO Mid'!N60+Placeholder_Tallulah!N60</f>
        <v>0</v>
      </c>
      <c r="O60" s="337">
        <f>'5C1B_DArbonne'!O60+'5C1A_Madison'!O60+'5C1C_Intl High'!O60+'5C3_UnvView'!O60+'5C1F_L.C. Charter'!O60+'5C1E_LFNO'!O60+'5C1D_NOMMA'!O60+'5C1AE_Noble Minds'!O60+'5C1J_Jeff Chamber'!O60+'5C1Q_Advantage'!O60+'5C1AF_JCFA-Laf'!O60+'5C1W_Willow'!O60+'5C1Z_Lincoln Prep'!O60+'5C1AA_Laurel'!O60+'5C1AB_Apex'!O60+'5C1AC_Smothers'!O60+'5C1AD_Greater'!O60+'5C1R_Iberville'!O60+'5C1N_Delta'!O60+'5C1S_LC Col Prep'!O60+'5C1T_Northeast'!O60+'5C1U_Acadiana Ren'!O60+'5C1I_LA Key'!O60+'5C1V_Laf Ren'!O60+'5C1O_Impact'!O60+'5C1P_Vision'!O60+'5C2_LAVCA'!O60+'5C1H_Southwest'!O60+'5C1G_JS Clark'!O60+'5C1AH_BRUP'!O60+'5C1X_Tangi'!O60+'5C1Y_GEO'!O60+'5C1AI_Harmony'!O60+'5C1AJ_Athlos'!O60+'5C1AG_Collegiate'!O60+'5C1M_GEO Mid'!O60+Placeholder_Tallulah!O60</f>
        <v>0</v>
      </c>
      <c r="P60" s="56">
        <f>'Source Data'!L60</f>
        <v>1591.9270923358056</v>
      </c>
      <c r="Q60" s="74">
        <f>'5C1B_DArbonne'!Q60+'5C1A_Madison'!Q60+'5C1C_Intl High'!Q60+'5C3_UnvView'!Q60+'5C1F_L.C. Charter'!Q60+'5C1E_LFNO'!Q60+'5C1D_NOMMA'!Q60+'5C1AE_Noble Minds'!Q60+'5C1J_Jeff Chamber'!Q60+'5C1Q_Advantage'!Q60+'5C1AF_JCFA-Laf'!Q60+'5C1W_Willow'!Q60+'5C1Z_Lincoln Prep'!Q60+'5C1AA_Laurel'!Q60+'5C1AB_Apex'!Q60+'5C1AC_Smothers'!Q60+'5C1AD_Greater'!Q60+'5C1R_Iberville'!Q60+'5C1N_Delta'!Q60+'5C1S_LC Col Prep'!Q60+'5C1T_Northeast'!Q60+'5C1U_Acadiana Ren'!Q60+'5C1I_LA Key'!Q60+'5C1V_Laf Ren'!Q60+'5C1O_Impact'!Q60+'5C1P_Vision'!Q60+'5C2_LAVCA'!Q60+'5C1H_Southwest'!Q60+'5C1G_JS Clark'!Q60+'5C1AH_BRUP'!Q60+'5C1X_Tangi'!Q60+'5C1Y_GEO'!Q60+'5C1AI_Harmony'!Q60+'5C1AJ_Athlos'!Q60+'5C1AG_Collegiate'!Q60+'5C1M_GEO Mid'!Q60+Placeholder_Tallulah!Q60</f>
        <v>0</v>
      </c>
      <c r="R60" s="93">
        <f>'5C1B_DArbonne'!R60+'5C1A_Madison'!R60+'5C1C_Intl High'!R60+'5C3_UnvView'!R60+'5C1F_L.C. Charter'!R60+'5C1E_LFNO'!R60+'5C1D_NOMMA'!R60+'5C1AE_Noble Minds'!R60+'5C1J_Jeff Chamber'!R60+'5C1Q_Advantage'!R60+'5C1AF_JCFA-Laf'!R60+'5C1W_Willow'!R60+'5C1Z_Lincoln Prep'!R60+'5C1AA_Laurel'!R60+'5C1AB_Apex'!R60+'5C1AC_Smothers'!R60+'5C1AD_Greater'!R60+'5C1R_Iberville'!R60+'5C1N_Delta'!R60+'5C1S_LC Col Prep'!R60+'5C1T_Northeast'!R60+'5C1U_Acadiana Ren'!R60+'5C1I_LA Key'!R60+'5C1V_Laf Ren'!R60+'5C1O_Impact'!R60+'5C1P_Vision'!R60+'5C2_LAVCA'!R60+'5C1H_Southwest'!R60+'5C1G_JS Clark'!R60+'5C1AH_BRUP'!R60+'5C1X_Tangi'!R60+'5C1Y_GEO'!R60+'5C1AI_Harmony'!R60+'5C1AJ_Athlos'!R60+'5C1AG_Collegiate'!R60+'5C1M_GEO Mid'!R60+Placeholder_Tallulah!R60</f>
        <v>189721</v>
      </c>
      <c r="S60" s="1373">
        <f>'5C3_UnvView'!S60+'5C2_LAVCA'!S60</f>
        <v>3627</v>
      </c>
      <c r="T60" s="56">
        <f>'5C1B_DArbonne'!S60+'5C1A_Madison'!S60+'5C1C_Intl High'!S60+'5C3_UnvView'!T60+'5C1F_L.C. Charter'!S60+'5C1E_LFNO'!S60+'5C1D_NOMMA'!S60+'5C1AE_Noble Minds'!S60+'5C1J_Jeff Chamber'!S60+'5C1Q_Advantage'!S60+'5C1AF_JCFA-Laf'!S60+'5C1W_Willow'!S60+'5C1Z_Lincoln Prep'!S60+'5C1AA_Laurel'!S60+'5C1AB_Apex'!S60+'5C1AC_Smothers'!S60+'5C1AD_Greater'!S60+'5C1R_Iberville'!S60+'5C1N_Delta'!S60+'5C1S_LC Col Prep'!S60+'5C1T_Northeast'!S60+'5C1U_Acadiana Ren'!S60+'5C1I_LA Key'!S60+'5C1V_Laf Ren'!S60+'5C1O_Impact'!S60+'5C1P_Vision'!S60+'5C2_LAVCA'!T60+'5C1H_Southwest'!S60+'5C1G_JS Clark'!S60+'5C1AH_BRUP'!S60+'5C1X_Tangi'!S60+'5C1Y_GEO'!S60+'5C1AI_Harmony'!S60+'5C1AJ_Athlos'!S60+'5C1AG_Collegiate'!S60+'5C1M_GEO Mid'!S60+Placeholder_Tallulah!S60</f>
        <v>0</v>
      </c>
      <c r="U60" s="56">
        <f>'5C1B_DArbonne'!T60+'5C1A_Madison'!T60+'5C1C_Intl High'!T60+'5C3_UnvView'!U60+'5C1F_L.C. Charter'!T60+'5C1E_LFNO'!T60+'5C1D_NOMMA'!T60+'5C1AE_Noble Minds'!T60+'5C1J_Jeff Chamber'!T60+'5C1Q_Advantage'!T60+'5C1AF_JCFA-Laf'!T60+'5C1W_Willow'!T60+'5C1Z_Lincoln Prep'!T60+'5C1AA_Laurel'!T60+'5C1AB_Apex'!T60+'5C1AC_Smothers'!T60+'5C1AD_Greater'!T60+'5C1R_Iberville'!T60+'5C1N_Delta'!T60+'5C1S_LC Col Prep'!T60+'5C1T_Northeast'!T60+'5C1U_Acadiana Ren'!T60+'5C1I_LA Key'!T60+'5C1V_Laf Ren'!T60+'5C1O_Impact'!T60+'5C1P_Vision'!T60+'5C2_LAVCA'!U60+'5C1H_Southwest'!T60+'5C1G_JS Clark'!T60+'5C1AH_BRUP'!T60+'5C1X_Tangi'!T60+'5C1Y_GEO'!T60+'5C1AI_Harmony'!T60+'5C1AJ_Athlos'!T60+'5C1AG_Collegiate'!T60+'5C1M_GEO Mid'!T60+Placeholder_Tallulah!T60</f>
        <v>0</v>
      </c>
      <c r="V60" s="57">
        <f>'5C1B_DArbonne'!U60+'5C1A_Madison'!U60+'5C1C_Intl High'!U60+'5C3_UnvView'!V60+'5C1F_L.C. Charter'!U60+'5C1E_LFNO'!U60+'5C1D_NOMMA'!U60+'5C1AE_Noble Minds'!U60+'5C1J_Jeff Chamber'!U60+'5C1Q_Advantage'!U60+'5C1AF_JCFA-Laf'!U60+'5C1W_Willow'!U60+'5C1Z_Lincoln Prep'!U60+'5C1AA_Laurel'!U60+'5C1AB_Apex'!U60+'5C1AC_Smothers'!U60+'5C1AD_Greater'!U60+'5C1R_Iberville'!U60+'5C1N_Delta'!U60+'5C1S_LC Col Prep'!U60+'5C1T_Northeast'!U60+'5C1U_Acadiana Ren'!U60+'5C1I_LA Key'!U60+'5C1V_Laf Ren'!U60+'5C1O_Impact'!U60+'5C1P_Vision'!U60+'5C2_LAVCA'!V60+'5C1H_Southwest'!U60+'5C1G_JS Clark'!U60+'5C1AH_BRUP'!U60+'5C1X_Tangi'!U60+'5C1Y_GEO'!U60+'5C1AI_Harmony'!U60+'5C1AJ_Athlos'!U60+'5C1AG_Collegiate'!U60+'5C1M_GEO Mid'!U60+Placeholder_Tallulah!U60</f>
        <v>0</v>
      </c>
      <c r="W60" s="93">
        <f>'5C1B_DArbonne'!V60+'5C1A_Madison'!V60+'5C1C_Intl High'!V60+'5C3_UnvView'!W60+'5C1F_L.C. Charter'!V60+'5C1E_LFNO'!V60+'5C1D_NOMMA'!V60+'5C1AE_Noble Minds'!V60+'5C1J_Jeff Chamber'!V60+'5C1Q_Advantage'!V60+'5C1AF_JCFA-Laf'!V60+'5C1W_Willow'!V60+'5C1Z_Lincoln Prep'!V60+'5C1AA_Laurel'!V60+'5C1AB_Apex'!V60+'5C1AC_Smothers'!V60+'5C1AD_Greater'!V60+'5C1R_Iberville'!V60+'5C1N_Delta'!V60+'5C1S_LC Col Prep'!V60+'5C1T_Northeast'!V60+'5C1U_Acadiana Ren'!V60+'5C1I_LA Key'!V60+'5C1V_Laf Ren'!V60+'5C1O_Impact'!V60+'5C1P_Vision'!V60+'5C2_LAVCA'!W60+'5C1H_Southwest'!V60+'5C1G_JS Clark'!V60+'5C1AH_BRUP'!V60+'5C1X_Tangi'!V60+'5C1Y_GEO'!V60+'5C1AI_Harmony'!V60+'5C1AJ_Athlos'!V60+'5C1AG_Collegiate'!V60+'5C1M_GEO Mid'!V60+Placeholder_Tallulah!V60</f>
        <v>0</v>
      </c>
      <c r="X60" s="74">
        <f>'5C1B_DArbonne'!W60+'5C1A_Madison'!W60+'5C1C_Intl High'!W60+'5C3_UnvView'!X60+'5C1F_L.C. Charter'!W60+'5C1E_LFNO'!W60+'5C1D_NOMMA'!W60+'5C1AE_Noble Minds'!W60+'5C1J_Jeff Chamber'!W60+'5C1Q_Advantage'!W60+'5C1AF_JCFA-Laf'!W60+'5C1W_Willow'!W60+'5C1Z_Lincoln Prep'!W60+'5C1AA_Laurel'!W60+'5C1AB_Apex'!W60+'5C1AC_Smothers'!W60+'5C1AD_Greater'!W60+'5C1R_Iberville'!W60+'5C1N_Delta'!W60+'5C1S_LC Col Prep'!W60+'5C1T_Northeast'!W60+'5C1U_Acadiana Ren'!W60+'5C1I_LA Key'!W60+'5C1V_Laf Ren'!W60+'5C1O_Impact'!W60+'5C1P_Vision'!W60+'5C2_LAVCA'!X60+'5C1H_Southwest'!W60+'5C1G_JS Clark'!W60+'5C1AH_BRUP'!W60+'5C1X_Tangi'!W60+'5C1Y_GEO'!W60+'5C1AI_Harmony'!W60+'5C1AJ_Athlos'!W60+'5C1AG_Collegiate'!W60+'5C1M_GEO Mid'!W60+Placeholder_Tallulah!W60</f>
        <v>0</v>
      </c>
      <c r="Y60" s="93">
        <f>'5C1B_DArbonne'!X60+'5C1A_Madison'!X60+'5C1C_Intl High'!X60+'5C3_UnvView'!Y60+'5C1F_L.C. Charter'!X60+'5C1E_LFNO'!X60+'5C1D_NOMMA'!X60+'5C1AE_Noble Minds'!X60+'5C1J_Jeff Chamber'!X60+'5C1Q_Advantage'!X60+'5C1AF_JCFA-Laf'!X60+'5C1W_Willow'!X60+'5C1Z_Lincoln Prep'!X60+'5C1AA_Laurel'!X60+'5C1AB_Apex'!X60+'5C1AC_Smothers'!X60+'5C1AD_Greater'!X60+'5C1R_Iberville'!X60+'5C1N_Delta'!X60+'5C1S_LC Col Prep'!X60+'5C1T_Northeast'!X60+'5C1U_Acadiana Ren'!X60+'5C1I_LA Key'!X60+'5C1V_Laf Ren'!X60+'5C1O_Impact'!X60+'5C1P_Vision'!X60+'5C2_LAVCA'!Y60+'5C1H_Southwest'!X60+'5C1G_JS Clark'!X60+'5C1AH_BRUP'!X60+'5C1X_Tangi'!X60+'5C1Y_GEO'!X60+'5C1AI_Harmony'!X60+'5C1AJ_Athlos'!X60+'5C1AG_Collegiate'!X60+'5C1M_GEO Mid'!X60+Placeholder_Tallulah!X60</f>
        <v>0</v>
      </c>
      <c r="Z60" s="56">
        <f>'5C1B_DArbonne'!Y60+'5C1A_Madison'!Y60+'5C1C_Intl High'!Y60+'5C3_UnvView'!Z60+'5C1F_L.C. Charter'!Y60+'5C1E_LFNO'!Y60+'5C1D_NOMMA'!Y60+'5C1AE_Noble Minds'!Y60+'5C1J_Jeff Chamber'!Y60+'5C1Q_Advantage'!Y60+'5C1AF_JCFA-Laf'!Y60+'5C1W_Willow'!Y60+'5C1Z_Lincoln Prep'!Y60+'5C1AA_Laurel'!Y60+'5C1AB_Apex'!Y60+'5C1AC_Smothers'!Y60+'5C1AD_Greater'!Y60+'5C1R_Iberville'!Y60+'5C1N_Delta'!Y60+'5C1S_LC Col Prep'!Y60+'5C1T_Northeast'!Y60+'5C1U_Acadiana Ren'!Y60+'5C1I_LA Key'!Y60+'5C1V_Laf Ren'!Y60+'5C1O_Impact'!Y60+'5C1P_Vision'!Y60+'5C2_LAVCA'!Z60+'5C1H_Southwest'!Y60+'5C1G_JS Clark'!Y60+'5C1AH_BRUP'!Y60+'5C1X_Tangi'!Y60+'5C1Y_GEO'!Y60+'5C1AI_Harmony'!Y60+'5C1AJ_Athlos'!Y60+'5C1AG_Collegiate'!Y60+'5C1M_GEO Mid'!Y60+Placeholder_Tallulah!Y60</f>
        <v>0</v>
      </c>
      <c r="AA60" s="93">
        <f>'5C1B_DArbonne'!Z60+'5C1A_Madison'!Z60+'5C1C_Intl High'!Z60+'5C3_UnvView'!AA60+'5C1F_L.C. Charter'!Z60+'5C1E_LFNO'!Z60+'5C1D_NOMMA'!Z60+'5C1AE_Noble Minds'!Z60+'5C1J_Jeff Chamber'!Z60+'5C1Q_Advantage'!Z60+'5C1AF_JCFA-Laf'!Z60+'5C1W_Willow'!Z60+'5C1Z_Lincoln Prep'!Z60+'5C1AA_Laurel'!Z60+'5C1AB_Apex'!Z60+'5C1AC_Smothers'!Z60+'5C1AD_Greater'!Z60+'5C1R_Iberville'!Z60+'5C1N_Delta'!Z60+'5C1S_LC Col Prep'!Z60+'5C1T_Northeast'!Z60+'5C1U_Acadiana Ren'!Z60+'5C1I_LA Key'!Z60+'5C1V_Laf Ren'!Z60+'5C1O_Impact'!Z60+'5C1P_Vision'!Z60+'5C2_LAVCA'!AA60+'5C1H_Southwest'!Z60+'5C1G_JS Clark'!Z60+'5C1AH_BRUP'!Z60+'5C1X_Tangi'!Z60+'5C1Y_GEO'!Z60+'5C1AI_Harmony'!Z60+'5C1AJ_Athlos'!Z60+'5C1AG_Collegiate'!Z60+'5C1M_GEO Mid'!Z60+Placeholder_Tallulah!Z60</f>
        <v>0</v>
      </c>
      <c r="AB60" s="56">
        <f>'5C1B_DArbonne'!AA60+'5C1A_Madison'!AA60+'5C1C_Intl High'!AA60+'5C3_UnvView'!AB60+'5C1F_L.C. Charter'!AA60+'5C1E_LFNO'!AA60+'5C1D_NOMMA'!AA60+'5C1AE_Noble Minds'!AA60+'5C1J_Jeff Chamber'!AA60+'5C1Q_Advantage'!AA60+'5C1AF_JCFA-Laf'!AA60+'5C1W_Willow'!AA60+'5C1Z_Lincoln Prep'!AA60+'5C1AA_Laurel'!AA60+'5C1AB_Apex'!AA60+'5C1AC_Smothers'!AA60+'5C1AD_Greater'!AA60+'5C1R_Iberville'!AA60+'5C1N_Delta'!AA60+'5C1S_LC Col Prep'!AA60+'5C1T_Northeast'!AA60+'5C1U_Acadiana Ren'!AA60+'5C1I_LA Key'!AA60+'5C1V_Laf Ren'!AA60+'5C1O_Impact'!AA60+'5C1P_Vision'!AA60+'5C2_LAVCA'!AB60+'5C1H_Southwest'!AA60+'5C1G_JS Clark'!AA60+'5C1AH_BRUP'!AA60+'5C1X_Tangi'!AA60+'5C1Y_GEO'!AA60+'5C1AI_Harmony'!AA60+'5C1AJ_Athlos'!AA60+'5C1AG_Collegiate'!AA60+'5C1M_GEO Mid'!AA60+Placeholder_Tallulah!AA60</f>
        <v>0</v>
      </c>
      <c r="AC60" s="56">
        <f>'5C1B_DArbonne'!AB60+'5C1A_Madison'!AB60+'5C1C_Intl High'!AB60+'5C3_UnvView'!AC60+'5C1F_L.C. Charter'!AB60+'5C1E_LFNO'!AB60+'5C1D_NOMMA'!AB60+'5C1AE_Noble Minds'!AB60+'5C1J_Jeff Chamber'!AB60+'5C1Q_Advantage'!AB60+'5C1AF_JCFA-Laf'!AB60+'5C1W_Willow'!AB60+'5C1Z_Lincoln Prep'!AB60+'5C1AA_Laurel'!AB60+'5C1AB_Apex'!AB60+'5C1AC_Smothers'!AB60+'5C1AD_Greater'!AB60+'5C1R_Iberville'!AB60+'5C1N_Delta'!AB60+'5C1S_LC Col Prep'!AB60+'5C1T_Northeast'!AB60+'5C1U_Acadiana Ren'!AB60+'5C1I_LA Key'!AB60+'5C1V_Laf Ren'!AB60+'5C1O_Impact'!AB60+'5C1P_Vision'!AB60+'5C2_LAVCA'!AC60+'5C1H_Southwest'!AB60+'5C1G_JS Clark'!AB60+'5C1AH_BRUP'!AB60+'5C1X_Tangi'!AB60+'5C1Y_GEO'!AB60+'5C1AI_Harmony'!AB60+'5C1AJ_Athlos'!AB60+'5C1AG_Collegiate'!AB60+'5C1M_GEO Mid'!AB60+Placeholder_Tallulah!AB60</f>
        <v>0</v>
      </c>
      <c r="AD60" s="93">
        <f>'5C1B_DArbonne'!AC60+'5C1A_Madison'!AC60+'5C1C_Intl High'!AC60+'5C3_UnvView'!AD60+'5C1F_L.C. Charter'!AC60+'5C1E_LFNO'!AC60+'5C1D_NOMMA'!AC60+'5C1AE_Noble Minds'!AC60+'5C1J_Jeff Chamber'!AC60+'5C1Q_Advantage'!AC60+'5C1AF_JCFA-Laf'!AC60+'5C1W_Willow'!AC60+'5C1Z_Lincoln Prep'!AC60+'5C1AA_Laurel'!AC60+'5C1AB_Apex'!AC60+'5C1AC_Smothers'!AC60+'5C1AD_Greater'!AC60+'5C1R_Iberville'!AC60+'5C1N_Delta'!AC60+'5C1S_LC Col Prep'!AC60+'5C1T_Northeast'!AC60+'5C1U_Acadiana Ren'!AC60+'5C1I_LA Key'!AC60+'5C1V_Laf Ren'!AC60+'5C1O_Impact'!AC60+'5C1P_Vision'!AC60+'5C2_LAVCA'!AD60+'5C1H_Southwest'!AC60+'5C1G_JS Clark'!AC60+'5C1AH_BRUP'!AC60+'5C1X_Tangi'!AC60+'5C1Y_GEO'!AC60+'5C1AI_Harmony'!AC60+'5C1AJ_Athlos'!AC60+'5C1AG_Collegiate'!AC60+'5C1M_GEO Mid'!AC60+Placeholder_Tallulah!AC60</f>
        <v>0</v>
      </c>
      <c r="AE60" s="97">
        <f>'5C1B_DArbonne'!AD60+'5C1A_Madison'!AD60+'5C1C_Intl High'!AD60+'5C3_UnvView'!AE60+'5C1F_L.C. Charter'!AD60+'5C1E_LFNO'!AD60+'5C1D_NOMMA'!AD60+'5C1AE_Noble Minds'!AD60+'5C1J_Jeff Chamber'!AD60+'5C1Q_Advantage'!AD60+'5C1AF_JCFA-Laf'!AD60+'5C1W_Willow'!AD60+'5C1Z_Lincoln Prep'!AD60+'5C1AA_Laurel'!AD60+'5C1AB_Apex'!AD60+'5C1AC_Smothers'!AD60+'5C1AD_Greater'!AD60+'5C1R_Iberville'!AD60+'5C1N_Delta'!AD60+'5C1S_LC Col Prep'!AD60+'5C1T_Northeast'!AD60+'5C1U_Acadiana Ren'!AD60+'5C1I_LA Key'!AD60+'5C1V_Laf Ren'!AD60+'5C1O_Impact'!AD60+'5C1P_Vision'!AD60+'5C2_LAVCA'!AE60+'5C1H_Southwest'!AD60+'5C1G_JS Clark'!AD60+'5C1AH_BRUP'!AD60+'5C1X_Tangi'!AD60+'5C1Y_GEO'!AD60+'5C1AI_Harmony'!AD60+'5C1AJ_Athlos'!AD60+'5C1AG_Collegiate'!AD60+'5C1M_GEO Mid'!AD60+Placeholder_Tallulah!AD60</f>
        <v>0</v>
      </c>
      <c r="AF60" s="75">
        <f>'Source Data'!N60</f>
        <v>5802</v>
      </c>
      <c r="AG60" s="90">
        <f>'5C1B_DArbonne'!AF60+'5C1A_Madison'!AF60+'5C1C_Intl High'!AF60+'5C3_UnvView'!AG60+'5C1F_L.C. Charter'!AF60+'5C1E_LFNO'!AF60+'5C1D_NOMMA'!AF60+'5C1AE_Noble Minds'!AF60+'5C1J_Jeff Chamber'!AF60+'5C1Q_Advantage'!AF60+'5C1AF_JCFA-Laf'!AF60+'5C1W_Willow'!AF60+'5C1Z_Lincoln Prep'!AF60+'5C1AA_Laurel'!AF60+'5C1AB_Apex'!AF60+'5C1AC_Smothers'!AF60+'5C1AD_Greater'!AF60+'5C1R_Iberville'!AF60+'5C1N_Delta'!AF60+'5C1S_LC Col Prep'!AF60+'5C1T_Northeast'!AF60+'5C1U_Acadiana Ren'!AF60+'5C1I_LA Key'!AF60+'5C1V_Laf Ren'!AF60+'5C1O_Impact'!AF60+'5C1P_Vision'!AF60+'5C2_LAVCA'!AG60+'5C1H_Southwest'!AF60+'5C1G_JS Clark'!AF60+'5C1AH_BRUP'!AF60+'5C1X_Tangi'!AF60+'5C1Y_GEO'!AF60+'5C1AI_Harmony'!AF60+'5C1AJ_Athlos'!AF60+'5C1AG_Collegiate'!AF60+'5C1M_GEO Mid'!AF60+Placeholder_Tallulah!AF60</f>
        <v>0</v>
      </c>
      <c r="AH60" s="319">
        <f>'5C1B_DArbonne'!AG60+'5C1A_Madison'!AG60+'5C1C_Intl High'!AG60+'5C3_UnvView'!AH60+'5C1F_L.C. Charter'!AG60+'5C1E_LFNO'!AG60+'5C1D_NOMMA'!AG60+'5C1AE_Noble Minds'!AG60+'5C1J_Jeff Chamber'!AG60+'5C1Q_Advantage'!AG60+'5C1AF_JCFA-Laf'!AG60+'5C1W_Willow'!AG60+'5C1Z_Lincoln Prep'!AG60+'5C1AA_Laurel'!AG60+'5C1AB_Apex'!AG60+'5C1AC_Smothers'!AG60+'5C1AD_Greater'!AG60+'5C1R_Iberville'!AG60+'5C1N_Delta'!AG60+'5C1S_LC Col Prep'!AG60+'5C1T_Northeast'!AG60+'5C1U_Acadiana Ren'!AG60+'5C1I_LA Key'!AG60+'5C1V_Laf Ren'!AG60+'5C1O_Impact'!AG60+'5C1P_Vision'!AG60+'5C2_LAVCA'!AH60+'5C1H_Southwest'!AG60+'5C1G_JS Clark'!AG60+'5C1AH_BRUP'!AG60+'5C1X_Tangi'!AG60+'5C1Y_GEO'!AG60+'5C1AI_Harmony'!AG60+'5C1AJ_Athlos'!AG60+'5C1AG_Collegiate'!AG60+'5C1M_GEO Mid'!AG60+Placeholder_Tallulah!AG60</f>
        <v>0</v>
      </c>
      <c r="AI60" s="75">
        <f>'5C1B_DArbonne'!AH60+'5C1A_Madison'!AH60+'5C1C_Intl High'!AH60+'5C3_UnvView'!AI60+'5C1F_L.C. Charter'!AH60+'5C1E_LFNO'!AH60+'5C1D_NOMMA'!AH60+'5C1AE_Noble Minds'!AH60+'5C1J_Jeff Chamber'!AH60+'5C1Q_Advantage'!AH60+'5C1AF_JCFA-Laf'!AH60+'5C1W_Willow'!AH60+'5C1Z_Lincoln Prep'!AH60+'5C1AA_Laurel'!AH60+'5C1AB_Apex'!AH60+'5C1AC_Smothers'!AH60+'5C1AD_Greater'!AH60+'5C1R_Iberville'!AH60+'5C1N_Delta'!AH60+'5C1S_LC Col Prep'!AH60+'5C1T_Northeast'!AH60+'5C1U_Acadiana Ren'!AH60+'5C1I_LA Key'!AH60+'5C1V_Laf Ren'!AH60+'5C1O_Impact'!AH60+'5C1P_Vision'!AH60+'5C2_LAVCA'!AI60+'5C1H_Southwest'!AH60+'5C1G_JS Clark'!AH60+'5C1AH_BRUP'!AH60+'5C1X_Tangi'!AH60+'5C1Y_GEO'!AH60+'5C1AI_Harmony'!AH60+'5C1AJ_Athlos'!AH60+'5C1AG_Collegiate'!AH60+'5C1M_GEO Mid'!AH60+Placeholder_Tallulah!AH60</f>
        <v>0</v>
      </c>
      <c r="AJ60" s="319">
        <f>'5C1B_DArbonne'!AI60+'5C1A_Madison'!AI60+'5C1C_Intl High'!AI60+'5C3_UnvView'!AJ60+'5C1F_L.C. Charter'!AI60+'5C1E_LFNO'!AI60+'5C1D_NOMMA'!AI60+'5C1AE_Noble Minds'!AI60+'5C1J_Jeff Chamber'!AI60+'5C1Q_Advantage'!AI60+'5C1AF_JCFA-Laf'!AI60+'5C1W_Willow'!AI60+'5C1Z_Lincoln Prep'!AI60+'5C1AA_Laurel'!AI60+'5C1AB_Apex'!AI60+'5C1AC_Smothers'!AI60+'5C1AD_Greater'!AI60+'5C1R_Iberville'!AI60+'5C1N_Delta'!AI60+'5C1S_LC Col Prep'!AI60+'5C1T_Northeast'!AI60+'5C1U_Acadiana Ren'!AI60+'5C1I_LA Key'!AI60+'5C1V_Laf Ren'!AI60+'5C1O_Impact'!AI60+'5C1P_Vision'!AI60+'5C2_LAVCA'!AJ60+'5C1H_Southwest'!AI60+'5C1G_JS Clark'!AI60+'5C1AH_BRUP'!AI60+'5C1X_Tangi'!AI60+'5C1Y_GEO'!AI60+'5C1AI_Harmony'!AI60+'5C1AJ_Athlos'!AI60+'5C1AG_Collegiate'!AI60+'5C1M_GEO Mid'!AI60+Placeholder_Tallulah!AI60</f>
        <v>0</v>
      </c>
      <c r="AK60" s="77">
        <f>'5C1B_DArbonne'!AJ60+'5C1A_Madison'!AJ60+'5C1C_Intl High'!AJ60+'5C3_UnvView'!AK60+'5C1F_L.C. Charter'!AJ60+'5C1E_LFNO'!AJ60+'5C1D_NOMMA'!AJ60+'5C1AE_Noble Minds'!AJ60+'5C1J_Jeff Chamber'!AJ60+'5C1Q_Advantage'!AJ60+'5C1AF_JCFA-Laf'!AJ60+'5C1W_Willow'!AJ60+'5C1Z_Lincoln Prep'!AJ60+'5C1AA_Laurel'!AJ60+'5C1AB_Apex'!AJ60+'5C1AC_Smothers'!AJ60+'5C1AD_Greater'!AJ60+'5C1R_Iberville'!AJ60+'5C1N_Delta'!AJ60+'5C1S_LC Col Prep'!AJ60+'5C1T_Northeast'!AJ60+'5C1U_Acadiana Ren'!AJ60+'5C1I_LA Key'!AJ60+'5C1V_Laf Ren'!AJ60+'5C1O_Impact'!AJ60+'5C1P_Vision'!AJ60+'5C2_LAVCA'!AK60+'5C1H_Southwest'!AJ60+'5C1G_JS Clark'!AJ60+'5C1AH_BRUP'!AJ60+'5C1X_Tangi'!AJ60+'5C1Y_GEO'!AJ60+'5C1AI_Harmony'!AJ60+'5C1AJ_Athlos'!AJ60+'5C1AG_Collegiate'!AJ60+'5C1M_GEO Mid'!AJ60+Placeholder_Tallulah!AJ60</f>
        <v>0</v>
      </c>
      <c r="AL60" s="76">
        <f>'5C1B_DArbonne'!AK60+'5C1A_Madison'!AK60+'5C1C_Intl High'!AK60+'5C3_UnvView'!AL60+'5C1F_L.C. Charter'!AK60+'5C1E_LFNO'!AK60+'5C1D_NOMMA'!AK60+'5C1AE_Noble Minds'!AK60+'5C1J_Jeff Chamber'!AK60+'5C1Q_Advantage'!AK60+'5C1AF_JCFA-Laf'!AK60+'5C1W_Willow'!AK60+'5C1Z_Lincoln Prep'!AK60+'5C1AA_Laurel'!AK60+'5C1AB_Apex'!AK60+'5C1AC_Smothers'!AK60+'5C1AD_Greater'!AK60+'5C1R_Iberville'!AK60+'5C1N_Delta'!AK60+'5C1S_LC Col Prep'!AK60+'5C1T_Northeast'!AK60+'5C1U_Acadiana Ren'!AK60+'5C1I_LA Key'!AK60+'5C1V_Laf Ren'!AK60+'5C1O_Impact'!AK60+'5C1P_Vision'!AK60+'5C2_LAVCA'!AL60+'5C1H_Southwest'!AK60+'5C1G_JS Clark'!AK60+'5C1AH_BRUP'!AK60+'5C1X_Tangi'!AK60+'5C1Y_GEO'!AK60+'5C1AI_Harmony'!AK60+'5C1AJ_Athlos'!AK60+'5C1AG_Collegiate'!AK60+'5C1M_GEO Mid'!AK60+Placeholder_Tallulah!AK60</f>
        <v>0</v>
      </c>
      <c r="AM60" s="90">
        <f>'5C1B_DArbonne'!AL60+'5C1A_Madison'!AL60+'5C1C_Intl High'!AL60+'5C3_UnvView'!AM60+'5C1F_L.C. Charter'!AL60+'5C1E_LFNO'!AL60+'5C1D_NOMMA'!AL60+'5C1AE_Noble Minds'!AL60+'5C1J_Jeff Chamber'!AL60+'5C1Q_Advantage'!AL60+'5C1AF_JCFA-Laf'!AL60+'5C1W_Willow'!AL60+'5C1Z_Lincoln Prep'!AL60+'5C1AA_Laurel'!AL60+'5C1AB_Apex'!AL60+'5C1AC_Smothers'!AL60+'5C1AD_Greater'!AL60+'5C1R_Iberville'!AL60+'5C1N_Delta'!AL60+'5C1S_LC Col Prep'!AL60+'5C1T_Northeast'!AL60+'5C1U_Acadiana Ren'!AL60+'5C1I_LA Key'!AL60+'5C1V_Laf Ren'!AL60+'5C1O_Impact'!AL60+'5C1P_Vision'!AL60+'5C2_LAVCA'!AM60+'5C1H_Southwest'!AL60+'5C1G_JS Clark'!AL60+'5C1AH_BRUP'!AL60+'5C1X_Tangi'!AL60+'5C1Y_GEO'!AL60+'5C1AI_Harmony'!AL60+'5C1AJ_Athlos'!AL60+'5C1AG_Collegiate'!AL60+'5C1M_GEO Mid'!AL60+Placeholder_Tallulah!AL60</f>
        <v>287489</v>
      </c>
      <c r="AN60" s="79">
        <f>'5C1B_DArbonne'!AM60+'5C1A_Madison'!AM60+'5C1C_Intl High'!AM60+'5C3_UnvView'!AN60+'5C1F_L.C. Charter'!AM60+'5C1E_LFNO'!AM60+'5C1D_NOMMA'!AM60+'5C1AE_Noble Minds'!AM60+'5C1J_Jeff Chamber'!AM60+'5C1Q_Advantage'!AM60+'5C1AF_JCFA-Laf'!AM60+'5C1W_Willow'!AM60+'5C1Z_Lincoln Prep'!AM60+'5C1AA_Laurel'!AM60+'5C1AB_Apex'!AM60+'5C1AC_Smothers'!AM60+'5C1AD_Greater'!AM60+'5C1R_Iberville'!AM60+'5C1N_Delta'!AM60+'5C1S_LC Col Prep'!AM60+'5C1T_Northeast'!AM60+'5C1U_Acadiana Ren'!AM60+'5C1I_LA Key'!AM60+'5C1V_Laf Ren'!AM60+'5C1O_Impact'!AM60+'5C1P_Vision'!AM60+'5C2_LAVCA'!AN60+'5C1H_Southwest'!AM60+'5C1G_JS Clark'!AM60+'5C1AH_BRUP'!AM60+'5C1X_Tangi'!AM60+'5C1Y_GEO'!AM60+'5C1AI_Harmony'!AM60+'5C1AJ_Athlos'!AM60+'5C1AG_Collegiate'!AM60+'5C1M_GEO Mid'!AM60+Placeholder_Tallulah!AM60</f>
        <v>0</v>
      </c>
      <c r="AO60" s="90">
        <f>'5C1B_DArbonne'!AN60+'5C1A_Madison'!AN60+'5C1C_Intl High'!AN60+'5C3_UnvView'!AO60+'5C1F_L.C. Charter'!AN60+'5C1E_LFNO'!AN60+'5C1D_NOMMA'!AN60+'5C1AE_Noble Minds'!AN60+'5C1J_Jeff Chamber'!AN60+'5C1Q_Advantage'!AN60+'5C1AF_JCFA-Laf'!AN60+'5C1W_Willow'!AN60+'5C1Z_Lincoln Prep'!AN60+'5C1AA_Laurel'!AN60+'5C1AB_Apex'!AN60+'5C1AC_Smothers'!AN60+'5C1AD_Greater'!AN60+'5C1R_Iberville'!AN60+'5C1N_Delta'!AN60+'5C1S_LC Col Prep'!AN60+'5C1T_Northeast'!AN60+'5C1U_Acadiana Ren'!AN60+'5C1I_LA Key'!AN60+'5C1V_Laf Ren'!AN60+'5C1O_Impact'!AN60+'5C1P_Vision'!AN60+'5C2_LAVCA'!AO60+'5C1H_Southwest'!AN60+'5C1G_JS Clark'!AN60+'5C1AH_BRUP'!AN60+'5C1X_Tangi'!AN60+'5C1Y_GEO'!AN60+'5C1AI_Harmony'!AN60+'5C1AJ_Athlos'!AN60+'5C1AG_Collegiate'!AN60+'5C1M_GEO Mid'!AN60+Placeholder_Tallulah!AN60</f>
        <v>0</v>
      </c>
      <c r="AP60" s="77">
        <f>'5C1B_DArbonne'!AO60+'5C1A_Madison'!AO60+'5C1C_Intl High'!AO60+'5C3_UnvView'!AP60+'5C1F_L.C. Charter'!AO60+'5C1E_LFNO'!AO60+'5C1D_NOMMA'!AO60+'5C1AE_Noble Minds'!AO60+'5C1J_Jeff Chamber'!AO60+'5C1Q_Advantage'!AO60+'5C1AF_JCFA-Laf'!AO60+'5C1W_Willow'!AO60+'5C1Z_Lincoln Prep'!AO60+'5C1AA_Laurel'!AO60+'5C1AB_Apex'!AO60+'5C1AC_Smothers'!AO60+'5C1AD_Greater'!AO60+'5C1R_Iberville'!AO60+'5C1N_Delta'!AO60+'5C1S_LC Col Prep'!AO60+'5C1T_Northeast'!AO60+'5C1U_Acadiana Ren'!AO60+'5C1I_LA Key'!AO60+'5C1V_Laf Ren'!AO60+'5C1O_Impact'!AO60+'5C1P_Vision'!AO60+'5C2_LAVCA'!AP60+'5C1H_Southwest'!AO60+'5C1G_JS Clark'!AO60+'5C1AH_BRUP'!AO60+'5C1X_Tangi'!AO60+'5C1Y_GEO'!AO60+'5C1AI_Harmony'!AO60+'5C1AJ_Athlos'!AO60+'5C1AG_Collegiate'!AO60+'5C1M_GEO Mid'!AO60+Placeholder_Tallulah!AO60</f>
        <v>2120</v>
      </c>
      <c r="AQ60" s="90">
        <f>'5C1B_DArbonne'!AP60+'5C1A_Madison'!AP60+'5C1C_Intl High'!AP60+'5C3_UnvView'!AQ60+'5C1F_L.C. Charter'!AP60+'5C1E_LFNO'!AP60+'5C1D_NOMMA'!AP60+'5C1AE_Noble Minds'!AP60+'5C1J_Jeff Chamber'!AP60+'5C1Q_Advantage'!AP60+'5C1AF_JCFA-Laf'!AP60+'5C1W_Willow'!AP60+'5C1Z_Lincoln Prep'!AP60+'5C1AA_Laurel'!AP60+'5C1AB_Apex'!AP60+'5C1AC_Smothers'!AP60+'5C1AD_Greater'!AP60+'5C1R_Iberville'!AP60+'5C1N_Delta'!AP60+'5C1S_LC Col Prep'!AP60+'5C1T_Northeast'!AP60+'5C1U_Acadiana Ren'!AP60+'5C1I_LA Key'!AP60+'5C1V_Laf Ren'!AP60+'5C1O_Impact'!AP60+'5C1P_Vision'!AP60+'5C2_LAVCA'!AQ60+'5C1H_Southwest'!AP60+'5C1G_JS Clark'!AP60+'5C1AH_BRUP'!AP60+'5C1X_Tangi'!AP60+'5C1Y_GEO'!AP60+'5C1AI_Harmony'!AP60+'5C1AJ_Athlos'!AP60+'5C1AG_Collegiate'!AP60+'5C1M_GEO Mid'!AP60+Placeholder_Tallulah!AP60</f>
        <v>0</v>
      </c>
      <c r="AR60" s="77">
        <f>'5C1B_DArbonne'!AQ60+'5C1A_Madison'!AQ60+'5C1C_Intl High'!AQ60+'5C3_UnvView'!AR60+'5C1F_L.C. Charter'!AQ60+'5C1E_LFNO'!AQ60+'5C1D_NOMMA'!AQ60+'5C1AE_Noble Minds'!AQ60+'5C1J_Jeff Chamber'!AQ60+'5C1Q_Advantage'!AQ60+'5C1AF_JCFA-Laf'!AQ60+'5C1W_Willow'!AQ60+'5C1Z_Lincoln Prep'!AQ60+'5C1AA_Laurel'!AQ60+'5C1AB_Apex'!AQ60+'5C1AC_Smothers'!AQ60+'5C1AD_Greater'!AQ60+'5C1R_Iberville'!AQ60+'5C1N_Delta'!AQ60+'5C1S_LC Col Prep'!AQ60+'5C1T_Northeast'!AQ60+'5C1U_Acadiana Ren'!AQ60+'5C1I_LA Key'!AQ60+'5C1V_Laf Ren'!AQ60+'5C1O_Impact'!AQ60+'5C1P_Vision'!AQ60+'5C2_LAVCA'!AR60+'5C1H_Southwest'!AQ60+'5C1G_JS Clark'!AQ60+'5C1AH_BRUP'!AQ60+'5C1X_Tangi'!AQ60+'5C1Y_GEO'!AQ60+'5C1AI_Harmony'!AQ60+'5C1AJ_Athlos'!AQ60+'5C1AG_Collegiate'!AQ60+'5C1M_GEO Mid'!AQ60+Placeholder_Tallulah!AQ60</f>
        <v>0</v>
      </c>
      <c r="AS60" s="77">
        <f>'5C1B_DArbonne'!AR60+'5C1A_Madison'!AR60+'5C1C_Intl High'!AR60+'5C3_UnvView'!AS60+'5C1F_L.C. Charter'!AR60+'5C1E_LFNO'!AR60+'5C1D_NOMMA'!AR60+'5C1AE_Noble Minds'!AR60+'5C1J_Jeff Chamber'!AR60+'5C1Q_Advantage'!AR60+'5C1AF_JCFA-Laf'!AR60+'5C1W_Willow'!AR60+'5C1Z_Lincoln Prep'!AR60+'5C1AA_Laurel'!AR60+'5C1AB_Apex'!AR60+'5C1AC_Smothers'!AR60+'5C1AD_Greater'!AR60+'5C1R_Iberville'!AR60+'5C1N_Delta'!AR60+'5C1S_LC Col Prep'!AR60+'5C1T_Northeast'!AR60+'5C1U_Acadiana Ren'!AR60+'5C1I_LA Key'!AR60+'5C1V_Laf Ren'!AR60+'5C1O_Impact'!AR60+'5C1P_Vision'!AR60+'5C2_LAVCA'!AS60+'5C1H_Southwest'!AR60+'5C1G_JS Clark'!AR60+'5C1AH_BRUP'!AR60+'5C1X_Tangi'!AR60+'5C1Y_GEO'!AR60+'5C1AI_Harmony'!AR60+'5C1AJ_Athlos'!AR60+'5C1AG_Collegiate'!AR60+'5C1M_GEO Mid'!AR60+Placeholder_Tallulah!AR60</f>
        <v>0</v>
      </c>
      <c r="AT60" s="90">
        <f>'5C1B_DArbonne'!AS60+'5C1A_Madison'!AS60+'5C1C_Intl High'!AS60+'5C3_UnvView'!AT60+'5C1F_L.C. Charter'!AS60+'5C1E_LFNO'!AS60+'5C1D_NOMMA'!AS60+'5C1AE_Noble Minds'!AS60+'5C1J_Jeff Chamber'!AS60+'5C1Q_Advantage'!AS60+'5C1AF_JCFA-Laf'!AS60+'5C1W_Willow'!AS60+'5C1Z_Lincoln Prep'!AS60+'5C1AA_Laurel'!AS60+'5C1AB_Apex'!AS60+'5C1AC_Smothers'!AS60+'5C1AD_Greater'!AS60+'5C1R_Iberville'!AS60+'5C1N_Delta'!AS60+'5C1S_LC Col Prep'!AS60+'5C1T_Northeast'!AS60+'5C1U_Acadiana Ren'!AS60+'5C1I_LA Key'!AS60+'5C1V_Laf Ren'!AS60+'5C1O_Impact'!AS60+'5C1P_Vision'!AS60+'5C2_LAVCA'!AT60+'5C1H_Southwest'!AS60+'5C1G_JS Clark'!AS60+'5C1AH_BRUP'!AS60+'5C1X_Tangi'!AS60+'5C1Y_GEO'!AS60+'5C1AI_Harmony'!AS60+'5C1AJ_Athlos'!AS60+'5C1AG_Collegiate'!AS60+'5C1M_GEO Mid'!AS60+Placeholder_Tallulah!AS60</f>
        <v>44826</v>
      </c>
      <c r="AU60" s="78">
        <f t="shared" si="1"/>
        <v>0</v>
      </c>
      <c r="AV60" s="87">
        <f t="shared" si="2"/>
        <v>44826</v>
      </c>
      <c r="AW60" s="189"/>
      <c r="AX60" s="74" t="e">
        <f>'5C1B_DArbonne'!AU60+'5C1A_Madison'!AU60+'5C1C_Intl High'!AU60+'5C3_UnvView'!AV60+'5C1F_L.C. Charter'!AU60+'5C1E_LFNO'!AU60+'5C1D_NOMMA'!AU60+'5C1AE_Noble Minds'!AU60+'5C1J_Jeff Chamber'!AU60+'5C1Q_Advantage'!AU60+'5C1AF_JCFA-Laf'!AU60+'5C1W_Willow'!AU60+'5C1Z_Lincoln Prep'!AU60+'5C1AA_Laurel'!AU60+'5C1AB_Apex'!AU60+'5C1AC_Smothers'!AU60+'5C1AD_Greater'!AU60+'5C1R_Iberville'!AU60+'5C1N_Delta'!AU60+'5C1S_LC Col Prep'!AU60+'5C1T_Northeast'!AU60+'5C1U_Acadiana Ren'!AU60+'5C1I_LA Key'!AU60+'5C1V_Laf Ren'!AU60+'5C1O_Impact'!AU60+'5C1P_Vision'!AU60+'5C2_LAVCA'!AV60+'5C1H_Southwest'!AU60+'5C1G_JS Clark'!AU60+'5C1AH_BRUP'!AU60+'5C1X_Tangi'!AU60+'5C1Y_GEO'!AU60+'5C1AI_Harmony'!AU60+'5C1AJ_Athlos'!AU60+'5C1AG_Collegiate'!AU60+'5C1M_GEO Mid'!AU60+Placeholder_Tallulah!#REF!</f>
        <v>#REF!</v>
      </c>
      <c r="AY60" s="74">
        <f t="shared" si="3"/>
        <v>0</v>
      </c>
      <c r="AZ60" s="74" t="e">
        <f t="shared" si="4"/>
        <v>#REF!</v>
      </c>
    </row>
    <row r="61" spans="1:52" ht="16.149999999999999" customHeight="1" x14ac:dyDescent="0.2">
      <c r="A61" s="49">
        <v>55</v>
      </c>
      <c r="B61" s="50" t="s">
        <v>60</v>
      </c>
      <c r="C61" s="320">
        <f>'5C1B_DArbonne'!C61+'5C1A_Madison'!C61+'5C1C_Intl High'!C61+'5C3_UnvView'!C61+'5C1F_L.C. Charter'!C61+'5C1E_LFNO'!C61+'5C1D_NOMMA'!C61+'5C1AE_Noble Minds'!C61+'5C1J_Jeff Chamber'!C61+'5C1Q_Advantage'!C61+'5C1AF_JCFA-Laf'!C61+'5C1W_Willow'!C61+'5C1Z_Lincoln Prep'!C61+'5C1AA_Laurel'!C61+'5C1AB_Apex'!C61+'5C1AC_Smothers'!C61+'5C1AD_Greater'!C61+'5C1R_Iberville'!C61+'5C1N_Delta'!C61+'5C1S_LC Col Prep'!C61+'5C1T_Northeast'!C61+'5C1U_Acadiana Ren'!C61+'5C1I_LA Key'!C61+'5C1V_Laf Ren'!C61+'5C1O_Impact'!C61+'5C1P_Vision'!C61+'5C2_LAVCA'!C61+'5C1H_Southwest'!C61+'5C1G_JS Clark'!C61+'5C1AH_BRUP'!C61+'5C1X_Tangi'!C61+'5C1Y_GEO'!C61+'5C1AI_Harmony'!C61+'5C1AJ_Athlos'!C61+'5C1AG_Collegiate'!C61+'5C1M_GEO Mid'!C61+Placeholder_Tallulah!C61</f>
        <v>0</v>
      </c>
      <c r="D61" s="51">
        <f>'Source Data'!H61</f>
        <v>4501.7236472239638</v>
      </c>
      <c r="E61" s="80">
        <f>'5C1B_DArbonne'!E61+'5C1A_Madison'!E61+'5C1C_Intl High'!E61+'5C3_UnvView'!E61+'5C1F_L.C. Charter'!E61+'5C1E_LFNO'!E61+'5C1D_NOMMA'!E61+'5C1AE_Noble Minds'!E61+'5C1J_Jeff Chamber'!E61+'5C1Q_Advantage'!E61+'5C1AF_JCFA-Laf'!E61+'5C1W_Willow'!E61+'5C1Z_Lincoln Prep'!E61+'5C1AA_Laurel'!E61+'5C1AB_Apex'!E61+'5C1AC_Smothers'!E61+'5C1AD_Greater'!E61+'5C1R_Iberville'!E61+'5C1N_Delta'!E61+'5C1S_LC Col Prep'!E61+'5C1T_Northeast'!E61+'5C1U_Acadiana Ren'!E61+'5C1I_LA Key'!E61+'5C1V_Laf Ren'!E61+'5C1O_Impact'!E61+'5C1P_Vision'!E61+'5C2_LAVCA'!E61+'5C1H_Southwest'!E61+'5C1G_JS Clark'!E61+'5C1AH_BRUP'!E61+'5C1X_Tangi'!E61+'5C1Y_GEO'!E61+'5C1AI_Harmony'!E61+'5C1AJ_Athlos'!E61+'5C1AG_Collegiate'!E61+'5C1M_GEO Mid'!E61+Placeholder_Tallulah!E61</f>
        <v>0</v>
      </c>
      <c r="F61" s="338">
        <f>'5C1B_DArbonne'!F61+'5C1A_Madison'!F61+'5C1C_Intl High'!F61+'5C3_UnvView'!F61+'5C1F_L.C. Charter'!F61+'5C1E_LFNO'!F61+'5C1D_NOMMA'!F61+'5C1AE_Noble Minds'!F61+'5C1J_Jeff Chamber'!F61+'5C1Q_Advantage'!F61+'5C1AF_JCFA-Laf'!F61+'5C1W_Willow'!F61+'5C1Z_Lincoln Prep'!F61+'5C1AA_Laurel'!F61+'5C1AB_Apex'!F61+'5C1AC_Smothers'!F61+'5C1AD_Greater'!F61+'5C1R_Iberville'!F61+'5C1N_Delta'!F61+'5C1S_LC Col Prep'!F61+'5C1T_Northeast'!F61+'5C1U_Acadiana Ren'!F61+'5C1I_LA Key'!F61+'5C1V_Laf Ren'!F61+'5C1O_Impact'!F61+'5C1P_Vision'!F61+'5C2_LAVCA'!F61+'5C1H_Southwest'!F61+'5C1G_JS Clark'!F61+'5C1AH_BRUP'!F61+'5C1X_Tangi'!F61+'5C1Y_GEO'!F61+'5C1AI_Harmony'!F61+'5C1AJ_Athlos'!F61+'5C1AG_Collegiate'!F61+'5C1M_GEO Mid'!F61+Placeholder_Tallulah!F61</f>
        <v>0</v>
      </c>
      <c r="G61" s="51">
        <f>'Source Data'!I61</f>
        <v>593.48544210889816</v>
      </c>
      <c r="H61" s="80">
        <f>'5C1B_DArbonne'!H61+'5C1A_Madison'!H61+'5C1C_Intl High'!H61+'5C3_UnvView'!H61+'5C1F_L.C. Charter'!H61+'5C1E_LFNO'!H61+'5C1D_NOMMA'!H61+'5C1AE_Noble Minds'!H61+'5C1J_Jeff Chamber'!H61+'5C1Q_Advantage'!H61+'5C1AF_JCFA-Laf'!H61+'5C1W_Willow'!H61+'5C1Z_Lincoln Prep'!H61+'5C1AA_Laurel'!H61+'5C1AB_Apex'!H61+'5C1AC_Smothers'!H61+'5C1AD_Greater'!H61+'5C1R_Iberville'!H61+'5C1N_Delta'!H61+'5C1S_LC Col Prep'!H61+'5C1T_Northeast'!H61+'5C1U_Acadiana Ren'!H61+'5C1I_LA Key'!H61+'5C1V_Laf Ren'!H61+'5C1O_Impact'!H61+'5C1P_Vision'!H61+'5C2_LAVCA'!H61+'5C1H_Southwest'!H61+'5C1G_JS Clark'!H61+'5C1AH_BRUP'!H61+'5C1X_Tangi'!H61+'5C1Y_GEO'!H61+'5C1AI_Harmony'!H61+'5C1AJ_Athlos'!H61+'5C1AG_Collegiate'!H61+'5C1M_GEO Mid'!H61+Placeholder_Tallulah!H61</f>
        <v>0</v>
      </c>
      <c r="I61" s="338">
        <f>'5C1B_DArbonne'!I61+'5C1A_Madison'!I61+'5C1C_Intl High'!I61+'5C3_UnvView'!I61+'5C1F_L.C. Charter'!I61+'5C1E_LFNO'!I61+'5C1D_NOMMA'!I61+'5C1AE_Noble Minds'!I61+'5C1J_Jeff Chamber'!I61+'5C1Q_Advantage'!I61+'5C1AF_JCFA-Laf'!I61+'5C1W_Willow'!I61+'5C1Z_Lincoln Prep'!I61+'5C1AA_Laurel'!I61+'5C1AB_Apex'!I61+'5C1AC_Smothers'!I61+'5C1AD_Greater'!I61+'5C1R_Iberville'!I61+'5C1N_Delta'!I61+'5C1S_LC Col Prep'!I61+'5C1T_Northeast'!I61+'5C1U_Acadiana Ren'!I61+'5C1I_LA Key'!I61+'5C1V_Laf Ren'!I61+'5C1O_Impact'!I61+'5C1P_Vision'!I61+'5C2_LAVCA'!I61+'5C1H_Southwest'!I61+'5C1G_JS Clark'!I61+'5C1AH_BRUP'!I61+'5C1X_Tangi'!I61+'5C1Y_GEO'!I61+'5C1AI_Harmony'!I61+'5C1AJ_Athlos'!I61+'5C1AG_Collegiate'!I61+'5C1M_GEO Mid'!I61+Placeholder_Tallulah!I61</f>
        <v>0</v>
      </c>
      <c r="J61" s="51">
        <f>'Source Data'!J61</f>
        <v>161.8596660296995</v>
      </c>
      <c r="K61" s="80">
        <f>'5C1B_DArbonne'!K61+'5C1A_Madison'!K61+'5C1C_Intl High'!K61+'5C3_UnvView'!K61+'5C1F_L.C. Charter'!K61+'5C1E_LFNO'!K61+'5C1D_NOMMA'!K61+'5C1AE_Noble Minds'!K61+'5C1J_Jeff Chamber'!K61+'5C1Q_Advantage'!K61+'5C1AF_JCFA-Laf'!K61+'5C1W_Willow'!K61+'5C1Z_Lincoln Prep'!K61+'5C1AA_Laurel'!K61+'5C1AB_Apex'!K61+'5C1AC_Smothers'!K61+'5C1AD_Greater'!K61+'5C1R_Iberville'!K61+'5C1N_Delta'!K61+'5C1S_LC Col Prep'!K61+'5C1T_Northeast'!K61+'5C1U_Acadiana Ren'!K61+'5C1I_LA Key'!K61+'5C1V_Laf Ren'!K61+'5C1O_Impact'!K61+'5C1P_Vision'!K61+'5C2_LAVCA'!K61+'5C1H_Southwest'!K61+'5C1G_JS Clark'!K61+'5C1AH_BRUP'!K61+'5C1X_Tangi'!K61+'5C1Y_GEO'!K61+'5C1AI_Harmony'!K61+'5C1AJ_Athlos'!K61+'5C1AG_Collegiate'!K61+'5C1M_GEO Mid'!K61+Placeholder_Tallulah!K61</f>
        <v>0</v>
      </c>
      <c r="L61" s="338">
        <f>'5C1B_DArbonne'!L61+'5C1A_Madison'!L61+'5C1C_Intl High'!L61+'5C3_UnvView'!L61+'5C1F_L.C. Charter'!L61+'5C1E_LFNO'!L61+'5C1D_NOMMA'!L61+'5C1AE_Noble Minds'!L61+'5C1J_Jeff Chamber'!L61+'5C1Q_Advantage'!L61+'5C1AF_JCFA-Laf'!L61+'5C1W_Willow'!L61+'5C1Z_Lincoln Prep'!L61+'5C1AA_Laurel'!L61+'5C1AB_Apex'!L61+'5C1AC_Smothers'!L61+'5C1AD_Greater'!L61+'5C1R_Iberville'!L61+'5C1N_Delta'!L61+'5C1S_LC Col Prep'!L61+'5C1T_Northeast'!L61+'5C1U_Acadiana Ren'!L61+'5C1I_LA Key'!L61+'5C1V_Laf Ren'!L61+'5C1O_Impact'!L61+'5C1P_Vision'!L61+'5C2_LAVCA'!L61+'5C1H_Southwest'!L61+'5C1G_JS Clark'!L61+'5C1AH_BRUP'!L61+'5C1X_Tangi'!L61+'5C1Y_GEO'!L61+'5C1AI_Harmony'!L61+'5C1AJ_Athlos'!L61+'5C1AG_Collegiate'!L61+'5C1M_GEO Mid'!L61+Placeholder_Tallulah!L61</f>
        <v>0</v>
      </c>
      <c r="M61" s="51">
        <f>'Source Data'!K61</f>
        <v>4046.4916507424882</v>
      </c>
      <c r="N61" s="80">
        <f>'5C1B_DArbonne'!N61+'5C1A_Madison'!N61+'5C1C_Intl High'!N61+'5C3_UnvView'!N61+'5C1F_L.C. Charter'!N61+'5C1E_LFNO'!N61+'5C1D_NOMMA'!N61+'5C1AE_Noble Minds'!N61+'5C1J_Jeff Chamber'!N61+'5C1Q_Advantage'!N61+'5C1AF_JCFA-Laf'!N61+'5C1W_Willow'!N61+'5C1Z_Lincoln Prep'!N61+'5C1AA_Laurel'!N61+'5C1AB_Apex'!N61+'5C1AC_Smothers'!N61+'5C1AD_Greater'!N61+'5C1R_Iberville'!N61+'5C1N_Delta'!N61+'5C1S_LC Col Prep'!N61+'5C1T_Northeast'!N61+'5C1U_Acadiana Ren'!N61+'5C1I_LA Key'!N61+'5C1V_Laf Ren'!N61+'5C1O_Impact'!N61+'5C1P_Vision'!N61+'5C2_LAVCA'!N61+'5C1H_Southwest'!N61+'5C1G_JS Clark'!N61+'5C1AH_BRUP'!N61+'5C1X_Tangi'!N61+'5C1Y_GEO'!N61+'5C1AI_Harmony'!N61+'5C1AJ_Athlos'!N61+'5C1AG_Collegiate'!N61+'5C1M_GEO Mid'!N61+Placeholder_Tallulah!N61</f>
        <v>0</v>
      </c>
      <c r="O61" s="338">
        <f>'5C1B_DArbonne'!O61+'5C1A_Madison'!O61+'5C1C_Intl High'!O61+'5C3_UnvView'!O61+'5C1F_L.C. Charter'!O61+'5C1E_LFNO'!O61+'5C1D_NOMMA'!O61+'5C1AE_Noble Minds'!O61+'5C1J_Jeff Chamber'!O61+'5C1Q_Advantage'!O61+'5C1AF_JCFA-Laf'!O61+'5C1W_Willow'!O61+'5C1Z_Lincoln Prep'!O61+'5C1AA_Laurel'!O61+'5C1AB_Apex'!O61+'5C1AC_Smothers'!O61+'5C1AD_Greater'!O61+'5C1R_Iberville'!O61+'5C1N_Delta'!O61+'5C1S_LC Col Prep'!O61+'5C1T_Northeast'!O61+'5C1U_Acadiana Ren'!O61+'5C1I_LA Key'!O61+'5C1V_Laf Ren'!O61+'5C1O_Impact'!O61+'5C1P_Vision'!O61+'5C2_LAVCA'!O61+'5C1H_Southwest'!O61+'5C1G_JS Clark'!O61+'5C1AH_BRUP'!O61+'5C1X_Tangi'!O61+'5C1Y_GEO'!O61+'5C1AI_Harmony'!O61+'5C1AJ_Athlos'!O61+'5C1AG_Collegiate'!O61+'5C1M_GEO Mid'!O61+Placeholder_Tallulah!O61</f>
        <v>0</v>
      </c>
      <c r="P61" s="51">
        <f>'Source Data'!L61</f>
        <v>1618.596660296995</v>
      </c>
      <c r="Q61" s="80">
        <f>'5C1B_DArbonne'!Q61+'5C1A_Madison'!Q61+'5C1C_Intl High'!Q61+'5C3_UnvView'!Q61+'5C1F_L.C. Charter'!Q61+'5C1E_LFNO'!Q61+'5C1D_NOMMA'!Q61+'5C1AE_Noble Minds'!Q61+'5C1J_Jeff Chamber'!Q61+'5C1Q_Advantage'!Q61+'5C1AF_JCFA-Laf'!Q61+'5C1W_Willow'!Q61+'5C1Z_Lincoln Prep'!Q61+'5C1AA_Laurel'!Q61+'5C1AB_Apex'!Q61+'5C1AC_Smothers'!Q61+'5C1AD_Greater'!Q61+'5C1R_Iberville'!Q61+'5C1N_Delta'!Q61+'5C1S_LC Col Prep'!Q61+'5C1T_Northeast'!Q61+'5C1U_Acadiana Ren'!Q61+'5C1I_LA Key'!Q61+'5C1V_Laf Ren'!Q61+'5C1O_Impact'!Q61+'5C1P_Vision'!Q61+'5C2_LAVCA'!Q61+'5C1H_Southwest'!Q61+'5C1G_JS Clark'!Q61+'5C1AH_BRUP'!Q61+'5C1X_Tangi'!Q61+'5C1Y_GEO'!Q61+'5C1AI_Harmony'!Q61+'5C1AJ_Athlos'!Q61+'5C1AG_Collegiate'!Q61+'5C1M_GEO Mid'!Q61+Placeholder_Tallulah!Q61</f>
        <v>0</v>
      </c>
      <c r="R61" s="94">
        <f>'5C1B_DArbonne'!R61+'5C1A_Madison'!R61+'5C1C_Intl High'!R61+'5C3_UnvView'!R61+'5C1F_L.C. Charter'!R61+'5C1E_LFNO'!R61+'5C1D_NOMMA'!R61+'5C1AE_Noble Minds'!R61+'5C1J_Jeff Chamber'!R61+'5C1Q_Advantage'!R61+'5C1AF_JCFA-Laf'!R61+'5C1W_Willow'!R61+'5C1Z_Lincoln Prep'!R61+'5C1AA_Laurel'!R61+'5C1AB_Apex'!R61+'5C1AC_Smothers'!R61+'5C1AD_Greater'!R61+'5C1R_Iberville'!R61+'5C1N_Delta'!R61+'5C1S_LC Col Prep'!R61+'5C1T_Northeast'!R61+'5C1U_Acadiana Ren'!R61+'5C1I_LA Key'!R61+'5C1V_Laf Ren'!R61+'5C1O_Impact'!R61+'5C1P_Vision'!R61+'5C2_LAVCA'!R61+'5C1H_Southwest'!R61+'5C1G_JS Clark'!R61+'5C1AH_BRUP'!R61+'5C1X_Tangi'!R61+'5C1Y_GEO'!R61+'5C1AI_Harmony'!R61+'5C1AJ_Athlos'!R61+'5C1AG_Collegiate'!R61+'5C1M_GEO Mid'!R61+Placeholder_Tallulah!R61</f>
        <v>775203</v>
      </c>
      <c r="S61" s="1374">
        <f>'5C3_UnvView'!S61+'5C2_LAVCA'!S61</f>
        <v>86133</v>
      </c>
      <c r="T61" s="51">
        <f>'5C1B_DArbonne'!S61+'5C1A_Madison'!S61+'5C1C_Intl High'!S61+'5C3_UnvView'!T61+'5C1F_L.C. Charter'!S61+'5C1E_LFNO'!S61+'5C1D_NOMMA'!S61+'5C1AE_Noble Minds'!S61+'5C1J_Jeff Chamber'!S61+'5C1Q_Advantage'!S61+'5C1AF_JCFA-Laf'!S61+'5C1W_Willow'!S61+'5C1Z_Lincoln Prep'!S61+'5C1AA_Laurel'!S61+'5C1AB_Apex'!S61+'5C1AC_Smothers'!S61+'5C1AD_Greater'!S61+'5C1R_Iberville'!S61+'5C1N_Delta'!S61+'5C1S_LC Col Prep'!S61+'5C1T_Northeast'!S61+'5C1U_Acadiana Ren'!S61+'5C1I_LA Key'!S61+'5C1V_Laf Ren'!S61+'5C1O_Impact'!S61+'5C1P_Vision'!S61+'5C2_LAVCA'!T61+'5C1H_Southwest'!S61+'5C1G_JS Clark'!S61+'5C1AH_BRUP'!S61+'5C1X_Tangi'!S61+'5C1Y_GEO'!S61+'5C1AI_Harmony'!S61+'5C1AJ_Athlos'!S61+'5C1AG_Collegiate'!S61+'5C1M_GEO Mid'!S61+Placeholder_Tallulah!S61</f>
        <v>0</v>
      </c>
      <c r="U61" s="51">
        <f>'5C1B_DArbonne'!T61+'5C1A_Madison'!T61+'5C1C_Intl High'!T61+'5C3_UnvView'!U61+'5C1F_L.C. Charter'!T61+'5C1E_LFNO'!T61+'5C1D_NOMMA'!T61+'5C1AE_Noble Minds'!T61+'5C1J_Jeff Chamber'!T61+'5C1Q_Advantage'!T61+'5C1AF_JCFA-Laf'!T61+'5C1W_Willow'!T61+'5C1Z_Lincoln Prep'!T61+'5C1AA_Laurel'!T61+'5C1AB_Apex'!T61+'5C1AC_Smothers'!T61+'5C1AD_Greater'!T61+'5C1R_Iberville'!T61+'5C1N_Delta'!T61+'5C1S_LC Col Prep'!T61+'5C1T_Northeast'!T61+'5C1U_Acadiana Ren'!T61+'5C1I_LA Key'!T61+'5C1V_Laf Ren'!T61+'5C1O_Impact'!T61+'5C1P_Vision'!T61+'5C2_LAVCA'!U61+'5C1H_Southwest'!T61+'5C1G_JS Clark'!T61+'5C1AH_BRUP'!T61+'5C1X_Tangi'!T61+'5C1Y_GEO'!T61+'5C1AI_Harmony'!T61+'5C1AJ_Athlos'!T61+'5C1AG_Collegiate'!T61+'5C1M_GEO Mid'!T61+Placeholder_Tallulah!T61</f>
        <v>0</v>
      </c>
      <c r="V61" s="52">
        <f>'5C1B_DArbonne'!U61+'5C1A_Madison'!U61+'5C1C_Intl High'!U61+'5C3_UnvView'!V61+'5C1F_L.C. Charter'!U61+'5C1E_LFNO'!U61+'5C1D_NOMMA'!U61+'5C1AE_Noble Minds'!U61+'5C1J_Jeff Chamber'!U61+'5C1Q_Advantage'!U61+'5C1AF_JCFA-Laf'!U61+'5C1W_Willow'!U61+'5C1Z_Lincoln Prep'!U61+'5C1AA_Laurel'!U61+'5C1AB_Apex'!U61+'5C1AC_Smothers'!U61+'5C1AD_Greater'!U61+'5C1R_Iberville'!U61+'5C1N_Delta'!U61+'5C1S_LC Col Prep'!U61+'5C1T_Northeast'!U61+'5C1U_Acadiana Ren'!U61+'5C1I_LA Key'!U61+'5C1V_Laf Ren'!U61+'5C1O_Impact'!U61+'5C1P_Vision'!U61+'5C2_LAVCA'!V61+'5C1H_Southwest'!U61+'5C1G_JS Clark'!U61+'5C1AH_BRUP'!U61+'5C1X_Tangi'!U61+'5C1Y_GEO'!U61+'5C1AI_Harmony'!U61+'5C1AJ_Athlos'!U61+'5C1AG_Collegiate'!U61+'5C1M_GEO Mid'!U61+Placeholder_Tallulah!U61</f>
        <v>0</v>
      </c>
      <c r="W61" s="94">
        <f>'5C1B_DArbonne'!V61+'5C1A_Madison'!V61+'5C1C_Intl High'!V61+'5C3_UnvView'!W61+'5C1F_L.C. Charter'!V61+'5C1E_LFNO'!V61+'5C1D_NOMMA'!V61+'5C1AE_Noble Minds'!V61+'5C1J_Jeff Chamber'!V61+'5C1Q_Advantage'!V61+'5C1AF_JCFA-Laf'!V61+'5C1W_Willow'!V61+'5C1Z_Lincoln Prep'!V61+'5C1AA_Laurel'!V61+'5C1AB_Apex'!V61+'5C1AC_Smothers'!V61+'5C1AD_Greater'!V61+'5C1R_Iberville'!V61+'5C1N_Delta'!V61+'5C1S_LC Col Prep'!V61+'5C1T_Northeast'!V61+'5C1U_Acadiana Ren'!V61+'5C1I_LA Key'!V61+'5C1V_Laf Ren'!V61+'5C1O_Impact'!V61+'5C1P_Vision'!V61+'5C2_LAVCA'!W61+'5C1H_Southwest'!V61+'5C1G_JS Clark'!V61+'5C1AH_BRUP'!V61+'5C1X_Tangi'!V61+'5C1Y_GEO'!V61+'5C1AI_Harmony'!V61+'5C1AJ_Athlos'!V61+'5C1AG_Collegiate'!V61+'5C1M_GEO Mid'!V61+Placeholder_Tallulah!V61</f>
        <v>0</v>
      </c>
      <c r="X61" s="80">
        <f>'5C1B_DArbonne'!W61+'5C1A_Madison'!W61+'5C1C_Intl High'!W61+'5C3_UnvView'!X61+'5C1F_L.C. Charter'!W61+'5C1E_LFNO'!W61+'5C1D_NOMMA'!W61+'5C1AE_Noble Minds'!W61+'5C1J_Jeff Chamber'!W61+'5C1Q_Advantage'!W61+'5C1AF_JCFA-Laf'!W61+'5C1W_Willow'!W61+'5C1Z_Lincoln Prep'!W61+'5C1AA_Laurel'!W61+'5C1AB_Apex'!W61+'5C1AC_Smothers'!W61+'5C1AD_Greater'!W61+'5C1R_Iberville'!W61+'5C1N_Delta'!W61+'5C1S_LC Col Prep'!W61+'5C1T_Northeast'!W61+'5C1U_Acadiana Ren'!W61+'5C1I_LA Key'!W61+'5C1V_Laf Ren'!W61+'5C1O_Impact'!W61+'5C1P_Vision'!W61+'5C2_LAVCA'!X61+'5C1H_Southwest'!W61+'5C1G_JS Clark'!W61+'5C1AH_BRUP'!W61+'5C1X_Tangi'!W61+'5C1Y_GEO'!W61+'5C1AI_Harmony'!W61+'5C1AJ_Athlos'!W61+'5C1AG_Collegiate'!W61+'5C1M_GEO Mid'!W61+Placeholder_Tallulah!W61</f>
        <v>0</v>
      </c>
      <c r="Y61" s="94">
        <f>'5C1B_DArbonne'!X61+'5C1A_Madison'!X61+'5C1C_Intl High'!X61+'5C3_UnvView'!Y61+'5C1F_L.C. Charter'!X61+'5C1E_LFNO'!X61+'5C1D_NOMMA'!X61+'5C1AE_Noble Minds'!X61+'5C1J_Jeff Chamber'!X61+'5C1Q_Advantage'!X61+'5C1AF_JCFA-Laf'!X61+'5C1W_Willow'!X61+'5C1Z_Lincoln Prep'!X61+'5C1AA_Laurel'!X61+'5C1AB_Apex'!X61+'5C1AC_Smothers'!X61+'5C1AD_Greater'!X61+'5C1R_Iberville'!X61+'5C1N_Delta'!X61+'5C1S_LC Col Prep'!X61+'5C1T_Northeast'!X61+'5C1U_Acadiana Ren'!X61+'5C1I_LA Key'!X61+'5C1V_Laf Ren'!X61+'5C1O_Impact'!X61+'5C1P_Vision'!X61+'5C2_LAVCA'!Y61+'5C1H_Southwest'!X61+'5C1G_JS Clark'!X61+'5C1AH_BRUP'!X61+'5C1X_Tangi'!X61+'5C1Y_GEO'!X61+'5C1AI_Harmony'!X61+'5C1AJ_Athlos'!X61+'5C1AG_Collegiate'!X61+'5C1M_GEO Mid'!X61+Placeholder_Tallulah!X61</f>
        <v>0</v>
      </c>
      <c r="Z61" s="51">
        <f>'5C1B_DArbonne'!Y61+'5C1A_Madison'!Y61+'5C1C_Intl High'!Y61+'5C3_UnvView'!Z61+'5C1F_L.C. Charter'!Y61+'5C1E_LFNO'!Y61+'5C1D_NOMMA'!Y61+'5C1AE_Noble Minds'!Y61+'5C1J_Jeff Chamber'!Y61+'5C1Q_Advantage'!Y61+'5C1AF_JCFA-Laf'!Y61+'5C1W_Willow'!Y61+'5C1Z_Lincoln Prep'!Y61+'5C1AA_Laurel'!Y61+'5C1AB_Apex'!Y61+'5C1AC_Smothers'!Y61+'5C1AD_Greater'!Y61+'5C1R_Iberville'!Y61+'5C1N_Delta'!Y61+'5C1S_LC Col Prep'!Y61+'5C1T_Northeast'!Y61+'5C1U_Acadiana Ren'!Y61+'5C1I_LA Key'!Y61+'5C1V_Laf Ren'!Y61+'5C1O_Impact'!Y61+'5C1P_Vision'!Y61+'5C2_LAVCA'!Z61+'5C1H_Southwest'!Y61+'5C1G_JS Clark'!Y61+'5C1AH_BRUP'!Y61+'5C1X_Tangi'!Y61+'5C1Y_GEO'!Y61+'5C1AI_Harmony'!Y61+'5C1AJ_Athlos'!Y61+'5C1AG_Collegiate'!Y61+'5C1M_GEO Mid'!Y61+Placeholder_Tallulah!Y61</f>
        <v>0</v>
      </c>
      <c r="AA61" s="94">
        <f>'5C1B_DArbonne'!Z61+'5C1A_Madison'!Z61+'5C1C_Intl High'!Z61+'5C3_UnvView'!AA61+'5C1F_L.C. Charter'!Z61+'5C1E_LFNO'!Z61+'5C1D_NOMMA'!Z61+'5C1AE_Noble Minds'!Z61+'5C1J_Jeff Chamber'!Z61+'5C1Q_Advantage'!Z61+'5C1AF_JCFA-Laf'!Z61+'5C1W_Willow'!Z61+'5C1Z_Lincoln Prep'!Z61+'5C1AA_Laurel'!Z61+'5C1AB_Apex'!Z61+'5C1AC_Smothers'!Z61+'5C1AD_Greater'!Z61+'5C1R_Iberville'!Z61+'5C1N_Delta'!Z61+'5C1S_LC Col Prep'!Z61+'5C1T_Northeast'!Z61+'5C1U_Acadiana Ren'!Z61+'5C1I_LA Key'!Z61+'5C1V_Laf Ren'!Z61+'5C1O_Impact'!Z61+'5C1P_Vision'!Z61+'5C2_LAVCA'!AA61+'5C1H_Southwest'!Z61+'5C1G_JS Clark'!Z61+'5C1AH_BRUP'!Z61+'5C1X_Tangi'!Z61+'5C1Y_GEO'!Z61+'5C1AI_Harmony'!Z61+'5C1AJ_Athlos'!Z61+'5C1AG_Collegiate'!Z61+'5C1M_GEO Mid'!Z61+Placeholder_Tallulah!Z61</f>
        <v>0</v>
      </c>
      <c r="AB61" s="53">
        <f>'5C1B_DArbonne'!AA61+'5C1A_Madison'!AA61+'5C1C_Intl High'!AA61+'5C3_UnvView'!AB61+'5C1F_L.C. Charter'!AA61+'5C1E_LFNO'!AA61+'5C1D_NOMMA'!AA61+'5C1AE_Noble Minds'!AA61+'5C1J_Jeff Chamber'!AA61+'5C1Q_Advantage'!AA61+'5C1AF_JCFA-Laf'!AA61+'5C1W_Willow'!AA61+'5C1Z_Lincoln Prep'!AA61+'5C1AA_Laurel'!AA61+'5C1AB_Apex'!AA61+'5C1AC_Smothers'!AA61+'5C1AD_Greater'!AA61+'5C1R_Iberville'!AA61+'5C1N_Delta'!AA61+'5C1S_LC Col Prep'!AA61+'5C1T_Northeast'!AA61+'5C1U_Acadiana Ren'!AA61+'5C1I_LA Key'!AA61+'5C1V_Laf Ren'!AA61+'5C1O_Impact'!AA61+'5C1P_Vision'!AA61+'5C2_LAVCA'!AB61+'5C1H_Southwest'!AA61+'5C1G_JS Clark'!AA61+'5C1AH_BRUP'!AA61+'5C1X_Tangi'!AA61+'5C1Y_GEO'!AA61+'5C1AI_Harmony'!AA61+'5C1AJ_Athlos'!AA61+'5C1AG_Collegiate'!AA61+'5C1M_GEO Mid'!AA61+Placeholder_Tallulah!AA61</f>
        <v>0</v>
      </c>
      <c r="AC61" s="51">
        <f>'5C1B_DArbonne'!AB61+'5C1A_Madison'!AB61+'5C1C_Intl High'!AB61+'5C3_UnvView'!AC61+'5C1F_L.C. Charter'!AB61+'5C1E_LFNO'!AB61+'5C1D_NOMMA'!AB61+'5C1AE_Noble Minds'!AB61+'5C1J_Jeff Chamber'!AB61+'5C1Q_Advantage'!AB61+'5C1AF_JCFA-Laf'!AB61+'5C1W_Willow'!AB61+'5C1Z_Lincoln Prep'!AB61+'5C1AA_Laurel'!AB61+'5C1AB_Apex'!AB61+'5C1AC_Smothers'!AB61+'5C1AD_Greater'!AB61+'5C1R_Iberville'!AB61+'5C1N_Delta'!AB61+'5C1S_LC Col Prep'!AB61+'5C1T_Northeast'!AB61+'5C1U_Acadiana Ren'!AB61+'5C1I_LA Key'!AB61+'5C1V_Laf Ren'!AB61+'5C1O_Impact'!AB61+'5C1P_Vision'!AB61+'5C2_LAVCA'!AC61+'5C1H_Southwest'!AB61+'5C1G_JS Clark'!AB61+'5C1AH_BRUP'!AB61+'5C1X_Tangi'!AB61+'5C1Y_GEO'!AB61+'5C1AI_Harmony'!AB61+'5C1AJ_Athlos'!AB61+'5C1AG_Collegiate'!AB61+'5C1M_GEO Mid'!AB61+Placeholder_Tallulah!AB61</f>
        <v>0</v>
      </c>
      <c r="AD61" s="95">
        <f>'5C1B_DArbonne'!AC61+'5C1A_Madison'!AC61+'5C1C_Intl High'!AC61+'5C3_UnvView'!AD61+'5C1F_L.C. Charter'!AC61+'5C1E_LFNO'!AC61+'5C1D_NOMMA'!AC61+'5C1AE_Noble Minds'!AC61+'5C1J_Jeff Chamber'!AC61+'5C1Q_Advantage'!AC61+'5C1AF_JCFA-Laf'!AC61+'5C1W_Willow'!AC61+'5C1Z_Lincoln Prep'!AC61+'5C1AA_Laurel'!AC61+'5C1AB_Apex'!AC61+'5C1AC_Smothers'!AC61+'5C1AD_Greater'!AC61+'5C1R_Iberville'!AC61+'5C1N_Delta'!AC61+'5C1S_LC Col Prep'!AC61+'5C1T_Northeast'!AC61+'5C1U_Acadiana Ren'!AC61+'5C1I_LA Key'!AC61+'5C1V_Laf Ren'!AC61+'5C1O_Impact'!AC61+'5C1P_Vision'!AC61+'5C2_LAVCA'!AD61+'5C1H_Southwest'!AC61+'5C1G_JS Clark'!AC61+'5C1AH_BRUP'!AC61+'5C1X_Tangi'!AC61+'5C1Y_GEO'!AC61+'5C1AI_Harmony'!AC61+'5C1AJ_Athlos'!AC61+'5C1AG_Collegiate'!AC61+'5C1M_GEO Mid'!AC61+Placeholder_Tallulah!AC61</f>
        <v>0</v>
      </c>
      <c r="AE61" s="95">
        <f>'5C1B_DArbonne'!AD61+'5C1A_Madison'!AD61+'5C1C_Intl High'!AD61+'5C3_UnvView'!AE61+'5C1F_L.C. Charter'!AD61+'5C1E_LFNO'!AD61+'5C1D_NOMMA'!AD61+'5C1AE_Noble Minds'!AD61+'5C1J_Jeff Chamber'!AD61+'5C1Q_Advantage'!AD61+'5C1AF_JCFA-Laf'!AD61+'5C1W_Willow'!AD61+'5C1Z_Lincoln Prep'!AD61+'5C1AA_Laurel'!AD61+'5C1AB_Apex'!AD61+'5C1AC_Smothers'!AD61+'5C1AD_Greater'!AD61+'5C1R_Iberville'!AD61+'5C1N_Delta'!AD61+'5C1S_LC Col Prep'!AD61+'5C1T_Northeast'!AD61+'5C1U_Acadiana Ren'!AD61+'5C1I_LA Key'!AD61+'5C1V_Laf Ren'!AD61+'5C1O_Impact'!AD61+'5C1P_Vision'!AD61+'5C2_LAVCA'!AE61+'5C1H_Southwest'!AD61+'5C1G_JS Clark'!AD61+'5C1AH_BRUP'!AD61+'5C1X_Tangi'!AD61+'5C1Y_GEO'!AD61+'5C1AI_Harmony'!AD61+'5C1AJ_Athlos'!AD61+'5C1AG_Collegiate'!AD61+'5C1M_GEO Mid'!AD61+Placeholder_Tallulah!AD61</f>
        <v>0</v>
      </c>
      <c r="AF61" s="71">
        <f>'Source Data'!N61</f>
        <v>3856</v>
      </c>
      <c r="AG61" s="91">
        <f>'5C1B_DArbonne'!AF61+'5C1A_Madison'!AF61+'5C1C_Intl High'!AF61+'5C3_UnvView'!AG61+'5C1F_L.C. Charter'!AF61+'5C1E_LFNO'!AF61+'5C1D_NOMMA'!AF61+'5C1AE_Noble Minds'!AF61+'5C1J_Jeff Chamber'!AF61+'5C1Q_Advantage'!AF61+'5C1AF_JCFA-Laf'!AF61+'5C1W_Willow'!AF61+'5C1Z_Lincoln Prep'!AF61+'5C1AA_Laurel'!AF61+'5C1AB_Apex'!AF61+'5C1AC_Smothers'!AF61+'5C1AD_Greater'!AF61+'5C1R_Iberville'!AF61+'5C1N_Delta'!AF61+'5C1S_LC Col Prep'!AF61+'5C1T_Northeast'!AF61+'5C1U_Acadiana Ren'!AF61+'5C1I_LA Key'!AF61+'5C1V_Laf Ren'!AF61+'5C1O_Impact'!AF61+'5C1P_Vision'!AF61+'5C2_LAVCA'!AG61+'5C1H_Southwest'!AF61+'5C1G_JS Clark'!AF61+'5C1AH_BRUP'!AF61+'5C1X_Tangi'!AF61+'5C1Y_GEO'!AF61+'5C1AI_Harmony'!AF61+'5C1AJ_Athlos'!AF61+'5C1AG_Collegiate'!AF61+'5C1M_GEO Mid'!AF61+Placeholder_Tallulah!AF61</f>
        <v>0</v>
      </c>
      <c r="AH61" s="320">
        <f>'5C1B_DArbonne'!AG61+'5C1A_Madison'!AG61+'5C1C_Intl High'!AG61+'5C3_UnvView'!AH61+'5C1F_L.C. Charter'!AG61+'5C1E_LFNO'!AG61+'5C1D_NOMMA'!AG61+'5C1AE_Noble Minds'!AG61+'5C1J_Jeff Chamber'!AG61+'5C1Q_Advantage'!AG61+'5C1AF_JCFA-Laf'!AG61+'5C1W_Willow'!AG61+'5C1Z_Lincoln Prep'!AG61+'5C1AA_Laurel'!AG61+'5C1AB_Apex'!AG61+'5C1AC_Smothers'!AG61+'5C1AD_Greater'!AG61+'5C1R_Iberville'!AG61+'5C1N_Delta'!AG61+'5C1S_LC Col Prep'!AG61+'5C1T_Northeast'!AG61+'5C1U_Acadiana Ren'!AG61+'5C1I_LA Key'!AG61+'5C1V_Laf Ren'!AG61+'5C1O_Impact'!AG61+'5C1P_Vision'!AG61+'5C2_LAVCA'!AH61+'5C1H_Southwest'!AG61+'5C1G_JS Clark'!AG61+'5C1AH_BRUP'!AG61+'5C1X_Tangi'!AG61+'5C1Y_GEO'!AG61+'5C1AI_Harmony'!AG61+'5C1AJ_Athlos'!AG61+'5C1AG_Collegiate'!AG61+'5C1M_GEO Mid'!AG61+Placeholder_Tallulah!AG61</f>
        <v>0</v>
      </c>
      <c r="AI61" s="71">
        <f>'5C1B_DArbonne'!AH61+'5C1A_Madison'!AH61+'5C1C_Intl High'!AH61+'5C3_UnvView'!AI61+'5C1F_L.C. Charter'!AH61+'5C1E_LFNO'!AH61+'5C1D_NOMMA'!AH61+'5C1AE_Noble Minds'!AH61+'5C1J_Jeff Chamber'!AH61+'5C1Q_Advantage'!AH61+'5C1AF_JCFA-Laf'!AH61+'5C1W_Willow'!AH61+'5C1Z_Lincoln Prep'!AH61+'5C1AA_Laurel'!AH61+'5C1AB_Apex'!AH61+'5C1AC_Smothers'!AH61+'5C1AD_Greater'!AH61+'5C1R_Iberville'!AH61+'5C1N_Delta'!AH61+'5C1S_LC Col Prep'!AH61+'5C1T_Northeast'!AH61+'5C1U_Acadiana Ren'!AH61+'5C1I_LA Key'!AH61+'5C1V_Laf Ren'!AH61+'5C1O_Impact'!AH61+'5C1P_Vision'!AH61+'5C2_LAVCA'!AI61+'5C1H_Southwest'!AH61+'5C1G_JS Clark'!AH61+'5C1AH_BRUP'!AH61+'5C1X_Tangi'!AH61+'5C1Y_GEO'!AH61+'5C1AI_Harmony'!AH61+'5C1AJ_Athlos'!AH61+'5C1AG_Collegiate'!AH61+'5C1M_GEO Mid'!AH61+Placeholder_Tallulah!AH61</f>
        <v>0</v>
      </c>
      <c r="AJ61" s="320">
        <f>'5C1B_DArbonne'!AI61+'5C1A_Madison'!AI61+'5C1C_Intl High'!AI61+'5C3_UnvView'!AJ61+'5C1F_L.C. Charter'!AI61+'5C1E_LFNO'!AI61+'5C1D_NOMMA'!AI61+'5C1AE_Noble Minds'!AI61+'5C1J_Jeff Chamber'!AI61+'5C1Q_Advantage'!AI61+'5C1AF_JCFA-Laf'!AI61+'5C1W_Willow'!AI61+'5C1Z_Lincoln Prep'!AI61+'5C1AA_Laurel'!AI61+'5C1AB_Apex'!AI61+'5C1AC_Smothers'!AI61+'5C1AD_Greater'!AI61+'5C1R_Iberville'!AI61+'5C1N_Delta'!AI61+'5C1S_LC Col Prep'!AI61+'5C1T_Northeast'!AI61+'5C1U_Acadiana Ren'!AI61+'5C1I_LA Key'!AI61+'5C1V_Laf Ren'!AI61+'5C1O_Impact'!AI61+'5C1P_Vision'!AI61+'5C2_LAVCA'!AJ61+'5C1H_Southwest'!AI61+'5C1G_JS Clark'!AI61+'5C1AH_BRUP'!AI61+'5C1X_Tangi'!AI61+'5C1Y_GEO'!AI61+'5C1AI_Harmony'!AI61+'5C1AJ_Athlos'!AI61+'5C1AG_Collegiate'!AI61+'5C1M_GEO Mid'!AI61+Placeholder_Tallulah!AI61</f>
        <v>0</v>
      </c>
      <c r="AK61" s="72">
        <f>'5C1B_DArbonne'!AJ61+'5C1A_Madison'!AJ61+'5C1C_Intl High'!AJ61+'5C3_UnvView'!AK61+'5C1F_L.C. Charter'!AJ61+'5C1E_LFNO'!AJ61+'5C1D_NOMMA'!AJ61+'5C1AE_Noble Minds'!AJ61+'5C1J_Jeff Chamber'!AJ61+'5C1Q_Advantage'!AJ61+'5C1AF_JCFA-Laf'!AJ61+'5C1W_Willow'!AJ61+'5C1Z_Lincoln Prep'!AJ61+'5C1AA_Laurel'!AJ61+'5C1AB_Apex'!AJ61+'5C1AC_Smothers'!AJ61+'5C1AD_Greater'!AJ61+'5C1R_Iberville'!AJ61+'5C1N_Delta'!AJ61+'5C1S_LC Col Prep'!AJ61+'5C1T_Northeast'!AJ61+'5C1U_Acadiana Ren'!AJ61+'5C1I_LA Key'!AJ61+'5C1V_Laf Ren'!AJ61+'5C1O_Impact'!AJ61+'5C1P_Vision'!AJ61+'5C2_LAVCA'!AK61+'5C1H_Southwest'!AJ61+'5C1G_JS Clark'!AJ61+'5C1AH_BRUP'!AJ61+'5C1X_Tangi'!AJ61+'5C1Y_GEO'!AJ61+'5C1AI_Harmony'!AJ61+'5C1AJ_Athlos'!AJ61+'5C1AG_Collegiate'!AJ61+'5C1M_GEO Mid'!AJ61+Placeholder_Tallulah!AJ61</f>
        <v>0</v>
      </c>
      <c r="AL61" s="73">
        <f>'5C1B_DArbonne'!AK61+'5C1A_Madison'!AK61+'5C1C_Intl High'!AK61+'5C3_UnvView'!AL61+'5C1F_L.C. Charter'!AK61+'5C1E_LFNO'!AK61+'5C1D_NOMMA'!AK61+'5C1AE_Noble Minds'!AK61+'5C1J_Jeff Chamber'!AK61+'5C1Q_Advantage'!AK61+'5C1AF_JCFA-Laf'!AK61+'5C1W_Willow'!AK61+'5C1Z_Lincoln Prep'!AK61+'5C1AA_Laurel'!AK61+'5C1AB_Apex'!AK61+'5C1AC_Smothers'!AK61+'5C1AD_Greater'!AK61+'5C1R_Iberville'!AK61+'5C1N_Delta'!AK61+'5C1S_LC Col Prep'!AK61+'5C1T_Northeast'!AK61+'5C1U_Acadiana Ren'!AK61+'5C1I_LA Key'!AK61+'5C1V_Laf Ren'!AK61+'5C1O_Impact'!AK61+'5C1P_Vision'!AK61+'5C2_LAVCA'!AL61+'5C1H_Southwest'!AK61+'5C1G_JS Clark'!AK61+'5C1AH_BRUP'!AK61+'5C1X_Tangi'!AK61+'5C1Y_GEO'!AK61+'5C1AI_Harmony'!AK61+'5C1AJ_Athlos'!AK61+'5C1AG_Collegiate'!AK61+'5C1M_GEO Mid'!AK61+Placeholder_Tallulah!AK61</f>
        <v>0</v>
      </c>
      <c r="AM61" s="91">
        <f>'5C1B_DArbonne'!AL61+'5C1A_Madison'!AL61+'5C1C_Intl High'!AL61+'5C3_UnvView'!AM61+'5C1F_L.C. Charter'!AL61+'5C1E_LFNO'!AL61+'5C1D_NOMMA'!AL61+'5C1AE_Noble Minds'!AL61+'5C1J_Jeff Chamber'!AL61+'5C1Q_Advantage'!AL61+'5C1AF_JCFA-Laf'!AL61+'5C1W_Willow'!AL61+'5C1Z_Lincoln Prep'!AL61+'5C1AA_Laurel'!AL61+'5C1AB_Apex'!AL61+'5C1AC_Smothers'!AL61+'5C1AD_Greater'!AL61+'5C1R_Iberville'!AL61+'5C1N_Delta'!AL61+'5C1S_LC Col Prep'!AL61+'5C1T_Northeast'!AL61+'5C1U_Acadiana Ren'!AL61+'5C1I_LA Key'!AL61+'5C1V_Laf Ren'!AL61+'5C1O_Impact'!AL61+'5C1P_Vision'!AL61+'5C2_LAVCA'!AM61+'5C1H_Southwest'!AL61+'5C1G_JS Clark'!AL61+'5C1AH_BRUP'!AL61+'5C1X_Tangi'!AL61+'5C1Y_GEO'!AL61+'5C1AI_Harmony'!AL61+'5C1AJ_Athlos'!AL61+'5C1AG_Collegiate'!AL61+'5C1M_GEO Mid'!AL61+Placeholder_Tallulah!AL61</f>
        <v>655905</v>
      </c>
      <c r="AN61" s="82">
        <f>'5C1B_DArbonne'!AM61+'5C1A_Madison'!AM61+'5C1C_Intl High'!AM61+'5C3_UnvView'!AN61+'5C1F_L.C. Charter'!AM61+'5C1E_LFNO'!AM61+'5C1D_NOMMA'!AM61+'5C1AE_Noble Minds'!AM61+'5C1J_Jeff Chamber'!AM61+'5C1Q_Advantage'!AM61+'5C1AF_JCFA-Laf'!AM61+'5C1W_Willow'!AM61+'5C1Z_Lincoln Prep'!AM61+'5C1AA_Laurel'!AM61+'5C1AB_Apex'!AM61+'5C1AC_Smothers'!AM61+'5C1AD_Greater'!AM61+'5C1R_Iberville'!AM61+'5C1N_Delta'!AM61+'5C1S_LC Col Prep'!AM61+'5C1T_Northeast'!AM61+'5C1U_Acadiana Ren'!AM61+'5C1I_LA Key'!AM61+'5C1V_Laf Ren'!AM61+'5C1O_Impact'!AM61+'5C1P_Vision'!AM61+'5C2_LAVCA'!AN61+'5C1H_Southwest'!AM61+'5C1G_JS Clark'!AM61+'5C1AH_BRUP'!AM61+'5C1X_Tangi'!AM61+'5C1Y_GEO'!AM61+'5C1AI_Harmony'!AM61+'5C1AJ_Athlos'!AM61+'5C1AG_Collegiate'!AM61+'5C1M_GEO Mid'!AM61+Placeholder_Tallulah!AM61</f>
        <v>0</v>
      </c>
      <c r="AO61" s="91">
        <f>'5C1B_DArbonne'!AN61+'5C1A_Madison'!AN61+'5C1C_Intl High'!AN61+'5C3_UnvView'!AO61+'5C1F_L.C. Charter'!AN61+'5C1E_LFNO'!AN61+'5C1D_NOMMA'!AN61+'5C1AE_Noble Minds'!AN61+'5C1J_Jeff Chamber'!AN61+'5C1Q_Advantage'!AN61+'5C1AF_JCFA-Laf'!AN61+'5C1W_Willow'!AN61+'5C1Z_Lincoln Prep'!AN61+'5C1AA_Laurel'!AN61+'5C1AB_Apex'!AN61+'5C1AC_Smothers'!AN61+'5C1AD_Greater'!AN61+'5C1R_Iberville'!AN61+'5C1N_Delta'!AN61+'5C1S_LC Col Prep'!AN61+'5C1T_Northeast'!AN61+'5C1U_Acadiana Ren'!AN61+'5C1I_LA Key'!AN61+'5C1V_Laf Ren'!AN61+'5C1O_Impact'!AN61+'5C1P_Vision'!AN61+'5C2_LAVCA'!AO61+'5C1H_Southwest'!AN61+'5C1G_JS Clark'!AN61+'5C1AH_BRUP'!AN61+'5C1X_Tangi'!AN61+'5C1Y_GEO'!AN61+'5C1AI_Harmony'!AN61+'5C1AJ_Athlos'!AN61+'5C1AG_Collegiate'!AN61+'5C1M_GEO Mid'!AN61+Placeholder_Tallulah!AN61</f>
        <v>0</v>
      </c>
      <c r="AP61" s="72">
        <f>'5C1B_DArbonne'!AO61+'5C1A_Madison'!AO61+'5C1C_Intl High'!AO61+'5C3_UnvView'!AP61+'5C1F_L.C. Charter'!AO61+'5C1E_LFNO'!AO61+'5C1D_NOMMA'!AO61+'5C1AE_Noble Minds'!AO61+'5C1J_Jeff Chamber'!AO61+'5C1Q_Advantage'!AO61+'5C1AF_JCFA-Laf'!AO61+'5C1W_Willow'!AO61+'5C1Z_Lincoln Prep'!AO61+'5C1AA_Laurel'!AO61+'5C1AB_Apex'!AO61+'5C1AC_Smothers'!AO61+'5C1AD_Greater'!AO61+'5C1R_Iberville'!AO61+'5C1N_Delta'!AO61+'5C1S_LC Col Prep'!AO61+'5C1T_Northeast'!AO61+'5C1U_Acadiana Ren'!AO61+'5C1I_LA Key'!AO61+'5C1V_Laf Ren'!AO61+'5C1O_Impact'!AO61+'5C1P_Vision'!AO61+'5C2_LAVCA'!AP61+'5C1H_Southwest'!AO61+'5C1G_JS Clark'!AO61+'5C1AH_BRUP'!AO61+'5C1X_Tangi'!AO61+'5C1Y_GEO'!AO61+'5C1AI_Harmony'!AO61+'5C1AJ_Athlos'!AO61+'5C1AG_Collegiate'!AO61+'5C1M_GEO Mid'!AO61+Placeholder_Tallulah!AO61</f>
        <v>0</v>
      </c>
      <c r="AQ61" s="91">
        <f>'5C1B_DArbonne'!AP61+'5C1A_Madison'!AP61+'5C1C_Intl High'!AP61+'5C3_UnvView'!AQ61+'5C1F_L.C. Charter'!AP61+'5C1E_LFNO'!AP61+'5C1D_NOMMA'!AP61+'5C1AE_Noble Minds'!AP61+'5C1J_Jeff Chamber'!AP61+'5C1Q_Advantage'!AP61+'5C1AF_JCFA-Laf'!AP61+'5C1W_Willow'!AP61+'5C1Z_Lincoln Prep'!AP61+'5C1AA_Laurel'!AP61+'5C1AB_Apex'!AP61+'5C1AC_Smothers'!AP61+'5C1AD_Greater'!AP61+'5C1R_Iberville'!AP61+'5C1N_Delta'!AP61+'5C1S_LC Col Prep'!AP61+'5C1T_Northeast'!AP61+'5C1U_Acadiana Ren'!AP61+'5C1I_LA Key'!AP61+'5C1V_Laf Ren'!AP61+'5C1O_Impact'!AP61+'5C1P_Vision'!AP61+'5C2_LAVCA'!AQ61+'5C1H_Southwest'!AP61+'5C1G_JS Clark'!AP61+'5C1AH_BRUP'!AP61+'5C1X_Tangi'!AP61+'5C1Y_GEO'!AP61+'5C1AI_Harmony'!AP61+'5C1AJ_Athlos'!AP61+'5C1AG_Collegiate'!AP61+'5C1M_GEO Mid'!AP61+Placeholder_Tallulah!AP61</f>
        <v>0</v>
      </c>
      <c r="AR61" s="72">
        <f>'5C1B_DArbonne'!AQ61+'5C1A_Madison'!AQ61+'5C1C_Intl High'!AQ61+'5C3_UnvView'!AR61+'5C1F_L.C. Charter'!AQ61+'5C1E_LFNO'!AQ61+'5C1D_NOMMA'!AQ61+'5C1AE_Noble Minds'!AQ61+'5C1J_Jeff Chamber'!AQ61+'5C1Q_Advantage'!AQ61+'5C1AF_JCFA-Laf'!AQ61+'5C1W_Willow'!AQ61+'5C1Z_Lincoln Prep'!AQ61+'5C1AA_Laurel'!AQ61+'5C1AB_Apex'!AQ61+'5C1AC_Smothers'!AQ61+'5C1AD_Greater'!AQ61+'5C1R_Iberville'!AQ61+'5C1N_Delta'!AQ61+'5C1S_LC Col Prep'!AQ61+'5C1T_Northeast'!AQ61+'5C1U_Acadiana Ren'!AQ61+'5C1I_LA Key'!AQ61+'5C1V_Laf Ren'!AQ61+'5C1O_Impact'!AQ61+'5C1P_Vision'!AQ61+'5C2_LAVCA'!AR61+'5C1H_Southwest'!AQ61+'5C1G_JS Clark'!AQ61+'5C1AH_BRUP'!AQ61+'5C1X_Tangi'!AQ61+'5C1Y_GEO'!AQ61+'5C1AI_Harmony'!AQ61+'5C1AJ_Athlos'!AQ61+'5C1AG_Collegiate'!AQ61+'5C1M_GEO Mid'!AQ61+Placeholder_Tallulah!AQ61</f>
        <v>0</v>
      </c>
      <c r="AS61" s="72">
        <f>'5C1B_DArbonne'!AR61+'5C1A_Madison'!AR61+'5C1C_Intl High'!AR61+'5C3_UnvView'!AS61+'5C1F_L.C. Charter'!AR61+'5C1E_LFNO'!AR61+'5C1D_NOMMA'!AR61+'5C1AE_Noble Minds'!AR61+'5C1J_Jeff Chamber'!AR61+'5C1Q_Advantage'!AR61+'5C1AF_JCFA-Laf'!AR61+'5C1W_Willow'!AR61+'5C1Z_Lincoln Prep'!AR61+'5C1AA_Laurel'!AR61+'5C1AB_Apex'!AR61+'5C1AC_Smothers'!AR61+'5C1AD_Greater'!AR61+'5C1R_Iberville'!AR61+'5C1N_Delta'!AR61+'5C1S_LC Col Prep'!AR61+'5C1T_Northeast'!AR61+'5C1U_Acadiana Ren'!AR61+'5C1I_LA Key'!AR61+'5C1V_Laf Ren'!AR61+'5C1O_Impact'!AR61+'5C1P_Vision'!AR61+'5C2_LAVCA'!AS61+'5C1H_Southwest'!AR61+'5C1G_JS Clark'!AR61+'5C1AH_BRUP'!AR61+'5C1X_Tangi'!AR61+'5C1Y_GEO'!AR61+'5C1AI_Harmony'!AR61+'5C1AJ_Athlos'!AR61+'5C1AG_Collegiate'!AR61+'5C1M_GEO Mid'!AR61+Placeholder_Tallulah!AR61</f>
        <v>0</v>
      </c>
      <c r="AT61" s="91">
        <f>'5C1B_DArbonne'!AS61+'5C1A_Madison'!AS61+'5C1C_Intl High'!AS61+'5C3_UnvView'!AT61+'5C1F_L.C. Charter'!AS61+'5C1E_LFNO'!AS61+'5C1D_NOMMA'!AS61+'5C1AE_Noble Minds'!AS61+'5C1J_Jeff Chamber'!AS61+'5C1Q_Advantage'!AS61+'5C1AF_JCFA-Laf'!AS61+'5C1W_Willow'!AS61+'5C1Z_Lincoln Prep'!AS61+'5C1AA_Laurel'!AS61+'5C1AB_Apex'!AS61+'5C1AC_Smothers'!AS61+'5C1AD_Greater'!AS61+'5C1R_Iberville'!AS61+'5C1N_Delta'!AS61+'5C1S_LC Col Prep'!AS61+'5C1T_Northeast'!AS61+'5C1U_Acadiana Ren'!AS61+'5C1I_LA Key'!AS61+'5C1V_Laf Ren'!AS61+'5C1O_Impact'!AS61+'5C1P_Vision'!AS61+'5C2_LAVCA'!AT61+'5C1H_Southwest'!AS61+'5C1G_JS Clark'!AS61+'5C1AH_BRUP'!AS61+'5C1X_Tangi'!AS61+'5C1Y_GEO'!AS61+'5C1AI_Harmony'!AS61+'5C1AJ_Athlos'!AS61+'5C1AG_Collegiate'!AS61+'5C1M_GEO Mid'!AS61+Placeholder_Tallulah!AS61</f>
        <v>75912</v>
      </c>
      <c r="AU61" s="81">
        <f t="shared" si="1"/>
        <v>0</v>
      </c>
      <c r="AV61" s="88">
        <f t="shared" si="2"/>
        <v>75912</v>
      </c>
      <c r="AW61" s="189"/>
      <c r="AX61" s="80" t="e">
        <f>'5C1B_DArbonne'!AU61+'5C1A_Madison'!AU61+'5C1C_Intl High'!AU61+'5C3_UnvView'!AV61+'5C1F_L.C. Charter'!AU61+'5C1E_LFNO'!AU61+'5C1D_NOMMA'!AU61+'5C1AE_Noble Minds'!AU61+'5C1J_Jeff Chamber'!AU61+'5C1Q_Advantage'!AU61+'5C1AF_JCFA-Laf'!AU61+'5C1W_Willow'!AU61+'5C1Z_Lincoln Prep'!AU61+'5C1AA_Laurel'!AU61+'5C1AB_Apex'!AU61+'5C1AC_Smothers'!AU61+'5C1AD_Greater'!AU61+'5C1R_Iberville'!AU61+'5C1N_Delta'!AU61+'5C1S_LC Col Prep'!AU61+'5C1T_Northeast'!AU61+'5C1U_Acadiana Ren'!AU61+'5C1I_LA Key'!AU61+'5C1V_Laf Ren'!AU61+'5C1O_Impact'!AU61+'5C1P_Vision'!AU61+'5C2_LAVCA'!AV61+'5C1H_Southwest'!AU61+'5C1G_JS Clark'!AU61+'5C1AH_BRUP'!AU61+'5C1X_Tangi'!AU61+'5C1Y_GEO'!AU61+'5C1AI_Harmony'!AU61+'5C1AJ_Athlos'!AU61+'5C1AG_Collegiate'!AU61+'5C1M_GEO Mid'!AU61+Placeholder_Tallulah!#REF!</f>
        <v>#REF!</v>
      </c>
      <c r="AY61" s="80">
        <f t="shared" si="3"/>
        <v>0</v>
      </c>
      <c r="AZ61" s="80" t="e">
        <f t="shared" si="4"/>
        <v>#REF!</v>
      </c>
    </row>
    <row r="62" spans="1:52" ht="16.149999999999999" customHeight="1" x14ac:dyDescent="0.2">
      <c r="A62" s="58">
        <v>56</v>
      </c>
      <c r="B62" s="59" t="s">
        <v>61</v>
      </c>
      <c r="C62" s="318">
        <f>'5C1B_DArbonne'!C62+'5C1A_Madison'!C62+'5C1C_Intl High'!C62+'5C3_UnvView'!C62+'5C1F_L.C. Charter'!C62+'5C1E_LFNO'!C62+'5C1D_NOMMA'!C62+'5C1AE_Noble Minds'!C62+'5C1J_Jeff Chamber'!C62+'5C1Q_Advantage'!C62+'5C1AF_JCFA-Laf'!C62+'5C1W_Willow'!C62+'5C1Z_Lincoln Prep'!C62+'5C1AA_Laurel'!C62+'5C1AB_Apex'!C62+'5C1AC_Smothers'!C62+'5C1AD_Greater'!C62+'5C1R_Iberville'!C62+'5C1N_Delta'!C62+'5C1S_LC Col Prep'!C62+'5C1T_Northeast'!C62+'5C1U_Acadiana Ren'!C62+'5C1I_LA Key'!C62+'5C1V_Laf Ren'!C62+'5C1O_Impact'!C62+'5C1P_Vision'!C62+'5C2_LAVCA'!C62+'5C1H_Southwest'!C62+'5C1G_JS Clark'!C62+'5C1AH_BRUP'!C62+'5C1X_Tangi'!C62+'5C1Y_GEO'!C62+'5C1AI_Harmony'!C62+'5C1AJ_Athlos'!C62+'5C1AG_Collegiate'!C62+'5C1M_GEO Mid'!C62+Placeholder_Tallulah!C62</f>
        <v>0</v>
      </c>
      <c r="D62" s="60">
        <f>'Source Data'!H62</f>
        <v>5010.1657022009513</v>
      </c>
      <c r="E62" s="65">
        <f>'5C1B_DArbonne'!E62+'5C1A_Madison'!E62+'5C1C_Intl High'!E62+'5C3_UnvView'!E62+'5C1F_L.C. Charter'!E62+'5C1E_LFNO'!E62+'5C1D_NOMMA'!E62+'5C1AE_Noble Minds'!E62+'5C1J_Jeff Chamber'!E62+'5C1Q_Advantage'!E62+'5C1AF_JCFA-Laf'!E62+'5C1W_Willow'!E62+'5C1Z_Lincoln Prep'!E62+'5C1AA_Laurel'!E62+'5C1AB_Apex'!E62+'5C1AC_Smothers'!E62+'5C1AD_Greater'!E62+'5C1R_Iberville'!E62+'5C1N_Delta'!E62+'5C1S_LC Col Prep'!E62+'5C1T_Northeast'!E62+'5C1U_Acadiana Ren'!E62+'5C1I_LA Key'!E62+'5C1V_Laf Ren'!E62+'5C1O_Impact'!E62+'5C1P_Vision'!E62+'5C2_LAVCA'!E62+'5C1H_Southwest'!E62+'5C1G_JS Clark'!E62+'5C1AH_BRUP'!E62+'5C1X_Tangi'!E62+'5C1Y_GEO'!E62+'5C1AI_Harmony'!E62+'5C1AJ_Athlos'!E62+'5C1AG_Collegiate'!E62+'5C1M_GEO Mid'!E62+Placeholder_Tallulah!E62</f>
        <v>0</v>
      </c>
      <c r="F62" s="336">
        <f>'5C1B_DArbonne'!F62+'5C1A_Madison'!F62+'5C1C_Intl High'!F62+'5C3_UnvView'!F62+'5C1F_L.C. Charter'!F62+'5C1E_LFNO'!F62+'5C1D_NOMMA'!F62+'5C1AE_Noble Minds'!F62+'5C1J_Jeff Chamber'!F62+'5C1Q_Advantage'!F62+'5C1AF_JCFA-Laf'!F62+'5C1W_Willow'!F62+'5C1Z_Lincoln Prep'!F62+'5C1AA_Laurel'!F62+'5C1AB_Apex'!F62+'5C1AC_Smothers'!F62+'5C1AD_Greater'!F62+'5C1R_Iberville'!F62+'5C1N_Delta'!F62+'5C1S_LC Col Prep'!F62+'5C1T_Northeast'!F62+'5C1U_Acadiana Ren'!F62+'5C1I_LA Key'!F62+'5C1V_Laf Ren'!F62+'5C1O_Impact'!F62+'5C1P_Vision'!F62+'5C2_LAVCA'!F62+'5C1H_Southwest'!F62+'5C1G_JS Clark'!F62+'5C1AH_BRUP'!F62+'5C1X_Tangi'!F62+'5C1Y_GEO'!F62+'5C1AI_Harmony'!F62+'5C1AJ_Athlos'!F62+'5C1AG_Collegiate'!F62+'5C1M_GEO Mid'!F62+Placeholder_Tallulah!F62</f>
        <v>0</v>
      </c>
      <c r="G62" s="60">
        <f>'Source Data'!I62</f>
        <v>665.40831600253398</v>
      </c>
      <c r="H62" s="65">
        <f>'5C1B_DArbonne'!H62+'5C1A_Madison'!H62+'5C1C_Intl High'!H62+'5C3_UnvView'!H62+'5C1F_L.C. Charter'!H62+'5C1E_LFNO'!H62+'5C1D_NOMMA'!H62+'5C1AE_Noble Minds'!H62+'5C1J_Jeff Chamber'!H62+'5C1Q_Advantage'!H62+'5C1AF_JCFA-Laf'!H62+'5C1W_Willow'!H62+'5C1Z_Lincoln Prep'!H62+'5C1AA_Laurel'!H62+'5C1AB_Apex'!H62+'5C1AC_Smothers'!H62+'5C1AD_Greater'!H62+'5C1R_Iberville'!H62+'5C1N_Delta'!H62+'5C1S_LC Col Prep'!H62+'5C1T_Northeast'!H62+'5C1U_Acadiana Ren'!H62+'5C1I_LA Key'!H62+'5C1V_Laf Ren'!H62+'5C1O_Impact'!H62+'5C1P_Vision'!H62+'5C2_LAVCA'!H62+'5C1H_Southwest'!H62+'5C1G_JS Clark'!H62+'5C1AH_BRUP'!H62+'5C1X_Tangi'!H62+'5C1Y_GEO'!H62+'5C1AI_Harmony'!H62+'5C1AJ_Athlos'!H62+'5C1AG_Collegiate'!H62+'5C1M_GEO Mid'!H62+Placeholder_Tallulah!H62</f>
        <v>0</v>
      </c>
      <c r="I62" s="336">
        <f>'5C1B_DArbonne'!I62+'5C1A_Madison'!I62+'5C1C_Intl High'!I62+'5C3_UnvView'!I62+'5C1F_L.C. Charter'!I62+'5C1E_LFNO'!I62+'5C1D_NOMMA'!I62+'5C1AE_Noble Minds'!I62+'5C1J_Jeff Chamber'!I62+'5C1Q_Advantage'!I62+'5C1AF_JCFA-Laf'!I62+'5C1W_Willow'!I62+'5C1Z_Lincoln Prep'!I62+'5C1AA_Laurel'!I62+'5C1AB_Apex'!I62+'5C1AC_Smothers'!I62+'5C1AD_Greater'!I62+'5C1R_Iberville'!I62+'5C1N_Delta'!I62+'5C1S_LC Col Prep'!I62+'5C1T_Northeast'!I62+'5C1U_Acadiana Ren'!I62+'5C1I_LA Key'!I62+'5C1V_Laf Ren'!I62+'5C1O_Impact'!I62+'5C1P_Vision'!I62+'5C2_LAVCA'!I62+'5C1H_Southwest'!I62+'5C1G_JS Clark'!I62+'5C1AH_BRUP'!I62+'5C1X_Tangi'!I62+'5C1Y_GEO'!I62+'5C1AI_Harmony'!I62+'5C1AJ_Athlos'!I62+'5C1AG_Collegiate'!I62+'5C1M_GEO Mid'!I62+Placeholder_Tallulah!I62</f>
        <v>0</v>
      </c>
      <c r="J62" s="60">
        <f>'Source Data'!J62</f>
        <v>181.4749952734183</v>
      </c>
      <c r="K62" s="65">
        <f>'5C1B_DArbonne'!K62+'5C1A_Madison'!K62+'5C1C_Intl High'!K62+'5C3_UnvView'!K62+'5C1F_L.C. Charter'!K62+'5C1E_LFNO'!K62+'5C1D_NOMMA'!K62+'5C1AE_Noble Minds'!K62+'5C1J_Jeff Chamber'!K62+'5C1Q_Advantage'!K62+'5C1AF_JCFA-Laf'!K62+'5C1W_Willow'!K62+'5C1Z_Lincoln Prep'!K62+'5C1AA_Laurel'!K62+'5C1AB_Apex'!K62+'5C1AC_Smothers'!K62+'5C1AD_Greater'!K62+'5C1R_Iberville'!K62+'5C1N_Delta'!K62+'5C1S_LC Col Prep'!K62+'5C1T_Northeast'!K62+'5C1U_Acadiana Ren'!K62+'5C1I_LA Key'!K62+'5C1V_Laf Ren'!K62+'5C1O_Impact'!K62+'5C1P_Vision'!K62+'5C2_LAVCA'!K62+'5C1H_Southwest'!K62+'5C1G_JS Clark'!K62+'5C1AH_BRUP'!K62+'5C1X_Tangi'!K62+'5C1Y_GEO'!K62+'5C1AI_Harmony'!K62+'5C1AJ_Athlos'!K62+'5C1AG_Collegiate'!K62+'5C1M_GEO Mid'!K62+Placeholder_Tallulah!K62</f>
        <v>0</v>
      </c>
      <c r="L62" s="336">
        <f>'5C1B_DArbonne'!L62+'5C1A_Madison'!L62+'5C1C_Intl High'!L62+'5C3_UnvView'!L62+'5C1F_L.C. Charter'!L62+'5C1E_LFNO'!L62+'5C1D_NOMMA'!L62+'5C1AE_Noble Minds'!L62+'5C1J_Jeff Chamber'!L62+'5C1Q_Advantage'!L62+'5C1AF_JCFA-Laf'!L62+'5C1W_Willow'!L62+'5C1Z_Lincoln Prep'!L62+'5C1AA_Laurel'!L62+'5C1AB_Apex'!L62+'5C1AC_Smothers'!L62+'5C1AD_Greater'!L62+'5C1R_Iberville'!L62+'5C1N_Delta'!L62+'5C1S_LC Col Prep'!L62+'5C1T_Northeast'!L62+'5C1U_Acadiana Ren'!L62+'5C1I_LA Key'!L62+'5C1V_Laf Ren'!L62+'5C1O_Impact'!L62+'5C1P_Vision'!L62+'5C2_LAVCA'!L62+'5C1H_Southwest'!L62+'5C1G_JS Clark'!L62+'5C1AH_BRUP'!L62+'5C1X_Tangi'!L62+'5C1Y_GEO'!L62+'5C1AI_Harmony'!L62+'5C1AJ_Athlos'!L62+'5C1AG_Collegiate'!L62+'5C1M_GEO Mid'!L62+Placeholder_Tallulah!L62</f>
        <v>0</v>
      </c>
      <c r="M62" s="60">
        <f>'Source Data'!K62</f>
        <v>4536.8748818354579</v>
      </c>
      <c r="N62" s="65">
        <f>'5C1B_DArbonne'!N62+'5C1A_Madison'!N62+'5C1C_Intl High'!N62+'5C3_UnvView'!N62+'5C1F_L.C. Charter'!N62+'5C1E_LFNO'!N62+'5C1D_NOMMA'!N62+'5C1AE_Noble Minds'!N62+'5C1J_Jeff Chamber'!N62+'5C1Q_Advantage'!N62+'5C1AF_JCFA-Laf'!N62+'5C1W_Willow'!N62+'5C1Z_Lincoln Prep'!N62+'5C1AA_Laurel'!N62+'5C1AB_Apex'!N62+'5C1AC_Smothers'!N62+'5C1AD_Greater'!N62+'5C1R_Iberville'!N62+'5C1N_Delta'!N62+'5C1S_LC Col Prep'!N62+'5C1T_Northeast'!N62+'5C1U_Acadiana Ren'!N62+'5C1I_LA Key'!N62+'5C1V_Laf Ren'!N62+'5C1O_Impact'!N62+'5C1P_Vision'!N62+'5C2_LAVCA'!N62+'5C1H_Southwest'!N62+'5C1G_JS Clark'!N62+'5C1AH_BRUP'!N62+'5C1X_Tangi'!N62+'5C1Y_GEO'!N62+'5C1AI_Harmony'!N62+'5C1AJ_Athlos'!N62+'5C1AG_Collegiate'!N62+'5C1M_GEO Mid'!N62+Placeholder_Tallulah!N62</f>
        <v>0</v>
      </c>
      <c r="O62" s="336">
        <f>'5C1B_DArbonne'!O62+'5C1A_Madison'!O62+'5C1C_Intl High'!O62+'5C3_UnvView'!O62+'5C1F_L.C. Charter'!O62+'5C1E_LFNO'!O62+'5C1D_NOMMA'!O62+'5C1AE_Noble Minds'!O62+'5C1J_Jeff Chamber'!O62+'5C1Q_Advantage'!O62+'5C1AF_JCFA-Laf'!O62+'5C1W_Willow'!O62+'5C1Z_Lincoln Prep'!O62+'5C1AA_Laurel'!O62+'5C1AB_Apex'!O62+'5C1AC_Smothers'!O62+'5C1AD_Greater'!O62+'5C1R_Iberville'!O62+'5C1N_Delta'!O62+'5C1S_LC Col Prep'!O62+'5C1T_Northeast'!O62+'5C1U_Acadiana Ren'!O62+'5C1I_LA Key'!O62+'5C1V_Laf Ren'!O62+'5C1O_Impact'!O62+'5C1P_Vision'!O62+'5C2_LAVCA'!O62+'5C1H_Southwest'!O62+'5C1G_JS Clark'!O62+'5C1AH_BRUP'!O62+'5C1X_Tangi'!O62+'5C1Y_GEO'!O62+'5C1AI_Harmony'!O62+'5C1AJ_Athlos'!O62+'5C1AG_Collegiate'!O62+'5C1M_GEO Mid'!O62+Placeholder_Tallulah!O62</f>
        <v>0</v>
      </c>
      <c r="P62" s="60">
        <f>'Source Data'!L62</f>
        <v>1814.7499527341834</v>
      </c>
      <c r="Q62" s="65">
        <f>'5C1B_DArbonne'!Q62+'5C1A_Madison'!Q62+'5C1C_Intl High'!Q62+'5C3_UnvView'!Q62+'5C1F_L.C. Charter'!Q62+'5C1E_LFNO'!Q62+'5C1D_NOMMA'!Q62+'5C1AE_Noble Minds'!Q62+'5C1J_Jeff Chamber'!Q62+'5C1Q_Advantage'!Q62+'5C1AF_JCFA-Laf'!Q62+'5C1W_Willow'!Q62+'5C1Z_Lincoln Prep'!Q62+'5C1AA_Laurel'!Q62+'5C1AB_Apex'!Q62+'5C1AC_Smothers'!Q62+'5C1AD_Greater'!Q62+'5C1R_Iberville'!Q62+'5C1N_Delta'!Q62+'5C1S_LC Col Prep'!Q62+'5C1T_Northeast'!Q62+'5C1U_Acadiana Ren'!Q62+'5C1I_LA Key'!Q62+'5C1V_Laf Ren'!Q62+'5C1O_Impact'!Q62+'5C1P_Vision'!Q62+'5C2_LAVCA'!Q62+'5C1H_Southwest'!Q62+'5C1G_JS Clark'!Q62+'5C1AH_BRUP'!Q62+'5C1X_Tangi'!Q62+'5C1Y_GEO'!Q62+'5C1AI_Harmony'!Q62+'5C1AJ_Athlos'!Q62+'5C1AG_Collegiate'!Q62+'5C1M_GEO Mid'!Q62+Placeholder_Tallulah!Q62</f>
        <v>0</v>
      </c>
      <c r="R62" s="92">
        <f>'5C1B_DArbonne'!R62+'5C1A_Madison'!R62+'5C1C_Intl High'!R62+'5C3_UnvView'!R62+'5C1F_L.C. Charter'!R62+'5C1E_LFNO'!R62+'5C1D_NOMMA'!R62+'5C1AE_Noble Minds'!R62+'5C1J_Jeff Chamber'!R62+'5C1Q_Advantage'!R62+'5C1AF_JCFA-Laf'!R62+'5C1W_Willow'!R62+'5C1Z_Lincoln Prep'!R62+'5C1AA_Laurel'!R62+'5C1AB_Apex'!R62+'5C1AC_Smothers'!R62+'5C1AD_Greater'!R62+'5C1R_Iberville'!R62+'5C1N_Delta'!R62+'5C1S_LC Col Prep'!R62+'5C1T_Northeast'!R62+'5C1U_Acadiana Ren'!R62+'5C1I_LA Key'!R62+'5C1V_Laf Ren'!R62+'5C1O_Impact'!R62+'5C1P_Vision'!R62+'5C2_LAVCA'!R62+'5C1H_Southwest'!R62+'5C1G_JS Clark'!R62+'5C1AH_BRUP'!R62+'5C1X_Tangi'!R62+'5C1Y_GEO'!R62+'5C1AI_Harmony'!R62+'5C1AJ_Athlos'!R62+'5C1AG_Collegiate'!R62+'5C1M_GEO Mid'!R62+Placeholder_Tallulah!R62</f>
        <v>6342468</v>
      </c>
      <c r="S62" s="1372">
        <f>'5C3_UnvView'!S62+'5C2_LAVCA'!S62</f>
        <v>9226</v>
      </c>
      <c r="T62" s="60">
        <f>'5C1B_DArbonne'!S62+'5C1A_Madison'!S62+'5C1C_Intl High'!S62+'5C3_UnvView'!T62+'5C1F_L.C. Charter'!S62+'5C1E_LFNO'!S62+'5C1D_NOMMA'!S62+'5C1AE_Noble Minds'!S62+'5C1J_Jeff Chamber'!S62+'5C1Q_Advantage'!S62+'5C1AF_JCFA-Laf'!S62+'5C1W_Willow'!S62+'5C1Z_Lincoln Prep'!S62+'5C1AA_Laurel'!S62+'5C1AB_Apex'!S62+'5C1AC_Smothers'!S62+'5C1AD_Greater'!S62+'5C1R_Iberville'!S62+'5C1N_Delta'!S62+'5C1S_LC Col Prep'!S62+'5C1T_Northeast'!S62+'5C1U_Acadiana Ren'!S62+'5C1I_LA Key'!S62+'5C1V_Laf Ren'!S62+'5C1O_Impact'!S62+'5C1P_Vision'!S62+'5C2_LAVCA'!T62+'5C1H_Southwest'!S62+'5C1G_JS Clark'!S62+'5C1AH_BRUP'!S62+'5C1X_Tangi'!S62+'5C1Y_GEO'!S62+'5C1AI_Harmony'!S62+'5C1AJ_Athlos'!S62+'5C1AG_Collegiate'!S62+'5C1M_GEO Mid'!S62+Placeholder_Tallulah!S62</f>
        <v>0</v>
      </c>
      <c r="U62" s="60">
        <f>'5C1B_DArbonne'!T62+'5C1A_Madison'!T62+'5C1C_Intl High'!T62+'5C3_UnvView'!U62+'5C1F_L.C. Charter'!T62+'5C1E_LFNO'!T62+'5C1D_NOMMA'!T62+'5C1AE_Noble Minds'!T62+'5C1J_Jeff Chamber'!T62+'5C1Q_Advantage'!T62+'5C1AF_JCFA-Laf'!T62+'5C1W_Willow'!T62+'5C1Z_Lincoln Prep'!T62+'5C1AA_Laurel'!T62+'5C1AB_Apex'!T62+'5C1AC_Smothers'!T62+'5C1AD_Greater'!T62+'5C1R_Iberville'!T62+'5C1N_Delta'!T62+'5C1S_LC Col Prep'!T62+'5C1T_Northeast'!T62+'5C1U_Acadiana Ren'!T62+'5C1I_LA Key'!T62+'5C1V_Laf Ren'!T62+'5C1O_Impact'!T62+'5C1P_Vision'!T62+'5C2_LAVCA'!U62+'5C1H_Southwest'!T62+'5C1G_JS Clark'!T62+'5C1AH_BRUP'!T62+'5C1X_Tangi'!T62+'5C1Y_GEO'!T62+'5C1AI_Harmony'!T62+'5C1AJ_Athlos'!T62+'5C1AG_Collegiate'!T62+'5C1M_GEO Mid'!T62+Placeholder_Tallulah!T62</f>
        <v>0</v>
      </c>
      <c r="V62" s="61">
        <f>'5C1B_DArbonne'!U62+'5C1A_Madison'!U62+'5C1C_Intl High'!U62+'5C3_UnvView'!V62+'5C1F_L.C. Charter'!U62+'5C1E_LFNO'!U62+'5C1D_NOMMA'!U62+'5C1AE_Noble Minds'!U62+'5C1J_Jeff Chamber'!U62+'5C1Q_Advantage'!U62+'5C1AF_JCFA-Laf'!U62+'5C1W_Willow'!U62+'5C1Z_Lincoln Prep'!U62+'5C1AA_Laurel'!U62+'5C1AB_Apex'!U62+'5C1AC_Smothers'!U62+'5C1AD_Greater'!U62+'5C1R_Iberville'!U62+'5C1N_Delta'!U62+'5C1S_LC Col Prep'!U62+'5C1T_Northeast'!U62+'5C1U_Acadiana Ren'!U62+'5C1I_LA Key'!U62+'5C1V_Laf Ren'!U62+'5C1O_Impact'!U62+'5C1P_Vision'!U62+'5C2_LAVCA'!V62+'5C1H_Southwest'!U62+'5C1G_JS Clark'!U62+'5C1AH_BRUP'!U62+'5C1X_Tangi'!U62+'5C1Y_GEO'!U62+'5C1AI_Harmony'!U62+'5C1AJ_Athlos'!U62+'5C1AG_Collegiate'!U62+'5C1M_GEO Mid'!U62+Placeholder_Tallulah!U62</f>
        <v>0</v>
      </c>
      <c r="W62" s="92">
        <f>'5C1B_DArbonne'!V62+'5C1A_Madison'!V62+'5C1C_Intl High'!V62+'5C3_UnvView'!W62+'5C1F_L.C. Charter'!V62+'5C1E_LFNO'!V62+'5C1D_NOMMA'!V62+'5C1AE_Noble Minds'!V62+'5C1J_Jeff Chamber'!V62+'5C1Q_Advantage'!V62+'5C1AF_JCFA-Laf'!V62+'5C1W_Willow'!V62+'5C1Z_Lincoln Prep'!V62+'5C1AA_Laurel'!V62+'5C1AB_Apex'!V62+'5C1AC_Smothers'!V62+'5C1AD_Greater'!V62+'5C1R_Iberville'!V62+'5C1N_Delta'!V62+'5C1S_LC Col Prep'!V62+'5C1T_Northeast'!V62+'5C1U_Acadiana Ren'!V62+'5C1I_LA Key'!V62+'5C1V_Laf Ren'!V62+'5C1O_Impact'!V62+'5C1P_Vision'!V62+'5C2_LAVCA'!W62+'5C1H_Southwest'!V62+'5C1G_JS Clark'!V62+'5C1AH_BRUP'!V62+'5C1X_Tangi'!V62+'5C1Y_GEO'!V62+'5C1AI_Harmony'!V62+'5C1AJ_Athlos'!V62+'5C1AG_Collegiate'!V62+'5C1M_GEO Mid'!V62+Placeholder_Tallulah!V62</f>
        <v>0</v>
      </c>
      <c r="X62" s="65">
        <f>'5C1B_DArbonne'!W62+'5C1A_Madison'!W62+'5C1C_Intl High'!W62+'5C3_UnvView'!X62+'5C1F_L.C. Charter'!W62+'5C1E_LFNO'!W62+'5C1D_NOMMA'!W62+'5C1AE_Noble Minds'!W62+'5C1J_Jeff Chamber'!W62+'5C1Q_Advantage'!W62+'5C1AF_JCFA-Laf'!W62+'5C1W_Willow'!W62+'5C1Z_Lincoln Prep'!W62+'5C1AA_Laurel'!W62+'5C1AB_Apex'!W62+'5C1AC_Smothers'!W62+'5C1AD_Greater'!W62+'5C1R_Iberville'!W62+'5C1N_Delta'!W62+'5C1S_LC Col Prep'!W62+'5C1T_Northeast'!W62+'5C1U_Acadiana Ren'!W62+'5C1I_LA Key'!W62+'5C1V_Laf Ren'!W62+'5C1O_Impact'!W62+'5C1P_Vision'!W62+'5C2_LAVCA'!X62+'5C1H_Southwest'!W62+'5C1G_JS Clark'!W62+'5C1AH_BRUP'!W62+'5C1X_Tangi'!W62+'5C1Y_GEO'!W62+'5C1AI_Harmony'!W62+'5C1AJ_Athlos'!W62+'5C1AG_Collegiate'!W62+'5C1M_GEO Mid'!W62+Placeholder_Tallulah!W62</f>
        <v>0</v>
      </c>
      <c r="Y62" s="92">
        <f>'5C1B_DArbonne'!X62+'5C1A_Madison'!X62+'5C1C_Intl High'!X62+'5C3_UnvView'!Y62+'5C1F_L.C. Charter'!X62+'5C1E_LFNO'!X62+'5C1D_NOMMA'!X62+'5C1AE_Noble Minds'!X62+'5C1J_Jeff Chamber'!X62+'5C1Q_Advantage'!X62+'5C1AF_JCFA-Laf'!X62+'5C1W_Willow'!X62+'5C1Z_Lincoln Prep'!X62+'5C1AA_Laurel'!X62+'5C1AB_Apex'!X62+'5C1AC_Smothers'!X62+'5C1AD_Greater'!X62+'5C1R_Iberville'!X62+'5C1N_Delta'!X62+'5C1S_LC Col Prep'!X62+'5C1T_Northeast'!X62+'5C1U_Acadiana Ren'!X62+'5C1I_LA Key'!X62+'5C1V_Laf Ren'!X62+'5C1O_Impact'!X62+'5C1P_Vision'!X62+'5C2_LAVCA'!Y62+'5C1H_Southwest'!X62+'5C1G_JS Clark'!X62+'5C1AH_BRUP'!X62+'5C1X_Tangi'!X62+'5C1Y_GEO'!X62+'5C1AI_Harmony'!X62+'5C1AJ_Athlos'!X62+'5C1AG_Collegiate'!X62+'5C1M_GEO Mid'!X62+Placeholder_Tallulah!X62</f>
        <v>0</v>
      </c>
      <c r="Z62" s="60">
        <f>'5C1B_DArbonne'!Y62+'5C1A_Madison'!Y62+'5C1C_Intl High'!Y62+'5C3_UnvView'!Z62+'5C1F_L.C. Charter'!Y62+'5C1E_LFNO'!Y62+'5C1D_NOMMA'!Y62+'5C1AE_Noble Minds'!Y62+'5C1J_Jeff Chamber'!Y62+'5C1Q_Advantage'!Y62+'5C1AF_JCFA-Laf'!Y62+'5C1W_Willow'!Y62+'5C1Z_Lincoln Prep'!Y62+'5C1AA_Laurel'!Y62+'5C1AB_Apex'!Y62+'5C1AC_Smothers'!Y62+'5C1AD_Greater'!Y62+'5C1R_Iberville'!Y62+'5C1N_Delta'!Y62+'5C1S_LC Col Prep'!Y62+'5C1T_Northeast'!Y62+'5C1U_Acadiana Ren'!Y62+'5C1I_LA Key'!Y62+'5C1V_Laf Ren'!Y62+'5C1O_Impact'!Y62+'5C1P_Vision'!Y62+'5C2_LAVCA'!Z62+'5C1H_Southwest'!Y62+'5C1G_JS Clark'!Y62+'5C1AH_BRUP'!Y62+'5C1X_Tangi'!Y62+'5C1Y_GEO'!Y62+'5C1AI_Harmony'!Y62+'5C1AJ_Athlos'!Y62+'5C1AG_Collegiate'!Y62+'5C1M_GEO Mid'!Y62+Placeholder_Tallulah!Y62</f>
        <v>0</v>
      </c>
      <c r="AA62" s="92">
        <f>'5C1B_DArbonne'!Z62+'5C1A_Madison'!Z62+'5C1C_Intl High'!Z62+'5C3_UnvView'!AA62+'5C1F_L.C. Charter'!Z62+'5C1E_LFNO'!Z62+'5C1D_NOMMA'!Z62+'5C1AE_Noble Minds'!Z62+'5C1J_Jeff Chamber'!Z62+'5C1Q_Advantage'!Z62+'5C1AF_JCFA-Laf'!Z62+'5C1W_Willow'!Z62+'5C1Z_Lincoln Prep'!Z62+'5C1AA_Laurel'!Z62+'5C1AB_Apex'!Z62+'5C1AC_Smothers'!Z62+'5C1AD_Greater'!Z62+'5C1R_Iberville'!Z62+'5C1N_Delta'!Z62+'5C1S_LC Col Prep'!Z62+'5C1T_Northeast'!Z62+'5C1U_Acadiana Ren'!Z62+'5C1I_LA Key'!Z62+'5C1V_Laf Ren'!Z62+'5C1O_Impact'!Z62+'5C1P_Vision'!Z62+'5C2_LAVCA'!AA62+'5C1H_Southwest'!Z62+'5C1G_JS Clark'!Z62+'5C1AH_BRUP'!Z62+'5C1X_Tangi'!Z62+'5C1Y_GEO'!Z62+'5C1AI_Harmony'!Z62+'5C1AJ_Athlos'!Z62+'5C1AG_Collegiate'!Z62+'5C1M_GEO Mid'!Z62+Placeholder_Tallulah!Z62</f>
        <v>0</v>
      </c>
      <c r="AB62" s="60">
        <f>'5C1B_DArbonne'!AA62+'5C1A_Madison'!AA62+'5C1C_Intl High'!AA62+'5C3_UnvView'!AB62+'5C1F_L.C. Charter'!AA62+'5C1E_LFNO'!AA62+'5C1D_NOMMA'!AA62+'5C1AE_Noble Minds'!AA62+'5C1J_Jeff Chamber'!AA62+'5C1Q_Advantage'!AA62+'5C1AF_JCFA-Laf'!AA62+'5C1W_Willow'!AA62+'5C1Z_Lincoln Prep'!AA62+'5C1AA_Laurel'!AA62+'5C1AB_Apex'!AA62+'5C1AC_Smothers'!AA62+'5C1AD_Greater'!AA62+'5C1R_Iberville'!AA62+'5C1N_Delta'!AA62+'5C1S_LC Col Prep'!AA62+'5C1T_Northeast'!AA62+'5C1U_Acadiana Ren'!AA62+'5C1I_LA Key'!AA62+'5C1V_Laf Ren'!AA62+'5C1O_Impact'!AA62+'5C1P_Vision'!AA62+'5C2_LAVCA'!AB62+'5C1H_Southwest'!AA62+'5C1G_JS Clark'!AA62+'5C1AH_BRUP'!AA62+'5C1X_Tangi'!AA62+'5C1Y_GEO'!AA62+'5C1AI_Harmony'!AA62+'5C1AJ_Athlos'!AA62+'5C1AG_Collegiate'!AA62+'5C1M_GEO Mid'!AA62+Placeholder_Tallulah!AA62</f>
        <v>0</v>
      </c>
      <c r="AC62" s="60">
        <f>'5C1B_DArbonne'!AB62+'5C1A_Madison'!AB62+'5C1C_Intl High'!AB62+'5C3_UnvView'!AC62+'5C1F_L.C. Charter'!AB62+'5C1E_LFNO'!AB62+'5C1D_NOMMA'!AB62+'5C1AE_Noble Minds'!AB62+'5C1J_Jeff Chamber'!AB62+'5C1Q_Advantage'!AB62+'5C1AF_JCFA-Laf'!AB62+'5C1W_Willow'!AB62+'5C1Z_Lincoln Prep'!AB62+'5C1AA_Laurel'!AB62+'5C1AB_Apex'!AB62+'5C1AC_Smothers'!AB62+'5C1AD_Greater'!AB62+'5C1R_Iberville'!AB62+'5C1N_Delta'!AB62+'5C1S_LC Col Prep'!AB62+'5C1T_Northeast'!AB62+'5C1U_Acadiana Ren'!AB62+'5C1I_LA Key'!AB62+'5C1V_Laf Ren'!AB62+'5C1O_Impact'!AB62+'5C1P_Vision'!AB62+'5C2_LAVCA'!AC62+'5C1H_Southwest'!AB62+'5C1G_JS Clark'!AB62+'5C1AH_BRUP'!AB62+'5C1X_Tangi'!AB62+'5C1Y_GEO'!AB62+'5C1AI_Harmony'!AB62+'5C1AJ_Athlos'!AB62+'5C1AG_Collegiate'!AB62+'5C1M_GEO Mid'!AB62+Placeholder_Tallulah!AB62</f>
        <v>0</v>
      </c>
      <c r="AD62" s="92">
        <f>'5C1B_DArbonne'!AC62+'5C1A_Madison'!AC62+'5C1C_Intl High'!AC62+'5C3_UnvView'!AD62+'5C1F_L.C. Charter'!AC62+'5C1E_LFNO'!AC62+'5C1D_NOMMA'!AC62+'5C1AE_Noble Minds'!AC62+'5C1J_Jeff Chamber'!AC62+'5C1Q_Advantage'!AC62+'5C1AF_JCFA-Laf'!AC62+'5C1W_Willow'!AC62+'5C1Z_Lincoln Prep'!AC62+'5C1AA_Laurel'!AC62+'5C1AB_Apex'!AC62+'5C1AC_Smothers'!AC62+'5C1AD_Greater'!AC62+'5C1R_Iberville'!AC62+'5C1N_Delta'!AC62+'5C1S_LC Col Prep'!AC62+'5C1T_Northeast'!AC62+'5C1U_Acadiana Ren'!AC62+'5C1I_LA Key'!AC62+'5C1V_Laf Ren'!AC62+'5C1O_Impact'!AC62+'5C1P_Vision'!AC62+'5C2_LAVCA'!AD62+'5C1H_Southwest'!AC62+'5C1G_JS Clark'!AC62+'5C1AH_BRUP'!AC62+'5C1X_Tangi'!AC62+'5C1Y_GEO'!AC62+'5C1AI_Harmony'!AC62+'5C1AJ_Athlos'!AC62+'5C1AG_Collegiate'!AC62+'5C1M_GEO Mid'!AC62+Placeholder_Tallulah!AC62</f>
        <v>0</v>
      </c>
      <c r="AE62" s="96">
        <f>'5C1B_DArbonne'!AD62+'5C1A_Madison'!AD62+'5C1C_Intl High'!AD62+'5C3_UnvView'!AE62+'5C1F_L.C. Charter'!AD62+'5C1E_LFNO'!AD62+'5C1D_NOMMA'!AD62+'5C1AE_Noble Minds'!AD62+'5C1J_Jeff Chamber'!AD62+'5C1Q_Advantage'!AD62+'5C1AF_JCFA-Laf'!AD62+'5C1W_Willow'!AD62+'5C1Z_Lincoln Prep'!AD62+'5C1AA_Laurel'!AD62+'5C1AB_Apex'!AD62+'5C1AC_Smothers'!AD62+'5C1AD_Greater'!AD62+'5C1R_Iberville'!AD62+'5C1N_Delta'!AD62+'5C1S_LC Col Prep'!AD62+'5C1T_Northeast'!AD62+'5C1U_Acadiana Ren'!AD62+'5C1I_LA Key'!AD62+'5C1V_Laf Ren'!AD62+'5C1O_Impact'!AD62+'5C1P_Vision'!AD62+'5C2_LAVCA'!AE62+'5C1H_Southwest'!AD62+'5C1G_JS Clark'!AD62+'5C1AH_BRUP'!AD62+'5C1X_Tangi'!AD62+'5C1Y_GEO'!AD62+'5C1AI_Harmony'!AD62+'5C1AJ_Athlos'!AD62+'5C1AG_Collegiate'!AD62+'5C1M_GEO Mid'!AD62+Placeholder_Tallulah!AD62</f>
        <v>0</v>
      </c>
      <c r="AF62" s="66">
        <f>'Source Data'!N62</f>
        <v>3545</v>
      </c>
      <c r="AG62" s="89">
        <f>'5C1B_DArbonne'!AF62+'5C1A_Madison'!AF62+'5C1C_Intl High'!AF62+'5C3_UnvView'!AG62+'5C1F_L.C. Charter'!AF62+'5C1E_LFNO'!AF62+'5C1D_NOMMA'!AF62+'5C1AE_Noble Minds'!AF62+'5C1J_Jeff Chamber'!AF62+'5C1Q_Advantage'!AF62+'5C1AF_JCFA-Laf'!AF62+'5C1W_Willow'!AF62+'5C1Z_Lincoln Prep'!AF62+'5C1AA_Laurel'!AF62+'5C1AB_Apex'!AF62+'5C1AC_Smothers'!AF62+'5C1AD_Greater'!AF62+'5C1R_Iberville'!AF62+'5C1N_Delta'!AF62+'5C1S_LC Col Prep'!AF62+'5C1T_Northeast'!AF62+'5C1U_Acadiana Ren'!AF62+'5C1I_LA Key'!AF62+'5C1V_Laf Ren'!AF62+'5C1O_Impact'!AF62+'5C1P_Vision'!AF62+'5C2_LAVCA'!AG62+'5C1H_Southwest'!AF62+'5C1G_JS Clark'!AF62+'5C1AH_BRUP'!AF62+'5C1X_Tangi'!AF62+'5C1Y_GEO'!AF62+'5C1AI_Harmony'!AF62+'5C1AJ_Athlos'!AF62+'5C1AG_Collegiate'!AF62+'5C1M_GEO Mid'!AF62+Placeholder_Tallulah!AF62</f>
        <v>0</v>
      </c>
      <c r="AH62" s="318">
        <f>'5C1B_DArbonne'!AG62+'5C1A_Madison'!AG62+'5C1C_Intl High'!AG62+'5C3_UnvView'!AH62+'5C1F_L.C. Charter'!AG62+'5C1E_LFNO'!AG62+'5C1D_NOMMA'!AG62+'5C1AE_Noble Minds'!AG62+'5C1J_Jeff Chamber'!AG62+'5C1Q_Advantage'!AG62+'5C1AF_JCFA-Laf'!AG62+'5C1W_Willow'!AG62+'5C1Z_Lincoln Prep'!AG62+'5C1AA_Laurel'!AG62+'5C1AB_Apex'!AG62+'5C1AC_Smothers'!AG62+'5C1AD_Greater'!AG62+'5C1R_Iberville'!AG62+'5C1N_Delta'!AG62+'5C1S_LC Col Prep'!AG62+'5C1T_Northeast'!AG62+'5C1U_Acadiana Ren'!AG62+'5C1I_LA Key'!AG62+'5C1V_Laf Ren'!AG62+'5C1O_Impact'!AG62+'5C1P_Vision'!AG62+'5C2_LAVCA'!AH62+'5C1H_Southwest'!AG62+'5C1G_JS Clark'!AG62+'5C1AH_BRUP'!AG62+'5C1X_Tangi'!AG62+'5C1Y_GEO'!AG62+'5C1AI_Harmony'!AG62+'5C1AJ_Athlos'!AG62+'5C1AG_Collegiate'!AG62+'5C1M_GEO Mid'!AG62+Placeholder_Tallulah!AG62</f>
        <v>0</v>
      </c>
      <c r="AI62" s="66">
        <f>'5C1B_DArbonne'!AH62+'5C1A_Madison'!AH62+'5C1C_Intl High'!AH62+'5C3_UnvView'!AI62+'5C1F_L.C. Charter'!AH62+'5C1E_LFNO'!AH62+'5C1D_NOMMA'!AH62+'5C1AE_Noble Minds'!AH62+'5C1J_Jeff Chamber'!AH62+'5C1Q_Advantage'!AH62+'5C1AF_JCFA-Laf'!AH62+'5C1W_Willow'!AH62+'5C1Z_Lincoln Prep'!AH62+'5C1AA_Laurel'!AH62+'5C1AB_Apex'!AH62+'5C1AC_Smothers'!AH62+'5C1AD_Greater'!AH62+'5C1R_Iberville'!AH62+'5C1N_Delta'!AH62+'5C1S_LC Col Prep'!AH62+'5C1T_Northeast'!AH62+'5C1U_Acadiana Ren'!AH62+'5C1I_LA Key'!AH62+'5C1V_Laf Ren'!AH62+'5C1O_Impact'!AH62+'5C1P_Vision'!AH62+'5C2_LAVCA'!AI62+'5C1H_Southwest'!AH62+'5C1G_JS Clark'!AH62+'5C1AH_BRUP'!AH62+'5C1X_Tangi'!AH62+'5C1Y_GEO'!AH62+'5C1AI_Harmony'!AH62+'5C1AJ_Athlos'!AH62+'5C1AG_Collegiate'!AH62+'5C1M_GEO Mid'!AH62+Placeholder_Tallulah!AH62</f>
        <v>0</v>
      </c>
      <c r="AJ62" s="318">
        <f>'5C1B_DArbonne'!AI62+'5C1A_Madison'!AI62+'5C1C_Intl High'!AI62+'5C3_UnvView'!AJ62+'5C1F_L.C. Charter'!AI62+'5C1E_LFNO'!AI62+'5C1D_NOMMA'!AI62+'5C1AE_Noble Minds'!AI62+'5C1J_Jeff Chamber'!AI62+'5C1Q_Advantage'!AI62+'5C1AF_JCFA-Laf'!AI62+'5C1W_Willow'!AI62+'5C1Z_Lincoln Prep'!AI62+'5C1AA_Laurel'!AI62+'5C1AB_Apex'!AI62+'5C1AC_Smothers'!AI62+'5C1AD_Greater'!AI62+'5C1R_Iberville'!AI62+'5C1N_Delta'!AI62+'5C1S_LC Col Prep'!AI62+'5C1T_Northeast'!AI62+'5C1U_Acadiana Ren'!AI62+'5C1I_LA Key'!AI62+'5C1V_Laf Ren'!AI62+'5C1O_Impact'!AI62+'5C1P_Vision'!AI62+'5C2_LAVCA'!AJ62+'5C1H_Southwest'!AI62+'5C1G_JS Clark'!AI62+'5C1AH_BRUP'!AI62+'5C1X_Tangi'!AI62+'5C1Y_GEO'!AI62+'5C1AI_Harmony'!AI62+'5C1AJ_Athlos'!AI62+'5C1AG_Collegiate'!AI62+'5C1M_GEO Mid'!AI62+Placeholder_Tallulah!AI62</f>
        <v>0</v>
      </c>
      <c r="AK62" s="68">
        <f>'5C1B_DArbonne'!AJ62+'5C1A_Madison'!AJ62+'5C1C_Intl High'!AJ62+'5C3_UnvView'!AK62+'5C1F_L.C. Charter'!AJ62+'5C1E_LFNO'!AJ62+'5C1D_NOMMA'!AJ62+'5C1AE_Noble Minds'!AJ62+'5C1J_Jeff Chamber'!AJ62+'5C1Q_Advantage'!AJ62+'5C1AF_JCFA-Laf'!AJ62+'5C1W_Willow'!AJ62+'5C1Z_Lincoln Prep'!AJ62+'5C1AA_Laurel'!AJ62+'5C1AB_Apex'!AJ62+'5C1AC_Smothers'!AJ62+'5C1AD_Greater'!AJ62+'5C1R_Iberville'!AJ62+'5C1N_Delta'!AJ62+'5C1S_LC Col Prep'!AJ62+'5C1T_Northeast'!AJ62+'5C1U_Acadiana Ren'!AJ62+'5C1I_LA Key'!AJ62+'5C1V_Laf Ren'!AJ62+'5C1O_Impact'!AJ62+'5C1P_Vision'!AJ62+'5C2_LAVCA'!AK62+'5C1H_Southwest'!AJ62+'5C1G_JS Clark'!AJ62+'5C1AH_BRUP'!AJ62+'5C1X_Tangi'!AJ62+'5C1Y_GEO'!AJ62+'5C1AI_Harmony'!AJ62+'5C1AJ_Athlos'!AJ62+'5C1AG_Collegiate'!AJ62+'5C1M_GEO Mid'!AJ62+Placeholder_Tallulah!AJ62</f>
        <v>0</v>
      </c>
      <c r="AL62" s="67">
        <f>'5C1B_DArbonne'!AK62+'5C1A_Madison'!AK62+'5C1C_Intl High'!AK62+'5C3_UnvView'!AL62+'5C1F_L.C. Charter'!AK62+'5C1E_LFNO'!AK62+'5C1D_NOMMA'!AK62+'5C1AE_Noble Minds'!AK62+'5C1J_Jeff Chamber'!AK62+'5C1Q_Advantage'!AK62+'5C1AF_JCFA-Laf'!AK62+'5C1W_Willow'!AK62+'5C1Z_Lincoln Prep'!AK62+'5C1AA_Laurel'!AK62+'5C1AB_Apex'!AK62+'5C1AC_Smothers'!AK62+'5C1AD_Greater'!AK62+'5C1R_Iberville'!AK62+'5C1N_Delta'!AK62+'5C1S_LC Col Prep'!AK62+'5C1T_Northeast'!AK62+'5C1U_Acadiana Ren'!AK62+'5C1I_LA Key'!AK62+'5C1V_Laf Ren'!AK62+'5C1O_Impact'!AK62+'5C1P_Vision'!AK62+'5C2_LAVCA'!AL62+'5C1H_Southwest'!AK62+'5C1G_JS Clark'!AK62+'5C1AH_BRUP'!AK62+'5C1X_Tangi'!AK62+'5C1Y_GEO'!AK62+'5C1AI_Harmony'!AK62+'5C1AJ_Athlos'!AK62+'5C1AG_Collegiate'!AK62+'5C1M_GEO Mid'!AK62+Placeholder_Tallulah!AK62</f>
        <v>0</v>
      </c>
      <c r="AM62" s="89">
        <f>'5C1B_DArbonne'!AL62+'5C1A_Madison'!AL62+'5C1C_Intl High'!AL62+'5C3_UnvView'!AM62+'5C1F_L.C. Charter'!AL62+'5C1E_LFNO'!AL62+'5C1D_NOMMA'!AL62+'5C1AE_Noble Minds'!AL62+'5C1J_Jeff Chamber'!AL62+'5C1Q_Advantage'!AL62+'5C1AF_JCFA-Laf'!AL62+'5C1W_Willow'!AL62+'5C1Z_Lincoln Prep'!AL62+'5C1AA_Laurel'!AL62+'5C1AB_Apex'!AL62+'5C1AC_Smothers'!AL62+'5C1AD_Greater'!AL62+'5C1R_Iberville'!AL62+'5C1N_Delta'!AL62+'5C1S_LC Col Prep'!AL62+'5C1T_Northeast'!AL62+'5C1U_Acadiana Ren'!AL62+'5C1I_LA Key'!AL62+'5C1V_Laf Ren'!AL62+'5C1O_Impact'!AL62+'5C1P_Vision'!AL62+'5C2_LAVCA'!AM62+'5C1H_Southwest'!AL62+'5C1G_JS Clark'!AL62+'5C1AH_BRUP'!AL62+'5C1X_Tangi'!AL62+'5C1Y_GEO'!AL62+'5C1AI_Harmony'!AL62+'5C1AJ_Athlos'!AL62+'5C1AG_Collegiate'!AL62+'5C1M_GEO Mid'!AL62+Placeholder_Tallulah!AL62</f>
        <v>3832500</v>
      </c>
      <c r="AN62" s="70">
        <f>'5C1B_DArbonne'!AM62+'5C1A_Madison'!AM62+'5C1C_Intl High'!AM62+'5C3_UnvView'!AN62+'5C1F_L.C. Charter'!AM62+'5C1E_LFNO'!AM62+'5C1D_NOMMA'!AM62+'5C1AE_Noble Minds'!AM62+'5C1J_Jeff Chamber'!AM62+'5C1Q_Advantage'!AM62+'5C1AF_JCFA-Laf'!AM62+'5C1W_Willow'!AM62+'5C1Z_Lincoln Prep'!AM62+'5C1AA_Laurel'!AM62+'5C1AB_Apex'!AM62+'5C1AC_Smothers'!AM62+'5C1AD_Greater'!AM62+'5C1R_Iberville'!AM62+'5C1N_Delta'!AM62+'5C1S_LC Col Prep'!AM62+'5C1T_Northeast'!AM62+'5C1U_Acadiana Ren'!AM62+'5C1I_LA Key'!AM62+'5C1V_Laf Ren'!AM62+'5C1O_Impact'!AM62+'5C1P_Vision'!AM62+'5C2_LAVCA'!AN62+'5C1H_Southwest'!AM62+'5C1G_JS Clark'!AM62+'5C1AH_BRUP'!AM62+'5C1X_Tangi'!AM62+'5C1Y_GEO'!AM62+'5C1AI_Harmony'!AM62+'5C1AJ_Athlos'!AM62+'5C1AG_Collegiate'!AM62+'5C1M_GEO Mid'!AM62+Placeholder_Tallulah!AM62</f>
        <v>0</v>
      </c>
      <c r="AO62" s="89">
        <f>'5C1B_DArbonne'!AN62+'5C1A_Madison'!AN62+'5C1C_Intl High'!AN62+'5C3_UnvView'!AO62+'5C1F_L.C. Charter'!AN62+'5C1E_LFNO'!AN62+'5C1D_NOMMA'!AN62+'5C1AE_Noble Minds'!AN62+'5C1J_Jeff Chamber'!AN62+'5C1Q_Advantage'!AN62+'5C1AF_JCFA-Laf'!AN62+'5C1W_Willow'!AN62+'5C1Z_Lincoln Prep'!AN62+'5C1AA_Laurel'!AN62+'5C1AB_Apex'!AN62+'5C1AC_Smothers'!AN62+'5C1AD_Greater'!AN62+'5C1R_Iberville'!AN62+'5C1N_Delta'!AN62+'5C1S_LC Col Prep'!AN62+'5C1T_Northeast'!AN62+'5C1U_Acadiana Ren'!AN62+'5C1I_LA Key'!AN62+'5C1V_Laf Ren'!AN62+'5C1O_Impact'!AN62+'5C1P_Vision'!AN62+'5C2_LAVCA'!AO62+'5C1H_Southwest'!AN62+'5C1G_JS Clark'!AN62+'5C1AH_BRUP'!AN62+'5C1X_Tangi'!AN62+'5C1Y_GEO'!AN62+'5C1AI_Harmony'!AN62+'5C1AJ_Athlos'!AN62+'5C1AG_Collegiate'!AN62+'5C1M_GEO Mid'!AN62+Placeholder_Tallulah!AN62</f>
        <v>0</v>
      </c>
      <c r="AP62" s="68">
        <f>'5C1B_DArbonne'!AO62+'5C1A_Madison'!AO62+'5C1C_Intl High'!AO62+'5C3_UnvView'!AP62+'5C1F_L.C. Charter'!AO62+'5C1E_LFNO'!AO62+'5C1D_NOMMA'!AO62+'5C1AE_Noble Minds'!AO62+'5C1J_Jeff Chamber'!AO62+'5C1Q_Advantage'!AO62+'5C1AF_JCFA-Laf'!AO62+'5C1W_Willow'!AO62+'5C1Z_Lincoln Prep'!AO62+'5C1AA_Laurel'!AO62+'5C1AB_Apex'!AO62+'5C1AC_Smothers'!AO62+'5C1AD_Greater'!AO62+'5C1R_Iberville'!AO62+'5C1N_Delta'!AO62+'5C1S_LC Col Prep'!AO62+'5C1T_Northeast'!AO62+'5C1U_Acadiana Ren'!AO62+'5C1I_LA Key'!AO62+'5C1V_Laf Ren'!AO62+'5C1O_Impact'!AO62+'5C1P_Vision'!AO62+'5C2_LAVCA'!AP62+'5C1H_Southwest'!AO62+'5C1G_JS Clark'!AO62+'5C1AH_BRUP'!AO62+'5C1X_Tangi'!AO62+'5C1Y_GEO'!AO62+'5C1AI_Harmony'!AO62+'5C1AJ_Athlos'!AO62+'5C1AG_Collegiate'!AO62+'5C1M_GEO Mid'!AO62+Placeholder_Tallulah!AO62</f>
        <v>-67545</v>
      </c>
      <c r="AQ62" s="89">
        <f>'5C1B_DArbonne'!AP62+'5C1A_Madison'!AP62+'5C1C_Intl High'!AP62+'5C3_UnvView'!AQ62+'5C1F_L.C. Charter'!AP62+'5C1E_LFNO'!AP62+'5C1D_NOMMA'!AP62+'5C1AE_Noble Minds'!AP62+'5C1J_Jeff Chamber'!AP62+'5C1Q_Advantage'!AP62+'5C1AF_JCFA-Laf'!AP62+'5C1W_Willow'!AP62+'5C1Z_Lincoln Prep'!AP62+'5C1AA_Laurel'!AP62+'5C1AB_Apex'!AP62+'5C1AC_Smothers'!AP62+'5C1AD_Greater'!AP62+'5C1R_Iberville'!AP62+'5C1N_Delta'!AP62+'5C1S_LC Col Prep'!AP62+'5C1T_Northeast'!AP62+'5C1U_Acadiana Ren'!AP62+'5C1I_LA Key'!AP62+'5C1V_Laf Ren'!AP62+'5C1O_Impact'!AP62+'5C1P_Vision'!AP62+'5C2_LAVCA'!AQ62+'5C1H_Southwest'!AP62+'5C1G_JS Clark'!AP62+'5C1AH_BRUP'!AP62+'5C1X_Tangi'!AP62+'5C1Y_GEO'!AP62+'5C1AI_Harmony'!AP62+'5C1AJ_Athlos'!AP62+'5C1AG_Collegiate'!AP62+'5C1M_GEO Mid'!AP62+Placeholder_Tallulah!AP62</f>
        <v>0</v>
      </c>
      <c r="AR62" s="68">
        <f>'5C1B_DArbonne'!AQ62+'5C1A_Madison'!AQ62+'5C1C_Intl High'!AQ62+'5C3_UnvView'!AR62+'5C1F_L.C. Charter'!AQ62+'5C1E_LFNO'!AQ62+'5C1D_NOMMA'!AQ62+'5C1AE_Noble Minds'!AQ62+'5C1J_Jeff Chamber'!AQ62+'5C1Q_Advantage'!AQ62+'5C1AF_JCFA-Laf'!AQ62+'5C1W_Willow'!AQ62+'5C1Z_Lincoln Prep'!AQ62+'5C1AA_Laurel'!AQ62+'5C1AB_Apex'!AQ62+'5C1AC_Smothers'!AQ62+'5C1AD_Greater'!AQ62+'5C1R_Iberville'!AQ62+'5C1N_Delta'!AQ62+'5C1S_LC Col Prep'!AQ62+'5C1T_Northeast'!AQ62+'5C1U_Acadiana Ren'!AQ62+'5C1I_LA Key'!AQ62+'5C1V_Laf Ren'!AQ62+'5C1O_Impact'!AQ62+'5C1P_Vision'!AQ62+'5C2_LAVCA'!AR62+'5C1H_Southwest'!AQ62+'5C1G_JS Clark'!AQ62+'5C1AH_BRUP'!AQ62+'5C1X_Tangi'!AQ62+'5C1Y_GEO'!AQ62+'5C1AI_Harmony'!AQ62+'5C1AJ_Athlos'!AQ62+'5C1AG_Collegiate'!AQ62+'5C1M_GEO Mid'!AQ62+Placeholder_Tallulah!AQ62</f>
        <v>0</v>
      </c>
      <c r="AS62" s="68">
        <f>'5C1B_DArbonne'!AR62+'5C1A_Madison'!AR62+'5C1C_Intl High'!AR62+'5C3_UnvView'!AS62+'5C1F_L.C. Charter'!AR62+'5C1E_LFNO'!AR62+'5C1D_NOMMA'!AR62+'5C1AE_Noble Minds'!AR62+'5C1J_Jeff Chamber'!AR62+'5C1Q_Advantage'!AR62+'5C1AF_JCFA-Laf'!AR62+'5C1W_Willow'!AR62+'5C1Z_Lincoln Prep'!AR62+'5C1AA_Laurel'!AR62+'5C1AB_Apex'!AR62+'5C1AC_Smothers'!AR62+'5C1AD_Greater'!AR62+'5C1R_Iberville'!AR62+'5C1N_Delta'!AR62+'5C1S_LC Col Prep'!AR62+'5C1T_Northeast'!AR62+'5C1U_Acadiana Ren'!AR62+'5C1I_LA Key'!AR62+'5C1V_Laf Ren'!AR62+'5C1O_Impact'!AR62+'5C1P_Vision'!AR62+'5C2_LAVCA'!AS62+'5C1H_Southwest'!AR62+'5C1G_JS Clark'!AR62+'5C1AH_BRUP'!AR62+'5C1X_Tangi'!AR62+'5C1Y_GEO'!AR62+'5C1AI_Harmony'!AR62+'5C1AJ_Athlos'!AR62+'5C1AG_Collegiate'!AR62+'5C1M_GEO Mid'!AR62+Placeholder_Tallulah!AR62</f>
        <v>0</v>
      </c>
      <c r="AT62" s="89">
        <f>'5C1B_DArbonne'!AS62+'5C1A_Madison'!AS62+'5C1C_Intl High'!AS62+'5C3_UnvView'!AT62+'5C1F_L.C. Charter'!AS62+'5C1E_LFNO'!AS62+'5C1D_NOMMA'!AS62+'5C1AE_Noble Minds'!AS62+'5C1J_Jeff Chamber'!AS62+'5C1Q_Advantage'!AS62+'5C1AF_JCFA-Laf'!AS62+'5C1W_Willow'!AS62+'5C1Z_Lincoln Prep'!AS62+'5C1AA_Laurel'!AS62+'5C1AB_Apex'!AS62+'5C1AC_Smothers'!AS62+'5C1AD_Greater'!AS62+'5C1R_Iberville'!AS62+'5C1N_Delta'!AS62+'5C1S_LC Col Prep'!AS62+'5C1T_Northeast'!AS62+'5C1U_Acadiana Ren'!AS62+'5C1I_LA Key'!AS62+'5C1V_Laf Ren'!AS62+'5C1O_Impact'!AS62+'5C1P_Vision'!AS62+'5C2_LAVCA'!AT62+'5C1H_Southwest'!AS62+'5C1G_JS Clark'!AS62+'5C1AH_BRUP'!AS62+'5C1X_Tangi'!AS62+'5C1Y_GEO'!AS62+'5C1AI_Harmony'!AS62+'5C1AJ_Athlos'!AS62+'5C1AG_Collegiate'!AS62+'5C1M_GEO Mid'!AS62+Placeholder_Tallulah!AS62</f>
        <v>178012</v>
      </c>
      <c r="AU62" s="69">
        <f t="shared" si="1"/>
        <v>0</v>
      </c>
      <c r="AV62" s="86">
        <f t="shared" si="2"/>
        <v>178012</v>
      </c>
      <c r="AW62" s="189"/>
      <c r="AX62" s="65" t="e">
        <f>'5C1B_DArbonne'!AU62+'5C1A_Madison'!AU62+'5C1C_Intl High'!AU62+'5C3_UnvView'!AV62+'5C1F_L.C. Charter'!AU62+'5C1E_LFNO'!AU62+'5C1D_NOMMA'!AU62+'5C1AE_Noble Minds'!AU62+'5C1J_Jeff Chamber'!AU62+'5C1Q_Advantage'!AU62+'5C1AF_JCFA-Laf'!AU62+'5C1W_Willow'!AU62+'5C1Z_Lincoln Prep'!AU62+'5C1AA_Laurel'!AU62+'5C1AB_Apex'!AU62+'5C1AC_Smothers'!AU62+'5C1AD_Greater'!AU62+'5C1R_Iberville'!AU62+'5C1N_Delta'!AU62+'5C1S_LC Col Prep'!AU62+'5C1T_Northeast'!AU62+'5C1U_Acadiana Ren'!AU62+'5C1I_LA Key'!AU62+'5C1V_Laf Ren'!AU62+'5C1O_Impact'!AU62+'5C1P_Vision'!AU62+'5C2_LAVCA'!AV62+'5C1H_Southwest'!AU62+'5C1G_JS Clark'!AU62+'5C1AH_BRUP'!AU62+'5C1X_Tangi'!AU62+'5C1Y_GEO'!AU62+'5C1AI_Harmony'!AU62+'5C1AJ_Athlos'!AU62+'5C1AG_Collegiate'!AU62+'5C1M_GEO Mid'!AU62+Placeholder_Tallulah!#REF!</f>
        <v>#REF!</v>
      </c>
      <c r="AY62" s="65">
        <f t="shared" si="3"/>
        <v>0</v>
      </c>
      <c r="AZ62" s="65" t="e">
        <f t="shared" si="4"/>
        <v>#REF!</v>
      </c>
    </row>
    <row r="63" spans="1:52" ht="16.149999999999999" customHeight="1" x14ac:dyDescent="0.2">
      <c r="A63" s="54">
        <v>57</v>
      </c>
      <c r="B63" s="55" t="s">
        <v>62</v>
      </c>
      <c r="C63" s="319">
        <f>'5C1B_DArbonne'!C63+'5C1A_Madison'!C63+'5C1C_Intl High'!C63+'5C3_UnvView'!C63+'5C1F_L.C. Charter'!C63+'5C1E_LFNO'!C63+'5C1D_NOMMA'!C63+'5C1AE_Noble Minds'!C63+'5C1J_Jeff Chamber'!C63+'5C1Q_Advantage'!C63+'5C1AF_JCFA-Laf'!C63+'5C1W_Willow'!C63+'5C1Z_Lincoln Prep'!C63+'5C1AA_Laurel'!C63+'5C1AB_Apex'!C63+'5C1AC_Smothers'!C63+'5C1AD_Greater'!C63+'5C1R_Iberville'!C63+'5C1N_Delta'!C63+'5C1S_LC Col Prep'!C63+'5C1T_Northeast'!C63+'5C1U_Acadiana Ren'!C63+'5C1I_LA Key'!C63+'5C1V_Laf Ren'!C63+'5C1O_Impact'!C63+'5C1P_Vision'!C63+'5C2_LAVCA'!C63+'5C1H_Southwest'!C63+'5C1G_JS Clark'!C63+'5C1AH_BRUP'!C63+'5C1X_Tangi'!C63+'5C1Y_GEO'!C63+'5C1AI_Harmony'!C63+'5C1AJ_Athlos'!C63+'5C1AG_Collegiate'!C63+'5C1M_GEO Mid'!C63+Placeholder_Tallulah!C63</f>
        <v>0</v>
      </c>
      <c r="D63" s="56">
        <f>'Source Data'!H63</f>
        <v>4811.4108022710652</v>
      </c>
      <c r="E63" s="74">
        <f>'5C1B_DArbonne'!E63+'5C1A_Madison'!E63+'5C1C_Intl High'!E63+'5C3_UnvView'!E63+'5C1F_L.C. Charter'!E63+'5C1E_LFNO'!E63+'5C1D_NOMMA'!E63+'5C1AE_Noble Minds'!E63+'5C1J_Jeff Chamber'!E63+'5C1Q_Advantage'!E63+'5C1AF_JCFA-Laf'!E63+'5C1W_Willow'!E63+'5C1Z_Lincoln Prep'!E63+'5C1AA_Laurel'!E63+'5C1AB_Apex'!E63+'5C1AC_Smothers'!E63+'5C1AD_Greater'!E63+'5C1R_Iberville'!E63+'5C1N_Delta'!E63+'5C1S_LC Col Prep'!E63+'5C1T_Northeast'!E63+'5C1U_Acadiana Ren'!E63+'5C1I_LA Key'!E63+'5C1V_Laf Ren'!E63+'5C1O_Impact'!E63+'5C1P_Vision'!E63+'5C2_LAVCA'!E63+'5C1H_Southwest'!E63+'5C1G_JS Clark'!E63+'5C1AH_BRUP'!E63+'5C1X_Tangi'!E63+'5C1Y_GEO'!E63+'5C1AI_Harmony'!E63+'5C1AJ_Athlos'!E63+'5C1AG_Collegiate'!E63+'5C1M_GEO Mid'!E63+Placeholder_Tallulah!E63</f>
        <v>0</v>
      </c>
      <c r="F63" s="337">
        <f>'5C1B_DArbonne'!F63+'5C1A_Madison'!F63+'5C1C_Intl High'!F63+'5C3_UnvView'!F63+'5C1F_L.C. Charter'!F63+'5C1E_LFNO'!F63+'5C1D_NOMMA'!F63+'5C1AE_Noble Minds'!F63+'5C1J_Jeff Chamber'!F63+'5C1Q_Advantage'!F63+'5C1AF_JCFA-Laf'!F63+'5C1W_Willow'!F63+'5C1Z_Lincoln Prep'!F63+'5C1AA_Laurel'!F63+'5C1AB_Apex'!F63+'5C1AC_Smothers'!F63+'5C1AD_Greater'!F63+'5C1R_Iberville'!F63+'5C1N_Delta'!F63+'5C1S_LC Col Prep'!F63+'5C1T_Northeast'!F63+'5C1U_Acadiana Ren'!F63+'5C1I_LA Key'!F63+'5C1V_Laf Ren'!F63+'5C1O_Impact'!F63+'5C1P_Vision'!F63+'5C2_LAVCA'!F63+'5C1H_Southwest'!F63+'5C1G_JS Clark'!F63+'5C1AH_BRUP'!F63+'5C1X_Tangi'!F63+'5C1Y_GEO'!F63+'5C1AI_Harmony'!F63+'5C1AJ_Athlos'!F63+'5C1AG_Collegiate'!F63+'5C1M_GEO Mid'!F63+Placeholder_Tallulah!F63</f>
        <v>0</v>
      </c>
      <c r="G63" s="56">
        <f>'Source Data'!I63</f>
        <v>666.15521612667408</v>
      </c>
      <c r="H63" s="74">
        <f>'5C1B_DArbonne'!H63+'5C1A_Madison'!H63+'5C1C_Intl High'!H63+'5C3_UnvView'!H63+'5C1F_L.C. Charter'!H63+'5C1E_LFNO'!H63+'5C1D_NOMMA'!H63+'5C1AE_Noble Minds'!H63+'5C1J_Jeff Chamber'!H63+'5C1Q_Advantage'!H63+'5C1AF_JCFA-Laf'!H63+'5C1W_Willow'!H63+'5C1Z_Lincoln Prep'!H63+'5C1AA_Laurel'!H63+'5C1AB_Apex'!H63+'5C1AC_Smothers'!H63+'5C1AD_Greater'!H63+'5C1R_Iberville'!H63+'5C1N_Delta'!H63+'5C1S_LC Col Prep'!H63+'5C1T_Northeast'!H63+'5C1U_Acadiana Ren'!H63+'5C1I_LA Key'!H63+'5C1V_Laf Ren'!H63+'5C1O_Impact'!H63+'5C1P_Vision'!H63+'5C2_LAVCA'!H63+'5C1H_Southwest'!H63+'5C1G_JS Clark'!H63+'5C1AH_BRUP'!H63+'5C1X_Tangi'!H63+'5C1Y_GEO'!H63+'5C1AI_Harmony'!H63+'5C1AJ_Athlos'!H63+'5C1AG_Collegiate'!H63+'5C1M_GEO Mid'!H63+Placeholder_Tallulah!H63</f>
        <v>0</v>
      </c>
      <c r="I63" s="337">
        <f>'5C1B_DArbonne'!I63+'5C1A_Madison'!I63+'5C1C_Intl High'!I63+'5C3_UnvView'!I63+'5C1F_L.C. Charter'!I63+'5C1E_LFNO'!I63+'5C1D_NOMMA'!I63+'5C1AE_Noble Minds'!I63+'5C1J_Jeff Chamber'!I63+'5C1Q_Advantage'!I63+'5C1AF_JCFA-Laf'!I63+'5C1W_Willow'!I63+'5C1Z_Lincoln Prep'!I63+'5C1AA_Laurel'!I63+'5C1AB_Apex'!I63+'5C1AC_Smothers'!I63+'5C1AD_Greater'!I63+'5C1R_Iberville'!I63+'5C1N_Delta'!I63+'5C1S_LC Col Prep'!I63+'5C1T_Northeast'!I63+'5C1U_Acadiana Ren'!I63+'5C1I_LA Key'!I63+'5C1V_Laf Ren'!I63+'5C1O_Impact'!I63+'5C1P_Vision'!I63+'5C2_LAVCA'!I63+'5C1H_Southwest'!I63+'5C1G_JS Clark'!I63+'5C1AH_BRUP'!I63+'5C1X_Tangi'!I63+'5C1Y_GEO'!I63+'5C1AI_Harmony'!I63+'5C1AJ_Athlos'!I63+'5C1AG_Collegiate'!I63+'5C1M_GEO Mid'!I63+Placeholder_Tallulah!I63</f>
        <v>0</v>
      </c>
      <c r="J63" s="56">
        <f>'Source Data'!J63</f>
        <v>181.67869530727472</v>
      </c>
      <c r="K63" s="74">
        <f>'5C1B_DArbonne'!K63+'5C1A_Madison'!K63+'5C1C_Intl High'!K63+'5C3_UnvView'!K63+'5C1F_L.C. Charter'!K63+'5C1E_LFNO'!K63+'5C1D_NOMMA'!K63+'5C1AE_Noble Minds'!K63+'5C1J_Jeff Chamber'!K63+'5C1Q_Advantage'!K63+'5C1AF_JCFA-Laf'!K63+'5C1W_Willow'!K63+'5C1Z_Lincoln Prep'!K63+'5C1AA_Laurel'!K63+'5C1AB_Apex'!K63+'5C1AC_Smothers'!K63+'5C1AD_Greater'!K63+'5C1R_Iberville'!K63+'5C1N_Delta'!K63+'5C1S_LC Col Prep'!K63+'5C1T_Northeast'!K63+'5C1U_Acadiana Ren'!K63+'5C1I_LA Key'!K63+'5C1V_Laf Ren'!K63+'5C1O_Impact'!K63+'5C1P_Vision'!K63+'5C2_LAVCA'!K63+'5C1H_Southwest'!K63+'5C1G_JS Clark'!K63+'5C1AH_BRUP'!K63+'5C1X_Tangi'!K63+'5C1Y_GEO'!K63+'5C1AI_Harmony'!K63+'5C1AJ_Athlos'!K63+'5C1AG_Collegiate'!K63+'5C1M_GEO Mid'!K63+Placeholder_Tallulah!K63</f>
        <v>0</v>
      </c>
      <c r="L63" s="337">
        <f>'5C1B_DArbonne'!L63+'5C1A_Madison'!L63+'5C1C_Intl High'!L63+'5C3_UnvView'!L63+'5C1F_L.C. Charter'!L63+'5C1E_LFNO'!L63+'5C1D_NOMMA'!L63+'5C1AE_Noble Minds'!L63+'5C1J_Jeff Chamber'!L63+'5C1Q_Advantage'!L63+'5C1AF_JCFA-Laf'!L63+'5C1W_Willow'!L63+'5C1Z_Lincoln Prep'!L63+'5C1AA_Laurel'!L63+'5C1AB_Apex'!L63+'5C1AC_Smothers'!L63+'5C1AD_Greater'!L63+'5C1R_Iberville'!L63+'5C1N_Delta'!L63+'5C1S_LC Col Prep'!L63+'5C1T_Northeast'!L63+'5C1U_Acadiana Ren'!L63+'5C1I_LA Key'!L63+'5C1V_Laf Ren'!L63+'5C1O_Impact'!L63+'5C1P_Vision'!L63+'5C2_LAVCA'!L63+'5C1H_Southwest'!L63+'5C1G_JS Clark'!L63+'5C1AH_BRUP'!L63+'5C1X_Tangi'!L63+'5C1Y_GEO'!L63+'5C1AI_Harmony'!L63+'5C1AJ_Athlos'!L63+'5C1AG_Collegiate'!L63+'5C1M_GEO Mid'!L63+Placeholder_Tallulah!L63</f>
        <v>0</v>
      </c>
      <c r="M63" s="56">
        <f>'Source Data'!K63</f>
        <v>4541.967382681868</v>
      </c>
      <c r="N63" s="74">
        <f>'5C1B_DArbonne'!N63+'5C1A_Madison'!N63+'5C1C_Intl High'!N63+'5C3_UnvView'!N63+'5C1F_L.C. Charter'!N63+'5C1E_LFNO'!N63+'5C1D_NOMMA'!N63+'5C1AE_Noble Minds'!N63+'5C1J_Jeff Chamber'!N63+'5C1Q_Advantage'!N63+'5C1AF_JCFA-Laf'!N63+'5C1W_Willow'!N63+'5C1Z_Lincoln Prep'!N63+'5C1AA_Laurel'!N63+'5C1AB_Apex'!N63+'5C1AC_Smothers'!N63+'5C1AD_Greater'!N63+'5C1R_Iberville'!N63+'5C1N_Delta'!N63+'5C1S_LC Col Prep'!N63+'5C1T_Northeast'!N63+'5C1U_Acadiana Ren'!N63+'5C1I_LA Key'!N63+'5C1V_Laf Ren'!N63+'5C1O_Impact'!N63+'5C1P_Vision'!N63+'5C2_LAVCA'!N63+'5C1H_Southwest'!N63+'5C1G_JS Clark'!N63+'5C1AH_BRUP'!N63+'5C1X_Tangi'!N63+'5C1Y_GEO'!N63+'5C1AI_Harmony'!N63+'5C1AJ_Athlos'!N63+'5C1AG_Collegiate'!N63+'5C1M_GEO Mid'!N63+Placeholder_Tallulah!N63</f>
        <v>0</v>
      </c>
      <c r="O63" s="337">
        <f>'5C1B_DArbonne'!O63+'5C1A_Madison'!O63+'5C1C_Intl High'!O63+'5C3_UnvView'!O63+'5C1F_L.C. Charter'!O63+'5C1E_LFNO'!O63+'5C1D_NOMMA'!O63+'5C1AE_Noble Minds'!O63+'5C1J_Jeff Chamber'!O63+'5C1Q_Advantage'!O63+'5C1AF_JCFA-Laf'!O63+'5C1W_Willow'!O63+'5C1Z_Lincoln Prep'!O63+'5C1AA_Laurel'!O63+'5C1AB_Apex'!O63+'5C1AC_Smothers'!O63+'5C1AD_Greater'!O63+'5C1R_Iberville'!O63+'5C1N_Delta'!O63+'5C1S_LC Col Prep'!O63+'5C1T_Northeast'!O63+'5C1U_Acadiana Ren'!O63+'5C1I_LA Key'!O63+'5C1V_Laf Ren'!O63+'5C1O_Impact'!O63+'5C1P_Vision'!O63+'5C2_LAVCA'!O63+'5C1H_Southwest'!O63+'5C1G_JS Clark'!O63+'5C1AH_BRUP'!O63+'5C1X_Tangi'!O63+'5C1Y_GEO'!O63+'5C1AI_Harmony'!O63+'5C1AJ_Athlos'!O63+'5C1AG_Collegiate'!O63+'5C1M_GEO Mid'!O63+Placeholder_Tallulah!O63</f>
        <v>0</v>
      </c>
      <c r="P63" s="56">
        <f>'Source Data'!L63</f>
        <v>1816.7869530727471</v>
      </c>
      <c r="Q63" s="74">
        <f>'5C1B_DArbonne'!Q63+'5C1A_Madison'!Q63+'5C1C_Intl High'!Q63+'5C3_UnvView'!Q63+'5C1F_L.C. Charter'!Q63+'5C1E_LFNO'!Q63+'5C1D_NOMMA'!Q63+'5C1AE_Noble Minds'!Q63+'5C1J_Jeff Chamber'!Q63+'5C1Q_Advantage'!Q63+'5C1AF_JCFA-Laf'!Q63+'5C1W_Willow'!Q63+'5C1Z_Lincoln Prep'!Q63+'5C1AA_Laurel'!Q63+'5C1AB_Apex'!Q63+'5C1AC_Smothers'!Q63+'5C1AD_Greater'!Q63+'5C1R_Iberville'!Q63+'5C1N_Delta'!Q63+'5C1S_LC Col Prep'!Q63+'5C1T_Northeast'!Q63+'5C1U_Acadiana Ren'!Q63+'5C1I_LA Key'!Q63+'5C1V_Laf Ren'!Q63+'5C1O_Impact'!Q63+'5C1P_Vision'!Q63+'5C2_LAVCA'!Q63+'5C1H_Southwest'!Q63+'5C1G_JS Clark'!Q63+'5C1AH_BRUP'!Q63+'5C1X_Tangi'!Q63+'5C1Y_GEO'!Q63+'5C1AI_Harmony'!Q63+'5C1AJ_Athlos'!Q63+'5C1AG_Collegiate'!Q63+'5C1M_GEO Mid'!Q63+Placeholder_Tallulah!Q63</f>
        <v>0</v>
      </c>
      <c r="R63" s="93">
        <f>'5C1B_DArbonne'!R63+'5C1A_Madison'!R63+'5C1C_Intl High'!R63+'5C3_UnvView'!R63+'5C1F_L.C. Charter'!R63+'5C1E_LFNO'!R63+'5C1D_NOMMA'!R63+'5C1AE_Noble Minds'!R63+'5C1J_Jeff Chamber'!R63+'5C1Q_Advantage'!R63+'5C1AF_JCFA-Laf'!R63+'5C1W_Willow'!R63+'5C1Z_Lincoln Prep'!R63+'5C1AA_Laurel'!R63+'5C1AB_Apex'!R63+'5C1AC_Smothers'!R63+'5C1AD_Greater'!R63+'5C1R_Iberville'!R63+'5C1N_Delta'!R63+'5C1S_LC Col Prep'!R63+'5C1T_Northeast'!R63+'5C1U_Acadiana Ren'!R63+'5C1I_LA Key'!R63+'5C1V_Laf Ren'!R63+'5C1O_Impact'!R63+'5C1P_Vision'!R63+'5C2_LAVCA'!R63+'5C1H_Southwest'!R63+'5C1G_JS Clark'!R63+'5C1AH_BRUP'!R63+'5C1X_Tangi'!R63+'5C1Y_GEO'!R63+'5C1AI_Harmony'!R63+'5C1AJ_Athlos'!R63+'5C1AG_Collegiate'!R63+'5C1M_GEO Mid'!R63+Placeholder_Tallulah!R63</f>
        <v>442252</v>
      </c>
      <c r="S63" s="1373">
        <f>'5C3_UnvView'!S63+'5C2_LAVCA'!S63</f>
        <v>31194</v>
      </c>
      <c r="T63" s="56">
        <f>'5C1B_DArbonne'!S63+'5C1A_Madison'!S63+'5C1C_Intl High'!S63+'5C3_UnvView'!T63+'5C1F_L.C. Charter'!S63+'5C1E_LFNO'!S63+'5C1D_NOMMA'!S63+'5C1AE_Noble Minds'!S63+'5C1J_Jeff Chamber'!S63+'5C1Q_Advantage'!S63+'5C1AF_JCFA-Laf'!S63+'5C1W_Willow'!S63+'5C1Z_Lincoln Prep'!S63+'5C1AA_Laurel'!S63+'5C1AB_Apex'!S63+'5C1AC_Smothers'!S63+'5C1AD_Greater'!S63+'5C1R_Iberville'!S63+'5C1N_Delta'!S63+'5C1S_LC Col Prep'!S63+'5C1T_Northeast'!S63+'5C1U_Acadiana Ren'!S63+'5C1I_LA Key'!S63+'5C1V_Laf Ren'!S63+'5C1O_Impact'!S63+'5C1P_Vision'!S63+'5C2_LAVCA'!T63+'5C1H_Southwest'!S63+'5C1G_JS Clark'!S63+'5C1AH_BRUP'!S63+'5C1X_Tangi'!S63+'5C1Y_GEO'!S63+'5C1AI_Harmony'!S63+'5C1AJ_Athlos'!S63+'5C1AG_Collegiate'!S63+'5C1M_GEO Mid'!S63+Placeholder_Tallulah!S63</f>
        <v>0</v>
      </c>
      <c r="U63" s="56">
        <f>'5C1B_DArbonne'!T63+'5C1A_Madison'!T63+'5C1C_Intl High'!T63+'5C3_UnvView'!U63+'5C1F_L.C. Charter'!T63+'5C1E_LFNO'!T63+'5C1D_NOMMA'!T63+'5C1AE_Noble Minds'!T63+'5C1J_Jeff Chamber'!T63+'5C1Q_Advantage'!T63+'5C1AF_JCFA-Laf'!T63+'5C1W_Willow'!T63+'5C1Z_Lincoln Prep'!T63+'5C1AA_Laurel'!T63+'5C1AB_Apex'!T63+'5C1AC_Smothers'!T63+'5C1AD_Greater'!T63+'5C1R_Iberville'!T63+'5C1N_Delta'!T63+'5C1S_LC Col Prep'!T63+'5C1T_Northeast'!T63+'5C1U_Acadiana Ren'!T63+'5C1I_LA Key'!T63+'5C1V_Laf Ren'!T63+'5C1O_Impact'!T63+'5C1P_Vision'!T63+'5C2_LAVCA'!U63+'5C1H_Southwest'!T63+'5C1G_JS Clark'!T63+'5C1AH_BRUP'!T63+'5C1X_Tangi'!T63+'5C1Y_GEO'!T63+'5C1AI_Harmony'!T63+'5C1AJ_Athlos'!T63+'5C1AG_Collegiate'!T63+'5C1M_GEO Mid'!T63+Placeholder_Tallulah!T63</f>
        <v>0</v>
      </c>
      <c r="V63" s="57">
        <f>'5C1B_DArbonne'!U63+'5C1A_Madison'!U63+'5C1C_Intl High'!U63+'5C3_UnvView'!V63+'5C1F_L.C. Charter'!U63+'5C1E_LFNO'!U63+'5C1D_NOMMA'!U63+'5C1AE_Noble Minds'!U63+'5C1J_Jeff Chamber'!U63+'5C1Q_Advantage'!U63+'5C1AF_JCFA-Laf'!U63+'5C1W_Willow'!U63+'5C1Z_Lincoln Prep'!U63+'5C1AA_Laurel'!U63+'5C1AB_Apex'!U63+'5C1AC_Smothers'!U63+'5C1AD_Greater'!U63+'5C1R_Iberville'!U63+'5C1N_Delta'!U63+'5C1S_LC Col Prep'!U63+'5C1T_Northeast'!U63+'5C1U_Acadiana Ren'!U63+'5C1I_LA Key'!U63+'5C1V_Laf Ren'!U63+'5C1O_Impact'!U63+'5C1P_Vision'!U63+'5C2_LAVCA'!V63+'5C1H_Southwest'!U63+'5C1G_JS Clark'!U63+'5C1AH_BRUP'!U63+'5C1X_Tangi'!U63+'5C1Y_GEO'!U63+'5C1AI_Harmony'!U63+'5C1AJ_Athlos'!U63+'5C1AG_Collegiate'!U63+'5C1M_GEO Mid'!U63+Placeholder_Tallulah!U63</f>
        <v>0</v>
      </c>
      <c r="W63" s="93">
        <f>'5C1B_DArbonne'!V63+'5C1A_Madison'!V63+'5C1C_Intl High'!V63+'5C3_UnvView'!W63+'5C1F_L.C. Charter'!V63+'5C1E_LFNO'!V63+'5C1D_NOMMA'!V63+'5C1AE_Noble Minds'!V63+'5C1J_Jeff Chamber'!V63+'5C1Q_Advantage'!V63+'5C1AF_JCFA-Laf'!V63+'5C1W_Willow'!V63+'5C1Z_Lincoln Prep'!V63+'5C1AA_Laurel'!V63+'5C1AB_Apex'!V63+'5C1AC_Smothers'!V63+'5C1AD_Greater'!V63+'5C1R_Iberville'!V63+'5C1N_Delta'!V63+'5C1S_LC Col Prep'!V63+'5C1T_Northeast'!V63+'5C1U_Acadiana Ren'!V63+'5C1I_LA Key'!V63+'5C1V_Laf Ren'!V63+'5C1O_Impact'!V63+'5C1P_Vision'!V63+'5C2_LAVCA'!W63+'5C1H_Southwest'!V63+'5C1G_JS Clark'!V63+'5C1AH_BRUP'!V63+'5C1X_Tangi'!V63+'5C1Y_GEO'!V63+'5C1AI_Harmony'!V63+'5C1AJ_Athlos'!V63+'5C1AG_Collegiate'!V63+'5C1M_GEO Mid'!V63+Placeholder_Tallulah!V63</f>
        <v>0</v>
      </c>
      <c r="X63" s="74">
        <f>'5C1B_DArbonne'!W63+'5C1A_Madison'!W63+'5C1C_Intl High'!W63+'5C3_UnvView'!X63+'5C1F_L.C. Charter'!W63+'5C1E_LFNO'!W63+'5C1D_NOMMA'!W63+'5C1AE_Noble Minds'!W63+'5C1J_Jeff Chamber'!W63+'5C1Q_Advantage'!W63+'5C1AF_JCFA-Laf'!W63+'5C1W_Willow'!W63+'5C1Z_Lincoln Prep'!W63+'5C1AA_Laurel'!W63+'5C1AB_Apex'!W63+'5C1AC_Smothers'!W63+'5C1AD_Greater'!W63+'5C1R_Iberville'!W63+'5C1N_Delta'!W63+'5C1S_LC Col Prep'!W63+'5C1T_Northeast'!W63+'5C1U_Acadiana Ren'!W63+'5C1I_LA Key'!W63+'5C1V_Laf Ren'!W63+'5C1O_Impact'!W63+'5C1P_Vision'!W63+'5C2_LAVCA'!X63+'5C1H_Southwest'!W63+'5C1G_JS Clark'!W63+'5C1AH_BRUP'!W63+'5C1X_Tangi'!W63+'5C1Y_GEO'!W63+'5C1AI_Harmony'!W63+'5C1AJ_Athlos'!W63+'5C1AG_Collegiate'!W63+'5C1M_GEO Mid'!W63+Placeholder_Tallulah!W63</f>
        <v>0</v>
      </c>
      <c r="Y63" s="93">
        <f>'5C1B_DArbonne'!X63+'5C1A_Madison'!X63+'5C1C_Intl High'!X63+'5C3_UnvView'!Y63+'5C1F_L.C. Charter'!X63+'5C1E_LFNO'!X63+'5C1D_NOMMA'!X63+'5C1AE_Noble Minds'!X63+'5C1J_Jeff Chamber'!X63+'5C1Q_Advantage'!X63+'5C1AF_JCFA-Laf'!X63+'5C1W_Willow'!X63+'5C1Z_Lincoln Prep'!X63+'5C1AA_Laurel'!X63+'5C1AB_Apex'!X63+'5C1AC_Smothers'!X63+'5C1AD_Greater'!X63+'5C1R_Iberville'!X63+'5C1N_Delta'!X63+'5C1S_LC Col Prep'!X63+'5C1T_Northeast'!X63+'5C1U_Acadiana Ren'!X63+'5C1I_LA Key'!X63+'5C1V_Laf Ren'!X63+'5C1O_Impact'!X63+'5C1P_Vision'!X63+'5C2_LAVCA'!Y63+'5C1H_Southwest'!X63+'5C1G_JS Clark'!X63+'5C1AH_BRUP'!X63+'5C1X_Tangi'!X63+'5C1Y_GEO'!X63+'5C1AI_Harmony'!X63+'5C1AJ_Athlos'!X63+'5C1AG_Collegiate'!X63+'5C1M_GEO Mid'!X63+Placeholder_Tallulah!X63</f>
        <v>0</v>
      </c>
      <c r="Z63" s="56">
        <f>'5C1B_DArbonne'!Y63+'5C1A_Madison'!Y63+'5C1C_Intl High'!Y63+'5C3_UnvView'!Z63+'5C1F_L.C. Charter'!Y63+'5C1E_LFNO'!Y63+'5C1D_NOMMA'!Y63+'5C1AE_Noble Minds'!Y63+'5C1J_Jeff Chamber'!Y63+'5C1Q_Advantage'!Y63+'5C1AF_JCFA-Laf'!Y63+'5C1W_Willow'!Y63+'5C1Z_Lincoln Prep'!Y63+'5C1AA_Laurel'!Y63+'5C1AB_Apex'!Y63+'5C1AC_Smothers'!Y63+'5C1AD_Greater'!Y63+'5C1R_Iberville'!Y63+'5C1N_Delta'!Y63+'5C1S_LC Col Prep'!Y63+'5C1T_Northeast'!Y63+'5C1U_Acadiana Ren'!Y63+'5C1I_LA Key'!Y63+'5C1V_Laf Ren'!Y63+'5C1O_Impact'!Y63+'5C1P_Vision'!Y63+'5C2_LAVCA'!Z63+'5C1H_Southwest'!Y63+'5C1G_JS Clark'!Y63+'5C1AH_BRUP'!Y63+'5C1X_Tangi'!Y63+'5C1Y_GEO'!Y63+'5C1AI_Harmony'!Y63+'5C1AJ_Athlos'!Y63+'5C1AG_Collegiate'!Y63+'5C1M_GEO Mid'!Y63+Placeholder_Tallulah!Y63</f>
        <v>0</v>
      </c>
      <c r="AA63" s="93">
        <f>'5C1B_DArbonne'!Z63+'5C1A_Madison'!Z63+'5C1C_Intl High'!Z63+'5C3_UnvView'!AA63+'5C1F_L.C. Charter'!Z63+'5C1E_LFNO'!Z63+'5C1D_NOMMA'!Z63+'5C1AE_Noble Minds'!Z63+'5C1J_Jeff Chamber'!Z63+'5C1Q_Advantage'!Z63+'5C1AF_JCFA-Laf'!Z63+'5C1W_Willow'!Z63+'5C1Z_Lincoln Prep'!Z63+'5C1AA_Laurel'!Z63+'5C1AB_Apex'!Z63+'5C1AC_Smothers'!Z63+'5C1AD_Greater'!Z63+'5C1R_Iberville'!Z63+'5C1N_Delta'!Z63+'5C1S_LC Col Prep'!Z63+'5C1T_Northeast'!Z63+'5C1U_Acadiana Ren'!Z63+'5C1I_LA Key'!Z63+'5C1V_Laf Ren'!Z63+'5C1O_Impact'!Z63+'5C1P_Vision'!Z63+'5C2_LAVCA'!AA63+'5C1H_Southwest'!Z63+'5C1G_JS Clark'!Z63+'5C1AH_BRUP'!Z63+'5C1X_Tangi'!Z63+'5C1Y_GEO'!Z63+'5C1AI_Harmony'!Z63+'5C1AJ_Athlos'!Z63+'5C1AG_Collegiate'!Z63+'5C1M_GEO Mid'!Z63+Placeholder_Tallulah!Z63</f>
        <v>0</v>
      </c>
      <c r="AB63" s="56">
        <f>'5C1B_DArbonne'!AA63+'5C1A_Madison'!AA63+'5C1C_Intl High'!AA63+'5C3_UnvView'!AB63+'5C1F_L.C. Charter'!AA63+'5C1E_LFNO'!AA63+'5C1D_NOMMA'!AA63+'5C1AE_Noble Minds'!AA63+'5C1J_Jeff Chamber'!AA63+'5C1Q_Advantage'!AA63+'5C1AF_JCFA-Laf'!AA63+'5C1W_Willow'!AA63+'5C1Z_Lincoln Prep'!AA63+'5C1AA_Laurel'!AA63+'5C1AB_Apex'!AA63+'5C1AC_Smothers'!AA63+'5C1AD_Greater'!AA63+'5C1R_Iberville'!AA63+'5C1N_Delta'!AA63+'5C1S_LC Col Prep'!AA63+'5C1T_Northeast'!AA63+'5C1U_Acadiana Ren'!AA63+'5C1I_LA Key'!AA63+'5C1V_Laf Ren'!AA63+'5C1O_Impact'!AA63+'5C1P_Vision'!AA63+'5C2_LAVCA'!AB63+'5C1H_Southwest'!AA63+'5C1G_JS Clark'!AA63+'5C1AH_BRUP'!AA63+'5C1X_Tangi'!AA63+'5C1Y_GEO'!AA63+'5C1AI_Harmony'!AA63+'5C1AJ_Athlos'!AA63+'5C1AG_Collegiate'!AA63+'5C1M_GEO Mid'!AA63+Placeholder_Tallulah!AA63</f>
        <v>0</v>
      </c>
      <c r="AC63" s="56">
        <f>'5C1B_DArbonne'!AB63+'5C1A_Madison'!AB63+'5C1C_Intl High'!AB63+'5C3_UnvView'!AC63+'5C1F_L.C. Charter'!AB63+'5C1E_LFNO'!AB63+'5C1D_NOMMA'!AB63+'5C1AE_Noble Minds'!AB63+'5C1J_Jeff Chamber'!AB63+'5C1Q_Advantage'!AB63+'5C1AF_JCFA-Laf'!AB63+'5C1W_Willow'!AB63+'5C1Z_Lincoln Prep'!AB63+'5C1AA_Laurel'!AB63+'5C1AB_Apex'!AB63+'5C1AC_Smothers'!AB63+'5C1AD_Greater'!AB63+'5C1R_Iberville'!AB63+'5C1N_Delta'!AB63+'5C1S_LC Col Prep'!AB63+'5C1T_Northeast'!AB63+'5C1U_Acadiana Ren'!AB63+'5C1I_LA Key'!AB63+'5C1V_Laf Ren'!AB63+'5C1O_Impact'!AB63+'5C1P_Vision'!AB63+'5C2_LAVCA'!AC63+'5C1H_Southwest'!AB63+'5C1G_JS Clark'!AB63+'5C1AH_BRUP'!AB63+'5C1X_Tangi'!AB63+'5C1Y_GEO'!AB63+'5C1AI_Harmony'!AB63+'5C1AJ_Athlos'!AB63+'5C1AG_Collegiate'!AB63+'5C1M_GEO Mid'!AB63+Placeholder_Tallulah!AB63</f>
        <v>0</v>
      </c>
      <c r="AD63" s="93">
        <f>'5C1B_DArbonne'!AC63+'5C1A_Madison'!AC63+'5C1C_Intl High'!AC63+'5C3_UnvView'!AD63+'5C1F_L.C. Charter'!AC63+'5C1E_LFNO'!AC63+'5C1D_NOMMA'!AC63+'5C1AE_Noble Minds'!AC63+'5C1J_Jeff Chamber'!AC63+'5C1Q_Advantage'!AC63+'5C1AF_JCFA-Laf'!AC63+'5C1W_Willow'!AC63+'5C1Z_Lincoln Prep'!AC63+'5C1AA_Laurel'!AC63+'5C1AB_Apex'!AC63+'5C1AC_Smothers'!AC63+'5C1AD_Greater'!AC63+'5C1R_Iberville'!AC63+'5C1N_Delta'!AC63+'5C1S_LC Col Prep'!AC63+'5C1T_Northeast'!AC63+'5C1U_Acadiana Ren'!AC63+'5C1I_LA Key'!AC63+'5C1V_Laf Ren'!AC63+'5C1O_Impact'!AC63+'5C1P_Vision'!AC63+'5C2_LAVCA'!AD63+'5C1H_Southwest'!AC63+'5C1G_JS Clark'!AC63+'5C1AH_BRUP'!AC63+'5C1X_Tangi'!AC63+'5C1Y_GEO'!AC63+'5C1AI_Harmony'!AC63+'5C1AJ_Athlos'!AC63+'5C1AG_Collegiate'!AC63+'5C1M_GEO Mid'!AC63+Placeholder_Tallulah!AC63</f>
        <v>0</v>
      </c>
      <c r="AE63" s="97">
        <f>'5C1B_DArbonne'!AD63+'5C1A_Madison'!AD63+'5C1C_Intl High'!AD63+'5C3_UnvView'!AE63+'5C1F_L.C. Charter'!AD63+'5C1E_LFNO'!AD63+'5C1D_NOMMA'!AD63+'5C1AE_Noble Minds'!AD63+'5C1J_Jeff Chamber'!AD63+'5C1Q_Advantage'!AD63+'5C1AF_JCFA-Laf'!AD63+'5C1W_Willow'!AD63+'5C1Z_Lincoln Prep'!AD63+'5C1AA_Laurel'!AD63+'5C1AB_Apex'!AD63+'5C1AC_Smothers'!AD63+'5C1AD_Greater'!AD63+'5C1R_Iberville'!AD63+'5C1N_Delta'!AD63+'5C1S_LC Col Prep'!AD63+'5C1T_Northeast'!AD63+'5C1U_Acadiana Ren'!AD63+'5C1I_LA Key'!AD63+'5C1V_Laf Ren'!AD63+'5C1O_Impact'!AD63+'5C1P_Vision'!AD63+'5C2_LAVCA'!AE63+'5C1H_Southwest'!AD63+'5C1G_JS Clark'!AD63+'5C1AH_BRUP'!AD63+'5C1X_Tangi'!AD63+'5C1Y_GEO'!AD63+'5C1AI_Harmony'!AD63+'5C1AJ_Athlos'!AD63+'5C1AG_Collegiate'!AD63+'5C1M_GEO Mid'!AD63+Placeholder_Tallulah!AD63</f>
        <v>0</v>
      </c>
      <c r="AF63" s="75">
        <f>'Source Data'!N63</f>
        <v>2703</v>
      </c>
      <c r="AG63" s="90">
        <f>'5C1B_DArbonne'!AF63+'5C1A_Madison'!AF63+'5C1C_Intl High'!AF63+'5C3_UnvView'!AG63+'5C1F_L.C. Charter'!AF63+'5C1E_LFNO'!AF63+'5C1D_NOMMA'!AF63+'5C1AE_Noble Minds'!AF63+'5C1J_Jeff Chamber'!AF63+'5C1Q_Advantage'!AF63+'5C1AF_JCFA-Laf'!AF63+'5C1W_Willow'!AF63+'5C1Z_Lincoln Prep'!AF63+'5C1AA_Laurel'!AF63+'5C1AB_Apex'!AF63+'5C1AC_Smothers'!AF63+'5C1AD_Greater'!AF63+'5C1R_Iberville'!AF63+'5C1N_Delta'!AF63+'5C1S_LC Col Prep'!AF63+'5C1T_Northeast'!AF63+'5C1U_Acadiana Ren'!AF63+'5C1I_LA Key'!AF63+'5C1V_Laf Ren'!AF63+'5C1O_Impact'!AF63+'5C1P_Vision'!AF63+'5C2_LAVCA'!AG63+'5C1H_Southwest'!AF63+'5C1G_JS Clark'!AF63+'5C1AH_BRUP'!AF63+'5C1X_Tangi'!AF63+'5C1Y_GEO'!AF63+'5C1AI_Harmony'!AF63+'5C1AJ_Athlos'!AF63+'5C1AG_Collegiate'!AF63+'5C1M_GEO Mid'!AF63+Placeholder_Tallulah!AF63</f>
        <v>0</v>
      </c>
      <c r="AH63" s="319">
        <f>'5C1B_DArbonne'!AG63+'5C1A_Madison'!AG63+'5C1C_Intl High'!AG63+'5C3_UnvView'!AH63+'5C1F_L.C. Charter'!AG63+'5C1E_LFNO'!AG63+'5C1D_NOMMA'!AG63+'5C1AE_Noble Minds'!AG63+'5C1J_Jeff Chamber'!AG63+'5C1Q_Advantage'!AG63+'5C1AF_JCFA-Laf'!AG63+'5C1W_Willow'!AG63+'5C1Z_Lincoln Prep'!AG63+'5C1AA_Laurel'!AG63+'5C1AB_Apex'!AG63+'5C1AC_Smothers'!AG63+'5C1AD_Greater'!AG63+'5C1R_Iberville'!AG63+'5C1N_Delta'!AG63+'5C1S_LC Col Prep'!AG63+'5C1T_Northeast'!AG63+'5C1U_Acadiana Ren'!AG63+'5C1I_LA Key'!AG63+'5C1V_Laf Ren'!AG63+'5C1O_Impact'!AG63+'5C1P_Vision'!AG63+'5C2_LAVCA'!AH63+'5C1H_Southwest'!AG63+'5C1G_JS Clark'!AG63+'5C1AH_BRUP'!AG63+'5C1X_Tangi'!AG63+'5C1Y_GEO'!AG63+'5C1AI_Harmony'!AG63+'5C1AJ_Athlos'!AG63+'5C1AG_Collegiate'!AG63+'5C1M_GEO Mid'!AG63+Placeholder_Tallulah!AG63</f>
        <v>0</v>
      </c>
      <c r="AI63" s="75">
        <f>'5C1B_DArbonne'!AH63+'5C1A_Madison'!AH63+'5C1C_Intl High'!AH63+'5C3_UnvView'!AI63+'5C1F_L.C. Charter'!AH63+'5C1E_LFNO'!AH63+'5C1D_NOMMA'!AH63+'5C1AE_Noble Minds'!AH63+'5C1J_Jeff Chamber'!AH63+'5C1Q_Advantage'!AH63+'5C1AF_JCFA-Laf'!AH63+'5C1W_Willow'!AH63+'5C1Z_Lincoln Prep'!AH63+'5C1AA_Laurel'!AH63+'5C1AB_Apex'!AH63+'5C1AC_Smothers'!AH63+'5C1AD_Greater'!AH63+'5C1R_Iberville'!AH63+'5C1N_Delta'!AH63+'5C1S_LC Col Prep'!AH63+'5C1T_Northeast'!AH63+'5C1U_Acadiana Ren'!AH63+'5C1I_LA Key'!AH63+'5C1V_Laf Ren'!AH63+'5C1O_Impact'!AH63+'5C1P_Vision'!AH63+'5C2_LAVCA'!AI63+'5C1H_Southwest'!AH63+'5C1G_JS Clark'!AH63+'5C1AH_BRUP'!AH63+'5C1X_Tangi'!AH63+'5C1Y_GEO'!AH63+'5C1AI_Harmony'!AH63+'5C1AJ_Athlos'!AH63+'5C1AG_Collegiate'!AH63+'5C1M_GEO Mid'!AH63+Placeholder_Tallulah!AH63</f>
        <v>0</v>
      </c>
      <c r="AJ63" s="319">
        <f>'5C1B_DArbonne'!AI63+'5C1A_Madison'!AI63+'5C1C_Intl High'!AI63+'5C3_UnvView'!AJ63+'5C1F_L.C. Charter'!AI63+'5C1E_LFNO'!AI63+'5C1D_NOMMA'!AI63+'5C1AE_Noble Minds'!AI63+'5C1J_Jeff Chamber'!AI63+'5C1Q_Advantage'!AI63+'5C1AF_JCFA-Laf'!AI63+'5C1W_Willow'!AI63+'5C1Z_Lincoln Prep'!AI63+'5C1AA_Laurel'!AI63+'5C1AB_Apex'!AI63+'5C1AC_Smothers'!AI63+'5C1AD_Greater'!AI63+'5C1R_Iberville'!AI63+'5C1N_Delta'!AI63+'5C1S_LC Col Prep'!AI63+'5C1T_Northeast'!AI63+'5C1U_Acadiana Ren'!AI63+'5C1I_LA Key'!AI63+'5C1V_Laf Ren'!AI63+'5C1O_Impact'!AI63+'5C1P_Vision'!AI63+'5C2_LAVCA'!AJ63+'5C1H_Southwest'!AI63+'5C1G_JS Clark'!AI63+'5C1AH_BRUP'!AI63+'5C1X_Tangi'!AI63+'5C1Y_GEO'!AI63+'5C1AI_Harmony'!AI63+'5C1AJ_Athlos'!AI63+'5C1AG_Collegiate'!AI63+'5C1M_GEO Mid'!AI63+Placeholder_Tallulah!AI63</f>
        <v>0</v>
      </c>
      <c r="AK63" s="77">
        <f>'5C1B_DArbonne'!AJ63+'5C1A_Madison'!AJ63+'5C1C_Intl High'!AJ63+'5C3_UnvView'!AK63+'5C1F_L.C. Charter'!AJ63+'5C1E_LFNO'!AJ63+'5C1D_NOMMA'!AJ63+'5C1AE_Noble Minds'!AJ63+'5C1J_Jeff Chamber'!AJ63+'5C1Q_Advantage'!AJ63+'5C1AF_JCFA-Laf'!AJ63+'5C1W_Willow'!AJ63+'5C1Z_Lincoln Prep'!AJ63+'5C1AA_Laurel'!AJ63+'5C1AB_Apex'!AJ63+'5C1AC_Smothers'!AJ63+'5C1AD_Greater'!AJ63+'5C1R_Iberville'!AJ63+'5C1N_Delta'!AJ63+'5C1S_LC Col Prep'!AJ63+'5C1T_Northeast'!AJ63+'5C1U_Acadiana Ren'!AJ63+'5C1I_LA Key'!AJ63+'5C1V_Laf Ren'!AJ63+'5C1O_Impact'!AJ63+'5C1P_Vision'!AJ63+'5C2_LAVCA'!AK63+'5C1H_Southwest'!AJ63+'5C1G_JS Clark'!AJ63+'5C1AH_BRUP'!AJ63+'5C1X_Tangi'!AJ63+'5C1Y_GEO'!AJ63+'5C1AI_Harmony'!AJ63+'5C1AJ_Athlos'!AJ63+'5C1AG_Collegiate'!AJ63+'5C1M_GEO Mid'!AJ63+Placeholder_Tallulah!AJ63</f>
        <v>0</v>
      </c>
      <c r="AL63" s="76">
        <f>'5C1B_DArbonne'!AK63+'5C1A_Madison'!AK63+'5C1C_Intl High'!AK63+'5C3_UnvView'!AL63+'5C1F_L.C. Charter'!AK63+'5C1E_LFNO'!AK63+'5C1D_NOMMA'!AK63+'5C1AE_Noble Minds'!AK63+'5C1J_Jeff Chamber'!AK63+'5C1Q_Advantage'!AK63+'5C1AF_JCFA-Laf'!AK63+'5C1W_Willow'!AK63+'5C1Z_Lincoln Prep'!AK63+'5C1AA_Laurel'!AK63+'5C1AB_Apex'!AK63+'5C1AC_Smothers'!AK63+'5C1AD_Greater'!AK63+'5C1R_Iberville'!AK63+'5C1N_Delta'!AK63+'5C1S_LC Col Prep'!AK63+'5C1T_Northeast'!AK63+'5C1U_Acadiana Ren'!AK63+'5C1I_LA Key'!AK63+'5C1V_Laf Ren'!AK63+'5C1O_Impact'!AK63+'5C1P_Vision'!AK63+'5C2_LAVCA'!AL63+'5C1H_Southwest'!AK63+'5C1G_JS Clark'!AK63+'5C1AH_BRUP'!AK63+'5C1X_Tangi'!AK63+'5C1Y_GEO'!AK63+'5C1AI_Harmony'!AK63+'5C1AJ_Athlos'!AK63+'5C1AG_Collegiate'!AK63+'5C1M_GEO Mid'!AK63+Placeholder_Tallulah!AK63</f>
        <v>0</v>
      </c>
      <c r="AM63" s="90">
        <f>'5C1B_DArbonne'!AL63+'5C1A_Madison'!AL63+'5C1C_Intl High'!AL63+'5C3_UnvView'!AM63+'5C1F_L.C. Charter'!AL63+'5C1E_LFNO'!AL63+'5C1D_NOMMA'!AL63+'5C1AE_Noble Minds'!AL63+'5C1J_Jeff Chamber'!AL63+'5C1Q_Advantage'!AL63+'5C1AF_JCFA-Laf'!AL63+'5C1W_Willow'!AL63+'5C1Z_Lincoln Prep'!AL63+'5C1AA_Laurel'!AL63+'5C1AB_Apex'!AL63+'5C1AC_Smothers'!AL63+'5C1AD_Greater'!AL63+'5C1R_Iberville'!AL63+'5C1N_Delta'!AL63+'5C1S_LC Col Prep'!AL63+'5C1T_Northeast'!AL63+'5C1U_Acadiana Ren'!AL63+'5C1I_LA Key'!AL63+'5C1V_Laf Ren'!AL63+'5C1O_Impact'!AL63+'5C1P_Vision'!AL63+'5C2_LAVCA'!AM63+'5C1H_Southwest'!AL63+'5C1G_JS Clark'!AL63+'5C1AH_BRUP'!AL63+'5C1X_Tangi'!AL63+'5C1Y_GEO'!AL63+'5C1AI_Harmony'!AL63+'5C1AJ_Athlos'!AL63+'5C1AG_Collegiate'!AL63+'5C1M_GEO Mid'!AL63+Placeholder_Tallulah!AL63</f>
        <v>198806</v>
      </c>
      <c r="AN63" s="79">
        <f>'5C1B_DArbonne'!AM63+'5C1A_Madison'!AM63+'5C1C_Intl High'!AM63+'5C3_UnvView'!AN63+'5C1F_L.C. Charter'!AM63+'5C1E_LFNO'!AM63+'5C1D_NOMMA'!AM63+'5C1AE_Noble Minds'!AM63+'5C1J_Jeff Chamber'!AM63+'5C1Q_Advantage'!AM63+'5C1AF_JCFA-Laf'!AM63+'5C1W_Willow'!AM63+'5C1Z_Lincoln Prep'!AM63+'5C1AA_Laurel'!AM63+'5C1AB_Apex'!AM63+'5C1AC_Smothers'!AM63+'5C1AD_Greater'!AM63+'5C1R_Iberville'!AM63+'5C1N_Delta'!AM63+'5C1S_LC Col Prep'!AM63+'5C1T_Northeast'!AM63+'5C1U_Acadiana Ren'!AM63+'5C1I_LA Key'!AM63+'5C1V_Laf Ren'!AM63+'5C1O_Impact'!AM63+'5C1P_Vision'!AM63+'5C2_LAVCA'!AN63+'5C1H_Southwest'!AM63+'5C1G_JS Clark'!AM63+'5C1AH_BRUP'!AM63+'5C1X_Tangi'!AM63+'5C1Y_GEO'!AM63+'5C1AI_Harmony'!AM63+'5C1AJ_Athlos'!AM63+'5C1AG_Collegiate'!AM63+'5C1M_GEO Mid'!AM63+Placeholder_Tallulah!AM63</f>
        <v>0</v>
      </c>
      <c r="AO63" s="90">
        <f>'5C1B_DArbonne'!AN63+'5C1A_Madison'!AN63+'5C1C_Intl High'!AN63+'5C3_UnvView'!AO63+'5C1F_L.C. Charter'!AN63+'5C1E_LFNO'!AN63+'5C1D_NOMMA'!AN63+'5C1AE_Noble Minds'!AN63+'5C1J_Jeff Chamber'!AN63+'5C1Q_Advantage'!AN63+'5C1AF_JCFA-Laf'!AN63+'5C1W_Willow'!AN63+'5C1Z_Lincoln Prep'!AN63+'5C1AA_Laurel'!AN63+'5C1AB_Apex'!AN63+'5C1AC_Smothers'!AN63+'5C1AD_Greater'!AN63+'5C1R_Iberville'!AN63+'5C1N_Delta'!AN63+'5C1S_LC Col Prep'!AN63+'5C1T_Northeast'!AN63+'5C1U_Acadiana Ren'!AN63+'5C1I_LA Key'!AN63+'5C1V_Laf Ren'!AN63+'5C1O_Impact'!AN63+'5C1P_Vision'!AN63+'5C2_LAVCA'!AO63+'5C1H_Southwest'!AN63+'5C1G_JS Clark'!AN63+'5C1AH_BRUP'!AN63+'5C1X_Tangi'!AN63+'5C1Y_GEO'!AN63+'5C1AI_Harmony'!AN63+'5C1AJ_Athlos'!AN63+'5C1AG_Collegiate'!AN63+'5C1M_GEO Mid'!AN63+Placeholder_Tallulah!AN63</f>
        <v>0</v>
      </c>
      <c r="AP63" s="77">
        <f>'5C1B_DArbonne'!AO63+'5C1A_Madison'!AO63+'5C1C_Intl High'!AO63+'5C3_UnvView'!AP63+'5C1F_L.C. Charter'!AO63+'5C1E_LFNO'!AO63+'5C1D_NOMMA'!AO63+'5C1AE_Noble Minds'!AO63+'5C1J_Jeff Chamber'!AO63+'5C1Q_Advantage'!AO63+'5C1AF_JCFA-Laf'!AO63+'5C1W_Willow'!AO63+'5C1Z_Lincoln Prep'!AO63+'5C1AA_Laurel'!AO63+'5C1AB_Apex'!AO63+'5C1AC_Smothers'!AO63+'5C1AD_Greater'!AO63+'5C1R_Iberville'!AO63+'5C1N_Delta'!AO63+'5C1S_LC Col Prep'!AO63+'5C1T_Northeast'!AO63+'5C1U_Acadiana Ren'!AO63+'5C1I_LA Key'!AO63+'5C1V_Laf Ren'!AO63+'5C1O_Impact'!AO63+'5C1P_Vision'!AO63+'5C2_LAVCA'!AP63+'5C1H_Southwest'!AO63+'5C1G_JS Clark'!AO63+'5C1AH_BRUP'!AO63+'5C1X_Tangi'!AO63+'5C1Y_GEO'!AO63+'5C1AI_Harmony'!AO63+'5C1AJ_Athlos'!AO63+'5C1AG_Collegiate'!AO63+'5C1M_GEO Mid'!AO63+Placeholder_Tallulah!AO63</f>
        <v>-9948</v>
      </c>
      <c r="AQ63" s="90">
        <f>'5C1B_DArbonne'!AP63+'5C1A_Madison'!AP63+'5C1C_Intl High'!AP63+'5C3_UnvView'!AQ63+'5C1F_L.C. Charter'!AP63+'5C1E_LFNO'!AP63+'5C1D_NOMMA'!AP63+'5C1AE_Noble Minds'!AP63+'5C1J_Jeff Chamber'!AP63+'5C1Q_Advantage'!AP63+'5C1AF_JCFA-Laf'!AP63+'5C1W_Willow'!AP63+'5C1Z_Lincoln Prep'!AP63+'5C1AA_Laurel'!AP63+'5C1AB_Apex'!AP63+'5C1AC_Smothers'!AP63+'5C1AD_Greater'!AP63+'5C1R_Iberville'!AP63+'5C1N_Delta'!AP63+'5C1S_LC Col Prep'!AP63+'5C1T_Northeast'!AP63+'5C1U_Acadiana Ren'!AP63+'5C1I_LA Key'!AP63+'5C1V_Laf Ren'!AP63+'5C1O_Impact'!AP63+'5C1P_Vision'!AP63+'5C2_LAVCA'!AQ63+'5C1H_Southwest'!AP63+'5C1G_JS Clark'!AP63+'5C1AH_BRUP'!AP63+'5C1X_Tangi'!AP63+'5C1Y_GEO'!AP63+'5C1AI_Harmony'!AP63+'5C1AJ_Athlos'!AP63+'5C1AG_Collegiate'!AP63+'5C1M_GEO Mid'!AP63+Placeholder_Tallulah!AP63</f>
        <v>0</v>
      </c>
      <c r="AR63" s="77">
        <f>'5C1B_DArbonne'!AQ63+'5C1A_Madison'!AQ63+'5C1C_Intl High'!AQ63+'5C3_UnvView'!AR63+'5C1F_L.C. Charter'!AQ63+'5C1E_LFNO'!AQ63+'5C1D_NOMMA'!AQ63+'5C1AE_Noble Minds'!AQ63+'5C1J_Jeff Chamber'!AQ63+'5C1Q_Advantage'!AQ63+'5C1AF_JCFA-Laf'!AQ63+'5C1W_Willow'!AQ63+'5C1Z_Lincoln Prep'!AQ63+'5C1AA_Laurel'!AQ63+'5C1AB_Apex'!AQ63+'5C1AC_Smothers'!AQ63+'5C1AD_Greater'!AQ63+'5C1R_Iberville'!AQ63+'5C1N_Delta'!AQ63+'5C1S_LC Col Prep'!AQ63+'5C1T_Northeast'!AQ63+'5C1U_Acadiana Ren'!AQ63+'5C1I_LA Key'!AQ63+'5C1V_Laf Ren'!AQ63+'5C1O_Impact'!AQ63+'5C1P_Vision'!AQ63+'5C2_LAVCA'!AR63+'5C1H_Southwest'!AQ63+'5C1G_JS Clark'!AQ63+'5C1AH_BRUP'!AQ63+'5C1X_Tangi'!AQ63+'5C1Y_GEO'!AQ63+'5C1AI_Harmony'!AQ63+'5C1AJ_Athlos'!AQ63+'5C1AG_Collegiate'!AQ63+'5C1M_GEO Mid'!AQ63+Placeholder_Tallulah!AQ63</f>
        <v>0</v>
      </c>
      <c r="AS63" s="77">
        <f>'5C1B_DArbonne'!AR63+'5C1A_Madison'!AR63+'5C1C_Intl High'!AR63+'5C3_UnvView'!AS63+'5C1F_L.C. Charter'!AR63+'5C1E_LFNO'!AR63+'5C1D_NOMMA'!AR63+'5C1AE_Noble Minds'!AR63+'5C1J_Jeff Chamber'!AR63+'5C1Q_Advantage'!AR63+'5C1AF_JCFA-Laf'!AR63+'5C1W_Willow'!AR63+'5C1Z_Lincoln Prep'!AR63+'5C1AA_Laurel'!AR63+'5C1AB_Apex'!AR63+'5C1AC_Smothers'!AR63+'5C1AD_Greater'!AR63+'5C1R_Iberville'!AR63+'5C1N_Delta'!AR63+'5C1S_LC Col Prep'!AR63+'5C1T_Northeast'!AR63+'5C1U_Acadiana Ren'!AR63+'5C1I_LA Key'!AR63+'5C1V_Laf Ren'!AR63+'5C1O_Impact'!AR63+'5C1P_Vision'!AR63+'5C2_LAVCA'!AS63+'5C1H_Southwest'!AR63+'5C1G_JS Clark'!AR63+'5C1AH_BRUP'!AR63+'5C1X_Tangi'!AR63+'5C1Y_GEO'!AR63+'5C1AI_Harmony'!AR63+'5C1AJ_Athlos'!AR63+'5C1AG_Collegiate'!AR63+'5C1M_GEO Mid'!AR63+Placeholder_Tallulah!AR63</f>
        <v>0</v>
      </c>
      <c r="AT63" s="90">
        <f>'5C1B_DArbonne'!AS63+'5C1A_Madison'!AS63+'5C1C_Intl High'!AS63+'5C3_UnvView'!AT63+'5C1F_L.C. Charter'!AS63+'5C1E_LFNO'!AS63+'5C1D_NOMMA'!AS63+'5C1AE_Noble Minds'!AS63+'5C1J_Jeff Chamber'!AS63+'5C1Q_Advantage'!AS63+'5C1AF_JCFA-Laf'!AS63+'5C1W_Willow'!AS63+'5C1Z_Lincoln Prep'!AS63+'5C1AA_Laurel'!AS63+'5C1AB_Apex'!AS63+'5C1AC_Smothers'!AS63+'5C1AD_Greater'!AS63+'5C1R_Iberville'!AS63+'5C1N_Delta'!AS63+'5C1S_LC Col Prep'!AS63+'5C1T_Northeast'!AS63+'5C1U_Acadiana Ren'!AS63+'5C1I_LA Key'!AS63+'5C1V_Laf Ren'!AS63+'5C1O_Impact'!AS63+'5C1P_Vision'!AS63+'5C2_LAVCA'!AT63+'5C1H_Southwest'!AS63+'5C1G_JS Clark'!AS63+'5C1AH_BRUP'!AS63+'5C1X_Tangi'!AS63+'5C1Y_GEO'!AS63+'5C1AI_Harmony'!AS63+'5C1AJ_Athlos'!AS63+'5C1AG_Collegiate'!AS63+'5C1M_GEO Mid'!AS63+Placeholder_Tallulah!AS63</f>
        <v>16548</v>
      </c>
      <c r="AU63" s="78">
        <f t="shared" si="1"/>
        <v>0</v>
      </c>
      <c r="AV63" s="87">
        <f t="shared" si="2"/>
        <v>16548</v>
      </c>
      <c r="AW63" s="189"/>
      <c r="AX63" s="74" t="e">
        <f>'5C1B_DArbonne'!AU63+'5C1A_Madison'!AU63+'5C1C_Intl High'!AU63+'5C3_UnvView'!AV63+'5C1F_L.C. Charter'!AU63+'5C1E_LFNO'!AU63+'5C1D_NOMMA'!AU63+'5C1AE_Noble Minds'!AU63+'5C1J_Jeff Chamber'!AU63+'5C1Q_Advantage'!AU63+'5C1AF_JCFA-Laf'!AU63+'5C1W_Willow'!AU63+'5C1Z_Lincoln Prep'!AU63+'5C1AA_Laurel'!AU63+'5C1AB_Apex'!AU63+'5C1AC_Smothers'!AU63+'5C1AD_Greater'!AU63+'5C1R_Iberville'!AU63+'5C1N_Delta'!AU63+'5C1S_LC Col Prep'!AU63+'5C1T_Northeast'!AU63+'5C1U_Acadiana Ren'!AU63+'5C1I_LA Key'!AU63+'5C1V_Laf Ren'!AU63+'5C1O_Impact'!AU63+'5C1P_Vision'!AU63+'5C2_LAVCA'!AV63+'5C1H_Southwest'!AU63+'5C1G_JS Clark'!AU63+'5C1AH_BRUP'!AU63+'5C1X_Tangi'!AU63+'5C1Y_GEO'!AU63+'5C1AI_Harmony'!AU63+'5C1AJ_Athlos'!AU63+'5C1AG_Collegiate'!AU63+'5C1M_GEO Mid'!AU63+Placeholder_Tallulah!#REF!</f>
        <v>#REF!</v>
      </c>
      <c r="AY63" s="74">
        <f t="shared" si="3"/>
        <v>0</v>
      </c>
      <c r="AZ63" s="74" t="e">
        <f t="shared" si="4"/>
        <v>#REF!</v>
      </c>
    </row>
    <row r="64" spans="1:52" ht="16.149999999999999" customHeight="1" x14ac:dyDescent="0.2">
      <c r="A64" s="54">
        <v>58</v>
      </c>
      <c r="B64" s="55" t="s">
        <v>63</v>
      </c>
      <c r="C64" s="319">
        <f>'5C1B_DArbonne'!C64+'5C1A_Madison'!C64+'5C1C_Intl High'!C64+'5C3_UnvView'!C64+'5C1F_L.C. Charter'!C64+'5C1E_LFNO'!C64+'5C1D_NOMMA'!C64+'5C1AE_Noble Minds'!C64+'5C1J_Jeff Chamber'!C64+'5C1Q_Advantage'!C64+'5C1AF_JCFA-Laf'!C64+'5C1W_Willow'!C64+'5C1Z_Lincoln Prep'!C64+'5C1AA_Laurel'!C64+'5C1AB_Apex'!C64+'5C1AC_Smothers'!C64+'5C1AD_Greater'!C64+'5C1R_Iberville'!C64+'5C1N_Delta'!C64+'5C1S_LC Col Prep'!C64+'5C1T_Northeast'!C64+'5C1U_Acadiana Ren'!C64+'5C1I_LA Key'!C64+'5C1V_Laf Ren'!C64+'5C1O_Impact'!C64+'5C1P_Vision'!C64+'5C2_LAVCA'!C64+'5C1H_Southwest'!C64+'5C1G_JS Clark'!C64+'5C1AH_BRUP'!C64+'5C1X_Tangi'!C64+'5C1Y_GEO'!C64+'5C1AI_Harmony'!C64+'5C1AJ_Athlos'!C64+'5C1AG_Collegiate'!C64+'5C1M_GEO Mid'!C64+Placeholder_Tallulah!C64</f>
        <v>0</v>
      </c>
      <c r="D64" s="56">
        <f>'Source Data'!H64</f>
        <v>5358.2852334446507</v>
      </c>
      <c r="E64" s="74">
        <f>'5C1B_DArbonne'!E64+'5C1A_Madison'!E64+'5C1C_Intl High'!E64+'5C3_UnvView'!E64+'5C1F_L.C. Charter'!E64+'5C1E_LFNO'!E64+'5C1D_NOMMA'!E64+'5C1AE_Noble Minds'!E64+'5C1J_Jeff Chamber'!E64+'5C1Q_Advantage'!E64+'5C1AF_JCFA-Laf'!E64+'5C1W_Willow'!E64+'5C1Z_Lincoln Prep'!E64+'5C1AA_Laurel'!E64+'5C1AB_Apex'!E64+'5C1AC_Smothers'!E64+'5C1AD_Greater'!E64+'5C1R_Iberville'!E64+'5C1N_Delta'!E64+'5C1S_LC Col Prep'!E64+'5C1T_Northeast'!E64+'5C1U_Acadiana Ren'!E64+'5C1I_LA Key'!E64+'5C1V_Laf Ren'!E64+'5C1O_Impact'!E64+'5C1P_Vision'!E64+'5C2_LAVCA'!E64+'5C1H_Southwest'!E64+'5C1G_JS Clark'!E64+'5C1AH_BRUP'!E64+'5C1X_Tangi'!E64+'5C1Y_GEO'!E64+'5C1AI_Harmony'!E64+'5C1AJ_Athlos'!E64+'5C1AG_Collegiate'!E64+'5C1M_GEO Mid'!E64+Placeholder_Tallulah!E64</f>
        <v>0</v>
      </c>
      <c r="F64" s="337">
        <f>'5C1B_DArbonne'!F64+'5C1A_Madison'!F64+'5C1C_Intl High'!F64+'5C3_UnvView'!F64+'5C1F_L.C. Charter'!F64+'5C1E_LFNO'!F64+'5C1D_NOMMA'!F64+'5C1AE_Noble Minds'!F64+'5C1J_Jeff Chamber'!F64+'5C1Q_Advantage'!F64+'5C1AF_JCFA-Laf'!F64+'5C1W_Willow'!F64+'5C1Z_Lincoln Prep'!F64+'5C1AA_Laurel'!F64+'5C1AB_Apex'!F64+'5C1AC_Smothers'!F64+'5C1AD_Greater'!F64+'5C1R_Iberville'!F64+'5C1N_Delta'!F64+'5C1S_LC Col Prep'!F64+'5C1T_Northeast'!F64+'5C1U_Acadiana Ren'!F64+'5C1I_LA Key'!F64+'5C1V_Laf Ren'!F64+'5C1O_Impact'!F64+'5C1P_Vision'!F64+'5C2_LAVCA'!F64+'5C1H_Southwest'!F64+'5C1G_JS Clark'!F64+'5C1AH_BRUP'!F64+'5C1X_Tangi'!F64+'5C1Y_GEO'!F64+'5C1AI_Harmony'!F64+'5C1AJ_Athlos'!F64+'5C1AG_Collegiate'!F64+'5C1M_GEO Mid'!F64+Placeholder_Tallulah!F64</f>
        <v>0</v>
      </c>
      <c r="G64" s="56">
        <f>'Source Data'!I64</f>
        <v>740.81098599764084</v>
      </c>
      <c r="H64" s="74">
        <f>'5C1B_DArbonne'!H64+'5C1A_Madison'!H64+'5C1C_Intl High'!H64+'5C3_UnvView'!H64+'5C1F_L.C. Charter'!H64+'5C1E_LFNO'!H64+'5C1D_NOMMA'!H64+'5C1AE_Noble Minds'!H64+'5C1J_Jeff Chamber'!H64+'5C1Q_Advantage'!H64+'5C1AF_JCFA-Laf'!H64+'5C1W_Willow'!H64+'5C1Z_Lincoln Prep'!H64+'5C1AA_Laurel'!H64+'5C1AB_Apex'!H64+'5C1AC_Smothers'!H64+'5C1AD_Greater'!H64+'5C1R_Iberville'!H64+'5C1N_Delta'!H64+'5C1S_LC Col Prep'!H64+'5C1T_Northeast'!H64+'5C1U_Acadiana Ren'!H64+'5C1I_LA Key'!H64+'5C1V_Laf Ren'!H64+'5C1O_Impact'!H64+'5C1P_Vision'!H64+'5C2_LAVCA'!H64+'5C1H_Southwest'!H64+'5C1G_JS Clark'!H64+'5C1AH_BRUP'!H64+'5C1X_Tangi'!H64+'5C1Y_GEO'!H64+'5C1AI_Harmony'!H64+'5C1AJ_Athlos'!H64+'5C1AG_Collegiate'!H64+'5C1M_GEO Mid'!H64+Placeholder_Tallulah!H64</f>
        <v>0</v>
      </c>
      <c r="I64" s="337">
        <f>'5C1B_DArbonne'!I64+'5C1A_Madison'!I64+'5C1C_Intl High'!I64+'5C3_UnvView'!I64+'5C1F_L.C. Charter'!I64+'5C1E_LFNO'!I64+'5C1D_NOMMA'!I64+'5C1AE_Noble Minds'!I64+'5C1J_Jeff Chamber'!I64+'5C1Q_Advantage'!I64+'5C1AF_JCFA-Laf'!I64+'5C1W_Willow'!I64+'5C1Z_Lincoln Prep'!I64+'5C1AA_Laurel'!I64+'5C1AB_Apex'!I64+'5C1AC_Smothers'!I64+'5C1AD_Greater'!I64+'5C1R_Iberville'!I64+'5C1N_Delta'!I64+'5C1S_LC Col Prep'!I64+'5C1T_Northeast'!I64+'5C1U_Acadiana Ren'!I64+'5C1I_LA Key'!I64+'5C1V_Laf Ren'!I64+'5C1O_Impact'!I64+'5C1P_Vision'!I64+'5C2_LAVCA'!I64+'5C1H_Southwest'!I64+'5C1G_JS Clark'!I64+'5C1AH_BRUP'!I64+'5C1X_Tangi'!I64+'5C1Y_GEO'!I64+'5C1AI_Harmony'!I64+'5C1AJ_Athlos'!I64+'5C1AG_Collegiate'!I64+'5C1M_GEO Mid'!I64+Placeholder_Tallulah!I64</f>
        <v>0</v>
      </c>
      <c r="J64" s="56">
        <f>'Source Data'!J64</f>
        <v>202.03935981753844</v>
      </c>
      <c r="K64" s="74">
        <f>'5C1B_DArbonne'!K64+'5C1A_Madison'!K64+'5C1C_Intl High'!K64+'5C3_UnvView'!K64+'5C1F_L.C. Charter'!K64+'5C1E_LFNO'!K64+'5C1D_NOMMA'!K64+'5C1AE_Noble Minds'!K64+'5C1J_Jeff Chamber'!K64+'5C1Q_Advantage'!K64+'5C1AF_JCFA-Laf'!K64+'5C1W_Willow'!K64+'5C1Z_Lincoln Prep'!K64+'5C1AA_Laurel'!K64+'5C1AB_Apex'!K64+'5C1AC_Smothers'!K64+'5C1AD_Greater'!K64+'5C1R_Iberville'!K64+'5C1N_Delta'!K64+'5C1S_LC Col Prep'!K64+'5C1T_Northeast'!K64+'5C1U_Acadiana Ren'!K64+'5C1I_LA Key'!K64+'5C1V_Laf Ren'!K64+'5C1O_Impact'!K64+'5C1P_Vision'!K64+'5C2_LAVCA'!K64+'5C1H_Southwest'!K64+'5C1G_JS Clark'!K64+'5C1AH_BRUP'!K64+'5C1X_Tangi'!K64+'5C1Y_GEO'!K64+'5C1AI_Harmony'!K64+'5C1AJ_Athlos'!K64+'5C1AG_Collegiate'!K64+'5C1M_GEO Mid'!K64+Placeholder_Tallulah!K64</f>
        <v>0</v>
      </c>
      <c r="L64" s="337">
        <f>'5C1B_DArbonne'!L64+'5C1A_Madison'!L64+'5C1C_Intl High'!L64+'5C3_UnvView'!L64+'5C1F_L.C. Charter'!L64+'5C1E_LFNO'!L64+'5C1D_NOMMA'!L64+'5C1AE_Noble Minds'!L64+'5C1J_Jeff Chamber'!L64+'5C1Q_Advantage'!L64+'5C1AF_JCFA-Laf'!L64+'5C1W_Willow'!L64+'5C1Z_Lincoln Prep'!L64+'5C1AA_Laurel'!L64+'5C1AB_Apex'!L64+'5C1AC_Smothers'!L64+'5C1AD_Greater'!L64+'5C1R_Iberville'!L64+'5C1N_Delta'!L64+'5C1S_LC Col Prep'!L64+'5C1T_Northeast'!L64+'5C1U_Acadiana Ren'!L64+'5C1I_LA Key'!L64+'5C1V_Laf Ren'!L64+'5C1O_Impact'!L64+'5C1P_Vision'!L64+'5C2_LAVCA'!L64+'5C1H_Southwest'!L64+'5C1G_JS Clark'!L64+'5C1AH_BRUP'!L64+'5C1X_Tangi'!L64+'5C1Y_GEO'!L64+'5C1AI_Harmony'!L64+'5C1AJ_Athlos'!L64+'5C1AG_Collegiate'!L64+'5C1M_GEO Mid'!L64+Placeholder_Tallulah!L64</f>
        <v>0</v>
      </c>
      <c r="M64" s="56">
        <f>'Source Data'!K64</f>
        <v>5050.9839954384606</v>
      </c>
      <c r="N64" s="74">
        <f>'5C1B_DArbonne'!N64+'5C1A_Madison'!N64+'5C1C_Intl High'!N64+'5C3_UnvView'!N64+'5C1F_L.C. Charter'!N64+'5C1E_LFNO'!N64+'5C1D_NOMMA'!N64+'5C1AE_Noble Minds'!N64+'5C1J_Jeff Chamber'!N64+'5C1Q_Advantage'!N64+'5C1AF_JCFA-Laf'!N64+'5C1W_Willow'!N64+'5C1Z_Lincoln Prep'!N64+'5C1AA_Laurel'!N64+'5C1AB_Apex'!N64+'5C1AC_Smothers'!N64+'5C1AD_Greater'!N64+'5C1R_Iberville'!N64+'5C1N_Delta'!N64+'5C1S_LC Col Prep'!N64+'5C1T_Northeast'!N64+'5C1U_Acadiana Ren'!N64+'5C1I_LA Key'!N64+'5C1V_Laf Ren'!N64+'5C1O_Impact'!N64+'5C1P_Vision'!N64+'5C2_LAVCA'!N64+'5C1H_Southwest'!N64+'5C1G_JS Clark'!N64+'5C1AH_BRUP'!N64+'5C1X_Tangi'!N64+'5C1Y_GEO'!N64+'5C1AI_Harmony'!N64+'5C1AJ_Athlos'!N64+'5C1AG_Collegiate'!N64+'5C1M_GEO Mid'!N64+Placeholder_Tallulah!N64</f>
        <v>0</v>
      </c>
      <c r="O64" s="337">
        <f>'5C1B_DArbonne'!O64+'5C1A_Madison'!O64+'5C1C_Intl High'!O64+'5C3_UnvView'!O64+'5C1F_L.C. Charter'!O64+'5C1E_LFNO'!O64+'5C1D_NOMMA'!O64+'5C1AE_Noble Minds'!O64+'5C1J_Jeff Chamber'!O64+'5C1Q_Advantage'!O64+'5C1AF_JCFA-Laf'!O64+'5C1W_Willow'!O64+'5C1Z_Lincoln Prep'!O64+'5C1AA_Laurel'!O64+'5C1AB_Apex'!O64+'5C1AC_Smothers'!O64+'5C1AD_Greater'!O64+'5C1R_Iberville'!O64+'5C1N_Delta'!O64+'5C1S_LC Col Prep'!O64+'5C1T_Northeast'!O64+'5C1U_Acadiana Ren'!O64+'5C1I_LA Key'!O64+'5C1V_Laf Ren'!O64+'5C1O_Impact'!O64+'5C1P_Vision'!O64+'5C2_LAVCA'!O64+'5C1H_Southwest'!O64+'5C1G_JS Clark'!O64+'5C1AH_BRUP'!O64+'5C1X_Tangi'!O64+'5C1Y_GEO'!O64+'5C1AI_Harmony'!O64+'5C1AJ_Athlos'!O64+'5C1AG_Collegiate'!O64+'5C1M_GEO Mid'!O64+Placeholder_Tallulah!O64</f>
        <v>0</v>
      </c>
      <c r="P64" s="56">
        <f>'Source Data'!L64</f>
        <v>2020.3935981753841</v>
      </c>
      <c r="Q64" s="74">
        <f>'5C1B_DArbonne'!Q64+'5C1A_Madison'!Q64+'5C1C_Intl High'!Q64+'5C3_UnvView'!Q64+'5C1F_L.C. Charter'!Q64+'5C1E_LFNO'!Q64+'5C1D_NOMMA'!Q64+'5C1AE_Noble Minds'!Q64+'5C1J_Jeff Chamber'!Q64+'5C1Q_Advantage'!Q64+'5C1AF_JCFA-Laf'!Q64+'5C1W_Willow'!Q64+'5C1Z_Lincoln Prep'!Q64+'5C1AA_Laurel'!Q64+'5C1AB_Apex'!Q64+'5C1AC_Smothers'!Q64+'5C1AD_Greater'!Q64+'5C1R_Iberville'!Q64+'5C1N_Delta'!Q64+'5C1S_LC Col Prep'!Q64+'5C1T_Northeast'!Q64+'5C1U_Acadiana Ren'!Q64+'5C1I_LA Key'!Q64+'5C1V_Laf Ren'!Q64+'5C1O_Impact'!Q64+'5C1P_Vision'!Q64+'5C2_LAVCA'!Q64+'5C1H_Southwest'!Q64+'5C1G_JS Clark'!Q64+'5C1AH_BRUP'!Q64+'5C1X_Tangi'!Q64+'5C1Y_GEO'!Q64+'5C1AI_Harmony'!Q64+'5C1AJ_Athlos'!Q64+'5C1AG_Collegiate'!Q64+'5C1M_GEO Mid'!Q64+Placeholder_Tallulah!Q64</f>
        <v>0</v>
      </c>
      <c r="R64" s="93">
        <f>'5C1B_DArbonne'!R64+'5C1A_Madison'!R64+'5C1C_Intl High'!R64+'5C3_UnvView'!R64+'5C1F_L.C. Charter'!R64+'5C1E_LFNO'!R64+'5C1D_NOMMA'!R64+'5C1AE_Noble Minds'!R64+'5C1J_Jeff Chamber'!R64+'5C1Q_Advantage'!R64+'5C1AF_JCFA-Laf'!R64+'5C1W_Willow'!R64+'5C1Z_Lincoln Prep'!R64+'5C1AA_Laurel'!R64+'5C1AB_Apex'!R64+'5C1AC_Smothers'!R64+'5C1AD_Greater'!R64+'5C1R_Iberville'!R64+'5C1N_Delta'!R64+'5C1S_LC Col Prep'!R64+'5C1T_Northeast'!R64+'5C1U_Acadiana Ren'!R64+'5C1I_LA Key'!R64+'5C1V_Laf Ren'!R64+'5C1O_Impact'!R64+'5C1P_Vision'!R64+'5C2_LAVCA'!R64+'5C1H_Southwest'!R64+'5C1G_JS Clark'!R64+'5C1AH_BRUP'!R64+'5C1X_Tangi'!R64+'5C1Y_GEO'!R64+'5C1AI_Harmony'!R64+'5C1AJ_Athlos'!R64+'5C1AG_Collegiate'!R64+'5C1M_GEO Mid'!R64+Placeholder_Tallulah!R64</f>
        <v>250734</v>
      </c>
      <c r="S64" s="1373">
        <f>'5C3_UnvView'!S64+'5C2_LAVCA'!S64</f>
        <v>27859</v>
      </c>
      <c r="T64" s="56">
        <f>'5C1B_DArbonne'!S64+'5C1A_Madison'!S64+'5C1C_Intl High'!S64+'5C3_UnvView'!T64+'5C1F_L.C. Charter'!S64+'5C1E_LFNO'!S64+'5C1D_NOMMA'!S64+'5C1AE_Noble Minds'!S64+'5C1J_Jeff Chamber'!S64+'5C1Q_Advantage'!S64+'5C1AF_JCFA-Laf'!S64+'5C1W_Willow'!S64+'5C1Z_Lincoln Prep'!S64+'5C1AA_Laurel'!S64+'5C1AB_Apex'!S64+'5C1AC_Smothers'!S64+'5C1AD_Greater'!S64+'5C1R_Iberville'!S64+'5C1N_Delta'!S64+'5C1S_LC Col Prep'!S64+'5C1T_Northeast'!S64+'5C1U_Acadiana Ren'!S64+'5C1I_LA Key'!S64+'5C1V_Laf Ren'!S64+'5C1O_Impact'!S64+'5C1P_Vision'!S64+'5C2_LAVCA'!T64+'5C1H_Southwest'!S64+'5C1G_JS Clark'!S64+'5C1AH_BRUP'!S64+'5C1X_Tangi'!S64+'5C1Y_GEO'!S64+'5C1AI_Harmony'!S64+'5C1AJ_Athlos'!S64+'5C1AG_Collegiate'!S64+'5C1M_GEO Mid'!S64+Placeholder_Tallulah!S64</f>
        <v>0</v>
      </c>
      <c r="U64" s="56">
        <f>'5C1B_DArbonne'!T64+'5C1A_Madison'!T64+'5C1C_Intl High'!T64+'5C3_UnvView'!U64+'5C1F_L.C. Charter'!T64+'5C1E_LFNO'!T64+'5C1D_NOMMA'!T64+'5C1AE_Noble Minds'!T64+'5C1J_Jeff Chamber'!T64+'5C1Q_Advantage'!T64+'5C1AF_JCFA-Laf'!T64+'5C1W_Willow'!T64+'5C1Z_Lincoln Prep'!T64+'5C1AA_Laurel'!T64+'5C1AB_Apex'!T64+'5C1AC_Smothers'!T64+'5C1AD_Greater'!T64+'5C1R_Iberville'!T64+'5C1N_Delta'!T64+'5C1S_LC Col Prep'!T64+'5C1T_Northeast'!T64+'5C1U_Acadiana Ren'!T64+'5C1I_LA Key'!T64+'5C1V_Laf Ren'!T64+'5C1O_Impact'!T64+'5C1P_Vision'!T64+'5C2_LAVCA'!U64+'5C1H_Southwest'!T64+'5C1G_JS Clark'!T64+'5C1AH_BRUP'!T64+'5C1X_Tangi'!T64+'5C1Y_GEO'!T64+'5C1AI_Harmony'!T64+'5C1AJ_Athlos'!T64+'5C1AG_Collegiate'!T64+'5C1M_GEO Mid'!T64+Placeholder_Tallulah!T64</f>
        <v>0</v>
      </c>
      <c r="V64" s="57">
        <f>'5C1B_DArbonne'!U64+'5C1A_Madison'!U64+'5C1C_Intl High'!U64+'5C3_UnvView'!V64+'5C1F_L.C. Charter'!U64+'5C1E_LFNO'!U64+'5C1D_NOMMA'!U64+'5C1AE_Noble Minds'!U64+'5C1J_Jeff Chamber'!U64+'5C1Q_Advantage'!U64+'5C1AF_JCFA-Laf'!U64+'5C1W_Willow'!U64+'5C1Z_Lincoln Prep'!U64+'5C1AA_Laurel'!U64+'5C1AB_Apex'!U64+'5C1AC_Smothers'!U64+'5C1AD_Greater'!U64+'5C1R_Iberville'!U64+'5C1N_Delta'!U64+'5C1S_LC Col Prep'!U64+'5C1T_Northeast'!U64+'5C1U_Acadiana Ren'!U64+'5C1I_LA Key'!U64+'5C1V_Laf Ren'!U64+'5C1O_Impact'!U64+'5C1P_Vision'!U64+'5C2_LAVCA'!V64+'5C1H_Southwest'!U64+'5C1G_JS Clark'!U64+'5C1AH_BRUP'!U64+'5C1X_Tangi'!U64+'5C1Y_GEO'!U64+'5C1AI_Harmony'!U64+'5C1AJ_Athlos'!U64+'5C1AG_Collegiate'!U64+'5C1M_GEO Mid'!U64+Placeholder_Tallulah!U64</f>
        <v>0</v>
      </c>
      <c r="W64" s="93">
        <f>'5C1B_DArbonne'!V64+'5C1A_Madison'!V64+'5C1C_Intl High'!V64+'5C3_UnvView'!W64+'5C1F_L.C. Charter'!V64+'5C1E_LFNO'!V64+'5C1D_NOMMA'!V64+'5C1AE_Noble Minds'!V64+'5C1J_Jeff Chamber'!V64+'5C1Q_Advantage'!V64+'5C1AF_JCFA-Laf'!V64+'5C1W_Willow'!V64+'5C1Z_Lincoln Prep'!V64+'5C1AA_Laurel'!V64+'5C1AB_Apex'!V64+'5C1AC_Smothers'!V64+'5C1AD_Greater'!V64+'5C1R_Iberville'!V64+'5C1N_Delta'!V64+'5C1S_LC Col Prep'!V64+'5C1T_Northeast'!V64+'5C1U_Acadiana Ren'!V64+'5C1I_LA Key'!V64+'5C1V_Laf Ren'!V64+'5C1O_Impact'!V64+'5C1P_Vision'!V64+'5C2_LAVCA'!W64+'5C1H_Southwest'!V64+'5C1G_JS Clark'!V64+'5C1AH_BRUP'!V64+'5C1X_Tangi'!V64+'5C1Y_GEO'!V64+'5C1AI_Harmony'!V64+'5C1AJ_Athlos'!V64+'5C1AG_Collegiate'!V64+'5C1M_GEO Mid'!V64+Placeholder_Tallulah!V64</f>
        <v>0</v>
      </c>
      <c r="X64" s="74">
        <f>'5C1B_DArbonne'!W64+'5C1A_Madison'!W64+'5C1C_Intl High'!W64+'5C3_UnvView'!X64+'5C1F_L.C. Charter'!W64+'5C1E_LFNO'!W64+'5C1D_NOMMA'!W64+'5C1AE_Noble Minds'!W64+'5C1J_Jeff Chamber'!W64+'5C1Q_Advantage'!W64+'5C1AF_JCFA-Laf'!W64+'5C1W_Willow'!W64+'5C1Z_Lincoln Prep'!W64+'5C1AA_Laurel'!W64+'5C1AB_Apex'!W64+'5C1AC_Smothers'!W64+'5C1AD_Greater'!W64+'5C1R_Iberville'!W64+'5C1N_Delta'!W64+'5C1S_LC Col Prep'!W64+'5C1T_Northeast'!W64+'5C1U_Acadiana Ren'!W64+'5C1I_LA Key'!W64+'5C1V_Laf Ren'!W64+'5C1O_Impact'!W64+'5C1P_Vision'!W64+'5C2_LAVCA'!X64+'5C1H_Southwest'!W64+'5C1G_JS Clark'!W64+'5C1AH_BRUP'!W64+'5C1X_Tangi'!W64+'5C1Y_GEO'!W64+'5C1AI_Harmony'!W64+'5C1AJ_Athlos'!W64+'5C1AG_Collegiate'!W64+'5C1M_GEO Mid'!W64+Placeholder_Tallulah!W64</f>
        <v>0</v>
      </c>
      <c r="Y64" s="93">
        <f>'5C1B_DArbonne'!X64+'5C1A_Madison'!X64+'5C1C_Intl High'!X64+'5C3_UnvView'!Y64+'5C1F_L.C. Charter'!X64+'5C1E_LFNO'!X64+'5C1D_NOMMA'!X64+'5C1AE_Noble Minds'!X64+'5C1J_Jeff Chamber'!X64+'5C1Q_Advantage'!X64+'5C1AF_JCFA-Laf'!X64+'5C1W_Willow'!X64+'5C1Z_Lincoln Prep'!X64+'5C1AA_Laurel'!X64+'5C1AB_Apex'!X64+'5C1AC_Smothers'!X64+'5C1AD_Greater'!X64+'5C1R_Iberville'!X64+'5C1N_Delta'!X64+'5C1S_LC Col Prep'!X64+'5C1T_Northeast'!X64+'5C1U_Acadiana Ren'!X64+'5C1I_LA Key'!X64+'5C1V_Laf Ren'!X64+'5C1O_Impact'!X64+'5C1P_Vision'!X64+'5C2_LAVCA'!Y64+'5C1H_Southwest'!X64+'5C1G_JS Clark'!X64+'5C1AH_BRUP'!X64+'5C1X_Tangi'!X64+'5C1Y_GEO'!X64+'5C1AI_Harmony'!X64+'5C1AJ_Athlos'!X64+'5C1AG_Collegiate'!X64+'5C1M_GEO Mid'!X64+Placeholder_Tallulah!X64</f>
        <v>0</v>
      </c>
      <c r="Z64" s="56">
        <f>'5C1B_DArbonne'!Y64+'5C1A_Madison'!Y64+'5C1C_Intl High'!Y64+'5C3_UnvView'!Z64+'5C1F_L.C. Charter'!Y64+'5C1E_LFNO'!Y64+'5C1D_NOMMA'!Y64+'5C1AE_Noble Minds'!Y64+'5C1J_Jeff Chamber'!Y64+'5C1Q_Advantage'!Y64+'5C1AF_JCFA-Laf'!Y64+'5C1W_Willow'!Y64+'5C1Z_Lincoln Prep'!Y64+'5C1AA_Laurel'!Y64+'5C1AB_Apex'!Y64+'5C1AC_Smothers'!Y64+'5C1AD_Greater'!Y64+'5C1R_Iberville'!Y64+'5C1N_Delta'!Y64+'5C1S_LC Col Prep'!Y64+'5C1T_Northeast'!Y64+'5C1U_Acadiana Ren'!Y64+'5C1I_LA Key'!Y64+'5C1V_Laf Ren'!Y64+'5C1O_Impact'!Y64+'5C1P_Vision'!Y64+'5C2_LAVCA'!Z64+'5C1H_Southwest'!Y64+'5C1G_JS Clark'!Y64+'5C1AH_BRUP'!Y64+'5C1X_Tangi'!Y64+'5C1Y_GEO'!Y64+'5C1AI_Harmony'!Y64+'5C1AJ_Athlos'!Y64+'5C1AG_Collegiate'!Y64+'5C1M_GEO Mid'!Y64+Placeholder_Tallulah!Y64</f>
        <v>0</v>
      </c>
      <c r="AA64" s="93">
        <f>'5C1B_DArbonne'!Z64+'5C1A_Madison'!Z64+'5C1C_Intl High'!Z64+'5C3_UnvView'!AA64+'5C1F_L.C. Charter'!Z64+'5C1E_LFNO'!Z64+'5C1D_NOMMA'!Z64+'5C1AE_Noble Minds'!Z64+'5C1J_Jeff Chamber'!Z64+'5C1Q_Advantage'!Z64+'5C1AF_JCFA-Laf'!Z64+'5C1W_Willow'!Z64+'5C1Z_Lincoln Prep'!Z64+'5C1AA_Laurel'!Z64+'5C1AB_Apex'!Z64+'5C1AC_Smothers'!Z64+'5C1AD_Greater'!Z64+'5C1R_Iberville'!Z64+'5C1N_Delta'!Z64+'5C1S_LC Col Prep'!Z64+'5C1T_Northeast'!Z64+'5C1U_Acadiana Ren'!Z64+'5C1I_LA Key'!Z64+'5C1V_Laf Ren'!Z64+'5C1O_Impact'!Z64+'5C1P_Vision'!Z64+'5C2_LAVCA'!AA64+'5C1H_Southwest'!Z64+'5C1G_JS Clark'!Z64+'5C1AH_BRUP'!Z64+'5C1X_Tangi'!Z64+'5C1Y_GEO'!Z64+'5C1AI_Harmony'!Z64+'5C1AJ_Athlos'!Z64+'5C1AG_Collegiate'!Z64+'5C1M_GEO Mid'!Z64+Placeholder_Tallulah!Z64</f>
        <v>0</v>
      </c>
      <c r="AB64" s="56">
        <f>'5C1B_DArbonne'!AA64+'5C1A_Madison'!AA64+'5C1C_Intl High'!AA64+'5C3_UnvView'!AB64+'5C1F_L.C. Charter'!AA64+'5C1E_LFNO'!AA64+'5C1D_NOMMA'!AA64+'5C1AE_Noble Minds'!AA64+'5C1J_Jeff Chamber'!AA64+'5C1Q_Advantage'!AA64+'5C1AF_JCFA-Laf'!AA64+'5C1W_Willow'!AA64+'5C1Z_Lincoln Prep'!AA64+'5C1AA_Laurel'!AA64+'5C1AB_Apex'!AA64+'5C1AC_Smothers'!AA64+'5C1AD_Greater'!AA64+'5C1R_Iberville'!AA64+'5C1N_Delta'!AA64+'5C1S_LC Col Prep'!AA64+'5C1T_Northeast'!AA64+'5C1U_Acadiana Ren'!AA64+'5C1I_LA Key'!AA64+'5C1V_Laf Ren'!AA64+'5C1O_Impact'!AA64+'5C1P_Vision'!AA64+'5C2_LAVCA'!AB64+'5C1H_Southwest'!AA64+'5C1G_JS Clark'!AA64+'5C1AH_BRUP'!AA64+'5C1X_Tangi'!AA64+'5C1Y_GEO'!AA64+'5C1AI_Harmony'!AA64+'5C1AJ_Athlos'!AA64+'5C1AG_Collegiate'!AA64+'5C1M_GEO Mid'!AA64+Placeholder_Tallulah!AA64</f>
        <v>0</v>
      </c>
      <c r="AC64" s="56">
        <f>'5C1B_DArbonne'!AB64+'5C1A_Madison'!AB64+'5C1C_Intl High'!AB64+'5C3_UnvView'!AC64+'5C1F_L.C. Charter'!AB64+'5C1E_LFNO'!AB64+'5C1D_NOMMA'!AB64+'5C1AE_Noble Minds'!AB64+'5C1J_Jeff Chamber'!AB64+'5C1Q_Advantage'!AB64+'5C1AF_JCFA-Laf'!AB64+'5C1W_Willow'!AB64+'5C1Z_Lincoln Prep'!AB64+'5C1AA_Laurel'!AB64+'5C1AB_Apex'!AB64+'5C1AC_Smothers'!AB64+'5C1AD_Greater'!AB64+'5C1R_Iberville'!AB64+'5C1N_Delta'!AB64+'5C1S_LC Col Prep'!AB64+'5C1T_Northeast'!AB64+'5C1U_Acadiana Ren'!AB64+'5C1I_LA Key'!AB64+'5C1V_Laf Ren'!AB64+'5C1O_Impact'!AB64+'5C1P_Vision'!AB64+'5C2_LAVCA'!AC64+'5C1H_Southwest'!AB64+'5C1G_JS Clark'!AB64+'5C1AH_BRUP'!AB64+'5C1X_Tangi'!AB64+'5C1Y_GEO'!AB64+'5C1AI_Harmony'!AB64+'5C1AJ_Athlos'!AB64+'5C1AG_Collegiate'!AB64+'5C1M_GEO Mid'!AB64+Placeholder_Tallulah!AB64</f>
        <v>0</v>
      </c>
      <c r="AD64" s="93">
        <f>'5C1B_DArbonne'!AC64+'5C1A_Madison'!AC64+'5C1C_Intl High'!AC64+'5C3_UnvView'!AD64+'5C1F_L.C. Charter'!AC64+'5C1E_LFNO'!AC64+'5C1D_NOMMA'!AC64+'5C1AE_Noble Minds'!AC64+'5C1J_Jeff Chamber'!AC64+'5C1Q_Advantage'!AC64+'5C1AF_JCFA-Laf'!AC64+'5C1W_Willow'!AC64+'5C1Z_Lincoln Prep'!AC64+'5C1AA_Laurel'!AC64+'5C1AB_Apex'!AC64+'5C1AC_Smothers'!AC64+'5C1AD_Greater'!AC64+'5C1R_Iberville'!AC64+'5C1N_Delta'!AC64+'5C1S_LC Col Prep'!AC64+'5C1T_Northeast'!AC64+'5C1U_Acadiana Ren'!AC64+'5C1I_LA Key'!AC64+'5C1V_Laf Ren'!AC64+'5C1O_Impact'!AC64+'5C1P_Vision'!AC64+'5C2_LAVCA'!AD64+'5C1H_Southwest'!AC64+'5C1G_JS Clark'!AC64+'5C1AH_BRUP'!AC64+'5C1X_Tangi'!AC64+'5C1Y_GEO'!AC64+'5C1AI_Harmony'!AC64+'5C1AJ_Athlos'!AC64+'5C1AG_Collegiate'!AC64+'5C1M_GEO Mid'!AC64+Placeholder_Tallulah!AC64</f>
        <v>0</v>
      </c>
      <c r="AE64" s="97">
        <f>'5C1B_DArbonne'!AD64+'5C1A_Madison'!AD64+'5C1C_Intl High'!AD64+'5C3_UnvView'!AE64+'5C1F_L.C. Charter'!AD64+'5C1E_LFNO'!AD64+'5C1D_NOMMA'!AD64+'5C1AE_Noble Minds'!AD64+'5C1J_Jeff Chamber'!AD64+'5C1Q_Advantage'!AD64+'5C1AF_JCFA-Laf'!AD64+'5C1W_Willow'!AD64+'5C1Z_Lincoln Prep'!AD64+'5C1AA_Laurel'!AD64+'5C1AB_Apex'!AD64+'5C1AC_Smothers'!AD64+'5C1AD_Greater'!AD64+'5C1R_Iberville'!AD64+'5C1N_Delta'!AD64+'5C1S_LC Col Prep'!AD64+'5C1T_Northeast'!AD64+'5C1U_Acadiana Ren'!AD64+'5C1I_LA Key'!AD64+'5C1V_Laf Ren'!AD64+'5C1O_Impact'!AD64+'5C1P_Vision'!AD64+'5C2_LAVCA'!AE64+'5C1H_Southwest'!AD64+'5C1G_JS Clark'!AD64+'5C1AH_BRUP'!AD64+'5C1X_Tangi'!AD64+'5C1Y_GEO'!AD64+'5C1AI_Harmony'!AD64+'5C1AJ_Athlos'!AD64+'5C1AG_Collegiate'!AD64+'5C1M_GEO Mid'!AD64+Placeholder_Tallulah!AD64</f>
        <v>0</v>
      </c>
      <c r="AF64" s="75">
        <f>'Source Data'!N64</f>
        <v>2285</v>
      </c>
      <c r="AG64" s="90">
        <f>'5C1B_DArbonne'!AF64+'5C1A_Madison'!AF64+'5C1C_Intl High'!AF64+'5C3_UnvView'!AG64+'5C1F_L.C. Charter'!AF64+'5C1E_LFNO'!AF64+'5C1D_NOMMA'!AF64+'5C1AE_Noble Minds'!AF64+'5C1J_Jeff Chamber'!AF64+'5C1Q_Advantage'!AF64+'5C1AF_JCFA-Laf'!AF64+'5C1W_Willow'!AF64+'5C1Z_Lincoln Prep'!AF64+'5C1AA_Laurel'!AF64+'5C1AB_Apex'!AF64+'5C1AC_Smothers'!AF64+'5C1AD_Greater'!AF64+'5C1R_Iberville'!AF64+'5C1N_Delta'!AF64+'5C1S_LC Col Prep'!AF64+'5C1T_Northeast'!AF64+'5C1U_Acadiana Ren'!AF64+'5C1I_LA Key'!AF64+'5C1V_Laf Ren'!AF64+'5C1O_Impact'!AF64+'5C1P_Vision'!AF64+'5C2_LAVCA'!AG64+'5C1H_Southwest'!AF64+'5C1G_JS Clark'!AF64+'5C1AH_BRUP'!AF64+'5C1X_Tangi'!AF64+'5C1Y_GEO'!AF64+'5C1AI_Harmony'!AF64+'5C1AJ_Athlos'!AF64+'5C1AG_Collegiate'!AF64+'5C1M_GEO Mid'!AF64+Placeholder_Tallulah!AF64</f>
        <v>0</v>
      </c>
      <c r="AH64" s="319">
        <f>'5C1B_DArbonne'!AG64+'5C1A_Madison'!AG64+'5C1C_Intl High'!AG64+'5C3_UnvView'!AH64+'5C1F_L.C. Charter'!AG64+'5C1E_LFNO'!AG64+'5C1D_NOMMA'!AG64+'5C1AE_Noble Minds'!AG64+'5C1J_Jeff Chamber'!AG64+'5C1Q_Advantage'!AG64+'5C1AF_JCFA-Laf'!AG64+'5C1W_Willow'!AG64+'5C1Z_Lincoln Prep'!AG64+'5C1AA_Laurel'!AG64+'5C1AB_Apex'!AG64+'5C1AC_Smothers'!AG64+'5C1AD_Greater'!AG64+'5C1R_Iberville'!AG64+'5C1N_Delta'!AG64+'5C1S_LC Col Prep'!AG64+'5C1T_Northeast'!AG64+'5C1U_Acadiana Ren'!AG64+'5C1I_LA Key'!AG64+'5C1V_Laf Ren'!AG64+'5C1O_Impact'!AG64+'5C1P_Vision'!AG64+'5C2_LAVCA'!AH64+'5C1H_Southwest'!AG64+'5C1G_JS Clark'!AG64+'5C1AH_BRUP'!AG64+'5C1X_Tangi'!AG64+'5C1Y_GEO'!AG64+'5C1AI_Harmony'!AG64+'5C1AJ_Athlos'!AG64+'5C1AG_Collegiate'!AG64+'5C1M_GEO Mid'!AG64+Placeholder_Tallulah!AG64</f>
        <v>0</v>
      </c>
      <c r="AI64" s="75">
        <f>'5C1B_DArbonne'!AH64+'5C1A_Madison'!AH64+'5C1C_Intl High'!AH64+'5C3_UnvView'!AI64+'5C1F_L.C. Charter'!AH64+'5C1E_LFNO'!AH64+'5C1D_NOMMA'!AH64+'5C1AE_Noble Minds'!AH64+'5C1J_Jeff Chamber'!AH64+'5C1Q_Advantage'!AH64+'5C1AF_JCFA-Laf'!AH64+'5C1W_Willow'!AH64+'5C1Z_Lincoln Prep'!AH64+'5C1AA_Laurel'!AH64+'5C1AB_Apex'!AH64+'5C1AC_Smothers'!AH64+'5C1AD_Greater'!AH64+'5C1R_Iberville'!AH64+'5C1N_Delta'!AH64+'5C1S_LC Col Prep'!AH64+'5C1T_Northeast'!AH64+'5C1U_Acadiana Ren'!AH64+'5C1I_LA Key'!AH64+'5C1V_Laf Ren'!AH64+'5C1O_Impact'!AH64+'5C1P_Vision'!AH64+'5C2_LAVCA'!AI64+'5C1H_Southwest'!AH64+'5C1G_JS Clark'!AH64+'5C1AH_BRUP'!AH64+'5C1X_Tangi'!AH64+'5C1Y_GEO'!AH64+'5C1AI_Harmony'!AH64+'5C1AJ_Athlos'!AH64+'5C1AG_Collegiate'!AH64+'5C1M_GEO Mid'!AH64+Placeholder_Tallulah!AH64</f>
        <v>0</v>
      </c>
      <c r="AJ64" s="319">
        <f>'5C1B_DArbonne'!AI64+'5C1A_Madison'!AI64+'5C1C_Intl High'!AI64+'5C3_UnvView'!AJ64+'5C1F_L.C. Charter'!AI64+'5C1E_LFNO'!AI64+'5C1D_NOMMA'!AI64+'5C1AE_Noble Minds'!AI64+'5C1J_Jeff Chamber'!AI64+'5C1Q_Advantage'!AI64+'5C1AF_JCFA-Laf'!AI64+'5C1W_Willow'!AI64+'5C1Z_Lincoln Prep'!AI64+'5C1AA_Laurel'!AI64+'5C1AB_Apex'!AI64+'5C1AC_Smothers'!AI64+'5C1AD_Greater'!AI64+'5C1R_Iberville'!AI64+'5C1N_Delta'!AI64+'5C1S_LC Col Prep'!AI64+'5C1T_Northeast'!AI64+'5C1U_Acadiana Ren'!AI64+'5C1I_LA Key'!AI64+'5C1V_Laf Ren'!AI64+'5C1O_Impact'!AI64+'5C1P_Vision'!AI64+'5C2_LAVCA'!AJ64+'5C1H_Southwest'!AI64+'5C1G_JS Clark'!AI64+'5C1AH_BRUP'!AI64+'5C1X_Tangi'!AI64+'5C1Y_GEO'!AI64+'5C1AI_Harmony'!AI64+'5C1AJ_Athlos'!AI64+'5C1AG_Collegiate'!AI64+'5C1M_GEO Mid'!AI64+Placeholder_Tallulah!AI64</f>
        <v>0</v>
      </c>
      <c r="AK64" s="77">
        <f>'5C1B_DArbonne'!AJ64+'5C1A_Madison'!AJ64+'5C1C_Intl High'!AJ64+'5C3_UnvView'!AK64+'5C1F_L.C. Charter'!AJ64+'5C1E_LFNO'!AJ64+'5C1D_NOMMA'!AJ64+'5C1AE_Noble Minds'!AJ64+'5C1J_Jeff Chamber'!AJ64+'5C1Q_Advantage'!AJ64+'5C1AF_JCFA-Laf'!AJ64+'5C1W_Willow'!AJ64+'5C1Z_Lincoln Prep'!AJ64+'5C1AA_Laurel'!AJ64+'5C1AB_Apex'!AJ64+'5C1AC_Smothers'!AJ64+'5C1AD_Greater'!AJ64+'5C1R_Iberville'!AJ64+'5C1N_Delta'!AJ64+'5C1S_LC Col Prep'!AJ64+'5C1T_Northeast'!AJ64+'5C1U_Acadiana Ren'!AJ64+'5C1I_LA Key'!AJ64+'5C1V_Laf Ren'!AJ64+'5C1O_Impact'!AJ64+'5C1P_Vision'!AJ64+'5C2_LAVCA'!AK64+'5C1H_Southwest'!AJ64+'5C1G_JS Clark'!AJ64+'5C1AH_BRUP'!AJ64+'5C1X_Tangi'!AJ64+'5C1Y_GEO'!AJ64+'5C1AI_Harmony'!AJ64+'5C1AJ_Athlos'!AJ64+'5C1AG_Collegiate'!AJ64+'5C1M_GEO Mid'!AJ64+Placeholder_Tallulah!AJ64</f>
        <v>0</v>
      </c>
      <c r="AL64" s="76">
        <f>'5C1B_DArbonne'!AK64+'5C1A_Madison'!AK64+'5C1C_Intl High'!AK64+'5C3_UnvView'!AL64+'5C1F_L.C. Charter'!AK64+'5C1E_LFNO'!AK64+'5C1D_NOMMA'!AK64+'5C1AE_Noble Minds'!AK64+'5C1J_Jeff Chamber'!AK64+'5C1Q_Advantage'!AK64+'5C1AF_JCFA-Laf'!AK64+'5C1W_Willow'!AK64+'5C1Z_Lincoln Prep'!AK64+'5C1AA_Laurel'!AK64+'5C1AB_Apex'!AK64+'5C1AC_Smothers'!AK64+'5C1AD_Greater'!AK64+'5C1R_Iberville'!AK64+'5C1N_Delta'!AK64+'5C1S_LC Col Prep'!AK64+'5C1T_Northeast'!AK64+'5C1U_Acadiana Ren'!AK64+'5C1I_LA Key'!AK64+'5C1V_Laf Ren'!AK64+'5C1O_Impact'!AK64+'5C1P_Vision'!AK64+'5C2_LAVCA'!AL64+'5C1H_Southwest'!AK64+'5C1G_JS Clark'!AK64+'5C1AH_BRUP'!AK64+'5C1X_Tangi'!AK64+'5C1Y_GEO'!AK64+'5C1AI_Harmony'!AK64+'5C1AJ_Athlos'!AK64+'5C1AG_Collegiate'!AK64+'5C1M_GEO Mid'!AK64+Placeholder_Tallulah!AK64</f>
        <v>0</v>
      </c>
      <c r="AM64" s="90">
        <f>'5C1B_DArbonne'!AL64+'5C1A_Madison'!AL64+'5C1C_Intl High'!AL64+'5C3_UnvView'!AM64+'5C1F_L.C. Charter'!AL64+'5C1E_LFNO'!AL64+'5C1D_NOMMA'!AL64+'5C1AE_Noble Minds'!AL64+'5C1J_Jeff Chamber'!AL64+'5C1Q_Advantage'!AL64+'5C1AF_JCFA-Laf'!AL64+'5C1W_Willow'!AL64+'5C1Z_Lincoln Prep'!AL64+'5C1AA_Laurel'!AL64+'5C1AB_Apex'!AL64+'5C1AC_Smothers'!AL64+'5C1AD_Greater'!AL64+'5C1R_Iberville'!AL64+'5C1N_Delta'!AL64+'5C1S_LC Col Prep'!AL64+'5C1T_Northeast'!AL64+'5C1U_Acadiana Ren'!AL64+'5C1I_LA Key'!AL64+'5C1V_Laf Ren'!AL64+'5C1O_Impact'!AL64+'5C1P_Vision'!AL64+'5C2_LAVCA'!AM64+'5C1H_Southwest'!AL64+'5C1G_JS Clark'!AL64+'5C1AH_BRUP'!AL64+'5C1X_Tangi'!AL64+'5C1Y_GEO'!AL64+'5C1AI_Harmony'!AL64+'5C1AJ_Athlos'!AL64+'5C1AG_Collegiate'!AL64+'5C1M_GEO Mid'!AL64+Placeholder_Tallulah!AL64</f>
        <v>99742</v>
      </c>
      <c r="AN64" s="79">
        <f>'5C1B_DArbonne'!AM64+'5C1A_Madison'!AM64+'5C1C_Intl High'!AM64+'5C3_UnvView'!AN64+'5C1F_L.C. Charter'!AM64+'5C1E_LFNO'!AM64+'5C1D_NOMMA'!AM64+'5C1AE_Noble Minds'!AM64+'5C1J_Jeff Chamber'!AM64+'5C1Q_Advantage'!AM64+'5C1AF_JCFA-Laf'!AM64+'5C1W_Willow'!AM64+'5C1Z_Lincoln Prep'!AM64+'5C1AA_Laurel'!AM64+'5C1AB_Apex'!AM64+'5C1AC_Smothers'!AM64+'5C1AD_Greater'!AM64+'5C1R_Iberville'!AM64+'5C1N_Delta'!AM64+'5C1S_LC Col Prep'!AM64+'5C1T_Northeast'!AM64+'5C1U_Acadiana Ren'!AM64+'5C1I_LA Key'!AM64+'5C1V_Laf Ren'!AM64+'5C1O_Impact'!AM64+'5C1P_Vision'!AM64+'5C2_LAVCA'!AN64+'5C1H_Southwest'!AM64+'5C1G_JS Clark'!AM64+'5C1AH_BRUP'!AM64+'5C1X_Tangi'!AM64+'5C1Y_GEO'!AM64+'5C1AI_Harmony'!AM64+'5C1AJ_Athlos'!AM64+'5C1AG_Collegiate'!AM64+'5C1M_GEO Mid'!AM64+Placeholder_Tallulah!AM64</f>
        <v>0</v>
      </c>
      <c r="AO64" s="90">
        <f>'5C1B_DArbonne'!AN64+'5C1A_Madison'!AN64+'5C1C_Intl High'!AN64+'5C3_UnvView'!AO64+'5C1F_L.C. Charter'!AN64+'5C1E_LFNO'!AN64+'5C1D_NOMMA'!AN64+'5C1AE_Noble Minds'!AN64+'5C1J_Jeff Chamber'!AN64+'5C1Q_Advantage'!AN64+'5C1AF_JCFA-Laf'!AN64+'5C1W_Willow'!AN64+'5C1Z_Lincoln Prep'!AN64+'5C1AA_Laurel'!AN64+'5C1AB_Apex'!AN64+'5C1AC_Smothers'!AN64+'5C1AD_Greater'!AN64+'5C1R_Iberville'!AN64+'5C1N_Delta'!AN64+'5C1S_LC Col Prep'!AN64+'5C1T_Northeast'!AN64+'5C1U_Acadiana Ren'!AN64+'5C1I_LA Key'!AN64+'5C1V_Laf Ren'!AN64+'5C1O_Impact'!AN64+'5C1P_Vision'!AN64+'5C2_LAVCA'!AO64+'5C1H_Southwest'!AN64+'5C1G_JS Clark'!AN64+'5C1AH_BRUP'!AN64+'5C1X_Tangi'!AN64+'5C1Y_GEO'!AN64+'5C1AI_Harmony'!AN64+'5C1AJ_Athlos'!AN64+'5C1AG_Collegiate'!AN64+'5C1M_GEO Mid'!AN64+Placeholder_Tallulah!AN64</f>
        <v>0</v>
      </c>
      <c r="AP64" s="77">
        <f>'5C1B_DArbonne'!AO64+'5C1A_Madison'!AO64+'5C1C_Intl High'!AO64+'5C3_UnvView'!AP64+'5C1F_L.C. Charter'!AO64+'5C1E_LFNO'!AO64+'5C1D_NOMMA'!AO64+'5C1AE_Noble Minds'!AO64+'5C1J_Jeff Chamber'!AO64+'5C1Q_Advantage'!AO64+'5C1AF_JCFA-Laf'!AO64+'5C1W_Willow'!AO64+'5C1Z_Lincoln Prep'!AO64+'5C1AA_Laurel'!AO64+'5C1AB_Apex'!AO64+'5C1AC_Smothers'!AO64+'5C1AD_Greater'!AO64+'5C1R_Iberville'!AO64+'5C1N_Delta'!AO64+'5C1S_LC Col Prep'!AO64+'5C1T_Northeast'!AO64+'5C1U_Acadiana Ren'!AO64+'5C1I_LA Key'!AO64+'5C1V_Laf Ren'!AO64+'5C1O_Impact'!AO64+'5C1P_Vision'!AO64+'5C2_LAVCA'!AP64+'5C1H_Southwest'!AO64+'5C1G_JS Clark'!AO64+'5C1AH_BRUP'!AO64+'5C1X_Tangi'!AO64+'5C1Y_GEO'!AO64+'5C1AI_Harmony'!AO64+'5C1AJ_Athlos'!AO64+'5C1AG_Collegiate'!AO64+'5C1M_GEO Mid'!AO64+Placeholder_Tallulah!AO64</f>
        <v>0</v>
      </c>
      <c r="AQ64" s="90">
        <f>'5C1B_DArbonne'!AP64+'5C1A_Madison'!AP64+'5C1C_Intl High'!AP64+'5C3_UnvView'!AQ64+'5C1F_L.C. Charter'!AP64+'5C1E_LFNO'!AP64+'5C1D_NOMMA'!AP64+'5C1AE_Noble Minds'!AP64+'5C1J_Jeff Chamber'!AP64+'5C1Q_Advantage'!AP64+'5C1AF_JCFA-Laf'!AP64+'5C1W_Willow'!AP64+'5C1Z_Lincoln Prep'!AP64+'5C1AA_Laurel'!AP64+'5C1AB_Apex'!AP64+'5C1AC_Smothers'!AP64+'5C1AD_Greater'!AP64+'5C1R_Iberville'!AP64+'5C1N_Delta'!AP64+'5C1S_LC Col Prep'!AP64+'5C1T_Northeast'!AP64+'5C1U_Acadiana Ren'!AP64+'5C1I_LA Key'!AP64+'5C1V_Laf Ren'!AP64+'5C1O_Impact'!AP64+'5C1P_Vision'!AP64+'5C2_LAVCA'!AQ64+'5C1H_Southwest'!AP64+'5C1G_JS Clark'!AP64+'5C1AH_BRUP'!AP64+'5C1X_Tangi'!AP64+'5C1Y_GEO'!AP64+'5C1AI_Harmony'!AP64+'5C1AJ_Athlos'!AP64+'5C1AG_Collegiate'!AP64+'5C1M_GEO Mid'!AP64+Placeholder_Tallulah!AP64</f>
        <v>0</v>
      </c>
      <c r="AR64" s="77">
        <f>'5C1B_DArbonne'!AQ64+'5C1A_Madison'!AQ64+'5C1C_Intl High'!AQ64+'5C3_UnvView'!AR64+'5C1F_L.C. Charter'!AQ64+'5C1E_LFNO'!AQ64+'5C1D_NOMMA'!AQ64+'5C1AE_Noble Minds'!AQ64+'5C1J_Jeff Chamber'!AQ64+'5C1Q_Advantage'!AQ64+'5C1AF_JCFA-Laf'!AQ64+'5C1W_Willow'!AQ64+'5C1Z_Lincoln Prep'!AQ64+'5C1AA_Laurel'!AQ64+'5C1AB_Apex'!AQ64+'5C1AC_Smothers'!AQ64+'5C1AD_Greater'!AQ64+'5C1R_Iberville'!AQ64+'5C1N_Delta'!AQ64+'5C1S_LC Col Prep'!AQ64+'5C1T_Northeast'!AQ64+'5C1U_Acadiana Ren'!AQ64+'5C1I_LA Key'!AQ64+'5C1V_Laf Ren'!AQ64+'5C1O_Impact'!AQ64+'5C1P_Vision'!AQ64+'5C2_LAVCA'!AR64+'5C1H_Southwest'!AQ64+'5C1G_JS Clark'!AQ64+'5C1AH_BRUP'!AQ64+'5C1X_Tangi'!AQ64+'5C1Y_GEO'!AQ64+'5C1AI_Harmony'!AQ64+'5C1AJ_Athlos'!AQ64+'5C1AG_Collegiate'!AQ64+'5C1M_GEO Mid'!AQ64+Placeholder_Tallulah!AQ64</f>
        <v>0</v>
      </c>
      <c r="AS64" s="77">
        <f>'5C1B_DArbonne'!AR64+'5C1A_Madison'!AR64+'5C1C_Intl High'!AR64+'5C3_UnvView'!AS64+'5C1F_L.C. Charter'!AR64+'5C1E_LFNO'!AR64+'5C1D_NOMMA'!AR64+'5C1AE_Noble Minds'!AR64+'5C1J_Jeff Chamber'!AR64+'5C1Q_Advantage'!AR64+'5C1AF_JCFA-Laf'!AR64+'5C1W_Willow'!AR64+'5C1Z_Lincoln Prep'!AR64+'5C1AA_Laurel'!AR64+'5C1AB_Apex'!AR64+'5C1AC_Smothers'!AR64+'5C1AD_Greater'!AR64+'5C1R_Iberville'!AR64+'5C1N_Delta'!AR64+'5C1S_LC Col Prep'!AR64+'5C1T_Northeast'!AR64+'5C1U_Acadiana Ren'!AR64+'5C1I_LA Key'!AR64+'5C1V_Laf Ren'!AR64+'5C1O_Impact'!AR64+'5C1P_Vision'!AR64+'5C2_LAVCA'!AS64+'5C1H_Southwest'!AR64+'5C1G_JS Clark'!AR64+'5C1AH_BRUP'!AR64+'5C1X_Tangi'!AR64+'5C1Y_GEO'!AR64+'5C1AI_Harmony'!AR64+'5C1AJ_Athlos'!AR64+'5C1AG_Collegiate'!AR64+'5C1M_GEO Mid'!AR64+Placeholder_Tallulah!AR64</f>
        <v>0</v>
      </c>
      <c r="AT64" s="90">
        <f>'5C1B_DArbonne'!AS64+'5C1A_Madison'!AS64+'5C1C_Intl High'!AS64+'5C3_UnvView'!AT64+'5C1F_L.C. Charter'!AS64+'5C1E_LFNO'!AS64+'5C1D_NOMMA'!AS64+'5C1AE_Noble Minds'!AS64+'5C1J_Jeff Chamber'!AS64+'5C1Q_Advantage'!AS64+'5C1AF_JCFA-Laf'!AS64+'5C1W_Willow'!AS64+'5C1Z_Lincoln Prep'!AS64+'5C1AA_Laurel'!AS64+'5C1AB_Apex'!AS64+'5C1AC_Smothers'!AS64+'5C1AD_Greater'!AS64+'5C1R_Iberville'!AS64+'5C1N_Delta'!AS64+'5C1S_LC Col Prep'!AS64+'5C1T_Northeast'!AS64+'5C1U_Acadiana Ren'!AS64+'5C1I_LA Key'!AS64+'5C1V_Laf Ren'!AS64+'5C1O_Impact'!AS64+'5C1P_Vision'!AS64+'5C2_LAVCA'!AT64+'5C1H_Southwest'!AS64+'5C1G_JS Clark'!AS64+'5C1AH_BRUP'!AS64+'5C1X_Tangi'!AS64+'5C1Y_GEO'!AS64+'5C1AI_Harmony'!AS64+'5C1AJ_Athlos'!AS64+'5C1AG_Collegiate'!AS64+'5C1M_GEO Mid'!AS64+Placeholder_Tallulah!AS64</f>
        <v>10922</v>
      </c>
      <c r="AU64" s="78">
        <f t="shared" si="1"/>
        <v>0</v>
      </c>
      <c r="AV64" s="87">
        <f t="shared" si="2"/>
        <v>10922</v>
      </c>
      <c r="AW64" s="189"/>
      <c r="AX64" s="74" t="e">
        <f>'5C1B_DArbonne'!AU64+'5C1A_Madison'!AU64+'5C1C_Intl High'!AU64+'5C3_UnvView'!AV64+'5C1F_L.C. Charter'!AU64+'5C1E_LFNO'!AU64+'5C1D_NOMMA'!AU64+'5C1AE_Noble Minds'!AU64+'5C1J_Jeff Chamber'!AU64+'5C1Q_Advantage'!AU64+'5C1AF_JCFA-Laf'!AU64+'5C1W_Willow'!AU64+'5C1Z_Lincoln Prep'!AU64+'5C1AA_Laurel'!AU64+'5C1AB_Apex'!AU64+'5C1AC_Smothers'!AU64+'5C1AD_Greater'!AU64+'5C1R_Iberville'!AU64+'5C1N_Delta'!AU64+'5C1S_LC Col Prep'!AU64+'5C1T_Northeast'!AU64+'5C1U_Acadiana Ren'!AU64+'5C1I_LA Key'!AU64+'5C1V_Laf Ren'!AU64+'5C1O_Impact'!AU64+'5C1P_Vision'!AU64+'5C2_LAVCA'!AV64+'5C1H_Southwest'!AU64+'5C1G_JS Clark'!AU64+'5C1AH_BRUP'!AU64+'5C1X_Tangi'!AU64+'5C1Y_GEO'!AU64+'5C1AI_Harmony'!AU64+'5C1AJ_Athlos'!AU64+'5C1AG_Collegiate'!AU64+'5C1M_GEO Mid'!AU64+Placeholder_Tallulah!#REF!</f>
        <v>#REF!</v>
      </c>
      <c r="AY64" s="74">
        <f t="shared" si="3"/>
        <v>0</v>
      </c>
      <c r="AZ64" s="74" t="e">
        <f t="shared" si="4"/>
        <v>#REF!</v>
      </c>
    </row>
    <row r="65" spans="1:52" ht="16.149999999999999" customHeight="1" x14ac:dyDescent="0.2">
      <c r="A65" s="54">
        <v>59</v>
      </c>
      <c r="B65" s="55" t="s">
        <v>64</v>
      </c>
      <c r="C65" s="319">
        <f>'5C1B_DArbonne'!C65+'5C1A_Madison'!C65+'5C1C_Intl High'!C65+'5C3_UnvView'!C65+'5C1F_L.C. Charter'!C65+'5C1E_LFNO'!C65+'5C1D_NOMMA'!C65+'5C1AE_Noble Minds'!C65+'5C1J_Jeff Chamber'!C65+'5C1Q_Advantage'!C65+'5C1AF_JCFA-Laf'!C65+'5C1W_Willow'!C65+'5C1Z_Lincoln Prep'!C65+'5C1AA_Laurel'!C65+'5C1AB_Apex'!C65+'5C1AC_Smothers'!C65+'5C1AD_Greater'!C65+'5C1R_Iberville'!C65+'5C1N_Delta'!C65+'5C1S_LC Col Prep'!C65+'5C1T_Northeast'!C65+'5C1U_Acadiana Ren'!C65+'5C1I_LA Key'!C65+'5C1V_Laf Ren'!C65+'5C1O_Impact'!C65+'5C1P_Vision'!C65+'5C2_LAVCA'!C65+'5C1H_Southwest'!C65+'5C1G_JS Clark'!C65+'5C1AH_BRUP'!C65+'5C1X_Tangi'!C65+'5C1Y_GEO'!C65+'5C1AI_Harmony'!C65+'5C1AJ_Athlos'!C65+'5C1AG_Collegiate'!C65+'5C1M_GEO Mid'!C65+Placeholder_Tallulah!C65</f>
        <v>0</v>
      </c>
      <c r="D65" s="56">
        <f>'Source Data'!H65</f>
        <v>5144.4669727805904</v>
      </c>
      <c r="E65" s="74">
        <f>'5C1B_DArbonne'!E65+'5C1A_Madison'!E65+'5C1C_Intl High'!E65+'5C3_UnvView'!E65+'5C1F_L.C. Charter'!E65+'5C1E_LFNO'!E65+'5C1D_NOMMA'!E65+'5C1AE_Noble Minds'!E65+'5C1J_Jeff Chamber'!E65+'5C1Q_Advantage'!E65+'5C1AF_JCFA-Laf'!E65+'5C1W_Willow'!E65+'5C1Z_Lincoln Prep'!E65+'5C1AA_Laurel'!E65+'5C1AB_Apex'!E65+'5C1AC_Smothers'!E65+'5C1AD_Greater'!E65+'5C1R_Iberville'!E65+'5C1N_Delta'!E65+'5C1S_LC Col Prep'!E65+'5C1T_Northeast'!E65+'5C1U_Acadiana Ren'!E65+'5C1I_LA Key'!E65+'5C1V_Laf Ren'!E65+'5C1O_Impact'!E65+'5C1P_Vision'!E65+'5C2_LAVCA'!E65+'5C1H_Southwest'!E65+'5C1G_JS Clark'!E65+'5C1AH_BRUP'!E65+'5C1X_Tangi'!E65+'5C1Y_GEO'!E65+'5C1AI_Harmony'!E65+'5C1AJ_Athlos'!E65+'5C1AG_Collegiate'!E65+'5C1M_GEO Mid'!E65+Placeholder_Tallulah!E65</f>
        <v>0</v>
      </c>
      <c r="F65" s="337">
        <f>'5C1B_DArbonne'!F65+'5C1A_Madison'!F65+'5C1C_Intl High'!F65+'5C3_UnvView'!F65+'5C1F_L.C. Charter'!F65+'5C1E_LFNO'!F65+'5C1D_NOMMA'!F65+'5C1AE_Noble Minds'!F65+'5C1J_Jeff Chamber'!F65+'5C1Q_Advantage'!F65+'5C1AF_JCFA-Laf'!F65+'5C1W_Willow'!F65+'5C1Z_Lincoln Prep'!F65+'5C1AA_Laurel'!F65+'5C1AB_Apex'!F65+'5C1AC_Smothers'!F65+'5C1AD_Greater'!F65+'5C1R_Iberville'!F65+'5C1N_Delta'!F65+'5C1S_LC Col Prep'!F65+'5C1T_Northeast'!F65+'5C1U_Acadiana Ren'!F65+'5C1I_LA Key'!F65+'5C1V_Laf Ren'!F65+'5C1O_Impact'!F65+'5C1P_Vision'!F65+'5C2_LAVCA'!F65+'5C1H_Southwest'!F65+'5C1G_JS Clark'!F65+'5C1AH_BRUP'!F65+'5C1X_Tangi'!F65+'5C1Y_GEO'!F65+'5C1AI_Harmony'!F65+'5C1AJ_Athlos'!F65+'5C1AG_Collegiate'!F65+'5C1M_GEO Mid'!F65+Placeholder_Tallulah!F65</f>
        <v>0</v>
      </c>
      <c r="G65" s="56">
        <f>'Source Data'!I65</f>
        <v>778.80539593788717</v>
      </c>
      <c r="H65" s="74">
        <f>'5C1B_DArbonne'!H65+'5C1A_Madison'!H65+'5C1C_Intl High'!H65+'5C3_UnvView'!H65+'5C1F_L.C. Charter'!H65+'5C1E_LFNO'!H65+'5C1D_NOMMA'!H65+'5C1AE_Noble Minds'!H65+'5C1J_Jeff Chamber'!H65+'5C1Q_Advantage'!H65+'5C1AF_JCFA-Laf'!H65+'5C1W_Willow'!H65+'5C1Z_Lincoln Prep'!H65+'5C1AA_Laurel'!H65+'5C1AB_Apex'!H65+'5C1AC_Smothers'!H65+'5C1AD_Greater'!H65+'5C1R_Iberville'!H65+'5C1N_Delta'!H65+'5C1S_LC Col Prep'!H65+'5C1T_Northeast'!H65+'5C1U_Acadiana Ren'!H65+'5C1I_LA Key'!H65+'5C1V_Laf Ren'!H65+'5C1O_Impact'!H65+'5C1P_Vision'!H65+'5C2_LAVCA'!H65+'5C1H_Southwest'!H65+'5C1G_JS Clark'!H65+'5C1AH_BRUP'!H65+'5C1X_Tangi'!H65+'5C1Y_GEO'!H65+'5C1AI_Harmony'!H65+'5C1AJ_Athlos'!H65+'5C1AG_Collegiate'!H65+'5C1M_GEO Mid'!H65+Placeholder_Tallulah!H65</f>
        <v>0</v>
      </c>
      <c r="I65" s="337">
        <f>'5C1B_DArbonne'!I65+'5C1A_Madison'!I65+'5C1C_Intl High'!I65+'5C3_UnvView'!I65+'5C1F_L.C. Charter'!I65+'5C1E_LFNO'!I65+'5C1D_NOMMA'!I65+'5C1AE_Noble Minds'!I65+'5C1J_Jeff Chamber'!I65+'5C1Q_Advantage'!I65+'5C1AF_JCFA-Laf'!I65+'5C1W_Willow'!I65+'5C1Z_Lincoln Prep'!I65+'5C1AA_Laurel'!I65+'5C1AB_Apex'!I65+'5C1AC_Smothers'!I65+'5C1AD_Greater'!I65+'5C1R_Iberville'!I65+'5C1N_Delta'!I65+'5C1S_LC Col Prep'!I65+'5C1T_Northeast'!I65+'5C1U_Acadiana Ren'!I65+'5C1I_LA Key'!I65+'5C1V_Laf Ren'!I65+'5C1O_Impact'!I65+'5C1P_Vision'!I65+'5C2_LAVCA'!I65+'5C1H_Southwest'!I65+'5C1G_JS Clark'!I65+'5C1AH_BRUP'!I65+'5C1X_Tangi'!I65+'5C1Y_GEO'!I65+'5C1AI_Harmony'!I65+'5C1AJ_Athlos'!I65+'5C1AG_Collegiate'!I65+'5C1M_GEO Mid'!I65+Placeholder_Tallulah!I65</f>
        <v>0</v>
      </c>
      <c r="J65" s="56">
        <f>'Source Data'!J65</f>
        <v>212.40147161942375</v>
      </c>
      <c r="K65" s="74">
        <f>'5C1B_DArbonne'!K65+'5C1A_Madison'!K65+'5C1C_Intl High'!K65+'5C3_UnvView'!K65+'5C1F_L.C. Charter'!K65+'5C1E_LFNO'!K65+'5C1D_NOMMA'!K65+'5C1AE_Noble Minds'!K65+'5C1J_Jeff Chamber'!K65+'5C1Q_Advantage'!K65+'5C1AF_JCFA-Laf'!K65+'5C1W_Willow'!K65+'5C1Z_Lincoln Prep'!K65+'5C1AA_Laurel'!K65+'5C1AB_Apex'!K65+'5C1AC_Smothers'!K65+'5C1AD_Greater'!K65+'5C1R_Iberville'!K65+'5C1N_Delta'!K65+'5C1S_LC Col Prep'!K65+'5C1T_Northeast'!K65+'5C1U_Acadiana Ren'!K65+'5C1I_LA Key'!K65+'5C1V_Laf Ren'!K65+'5C1O_Impact'!K65+'5C1P_Vision'!K65+'5C2_LAVCA'!K65+'5C1H_Southwest'!K65+'5C1G_JS Clark'!K65+'5C1AH_BRUP'!K65+'5C1X_Tangi'!K65+'5C1Y_GEO'!K65+'5C1AI_Harmony'!K65+'5C1AJ_Athlos'!K65+'5C1AG_Collegiate'!K65+'5C1M_GEO Mid'!K65+Placeholder_Tallulah!K65</f>
        <v>0</v>
      </c>
      <c r="L65" s="337">
        <f>'5C1B_DArbonne'!L65+'5C1A_Madison'!L65+'5C1C_Intl High'!L65+'5C3_UnvView'!L65+'5C1F_L.C. Charter'!L65+'5C1E_LFNO'!L65+'5C1D_NOMMA'!L65+'5C1AE_Noble Minds'!L65+'5C1J_Jeff Chamber'!L65+'5C1Q_Advantage'!L65+'5C1AF_JCFA-Laf'!L65+'5C1W_Willow'!L65+'5C1Z_Lincoln Prep'!L65+'5C1AA_Laurel'!L65+'5C1AB_Apex'!L65+'5C1AC_Smothers'!L65+'5C1AD_Greater'!L65+'5C1R_Iberville'!L65+'5C1N_Delta'!L65+'5C1S_LC Col Prep'!L65+'5C1T_Northeast'!L65+'5C1U_Acadiana Ren'!L65+'5C1I_LA Key'!L65+'5C1V_Laf Ren'!L65+'5C1O_Impact'!L65+'5C1P_Vision'!L65+'5C2_LAVCA'!L65+'5C1H_Southwest'!L65+'5C1G_JS Clark'!L65+'5C1AH_BRUP'!L65+'5C1X_Tangi'!L65+'5C1Y_GEO'!L65+'5C1AI_Harmony'!L65+'5C1AJ_Athlos'!L65+'5C1AG_Collegiate'!L65+'5C1M_GEO Mid'!L65+Placeholder_Tallulah!L65</f>
        <v>0</v>
      </c>
      <c r="M65" s="56">
        <f>'Source Data'!K65</f>
        <v>5310.0367904855939</v>
      </c>
      <c r="N65" s="74">
        <f>'5C1B_DArbonne'!N65+'5C1A_Madison'!N65+'5C1C_Intl High'!N65+'5C3_UnvView'!N65+'5C1F_L.C. Charter'!N65+'5C1E_LFNO'!N65+'5C1D_NOMMA'!N65+'5C1AE_Noble Minds'!N65+'5C1J_Jeff Chamber'!N65+'5C1Q_Advantage'!N65+'5C1AF_JCFA-Laf'!N65+'5C1W_Willow'!N65+'5C1Z_Lincoln Prep'!N65+'5C1AA_Laurel'!N65+'5C1AB_Apex'!N65+'5C1AC_Smothers'!N65+'5C1AD_Greater'!N65+'5C1R_Iberville'!N65+'5C1N_Delta'!N65+'5C1S_LC Col Prep'!N65+'5C1T_Northeast'!N65+'5C1U_Acadiana Ren'!N65+'5C1I_LA Key'!N65+'5C1V_Laf Ren'!N65+'5C1O_Impact'!N65+'5C1P_Vision'!N65+'5C2_LAVCA'!N65+'5C1H_Southwest'!N65+'5C1G_JS Clark'!N65+'5C1AH_BRUP'!N65+'5C1X_Tangi'!N65+'5C1Y_GEO'!N65+'5C1AI_Harmony'!N65+'5C1AJ_Athlos'!N65+'5C1AG_Collegiate'!N65+'5C1M_GEO Mid'!N65+Placeholder_Tallulah!N65</f>
        <v>0</v>
      </c>
      <c r="O65" s="337">
        <f>'5C1B_DArbonne'!O65+'5C1A_Madison'!O65+'5C1C_Intl High'!O65+'5C3_UnvView'!O65+'5C1F_L.C. Charter'!O65+'5C1E_LFNO'!O65+'5C1D_NOMMA'!O65+'5C1AE_Noble Minds'!O65+'5C1J_Jeff Chamber'!O65+'5C1Q_Advantage'!O65+'5C1AF_JCFA-Laf'!O65+'5C1W_Willow'!O65+'5C1Z_Lincoln Prep'!O65+'5C1AA_Laurel'!O65+'5C1AB_Apex'!O65+'5C1AC_Smothers'!O65+'5C1AD_Greater'!O65+'5C1R_Iberville'!O65+'5C1N_Delta'!O65+'5C1S_LC Col Prep'!O65+'5C1T_Northeast'!O65+'5C1U_Acadiana Ren'!O65+'5C1I_LA Key'!O65+'5C1V_Laf Ren'!O65+'5C1O_Impact'!O65+'5C1P_Vision'!O65+'5C2_LAVCA'!O65+'5C1H_Southwest'!O65+'5C1G_JS Clark'!O65+'5C1AH_BRUP'!O65+'5C1X_Tangi'!O65+'5C1Y_GEO'!O65+'5C1AI_Harmony'!O65+'5C1AJ_Athlos'!O65+'5C1AG_Collegiate'!O65+'5C1M_GEO Mid'!O65+Placeholder_Tallulah!O65</f>
        <v>0</v>
      </c>
      <c r="P65" s="56">
        <f>'Source Data'!L65</f>
        <v>2124.0147161942373</v>
      </c>
      <c r="Q65" s="74">
        <f>'5C1B_DArbonne'!Q65+'5C1A_Madison'!Q65+'5C1C_Intl High'!Q65+'5C3_UnvView'!Q65+'5C1F_L.C. Charter'!Q65+'5C1E_LFNO'!Q65+'5C1D_NOMMA'!Q65+'5C1AE_Noble Minds'!Q65+'5C1J_Jeff Chamber'!Q65+'5C1Q_Advantage'!Q65+'5C1AF_JCFA-Laf'!Q65+'5C1W_Willow'!Q65+'5C1Z_Lincoln Prep'!Q65+'5C1AA_Laurel'!Q65+'5C1AB_Apex'!Q65+'5C1AC_Smothers'!Q65+'5C1AD_Greater'!Q65+'5C1R_Iberville'!Q65+'5C1N_Delta'!Q65+'5C1S_LC Col Prep'!Q65+'5C1T_Northeast'!Q65+'5C1U_Acadiana Ren'!Q65+'5C1I_LA Key'!Q65+'5C1V_Laf Ren'!Q65+'5C1O_Impact'!Q65+'5C1P_Vision'!Q65+'5C2_LAVCA'!Q65+'5C1H_Southwest'!Q65+'5C1G_JS Clark'!Q65+'5C1AH_BRUP'!Q65+'5C1X_Tangi'!Q65+'5C1Y_GEO'!Q65+'5C1AI_Harmony'!Q65+'5C1AJ_Athlos'!Q65+'5C1AG_Collegiate'!Q65+'5C1M_GEO Mid'!Q65+Placeholder_Tallulah!Q65</f>
        <v>0</v>
      </c>
      <c r="R65" s="93">
        <f>'5C1B_DArbonne'!R65+'5C1A_Madison'!R65+'5C1C_Intl High'!R65+'5C3_UnvView'!R65+'5C1F_L.C. Charter'!R65+'5C1E_LFNO'!R65+'5C1D_NOMMA'!R65+'5C1AE_Noble Minds'!R65+'5C1J_Jeff Chamber'!R65+'5C1Q_Advantage'!R65+'5C1AF_JCFA-Laf'!R65+'5C1W_Willow'!R65+'5C1Z_Lincoln Prep'!R65+'5C1AA_Laurel'!R65+'5C1AB_Apex'!R65+'5C1AC_Smothers'!R65+'5C1AD_Greater'!R65+'5C1R_Iberville'!R65+'5C1N_Delta'!R65+'5C1S_LC Col Prep'!R65+'5C1T_Northeast'!R65+'5C1U_Acadiana Ren'!R65+'5C1I_LA Key'!R65+'5C1V_Laf Ren'!R65+'5C1O_Impact'!R65+'5C1P_Vision'!R65+'5C2_LAVCA'!R65+'5C1H_Southwest'!R65+'5C1G_JS Clark'!R65+'5C1AH_BRUP'!R65+'5C1X_Tangi'!R65+'5C1Y_GEO'!R65+'5C1AI_Harmony'!R65+'5C1AJ_Athlos'!R65+'5C1AG_Collegiate'!R65+'5C1M_GEO Mid'!R65+Placeholder_Tallulah!R65</f>
        <v>261495</v>
      </c>
      <c r="S65" s="1373">
        <f>'5C3_UnvView'!S65+'5C2_LAVCA'!S65</f>
        <v>29055</v>
      </c>
      <c r="T65" s="56">
        <f>'5C1B_DArbonne'!S65+'5C1A_Madison'!S65+'5C1C_Intl High'!S65+'5C3_UnvView'!T65+'5C1F_L.C. Charter'!S65+'5C1E_LFNO'!S65+'5C1D_NOMMA'!S65+'5C1AE_Noble Minds'!S65+'5C1J_Jeff Chamber'!S65+'5C1Q_Advantage'!S65+'5C1AF_JCFA-Laf'!S65+'5C1W_Willow'!S65+'5C1Z_Lincoln Prep'!S65+'5C1AA_Laurel'!S65+'5C1AB_Apex'!S65+'5C1AC_Smothers'!S65+'5C1AD_Greater'!S65+'5C1R_Iberville'!S65+'5C1N_Delta'!S65+'5C1S_LC Col Prep'!S65+'5C1T_Northeast'!S65+'5C1U_Acadiana Ren'!S65+'5C1I_LA Key'!S65+'5C1V_Laf Ren'!S65+'5C1O_Impact'!S65+'5C1P_Vision'!S65+'5C2_LAVCA'!T65+'5C1H_Southwest'!S65+'5C1G_JS Clark'!S65+'5C1AH_BRUP'!S65+'5C1X_Tangi'!S65+'5C1Y_GEO'!S65+'5C1AI_Harmony'!S65+'5C1AJ_Athlos'!S65+'5C1AG_Collegiate'!S65+'5C1M_GEO Mid'!S65+Placeholder_Tallulah!S65</f>
        <v>0</v>
      </c>
      <c r="U65" s="56">
        <f>'5C1B_DArbonne'!T65+'5C1A_Madison'!T65+'5C1C_Intl High'!T65+'5C3_UnvView'!U65+'5C1F_L.C. Charter'!T65+'5C1E_LFNO'!T65+'5C1D_NOMMA'!T65+'5C1AE_Noble Minds'!T65+'5C1J_Jeff Chamber'!T65+'5C1Q_Advantage'!T65+'5C1AF_JCFA-Laf'!T65+'5C1W_Willow'!T65+'5C1Z_Lincoln Prep'!T65+'5C1AA_Laurel'!T65+'5C1AB_Apex'!T65+'5C1AC_Smothers'!T65+'5C1AD_Greater'!T65+'5C1R_Iberville'!T65+'5C1N_Delta'!T65+'5C1S_LC Col Prep'!T65+'5C1T_Northeast'!T65+'5C1U_Acadiana Ren'!T65+'5C1I_LA Key'!T65+'5C1V_Laf Ren'!T65+'5C1O_Impact'!T65+'5C1P_Vision'!T65+'5C2_LAVCA'!U65+'5C1H_Southwest'!T65+'5C1G_JS Clark'!T65+'5C1AH_BRUP'!T65+'5C1X_Tangi'!T65+'5C1Y_GEO'!T65+'5C1AI_Harmony'!T65+'5C1AJ_Athlos'!T65+'5C1AG_Collegiate'!T65+'5C1M_GEO Mid'!T65+Placeholder_Tallulah!T65</f>
        <v>0</v>
      </c>
      <c r="V65" s="57">
        <f>'5C1B_DArbonne'!U65+'5C1A_Madison'!U65+'5C1C_Intl High'!U65+'5C3_UnvView'!V65+'5C1F_L.C. Charter'!U65+'5C1E_LFNO'!U65+'5C1D_NOMMA'!U65+'5C1AE_Noble Minds'!U65+'5C1J_Jeff Chamber'!U65+'5C1Q_Advantage'!U65+'5C1AF_JCFA-Laf'!U65+'5C1W_Willow'!U65+'5C1Z_Lincoln Prep'!U65+'5C1AA_Laurel'!U65+'5C1AB_Apex'!U65+'5C1AC_Smothers'!U65+'5C1AD_Greater'!U65+'5C1R_Iberville'!U65+'5C1N_Delta'!U65+'5C1S_LC Col Prep'!U65+'5C1T_Northeast'!U65+'5C1U_Acadiana Ren'!U65+'5C1I_LA Key'!U65+'5C1V_Laf Ren'!U65+'5C1O_Impact'!U65+'5C1P_Vision'!U65+'5C2_LAVCA'!V65+'5C1H_Southwest'!U65+'5C1G_JS Clark'!U65+'5C1AH_BRUP'!U65+'5C1X_Tangi'!U65+'5C1Y_GEO'!U65+'5C1AI_Harmony'!U65+'5C1AJ_Athlos'!U65+'5C1AG_Collegiate'!U65+'5C1M_GEO Mid'!U65+Placeholder_Tallulah!U65</f>
        <v>0</v>
      </c>
      <c r="W65" s="93">
        <f>'5C1B_DArbonne'!V65+'5C1A_Madison'!V65+'5C1C_Intl High'!V65+'5C3_UnvView'!W65+'5C1F_L.C. Charter'!V65+'5C1E_LFNO'!V65+'5C1D_NOMMA'!V65+'5C1AE_Noble Minds'!V65+'5C1J_Jeff Chamber'!V65+'5C1Q_Advantage'!V65+'5C1AF_JCFA-Laf'!V65+'5C1W_Willow'!V65+'5C1Z_Lincoln Prep'!V65+'5C1AA_Laurel'!V65+'5C1AB_Apex'!V65+'5C1AC_Smothers'!V65+'5C1AD_Greater'!V65+'5C1R_Iberville'!V65+'5C1N_Delta'!V65+'5C1S_LC Col Prep'!V65+'5C1T_Northeast'!V65+'5C1U_Acadiana Ren'!V65+'5C1I_LA Key'!V65+'5C1V_Laf Ren'!V65+'5C1O_Impact'!V65+'5C1P_Vision'!V65+'5C2_LAVCA'!W65+'5C1H_Southwest'!V65+'5C1G_JS Clark'!V65+'5C1AH_BRUP'!V65+'5C1X_Tangi'!V65+'5C1Y_GEO'!V65+'5C1AI_Harmony'!V65+'5C1AJ_Athlos'!V65+'5C1AG_Collegiate'!V65+'5C1M_GEO Mid'!V65+Placeholder_Tallulah!V65</f>
        <v>0</v>
      </c>
      <c r="X65" s="74">
        <f>'5C1B_DArbonne'!W65+'5C1A_Madison'!W65+'5C1C_Intl High'!W65+'5C3_UnvView'!X65+'5C1F_L.C. Charter'!W65+'5C1E_LFNO'!W65+'5C1D_NOMMA'!W65+'5C1AE_Noble Minds'!W65+'5C1J_Jeff Chamber'!W65+'5C1Q_Advantage'!W65+'5C1AF_JCFA-Laf'!W65+'5C1W_Willow'!W65+'5C1Z_Lincoln Prep'!W65+'5C1AA_Laurel'!W65+'5C1AB_Apex'!W65+'5C1AC_Smothers'!W65+'5C1AD_Greater'!W65+'5C1R_Iberville'!W65+'5C1N_Delta'!W65+'5C1S_LC Col Prep'!W65+'5C1T_Northeast'!W65+'5C1U_Acadiana Ren'!W65+'5C1I_LA Key'!W65+'5C1V_Laf Ren'!W65+'5C1O_Impact'!W65+'5C1P_Vision'!W65+'5C2_LAVCA'!X65+'5C1H_Southwest'!W65+'5C1G_JS Clark'!W65+'5C1AH_BRUP'!W65+'5C1X_Tangi'!W65+'5C1Y_GEO'!W65+'5C1AI_Harmony'!W65+'5C1AJ_Athlos'!W65+'5C1AG_Collegiate'!W65+'5C1M_GEO Mid'!W65+Placeholder_Tallulah!W65</f>
        <v>0</v>
      </c>
      <c r="Y65" s="93">
        <f>'5C1B_DArbonne'!X65+'5C1A_Madison'!X65+'5C1C_Intl High'!X65+'5C3_UnvView'!Y65+'5C1F_L.C. Charter'!X65+'5C1E_LFNO'!X65+'5C1D_NOMMA'!X65+'5C1AE_Noble Minds'!X65+'5C1J_Jeff Chamber'!X65+'5C1Q_Advantage'!X65+'5C1AF_JCFA-Laf'!X65+'5C1W_Willow'!X65+'5C1Z_Lincoln Prep'!X65+'5C1AA_Laurel'!X65+'5C1AB_Apex'!X65+'5C1AC_Smothers'!X65+'5C1AD_Greater'!X65+'5C1R_Iberville'!X65+'5C1N_Delta'!X65+'5C1S_LC Col Prep'!X65+'5C1T_Northeast'!X65+'5C1U_Acadiana Ren'!X65+'5C1I_LA Key'!X65+'5C1V_Laf Ren'!X65+'5C1O_Impact'!X65+'5C1P_Vision'!X65+'5C2_LAVCA'!Y65+'5C1H_Southwest'!X65+'5C1G_JS Clark'!X65+'5C1AH_BRUP'!X65+'5C1X_Tangi'!X65+'5C1Y_GEO'!X65+'5C1AI_Harmony'!X65+'5C1AJ_Athlos'!X65+'5C1AG_Collegiate'!X65+'5C1M_GEO Mid'!X65+Placeholder_Tallulah!X65</f>
        <v>0</v>
      </c>
      <c r="Z65" s="56">
        <f>'5C1B_DArbonne'!Y65+'5C1A_Madison'!Y65+'5C1C_Intl High'!Y65+'5C3_UnvView'!Z65+'5C1F_L.C. Charter'!Y65+'5C1E_LFNO'!Y65+'5C1D_NOMMA'!Y65+'5C1AE_Noble Minds'!Y65+'5C1J_Jeff Chamber'!Y65+'5C1Q_Advantage'!Y65+'5C1AF_JCFA-Laf'!Y65+'5C1W_Willow'!Y65+'5C1Z_Lincoln Prep'!Y65+'5C1AA_Laurel'!Y65+'5C1AB_Apex'!Y65+'5C1AC_Smothers'!Y65+'5C1AD_Greater'!Y65+'5C1R_Iberville'!Y65+'5C1N_Delta'!Y65+'5C1S_LC Col Prep'!Y65+'5C1T_Northeast'!Y65+'5C1U_Acadiana Ren'!Y65+'5C1I_LA Key'!Y65+'5C1V_Laf Ren'!Y65+'5C1O_Impact'!Y65+'5C1P_Vision'!Y65+'5C2_LAVCA'!Z65+'5C1H_Southwest'!Y65+'5C1G_JS Clark'!Y65+'5C1AH_BRUP'!Y65+'5C1X_Tangi'!Y65+'5C1Y_GEO'!Y65+'5C1AI_Harmony'!Y65+'5C1AJ_Athlos'!Y65+'5C1AG_Collegiate'!Y65+'5C1M_GEO Mid'!Y65+Placeholder_Tallulah!Y65</f>
        <v>0</v>
      </c>
      <c r="AA65" s="93">
        <f>'5C1B_DArbonne'!Z65+'5C1A_Madison'!Z65+'5C1C_Intl High'!Z65+'5C3_UnvView'!AA65+'5C1F_L.C. Charter'!Z65+'5C1E_LFNO'!Z65+'5C1D_NOMMA'!Z65+'5C1AE_Noble Minds'!Z65+'5C1J_Jeff Chamber'!Z65+'5C1Q_Advantage'!Z65+'5C1AF_JCFA-Laf'!Z65+'5C1W_Willow'!Z65+'5C1Z_Lincoln Prep'!Z65+'5C1AA_Laurel'!Z65+'5C1AB_Apex'!Z65+'5C1AC_Smothers'!Z65+'5C1AD_Greater'!Z65+'5C1R_Iberville'!Z65+'5C1N_Delta'!Z65+'5C1S_LC Col Prep'!Z65+'5C1T_Northeast'!Z65+'5C1U_Acadiana Ren'!Z65+'5C1I_LA Key'!Z65+'5C1V_Laf Ren'!Z65+'5C1O_Impact'!Z65+'5C1P_Vision'!Z65+'5C2_LAVCA'!AA65+'5C1H_Southwest'!Z65+'5C1G_JS Clark'!Z65+'5C1AH_BRUP'!Z65+'5C1X_Tangi'!Z65+'5C1Y_GEO'!Z65+'5C1AI_Harmony'!Z65+'5C1AJ_Athlos'!Z65+'5C1AG_Collegiate'!Z65+'5C1M_GEO Mid'!Z65+Placeholder_Tallulah!Z65</f>
        <v>0</v>
      </c>
      <c r="AB65" s="56">
        <f>'5C1B_DArbonne'!AA65+'5C1A_Madison'!AA65+'5C1C_Intl High'!AA65+'5C3_UnvView'!AB65+'5C1F_L.C. Charter'!AA65+'5C1E_LFNO'!AA65+'5C1D_NOMMA'!AA65+'5C1AE_Noble Minds'!AA65+'5C1J_Jeff Chamber'!AA65+'5C1Q_Advantage'!AA65+'5C1AF_JCFA-Laf'!AA65+'5C1W_Willow'!AA65+'5C1Z_Lincoln Prep'!AA65+'5C1AA_Laurel'!AA65+'5C1AB_Apex'!AA65+'5C1AC_Smothers'!AA65+'5C1AD_Greater'!AA65+'5C1R_Iberville'!AA65+'5C1N_Delta'!AA65+'5C1S_LC Col Prep'!AA65+'5C1T_Northeast'!AA65+'5C1U_Acadiana Ren'!AA65+'5C1I_LA Key'!AA65+'5C1V_Laf Ren'!AA65+'5C1O_Impact'!AA65+'5C1P_Vision'!AA65+'5C2_LAVCA'!AB65+'5C1H_Southwest'!AA65+'5C1G_JS Clark'!AA65+'5C1AH_BRUP'!AA65+'5C1X_Tangi'!AA65+'5C1Y_GEO'!AA65+'5C1AI_Harmony'!AA65+'5C1AJ_Athlos'!AA65+'5C1AG_Collegiate'!AA65+'5C1M_GEO Mid'!AA65+Placeholder_Tallulah!AA65</f>
        <v>0</v>
      </c>
      <c r="AC65" s="56">
        <f>'5C1B_DArbonne'!AB65+'5C1A_Madison'!AB65+'5C1C_Intl High'!AB65+'5C3_UnvView'!AC65+'5C1F_L.C. Charter'!AB65+'5C1E_LFNO'!AB65+'5C1D_NOMMA'!AB65+'5C1AE_Noble Minds'!AB65+'5C1J_Jeff Chamber'!AB65+'5C1Q_Advantage'!AB65+'5C1AF_JCFA-Laf'!AB65+'5C1W_Willow'!AB65+'5C1Z_Lincoln Prep'!AB65+'5C1AA_Laurel'!AB65+'5C1AB_Apex'!AB65+'5C1AC_Smothers'!AB65+'5C1AD_Greater'!AB65+'5C1R_Iberville'!AB65+'5C1N_Delta'!AB65+'5C1S_LC Col Prep'!AB65+'5C1T_Northeast'!AB65+'5C1U_Acadiana Ren'!AB65+'5C1I_LA Key'!AB65+'5C1V_Laf Ren'!AB65+'5C1O_Impact'!AB65+'5C1P_Vision'!AB65+'5C2_LAVCA'!AC65+'5C1H_Southwest'!AB65+'5C1G_JS Clark'!AB65+'5C1AH_BRUP'!AB65+'5C1X_Tangi'!AB65+'5C1Y_GEO'!AB65+'5C1AI_Harmony'!AB65+'5C1AJ_Athlos'!AB65+'5C1AG_Collegiate'!AB65+'5C1M_GEO Mid'!AB65+Placeholder_Tallulah!AB65</f>
        <v>0</v>
      </c>
      <c r="AD65" s="93">
        <f>'5C1B_DArbonne'!AC65+'5C1A_Madison'!AC65+'5C1C_Intl High'!AC65+'5C3_UnvView'!AD65+'5C1F_L.C. Charter'!AC65+'5C1E_LFNO'!AC65+'5C1D_NOMMA'!AC65+'5C1AE_Noble Minds'!AC65+'5C1J_Jeff Chamber'!AC65+'5C1Q_Advantage'!AC65+'5C1AF_JCFA-Laf'!AC65+'5C1W_Willow'!AC65+'5C1Z_Lincoln Prep'!AC65+'5C1AA_Laurel'!AC65+'5C1AB_Apex'!AC65+'5C1AC_Smothers'!AC65+'5C1AD_Greater'!AC65+'5C1R_Iberville'!AC65+'5C1N_Delta'!AC65+'5C1S_LC Col Prep'!AC65+'5C1T_Northeast'!AC65+'5C1U_Acadiana Ren'!AC65+'5C1I_LA Key'!AC65+'5C1V_Laf Ren'!AC65+'5C1O_Impact'!AC65+'5C1P_Vision'!AC65+'5C2_LAVCA'!AD65+'5C1H_Southwest'!AC65+'5C1G_JS Clark'!AC65+'5C1AH_BRUP'!AC65+'5C1X_Tangi'!AC65+'5C1Y_GEO'!AC65+'5C1AI_Harmony'!AC65+'5C1AJ_Athlos'!AC65+'5C1AG_Collegiate'!AC65+'5C1M_GEO Mid'!AC65+Placeholder_Tallulah!AC65</f>
        <v>0</v>
      </c>
      <c r="AE65" s="97">
        <f>'5C1B_DArbonne'!AD65+'5C1A_Madison'!AD65+'5C1C_Intl High'!AD65+'5C3_UnvView'!AE65+'5C1F_L.C. Charter'!AD65+'5C1E_LFNO'!AD65+'5C1D_NOMMA'!AD65+'5C1AE_Noble Minds'!AD65+'5C1J_Jeff Chamber'!AD65+'5C1Q_Advantage'!AD65+'5C1AF_JCFA-Laf'!AD65+'5C1W_Willow'!AD65+'5C1Z_Lincoln Prep'!AD65+'5C1AA_Laurel'!AD65+'5C1AB_Apex'!AD65+'5C1AC_Smothers'!AD65+'5C1AD_Greater'!AD65+'5C1R_Iberville'!AD65+'5C1N_Delta'!AD65+'5C1S_LC Col Prep'!AD65+'5C1T_Northeast'!AD65+'5C1U_Acadiana Ren'!AD65+'5C1I_LA Key'!AD65+'5C1V_Laf Ren'!AD65+'5C1O_Impact'!AD65+'5C1P_Vision'!AD65+'5C2_LAVCA'!AE65+'5C1H_Southwest'!AD65+'5C1G_JS Clark'!AD65+'5C1AH_BRUP'!AD65+'5C1X_Tangi'!AD65+'5C1Y_GEO'!AD65+'5C1AI_Harmony'!AD65+'5C1AJ_Athlos'!AD65+'5C1AG_Collegiate'!AD65+'5C1M_GEO Mid'!AD65+Placeholder_Tallulah!AD65</f>
        <v>0</v>
      </c>
      <c r="AF65" s="75">
        <f>'Source Data'!N65</f>
        <v>1531</v>
      </c>
      <c r="AG65" s="90">
        <f>'5C1B_DArbonne'!AF65+'5C1A_Madison'!AF65+'5C1C_Intl High'!AF65+'5C3_UnvView'!AG65+'5C1F_L.C. Charter'!AF65+'5C1E_LFNO'!AF65+'5C1D_NOMMA'!AF65+'5C1AE_Noble Minds'!AF65+'5C1J_Jeff Chamber'!AF65+'5C1Q_Advantage'!AF65+'5C1AF_JCFA-Laf'!AF65+'5C1W_Willow'!AF65+'5C1Z_Lincoln Prep'!AF65+'5C1AA_Laurel'!AF65+'5C1AB_Apex'!AF65+'5C1AC_Smothers'!AF65+'5C1AD_Greater'!AF65+'5C1R_Iberville'!AF65+'5C1N_Delta'!AF65+'5C1S_LC Col Prep'!AF65+'5C1T_Northeast'!AF65+'5C1U_Acadiana Ren'!AF65+'5C1I_LA Key'!AF65+'5C1V_Laf Ren'!AF65+'5C1O_Impact'!AF65+'5C1P_Vision'!AF65+'5C2_LAVCA'!AG65+'5C1H_Southwest'!AF65+'5C1G_JS Clark'!AF65+'5C1AH_BRUP'!AF65+'5C1X_Tangi'!AF65+'5C1Y_GEO'!AF65+'5C1AI_Harmony'!AF65+'5C1AJ_Athlos'!AF65+'5C1AG_Collegiate'!AF65+'5C1M_GEO Mid'!AF65+Placeholder_Tallulah!AF65</f>
        <v>0</v>
      </c>
      <c r="AH65" s="319">
        <f>'5C1B_DArbonne'!AG65+'5C1A_Madison'!AG65+'5C1C_Intl High'!AG65+'5C3_UnvView'!AH65+'5C1F_L.C. Charter'!AG65+'5C1E_LFNO'!AG65+'5C1D_NOMMA'!AG65+'5C1AE_Noble Minds'!AG65+'5C1J_Jeff Chamber'!AG65+'5C1Q_Advantage'!AG65+'5C1AF_JCFA-Laf'!AG65+'5C1W_Willow'!AG65+'5C1Z_Lincoln Prep'!AG65+'5C1AA_Laurel'!AG65+'5C1AB_Apex'!AG65+'5C1AC_Smothers'!AG65+'5C1AD_Greater'!AG65+'5C1R_Iberville'!AG65+'5C1N_Delta'!AG65+'5C1S_LC Col Prep'!AG65+'5C1T_Northeast'!AG65+'5C1U_Acadiana Ren'!AG65+'5C1I_LA Key'!AG65+'5C1V_Laf Ren'!AG65+'5C1O_Impact'!AG65+'5C1P_Vision'!AG65+'5C2_LAVCA'!AH65+'5C1H_Southwest'!AG65+'5C1G_JS Clark'!AG65+'5C1AH_BRUP'!AG65+'5C1X_Tangi'!AG65+'5C1Y_GEO'!AG65+'5C1AI_Harmony'!AG65+'5C1AJ_Athlos'!AG65+'5C1AG_Collegiate'!AG65+'5C1M_GEO Mid'!AG65+Placeholder_Tallulah!AG65</f>
        <v>0</v>
      </c>
      <c r="AI65" s="75">
        <f>'5C1B_DArbonne'!AH65+'5C1A_Madison'!AH65+'5C1C_Intl High'!AH65+'5C3_UnvView'!AI65+'5C1F_L.C. Charter'!AH65+'5C1E_LFNO'!AH65+'5C1D_NOMMA'!AH65+'5C1AE_Noble Minds'!AH65+'5C1J_Jeff Chamber'!AH65+'5C1Q_Advantage'!AH65+'5C1AF_JCFA-Laf'!AH65+'5C1W_Willow'!AH65+'5C1Z_Lincoln Prep'!AH65+'5C1AA_Laurel'!AH65+'5C1AB_Apex'!AH65+'5C1AC_Smothers'!AH65+'5C1AD_Greater'!AH65+'5C1R_Iberville'!AH65+'5C1N_Delta'!AH65+'5C1S_LC Col Prep'!AH65+'5C1T_Northeast'!AH65+'5C1U_Acadiana Ren'!AH65+'5C1I_LA Key'!AH65+'5C1V_Laf Ren'!AH65+'5C1O_Impact'!AH65+'5C1P_Vision'!AH65+'5C2_LAVCA'!AI65+'5C1H_Southwest'!AH65+'5C1G_JS Clark'!AH65+'5C1AH_BRUP'!AH65+'5C1X_Tangi'!AH65+'5C1Y_GEO'!AH65+'5C1AI_Harmony'!AH65+'5C1AJ_Athlos'!AH65+'5C1AG_Collegiate'!AH65+'5C1M_GEO Mid'!AH65+Placeholder_Tallulah!AH65</f>
        <v>0</v>
      </c>
      <c r="AJ65" s="319">
        <f>'5C1B_DArbonne'!AI65+'5C1A_Madison'!AI65+'5C1C_Intl High'!AI65+'5C3_UnvView'!AJ65+'5C1F_L.C. Charter'!AI65+'5C1E_LFNO'!AI65+'5C1D_NOMMA'!AI65+'5C1AE_Noble Minds'!AI65+'5C1J_Jeff Chamber'!AI65+'5C1Q_Advantage'!AI65+'5C1AF_JCFA-Laf'!AI65+'5C1W_Willow'!AI65+'5C1Z_Lincoln Prep'!AI65+'5C1AA_Laurel'!AI65+'5C1AB_Apex'!AI65+'5C1AC_Smothers'!AI65+'5C1AD_Greater'!AI65+'5C1R_Iberville'!AI65+'5C1N_Delta'!AI65+'5C1S_LC Col Prep'!AI65+'5C1T_Northeast'!AI65+'5C1U_Acadiana Ren'!AI65+'5C1I_LA Key'!AI65+'5C1V_Laf Ren'!AI65+'5C1O_Impact'!AI65+'5C1P_Vision'!AI65+'5C2_LAVCA'!AJ65+'5C1H_Southwest'!AI65+'5C1G_JS Clark'!AI65+'5C1AH_BRUP'!AI65+'5C1X_Tangi'!AI65+'5C1Y_GEO'!AI65+'5C1AI_Harmony'!AI65+'5C1AJ_Athlos'!AI65+'5C1AG_Collegiate'!AI65+'5C1M_GEO Mid'!AI65+Placeholder_Tallulah!AI65</f>
        <v>0</v>
      </c>
      <c r="AK65" s="77">
        <f>'5C1B_DArbonne'!AJ65+'5C1A_Madison'!AJ65+'5C1C_Intl High'!AJ65+'5C3_UnvView'!AK65+'5C1F_L.C. Charter'!AJ65+'5C1E_LFNO'!AJ65+'5C1D_NOMMA'!AJ65+'5C1AE_Noble Minds'!AJ65+'5C1J_Jeff Chamber'!AJ65+'5C1Q_Advantage'!AJ65+'5C1AF_JCFA-Laf'!AJ65+'5C1W_Willow'!AJ65+'5C1Z_Lincoln Prep'!AJ65+'5C1AA_Laurel'!AJ65+'5C1AB_Apex'!AJ65+'5C1AC_Smothers'!AJ65+'5C1AD_Greater'!AJ65+'5C1R_Iberville'!AJ65+'5C1N_Delta'!AJ65+'5C1S_LC Col Prep'!AJ65+'5C1T_Northeast'!AJ65+'5C1U_Acadiana Ren'!AJ65+'5C1I_LA Key'!AJ65+'5C1V_Laf Ren'!AJ65+'5C1O_Impact'!AJ65+'5C1P_Vision'!AJ65+'5C2_LAVCA'!AK65+'5C1H_Southwest'!AJ65+'5C1G_JS Clark'!AJ65+'5C1AH_BRUP'!AJ65+'5C1X_Tangi'!AJ65+'5C1Y_GEO'!AJ65+'5C1AI_Harmony'!AJ65+'5C1AJ_Athlos'!AJ65+'5C1AG_Collegiate'!AJ65+'5C1M_GEO Mid'!AJ65+Placeholder_Tallulah!AJ65</f>
        <v>0</v>
      </c>
      <c r="AL65" s="76">
        <f>'5C1B_DArbonne'!AK65+'5C1A_Madison'!AK65+'5C1C_Intl High'!AK65+'5C3_UnvView'!AL65+'5C1F_L.C. Charter'!AK65+'5C1E_LFNO'!AK65+'5C1D_NOMMA'!AK65+'5C1AE_Noble Minds'!AK65+'5C1J_Jeff Chamber'!AK65+'5C1Q_Advantage'!AK65+'5C1AF_JCFA-Laf'!AK65+'5C1W_Willow'!AK65+'5C1Z_Lincoln Prep'!AK65+'5C1AA_Laurel'!AK65+'5C1AB_Apex'!AK65+'5C1AC_Smothers'!AK65+'5C1AD_Greater'!AK65+'5C1R_Iberville'!AK65+'5C1N_Delta'!AK65+'5C1S_LC Col Prep'!AK65+'5C1T_Northeast'!AK65+'5C1U_Acadiana Ren'!AK65+'5C1I_LA Key'!AK65+'5C1V_Laf Ren'!AK65+'5C1O_Impact'!AK65+'5C1P_Vision'!AK65+'5C2_LAVCA'!AL65+'5C1H_Southwest'!AK65+'5C1G_JS Clark'!AK65+'5C1AH_BRUP'!AK65+'5C1X_Tangi'!AK65+'5C1Y_GEO'!AK65+'5C1AI_Harmony'!AK65+'5C1AJ_Athlos'!AK65+'5C1AG_Collegiate'!AK65+'5C1M_GEO Mid'!AK65+Placeholder_Tallulah!AK65</f>
        <v>0</v>
      </c>
      <c r="AM65" s="90">
        <f>'5C1B_DArbonne'!AL65+'5C1A_Madison'!AL65+'5C1C_Intl High'!AL65+'5C3_UnvView'!AM65+'5C1F_L.C. Charter'!AL65+'5C1E_LFNO'!AL65+'5C1D_NOMMA'!AL65+'5C1AE_Noble Minds'!AL65+'5C1J_Jeff Chamber'!AL65+'5C1Q_Advantage'!AL65+'5C1AF_JCFA-Laf'!AL65+'5C1W_Willow'!AL65+'5C1Z_Lincoln Prep'!AL65+'5C1AA_Laurel'!AL65+'5C1AB_Apex'!AL65+'5C1AC_Smothers'!AL65+'5C1AD_Greater'!AL65+'5C1R_Iberville'!AL65+'5C1N_Delta'!AL65+'5C1S_LC Col Prep'!AL65+'5C1T_Northeast'!AL65+'5C1U_Acadiana Ren'!AL65+'5C1I_LA Key'!AL65+'5C1V_Laf Ren'!AL65+'5C1O_Impact'!AL65+'5C1P_Vision'!AL65+'5C2_LAVCA'!AM65+'5C1H_Southwest'!AL65+'5C1G_JS Clark'!AL65+'5C1AH_BRUP'!AL65+'5C1X_Tangi'!AL65+'5C1Y_GEO'!AL65+'5C1AI_Harmony'!AL65+'5C1AJ_Athlos'!AL65+'5C1AG_Collegiate'!AL65+'5C1M_GEO Mid'!AL65+Placeholder_Tallulah!AL65</f>
        <v>57489</v>
      </c>
      <c r="AN65" s="79">
        <f>'5C1B_DArbonne'!AM65+'5C1A_Madison'!AM65+'5C1C_Intl High'!AM65+'5C3_UnvView'!AN65+'5C1F_L.C. Charter'!AM65+'5C1E_LFNO'!AM65+'5C1D_NOMMA'!AM65+'5C1AE_Noble Minds'!AM65+'5C1J_Jeff Chamber'!AM65+'5C1Q_Advantage'!AM65+'5C1AF_JCFA-Laf'!AM65+'5C1W_Willow'!AM65+'5C1Z_Lincoln Prep'!AM65+'5C1AA_Laurel'!AM65+'5C1AB_Apex'!AM65+'5C1AC_Smothers'!AM65+'5C1AD_Greater'!AM65+'5C1R_Iberville'!AM65+'5C1N_Delta'!AM65+'5C1S_LC Col Prep'!AM65+'5C1T_Northeast'!AM65+'5C1U_Acadiana Ren'!AM65+'5C1I_LA Key'!AM65+'5C1V_Laf Ren'!AM65+'5C1O_Impact'!AM65+'5C1P_Vision'!AM65+'5C2_LAVCA'!AN65+'5C1H_Southwest'!AM65+'5C1G_JS Clark'!AM65+'5C1AH_BRUP'!AM65+'5C1X_Tangi'!AM65+'5C1Y_GEO'!AM65+'5C1AI_Harmony'!AM65+'5C1AJ_Athlos'!AM65+'5C1AG_Collegiate'!AM65+'5C1M_GEO Mid'!AM65+Placeholder_Tallulah!AM65</f>
        <v>0</v>
      </c>
      <c r="AO65" s="90">
        <f>'5C1B_DArbonne'!AN65+'5C1A_Madison'!AN65+'5C1C_Intl High'!AN65+'5C3_UnvView'!AO65+'5C1F_L.C. Charter'!AN65+'5C1E_LFNO'!AN65+'5C1D_NOMMA'!AN65+'5C1AE_Noble Minds'!AN65+'5C1J_Jeff Chamber'!AN65+'5C1Q_Advantage'!AN65+'5C1AF_JCFA-Laf'!AN65+'5C1W_Willow'!AN65+'5C1Z_Lincoln Prep'!AN65+'5C1AA_Laurel'!AN65+'5C1AB_Apex'!AN65+'5C1AC_Smothers'!AN65+'5C1AD_Greater'!AN65+'5C1R_Iberville'!AN65+'5C1N_Delta'!AN65+'5C1S_LC Col Prep'!AN65+'5C1T_Northeast'!AN65+'5C1U_Acadiana Ren'!AN65+'5C1I_LA Key'!AN65+'5C1V_Laf Ren'!AN65+'5C1O_Impact'!AN65+'5C1P_Vision'!AN65+'5C2_LAVCA'!AO65+'5C1H_Southwest'!AN65+'5C1G_JS Clark'!AN65+'5C1AH_BRUP'!AN65+'5C1X_Tangi'!AN65+'5C1Y_GEO'!AN65+'5C1AI_Harmony'!AN65+'5C1AJ_Athlos'!AN65+'5C1AG_Collegiate'!AN65+'5C1M_GEO Mid'!AN65+Placeholder_Tallulah!AN65</f>
        <v>0</v>
      </c>
      <c r="AP65" s="77">
        <f>'5C1B_DArbonne'!AO65+'5C1A_Madison'!AO65+'5C1C_Intl High'!AO65+'5C3_UnvView'!AP65+'5C1F_L.C. Charter'!AO65+'5C1E_LFNO'!AO65+'5C1D_NOMMA'!AO65+'5C1AE_Noble Minds'!AO65+'5C1J_Jeff Chamber'!AO65+'5C1Q_Advantage'!AO65+'5C1AF_JCFA-Laf'!AO65+'5C1W_Willow'!AO65+'5C1Z_Lincoln Prep'!AO65+'5C1AA_Laurel'!AO65+'5C1AB_Apex'!AO65+'5C1AC_Smothers'!AO65+'5C1AD_Greater'!AO65+'5C1R_Iberville'!AO65+'5C1N_Delta'!AO65+'5C1S_LC Col Prep'!AO65+'5C1T_Northeast'!AO65+'5C1U_Acadiana Ren'!AO65+'5C1I_LA Key'!AO65+'5C1V_Laf Ren'!AO65+'5C1O_Impact'!AO65+'5C1P_Vision'!AO65+'5C2_LAVCA'!AP65+'5C1H_Southwest'!AO65+'5C1G_JS Clark'!AO65+'5C1AH_BRUP'!AO65+'5C1X_Tangi'!AO65+'5C1Y_GEO'!AO65+'5C1AI_Harmony'!AO65+'5C1AJ_Athlos'!AO65+'5C1AG_Collegiate'!AO65+'5C1M_GEO Mid'!AO65+Placeholder_Tallulah!AO65</f>
        <v>0</v>
      </c>
      <c r="AQ65" s="90">
        <f>'5C1B_DArbonne'!AP65+'5C1A_Madison'!AP65+'5C1C_Intl High'!AP65+'5C3_UnvView'!AQ65+'5C1F_L.C. Charter'!AP65+'5C1E_LFNO'!AP65+'5C1D_NOMMA'!AP65+'5C1AE_Noble Minds'!AP65+'5C1J_Jeff Chamber'!AP65+'5C1Q_Advantage'!AP65+'5C1AF_JCFA-Laf'!AP65+'5C1W_Willow'!AP65+'5C1Z_Lincoln Prep'!AP65+'5C1AA_Laurel'!AP65+'5C1AB_Apex'!AP65+'5C1AC_Smothers'!AP65+'5C1AD_Greater'!AP65+'5C1R_Iberville'!AP65+'5C1N_Delta'!AP65+'5C1S_LC Col Prep'!AP65+'5C1T_Northeast'!AP65+'5C1U_Acadiana Ren'!AP65+'5C1I_LA Key'!AP65+'5C1V_Laf Ren'!AP65+'5C1O_Impact'!AP65+'5C1P_Vision'!AP65+'5C2_LAVCA'!AQ65+'5C1H_Southwest'!AP65+'5C1G_JS Clark'!AP65+'5C1AH_BRUP'!AP65+'5C1X_Tangi'!AP65+'5C1Y_GEO'!AP65+'5C1AI_Harmony'!AP65+'5C1AJ_Athlos'!AP65+'5C1AG_Collegiate'!AP65+'5C1M_GEO Mid'!AP65+Placeholder_Tallulah!AP65</f>
        <v>0</v>
      </c>
      <c r="AR65" s="77">
        <f>'5C1B_DArbonne'!AQ65+'5C1A_Madison'!AQ65+'5C1C_Intl High'!AQ65+'5C3_UnvView'!AR65+'5C1F_L.C. Charter'!AQ65+'5C1E_LFNO'!AQ65+'5C1D_NOMMA'!AQ65+'5C1AE_Noble Minds'!AQ65+'5C1J_Jeff Chamber'!AQ65+'5C1Q_Advantage'!AQ65+'5C1AF_JCFA-Laf'!AQ65+'5C1W_Willow'!AQ65+'5C1Z_Lincoln Prep'!AQ65+'5C1AA_Laurel'!AQ65+'5C1AB_Apex'!AQ65+'5C1AC_Smothers'!AQ65+'5C1AD_Greater'!AQ65+'5C1R_Iberville'!AQ65+'5C1N_Delta'!AQ65+'5C1S_LC Col Prep'!AQ65+'5C1T_Northeast'!AQ65+'5C1U_Acadiana Ren'!AQ65+'5C1I_LA Key'!AQ65+'5C1V_Laf Ren'!AQ65+'5C1O_Impact'!AQ65+'5C1P_Vision'!AQ65+'5C2_LAVCA'!AR65+'5C1H_Southwest'!AQ65+'5C1G_JS Clark'!AQ65+'5C1AH_BRUP'!AQ65+'5C1X_Tangi'!AQ65+'5C1Y_GEO'!AQ65+'5C1AI_Harmony'!AQ65+'5C1AJ_Athlos'!AQ65+'5C1AG_Collegiate'!AQ65+'5C1M_GEO Mid'!AQ65+Placeholder_Tallulah!AQ65</f>
        <v>0</v>
      </c>
      <c r="AS65" s="77">
        <f>'5C1B_DArbonne'!AR65+'5C1A_Madison'!AR65+'5C1C_Intl High'!AR65+'5C3_UnvView'!AS65+'5C1F_L.C. Charter'!AR65+'5C1E_LFNO'!AR65+'5C1D_NOMMA'!AR65+'5C1AE_Noble Minds'!AR65+'5C1J_Jeff Chamber'!AR65+'5C1Q_Advantage'!AR65+'5C1AF_JCFA-Laf'!AR65+'5C1W_Willow'!AR65+'5C1Z_Lincoln Prep'!AR65+'5C1AA_Laurel'!AR65+'5C1AB_Apex'!AR65+'5C1AC_Smothers'!AR65+'5C1AD_Greater'!AR65+'5C1R_Iberville'!AR65+'5C1N_Delta'!AR65+'5C1S_LC Col Prep'!AR65+'5C1T_Northeast'!AR65+'5C1U_Acadiana Ren'!AR65+'5C1I_LA Key'!AR65+'5C1V_Laf Ren'!AR65+'5C1O_Impact'!AR65+'5C1P_Vision'!AR65+'5C2_LAVCA'!AS65+'5C1H_Southwest'!AR65+'5C1G_JS Clark'!AR65+'5C1AH_BRUP'!AR65+'5C1X_Tangi'!AR65+'5C1Y_GEO'!AR65+'5C1AI_Harmony'!AR65+'5C1AJ_Athlos'!AR65+'5C1AG_Collegiate'!AR65+'5C1M_GEO Mid'!AR65+Placeholder_Tallulah!AR65</f>
        <v>0</v>
      </c>
      <c r="AT65" s="90">
        <f>'5C1B_DArbonne'!AS65+'5C1A_Madison'!AS65+'5C1C_Intl High'!AS65+'5C3_UnvView'!AT65+'5C1F_L.C. Charter'!AS65+'5C1E_LFNO'!AS65+'5C1D_NOMMA'!AS65+'5C1AE_Noble Minds'!AS65+'5C1J_Jeff Chamber'!AS65+'5C1Q_Advantage'!AS65+'5C1AF_JCFA-Laf'!AS65+'5C1W_Willow'!AS65+'5C1Z_Lincoln Prep'!AS65+'5C1AA_Laurel'!AS65+'5C1AB_Apex'!AS65+'5C1AC_Smothers'!AS65+'5C1AD_Greater'!AS65+'5C1R_Iberville'!AS65+'5C1N_Delta'!AS65+'5C1S_LC Col Prep'!AS65+'5C1T_Northeast'!AS65+'5C1U_Acadiana Ren'!AS65+'5C1I_LA Key'!AS65+'5C1V_Laf Ren'!AS65+'5C1O_Impact'!AS65+'5C1P_Vision'!AS65+'5C2_LAVCA'!AT65+'5C1H_Southwest'!AS65+'5C1G_JS Clark'!AS65+'5C1AH_BRUP'!AS65+'5C1X_Tangi'!AS65+'5C1Y_GEO'!AS65+'5C1AI_Harmony'!AS65+'5C1AJ_Athlos'!AS65+'5C1AG_Collegiate'!AS65+'5C1M_GEO Mid'!AS65+Placeholder_Tallulah!AS65</f>
        <v>1331</v>
      </c>
      <c r="AU65" s="78">
        <f t="shared" si="1"/>
        <v>0</v>
      </c>
      <c r="AV65" s="87">
        <f t="shared" si="2"/>
        <v>1331</v>
      </c>
      <c r="AW65" s="189"/>
      <c r="AX65" s="74" t="e">
        <f>'5C1B_DArbonne'!AU65+'5C1A_Madison'!AU65+'5C1C_Intl High'!AU65+'5C3_UnvView'!AV65+'5C1F_L.C. Charter'!AU65+'5C1E_LFNO'!AU65+'5C1D_NOMMA'!AU65+'5C1AE_Noble Minds'!AU65+'5C1J_Jeff Chamber'!AU65+'5C1Q_Advantage'!AU65+'5C1AF_JCFA-Laf'!AU65+'5C1W_Willow'!AU65+'5C1Z_Lincoln Prep'!AU65+'5C1AA_Laurel'!AU65+'5C1AB_Apex'!AU65+'5C1AC_Smothers'!AU65+'5C1AD_Greater'!AU65+'5C1R_Iberville'!AU65+'5C1N_Delta'!AU65+'5C1S_LC Col Prep'!AU65+'5C1T_Northeast'!AU65+'5C1U_Acadiana Ren'!AU65+'5C1I_LA Key'!AU65+'5C1V_Laf Ren'!AU65+'5C1O_Impact'!AU65+'5C1P_Vision'!AU65+'5C2_LAVCA'!AV65+'5C1H_Southwest'!AU65+'5C1G_JS Clark'!AU65+'5C1AH_BRUP'!AU65+'5C1X_Tangi'!AU65+'5C1Y_GEO'!AU65+'5C1AI_Harmony'!AU65+'5C1AJ_Athlos'!AU65+'5C1AG_Collegiate'!AU65+'5C1M_GEO Mid'!AU65+Placeholder_Tallulah!#REF!</f>
        <v>#REF!</v>
      </c>
      <c r="AY65" s="74">
        <f t="shared" si="3"/>
        <v>0</v>
      </c>
      <c r="AZ65" s="74" t="e">
        <f t="shared" si="4"/>
        <v>#REF!</v>
      </c>
    </row>
    <row r="66" spans="1:52" ht="16.149999999999999" customHeight="1" x14ac:dyDescent="0.2">
      <c r="A66" s="49">
        <v>60</v>
      </c>
      <c r="B66" s="50" t="s">
        <v>65</v>
      </c>
      <c r="C66" s="320">
        <f>'5C1B_DArbonne'!C66+'5C1A_Madison'!C66+'5C1C_Intl High'!C66+'5C3_UnvView'!C66+'5C1F_L.C. Charter'!C66+'5C1E_LFNO'!C66+'5C1D_NOMMA'!C66+'5C1AE_Noble Minds'!C66+'5C1J_Jeff Chamber'!C66+'5C1Q_Advantage'!C66+'5C1AF_JCFA-Laf'!C66+'5C1W_Willow'!C66+'5C1Z_Lincoln Prep'!C66+'5C1AA_Laurel'!C66+'5C1AB_Apex'!C66+'5C1AC_Smothers'!C66+'5C1AD_Greater'!C66+'5C1R_Iberville'!C66+'5C1N_Delta'!C66+'5C1S_LC Col Prep'!C66+'5C1T_Northeast'!C66+'5C1U_Acadiana Ren'!C66+'5C1I_LA Key'!C66+'5C1V_Laf Ren'!C66+'5C1O_Impact'!C66+'5C1P_Vision'!C66+'5C2_LAVCA'!C66+'5C1H_Southwest'!C66+'5C1G_JS Clark'!C66+'5C1AH_BRUP'!C66+'5C1X_Tangi'!C66+'5C1Y_GEO'!C66+'5C1AI_Harmony'!C66+'5C1AJ_Athlos'!C66+'5C1AG_Collegiate'!C66+'5C1M_GEO Mid'!C66+Placeholder_Tallulah!C66</f>
        <v>0</v>
      </c>
      <c r="D66" s="51">
        <f>'Source Data'!H66</f>
        <v>4859.4948474230696</v>
      </c>
      <c r="E66" s="80">
        <f>'5C1B_DArbonne'!E66+'5C1A_Madison'!E66+'5C1C_Intl High'!E66+'5C3_UnvView'!E66+'5C1F_L.C. Charter'!E66+'5C1E_LFNO'!E66+'5C1D_NOMMA'!E66+'5C1AE_Noble Minds'!E66+'5C1J_Jeff Chamber'!E66+'5C1Q_Advantage'!E66+'5C1AF_JCFA-Laf'!E66+'5C1W_Willow'!E66+'5C1Z_Lincoln Prep'!E66+'5C1AA_Laurel'!E66+'5C1AB_Apex'!E66+'5C1AC_Smothers'!E66+'5C1AD_Greater'!E66+'5C1R_Iberville'!E66+'5C1N_Delta'!E66+'5C1S_LC Col Prep'!E66+'5C1T_Northeast'!E66+'5C1U_Acadiana Ren'!E66+'5C1I_LA Key'!E66+'5C1V_Laf Ren'!E66+'5C1O_Impact'!E66+'5C1P_Vision'!E66+'5C2_LAVCA'!E66+'5C1H_Southwest'!E66+'5C1G_JS Clark'!E66+'5C1AH_BRUP'!E66+'5C1X_Tangi'!E66+'5C1Y_GEO'!E66+'5C1AI_Harmony'!E66+'5C1AJ_Athlos'!E66+'5C1AG_Collegiate'!E66+'5C1M_GEO Mid'!E66+Placeholder_Tallulah!E66</f>
        <v>0</v>
      </c>
      <c r="F66" s="338">
        <f>'5C1B_DArbonne'!F66+'5C1A_Madison'!F66+'5C1C_Intl High'!F66+'5C3_UnvView'!F66+'5C1F_L.C. Charter'!F66+'5C1E_LFNO'!F66+'5C1D_NOMMA'!F66+'5C1AE_Noble Minds'!F66+'5C1J_Jeff Chamber'!F66+'5C1Q_Advantage'!F66+'5C1AF_JCFA-Laf'!F66+'5C1W_Willow'!F66+'5C1Z_Lincoln Prep'!F66+'5C1AA_Laurel'!F66+'5C1AB_Apex'!F66+'5C1AC_Smothers'!F66+'5C1AD_Greater'!F66+'5C1R_Iberville'!F66+'5C1N_Delta'!F66+'5C1S_LC Col Prep'!F66+'5C1T_Northeast'!F66+'5C1U_Acadiana Ren'!F66+'5C1I_LA Key'!F66+'5C1V_Laf Ren'!F66+'5C1O_Impact'!F66+'5C1P_Vision'!F66+'5C2_LAVCA'!F66+'5C1H_Southwest'!F66+'5C1G_JS Clark'!F66+'5C1AH_BRUP'!F66+'5C1X_Tangi'!F66+'5C1Y_GEO'!F66+'5C1AI_Harmony'!F66+'5C1AJ_Athlos'!F66+'5C1AG_Collegiate'!F66+'5C1M_GEO Mid'!F66+Placeholder_Tallulah!F66</f>
        <v>0</v>
      </c>
      <c r="G66" s="51">
        <f>'Source Data'!I66</f>
        <v>654.17710868659628</v>
      </c>
      <c r="H66" s="80">
        <f>'5C1B_DArbonne'!H66+'5C1A_Madison'!H66+'5C1C_Intl High'!H66+'5C3_UnvView'!H66+'5C1F_L.C. Charter'!H66+'5C1E_LFNO'!H66+'5C1D_NOMMA'!H66+'5C1AE_Noble Minds'!H66+'5C1J_Jeff Chamber'!H66+'5C1Q_Advantage'!H66+'5C1AF_JCFA-Laf'!H66+'5C1W_Willow'!H66+'5C1Z_Lincoln Prep'!H66+'5C1AA_Laurel'!H66+'5C1AB_Apex'!H66+'5C1AC_Smothers'!H66+'5C1AD_Greater'!H66+'5C1R_Iberville'!H66+'5C1N_Delta'!H66+'5C1S_LC Col Prep'!H66+'5C1T_Northeast'!H66+'5C1U_Acadiana Ren'!H66+'5C1I_LA Key'!H66+'5C1V_Laf Ren'!H66+'5C1O_Impact'!H66+'5C1P_Vision'!H66+'5C2_LAVCA'!H66+'5C1H_Southwest'!H66+'5C1G_JS Clark'!H66+'5C1AH_BRUP'!H66+'5C1X_Tangi'!H66+'5C1Y_GEO'!H66+'5C1AI_Harmony'!H66+'5C1AJ_Athlos'!H66+'5C1AG_Collegiate'!H66+'5C1M_GEO Mid'!H66+Placeholder_Tallulah!H66</f>
        <v>0</v>
      </c>
      <c r="I66" s="338">
        <f>'5C1B_DArbonne'!I66+'5C1A_Madison'!I66+'5C1C_Intl High'!I66+'5C3_UnvView'!I66+'5C1F_L.C. Charter'!I66+'5C1E_LFNO'!I66+'5C1D_NOMMA'!I66+'5C1AE_Noble Minds'!I66+'5C1J_Jeff Chamber'!I66+'5C1Q_Advantage'!I66+'5C1AF_JCFA-Laf'!I66+'5C1W_Willow'!I66+'5C1Z_Lincoln Prep'!I66+'5C1AA_Laurel'!I66+'5C1AB_Apex'!I66+'5C1AC_Smothers'!I66+'5C1AD_Greater'!I66+'5C1R_Iberville'!I66+'5C1N_Delta'!I66+'5C1S_LC Col Prep'!I66+'5C1T_Northeast'!I66+'5C1U_Acadiana Ren'!I66+'5C1I_LA Key'!I66+'5C1V_Laf Ren'!I66+'5C1O_Impact'!I66+'5C1P_Vision'!I66+'5C2_LAVCA'!I66+'5C1H_Southwest'!I66+'5C1G_JS Clark'!I66+'5C1AH_BRUP'!I66+'5C1X_Tangi'!I66+'5C1Y_GEO'!I66+'5C1AI_Harmony'!I66+'5C1AJ_Athlos'!I66+'5C1AG_Collegiate'!I66+'5C1M_GEO Mid'!I66+Placeholder_Tallulah!I66</f>
        <v>0</v>
      </c>
      <c r="J66" s="51">
        <f>'Source Data'!J66</f>
        <v>178.41193873270808</v>
      </c>
      <c r="K66" s="80">
        <f>'5C1B_DArbonne'!K66+'5C1A_Madison'!K66+'5C1C_Intl High'!K66+'5C3_UnvView'!K66+'5C1F_L.C. Charter'!K66+'5C1E_LFNO'!K66+'5C1D_NOMMA'!K66+'5C1AE_Noble Minds'!K66+'5C1J_Jeff Chamber'!K66+'5C1Q_Advantage'!K66+'5C1AF_JCFA-Laf'!K66+'5C1W_Willow'!K66+'5C1Z_Lincoln Prep'!K66+'5C1AA_Laurel'!K66+'5C1AB_Apex'!K66+'5C1AC_Smothers'!K66+'5C1AD_Greater'!K66+'5C1R_Iberville'!K66+'5C1N_Delta'!K66+'5C1S_LC Col Prep'!K66+'5C1T_Northeast'!K66+'5C1U_Acadiana Ren'!K66+'5C1I_LA Key'!K66+'5C1V_Laf Ren'!K66+'5C1O_Impact'!K66+'5C1P_Vision'!K66+'5C2_LAVCA'!K66+'5C1H_Southwest'!K66+'5C1G_JS Clark'!K66+'5C1AH_BRUP'!K66+'5C1X_Tangi'!K66+'5C1Y_GEO'!K66+'5C1AI_Harmony'!K66+'5C1AJ_Athlos'!K66+'5C1AG_Collegiate'!K66+'5C1M_GEO Mid'!K66+Placeholder_Tallulah!K66</f>
        <v>0</v>
      </c>
      <c r="L66" s="338">
        <f>'5C1B_DArbonne'!L66+'5C1A_Madison'!L66+'5C1C_Intl High'!L66+'5C3_UnvView'!L66+'5C1F_L.C. Charter'!L66+'5C1E_LFNO'!L66+'5C1D_NOMMA'!L66+'5C1AE_Noble Minds'!L66+'5C1J_Jeff Chamber'!L66+'5C1Q_Advantage'!L66+'5C1AF_JCFA-Laf'!L66+'5C1W_Willow'!L66+'5C1Z_Lincoln Prep'!L66+'5C1AA_Laurel'!L66+'5C1AB_Apex'!L66+'5C1AC_Smothers'!L66+'5C1AD_Greater'!L66+'5C1R_Iberville'!L66+'5C1N_Delta'!L66+'5C1S_LC Col Prep'!L66+'5C1T_Northeast'!L66+'5C1U_Acadiana Ren'!L66+'5C1I_LA Key'!L66+'5C1V_Laf Ren'!L66+'5C1O_Impact'!L66+'5C1P_Vision'!L66+'5C2_LAVCA'!L66+'5C1H_Southwest'!L66+'5C1G_JS Clark'!L66+'5C1AH_BRUP'!L66+'5C1X_Tangi'!L66+'5C1Y_GEO'!L66+'5C1AI_Harmony'!L66+'5C1AJ_Athlos'!L66+'5C1AG_Collegiate'!L66+'5C1M_GEO Mid'!L66+Placeholder_Tallulah!L66</f>
        <v>0</v>
      </c>
      <c r="M66" s="51">
        <f>'Source Data'!K66</f>
        <v>4460.2984683177028</v>
      </c>
      <c r="N66" s="80">
        <f>'5C1B_DArbonne'!N66+'5C1A_Madison'!N66+'5C1C_Intl High'!N66+'5C3_UnvView'!N66+'5C1F_L.C. Charter'!N66+'5C1E_LFNO'!N66+'5C1D_NOMMA'!N66+'5C1AE_Noble Minds'!N66+'5C1J_Jeff Chamber'!N66+'5C1Q_Advantage'!N66+'5C1AF_JCFA-Laf'!N66+'5C1W_Willow'!N66+'5C1Z_Lincoln Prep'!N66+'5C1AA_Laurel'!N66+'5C1AB_Apex'!N66+'5C1AC_Smothers'!N66+'5C1AD_Greater'!N66+'5C1R_Iberville'!N66+'5C1N_Delta'!N66+'5C1S_LC Col Prep'!N66+'5C1T_Northeast'!N66+'5C1U_Acadiana Ren'!N66+'5C1I_LA Key'!N66+'5C1V_Laf Ren'!N66+'5C1O_Impact'!N66+'5C1P_Vision'!N66+'5C2_LAVCA'!N66+'5C1H_Southwest'!N66+'5C1G_JS Clark'!N66+'5C1AH_BRUP'!N66+'5C1X_Tangi'!N66+'5C1Y_GEO'!N66+'5C1AI_Harmony'!N66+'5C1AJ_Athlos'!N66+'5C1AG_Collegiate'!N66+'5C1M_GEO Mid'!N66+Placeholder_Tallulah!N66</f>
        <v>0</v>
      </c>
      <c r="O66" s="338">
        <f>'5C1B_DArbonne'!O66+'5C1A_Madison'!O66+'5C1C_Intl High'!O66+'5C3_UnvView'!O66+'5C1F_L.C. Charter'!O66+'5C1E_LFNO'!O66+'5C1D_NOMMA'!O66+'5C1AE_Noble Minds'!O66+'5C1J_Jeff Chamber'!O66+'5C1Q_Advantage'!O66+'5C1AF_JCFA-Laf'!O66+'5C1W_Willow'!O66+'5C1Z_Lincoln Prep'!O66+'5C1AA_Laurel'!O66+'5C1AB_Apex'!O66+'5C1AC_Smothers'!O66+'5C1AD_Greater'!O66+'5C1R_Iberville'!O66+'5C1N_Delta'!O66+'5C1S_LC Col Prep'!O66+'5C1T_Northeast'!O66+'5C1U_Acadiana Ren'!O66+'5C1I_LA Key'!O66+'5C1V_Laf Ren'!O66+'5C1O_Impact'!O66+'5C1P_Vision'!O66+'5C2_LAVCA'!O66+'5C1H_Southwest'!O66+'5C1G_JS Clark'!O66+'5C1AH_BRUP'!O66+'5C1X_Tangi'!O66+'5C1Y_GEO'!O66+'5C1AI_Harmony'!O66+'5C1AJ_Athlos'!O66+'5C1AG_Collegiate'!O66+'5C1M_GEO Mid'!O66+Placeholder_Tallulah!O66</f>
        <v>0</v>
      </c>
      <c r="P66" s="51">
        <f>'Source Data'!L66</f>
        <v>1784.1193873270811</v>
      </c>
      <c r="Q66" s="80">
        <f>'5C1B_DArbonne'!Q66+'5C1A_Madison'!Q66+'5C1C_Intl High'!Q66+'5C3_UnvView'!Q66+'5C1F_L.C. Charter'!Q66+'5C1E_LFNO'!Q66+'5C1D_NOMMA'!Q66+'5C1AE_Noble Minds'!Q66+'5C1J_Jeff Chamber'!Q66+'5C1Q_Advantage'!Q66+'5C1AF_JCFA-Laf'!Q66+'5C1W_Willow'!Q66+'5C1Z_Lincoln Prep'!Q66+'5C1AA_Laurel'!Q66+'5C1AB_Apex'!Q66+'5C1AC_Smothers'!Q66+'5C1AD_Greater'!Q66+'5C1R_Iberville'!Q66+'5C1N_Delta'!Q66+'5C1S_LC Col Prep'!Q66+'5C1T_Northeast'!Q66+'5C1U_Acadiana Ren'!Q66+'5C1I_LA Key'!Q66+'5C1V_Laf Ren'!Q66+'5C1O_Impact'!Q66+'5C1P_Vision'!Q66+'5C2_LAVCA'!Q66+'5C1H_Southwest'!Q66+'5C1G_JS Clark'!Q66+'5C1AH_BRUP'!Q66+'5C1X_Tangi'!Q66+'5C1Y_GEO'!Q66+'5C1AI_Harmony'!Q66+'5C1AJ_Athlos'!Q66+'5C1AG_Collegiate'!Q66+'5C1M_GEO Mid'!Q66+Placeholder_Tallulah!Q66</f>
        <v>0</v>
      </c>
      <c r="R66" s="94">
        <f>'5C1B_DArbonne'!R66+'5C1A_Madison'!R66+'5C1C_Intl High'!R66+'5C3_UnvView'!R66+'5C1F_L.C. Charter'!R66+'5C1E_LFNO'!R66+'5C1D_NOMMA'!R66+'5C1AE_Noble Minds'!R66+'5C1J_Jeff Chamber'!R66+'5C1Q_Advantage'!R66+'5C1AF_JCFA-Laf'!R66+'5C1W_Willow'!R66+'5C1Z_Lincoln Prep'!R66+'5C1AA_Laurel'!R66+'5C1AB_Apex'!R66+'5C1AC_Smothers'!R66+'5C1AD_Greater'!R66+'5C1R_Iberville'!R66+'5C1N_Delta'!R66+'5C1S_LC Col Prep'!R66+'5C1T_Northeast'!R66+'5C1U_Acadiana Ren'!R66+'5C1I_LA Key'!R66+'5C1V_Laf Ren'!R66+'5C1O_Impact'!R66+'5C1P_Vision'!R66+'5C2_LAVCA'!R66+'5C1H_Southwest'!R66+'5C1G_JS Clark'!R66+'5C1AH_BRUP'!R66+'5C1X_Tangi'!R66+'5C1Y_GEO'!R66+'5C1AI_Harmony'!R66+'5C1AJ_Athlos'!R66+'5C1AG_Collegiate'!R66+'5C1M_GEO Mid'!R66+Placeholder_Tallulah!R66</f>
        <v>259457</v>
      </c>
      <c r="S66" s="1374">
        <f>'5C3_UnvView'!S66+'5C2_LAVCA'!S66</f>
        <v>25882</v>
      </c>
      <c r="T66" s="51">
        <f>'5C1B_DArbonne'!S66+'5C1A_Madison'!S66+'5C1C_Intl High'!S66+'5C3_UnvView'!T66+'5C1F_L.C. Charter'!S66+'5C1E_LFNO'!S66+'5C1D_NOMMA'!S66+'5C1AE_Noble Minds'!S66+'5C1J_Jeff Chamber'!S66+'5C1Q_Advantage'!S66+'5C1AF_JCFA-Laf'!S66+'5C1W_Willow'!S66+'5C1Z_Lincoln Prep'!S66+'5C1AA_Laurel'!S66+'5C1AB_Apex'!S66+'5C1AC_Smothers'!S66+'5C1AD_Greater'!S66+'5C1R_Iberville'!S66+'5C1N_Delta'!S66+'5C1S_LC Col Prep'!S66+'5C1T_Northeast'!S66+'5C1U_Acadiana Ren'!S66+'5C1I_LA Key'!S66+'5C1V_Laf Ren'!S66+'5C1O_Impact'!S66+'5C1P_Vision'!S66+'5C2_LAVCA'!T66+'5C1H_Southwest'!S66+'5C1G_JS Clark'!S66+'5C1AH_BRUP'!S66+'5C1X_Tangi'!S66+'5C1Y_GEO'!S66+'5C1AI_Harmony'!S66+'5C1AJ_Athlos'!S66+'5C1AG_Collegiate'!S66+'5C1M_GEO Mid'!S66+Placeholder_Tallulah!S66</f>
        <v>0</v>
      </c>
      <c r="U66" s="51">
        <f>'5C1B_DArbonne'!T66+'5C1A_Madison'!T66+'5C1C_Intl High'!T66+'5C3_UnvView'!U66+'5C1F_L.C. Charter'!T66+'5C1E_LFNO'!T66+'5C1D_NOMMA'!T66+'5C1AE_Noble Minds'!T66+'5C1J_Jeff Chamber'!T66+'5C1Q_Advantage'!T66+'5C1AF_JCFA-Laf'!T66+'5C1W_Willow'!T66+'5C1Z_Lincoln Prep'!T66+'5C1AA_Laurel'!T66+'5C1AB_Apex'!T66+'5C1AC_Smothers'!T66+'5C1AD_Greater'!T66+'5C1R_Iberville'!T66+'5C1N_Delta'!T66+'5C1S_LC Col Prep'!T66+'5C1T_Northeast'!T66+'5C1U_Acadiana Ren'!T66+'5C1I_LA Key'!T66+'5C1V_Laf Ren'!T66+'5C1O_Impact'!T66+'5C1P_Vision'!T66+'5C2_LAVCA'!U66+'5C1H_Southwest'!T66+'5C1G_JS Clark'!T66+'5C1AH_BRUP'!T66+'5C1X_Tangi'!T66+'5C1Y_GEO'!T66+'5C1AI_Harmony'!T66+'5C1AJ_Athlos'!T66+'5C1AG_Collegiate'!T66+'5C1M_GEO Mid'!T66+Placeholder_Tallulah!T66</f>
        <v>0</v>
      </c>
      <c r="V66" s="52">
        <f>'5C1B_DArbonne'!U66+'5C1A_Madison'!U66+'5C1C_Intl High'!U66+'5C3_UnvView'!V66+'5C1F_L.C. Charter'!U66+'5C1E_LFNO'!U66+'5C1D_NOMMA'!U66+'5C1AE_Noble Minds'!U66+'5C1J_Jeff Chamber'!U66+'5C1Q_Advantage'!U66+'5C1AF_JCFA-Laf'!U66+'5C1W_Willow'!U66+'5C1Z_Lincoln Prep'!U66+'5C1AA_Laurel'!U66+'5C1AB_Apex'!U66+'5C1AC_Smothers'!U66+'5C1AD_Greater'!U66+'5C1R_Iberville'!U66+'5C1N_Delta'!U66+'5C1S_LC Col Prep'!U66+'5C1T_Northeast'!U66+'5C1U_Acadiana Ren'!U66+'5C1I_LA Key'!U66+'5C1V_Laf Ren'!U66+'5C1O_Impact'!U66+'5C1P_Vision'!U66+'5C2_LAVCA'!V66+'5C1H_Southwest'!U66+'5C1G_JS Clark'!U66+'5C1AH_BRUP'!U66+'5C1X_Tangi'!U66+'5C1Y_GEO'!U66+'5C1AI_Harmony'!U66+'5C1AJ_Athlos'!U66+'5C1AG_Collegiate'!U66+'5C1M_GEO Mid'!U66+Placeholder_Tallulah!U66</f>
        <v>0</v>
      </c>
      <c r="W66" s="94">
        <f>'5C1B_DArbonne'!V66+'5C1A_Madison'!V66+'5C1C_Intl High'!V66+'5C3_UnvView'!W66+'5C1F_L.C. Charter'!V66+'5C1E_LFNO'!V66+'5C1D_NOMMA'!V66+'5C1AE_Noble Minds'!V66+'5C1J_Jeff Chamber'!V66+'5C1Q_Advantage'!V66+'5C1AF_JCFA-Laf'!V66+'5C1W_Willow'!V66+'5C1Z_Lincoln Prep'!V66+'5C1AA_Laurel'!V66+'5C1AB_Apex'!V66+'5C1AC_Smothers'!V66+'5C1AD_Greater'!V66+'5C1R_Iberville'!V66+'5C1N_Delta'!V66+'5C1S_LC Col Prep'!V66+'5C1T_Northeast'!V66+'5C1U_Acadiana Ren'!V66+'5C1I_LA Key'!V66+'5C1V_Laf Ren'!V66+'5C1O_Impact'!V66+'5C1P_Vision'!V66+'5C2_LAVCA'!W66+'5C1H_Southwest'!V66+'5C1G_JS Clark'!V66+'5C1AH_BRUP'!V66+'5C1X_Tangi'!V66+'5C1Y_GEO'!V66+'5C1AI_Harmony'!V66+'5C1AJ_Athlos'!V66+'5C1AG_Collegiate'!V66+'5C1M_GEO Mid'!V66+Placeholder_Tallulah!V66</f>
        <v>0</v>
      </c>
      <c r="X66" s="80">
        <f>'5C1B_DArbonne'!W66+'5C1A_Madison'!W66+'5C1C_Intl High'!W66+'5C3_UnvView'!X66+'5C1F_L.C. Charter'!W66+'5C1E_LFNO'!W66+'5C1D_NOMMA'!W66+'5C1AE_Noble Minds'!W66+'5C1J_Jeff Chamber'!W66+'5C1Q_Advantage'!W66+'5C1AF_JCFA-Laf'!W66+'5C1W_Willow'!W66+'5C1Z_Lincoln Prep'!W66+'5C1AA_Laurel'!W66+'5C1AB_Apex'!W66+'5C1AC_Smothers'!W66+'5C1AD_Greater'!W66+'5C1R_Iberville'!W66+'5C1N_Delta'!W66+'5C1S_LC Col Prep'!W66+'5C1T_Northeast'!W66+'5C1U_Acadiana Ren'!W66+'5C1I_LA Key'!W66+'5C1V_Laf Ren'!W66+'5C1O_Impact'!W66+'5C1P_Vision'!W66+'5C2_LAVCA'!X66+'5C1H_Southwest'!W66+'5C1G_JS Clark'!W66+'5C1AH_BRUP'!W66+'5C1X_Tangi'!W66+'5C1Y_GEO'!W66+'5C1AI_Harmony'!W66+'5C1AJ_Athlos'!W66+'5C1AG_Collegiate'!W66+'5C1M_GEO Mid'!W66+Placeholder_Tallulah!W66</f>
        <v>0</v>
      </c>
      <c r="Y66" s="94">
        <f>'5C1B_DArbonne'!X66+'5C1A_Madison'!X66+'5C1C_Intl High'!X66+'5C3_UnvView'!Y66+'5C1F_L.C. Charter'!X66+'5C1E_LFNO'!X66+'5C1D_NOMMA'!X66+'5C1AE_Noble Minds'!X66+'5C1J_Jeff Chamber'!X66+'5C1Q_Advantage'!X66+'5C1AF_JCFA-Laf'!X66+'5C1W_Willow'!X66+'5C1Z_Lincoln Prep'!X66+'5C1AA_Laurel'!X66+'5C1AB_Apex'!X66+'5C1AC_Smothers'!X66+'5C1AD_Greater'!X66+'5C1R_Iberville'!X66+'5C1N_Delta'!X66+'5C1S_LC Col Prep'!X66+'5C1T_Northeast'!X66+'5C1U_Acadiana Ren'!X66+'5C1I_LA Key'!X66+'5C1V_Laf Ren'!X66+'5C1O_Impact'!X66+'5C1P_Vision'!X66+'5C2_LAVCA'!Y66+'5C1H_Southwest'!X66+'5C1G_JS Clark'!X66+'5C1AH_BRUP'!X66+'5C1X_Tangi'!X66+'5C1Y_GEO'!X66+'5C1AI_Harmony'!X66+'5C1AJ_Athlos'!X66+'5C1AG_Collegiate'!X66+'5C1M_GEO Mid'!X66+Placeholder_Tallulah!X66</f>
        <v>0</v>
      </c>
      <c r="Z66" s="51">
        <f>'5C1B_DArbonne'!Y66+'5C1A_Madison'!Y66+'5C1C_Intl High'!Y66+'5C3_UnvView'!Z66+'5C1F_L.C. Charter'!Y66+'5C1E_LFNO'!Y66+'5C1D_NOMMA'!Y66+'5C1AE_Noble Minds'!Y66+'5C1J_Jeff Chamber'!Y66+'5C1Q_Advantage'!Y66+'5C1AF_JCFA-Laf'!Y66+'5C1W_Willow'!Y66+'5C1Z_Lincoln Prep'!Y66+'5C1AA_Laurel'!Y66+'5C1AB_Apex'!Y66+'5C1AC_Smothers'!Y66+'5C1AD_Greater'!Y66+'5C1R_Iberville'!Y66+'5C1N_Delta'!Y66+'5C1S_LC Col Prep'!Y66+'5C1T_Northeast'!Y66+'5C1U_Acadiana Ren'!Y66+'5C1I_LA Key'!Y66+'5C1V_Laf Ren'!Y66+'5C1O_Impact'!Y66+'5C1P_Vision'!Y66+'5C2_LAVCA'!Z66+'5C1H_Southwest'!Y66+'5C1G_JS Clark'!Y66+'5C1AH_BRUP'!Y66+'5C1X_Tangi'!Y66+'5C1Y_GEO'!Y66+'5C1AI_Harmony'!Y66+'5C1AJ_Athlos'!Y66+'5C1AG_Collegiate'!Y66+'5C1M_GEO Mid'!Y66+Placeholder_Tallulah!Y66</f>
        <v>0</v>
      </c>
      <c r="AA66" s="94">
        <f>'5C1B_DArbonne'!Z66+'5C1A_Madison'!Z66+'5C1C_Intl High'!Z66+'5C3_UnvView'!AA66+'5C1F_L.C. Charter'!Z66+'5C1E_LFNO'!Z66+'5C1D_NOMMA'!Z66+'5C1AE_Noble Minds'!Z66+'5C1J_Jeff Chamber'!Z66+'5C1Q_Advantage'!Z66+'5C1AF_JCFA-Laf'!Z66+'5C1W_Willow'!Z66+'5C1Z_Lincoln Prep'!Z66+'5C1AA_Laurel'!Z66+'5C1AB_Apex'!Z66+'5C1AC_Smothers'!Z66+'5C1AD_Greater'!Z66+'5C1R_Iberville'!Z66+'5C1N_Delta'!Z66+'5C1S_LC Col Prep'!Z66+'5C1T_Northeast'!Z66+'5C1U_Acadiana Ren'!Z66+'5C1I_LA Key'!Z66+'5C1V_Laf Ren'!Z66+'5C1O_Impact'!Z66+'5C1P_Vision'!Z66+'5C2_LAVCA'!AA66+'5C1H_Southwest'!Z66+'5C1G_JS Clark'!Z66+'5C1AH_BRUP'!Z66+'5C1X_Tangi'!Z66+'5C1Y_GEO'!Z66+'5C1AI_Harmony'!Z66+'5C1AJ_Athlos'!Z66+'5C1AG_Collegiate'!Z66+'5C1M_GEO Mid'!Z66+Placeholder_Tallulah!Z66</f>
        <v>0</v>
      </c>
      <c r="AB66" s="53">
        <f>'5C1B_DArbonne'!AA66+'5C1A_Madison'!AA66+'5C1C_Intl High'!AA66+'5C3_UnvView'!AB66+'5C1F_L.C. Charter'!AA66+'5C1E_LFNO'!AA66+'5C1D_NOMMA'!AA66+'5C1AE_Noble Minds'!AA66+'5C1J_Jeff Chamber'!AA66+'5C1Q_Advantage'!AA66+'5C1AF_JCFA-Laf'!AA66+'5C1W_Willow'!AA66+'5C1Z_Lincoln Prep'!AA66+'5C1AA_Laurel'!AA66+'5C1AB_Apex'!AA66+'5C1AC_Smothers'!AA66+'5C1AD_Greater'!AA66+'5C1R_Iberville'!AA66+'5C1N_Delta'!AA66+'5C1S_LC Col Prep'!AA66+'5C1T_Northeast'!AA66+'5C1U_Acadiana Ren'!AA66+'5C1I_LA Key'!AA66+'5C1V_Laf Ren'!AA66+'5C1O_Impact'!AA66+'5C1P_Vision'!AA66+'5C2_LAVCA'!AB66+'5C1H_Southwest'!AA66+'5C1G_JS Clark'!AA66+'5C1AH_BRUP'!AA66+'5C1X_Tangi'!AA66+'5C1Y_GEO'!AA66+'5C1AI_Harmony'!AA66+'5C1AJ_Athlos'!AA66+'5C1AG_Collegiate'!AA66+'5C1M_GEO Mid'!AA66+Placeholder_Tallulah!AA66</f>
        <v>0</v>
      </c>
      <c r="AC66" s="51">
        <f>'5C1B_DArbonne'!AB66+'5C1A_Madison'!AB66+'5C1C_Intl High'!AB66+'5C3_UnvView'!AC66+'5C1F_L.C. Charter'!AB66+'5C1E_LFNO'!AB66+'5C1D_NOMMA'!AB66+'5C1AE_Noble Minds'!AB66+'5C1J_Jeff Chamber'!AB66+'5C1Q_Advantage'!AB66+'5C1AF_JCFA-Laf'!AB66+'5C1W_Willow'!AB66+'5C1Z_Lincoln Prep'!AB66+'5C1AA_Laurel'!AB66+'5C1AB_Apex'!AB66+'5C1AC_Smothers'!AB66+'5C1AD_Greater'!AB66+'5C1R_Iberville'!AB66+'5C1N_Delta'!AB66+'5C1S_LC Col Prep'!AB66+'5C1T_Northeast'!AB66+'5C1U_Acadiana Ren'!AB66+'5C1I_LA Key'!AB66+'5C1V_Laf Ren'!AB66+'5C1O_Impact'!AB66+'5C1P_Vision'!AB66+'5C2_LAVCA'!AC66+'5C1H_Southwest'!AB66+'5C1G_JS Clark'!AB66+'5C1AH_BRUP'!AB66+'5C1X_Tangi'!AB66+'5C1Y_GEO'!AB66+'5C1AI_Harmony'!AB66+'5C1AJ_Athlos'!AB66+'5C1AG_Collegiate'!AB66+'5C1M_GEO Mid'!AB66+Placeholder_Tallulah!AB66</f>
        <v>0</v>
      </c>
      <c r="AD66" s="95">
        <f>'5C1B_DArbonne'!AC66+'5C1A_Madison'!AC66+'5C1C_Intl High'!AC66+'5C3_UnvView'!AD66+'5C1F_L.C. Charter'!AC66+'5C1E_LFNO'!AC66+'5C1D_NOMMA'!AC66+'5C1AE_Noble Minds'!AC66+'5C1J_Jeff Chamber'!AC66+'5C1Q_Advantage'!AC66+'5C1AF_JCFA-Laf'!AC66+'5C1W_Willow'!AC66+'5C1Z_Lincoln Prep'!AC66+'5C1AA_Laurel'!AC66+'5C1AB_Apex'!AC66+'5C1AC_Smothers'!AC66+'5C1AD_Greater'!AC66+'5C1R_Iberville'!AC66+'5C1N_Delta'!AC66+'5C1S_LC Col Prep'!AC66+'5C1T_Northeast'!AC66+'5C1U_Acadiana Ren'!AC66+'5C1I_LA Key'!AC66+'5C1V_Laf Ren'!AC66+'5C1O_Impact'!AC66+'5C1P_Vision'!AC66+'5C2_LAVCA'!AD66+'5C1H_Southwest'!AC66+'5C1G_JS Clark'!AC66+'5C1AH_BRUP'!AC66+'5C1X_Tangi'!AC66+'5C1Y_GEO'!AC66+'5C1AI_Harmony'!AC66+'5C1AJ_Athlos'!AC66+'5C1AG_Collegiate'!AC66+'5C1M_GEO Mid'!AC66+Placeholder_Tallulah!AC66</f>
        <v>0</v>
      </c>
      <c r="AE66" s="95">
        <f>'5C1B_DArbonne'!AD66+'5C1A_Madison'!AD66+'5C1C_Intl High'!AD66+'5C3_UnvView'!AE66+'5C1F_L.C. Charter'!AD66+'5C1E_LFNO'!AD66+'5C1D_NOMMA'!AD66+'5C1AE_Noble Minds'!AD66+'5C1J_Jeff Chamber'!AD66+'5C1Q_Advantage'!AD66+'5C1AF_JCFA-Laf'!AD66+'5C1W_Willow'!AD66+'5C1Z_Lincoln Prep'!AD66+'5C1AA_Laurel'!AD66+'5C1AB_Apex'!AD66+'5C1AC_Smothers'!AD66+'5C1AD_Greater'!AD66+'5C1R_Iberville'!AD66+'5C1N_Delta'!AD66+'5C1S_LC Col Prep'!AD66+'5C1T_Northeast'!AD66+'5C1U_Acadiana Ren'!AD66+'5C1I_LA Key'!AD66+'5C1V_Laf Ren'!AD66+'5C1O_Impact'!AD66+'5C1P_Vision'!AD66+'5C2_LAVCA'!AE66+'5C1H_Southwest'!AD66+'5C1G_JS Clark'!AD66+'5C1AH_BRUP'!AD66+'5C1X_Tangi'!AD66+'5C1Y_GEO'!AD66+'5C1AI_Harmony'!AD66+'5C1AJ_Athlos'!AD66+'5C1AG_Collegiate'!AD66+'5C1M_GEO Mid'!AD66+Placeholder_Tallulah!AD66</f>
        <v>0</v>
      </c>
      <c r="AF66" s="71">
        <f>'Source Data'!N66</f>
        <v>4245</v>
      </c>
      <c r="AG66" s="91">
        <f>'5C1B_DArbonne'!AF66+'5C1A_Madison'!AF66+'5C1C_Intl High'!AF66+'5C3_UnvView'!AG66+'5C1F_L.C. Charter'!AF66+'5C1E_LFNO'!AF66+'5C1D_NOMMA'!AF66+'5C1AE_Noble Minds'!AF66+'5C1J_Jeff Chamber'!AF66+'5C1Q_Advantage'!AF66+'5C1AF_JCFA-Laf'!AF66+'5C1W_Willow'!AF66+'5C1Z_Lincoln Prep'!AF66+'5C1AA_Laurel'!AF66+'5C1AB_Apex'!AF66+'5C1AC_Smothers'!AF66+'5C1AD_Greater'!AF66+'5C1R_Iberville'!AF66+'5C1N_Delta'!AF66+'5C1S_LC Col Prep'!AF66+'5C1T_Northeast'!AF66+'5C1U_Acadiana Ren'!AF66+'5C1I_LA Key'!AF66+'5C1V_Laf Ren'!AF66+'5C1O_Impact'!AF66+'5C1P_Vision'!AF66+'5C2_LAVCA'!AG66+'5C1H_Southwest'!AF66+'5C1G_JS Clark'!AF66+'5C1AH_BRUP'!AF66+'5C1X_Tangi'!AF66+'5C1Y_GEO'!AF66+'5C1AI_Harmony'!AF66+'5C1AJ_Athlos'!AF66+'5C1AG_Collegiate'!AF66+'5C1M_GEO Mid'!AF66+Placeholder_Tallulah!AF66</f>
        <v>0</v>
      </c>
      <c r="AH66" s="320">
        <f>'5C1B_DArbonne'!AG66+'5C1A_Madison'!AG66+'5C1C_Intl High'!AG66+'5C3_UnvView'!AH66+'5C1F_L.C. Charter'!AG66+'5C1E_LFNO'!AG66+'5C1D_NOMMA'!AG66+'5C1AE_Noble Minds'!AG66+'5C1J_Jeff Chamber'!AG66+'5C1Q_Advantage'!AG66+'5C1AF_JCFA-Laf'!AG66+'5C1W_Willow'!AG66+'5C1Z_Lincoln Prep'!AG66+'5C1AA_Laurel'!AG66+'5C1AB_Apex'!AG66+'5C1AC_Smothers'!AG66+'5C1AD_Greater'!AG66+'5C1R_Iberville'!AG66+'5C1N_Delta'!AG66+'5C1S_LC Col Prep'!AG66+'5C1T_Northeast'!AG66+'5C1U_Acadiana Ren'!AG66+'5C1I_LA Key'!AG66+'5C1V_Laf Ren'!AG66+'5C1O_Impact'!AG66+'5C1P_Vision'!AG66+'5C2_LAVCA'!AH66+'5C1H_Southwest'!AG66+'5C1G_JS Clark'!AG66+'5C1AH_BRUP'!AG66+'5C1X_Tangi'!AG66+'5C1Y_GEO'!AG66+'5C1AI_Harmony'!AG66+'5C1AJ_Athlos'!AG66+'5C1AG_Collegiate'!AG66+'5C1M_GEO Mid'!AG66+Placeholder_Tallulah!AG66</f>
        <v>0</v>
      </c>
      <c r="AI66" s="71">
        <f>'5C1B_DArbonne'!AH66+'5C1A_Madison'!AH66+'5C1C_Intl High'!AH66+'5C3_UnvView'!AI66+'5C1F_L.C. Charter'!AH66+'5C1E_LFNO'!AH66+'5C1D_NOMMA'!AH66+'5C1AE_Noble Minds'!AH66+'5C1J_Jeff Chamber'!AH66+'5C1Q_Advantage'!AH66+'5C1AF_JCFA-Laf'!AH66+'5C1W_Willow'!AH66+'5C1Z_Lincoln Prep'!AH66+'5C1AA_Laurel'!AH66+'5C1AB_Apex'!AH66+'5C1AC_Smothers'!AH66+'5C1AD_Greater'!AH66+'5C1R_Iberville'!AH66+'5C1N_Delta'!AH66+'5C1S_LC Col Prep'!AH66+'5C1T_Northeast'!AH66+'5C1U_Acadiana Ren'!AH66+'5C1I_LA Key'!AH66+'5C1V_Laf Ren'!AH66+'5C1O_Impact'!AH66+'5C1P_Vision'!AH66+'5C2_LAVCA'!AI66+'5C1H_Southwest'!AH66+'5C1G_JS Clark'!AH66+'5C1AH_BRUP'!AH66+'5C1X_Tangi'!AH66+'5C1Y_GEO'!AH66+'5C1AI_Harmony'!AH66+'5C1AJ_Athlos'!AH66+'5C1AG_Collegiate'!AH66+'5C1M_GEO Mid'!AH66+Placeholder_Tallulah!AH66</f>
        <v>0</v>
      </c>
      <c r="AJ66" s="320">
        <f>'5C1B_DArbonne'!AI66+'5C1A_Madison'!AI66+'5C1C_Intl High'!AI66+'5C3_UnvView'!AJ66+'5C1F_L.C. Charter'!AI66+'5C1E_LFNO'!AI66+'5C1D_NOMMA'!AI66+'5C1AE_Noble Minds'!AI66+'5C1J_Jeff Chamber'!AI66+'5C1Q_Advantage'!AI66+'5C1AF_JCFA-Laf'!AI66+'5C1W_Willow'!AI66+'5C1Z_Lincoln Prep'!AI66+'5C1AA_Laurel'!AI66+'5C1AB_Apex'!AI66+'5C1AC_Smothers'!AI66+'5C1AD_Greater'!AI66+'5C1R_Iberville'!AI66+'5C1N_Delta'!AI66+'5C1S_LC Col Prep'!AI66+'5C1T_Northeast'!AI66+'5C1U_Acadiana Ren'!AI66+'5C1I_LA Key'!AI66+'5C1V_Laf Ren'!AI66+'5C1O_Impact'!AI66+'5C1P_Vision'!AI66+'5C2_LAVCA'!AJ66+'5C1H_Southwest'!AI66+'5C1G_JS Clark'!AI66+'5C1AH_BRUP'!AI66+'5C1X_Tangi'!AI66+'5C1Y_GEO'!AI66+'5C1AI_Harmony'!AI66+'5C1AJ_Athlos'!AI66+'5C1AG_Collegiate'!AI66+'5C1M_GEO Mid'!AI66+Placeholder_Tallulah!AI66</f>
        <v>0</v>
      </c>
      <c r="AK66" s="72">
        <f>'5C1B_DArbonne'!AJ66+'5C1A_Madison'!AJ66+'5C1C_Intl High'!AJ66+'5C3_UnvView'!AK66+'5C1F_L.C. Charter'!AJ66+'5C1E_LFNO'!AJ66+'5C1D_NOMMA'!AJ66+'5C1AE_Noble Minds'!AJ66+'5C1J_Jeff Chamber'!AJ66+'5C1Q_Advantage'!AJ66+'5C1AF_JCFA-Laf'!AJ66+'5C1W_Willow'!AJ66+'5C1Z_Lincoln Prep'!AJ66+'5C1AA_Laurel'!AJ66+'5C1AB_Apex'!AJ66+'5C1AC_Smothers'!AJ66+'5C1AD_Greater'!AJ66+'5C1R_Iberville'!AJ66+'5C1N_Delta'!AJ66+'5C1S_LC Col Prep'!AJ66+'5C1T_Northeast'!AJ66+'5C1U_Acadiana Ren'!AJ66+'5C1I_LA Key'!AJ66+'5C1V_Laf Ren'!AJ66+'5C1O_Impact'!AJ66+'5C1P_Vision'!AJ66+'5C2_LAVCA'!AK66+'5C1H_Southwest'!AJ66+'5C1G_JS Clark'!AJ66+'5C1AH_BRUP'!AJ66+'5C1X_Tangi'!AJ66+'5C1Y_GEO'!AJ66+'5C1AI_Harmony'!AJ66+'5C1AJ_Athlos'!AJ66+'5C1AG_Collegiate'!AJ66+'5C1M_GEO Mid'!AJ66+Placeholder_Tallulah!AJ66</f>
        <v>0</v>
      </c>
      <c r="AL66" s="73">
        <f>'5C1B_DArbonne'!AK66+'5C1A_Madison'!AK66+'5C1C_Intl High'!AK66+'5C3_UnvView'!AL66+'5C1F_L.C. Charter'!AK66+'5C1E_LFNO'!AK66+'5C1D_NOMMA'!AK66+'5C1AE_Noble Minds'!AK66+'5C1J_Jeff Chamber'!AK66+'5C1Q_Advantage'!AK66+'5C1AF_JCFA-Laf'!AK66+'5C1W_Willow'!AK66+'5C1Z_Lincoln Prep'!AK66+'5C1AA_Laurel'!AK66+'5C1AB_Apex'!AK66+'5C1AC_Smothers'!AK66+'5C1AD_Greater'!AK66+'5C1R_Iberville'!AK66+'5C1N_Delta'!AK66+'5C1S_LC Col Prep'!AK66+'5C1T_Northeast'!AK66+'5C1U_Acadiana Ren'!AK66+'5C1I_LA Key'!AK66+'5C1V_Laf Ren'!AK66+'5C1O_Impact'!AK66+'5C1P_Vision'!AK66+'5C2_LAVCA'!AL66+'5C1H_Southwest'!AK66+'5C1G_JS Clark'!AK66+'5C1AH_BRUP'!AK66+'5C1X_Tangi'!AK66+'5C1Y_GEO'!AK66+'5C1AI_Harmony'!AK66+'5C1AJ_Athlos'!AK66+'5C1AG_Collegiate'!AK66+'5C1M_GEO Mid'!AK66+Placeholder_Tallulah!AK66</f>
        <v>0</v>
      </c>
      <c r="AM66" s="91">
        <f>'5C1B_DArbonne'!AL66+'5C1A_Madison'!AL66+'5C1C_Intl High'!AL66+'5C3_UnvView'!AM66+'5C1F_L.C. Charter'!AL66+'5C1E_LFNO'!AL66+'5C1D_NOMMA'!AL66+'5C1AE_Noble Minds'!AL66+'5C1J_Jeff Chamber'!AL66+'5C1Q_Advantage'!AL66+'5C1AF_JCFA-Laf'!AL66+'5C1W_Willow'!AL66+'5C1Z_Lincoln Prep'!AL66+'5C1AA_Laurel'!AL66+'5C1AB_Apex'!AL66+'5C1AC_Smothers'!AL66+'5C1AD_Greater'!AL66+'5C1R_Iberville'!AL66+'5C1N_Delta'!AL66+'5C1S_LC Col Prep'!AL66+'5C1T_Northeast'!AL66+'5C1U_Acadiana Ren'!AL66+'5C1I_LA Key'!AL66+'5C1V_Laf Ren'!AL66+'5C1O_Impact'!AL66+'5C1P_Vision'!AL66+'5C2_LAVCA'!AM66+'5C1H_Southwest'!AL66+'5C1G_JS Clark'!AL66+'5C1AH_BRUP'!AL66+'5C1X_Tangi'!AL66+'5C1Y_GEO'!AL66+'5C1AI_Harmony'!AL66+'5C1AJ_Athlos'!AL66+'5C1AG_Collegiate'!AL66+'5C1M_GEO Mid'!AL66+Placeholder_Tallulah!AL66</f>
        <v>180201</v>
      </c>
      <c r="AN66" s="82">
        <f>'5C1B_DArbonne'!AM66+'5C1A_Madison'!AM66+'5C1C_Intl High'!AM66+'5C3_UnvView'!AN66+'5C1F_L.C. Charter'!AM66+'5C1E_LFNO'!AM66+'5C1D_NOMMA'!AM66+'5C1AE_Noble Minds'!AM66+'5C1J_Jeff Chamber'!AM66+'5C1Q_Advantage'!AM66+'5C1AF_JCFA-Laf'!AM66+'5C1W_Willow'!AM66+'5C1Z_Lincoln Prep'!AM66+'5C1AA_Laurel'!AM66+'5C1AB_Apex'!AM66+'5C1AC_Smothers'!AM66+'5C1AD_Greater'!AM66+'5C1R_Iberville'!AM66+'5C1N_Delta'!AM66+'5C1S_LC Col Prep'!AM66+'5C1T_Northeast'!AM66+'5C1U_Acadiana Ren'!AM66+'5C1I_LA Key'!AM66+'5C1V_Laf Ren'!AM66+'5C1O_Impact'!AM66+'5C1P_Vision'!AM66+'5C2_LAVCA'!AN66+'5C1H_Southwest'!AM66+'5C1G_JS Clark'!AM66+'5C1AH_BRUP'!AM66+'5C1X_Tangi'!AM66+'5C1Y_GEO'!AM66+'5C1AI_Harmony'!AM66+'5C1AJ_Athlos'!AM66+'5C1AG_Collegiate'!AM66+'5C1M_GEO Mid'!AM66+Placeholder_Tallulah!AM66</f>
        <v>0</v>
      </c>
      <c r="AO66" s="91">
        <f>'5C1B_DArbonne'!AN66+'5C1A_Madison'!AN66+'5C1C_Intl High'!AN66+'5C3_UnvView'!AO66+'5C1F_L.C. Charter'!AN66+'5C1E_LFNO'!AN66+'5C1D_NOMMA'!AN66+'5C1AE_Noble Minds'!AN66+'5C1J_Jeff Chamber'!AN66+'5C1Q_Advantage'!AN66+'5C1AF_JCFA-Laf'!AN66+'5C1W_Willow'!AN66+'5C1Z_Lincoln Prep'!AN66+'5C1AA_Laurel'!AN66+'5C1AB_Apex'!AN66+'5C1AC_Smothers'!AN66+'5C1AD_Greater'!AN66+'5C1R_Iberville'!AN66+'5C1N_Delta'!AN66+'5C1S_LC Col Prep'!AN66+'5C1T_Northeast'!AN66+'5C1U_Acadiana Ren'!AN66+'5C1I_LA Key'!AN66+'5C1V_Laf Ren'!AN66+'5C1O_Impact'!AN66+'5C1P_Vision'!AN66+'5C2_LAVCA'!AO66+'5C1H_Southwest'!AN66+'5C1G_JS Clark'!AN66+'5C1AH_BRUP'!AN66+'5C1X_Tangi'!AN66+'5C1Y_GEO'!AN66+'5C1AI_Harmony'!AN66+'5C1AJ_Athlos'!AN66+'5C1AG_Collegiate'!AN66+'5C1M_GEO Mid'!AN66+Placeholder_Tallulah!AN66</f>
        <v>0</v>
      </c>
      <c r="AP66" s="72">
        <f>'5C1B_DArbonne'!AO66+'5C1A_Madison'!AO66+'5C1C_Intl High'!AO66+'5C3_UnvView'!AP66+'5C1F_L.C. Charter'!AO66+'5C1E_LFNO'!AO66+'5C1D_NOMMA'!AO66+'5C1AE_Noble Minds'!AO66+'5C1J_Jeff Chamber'!AO66+'5C1Q_Advantage'!AO66+'5C1AF_JCFA-Laf'!AO66+'5C1W_Willow'!AO66+'5C1Z_Lincoln Prep'!AO66+'5C1AA_Laurel'!AO66+'5C1AB_Apex'!AO66+'5C1AC_Smothers'!AO66+'5C1AD_Greater'!AO66+'5C1R_Iberville'!AO66+'5C1N_Delta'!AO66+'5C1S_LC Col Prep'!AO66+'5C1T_Northeast'!AO66+'5C1U_Acadiana Ren'!AO66+'5C1I_LA Key'!AO66+'5C1V_Laf Ren'!AO66+'5C1O_Impact'!AO66+'5C1P_Vision'!AO66+'5C2_LAVCA'!AP66+'5C1H_Southwest'!AO66+'5C1G_JS Clark'!AO66+'5C1AH_BRUP'!AO66+'5C1X_Tangi'!AO66+'5C1Y_GEO'!AO66+'5C1AI_Harmony'!AO66+'5C1AJ_Athlos'!AO66+'5C1AG_Collegiate'!AO66+'5C1M_GEO Mid'!AO66+Placeholder_Tallulah!AO66</f>
        <v>0</v>
      </c>
      <c r="AQ66" s="91">
        <f>'5C1B_DArbonne'!AP66+'5C1A_Madison'!AP66+'5C1C_Intl High'!AP66+'5C3_UnvView'!AQ66+'5C1F_L.C. Charter'!AP66+'5C1E_LFNO'!AP66+'5C1D_NOMMA'!AP66+'5C1AE_Noble Minds'!AP66+'5C1J_Jeff Chamber'!AP66+'5C1Q_Advantage'!AP66+'5C1AF_JCFA-Laf'!AP66+'5C1W_Willow'!AP66+'5C1Z_Lincoln Prep'!AP66+'5C1AA_Laurel'!AP66+'5C1AB_Apex'!AP66+'5C1AC_Smothers'!AP66+'5C1AD_Greater'!AP66+'5C1R_Iberville'!AP66+'5C1N_Delta'!AP66+'5C1S_LC Col Prep'!AP66+'5C1T_Northeast'!AP66+'5C1U_Acadiana Ren'!AP66+'5C1I_LA Key'!AP66+'5C1V_Laf Ren'!AP66+'5C1O_Impact'!AP66+'5C1P_Vision'!AP66+'5C2_LAVCA'!AQ66+'5C1H_Southwest'!AP66+'5C1G_JS Clark'!AP66+'5C1AH_BRUP'!AP66+'5C1X_Tangi'!AP66+'5C1Y_GEO'!AP66+'5C1AI_Harmony'!AP66+'5C1AJ_Athlos'!AP66+'5C1AG_Collegiate'!AP66+'5C1M_GEO Mid'!AP66+Placeholder_Tallulah!AP66</f>
        <v>0</v>
      </c>
      <c r="AR66" s="72">
        <f>'5C1B_DArbonne'!AQ66+'5C1A_Madison'!AQ66+'5C1C_Intl High'!AQ66+'5C3_UnvView'!AR66+'5C1F_L.C. Charter'!AQ66+'5C1E_LFNO'!AQ66+'5C1D_NOMMA'!AQ66+'5C1AE_Noble Minds'!AQ66+'5C1J_Jeff Chamber'!AQ66+'5C1Q_Advantage'!AQ66+'5C1AF_JCFA-Laf'!AQ66+'5C1W_Willow'!AQ66+'5C1Z_Lincoln Prep'!AQ66+'5C1AA_Laurel'!AQ66+'5C1AB_Apex'!AQ66+'5C1AC_Smothers'!AQ66+'5C1AD_Greater'!AQ66+'5C1R_Iberville'!AQ66+'5C1N_Delta'!AQ66+'5C1S_LC Col Prep'!AQ66+'5C1T_Northeast'!AQ66+'5C1U_Acadiana Ren'!AQ66+'5C1I_LA Key'!AQ66+'5C1V_Laf Ren'!AQ66+'5C1O_Impact'!AQ66+'5C1P_Vision'!AQ66+'5C2_LAVCA'!AR66+'5C1H_Southwest'!AQ66+'5C1G_JS Clark'!AQ66+'5C1AH_BRUP'!AQ66+'5C1X_Tangi'!AQ66+'5C1Y_GEO'!AQ66+'5C1AI_Harmony'!AQ66+'5C1AJ_Athlos'!AQ66+'5C1AG_Collegiate'!AQ66+'5C1M_GEO Mid'!AQ66+Placeholder_Tallulah!AQ66</f>
        <v>0</v>
      </c>
      <c r="AS66" s="72">
        <f>'5C1B_DArbonne'!AR66+'5C1A_Madison'!AR66+'5C1C_Intl High'!AR66+'5C3_UnvView'!AS66+'5C1F_L.C. Charter'!AR66+'5C1E_LFNO'!AR66+'5C1D_NOMMA'!AR66+'5C1AE_Noble Minds'!AR66+'5C1J_Jeff Chamber'!AR66+'5C1Q_Advantage'!AR66+'5C1AF_JCFA-Laf'!AR66+'5C1W_Willow'!AR66+'5C1Z_Lincoln Prep'!AR66+'5C1AA_Laurel'!AR66+'5C1AB_Apex'!AR66+'5C1AC_Smothers'!AR66+'5C1AD_Greater'!AR66+'5C1R_Iberville'!AR66+'5C1N_Delta'!AR66+'5C1S_LC Col Prep'!AR66+'5C1T_Northeast'!AR66+'5C1U_Acadiana Ren'!AR66+'5C1I_LA Key'!AR66+'5C1V_Laf Ren'!AR66+'5C1O_Impact'!AR66+'5C1P_Vision'!AR66+'5C2_LAVCA'!AS66+'5C1H_Southwest'!AR66+'5C1G_JS Clark'!AR66+'5C1AH_BRUP'!AR66+'5C1X_Tangi'!AR66+'5C1Y_GEO'!AR66+'5C1AI_Harmony'!AR66+'5C1AJ_Athlos'!AR66+'5C1AG_Collegiate'!AR66+'5C1M_GEO Mid'!AR66+Placeholder_Tallulah!AR66</f>
        <v>0</v>
      </c>
      <c r="AT66" s="91">
        <f>'5C1B_DArbonne'!AS66+'5C1A_Madison'!AS66+'5C1C_Intl High'!AS66+'5C3_UnvView'!AT66+'5C1F_L.C. Charter'!AS66+'5C1E_LFNO'!AS66+'5C1D_NOMMA'!AS66+'5C1AE_Noble Minds'!AS66+'5C1J_Jeff Chamber'!AS66+'5C1Q_Advantage'!AS66+'5C1AF_JCFA-Laf'!AS66+'5C1W_Willow'!AS66+'5C1Z_Lincoln Prep'!AS66+'5C1AA_Laurel'!AS66+'5C1AB_Apex'!AS66+'5C1AC_Smothers'!AS66+'5C1AD_Greater'!AS66+'5C1R_Iberville'!AS66+'5C1N_Delta'!AS66+'5C1S_LC Col Prep'!AS66+'5C1T_Northeast'!AS66+'5C1U_Acadiana Ren'!AS66+'5C1I_LA Key'!AS66+'5C1V_Laf Ren'!AS66+'5C1O_Impact'!AS66+'5C1P_Vision'!AS66+'5C2_LAVCA'!AT66+'5C1H_Southwest'!AS66+'5C1G_JS Clark'!AS66+'5C1AH_BRUP'!AS66+'5C1X_Tangi'!AS66+'5C1Y_GEO'!AS66+'5C1AI_Harmony'!AS66+'5C1AJ_Athlos'!AS66+'5C1AG_Collegiate'!AS66+'5C1M_GEO Mid'!AS66+Placeholder_Tallulah!AS66</f>
        <v>16222</v>
      </c>
      <c r="AU66" s="81">
        <f t="shared" si="1"/>
        <v>0</v>
      </c>
      <c r="AV66" s="88">
        <f t="shared" si="2"/>
        <v>16222</v>
      </c>
      <c r="AW66" s="189"/>
      <c r="AX66" s="80" t="e">
        <f>'5C1B_DArbonne'!AU66+'5C1A_Madison'!AU66+'5C1C_Intl High'!AU66+'5C3_UnvView'!AV66+'5C1F_L.C. Charter'!AU66+'5C1E_LFNO'!AU66+'5C1D_NOMMA'!AU66+'5C1AE_Noble Minds'!AU66+'5C1J_Jeff Chamber'!AU66+'5C1Q_Advantage'!AU66+'5C1AF_JCFA-Laf'!AU66+'5C1W_Willow'!AU66+'5C1Z_Lincoln Prep'!AU66+'5C1AA_Laurel'!AU66+'5C1AB_Apex'!AU66+'5C1AC_Smothers'!AU66+'5C1AD_Greater'!AU66+'5C1R_Iberville'!AU66+'5C1N_Delta'!AU66+'5C1S_LC Col Prep'!AU66+'5C1T_Northeast'!AU66+'5C1U_Acadiana Ren'!AU66+'5C1I_LA Key'!AU66+'5C1V_Laf Ren'!AU66+'5C1O_Impact'!AU66+'5C1P_Vision'!AU66+'5C2_LAVCA'!AV66+'5C1H_Southwest'!AU66+'5C1G_JS Clark'!AU66+'5C1AH_BRUP'!AU66+'5C1X_Tangi'!AU66+'5C1Y_GEO'!AU66+'5C1AI_Harmony'!AU66+'5C1AJ_Athlos'!AU66+'5C1AG_Collegiate'!AU66+'5C1M_GEO Mid'!AU66+Placeholder_Tallulah!#REF!</f>
        <v>#REF!</v>
      </c>
      <c r="AY66" s="80">
        <f t="shared" si="3"/>
        <v>0</v>
      </c>
      <c r="AZ66" s="80" t="e">
        <f t="shared" si="4"/>
        <v>#REF!</v>
      </c>
    </row>
    <row r="67" spans="1:52" ht="16.149999999999999" customHeight="1" x14ac:dyDescent="0.2">
      <c r="A67" s="58">
        <v>61</v>
      </c>
      <c r="B67" s="59" t="s">
        <v>66</v>
      </c>
      <c r="C67" s="318">
        <f>'5C1B_DArbonne'!C67+'5C1A_Madison'!C67+'5C1C_Intl High'!C67+'5C3_UnvView'!C67+'5C1F_L.C. Charter'!C67+'5C1E_LFNO'!C67+'5C1D_NOMMA'!C67+'5C1AE_Noble Minds'!C67+'5C1J_Jeff Chamber'!C67+'5C1Q_Advantage'!C67+'5C1AF_JCFA-Laf'!C67+'5C1W_Willow'!C67+'5C1Z_Lincoln Prep'!C67+'5C1AA_Laurel'!C67+'5C1AB_Apex'!C67+'5C1AC_Smothers'!C67+'5C1AD_Greater'!C67+'5C1R_Iberville'!C67+'5C1N_Delta'!C67+'5C1S_LC Col Prep'!C67+'5C1T_Northeast'!C67+'5C1U_Acadiana Ren'!C67+'5C1I_LA Key'!C67+'5C1V_Laf Ren'!C67+'5C1O_Impact'!C67+'5C1P_Vision'!C67+'5C2_LAVCA'!C67+'5C1H_Southwest'!C67+'5C1G_JS Clark'!C67+'5C1AH_BRUP'!C67+'5C1X_Tangi'!C67+'5C1Y_GEO'!C67+'5C1AI_Harmony'!C67+'5C1AJ_Athlos'!C67+'5C1AG_Collegiate'!C67+'5C1M_GEO Mid'!C67+Placeholder_Tallulah!C67</f>
        <v>0</v>
      </c>
      <c r="D67" s="60">
        <f>'Source Data'!H67</f>
        <v>2804.2748979691619</v>
      </c>
      <c r="E67" s="65">
        <f>'5C1B_DArbonne'!E67+'5C1A_Madison'!E67+'5C1C_Intl High'!E67+'5C3_UnvView'!E67+'5C1F_L.C. Charter'!E67+'5C1E_LFNO'!E67+'5C1D_NOMMA'!E67+'5C1AE_Noble Minds'!E67+'5C1J_Jeff Chamber'!E67+'5C1Q_Advantage'!E67+'5C1AF_JCFA-Laf'!E67+'5C1W_Willow'!E67+'5C1Z_Lincoln Prep'!E67+'5C1AA_Laurel'!E67+'5C1AB_Apex'!E67+'5C1AC_Smothers'!E67+'5C1AD_Greater'!E67+'5C1R_Iberville'!E67+'5C1N_Delta'!E67+'5C1S_LC Col Prep'!E67+'5C1T_Northeast'!E67+'5C1U_Acadiana Ren'!E67+'5C1I_LA Key'!E67+'5C1V_Laf Ren'!E67+'5C1O_Impact'!E67+'5C1P_Vision'!E67+'5C2_LAVCA'!E67+'5C1H_Southwest'!E67+'5C1G_JS Clark'!E67+'5C1AH_BRUP'!E67+'5C1X_Tangi'!E67+'5C1Y_GEO'!E67+'5C1AI_Harmony'!E67+'5C1AJ_Athlos'!E67+'5C1AG_Collegiate'!E67+'5C1M_GEO Mid'!E67+Placeholder_Tallulah!E67</f>
        <v>0</v>
      </c>
      <c r="F67" s="336">
        <f>'5C1B_DArbonne'!F67+'5C1A_Madison'!F67+'5C1C_Intl High'!F67+'5C3_UnvView'!F67+'5C1F_L.C. Charter'!F67+'5C1E_LFNO'!F67+'5C1D_NOMMA'!F67+'5C1AE_Noble Minds'!F67+'5C1J_Jeff Chamber'!F67+'5C1Q_Advantage'!F67+'5C1AF_JCFA-Laf'!F67+'5C1W_Willow'!F67+'5C1Z_Lincoln Prep'!F67+'5C1AA_Laurel'!F67+'5C1AB_Apex'!F67+'5C1AC_Smothers'!F67+'5C1AD_Greater'!F67+'5C1R_Iberville'!F67+'5C1N_Delta'!F67+'5C1S_LC Col Prep'!F67+'5C1T_Northeast'!F67+'5C1U_Acadiana Ren'!F67+'5C1I_LA Key'!F67+'5C1V_Laf Ren'!F67+'5C1O_Impact'!F67+'5C1P_Vision'!F67+'5C2_LAVCA'!F67+'5C1H_Southwest'!F67+'5C1G_JS Clark'!F67+'5C1AH_BRUP'!F67+'5C1X_Tangi'!F67+'5C1Y_GEO'!F67+'5C1AI_Harmony'!F67+'5C1AJ_Athlos'!F67+'5C1AG_Collegiate'!F67+'5C1M_GEO Mid'!F67+Placeholder_Tallulah!F67</f>
        <v>0</v>
      </c>
      <c r="G67" s="60">
        <f>'Source Data'!I67</f>
        <v>381.62134806778147</v>
      </c>
      <c r="H67" s="65">
        <f>'5C1B_DArbonne'!H67+'5C1A_Madison'!H67+'5C1C_Intl High'!H67+'5C3_UnvView'!H67+'5C1F_L.C. Charter'!H67+'5C1E_LFNO'!H67+'5C1D_NOMMA'!H67+'5C1AE_Noble Minds'!H67+'5C1J_Jeff Chamber'!H67+'5C1Q_Advantage'!H67+'5C1AF_JCFA-Laf'!H67+'5C1W_Willow'!H67+'5C1Z_Lincoln Prep'!H67+'5C1AA_Laurel'!H67+'5C1AB_Apex'!H67+'5C1AC_Smothers'!H67+'5C1AD_Greater'!H67+'5C1R_Iberville'!H67+'5C1N_Delta'!H67+'5C1S_LC Col Prep'!H67+'5C1T_Northeast'!H67+'5C1U_Acadiana Ren'!H67+'5C1I_LA Key'!H67+'5C1V_Laf Ren'!H67+'5C1O_Impact'!H67+'5C1P_Vision'!H67+'5C2_LAVCA'!H67+'5C1H_Southwest'!H67+'5C1G_JS Clark'!H67+'5C1AH_BRUP'!H67+'5C1X_Tangi'!H67+'5C1Y_GEO'!H67+'5C1AI_Harmony'!H67+'5C1AJ_Athlos'!H67+'5C1AG_Collegiate'!H67+'5C1M_GEO Mid'!H67+Placeholder_Tallulah!H67</f>
        <v>0</v>
      </c>
      <c r="I67" s="336">
        <f>'5C1B_DArbonne'!I67+'5C1A_Madison'!I67+'5C1C_Intl High'!I67+'5C3_UnvView'!I67+'5C1F_L.C. Charter'!I67+'5C1E_LFNO'!I67+'5C1D_NOMMA'!I67+'5C1AE_Noble Minds'!I67+'5C1J_Jeff Chamber'!I67+'5C1Q_Advantage'!I67+'5C1AF_JCFA-Laf'!I67+'5C1W_Willow'!I67+'5C1Z_Lincoln Prep'!I67+'5C1AA_Laurel'!I67+'5C1AB_Apex'!I67+'5C1AC_Smothers'!I67+'5C1AD_Greater'!I67+'5C1R_Iberville'!I67+'5C1N_Delta'!I67+'5C1S_LC Col Prep'!I67+'5C1T_Northeast'!I67+'5C1U_Acadiana Ren'!I67+'5C1I_LA Key'!I67+'5C1V_Laf Ren'!I67+'5C1O_Impact'!I67+'5C1P_Vision'!I67+'5C2_LAVCA'!I67+'5C1H_Southwest'!I67+'5C1G_JS Clark'!I67+'5C1AH_BRUP'!I67+'5C1X_Tangi'!I67+'5C1Y_GEO'!I67+'5C1AI_Harmony'!I67+'5C1AJ_Athlos'!I67+'5C1AG_Collegiate'!I67+'5C1M_GEO Mid'!I67+Placeholder_Tallulah!I67</f>
        <v>0</v>
      </c>
      <c r="J67" s="60">
        <f>'Source Data'!J67</f>
        <v>104.0785494730313</v>
      </c>
      <c r="K67" s="65">
        <f>'5C1B_DArbonne'!K67+'5C1A_Madison'!K67+'5C1C_Intl High'!K67+'5C3_UnvView'!K67+'5C1F_L.C. Charter'!K67+'5C1E_LFNO'!K67+'5C1D_NOMMA'!K67+'5C1AE_Noble Minds'!K67+'5C1J_Jeff Chamber'!K67+'5C1Q_Advantage'!K67+'5C1AF_JCFA-Laf'!K67+'5C1W_Willow'!K67+'5C1Z_Lincoln Prep'!K67+'5C1AA_Laurel'!K67+'5C1AB_Apex'!K67+'5C1AC_Smothers'!K67+'5C1AD_Greater'!K67+'5C1R_Iberville'!K67+'5C1N_Delta'!K67+'5C1S_LC Col Prep'!K67+'5C1T_Northeast'!K67+'5C1U_Acadiana Ren'!K67+'5C1I_LA Key'!K67+'5C1V_Laf Ren'!K67+'5C1O_Impact'!K67+'5C1P_Vision'!K67+'5C2_LAVCA'!K67+'5C1H_Southwest'!K67+'5C1G_JS Clark'!K67+'5C1AH_BRUP'!K67+'5C1X_Tangi'!K67+'5C1Y_GEO'!K67+'5C1AI_Harmony'!K67+'5C1AJ_Athlos'!K67+'5C1AG_Collegiate'!K67+'5C1M_GEO Mid'!K67+Placeholder_Tallulah!K67</f>
        <v>0</v>
      </c>
      <c r="L67" s="336">
        <f>'5C1B_DArbonne'!L67+'5C1A_Madison'!L67+'5C1C_Intl High'!L67+'5C3_UnvView'!L67+'5C1F_L.C. Charter'!L67+'5C1E_LFNO'!L67+'5C1D_NOMMA'!L67+'5C1AE_Noble Minds'!L67+'5C1J_Jeff Chamber'!L67+'5C1Q_Advantage'!L67+'5C1AF_JCFA-Laf'!L67+'5C1W_Willow'!L67+'5C1Z_Lincoln Prep'!L67+'5C1AA_Laurel'!L67+'5C1AB_Apex'!L67+'5C1AC_Smothers'!L67+'5C1AD_Greater'!L67+'5C1R_Iberville'!L67+'5C1N_Delta'!L67+'5C1S_LC Col Prep'!L67+'5C1T_Northeast'!L67+'5C1U_Acadiana Ren'!L67+'5C1I_LA Key'!L67+'5C1V_Laf Ren'!L67+'5C1O_Impact'!L67+'5C1P_Vision'!L67+'5C2_LAVCA'!L67+'5C1H_Southwest'!L67+'5C1G_JS Clark'!L67+'5C1AH_BRUP'!L67+'5C1X_Tangi'!L67+'5C1Y_GEO'!L67+'5C1AI_Harmony'!L67+'5C1AJ_Athlos'!L67+'5C1AG_Collegiate'!L67+'5C1M_GEO Mid'!L67+Placeholder_Tallulah!L67</f>
        <v>0</v>
      </c>
      <c r="M67" s="60">
        <f>'Source Data'!K67</f>
        <v>2601.9637368257822</v>
      </c>
      <c r="N67" s="65">
        <f>'5C1B_DArbonne'!N67+'5C1A_Madison'!N67+'5C1C_Intl High'!N67+'5C3_UnvView'!N67+'5C1F_L.C. Charter'!N67+'5C1E_LFNO'!N67+'5C1D_NOMMA'!N67+'5C1AE_Noble Minds'!N67+'5C1J_Jeff Chamber'!N67+'5C1Q_Advantage'!N67+'5C1AF_JCFA-Laf'!N67+'5C1W_Willow'!N67+'5C1Z_Lincoln Prep'!N67+'5C1AA_Laurel'!N67+'5C1AB_Apex'!N67+'5C1AC_Smothers'!N67+'5C1AD_Greater'!N67+'5C1R_Iberville'!N67+'5C1N_Delta'!N67+'5C1S_LC Col Prep'!N67+'5C1T_Northeast'!N67+'5C1U_Acadiana Ren'!N67+'5C1I_LA Key'!N67+'5C1V_Laf Ren'!N67+'5C1O_Impact'!N67+'5C1P_Vision'!N67+'5C2_LAVCA'!N67+'5C1H_Southwest'!N67+'5C1G_JS Clark'!N67+'5C1AH_BRUP'!N67+'5C1X_Tangi'!N67+'5C1Y_GEO'!N67+'5C1AI_Harmony'!N67+'5C1AJ_Athlos'!N67+'5C1AG_Collegiate'!N67+'5C1M_GEO Mid'!N67+Placeholder_Tallulah!N67</f>
        <v>0</v>
      </c>
      <c r="O67" s="336">
        <f>'5C1B_DArbonne'!O67+'5C1A_Madison'!O67+'5C1C_Intl High'!O67+'5C3_UnvView'!O67+'5C1F_L.C. Charter'!O67+'5C1E_LFNO'!O67+'5C1D_NOMMA'!O67+'5C1AE_Noble Minds'!O67+'5C1J_Jeff Chamber'!O67+'5C1Q_Advantage'!O67+'5C1AF_JCFA-Laf'!O67+'5C1W_Willow'!O67+'5C1Z_Lincoln Prep'!O67+'5C1AA_Laurel'!O67+'5C1AB_Apex'!O67+'5C1AC_Smothers'!O67+'5C1AD_Greater'!O67+'5C1R_Iberville'!O67+'5C1N_Delta'!O67+'5C1S_LC Col Prep'!O67+'5C1T_Northeast'!O67+'5C1U_Acadiana Ren'!O67+'5C1I_LA Key'!O67+'5C1V_Laf Ren'!O67+'5C1O_Impact'!O67+'5C1P_Vision'!O67+'5C2_LAVCA'!O67+'5C1H_Southwest'!O67+'5C1G_JS Clark'!O67+'5C1AH_BRUP'!O67+'5C1X_Tangi'!O67+'5C1Y_GEO'!O67+'5C1AI_Harmony'!O67+'5C1AJ_Athlos'!O67+'5C1AG_Collegiate'!O67+'5C1M_GEO Mid'!O67+Placeholder_Tallulah!O67</f>
        <v>0</v>
      </c>
      <c r="P67" s="60">
        <f>'Source Data'!L67</f>
        <v>1040.7854947303128</v>
      </c>
      <c r="Q67" s="65">
        <f>'5C1B_DArbonne'!Q67+'5C1A_Madison'!Q67+'5C1C_Intl High'!Q67+'5C3_UnvView'!Q67+'5C1F_L.C. Charter'!Q67+'5C1E_LFNO'!Q67+'5C1D_NOMMA'!Q67+'5C1AE_Noble Minds'!Q67+'5C1J_Jeff Chamber'!Q67+'5C1Q_Advantage'!Q67+'5C1AF_JCFA-Laf'!Q67+'5C1W_Willow'!Q67+'5C1Z_Lincoln Prep'!Q67+'5C1AA_Laurel'!Q67+'5C1AB_Apex'!Q67+'5C1AC_Smothers'!Q67+'5C1AD_Greater'!Q67+'5C1R_Iberville'!Q67+'5C1N_Delta'!Q67+'5C1S_LC Col Prep'!Q67+'5C1T_Northeast'!Q67+'5C1U_Acadiana Ren'!Q67+'5C1I_LA Key'!Q67+'5C1V_Laf Ren'!Q67+'5C1O_Impact'!Q67+'5C1P_Vision'!Q67+'5C2_LAVCA'!Q67+'5C1H_Southwest'!Q67+'5C1G_JS Clark'!Q67+'5C1AH_BRUP'!Q67+'5C1X_Tangi'!Q67+'5C1Y_GEO'!Q67+'5C1AI_Harmony'!Q67+'5C1AJ_Athlos'!Q67+'5C1AG_Collegiate'!Q67+'5C1M_GEO Mid'!Q67+Placeholder_Tallulah!Q67</f>
        <v>0</v>
      </c>
      <c r="R67" s="92">
        <f>'5C1B_DArbonne'!R67+'5C1A_Madison'!R67+'5C1C_Intl High'!R67+'5C3_UnvView'!R67+'5C1F_L.C. Charter'!R67+'5C1E_LFNO'!R67+'5C1D_NOMMA'!R67+'5C1AE_Noble Minds'!R67+'5C1J_Jeff Chamber'!R67+'5C1Q_Advantage'!R67+'5C1AF_JCFA-Laf'!R67+'5C1W_Willow'!R67+'5C1Z_Lincoln Prep'!R67+'5C1AA_Laurel'!R67+'5C1AB_Apex'!R67+'5C1AC_Smothers'!R67+'5C1AD_Greater'!R67+'5C1R_Iberville'!R67+'5C1N_Delta'!R67+'5C1S_LC Col Prep'!R67+'5C1T_Northeast'!R67+'5C1U_Acadiana Ren'!R67+'5C1I_LA Key'!R67+'5C1V_Laf Ren'!R67+'5C1O_Impact'!R67+'5C1P_Vision'!R67+'5C2_LAVCA'!R67+'5C1H_Southwest'!R67+'5C1G_JS Clark'!R67+'5C1AH_BRUP'!R67+'5C1X_Tangi'!R67+'5C1Y_GEO'!R67+'5C1AI_Harmony'!R67+'5C1AJ_Athlos'!R67+'5C1AG_Collegiate'!R67+'5C1M_GEO Mid'!R67+Placeholder_Tallulah!R67</f>
        <v>340722</v>
      </c>
      <c r="S67" s="1372">
        <f>'5C3_UnvView'!S67+'5C2_LAVCA'!S67</f>
        <v>6570</v>
      </c>
      <c r="T67" s="60">
        <f>'5C1B_DArbonne'!S67+'5C1A_Madison'!S67+'5C1C_Intl High'!S67+'5C3_UnvView'!T67+'5C1F_L.C. Charter'!S67+'5C1E_LFNO'!S67+'5C1D_NOMMA'!S67+'5C1AE_Noble Minds'!S67+'5C1J_Jeff Chamber'!S67+'5C1Q_Advantage'!S67+'5C1AF_JCFA-Laf'!S67+'5C1W_Willow'!S67+'5C1Z_Lincoln Prep'!S67+'5C1AA_Laurel'!S67+'5C1AB_Apex'!S67+'5C1AC_Smothers'!S67+'5C1AD_Greater'!S67+'5C1R_Iberville'!S67+'5C1N_Delta'!S67+'5C1S_LC Col Prep'!S67+'5C1T_Northeast'!S67+'5C1U_Acadiana Ren'!S67+'5C1I_LA Key'!S67+'5C1V_Laf Ren'!S67+'5C1O_Impact'!S67+'5C1P_Vision'!S67+'5C2_LAVCA'!T67+'5C1H_Southwest'!S67+'5C1G_JS Clark'!S67+'5C1AH_BRUP'!S67+'5C1X_Tangi'!S67+'5C1Y_GEO'!S67+'5C1AI_Harmony'!S67+'5C1AJ_Athlos'!S67+'5C1AG_Collegiate'!S67+'5C1M_GEO Mid'!S67+Placeholder_Tallulah!S67</f>
        <v>0</v>
      </c>
      <c r="U67" s="60">
        <f>'5C1B_DArbonne'!T67+'5C1A_Madison'!T67+'5C1C_Intl High'!T67+'5C3_UnvView'!U67+'5C1F_L.C. Charter'!T67+'5C1E_LFNO'!T67+'5C1D_NOMMA'!T67+'5C1AE_Noble Minds'!T67+'5C1J_Jeff Chamber'!T67+'5C1Q_Advantage'!T67+'5C1AF_JCFA-Laf'!T67+'5C1W_Willow'!T67+'5C1Z_Lincoln Prep'!T67+'5C1AA_Laurel'!T67+'5C1AB_Apex'!T67+'5C1AC_Smothers'!T67+'5C1AD_Greater'!T67+'5C1R_Iberville'!T67+'5C1N_Delta'!T67+'5C1S_LC Col Prep'!T67+'5C1T_Northeast'!T67+'5C1U_Acadiana Ren'!T67+'5C1I_LA Key'!T67+'5C1V_Laf Ren'!T67+'5C1O_Impact'!T67+'5C1P_Vision'!T67+'5C2_LAVCA'!U67+'5C1H_Southwest'!T67+'5C1G_JS Clark'!T67+'5C1AH_BRUP'!T67+'5C1X_Tangi'!T67+'5C1Y_GEO'!T67+'5C1AI_Harmony'!T67+'5C1AJ_Athlos'!T67+'5C1AG_Collegiate'!T67+'5C1M_GEO Mid'!T67+Placeholder_Tallulah!T67</f>
        <v>0</v>
      </c>
      <c r="V67" s="61">
        <f>'5C1B_DArbonne'!U67+'5C1A_Madison'!U67+'5C1C_Intl High'!U67+'5C3_UnvView'!V67+'5C1F_L.C. Charter'!U67+'5C1E_LFNO'!U67+'5C1D_NOMMA'!U67+'5C1AE_Noble Minds'!U67+'5C1J_Jeff Chamber'!U67+'5C1Q_Advantage'!U67+'5C1AF_JCFA-Laf'!U67+'5C1W_Willow'!U67+'5C1Z_Lincoln Prep'!U67+'5C1AA_Laurel'!U67+'5C1AB_Apex'!U67+'5C1AC_Smothers'!U67+'5C1AD_Greater'!U67+'5C1R_Iberville'!U67+'5C1N_Delta'!U67+'5C1S_LC Col Prep'!U67+'5C1T_Northeast'!U67+'5C1U_Acadiana Ren'!U67+'5C1I_LA Key'!U67+'5C1V_Laf Ren'!U67+'5C1O_Impact'!U67+'5C1P_Vision'!U67+'5C2_LAVCA'!V67+'5C1H_Southwest'!U67+'5C1G_JS Clark'!U67+'5C1AH_BRUP'!U67+'5C1X_Tangi'!U67+'5C1Y_GEO'!U67+'5C1AI_Harmony'!U67+'5C1AJ_Athlos'!U67+'5C1AG_Collegiate'!U67+'5C1M_GEO Mid'!U67+Placeholder_Tallulah!U67</f>
        <v>0</v>
      </c>
      <c r="W67" s="92">
        <f>'5C1B_DArbonne'!V67+'5C1A_Madison'!V67+'5C1C_Intl High'!V67+'5C3_UnvView'!W67+'5C1F_L.C. Charter'!V67+'5C1E_LFNO'!V67+'5C1D_NOMMA'!V67+'5C1AE_Noble Minds'!V67+'5C1J_Jeff Chamber'!V67+'5C1Q_Advantage'!V67+'5C1AF_JCFA-Laf'!V67+'5C1W_Willow'!V67+'5C1Z_Lincoln Prep'!V67+'5C1AA_Laurel'!V67+'5C1AB_Apex'!V67+'5C1AC_Smothers'!V67+'5C1AD_Greater'!V67+'5C1R_Iberville'!V67+'5C1N_Delta'!V67+'5C1S_LC Col Prep'!V67+'5C1T_Northeast'!V67+'5C1U_Acadiana Ren'!V67+'5C1I_LA Key'!V67+'5C1V_Laf Ren'!V67+'5C1O_Impact'!V67+'5C1P_Vision'!V67+'5C2_LAVCA'!W67+'5C1H_Southwest'!V67+'5C1G_JS Clark'!V67+'5C1AH_BRUP'!V67+'5C1X_Tangi'!V67+'5C1Y_GEO'!V67+'5C1AI_Harmony'!V67+'5C1AJ_Athlos'!V67+'5C1AG_Collegiate'!V67+'5C1M_GEO Mid'!V67+Placeholder_Tallulah!V67</f>
        <v>0</v>
      </c>
      <c r="X67" s="65">
        <f>'5C1B_DArbonne'!W67+'5C1A_Madison'!W67+'5C1C_Intl High'!W67+'5C3_UnvView'!X67+'5C1F_L.C. Charter'!W67+'5C1E_LFNO'!W67+'5C1D_NOMMA'!W67+'5C1AE_Noble Minds'!W67+'5C1J_Jeff Chamber'!W67+'5C1Q_Advantage'!W67+'5C1AF_JCFA-Laf'!W67+'5C1W_Willow'!W67+'5C1Z_Lincoln Prep'!W67+'5C1AA_Laurel'!W67+'5C1AB_Apex'!W67+'5C1AC_Smothers'!W67+'5C1AD_Greater'!W67+'5C1R_Iberville'!W67+'5C1N_Delta'!W67+'5C1S_LC Col Prep'!W67+'5C1T_Northeast'!W67+'5C1U_Acadiana Ren'!W67+'5C1I_LA Key'!W67+'5C1V_Laf Ren'!W67+'5C1O_Impact'!W67+'5C1P_Vision'!W67+'5C2_LAVCA'!X67+'5C1H_Southwest'!W67+'5C1G_JS Clark'!W67+'5C1AH_BRUP'!W67+'5C1X_Tangi'!W67+'5C1Y_GEO'!W67+'5C1AI_Harmony'!W67+'5C1AJ_Athlos'!W67+'5C1AG_Collegiate'!W67+'5C1M_GEO Mid'!W67+Placeholder_Tallulah!W67</f>
        <v>0</v>
      </c>
      <c r="Y67" s="92">
        <f>'5C1B_DArbonne'!X67+'5C1A_Madison'!X67+'5C1C_Intl High'!X67+'5C3_UnvView'!Y67+'5C1F_L.C. Charter'!X67+'5C1E_LFNO'!X67+'5C1D_NOMMA'!X67+'5C1AE_Noble Minds'!X67+'5C1J_Jeff Chamber'!X67+'5C1Q_Advantage'!X67+'5C1AF_JCFA-Laf'!X67+'5C1W_Willow'!X67+'5C1Z_Lincoln Prep'!X67+'5C1AA_Laurel'!X67+'5C1AB_Apex'!X67+'5C1AC_Smothers'!X67+'5C1AD_Greater'!X67+'5C1R_Iberville'!X67+'5C1N_Delta'!X67+'5C1S_LC Col Prep'!X67+'5C1T_Northeast'!X67+'5C1U_Acadiana Ren'!X67+'5C1I_LA Key'!X67+'5C1V_Laf Ren'!X67+'5C1O_Impact'!X67+'5C1P_Vision'!X67+'5C2_LAVCA'!Y67+'5C1H_Southwest'!X67+'5C1G_JS Clark'!X67+'5C1AH_BRUP'!X67+'5C1X_Tangi'!X67+'5C1Y_GEO'!X67+'5C1AI_Harmony'!X67+'5C1AJ_Athlos'!X67+'5C1AG_Collegiate'!X67+'5C1M_GEO Mid'!X67+Placeholder_Tallulah!X67</f>
        <v>0</v>
      </c>
      <c r="Z67" s="60">
        <f>'5C1B_DArbonne'!Y67+'5C1A_Madison'!Y67+'5C1C_Intl High'!Y67+'5C3_UnvView'!Z67+'5C1F_L.C. Charter'!Y67+'5C1E_LFNO'!Y67+'5C1D_NOMMA'!Y67+'5C1AE_Noble Minds'!Y67+'5C1J_Jeff Chamber'!Y67+'5C1Q_Advantage'!Y67+'5C1AF_JCFA-Laf'!Y67+'5C1W_Willow'!Y67+'5C1Z_Lincoln Prep'!Y67+'5C1AA_Laurel'!Y67+'5C1AB_Apex'!Y67+'5C1AC_Smothers'!Y67+'5C1AD_Greater'!Y67+'5C1R_Iberville'!Y67+'5C1N_Delta'!Y67+'5C1S_LC Col Prep'!Y67+'5C1T_Northeast'!Y67+'5C1U_Acadiana Ren'!Y67+'5C1I_LA Key'!Y67+'5C1V_Laf Ren'!Y67+'5C1O_Impact'!Y67+'5C1P_Vision'!Y67+'5C2_LAVCA'!Z67+'5C1H_Southwest'!Y67+'5C1G_JS Clark'!Y67+'5C1AH_BRUP'!Y67+'5C1X_Tangi'!Y67+'5C1Y_GEO'!Y67+'5C1AI_Harmony'!Y67+'5C1AJ_Athlos'!Y67+'5C1AG_Collegiate'!Y67+'5C1M_GEO Mid'!Y67+Placeholder_Tallulah!Y67</f>
        <v>0</v>
      </c>
      <c r="AA67" s="92">
        <f>'5C1B_DArbonne'!Z67+'5C1A_Madison'!Z67+'5C1C_Intl High'!Z67+'5C3_UnvView'!AA67+'5C1F_L.C. Charter'!Z67+'5C1E_LFNO'!Z67+'5C1D_NOMMA'!Z67+'5C1AE_Noble Minds'!Z67+'5C1J_Jeff Chamber'!Z67+'5C1Q_Advantage'!Z67+'5C1AF_JCFA-Laf'!Z67+'5C1W_Willow'!Z67+'5C1Z_Lincoln Prep'!Z67+'5C1AA_Laurel'!Z67+'5C1AB_Apex'!Z67+'5C1AC_Smothers'!Z67+'5C1AD_Greater'!Z67+'5C1R_Iberville'!Z67+'5C1N_Delta'!Z67+'5C1S_LC Col Prep'!Z67+'5C1T_Northeast'!Z67+'5C1U_Acadiana Ren'!Z67+'5C1I_LA Key'!Z67+'5C1V_Laf Ren'!Z67+'5C1O_Impact'!Z67+'5C1P_Vision'!Z67+'5C2_LAVCA'!AA67+'5C1H_Southwest'!Z67+'5C1G_JS Clark'!Z67+'5C1AH_BRUP'!Z67+'5C1X_Tangi'!Z67+'5C1Y_GEO'!Z67+'5C1AI_Harmony'!Z67+'5C1AJ_Athlos'!Z67+'5C1AG_Collegiate'!Z67+'5C1M_GEO Mid'!Z67+Placeholder_Tallulah!Z67</f>
        <v>0</v>
      </c>
      <c r="AB67" s="60">
        <f>'5C1B_DArbonne'!AA67+'5C1A_Madison'!AA67+'5C1C_Intl High'!AA67+'5C3_UnvView'!AB67+'5C1F_L.C. Charter'!AA67+'5C1E_LFNO'!AA67+'5C1D_NOMMA'!AA67+'5C1AE_Noble Minds'!AA67+'5C1J_Jeff Chamber'!AA67+'5C1Q_Advantage'!AA67+'5C1AF_JCFA-Laf'!AA67+'5C1W_Willow'!AA67+'5C1Z_Lincoln Prep'!AA67+'5C1AA_Laurel'!AA67+'5C1AB_Apex'!AA67+'5C1AC_Smothers'!AA67+'5C1AD_Greater'!AA67+'5C1R_Iberville'!AA67+'5C1N_Delta'!AA67+'5C1S_LC Col Prep'!AA67+'5C1T_Northeast'!AA67+'5C1U_Acadiana Ren'!AA67+'5C1I_LA Key'!AA67+'5C1V_Laf Ren'!AA67+'5C1O_Impact'!AA67+'5C1P_Vision'!AA67+'5C2_LAVCA'!AB67+'5C1H_Southwest'!AA67+'5C1G_JS Clark'!AA67+'5C1AH_BRUP'!AA67+'5C1X_Tangi'!AA67+'5C1Y_GEO'!AA67+'5C1AI_Harmony'!AA67+'5C1AJ_Athlos'!AA67+'5C1AG_Collegiate'!AA67+'5C1M_GEO Mid'!AA67+Placeholder_Tallulah!AA67</f>
        <v>0</v>
      </c>
      <c r="AC67" s="60">
        <f>'5C1B_DArbonne'!AB67+'5C1A_Madison'!AB67+'5C1C_Intl High'!AB67+'5C3_UnvView'!AC67+'5C1F_L.C. Charter'!AB67+'5C1E_LFNO'!AB67+'5C1D_NOMMA'!AB67+'5C1AE_Noble Minds'!AB67+'5C1J_Jeff Chamber'!AB67+'5C1Q_Advantage'!AB67+'5C1AF_JCFA-Laf'!AB67+'5C1W_Willow'!AB67+'5C1Z_Lincoln Prep'!AB67+'5C1AA_Laurel'!AB67+'5C1AB_Apex'!AB67+'5C1AC_Smothers'!AB67+'5C1AD_Greater'!AB67+'5C1R_Iberville'!AB67+'5C1N_Delta'!AB67+'5C1S_LC Col Prep'!AB67+'5C1T_Northeast'!AB67+'5C1U_Acadiana Ren'!AB67+'5C1I_LA Key'!AB67+'5C1V_Laf Ren'!AB67+'5C1O_Impact'!AB67+'5C1P_Vision'!AB67+'5C2_LAVCA'!AC67+'5C1H_Southwest'!AB67+'5C1G_JS Clark'!AB67+'5C1AH_BRUP'!AB67+'5C1X_Tangi'!AB67+'5C1Y_GEO'!AB67+'5C1AI_Harmony'!AB67+'5C1AJ_Athlos'!AB67+'5C1AG_Collegiate'!AB67+'5C1M_GEO Mid'!AB67+Placeholder_Tallulah!AB67</f>
        <v>0</v>
      </c>
      <c r="AD67" s="92">
        <f>'5C1B_DArbonne'!AC67+'5C1A_Madison'!AC67+'5C1C_Intl High'!AC67+'5C3_UnvView'!AD67+'5C1F_L.C. Charter'!AC67+'5C1E_LFNO'!AC67+'5C1D_NOMMA'!AC67+'5C1AE_Noble Minds'!AC67+'5C1J_Jeff Chamber'!AC67+'5C1Q_Advantage'!AC67+'5C1AF_JCFA-Laf'!AC67+'5C1W_Willow'!AC67+'5C1Z_Lincoln Prep'!AC67+'5C1AA_Laurel'!AC67+'5C1AB_Apex'!AC67+'5C1AC_Smothers'!AC67+'5C1AD_Greater'!AC67+'5C1R_Iberville'!AC67+'5C1N_Delta'!AC67+'5C1S_LC Col Prep'!AC67+'5C1T_Northeast'!AC67+'5C1U_Acadiana Ren'!AC67+'5C1I_LA Key'!AC67+'5C1V_Laf Ren'!AC67+'5C1O_Impact'!AC67+'5C1P_Vision'!AC67+'5C2_LAVCA'!AD67+'5C1H_Southwest'!AC67+'5C1G_JS Clark'!AC67+'5C1AH_BRUP'!AC67+'5C1X_Tangi'!AC67+'5C1Y_GEO'!AC67+'5C1AI_Harmony'!AC67+'5C1AJ_Athlos'!AC67+'5C1AG_Collegiate'!AC67+'5C1M_GEO Mid'!AC67+Placeholder_Tallulah!AC67</f>
        <v>0</v>
      </c>
      <c r="AE67" s="96">
        <f>'5C1B_DArbonne'!AD67+'5C1A_Madison'!AD67+'5C1C_Intl High'!AD67+'5C3_UnvView'!AE67+'5C1F_L.C. Charter'!AD67+'5C1E_LFNO'!AD67+'5C1D_NOMMA'!AD67+'5C1AE_Noble Minds'!AD67+'5C1J_Jeff Chamber'!AD67+'5C1Q_Advantage'!AD67+'5C1AF_JCFA-Laf'!AD67+'5C1W_Willow'!AD67+'5C1Z_Lincoln Prep'!AD67+'5C1AA_Laurel'!AD67+'5C1AB_Apex'!AD67+'5C1AC_Smothers'!AD67+'5C1AD_Greater'!AD67+'5C1R_Iberville'!AD67+'5C1N_Delta'!AD67+'5C1S_LC Col Prep'!AD67+'5C1T_Northeast'!AD67+'5C1U_Acadiana Ren'!AD67+'5C1I_LA Key'!AD67+'5C1V_Laf Ren'!AD67+'5C1O_Impact'!AD67+'5C1P_Vision'!AD67+'5C2_LAVCA'!AE67+'5C1H_Southwest'!AD67+'5C1G_JS Clark'!AD67+'5C1AH_BRUP'!AD67+'5C1X_Tangi'!AD67+'5C1Y_GEO'!AD67+'5C1AI_Harmony'!AD67+'5C1AJ_Athlos'!AD67+'5C1AG_Collegiate'!AD67+'5C1M_GEO Mid'!AD67+Placeholder_Tallulah!AD67</f>
        <v>0</v>
      </c>
      <c r="AF67" s="66">
        <f>'Source Data'!N67</f>
        <v>10026</v>
      </c>
      <c r="AG67" s="89">
        <f>'5C1B_DArbonne'!AF67+'5C1A_Madison'!AF67+'5C1C_Intl High'!AF67+'5C3_UnvView'!AG67+'5C1F_L.C. Charter'!AF67+'5C1E_LFNO'!AF67+'5C1D_NOMMA'!AF67+'5C1AE_Noble Minds'!AF67+'5C1J_Jeff Chamber'!AF67+'5C1Q_Advantage'!AF67+'5C1AF_JCFA-Laf'!AF67+'5C1W_Willow'!AF67+'5C1Z_Lincoln Prep'!AF67+'5C1AA_Laurel'!AF67+'5C1AB_Apex'!AF67+'5C1AC_Smothers'!AF67+'5C1AD_Greater'!AF67+'5C1R_Iberville'!AF67+'5C1N_Delta'!AF67+'5C1S_LC Col Prep'!AF67+'5C1T_Northeast'!AF67+'5C1U_Acadiana Ren'!AF67+'5C1I_LA Key'!AF67+'5C1V_Laf Ren'!AF67+'5C1O_Impact'!AF67+'5C1P_Vision'!AF67+'5C2_LAVCA'!AG67+'5C1H_Southwest'!AF67+'5C1G_JS Clark'!AF67+'5C1AH_BRUP'!AF67+'5C1X_Tangi'!AF67+'5C1Y_GEO'!AF67+'5C1AI_Harmony'!AF67+'5C1AJ_Athlos'!AF67+'5C1AG_Collegiate'!AF67+'5C1M_GEO Mid'!AF67+Placeholder_Tallulah!AF67</f>
        <v>0</v>
      </c>
      <c r="AH67" s="318">
        <f>'5C1B_DArbonne'!AG67+'5C1A_Madison'!AG67+'5C1C_Intl High'!AG67+'5C3_UnvView'!AH67+'5C1F_L.C. Charter'!AG67+'5C1E_LFNO'!AG67+'5C1D_NOMMA'!AG67+'5C1AE_Noble Minds'!AG67+'5C1J_Jeff Chamber'!AG67+'5C1Q_Advantage'!AG67+'5C1AF_JCFA-Laf'!AG67+'5C1W_Willow'!AG67+'5C1Z_Lincoln Prep'!AG67+'5C1AA_Laurel'!AG67+'5C1AB_Apex'!AG67+'5C1AC_Smothers'!AG67+'5C1AD_Greater'!AG67+'5C1R_Iberville'!AG67+'5C1N_Delta'!AG67+'5C1S_LC Col Prep'!AG67+'5C1T_Northeast'!AG67+'5C1U_Acadiana Ren'!AG67+'5C1I_LA Key'!AG67+'5C1V_Laf Ren'!AG67+'5C1O_Impact'!AG67+'5C1P_Vision'!AG67+'5C2_LAVCA'!AH67+'5C1H_Southwest'!AG67+'5C1G_JS Clark'!AG67+'5C1AH_BRUP'!AG67+'5C1X_Tangi'!AG67+'5C1Y_GEO'!AG67+'5C1AI_Harmony'!AG67+'5C1AJ_Athlos'!AG67+'5C1AG_Collegiate'!AG67+'5C1M_GEO Mid'!AG67+Placeholder_Tallulah!AG67</f>
        <v>0</v>
      </c>
      <c r="AI67" s="66">
        <f>'5C1B_DArbonne'!AH67+'5C1A_Madison'!AH67+'5C1C_Intl High'!AH67+'5C3_UnvView'!AI67+'5C1F_L.C. Charter'!AH67+'5C1E_LFNO'!AH67+'5C1D_NOMMA'!AH67+'5C1AE_Noble Minds'!AH67+'5C1J_Jeff Chamber'!AH67+'5C1Q_Advantage'!AH67+'5C1AF_JCFA-Laf'!AH67+'5C1W_Willow'!AH67+'5C1Z_Lincoln Prep'!AH67+'5C1AA_Laurel'!AH67+'5C1AB_Apex'!AH67+'5C1AC_Smothers'!AH67+'5C1AD_Greater'!AH67+'5C1R_Iberville'!AH67+'5C1N_Delta'!AH67+'5C1S_LC Col Prep'!AH67+'5C1T_Northeast'!AH67+'5C1U_Acadiana Ren'!AH67+'5C1I_LA Key'!AH67+'5C1V_Laf Ren'!AH67+'5C1O_Impact'!AH67+'5C1P_Vision'!AH67+'5C2_LAVCA'!AI67+'5C1H_Southwest'!AH67+'5C1G_JS Clark'!AH67+'5C1AH_BRUP'!AH67+'5C1X_Tangi'!AH67+'5C1Y_GEO'!AH67+'5C1AI_Harmony'!AH67+'5C1AJ_Athlos'!AH67+'5C1AG_Collegiate'!AH67+'5C1M_GEO Mid'!AH67+Placeholder_Tallulah!AH67</f>
        <v>0</v>
      </c>
      <c r="AJ67" s="318">
        <f>'5C1B_DArbonne'!AI67+'5C1A_Madison'!AI67+'5C1C_Intl High'!AI67+'5C3_UnvView'!AJ67+'5C1F_L.C. Charter'!AI67+'5C1E_LFNO'!AI67+'5C1D_NOMMA'!AI67+'5C1AE_Noble Minds'!AI67+'5C1J_Jeff Chamber'!AI67+'5C1Q_Advantage'!AI67+'5C1AF_JCFA-Laf'!AI67+'5C1W_Willow'!AI67+'5C1Z_Lincoln Prep'!AI67+'5C1AA_Laurel'!AI67+'5C1AB_Apex'!AI67+'5C1AC_Smothers'!AI67+'5C1AD_Greater'!AI67+'5C1R_Iberville'!AI67+'5C1N_Delta'!AI67+'5C1S_LC Col Prep'!AI67+'5C1T_Northeast'!AI67+'5C1U_Acadiana Ren'!AI67+'5C1I_LA Key'!AI67+'5C1V_Laf Ren'!AI67+'5C1O_Impact'!AI67+'5C1P_Vision'!AI67+'5C2_LAVCA'!AJ67+'5C1H_Southwest'!AI67+'5C1G_JS Clark'!AI67+'5C1AH_BRUP'!AI67+'5C1X_Tangi'!AI67+'5C1Y_GEO'!AI67+'5C1AI_Harmony'!AI67+'5C1AJ_Athlos'!AI67+'5C1AG_Collegiate'!AI67+'5C1M_GEO Mid'!AI67+Placeholder_Tallulah!AI67</f>
        <v>0</v>
      </c>
      <c r="AK67" s="68">
        <f>'5C1B_DArbonne'!AJ67+'5C1A_Madison'!AJ67+'5C1C_Intl High'!AJ67+'5C3_UnvView'!AK67+'5C1F_L.C. Charter'!AJ67+'5C1E_LFNO'!AJ67+'5C1D_NOMMA'!AJ67+'5C1AE_Noble Minds'!AJ67+'5C1J_Jeff Chamber'!AJ67+'5C1Q_Advantage'!AJ67+'5C1AF_JCFA-Laf'!AJ67+'5C1W_Willow'!AJ67+'5C1Z_Lincoln Prep'!AJ67+'5C1AA_Laurel'!AJ67+'5C1AB_Apex'!AJ67+'5C1AC_Smothers'!AJ67+'5C1AD_Greater'!AJ67+'5C1R_Iberville'!AJ67+'5C1N_Delta'!AJ67+'5C1S_LC Col Prep'!AJ67+'5C1T_Northeast'!AJ67+'5C1U_Acadiana Ren'!AJ67+'5C1I_LA Key'!AJ67+'5C1V_Laf Ren'!AJ67+'5C1O_Impact'!AJ67+'5C1P_Vision'!AJ67+'5C2_LAVCA'!AK67+'5C1H_Southwest'!AJ67+'5C1G_JS Clark'!AJ67+'5C1AH_BRUP'!AJ67+'5C1X_Tangi'!AJ67+'5C1Y_GEO'!AJ67+'5C1AI_Harmony'!AJ67+'5C1AJ_Athlos'!AJ67+'5C1AG_Collegiate'!AJ67+'5C1M_GEO Mid'!AJ67+Placeholder_Tallulah!AJ67</f>
        <v>0</v>
      </c>
      <c r="AL67" s="67">
        <f>'5C1B_DArbonne'!AK67+'5C1A_Madison'!AK67+'5C1C_Intl High'!AK67+'5C3_UnvView'!AL67+'5C1F_L.C. Charter'!AK67+'5C1E_LFNO'!AK67+'5C1D_NOMMA'!AK67+'5C1AE_Noble Minds'!AK67+'5C1J_Jeff Chamber'!AK67+'5C1Q_Advantage'!AK67+'5C1AF_JCFA-Laf'!AK67+'5C1W_Willow'!AK67+'5C1Z_Lincoln Prep'!AK67+'5C1AA_Laurel'!AK67+'5C1AB_Apex'!AK67+'5C1AC_Smothers'!AK67+'5C1AD_Greater'!AK67+'5C1R_Iberville'!AK67+'5C1N_Delta'!AK67+'5C1S_LC Col Prep'!AK67+'5C1T_Northeast'!AK67+'5C1U_Acadiana Ren'!AK67+'5C1I_LA Key'!AK67+'5C1V_Laf Ren'!AK67+'5C1O_Impact'!AK67+'5C1P_Vision'!AK67+'5C2_LAVCA'!AL67+'5C1H_Southwest'!AK67+'5C1G_JS Clark'!AK67+'5C1AH_BRUP'!AK67+'5C1X_Tangi'!AK67+'5C1Y_GEO'!AK67+'5C1AI_Harmony'!AK67+'5C1AJ_Athlos'!AK67+'5C1AG_Collegiate'!AK67+'5C1M_GEO Mid'!AK67+Placeholder_Tallulah!AK67</f>
        <v>0</v>
      </c>
      <c r="AM67" s="89">
        <f>'5C1B_DArbonne'!AL67+'5C1A_Madison'!AL67+'5C1C_Intl High'!AL67+'5C3_UnvView'!AM67+'5C1F_L.C. Charter'!AL67+'5C1E_LFNO'!AL67+'5C1D_NOMMA'!AL67+'5C1AE_Noble Minds'!AL67+'5C1J_Jeff Chamber'!AL67+'5C1Q_Advantage'!AL67+'5C1AF_JCFA-Laf'!AL67+'5C1W_Willow'!AL67+'5C1Z_Lincoln Prep'!AL67+'5C1AA_Laurel'!AL67+'5C1AB_Apex'!AL67+'5C1AC_Smothers'!AL67+'5C1AD_Greater'!AL67+'5C1R_Iberville'!AL67+'5C1N_Delta'!AL67+'5C1S_LC Col Prep'!AL67+'5C1T_Northeast'!AL67+'5C1U_Acadiana Ren'!AL67+'5C1I_LA Key'!AL67+'5C1V_Laf Ren'!AL67+'5C1O_Impact'!AL67+'5C1P_Vision'!AL67+'5C2_LAVCA'!AM67+'5C1H_Southwest'!AL67+'5C1G_JS Clark'!AL67+'5C1AH_BRUP'!AL67+'5C1X_Tangi'!AL67+'5C1Y_GEO'!AL67+'5C1AI_Harmony'!AL67+'5C1AJ_Athlos'!AL67+'5C1AG_Collegiate'!AL67+'5C1M_GEO Mid'!AL67+Placeholder_Tallulah!AL67</f>
        <v>1037189</v>
      </c>
      <c r="AN67" s="70">
        <f>'5C1B_DArbonne'!AM67+'5C1A_Madison'!AM67+'5C1C_Intl High'!AM67+'5C3_UnvView'!AN67+'5C1F_L.C. Charter'!AM67+'5C1E_LFNO'!AM67+'5C1D_NOMMA'!AM67+'5C1AE_Noble Minds'!AM67+'5C1J_Jeff Chamber'!AM67+'5C1Q_Advantage'!AM67+'5C1AF_JCFA-Laf'!AM67+'5C1W_Willow'!AM67+'5C1Z_Lincoln Prep'!AM67+'5C1AA_Laurel'!AM67+'5C1AB_Apex'!AM67+'5C1AC_Smothers'!AM67+'5C1AD_Greater'!AM67+'5C1R_Iberville'!AM67+'5C1N_Delta'!AM67+'5C1S_LC Col Prep'!AM67+'5C1T_Northeast'!AM67+'5C1U_Acadiana Ren'!AM67+'5C1I_LA Key'!AM67+'5C1V_Laf Ren'!AM67+'5C1O_Impact'!AM67+'5C1P_Vision'!AM67+'5C2_LAVCA'!AN67+'5C1H_Southwest'!AM67+'5C1G_JS Clark'!AM67+'5C1AH_BRUP'!AM67+'5C1X_Tangi'!AM67+'5C1Y_GEO'!AM67+'5C1AI_Harmony'!AM67+'5C1AJ_Athlos'!AM67+'5C1AG_Collegiate'!AM67+'5C1M_GEO Mid'!AM67+Placeholder_Tallulah!AM67</f>
        <v>0</v>
      </c>
      <c r="AO67" s="89">
        <f>'5C1B_DArbonne'!AN67+'5C1A_Madison'!AN67+'5C1C_Intl High'!AN67+'5C3_UnvView'!AO67+'5C1F_L.C. Charter'!AN67+'5C1E_LFNO'!AN67+'5C1D_NOMMA'!AN67+'5C1AE_Noble Minds'!AN67+'5C1J_Jeff Chamber'!AN67+'5C1Q_Advantage'!AN67+'5C1AF_JCFA-Laf'!AN67+'5C1W_Willow'!AN67+'5C1Z_Lincoln Prep'!AN67+'5C1AA_Laurel'!AN67+'5C1AB_Apex'!AN67+'5C1AC_Smothers'!AN67+'5C1AD_Greater'!AN67+'5C1R_Iberville'!AN67+'5C1N_Delta'!AN67+'5C1S_LC Col Prep'!AN67+'5C1T_Northeast'!AN67+'5C1U_Acadiana Ren'!AN67+'5C1I_LA Key'!AN67+'5C1V_Laf Ren'!AN67+'5C1O_Impact'!AN67+'5C1P_Vision'!AN67+'5C2_LAVCA'!AO67+'5C1H_Southwest'!AN67+'5C1G_JS Clark'!AN67+'5C1AH_BRUP'!AN67+'5C1X_Tangi'!AN67+'5C1Y_GEO'!AN67+'5C1AI_Harmony'!AN67+'5C1AJ_Athlos'!AN67+'5C1AG_Collegiate'!AN67+'5C1M_GEO Mid'!AN67+Placeholder_Tallulah!AN67</f>
        <v>0</v>
      </c>
      <c r="AP67" s="68">
        <f>'5C1B_DArbonne'!AO67+'5C1A_Madison'!AO67+'5C1C_Intl High'!AO67+'5C3_UnvView'!AP67+'5C1F_L.C. Charter'!AO67+'5C1E_LFNO'!AO67+'5C1D_NOMMA'!AO67+'5C1AE_Noble Minds'!AO67+'5C1J_Jeff Chamber'!AO67+'5C1Q_Advantage'!AO67+'5C1AF_JCFA-Laf'!AO67+'5C1W_Willow'!AO67+'5C1Z_Lincoln Prep'!AO67+'5C1AA_Laurel'!AO67+'5C1AB_Apex'!AO67+'5C1AC_Smothers'!AO67+'5C1AD_Greater'!AO67+'5C1R_Iberville'!AO67+'5C1N_Delta'!AO67+'5C1S_LC Col Prep'!AO67+'5C1T_Northeast'!AO67+'5C1U_Acadiana Ren'!AO67+'5C1I_LA Key'!AO67+'5C1V_Laf Ren'!AO67+'5C1O_Impact'!AO67+'5C1P_Vision'!AO67+'5C2_LAVCA'!AP67+'5C1H_Southwest'!AO67+'5C1G_JS Clark'!AO67+'5C1AH_BRUP'!AO67+'5C1X_Tangi'!AO67+'5C1Y_GEO'!AO67+'5C1AI_Harmony'!AO67+'5C1AJ_Athlos'!AO67+'5C1AG_Collegiate'!AO67+'5C1M_GEO Mid'!AO67+Placeholder_Tallulah!AO67</f>
        <v>3528</v>
      </c>
      <c r="AQ67" s="89">
        <f>'5C1B_DArbonne'!AP67+'5C1A_Madison'!AP67+'5C1C_Intl High'!AP67+'5C3_UnvView'!AQ67+'5C1F_L.C. Charter'!AP67+'5C1E_LFNO'!AP67+'5C1D_NOMMA'!AP67+'5C1AE_Noble Minds'!AP67+'5C1J_Jeff Chamber'!AP67+'5C1Q_Advantage'!AP67+'5C1AF_JCFA-Laf'!AP67+'5C1W_Willow'!AP67+'5C1Z_Lincoln Prep'!AP67+'5C1AA_Laurel'!AP67+'5C1AB_Apex'!AP67+'5C1AC_Smothers'!AP67+'5C1AD_Greater'!AP67+'5C1R_Iberville'!AP67+'5C1N_Delta'!AP67+'5C1S_LC Col Prep'!AP67+'5C1T_Northeast'!AP67+'5C1U_Acadiana Ren'!AP67+'5C1I_LA Key'!AP67+'5C1V_Laf Ren'!AP67+'5C1O_Impact'!AP67+'5C1P_Vision'!AP67+'5C2_LAVCA'!AQ67+'5C1H_Southwest'!AP67+'5C1G_JS Clark'!AP67+'5C1AH_BRUP'!AP67+'5C1X_Tangi'!AP67+'5C1Y_GEO'!AP67+'5C1AI_Harmony'!AP67+'5C1AJ_Athlos'!AP67+'5C1AG_Collegiate'!AP67+'5C1M_GEO Mid'!AP67+Placeholder_Tallulah!AP67</f>
        <v>0</v>
      </c>
      <c r="AR67" s="68">
        <f>'5C1B_DArbonne'!AQ67+'5C1A_Madison'!AQ67+'5C1C_Intl High'!AQ67+'5C3_UnvView'!AR67+'5C1F_L.C. Charter'!AQ67+'5C1E_LFNO'!AQ67+'5C1D_NOMMA'!AQ67+'5C1AE_Noble Minds'!AQ67+'5C1J_Jeff Chamber'!AQ67+'5C1Q_Advantage'!AQ67+'5C1AF_JCFA-Laf'!AQ67+'5C1W_Willow'!AQ67+'5C1Z_Lincoln Prep'!AQ67+'5C1AA_Laurel'!AQ67+'5C1AB_Apex'!AQ67+'5C1AC_Smothers'!AQ67+'5C1AD_Greater'!AQ67+'5C1R_Iberville'!AQ67+'5C1N_Delta'!AQ67+'5C1S_LC Col Prep'!AQ67+'5C1T_Northeast'!AQ67+'5C1U_Acadiana Ren'!AQ67+'5C1I_LA Key'!AQ67+'5C1V_Laf Ren'!AQ67+'5C1O_Impact'!AQ67+'5C1P_Vision'!AQ67+'5C2_LAVCA'!AR67+'5C1H_Southwest'!AQ67+'5C1G_JS Clark'!AQ67+'5C1AH_BRUP'!AQ67+'5C1X_Tangi'!AQ67+'5C1Y_GEO'!AQ67+'5C1AI_Harmony'!AQ67+'5C1AJ_Athlos'!AQ67+'5C1AG_Collegiate'!AQ67+'5C1M_GEO Mid'!AQ67+Placeholder_Tallulah!AQ67</f>
        <v>0</v>
      </c>
      <c r="AS67" s="68">
        <f>'5C1B_DArbonne'!AR67+'5C1A_Madison'!AR67+'5C1C_Intl High'!AR67+'5C3_UnvView'!AS67+'5C1F_L.C. Charter'!AR67+'5C1E_LFNO'!AR67+'5C1D_NOMMA'!AR67+'5C1AE_Noble Minds'!AR67+'5C1J_Jeff Chamber'!AR67+'5C1Q_Advantage'!AR67+'5C1AF_JCFA-Laf'!AR67+'5C1W_Willow'!AR67+'5C1Z_Lincoln Prep'!AR67+'5C1AA_Laurel'!AR67+'5C1AB_Apex'!AR67+'5C1AC_Smothers'!AR67+'5C1AD_Greater'!AR67+'5C1R_Iberville'!AR67+'5C1N_Delta'!AR67+'5C1S_LC Col Prep'!AR67+'5C1T_Northeast'!AR67+'5C1U_Acadiana Ren'!AR67+'5C1I_LA Key'!AR67+'5C1V_Laf Ren'!AR67+'5C1O_Impact'!AR67+'5C1P_Vision'!AR67+'5C2_LAVCA'!AS67+'5C1H_Southwest'!AR67+'5C1G_JS Clark'!AR67+'5C1AH_BRUP'!AR67+'5C1X_Tangi'!AR67+'5C1Y_GEO'!AR67+'5C1AI_Harmony'!AR67+'5C1AJ_Athlos'!AR67+'5C1AG_Collegiate'!AR67+'5C1M_GEO Mid'!AR67+Placeholder_Tallulah!AR67</f>
        <v>0</v>
      </c>
      <c r="AT67" s="89">
        <f>'5C1B_DArbonne'!AS67+'5C1A_Madison'!AS67+'5C1C_Intl High'!AS67+'5C3_UnvView'!AT67+'5C1F_L.C. Charter'!AS67+'5C1E_LFNO'!AS67+'5C1D_NOMMA'!AS67+'5C1AE_Noble Minds'!AS67+'5C1J_Jeff Chamber'!AS67+'5C1Q_Advantage'!AS67+'5C1AF_JCFA-Laf'!AS67+'5C1W_Willow'!AS67+'5C1Z_Lincoln Prep'!AS67+'5C1AA_Laurel'!AS67+'5C1AB_Apex'!AS67+'5C1AC_Smothers'!AS67+'5C1AD_Greater'!AS67+'5C1R_Iberville'!AS67+'5C1N_Delta'!AS67+'5C1S_LC Col Prep'!AS67+'5C1T_Northeast'!AS67+'5C1U_Acadiana Ren'!AS67+'5C1I_LA Key'!AS67+'5C1V_Laf Ren'!AS67+'5C1O_Impact'!AS67+'5C1P_Vision'!AS67+'5C2_LAVCA'!AT67+'5C1H_Southwest'!AS67+'5C1G_JS Clark'!AS67+'5C1AH_BRUP'!AS67+'5C1X_Tangi'!AS67+'5C1Y_GEO'!AS67+'5C1AI_Harmony'!AS67+'5C1AJ_Athlos'!AS67+'5C1AG_Collegiate'!AS67+'5C1M_GEO Mid'!AS67+Placeholder_Tallulah!AS67</f>
        <v>101999</v>
      </c>
      <c r="AU67" s="69">
        <f t="shared" si="1"/>
        <v>0</v>
      </c>
      <c r="AV67" s="86">
        <f t="shared" si="2"/>
        <v>101999</v>
      </c>
      <c r="AW67" s="189"/>
      <c r="AX67" s="65" t="e">
        <f>'5C1B_DArbonne'!AU67+'5C1A_Madison'!AU67+'5C1C_Intl High'!AU67+'5C3_UnvView'!AV67+'5C1F_L.C. Charter'!AU67+'5C1E_LFNO'!AU67+'5C1D_NOMMA'!AU67+'5C1AE_Noble Minds'!AU67+'5C1J_Jeff Chamber'!AU67+'5C1Q_Advantage'!AU67+'5C1AF_JCFA-Laf'!AU67+'5C1W_Willow'!AU67+'5C1Z_Lincoln Prep'!AU67+'5C1AA_Laurel'!AU67+'5C1AB_Apex'!AU67+'5C1AC_Smothers'!AU67+'5C1AD_Greater'!AU67+'5C1R_Iberville'!AU67+'5C1N_Delta'!AU67+'5C1S_LC Col Prep'!AU67+'5C1T_Northeast'!AU67+'5C1U_Acadiana Ren'!AU67+'5C1I_LA Key'!AU67+'5C1V_Laf Ren'!AU67+'5C1O_Impact'!AU67+'5C1P_Vision'!AU67+'5C2_LAVCA'!AV67+'5C1H_Southwest'!AU67+'5C1G_JS Clark'!AU67+'5C1AH_BRUP'!AU67+'5C1X_Tangi'!AU67+'5C1Y_GEO'!AU67+'5C1AI_Harmony'!AU67+'5C1AJ_Athlos'!AU67+'5C1AG_Collegiate'!AU67+'5C1M_GEO Mid'!AU67+Placeholder_Tallulah!#REF!</f>
        <v>#REF!</v>
      </c>
      <c r="AY67" s="65">
        <f t="shared" si="3"/>
        <v>0</v>
      </c>
      <c r="AZ67" s="65" t="e">
        <f t="shared" si="4"/>
        <v>#REF!</v>
      </c>
    </row>
    <row r="68" spans="1:52" ht="16.149999999999999" customHeight="1" x14ac:dyDescent="0.2">
      <c r="A68" s="54">
        <v>62</v>
      </c>
      <c r="B68" s="55" t="s">
        <v>67</v>
      </c>
      <c r="C68" s="319">
        <f>'5C1B_DArbonne'!C68+'5C1A_Madison'!C68+'5C1C_Intl High'!C68+'5C3_UnvView'!C68+'5C1F_L.C. Charter'!C68+'5C1E_LFNO'!C68+'5C1D_NOMMA'!C68+'5C1AE_Noble Minds'!C68+'5C1J_Jeff Chamber'!C68+'5C1Q_Advantage'!C68+'5C1AF_JCFA-Laf'!C68+'5C1W_Willow'!C68+'5C1Z_Lincoln Prep'!C68+'5C1AA_Laurel'!C68+'5C1AB_Apex'!C68+'5C1AC_Smothers'!C68+'5C1AD_Greater'!C68+'5C1R_Iberville'!C68+'5C1N_Delta'!C68+'5C1S_LC Col Prep'!C68+'5C1T_Northeast'!C68+'5C1U_Acadiana Ren'!C68+'5C1I_LA Key'!C68+'5C1V_Laf Ren'!C68+'5C1O_Impact'!C68+'5C1P_Vision'!C68+'5C2_LAVCA'!C68+'5C1H_Southwest'!C68+'5C1G_JS Clark'!C68+'5C1AH_BRUP'!C68+'5C1X_Tangi'!C68+'5C1Y_GEO'!C68+'5C1AI_Harmony'!C68+'5C1AJ_Athlos'!C68+'5C1AG_Collegiate'!C68+'5C1M_GEO Mid'!C68+Placeholder_Tallulah!C68</f>
        <v>0</v>
      </c>
      <c r="D68" s="56">
        <f>'Source Data'!H68</f>
        <v>4883.7599729981075</v>
      </c>
      <c r="E68" s="74">
        <f>'5C1B_DArbonne'!E68+'5C1A_Madison'!E68+'5C1C_Intl High'!E68+'5C3_UnvView'!E68+'5C1F_L.C. Charter'!E68+'5C1E_LFNO'!E68+'5C1D_NOMMA'!E68+'5C1AE_Noble Minds'!E68+'5C1J_Jeff Chamber'!E68+'5C1Q_Advantage'!E68+'5C1AF_JCFA-Laf'!E68+'5C1W_Willow'!E68+'5C1Z_Lincoln Prep'!E68+'5C1AA_Laurel'!E68+'5C1AB_Apex'!E68+'5C1AC_Smothers'!E68+'5C1AD_Greater'!E68+'5C1R_Iberville'!E68+'5C1N_Delta'!E68+'5C1S_LC Col Prep'!E68+'5C1T_Northeast'!E68+'5C1U_Acadiana Ren'!E68+'5C1I_LA Key'!E68+'5C1V_Laf Ren'!E68+'5C1O_Impact'!E68+'5C1P_Vision'!E68+'5C2_LAVCA'!E68+'5C1H_Southwest'!E68+'5C1G_JS Clark'!E68+'5C1AH_BRUP'!E68+'5C1X_Tangi'!E68+'5C1Y_GEO'!E68+'5C1AI_Harmony'!E68+'5C1AJ_Athlos'!E68+'5C1AG_Collegiate'!E68+'5C1M_GEO Mid'!E68+Placeholder_Tallulah!E68</f>
        <v>0</v>
      </c>
      <c r="F68" s="337">
        <f>'5C1B_DArbonne'!F68+'5C1A_Madison'!F68+'5C1C_Intl High'!F68+'5C3_UnvView'!F68+'5C1F_L.C. Charter'!F68+'5C1E_LFNO'!F68+'5C1D_NOMMA'!F68+'5C1AE_Noble Minds'!F68+'5C1J_Jeff Chamber'!F68+'5C1Q_Advantage'!F68+'5C1AF_JCFA-Laf'!F68+'5C1W_Willow'!F68+'5C1Z_Lincoln Prep'!F68+'5C1AA_Laurel'!F68+'5C1AB_Apex'!F68+'5C1AC_Smothers'!F68+'5C1AD_Greater'!F68+'5C1R_Iberville'!F68+'5C1N_Delta'!F68+'5C1S_LC Col Prep'!F68+'5C1T_Northeast'!F68+'5C1U_Acadiana Ren'!F68+'5C1I_LA Key'!F68+'5C1V_Laf Ren'!F68+'5C1O_Impact'!F68+'5C1P_Vision'!F68+'5C2_LAVCA'!F68+'5C1H_Southwest'!F68+'5C1G_JS Clark'!F68+'5C1AH_BRUP'!F68+'5C1X_Tangi'!F68+'5C1Y_GEO'!F68+'5C1AI_Harmony'!F68+'5C1AJ_Athlos'!F68+'5C1AG_Collegiate'!F68+'5C1M_GEO Mid'!F68+Placeholder_Tallulah!F68</f>
        <v>0</v>
      </c>
      <c r="G68" s="56">
        <f>'Source Data'!I68</f>
        <v>736.06666112665073</v>
      </c>
      <c r="H68" s="74">
        <f>'5C1B_DArbonne'!H68+'5C1A_Madison'!H68+'5C1C_Intl High'!H68+'5C3_UnvView'!H68+'5C1F_L.C. Charter'!H68+'5C1E_LFNO'!H68+'5C1D_NOMMA'!H68+'5C1AE_Noble Minds'!H68+'5C1J_Jeff Chamber'!H68+'5C1Q_Advantage'!H68+'5C1AF_JCFA-Laf'!H68+'5C1W_Willow'!H68+'5C1Z_Lincoln Prep'!H68+'5C1AA_Laurel'!H68+'5C1AB_Apex'!H68+'5C1AC_Smothers'!H68+'5C1AD_Greater'!H68+'5C1R_Iberville'!H68+'5C1N_Delta'!H68+'5C1S_LC Col Prep'!H68+'5C1T_Northeast'!H68+'5C1U_Acadiana Ren'!H68+'5C1I_LA Key'!H68+'5C1V_Laf Ren'!H68+'5C1O_Impact'!H68+'5C1P_Vision'!H68+'5C2_LAVCA'!H68+'5C1H_Southwest'!H68+'5C1G_JS Clark'!H68+'5C1AH_BRUP'!H68+'5C1X_Tangi'!H68+'5C1Y_GEO'!H68+'5C1AI_Harmony'!H68+'5C1AJ_Athlos'!H68+'5C1AG_Collegiate'!H68+'5C1M_GEO Mid'!H68+Placeholder_Tallulah!H68</f>
        <v>0</v>
      </c>
      <c r="I68" s="337">
        <f>'5C1B_DArbonne'!I68+'5C1A_Madison'!I68+'5C1C_Intl High'!I68+'5C3_UnvView'!I68+'5C1F_L.C. Charter'!I68+'5C1E_LFNO'!I68+'5C1D_NOMMA'!I68+'5C1AE_Noble Minds'!I68+'5C1J_Jeff Chamber'!I68+'5C1Q_Advantage'!I68+'5C1AF_JCFA-Laf'!I68+'5C1W_Willow'!I68+'5C1Z_Lincoln Prep'!I68+'5C1AA_Laurel'!I68+'5C1AB_Apex'!I68+'5C1AC_Smothers'!I68+'5C1AD_Greater'!I68+'5C1R_Iberville'!I68+'5C1N_Delta'!I68+'5C1S_LC Col Prep'!I68+'5C1T_Northeast'!I68+'5C1U_Acadiana Ren'!I68+'5C1I_LA Key'!I68+'5C1V_Laf Ren'!I68+'5C1O_Impact'!I68+'5C1P_Vision'!I68+'5C2_LAVCA'!I68+'5C1H_Southwest'!I68+'5C1G_JS Clark'!I68+'5C1AH_BRUP'!I68+'5C1X_Tangi'!I68+'5C1Y_GEO'!I68+'5C1AI_Harmony'!I68+'5C1AJ_Athlos'!I68+'5C1AG_Collegiate'!I68+'5C1M_GEO Mid'!I68+Placeholder_Tallulah!I68</f>
        <v>0</v>
      </c>
      <c r="J68" s="56">
        <f>'Source Data'!J68</f>
        <v>200.74545303454113</v>
      </c>
      <c r="K68" s="74">
        <f>'5C1B_DArbonne'!K68+'5C1A_Madison'!K68+'5C1C_Intl High'!K68+'5C3_UnvView'!K68+'5C1F_L.C. Charter'!K68+'5C1E_LFNO'!K68+'5C1D_NOMMA'!K68+'5C1AE_Noble Minds'!K68+'5C1J_Jeff Chamber'!K68+'5C1Q_Advantage'!K68+'5C1AF_JCFA-Laf'!K68+'5C1W_Willow'!K68+'5C1Z_Lincoln Prep'!K68+'5C1AA_Laurel'!K68+'5C1AB_Apex'!K68+'5C1AC_Smothers'!K68+'5C1AD_Greater'!K68+'5C1R_Iberville'!K68+'5C1N_Delta'!K68+'5C1S_LC Col Prep'!K68+'5C1T_Northeast'!K68+'5C1U_Acadiana Ren'!K68+'5C1I_LA Key'!K68+'5C1V_Laf Ren'!K68+'5C1O_Impact'!K68+'5C1P_Vision'!K68+'5C2_LAVCA'!K68+'5C1H_Southwest'!K68+'5C1G_JS Clark'!K68+'5C1AH_BRUP'!K68+'5C1X_Tangi'!K68+'5C1Y_GEO'!K68+'5C1AI_Harmony'!K68+'5C1AJ_Athlos'!K68+'5C1AG_Collegiate'!K68+'5C1M_GEO Mid'!K68+Placeholder_Tallulah!K68</f>
        <v>0</v>
      </c>
      <c r="L68" s="337">
        <f>'5C1B_DArbonne'!L68+'5C1A_Madison'!L68+'5C1C_Intl High'!L68+'5C3_UnvView'!L68+'5C1F_L.C. Charter'!L68+'5C1E_LFNO'!L68+'5C1D_NOMMA'!L68+'5C1AE_Noble Minds'!L68+'5C1J_Jeff Chamber'!L68+'5C1Q_Advantage'!L68+'5C1AF_JCFA-Laf'!L68+'5C1W_Willow'!L68+'5C1Z_Lincoln Prep'!L68+'5C1AA_Laurel'!L68+'5C1AB_Apex'!L68+'5C1AC_Smothers'!L68+'5C1AD_Greater'!L68+'5C1R_Iberville'!L68+'5C1N_Delta'!L68+'5C1S_LC Col Prep'!L68+'5C1T_Northeast'!L68+'5C1U_Acadiana Ren'!L68+'5C1I_LA Key'!L68+'5C1V_Laf Ren'!L68+'5C1O_Impact'!L68+'5C1P_Vision'!L68+'5C2_LAVCA'!L68+'5C1H_Southwest'!L68+'5C1G_JS Clark'!L68+'5C1AH_BRUP'!L68+'5C1X_Tangi'!L68+'5C1Y_GEO'!L68+'5C1AI_Harmony'!L68+'5C1AJ_Athlos'!L68+'5C1AG_Collegiate'!L68+'5C1M_GEO Mid'!L68+Placeholder_Tallulah!L68</f>
        <v>0</v>
      </c>
      <c r="M68" s="56">
        <f>'Source Data'!K68</f>
        <v>5018.6363258635274</v>
      </c>
      <c r="N68" s="74">
        <f>'5C1B_DArbonne'!N68+'5C1A_Madison'!N68+'5C1C_Intl High'!N68+'5C3_UnvView'!N68+'5C1F_L.C. Charter'!N68+'5C1E_LFNO'!N68+'5C1D_NOMMA'!N68+'5C1AE_Noble Minds'!N68+'5C1J_Jeff Chamber'!N68+'5C1Q_Advantage'!N68+'5C1AF_JCFA-Laf'!N68+'5C1W_Willow'!N68+'5C1Z_Lincoln Prep'!N68+'5C1AA_Laurel'!N68+'5C1AB_Apex'!N68+'5C1AC_Smothers'!N68+'5C1AD_Greater'!N68+'5C1R_Iberville'!N68+'5C1N_Delta'!N68+'5C1S_LC Col Prep'!N68+'5C1T_Northeast'!N68+'5C1U_Acadiana Ren'!N68+'5C1I_LA Key'!N68+'5C1V_Laf Ren'!N68+'5C1O_Impact'!N68+'5C1P_Vision'!N68+'5C2_LAVCA'!N68+'5C1H_Southwest'!N68+'5C1G_JS Clark'!N68+'5C1AH_BRUP'!N68+'5C1X_Tangi'!N68+'5C1Y_GEO'!N68+'5C1AI_Harmony'!N68+'5C1AJ_Athlos'!N68+'5C1AG_Collegiate'!N68+'5C1M_GEO Mid'!N68+Placeholder_Tallulah!N68</f>
        <v>0</v>
      </c>
      <c r="O68" s="337">
        <f>'5C1B_DArbonne'!O68+'5C1A_Madison'!O68+'5C1C_Intl High'!O68+'5C3_UnvView'!O68+'5C1F_L.C. Charter'!O68+'5C1E_LFNO'!O68+'5C1D_NOMMA'!O68+'5C1AE_Noble Minds'!O68+'5C1J_Jeff Chamber'!O68+'5C1Q_Advantage'!O68+'5C1AF_JCFA-Laf'!O68+'5C1W_Willow'!O68+'5C1Z_Lincoln Prep'!O68+'5C1AA_Laurel'!O68+'5C1AB_Apex'!O68+'5C1AC_Smothers'!O68+'5C1AD_Greater'!O68+'5C1R_Iberville'!O68+'5C1N_Delta'!O68+'5C1S_LC Col Prep'!O68+'5C1T_Northeast'!O68+'5C1U_Acadiana Ren'!O68+'5C1I_LA Key'!O68+'5C1V_Laf Ren'!O68+'5C1O_Impact'!O68+'5C1P_Vision'!O68+'5C2_LAVCA'!O68+'5C1H_Southwest'!O68+'5C1G_JS Clark'!O68+'5C1AH_BRUP'!O68+'5C1X_Tangi'!O68+'5C1Y_GEO'!O68+'5C1AI_Harmony'!O68+'5C1AJ_Athlos'!O68+'5C1AG_Collegiate'!O68+'5C1M_GEO Mid'!O68+Placeholder_Tallulah!O68</f>
        <v>0</v>
      </c>
      <c r="P68" s="56">
        <f>'Source Data'!L68</f>
        <v>2007.4545303454111</v>
      </c>
      <c r="Q68" s="74">
        <f>'5C1B_DArbonne'!Q68+'5C1A_Madison'!Q68+'5C1C_Intl High'!Q68+'5C3_UnvView'!Q68+'5C1F_L.C. Charter'!Q68+'5C1E_LFNO'!Q68+'5C1D_NOMMA'!Q68+'5C1AE_Noble Minds'!Q68+'5C1J_Jeff Chamber'!Q68+'5C1Q_Advantage'!Q68+'5C1AF_JCFA-Laf'!Q68+'5C1W_Willow'!Q68+'5C1Z_Lincoln Prep'!Q68+'5C1AA_Laurel'!Q68+'5C1AB_Apex'!Q68+'5C1AC_Smothers'!Q68+'5C1AD_Greater'!Q68+'5C1R_Iberville'!Q68+'5C1N_Delta'!Q68+'5C1S_LC Col Prep'!Q68+'5C1T_Northeast'!Q68+'5C1U_Acadiana Ren'!Q68+'5C1I_LA Key'!Q68+'5C1V_Laf Ren'!Q68+'5C1O_Impact'!Q68+'5C1P_Vision'!Q68+'5C2_LAVCA'!Q68+'5C1H_Southwest'!Q68+'5C1G_JS Clark'!Q68+'5C1AH_BRUP'!Q68+'5C1X_Tangi'!Q68+'5C1Y_GEO'!Q68+'5C1AI_Harmony'!Q68+'5C1AJ_Athlos'!Q68+'5C1AG_Collegiate'!Q68+'5C1M_GEO Mid'!Q68+Placeholder_Tallulah!Q68</f>
        <v>0</v>
      </c>
      <c r="R68" s="93">
        <f>'5C1B_DArbonne'!R68+'5C1A_Madison'!R68+'5C1C_Intl High'!R68+'5C3_UnvView'!R68+'5C1F_L.C. Charter'!R68+'5C1E_LFNO'!R68+'5C1D_NOMMA'!R68+'5C1AE_Noble Minds'!R68+'5C1J_Jeff Chamber'!R68+'5C1Q_Advantage'!R68+'5C1AF_JCFA-Laf'!R68+'5C1W_Willow'!R68+'5C1Z_Lincoln Prep'!R68+'5C1AA_Laurel'!R68+'5C1AB_Apex'!R68+'5C1AC_Smothers'!R68+'5C1AD_Greater'!R68+'5C1R_Iberville'!R68+'5C1N_Delta'!R68+'5C1S_LC Col Prep'!R68+'5C1T_Northeast'!R68+'5C1U_Acadiana Ren'!R68+'5C1I_LA Key'!R68+'5C1V_Laf Ren'!R68+'5C1O_Impact'!R68+'5C1P_Vision'!R68+'5C2_LAVCA'!R68+'5C1H_Southwest'!R68+'5C1G_JS Clark'!R68+'5C1AH_BRUP'!R68+'5C1X_Tangi'!R68+'5C1Y_GEO'!R68+'5C1AI_Harmony'!R68+'5C1AJ_Athlos'!R68+'5C1AG_Collegiate'!R68+'5C1M_GEO Mid'!R68+Placeholder_Tallulah!R68</f>
        <v>47448</v>
      </c>
      <c r="S68" s="1373">
        <f>'5C3_UnvView'!S68+'5C2_LAVCA'!S68</f>
        <v>5272</v>
      </c>
      <c r="T68" s="56">
        <f>'5C1B_DArbonne'!S68+'5C1A_Madison'!S68+'5C1C_Intl High'!S68+'5C3_UnvView'!T68+'5C1F_L.C. Charter'!S68+'5C1E_LFNO'!S68+'5C1D_NOMMA'!S68+'5C1AE_Noble Minds'!S68+'5C1J_Jeff Chamber'!S68+'5C1Q_Advantage'!S68+'5C1AF_JCFA-Laf'!S68+'5C1W_Willow'!S68+'5C1Z_Lincoln Prep'!S68+'5C1AA_Laurel'!S68+'5C1AB_Apex'!S68+'5C1AC_Smothers'!S68+'5C1AD_Greater'!S68+'5C1R_Iberville'!S68+'5C1N_Delta'!S68+'5C1S_LC Col Prep'!S68+'5C1T_Northeast'!S68+'5C1U_Acadiana Ren'!S68+'5C1I_LA Key'!S68+'5C1V_Laf Ren'!S68+'5C1O_Impact'!S68+'5C1P_Vision'!S68+'5C2_LAVCA'!T68+'5C1H_Southwest'!S68+'5C1G_JS Clark'!S68+'5C1AH_BRUP'!S68+'5C1X_Tangi'!S68+'5C1Y_GEO'!S68+'5C1AI_Harmony'!S68+'5C1AJ_Athlos'!S68+'5C1AG_Collegiate'!S68+'5C1M_GEO Mid'!S68+Placeholder_Tallulah!S68</f>
        <v>0</v>
      </c>
      <c r="U68" s="56">
        <f>'5C1B_DArbonne'!T68+'5C1A_Madison'!T68+'5C1C_Intl High'!T68+'5C3_UnvView'!U68+'5C1F_L.C. Charter'!T68+'5C1E_LFNO'!T68+'5C1D_NOMMA'!T68+'5C1AE_Noble Minds'!T68+'5C1J_Jeff Chamber'!T68+'5C1Q_Advantage'!T68+'5C1AF_JCFA-Laf'!T68+'5C1W_Willow'!T68+'5C1Z_Lincoln Prep'!T68+'5C1AA_Laurel'!T68+'5C1AB_Apex'!T68+'5C1AC_Smothers'!T68+'5C1AD_Greater'!T68+'5C1R_Iberville'!T68+'5C1N_Delta'!T68+'5C1S_LC Col Prep'!T68+'5C1T_Northeast'!T68+'5C1U_Acadiana Ren'!T68+'5C1I_LA Key'!T68+'5C1V_Laf Ren'!T68+'5C1O_Impact'!T68+'5C1P_Vision'!T68+'5C2_LAVCA'!U68+'5C1H_Southwest'!T68+'5C1G_JS Clark'!T68+'5C1AH_BRUP'!T68+'5C1X_Tangi'!T68+'5C1Y_GEO'!T68+'5C1AI_Harmony'!T68+'5C1AJ_Athlos'!T68+'5C1AG_Collegiate'!T68+'5C1M_GEO Mid'!T68+Placeholder_Tallulah!T68</f>
        <v>0</v>
      </c>
      <c r="V68" s="57">
        <f>'5C1B_DArbonne'!U68+'5C1A_Madison'!U68+'5C1C_Intl High'!U68+'5C3_UnvView'!V68+'5C1F_L.C. Charter'!U68+'5C1E_LFNO'!U68+'5C1D_NOMMA'!U68+'5C1AE_Noble Minds'!U68+'5C1J_Jeff Chamber'!U68+'5C1Q_Advantage'!U68+'5C1AF_JCFA-Laf'!U68+'5C1W_Willow'!U68+'5C1Z_Lincoln Prep'!U68+'5C1AA_Laurel'!U68+'5C1AB_Apex'!U68+'5C1AC_Smothers'!U68+'5C1AD_Greater'!U68+'5C1R_Iberville'!U68+'5C1N_Delta'!U68+'5C1S_LC Col Prep'!U68+'5C1T_Northeast'!U68+'5C1U_Acadiana Ren'!U68+'5C1I_LA Key'!U68+'5C1V_Laf Ren'!U68+'5C1O_Impact'!U68+'5C1P_Vision'!U68+'5C2_LAVCA'!V68+'5C1H_Southwest'!U68+'5C1G_JS Clark'!U68+'5C1AH_BRUP'!U68+'5C1X_Tangi'!U68+'5C1Y_GEO'!U68+'5C1AI_Harmony'!U68+'5C1AJ_Athlos'!U68+'5C1AG_Collegiate'!U68+'5C1M_GEO Mid'!U68+Placeholder_Tallulah!U68</f>
        <v>0</v>
      </c>
      <c r="W68" s="93">
        <f>'5C1B_DArbonne'!V68+'5C1A_Madison'!V68+'5C1C_Intl High'!V68+'5C3_UnvView'!W68+'5C1F_L.C. Charter'!V68+'5C1E_LFNO'!V68+'5C1D_NOMMA'!V68+'5C1AE_Noble Minds'!V68+'5C1J_Jeff Chamber'!V68+'5C1Q_Advantage'!V68+'5C1AF_JCFA-Laf'!V68+'5C1W_Willow'!V68+'5C1Z_Lincoln Prep'!V68+'5C1AA_Laurel'!V68+'5C1AB_Apex'!V68+'5C1AC_Smothers'!V68+'5C1AD_Greater'!V68+'5C1R_Iberville'!V68+'5C1N_Delta'!V68+'5C1S_LC Col Prep'!V68+'5C1T_Northeast'!V68+'5C1U_Acadiana Ren'!V68+'5C1I_LA Key'!V68+'5C1V_Laf Ren'!V68+'5C1O_Impact'!V68+'5C1P_Vision'!V68+'5C2_LAVCA'!W68+'5C1H_Southwest'!V68+'5C1G_JS Clark'!V68+'5C1AH_BRUP'!V68+'5C1X_Tangi'!V68+'5C1Y_GEO'!V68+'5C1AI_Harmony'!V68+'5C1AJ_Athlos'!V68+'5C1AG_Collegiate'!V68+'5C1M_GEO Mid'!V68+Placeholder_Tallulah!V68</f>
        <v>0</v>
      </c>
      <c r="X68" s="74">
        <f>'5C1B_DArbonne'!W68+'5C1A_Madison'!W68+'5C1C_Intl High'!W68+'5C3_UnvView'!X68+'5C1F_L.C. Charter'!W68+'5C1E_LFNO'!W68+'5C1D_NOMMA'!W68+'5C1AE_Noble Minds'!W68+'5C1J_Jeff Chamber'!W68+'5C1Q_Advantage'!W68+'5C1AF_JCFA-Laf'!W68+'5C1W_Willow'!W68+'5C1Z_Lincoln Prep'!W68+'5C1AA_Laurel'!W68+'5C1AB_Apex'!W68+'5C1AC_Smothers'!W68+'5C1AD_Greater'!W68+'5C1R_Iberville'!W68+'5C1N_Delta'!W68+'5C1S_LC Col Prep'!W68+'5C1T_Northeast'!W68+'5C1U_Acadiana Ren'!W68+'5C1I_LA Key'!W68+'5C1V_Laf Ren'!W68+'5C1O_Impact'!W68+'5C1P_Vision'!W68+'5C2_LAVCA'!X68+'5C1H_Southwest'!W68+'5C1G_JS Clark'!W68+'5C1AH_BRUP'!W68+'5C1X_Tangi'!W68+'5C1Y_GEO'!W68+'5C1AI_Harmony'!W68+'5C1AJ_Athlos'!W68+'5C1AG_Collegiate'!W68+'5C1M_GEO Mid'!W68+Placeholder_Tallulah!W68</f>
        <v>0</v>
      </c>
      <c r="Y68" s="93">
        <f>'5C1B_DArbonne'!X68+'5C1A_Madison'!X68+'5C1C_Intl High'!X68+'5C3_UnvView'!Y68+'5C1F_L.C. Charter'!X68+'5C1E_LFNO'!X68+'5C1D_NOMMA'!X68+'5C1AE_Noble Minds'!X68+'5C1J_Jeff Chamber'!X68+'5C1Q_Advantage'!X68+'5C1AF_JCFA-Laf'!X68+'5C1W_Willow'!X68+'5C1Z_Lincoln Prep'!X68+'5C1AA_Laurel'!X68+'5C1AB_Apex'!X68+'5C1AC_Smothers'!X68+'5C1AD_Greater'!X68+'5C1R_Iberville'!X68+'5C1N_Delta'!X68+'5C1S_LC Col Prep'!X68+'5C1T_Northeast'!X68+'5C1U_Acadiana Ren'!X68+'5C1I_LA Key'!X68+'5C1V_Laf Ren'!X68+'5C1O_Impact'!X68+'5C1P_Vision'!X68+'5C2_LAVCA'!Y68+'5C1H_Southwest'!X68+'5C1G_JS Clark'!X68+'5C1AH_BRUP'!X68+'5C1X_Tangi'!X68+'5C1Y_GEO'!X68+'5C1AI_Harmony'!X68+'5C1AJ_Athlos'!X68+'5C1AG_Collegiate'!X68+'5C1M_GEO Mid'!X68+Placeholder_Tallulah!X68</f>
        <v>0</v>
      </c>
      <c r="Z68" s="56">
        <f>'5C1B_DArbonne'!Y68+'5C1A_Madison'!Y68+'5C1C_Intl High'!Y68+'5C3_UnvView'!Z68+'5C1F_L.C. Charter'!Y68+'5C1E_LFNO'!Y68+'5C1D_NOMMA'!Y68+'5C1AE_Noble Minds'!Y68+'5C1J_Jeff Chamber'!Y68+'5C1Q_Advantage'!Y68+'5C1AF_JCFA-Laf'!Y68+'5C1W_Willow'!Y68+'5C1Z_Lincoln Prep'!Y68+'5C1AA_Laurel'!Y68+'5C1AB_Apex'!Y68+'5C1AC_Smothers'!Y68+'5C1AD_Greater'!Y68+'5C1R_Iberville'!Y68+'5C1N_Delta'!Y68+'5C1S_LC Col Prep'!Y68+'5C1T_Northeast'!Y68+'5C1U_Acadiana Ren'!Y68+'5C1I_LA Key'!Y68+'5C1V_Laf Ren'!Y68+'5C1O_Impact'!Y68+'5C1P_Vision'!Y68+'5C2_LAVCA'!Z68+'5C1H_Southwest'!Y68+'5C1G_JS Clark'!Y68+'5C1AH_BRUP'!Y68+'5C1X_Tangi'!Y68+'5C1Y_GEO'!Y68+'5C1AI_Harmony'!Y68+'5C1AJ_Athlos'!Y68+'5C1AG_Collegiate'!Y68+'5C1M_GEO Mid'!Y68+Placeholder_Tallulah!Y68</f>
        <v>0</v>
      </c>
      <c r="AA68" s="93">
        <f>'5C1B_DArbonne'!Z68+'5C1A_Madison'!Z68+'5C1C_Intl High'!Z68+'5C3_UnvView'!AA68+'5C1F_L.C. Charter'!Z68+'5C1E_LFNO'!Z68+'5C1D_NOMMA'!Z68+'5C1AE_Noble Minds'!Z68+'5C1J_Jeff Chamber'!Z68+'5C1Q_Advantage'!Z68+'5C1AF_JCFA-Laf'!Z68+'5C1W_Willow'!Z68+'5C1Z_Lincoln Prep'!Z68+'5C1AA_Laurel'!Z68+'5C1AB_Apex'!Z68+'5C1AC_Smothers'!Z68+'5C1AD_Greater'!Z68+'5C1R_Iberville'!Z68+'5C1N_Delta'!Z68+'5C1S_LC Col Prep'!Z68+'5C1T_Northeast'!Z68+'5C1U_Acadiana Ren'!Z68+'5C1I_LA Key'!Z68+'5C1V_Laf Ren'!Z68+'5C1O_Impact'!Z68+'5C1P_Vision'!Z68+'5C2_LAVCA'!AA68+'5C1H_Southwest'!Z68+'5C1G_JS Clark'!Z68+'5C1AH_BRUP'!Z68+'5C1X_Tangi'!Z68+'5C1Y_GEO'!Z68+'5C1AI_Harmony'!Z68+'5C1AJ_Athlos'!Z68+'5C1AG_Collegiate'!Z68+'5C1M_GEO Mid'!Z68+Placeholder_Tallulah!Z68</f>
        <v>0</v>
      </c>
      <c r="AB68" s="56">
        <f>'5C1B_DArbonne'!AA68+'5C1A_Madison'!AA68+'5C1C_Intl High'!AA68+'5C3_UnvView'!AB68+'5C1F_L.C. Charter'!AA68+'5C1E_LFNO'!AA68+'5C1D_NOMMA'!AA68+'5C1AE_Noble Minds'!AA68+'5C1J_Jeff Chamber'!AA68+'5C1Q_Advantage'!AA68+'5C1AF_JCFA-Laf'!AA68+'5C1W_Willow'!AA68+'5C1Z_Lincoln Prep'!AA68+'5C1AA_Laurel'!AA68+'5C1AB_Apex'!AA68+'5C1AC_Smothers'!AA68+'5C1AD_Greater'!AA68+'5C1R_Iberville'!AA68+'5C1N_Delta'!AA68+'5C1S_LC Col Prep'!AA68+'5C1T_Northeast'!AA68+'5C1U_Acadiana Ren'!AA68+'5C1I_LA Key'!AA68+'5C1V_Laf Ren'!AA68+'5C1O_Impact'!AA68+'5C1P_Vision'!AA68+'5C2_LAVCA'!AB68+'5C1H_Southwest'!AA68+'5C1G_JS Clark'!AA68+'5C1AH_BRUP'!AA68+'5C1X_Tangi'!AA68+'5C1Y_GEO'!AA68+'5C1AI_Harmony'!AA68+'5C1AJ_Athlos'!AA68+'5C1AG_Collegiate'!AA68+'5C1M_GEO Mid'!AA68+Placeholder_Tallulah!AA68</f>
        <v>0</v>
      </c>
      <c r="AC68" s="56">
        <f>'5C1B_DArbonne'!AB68+'5C1A_Madison'!AB68+'5C1C_Intl High'!AB68+'5C3_UnvView'!AC68+'5C1F_L.C. Charter'!AB68+'5C1E_LFNO'!AB68+'5C1D_NOMMA'!AB68+'5C1AE_Noble Minds'!AB68+'5C1J_Jeff Chamber'!AB68+'5C1Q_Advantage'!AB68+'5C1AF_JCFA-Laf'!AB68+'5C1W_Willow'!AB68+'5C1Z_Lincoln Prep'!AB68+'5C1AA_Laurel'!AB68+'5C1AB_Apex'!AB68+'5C1AC_Smothers'!AB68+'5C1AD_Greater'!AB68+'5C1R_Iberville'!AB68+'5C1N_Delta'!AB68+'5C1S_LC Col Prep'!AB68+'5C1T_Northeast'!AB68+'5C1U_Acadiana Ren'!AB68+'5C1I_LA Key'!AB68+'5C1V_Laf Ren'!AB68+'5C1O_Impact'!AB68+'5C1P_Vision'!AB68+'5C2_LAVCA'!AC68+'5C1H_Southwest'!AB68+'5C1G_JS Clark'!AB68+'5C1AH_BRUP'!AB68+'5C1X_Tangi'!AB68+'5C1Y_GEO'!AB68+'5C1AI_Harmony'!AB68+'5C1AJ_Athlos'!AB68+'5C1AG_Collegiate'!AB68+'5C1M_GEO Mid'!AB68+Placeholder_Tallulah!AB68</f>
        <v>0</v>
      </c>
      <c r="AD68" s="93">
        <f>'5C1B_DArbonne'!AC68+'5C1A_Madison'!AC68+'5C1C_Intl High'!AC68+'5C3_UnvView'!AD68+'5C1F_L.C. Charter'!AC68+'5C1E_LFNO'!AC68+'5C1D_NOMMA'!AC68+'5C1AE_Noble Minds'!AC68+'5C1J_Jeff Chamber'!AC68+'5C1Q_Advantage'!AC68+'5C1AF_JCFA-Laf'!AC68+'5C1W_Willow'!AC68+'5C1Z_Lincoln Prep'!AC68+'5C1AA_Laurel'!AC68+'5C1AB_Apex'!AC68+'5C1AC_Smothers'!AC68+'5C1AD_Greater'!AC68+'5C1R_Iberville'!AC68+'5C1N_Delta'!AC68+'5C1S_LC Col Prep'!AC68+'5C1T_Northeast'!AC68+'5C1U_Acadiana Ren'!AC68+'5C1I_LA Key'!AC68+'5C1V_Laf Ren'!AC68+'5C1O_Impact'!AC68+'5C1P_Vision'!AC68+'5C2_LAVCA'!AD68+'5C1H_Southwest'!AC68+'5C1G_JS Clark'!AC68+'5C1AH_BRUP'!AC68+'5C1X_Tangi'!AC68+'5C1Y_GEO'!AC68+'5C1AI_Harmony'!AC68+'5C1AJ_Athlos'!AC68+'5C1AG_Collegiate'!AC68+'5C1M_GEO Mid'!AC68+Placeholder_Tallulah!AC68</f>
        <v>0</v>
      </c>
      <c r="AE68" s="97">
        <f>'5C1B_DArbonne'!AD68+'5C1A_Madison'!AD68+'5C1C_Intl High'!AD68+'5C3_UnvView'!AE68+'5C1F_L.C. Charter'!AD68+'5C1E_LFNO'!AD68+'5C1D_NOMMA'!AD68+'5C1AE_Noble Minds'!AD68+'5C1J_Jeff Chamber'!AD68+'5C1Q_Advantage'!AD68+'5C1AF_JCFA-Laf'!AD68+'5C1W_Willow'!AD68+'5C1Z_Lincoln Prep'!AD68+'5C1AA_Laurel'!AD68+'5C1AB_Apex'!AD68+'5C1AC_Smothers'!AD68+'5C1AD_Greater'!AD68+'5C1R_Iberville'!AD68+'5C1N_Delta'!AD68+'5C1S_LC Col Prep'!AD68+'5C1T_Northeast'!AD68+'5C1U_Acadiana Ren'!AD68+'5C1I_LA Key'!AD68+'5C1V_Laf Ren'!AD68+'5C1O_Impact'!AD68+'5C1P_Vision'!AD68+'5C2_LAVCA'!AE68+'5C1H_Southwest'!AD68+'5C1G_JS Clark'!AD68+'5C1AH_BRUP'!AD68+'5C1X_Tangi'!AD68+'5C1Y_GEO'!AD68+'5C1AI_Harmony'!AD68+'5C1AJ_Athlos'!AD68+'5C1AG_Collegiate'!AD68+'5C1M_GEO Mid'!AD68+Placeholder_Tallulah!AD68</f>
        <v>0</v>
      </c>
      <c r="AF68" s="75">
        <f>'Source Data'!N68</f>
        <v>2213</v>
      </c>
      <c r="AG68" s="90">
        <f>'5C1B_DArbonne'!AF68+'5C1A_Madison'!AF68+'5C1C_Intl High'!AF68+'5C3_UnvView'!AG68+'5C1F_L.C. Charter'!AF68+'5C1E_LFNO'!AF68+'5C1D_NOMMA'!AF68+'5C1AE_Noble Minds'!AF68+'5C1J_Jeff Chamber'!AF68+'5C1Q_Advantage'!AF68+'5C1AF_JCFA-Laf'!AF68+'5C1W_Willow'!AF68+'5C1Z_Lincoln Prep'!AF68+'5C1AA_Laurel'!AF68+'5C1AB_Apex'!AF68+'5C1AC_Smothers'!AF68+'5C1AD_Greater'!AF68+'5C1R_Iberville'!AF68+'5C1N_Delta'!AF68+'5C1S_LC Col Prep'!AF68+'5C1T_Northeast'!AF68+'5C1U_Acadiana Ren'!AF68+'5C1I_LA Key'!AF68+'5C1V_Laf Ren'!AF68+'5C1O_Impact'!AF68+'5C1P_Vision'!AF68+'5C2_LAVCA'!AG68+'5C1H_Southwest'!AF68+'5C1G_JS Clark'!AF68+'5C1AH_BRUP'!AF68+'5C1X_Tangi'!AF68+'5C1Y_GEO'!AF68+'5C1AI_Harmony'!AF68+'5C1AJ_Athlos'!AF68+'5C1AG_Collegiate'!AF68+'5C1M_GEO Mid'!AF68+Placeholder_Tallulah!AF68</f>
        <v>0</v>
      </c>
      <c r="AH68" s="319">
        <f>'5C1B_DArbonne'!AG68+'5C1A_Madison'!AG68+'5C1C_Intl High'!AG68+'5C3_UnvView'!AH68+'5C1F_L.C. Charter'!AG68+'5C1E_LFNO'!AG68+'5C1D_NOMMA'!AG68+'5C1AE_Noble Minds'!AG68+'5C1J_Jeff Chamber'!AG68+'5C1Q_Advantage'!AG68+'5C1AF_JCFA-Laf'!AG68+'5C1W_Willow'!AG68+'5C1Z_Lincoln Prep'!AG68+'5C1AA_Laurel'!AG68+'5C1AB_Apex'!AG68+'5C1AC_Smothers'!AG68+'5C1AD_Greater'!AG68+'5C1R_Iberville'!AG68+'5C1N_Delta'!AG68+'5C1S_LC Col Prep'!AG68+'5C1T_Northeast'!AG68+'5C1U_Acadiana Ren'!AG68+'5C1I_LA Key'!AG68+'5C1V_Laf Ren'!AG68+'5C1O_Impact'!AG68+'5C1P_Vision'!AG68+'5C2_LAVCA'!AH68+'5C1H_Southwest'!AG68+'5C1G_JS Clark'!AG68+'5C1AH_BRUP'!AG68+'5C1X_Tangi'!AG68+'5C1Y_GEO'!AG68+'5C1AI_Harmony'!AG68+'5C1AJ_Athlos'!AG68+'5C1AG_Collegiate'!AG68+'5C1M_GEO Mid'!AG68+Placeholder_Tallulah!AG68</f>
        <v>0</v>
      </c>
      <c r="AI68" s="75">
        <f>'5C1B_DArbonne'!AH68+'5C1A_Madison'!AH68+'5C1C_Intl High'!AH68+'5C3_UnvView'!AI68+'5C1F_L.C. Charter'!AH68+'5C1E_LFNO'!AH68+'5C1D_NOMMA'!AH68+'5C1AE_Noble Minds'!AH68+'5C1J_Jeff Chamber'!AH68+'5C1Q_Advantage'!AH68+'5C1AF_JCFA-Laf'!AH68+'5C1W_Willow'!AH68+'5C1Z_Lincoln Prep'!AH68+'5C1AA_Laurel'!AH68+'5C1AB_Apex'!AH68+'5C1AC_Smothers'!AH68+'5C1AD_Greater'!AH68+'5C1R_Iberville'!AH68+'5C1N_Delta'!AH68+'5C1S_LC Col Prep'!AH68+'5C1T_Northeast'!AH68+'5C1U_Acadiana Ren'!AH68+'5C1I_LA Key'!AH68+'5C1V_Laf Ren'!AH68+'5C1O_Impact'!AH68+'5C1P_Vision'!AH68+'5C2_LAVCA'!AI68+'5C1H_Southwest'!AH68+'5C1G_JS Clark'!AH68+'5C1AH_BRUP'!AH68+'5C1X_Tangi'!AH68+'5C1Y_GEO'!AH68+'5C1AI_Harmony'!AH68+'5C1AJ_Athlos'!AH68+'5C1AG_Collegiate'!AH68+'5C1M_GEO Mid'!AH68+Placeholder_Tallulah!AH68</f>
        <v>0</v>
      </c>
      <c r="AJ68" s="319">
        <f>'5C1B_DArbonne'!AI68+'5C1A_Madison'!AI68+'5C1C_Intl High'!AI68+'5C3_UnvView'!AJ68+'5C1F_L.C. Charter'!AI68+'5C1E_LFNO'!AI68+'5C1D_NOMMA'!AI68+'5C1AE_Noble Minds'!AI68+'5C1J_Jeff Chamber'!AI68+'5C1Q_Advantage'!AI68+'5C1AF_JCFA-Laf'!AI68+'5C1W_Willow'!AI68+'5C1Z_Lincoln Prep'!AI68+'5C1AA_Laurel'!AI68+'5C1AB_Apex'!AI68+'5C1AC_Smothers'!AI68+'5C1AD_Greater'!AI68+'5C1R_Iberville'!AI68+'5C1N_Delta'!AI68+'5C1S_LC Col Prep'!AI68+'5C1T_Northeast'!AI68+'5C1U_Acadiana Ren'!AI68+'5C1I_LA Key'!AI68+'5C1V_Laf Ren'!AI68+'5C1O_Impact'!AI68+'5C1P_Vision'!AI68+'5C2_LAVCA'!AJ68+'5C1H_Southwest'!AI68+'5C1G_JS Clark'!AI68+'5C1AH_BRUP'!AI68+'5C1X_Tangi'!AI68+'5C1Y_GEO'!AI68+'5C1AI_Harmony'!AI68+'5C1AJ_Athlos'!AI68+'5C1AG_Collegiate'!AI68+'5C1M_GEO Mid'!AI68+Placeholder_Tallulah!AI68</f>
        <v>0</v>
      </c>
      <c r="AK68" s="77">
        <f>'5C1B_DArbonne'!AJ68+'5C1A_Madison'!AJ68+'5C1C_Intl High'!AJ68+'5C3_UnvView'!AK68+'5C1F_L.C. Charter'!AJ68+'5C1E_LFNO'!AJ68+'5C1D_NOMMA'!AJ68+'5C1AE_Noble Minds'!AJ68+'5C1J_Jeff Chamber'!AJ68+'5C1Q_Advantage'!AJ68+'5C1AF_JCFA-Laf'!AJ68+'5C1W_Willow'!AJ68+'5C1Z_Lincoln Prep'!AJ68+'5C1AA_Laurel'!AJ68+'5C1AB_Apex'!AJ68+'5C1AC_Smothers'!AJ68+'5C1AD_Greater'!AJ68+'5C1R_Iberville'!AJ68+'5C1N_Delta'!AJ68+'5C1S_LC Col Prep'!AJ68+'5C1T_Northeast'!AJ68+'5C1U_Acadiana Ren'!AJ68+'5C1I_LA Key'!AJ68+'5C1V_Laf Ren'!AJ68+'5C1O_Impact'!AJ68+'5C1P_Vision'!AJ68+'5C2_LAVCA'!AK68+'5C1H_Southwest'!AJ68+'5C1G_JS Clark'!AJ68+'5C1AH_BRUP'!AJ68+'5C1X_Tangi'!AJ68+'5C1Y_GEO'!AJ68+'5C1AI_Harmony'!AJ68+'5C1AJ_Athlos'!AJ68+'5C1AG_Collegiate'!AJ68+'5C1M_GEO Mid'!AJ68+Placeholder_Tallulah!AJ68</f>
        <v>0</v>
      </c>
      <c r="AL68" s="76">
        <f>'5C1B_DArbonne'!AK68+'5C1A_Madison'!AK68+'5C1C_Intl High'!AK68+'5C3_UnvView'!AL68+'5C1F_L.C. Charter'!AK68+'5C1E_LFNO'!AK68+'5C1D_NOMMA'!AK68+'5C1AE_Noble Minds'!AK68+'5C1J_Jeff Chamber'!AK68+'5C1Q_Advantage'!AK68+'5C1AF_JCFA-Laf'!AK68+'5C1W_Willow'!AK68+'5C1Z_Lincoln Prep'!AK68+'5C1AA_Laurel'!AK68+'5C1AB_Apex'!AK68+'5C1AC_Smothers'!AK68+'5C1AD_Greater'!AK68+'5C1R_Iberville'!AK68+'5C1N_Delta'!AK68+'5C1S_LC Col Prep'!AK68+'5C1T_Northeast'!AK68+'5C1U_Acadiana Ren'!AK68+'5C1I_LA Key'!AK68+'5C1V_Laf Ren'!AK68+'5C1O_Impact'!AK68+'5C1P_Vision'!AK68+'5C2_LAVCA'!AL68+'5C1H_Southwest'!AK68+'5C1G_JS Clark'!AK68+'5C1AH_BRUP'!AK68+'5C1X_Tangi'!AK68+'5C1Y_GEO'!AK68+'5C1AI_Harmony'!AK68+'5C1AJ_Athlos'!AK68+'5C1AG_Collegiate'!AK68+'5C1M_GEO Mid'!AK68+Placeholder_Tallulah!AK68</f>
        <v>0</v>
      </c>
      <c r="AM68" s="90">
        <f>'5C1B_DArbonne'!AL68+'5C1A_Madison'!AL68+'5C1C_Intl High'!AL68+'5C3_UnvView'!AM68+'5C1F_L.C. Charter'!AL68+'5C1E_LFNO'!AL68+'5C1D_NOMMA'!AL68+'5C1AE_Noble Minds'!AL68+'5C1J_Jeff Chamber'!AL68+'5C1Q_Advantage'!AL68+'5C1AF_JCFA-Laf'!AL68+'5C1W_Willow'!AL68+'5C1Z_Lincoln Prep'!AL68+'5C1AA_Laurel'!AL68+'5C1AB_Apex'!AL68+'5C1AC_Smothers'!AL68+'5C1AD_Greater'!AL68+'5C1R_Iberville'!AL68+'5C1N_Delta'!AL68+'5C1S_LC Col Prep'!AL68+'5C1T_Northeast'!AL68+'5C1U_Acadiana Ren'!AL68+'5C1I_LA Key'!AL68+'5C1V_Laf Ren'!AL68+'5C1O_Impact'!AL68+'5C1P_Vision'!AL68+'5C2_LAVCA'!AM68+'5C1H_Southwest'!AL68+'5C1G_JS Clark'!AL68+'5C1AH_BRUP'!AL68+'5C1X_Tangi'!AL68+'5C1Y_GEO'!AL68+'5C1AI_Harmony'!AL68+'5C1AJ_Athlos'!AL68+'5C1AG_Collegiate'!AL68+'5C1M_GEO Mid'!AL68+Placeholder_Tallulah!AL68</f>
        <v>20913</v>
      </c>
      <c r="AN68" s="79">
        <f>'5C1B_DArbonne'!AM68+'5C1A_Madison'!AM68+'5C1C_Intl High'!AM68+'5C3_UnvView'!AN68+'5C1F_L.C. Charter'!AM68+'5C1E_LFNO'!AM68+'5C1D_NOMMA'!AM68+'5C1AE_Noble Minds'!AM68+'5C1J_Jeff Chamber'!AM68+'5C1Q_Advantage'!AM68+'5C1AF_JCFA-Laf'!AM68+'5C1W_Willow'!AM68+'5C1Z_Lincoln Prep'!AM68+'5C1AA_Laurel'!AM68+'5C1AB_Apex'!AM68+'5C1AC_Smothers'!AM68+'5C1AD_Greater'!AM68+'5C1R_Iberville'!AM68+'5C1N_Delta'!AM68+'5C1S_LC Col Prep'!AM68+'5C1T_Northeast'!AM68+'5C1U_Acadiana Ren'!AM68+'5C1I_LA Key'!AM68+'5C1V_Laf Ren'!AM68+'5C1O_Impact'!AM68+'5C1P_Vision'!AM68+'5C2_LAVCA'!AN68+'5C1H_Southwest'!AM68+'5C1G_JS Clark'!AM68+'5C1AH_BRUP'!AM68+'5C1X_Tangi'!AM68+'5C1Y_GEO'!AM68+'5C1AI_Harmony'!AM68+'5C1AJ_Athlos'!AM68+'5C1AG_Collegiate'!AM68+'5C1M_GEO Mid'!AM68+Placeholder_Tallulah!AM68</f>
        <v>0</v>
      </c>
      <c r="AO68" s="90">
        <f>'5C1B_DArbonne'!AN68+'5C1A_Madison'!AN68+'5C1C_Intl High'!AN68+'5C3_UnvView'!AO68+'5C1F_L.C. Charter'!AN68+'5C1E_LFNO'!AN68+'5C1D_NOMMA'!AN68+'5C1AE_Noble Minds'!AN68+'5C1J_Jeff Chamber'!AN68+'5C1Q_Advantage'!AN68+'5C1AF_JCFA-Laf'!AN68+'5C1W_Willow'!AN68+'5C1Z_Lincoln Prep'!AN68+'5C1AA_Laurel'!AN68+'5C1AB_Apex'!AN68+'5C1AC_Smothers'!AN68+'5C1AD_Greater'!AN68+'5C1R_Iberville'!AN68+'5C1N_Delta'!AN68+'5C1S_LC Col Prep'!AN68+'5C1T_Northeast'!AN68+'5C1U_Acadiana Ren'!AN68+'5C1I_LA Key'!AN68+'5C1V_Laf Ren'!AN68+'5C1O_Impact'!AN68+'5C1P_Vision'!AN68+'5C2_LAVCA'!AO68+'5C1H_Southwest'!AN68+'5C1G_JS Clark'!AN68+'5C1AH_BRUP'!AN68+'5C1X_Tangi'!AN68+'5C1Y_GEO'!AN68+'5C1AI_Harmony'!AN68+'5C1AJ_Athlos'!AN68+'5C1AG_Collegiate'!AN68+'5C1M_GEO Mid'!AN68+Placeholder_Tallulah!AN68</f>
        <v>0</v>
      </c>
      <c r="AP68" s="77">
        <f>'5C1B_DArbonne'!AO68+'5C1A_Madison'!AO68+'5C1C_Intl High'!AO68+'5C3_UnvView'!AP68+'5C1F_L.C. Charter'!AO68+'5C1E_LFNO'!AO68+'5C1D_NOMMA'!AO68+'5C1AE_Noble Minds'!AO68+'5C1J_Jeff Chamber'!AO68+'5C1Q_Advantage'!AO68+'5C1AF_JCFA-Laf'!AO68+'5C1W_Willow'!AO68+'5C1Z_Lincoln Prep'!AO68+'5C1AA_Laurel'!AO68+'5C1AB_Apex'!AO68+'5C1AC_Smothers'!AO68+'5C1AD_Greater'!AO68+'5C1R_Iberville'!AO68+'5C1N_Delta'!AO68+'5C1S_LC Col Prep'!AO68+'5C1T_Northeast'!AO68+'5C1U_Acadiana Ren'!AO68+'5C1I_LA Key'!AO68+'5C1V_Laf Ren'!AO68+'5C1O_Impact'!AO68+'5C1P_Vision'!AO68+'5C2_LAVCA'!AP68+'5C1H_Southwest'!AO68+'5C1G_JS Clark'!AO68+'5C1AH_BRUP'!AO68+'5C1X_Tangi'!AO68+'5C1Y_GEO'!AO68+'5C1AI_Harmony'!AO68+'5C1AJ_Athlos'!AO68+'5C1AG_Collegiate'!AO68+'5C1M_GEO Mid'!AO68+Placeholder_Tallulah!AO68</f>
        <v>0</v>
      </c>
      <c r="AQ68" s="90">
        <f>'5C1B_DArbonne'!AP68+'5C1A_Madison'!AP68+'5C1C_Intl High'!AP68+'5C3_UnvView'!AQ68+'5C1F_L.C. Charter'!AP68+'5C1E_LFNO'!AP68+'5C1D_NOMMA'!AP68+'5C1AE_Noble Minds'!AP68+'5C1J_Jeff Chamber'!AP68+'5C1Q_Advantage'!AP68+'5C1AF_JCFA-Laf'!AP68+'5C1W_Willow'!AP68+'5C1Z_Lincoln Prep'!AP68+'5C1AA_Laurel'!AP68+'5C1AB_Apex'!AP68+'5C1AC_Smothers'!AP68+'5C1AD_Greater'!AP68+'5C1R_Iberville'!AP68+'5C1N_Delta'!AP68+'5C1S_LC Col Prep'!AP68+'5C1T_Northeast'!AP68+'5C1U_Acadiana Ren'!AP68+'5C1I_LA Key'!AP68+'5C1V_Laf Ren'!AP68+'5C1O_Impact'!AP68+'5C1P_Vision'!AP68+'5C2_LAVCA'!AQ68+'5C1H_Southwest'!AP68+'5C1G_JS Clark'!AP68+'5C1AH_BRUP'!AP68+'5C1X_Tangi'!AP68+'5C1Y_GEO'!AP68+'5C1AI_Harmony'!AP68+'5C1AJ_Athlos'!AP68+'5C1AG_Collegiate'!AP68+'5C1M_GEO Mid'!AP68+Placeholder_Tallulah!AP68</f>
        <v>0</v>
      </c>
      <c r="AR68" s="77">
        <f>'5C1B_DArbonne'!AQ68+'5C1A_Madison'!AQ68+'5C1C_Intl High'!AQ68+'5C3_UnvView'!AR68+'5C1F_L.C. Charter'!AQ68+'5C1E_LFNO'!AQ68+'5C1D_NOMMA'!AQ68+'5C1AE_Noble Minds'!AQ68+'5C1J_Jeff Chamber'!AQ68+'5C1Q_Advantage'!AQ68+'5C1AF_JCFA-Laf'!AQ68+'5C1W_Willow'!AQ68+'5C1Z_Lincoln Prep'!AQ68+'5C1AA_Laurel'!AQ68+'5C1AB_Apex'!AQ68+'5C1AC_Smothers'!AQ68+'5C1AD_Greater'!AQ68+'5C1R_Iberville'!AQ68+'5C1N_Delta'!AQ68+'5C1S_LC Col Prep'!AQ68+'5C1T_Northeast'!AQ68+'5C1U_Acadiana Ren'!AQ68+'5C1I_LA Key'!AQ68+'5C1V_Laf Ren'!AQ68+'5C1O_Impact'!AQ68+'5C1P_Vision'!AQ68+'5C2_LAVCA'!AR68+'5C1H_Southwest'!AQ68+'5C1G_JS Clark'!AQ68+'5C1AH_BRUP'!AQ68+'5C1X_Tangi'!AQ68+'5C1Y_GEO'!AQ68+'5C1AI_Harmony'!AQ68+'5C1AJ_Athlos'!AQ68+'5C1AG_Collegiate'!AQ68+'5C1M_GEO Mid'!AQ68+Placeholder_Tallulah!AQ68</f>
        <v>0</v>
      </c>
      <c r="AS68" s="77">
        <f>'5C1B_DArbonne'!AR68+'5C1A_Madison'!AR68+'5C1C_Intl High'!AR68+'5C3_UnvView'!AS68+'5C1F_L.C. Charter'!AR68+'5C1E_LFNO'!AR68+'5C1D_NOMMA'!AR68+'5C1AE_Noble Minds'!AR68+'5C1J_Jeff Chamber'!AR68+'5C1Q_Advantage'!AR68+'5C1AF_JCFA-Laf'!AR68+'5C1W_Willow'!AR68+'5C1Z_Lincoln Prep'!AR68+'5C1AA_Laurel'!AR68+'5C1AB_Apex'!AR68+'5C1AC_Smothers'!AR68+'5C1AD_Greater'!AR68+'5C1R_Iberville'!AR68+'5C1N_Delta'!AR68+'5C1S_LC Col Prep'!AR68+'5C1T_Northeast'!AR68+'5C1U_Acadiana Ren'!AR68+'5C1I_LA Key'!AR68+'5C1V_Laf Ren'!AR68+'5C1O_Impact'!AR68+'5C1P_Vision'!AR68+'5C2_LAVCA'!AS68+'5C1H_Southwest'!AR68+'5C1G_JS Clark'!AR68+'5C1AH_BRUP'!AR68+'5C1X_Tangi'!AR68+'5C1Y_GEO'!AR68+'5C1AI_Harmony'!AR68+'5C1AJ_Athlos'!AR68+'5C1AG_Collegiate'!AR68+'5C1M_GEO Mid'!AR68+Placeholder_Tallulah!AR68</f>
        <v>0</v>
      </c>
      <c r="AT68" s="90">
        <f>'5C1B_DArbonne'!AS68+'5C1A_Madison'!AS68+'5C1C_Intl High'!AS68+'5C3_UnvView'!AT68+'5C1F_L.C. Charter'!AS68+'5C1E_LFNO'!AS68+'5C1D_NOMMA'!AS68+'5C1AE_Noble Minds'!AS68+'5C1J_Jeff Chamber'!AS68+'5C1Q_Advantage'!AS68+'5C1AF_JCFA-Laf'!AS68+'5C1W_Willow'!AS68+'5C1Z_Lincoln Prep'!AS68+'5C1AA_Laurel'!AS68+'5C1AB_Apex'!AS68+'5C1AC_Smothers'!AS68+'5C1AD_Greater'!AS68+'5C1R_Iberville'!AS68+'5C1N_Delta'!AS68+'5C1S_LC Col Prep'!AS68+'5C1T_Northeast'!AS68+'5C1U_Acadiana Ren'!AS68+'5C1I_LA Key'!AS68+'5C1V_Laf Ren'!AS68+'5C1O_Impact'!AS68+'5C1P_Vision'!AS68+'5C2_LAVCA'!AT68+'5C1H_Southwest'!AS68+'5C1G_JS Clark'!AS68+'5C1AH_BRUP'!AS68+'5C1X_Tangi'!AS68+'5C1Y_GEO'!AS68+'5C1AI_Harmony'!AS68+'5C1AJ_Athlos'!AS68+'5C1AG_Collegiate'!AS68+'5C1M_GEO Mid'!AS68+Placeholder_Tallulah!AS68</f>
        <v>2525</v>
      </c>
      <c r="AU68" s="78">
        <f t="shared" si="1"/>
        <v>0</v>
      </c>
      <c r="AV68" s="87">
        <f t="shared" si="2"/>
        <v>2525</v>
      </c>
      <c r="AW68" s="189"/>
      <c r="AX68" s="74" t="e">
        <f>'5C1B_DArbonne'!AU68+'5C1A_Madison'!AU68+'5C1C_Intl High'!AU68+'5C3_UnvView'!AV68+'5C1F_L.C. Charter'!AU68+'5C1E_LFNO'!AU68+'5C1D_NOMMA'!AU68+'5C1AE_Noble Minds'!AU68+'5C1J_Jeff Chamber'!AU68+'5C1Q_Advantage'!AU68+'5C1AF_JCFA-Laf'!AU68+'5C1W_Willow'!AU68+'5C1Z_Lincoln Prep'!AU68+'5C1AA_Laurel'!AU68+'5C1AB_Apex'!AU68+'5C1AC_Smothers'!AU68+'5C1AD_Greater'!AU68+'5C1R_Iberville'!AU68+'5C1N_Delta'!AU68+'5C1S_LC Col Prep'!AU68+'5C1T_Northeast'!AU68+'5C1U_Acadiana Ren'!AU68+'5C1I_LA Key'!AU68+'5C1V_Laf Ren'!AU68+'5C1O_Impact'!AU68+'5C1P_Vision'!AU68+'5C2_LAVCA'!AV68+'5C1H_Southwest'!AU68+'5C1G_JS Clark'!AU68+'5C1AH_BRUP'!AU68+'5C1X_Tangi'!AU68+'5C1Y_GEO'!AU68+'5C1AI_Harmony'!AU68+'5C1AJ_Athlos'!AU68+'5C1AG_Collegiate'!AU68+'5C1M_GEO Mid'!AU68+Placeholder_Tallulah!#REF!</f>
        <v>#REF!</v>
      </c>
      <c r="AY68" s="74">
        <f t="shared" si="3"/>
        <v>0</v>
      </c>
      <c r="AZ68" s="74" t="e">
        <f t="shared" si="4"/>
        <v>#REF!</v>
      </c>
    </row>
    <row r="69" spans="1:52" ht="16.149999999999999" customHeight="1" x14ac:dyDescent="0.2">
      <c r="A69" s="54">
        <v>63</v>
      </c>
      <c r="B69" s="55" t="s">
        <v>68</v>
      </c>
      <c r="C69" s="319">
        <f>'5C1B_DArbonne'!C69+'5C1A_Madison'!C69+'5C1C_Intl High'!C69+'5C3_UnvView'!C69+'5C1F_L.C. Charter'!C69+'5C1E_LFNO'!C69+'5C1D_NOMMA'!C69+'5C1AE_Noble Minds'!C69+'5C1J_Jeff Chamber'!C69+'5C1Q_Advantage'!C69+'5C1AF_JCFA-Laf'!C69+'5C1W_Willow'!C69+'5C1Z_Lincoln Prep'!C69+'5C1AA_Laurel'!C69+'5C1AB_Apex'!C69+'5C1AC_Smothers'!C69+'5C1AD_Greater'!C69+'5C1R_Iberville'!C69+'5C1N_Delta'!C69+'5C1S_LC Col Prep'!C69+'5C1T_Northeast'!C69+'5C1U_Acadiana Ren'!C69+'5C1I_LA Key'!C69+'5C1V_Laf Ren'!C69+'5C1O_Impact'!C69+'5C1P_Vision'!C69+'5C2_LAVCA'!C69+'5C1H_Southwest'!C69+'5C1G_JS Clark'!C69+'5C1AH_BRUP'!C69+'5C1X_Tangi'!C69+'5C1Y_GEO'!C69+'5C1AI_Harmony'!C69+'5C1AJ_Athlos'!C69+'5C1AG_Collegiate'!C69+'5C1M_GEO Mid'!C69+Placeholder_Tallulah!C69</f>
        <v>0</v>
      </c>
      <c r="D69" s="56">
        <f>'Source Data'!H69</f>
        <v>3617.9669570727483</v>
      </c>
      <c r="E69" s="74">
        <f>'5C1B_DArbonne'!E69+'5C1A_Madison'!E69+'5C1C_Intl High'!E69+'5C3_UnvView'!E69+'5C1F_L.C. Charter'!E69+'5C1E_LFNO'!E69+'5C1D_NOMMA'!E69+'5C1AE_Noble Minds'!E69+'5C1J_Jeff Chamber'!E69+'5C1Q_Advantage'!E69+'5C1AF_JCFA-Laf'!E69+'5C1W_Willow'!E69+'5C1Z_Lincoln Prep'!E69+'5C1AA_Laurel'!E69+'5C1AB_Apex'!E69+'5C1AC_Smothers'!E69+'5C1AD_Greater'!E69+'5C1R_Iberville'!E69+'5C1N_Delta'!E69+'5C1S_LC Col Prep'!E69+'5C1T_Northeast'!E69+'5C1U_Acadiana Ren'!E69+'5C1I_LA Key'!E69+'5C1V_Laf Ren'!E69+'5C1O_Impact'!E69+'5C1P_Vision'!E69+'5C2_LAVCA'!E69+'5C1H_Southwest'!E69+'5C1G_JS Clark'!E69+'5C1AH_BRUP'!E69+'5C1X_Tangi'!E69+'5C1Y_GEO'!E69+'5C1AI_Harmony'!E69+'5C1AJ_Athlos'!E69+'5C1AG_Collegiate'!E69+'5C1M_GEO Mid'!E69+Placeholder_Tallulah!E69</f>
        <v>0</v>
      </c>
      <c r="F69" s="337">
        <f>'5C1B_DArbonne'!F69+'5C1A_Madison'!F69+'5C1C_Intl High'!F69+'5C3_UnvView'!F69+'5C1F_L.C. Charter'!F69+'5C1E_LFNO'!F69+'5C1D_NOMMA'!F69+'5C1AE_Noble Minds'!F69+'5C1J_Jeff Chamber'!F69+'5C1Q_Advantage'!F69+'5C1AF_JCFA-Laf'!F69+'5C1W_Willow'!F69+'5C1Z_Lincoln Prep'!F69+'5C1AA_Laurel'!F69+'5C1AB_Apex'!F69+'5C1AC_Smothers'!F69+'5C1AD_Greater'!F69+'5C1R_Iberville'!F69+'5C1N_Delta'!F69+'5C1S_LC Col Prep'!F69+'5C1T_Northeast'!F69+'5C1U_Acadiana Ren'!F69+'5C1I_LA Key'!F69+'5C1V_Laf Ren'!F69+'5C1O_Impact'!F69+'5C1P_Vision'!F69+'5C2_LAVCA'!F69+'5C1H_Southwest'!F69+'5C1G_JS Clark'!F69+'5C1AH_BRUP'!F69+'5C1X_Tangi'!F69+'5C1Y_GEO'!F69+'5C1AI_Harmony'!F69+'5C1AJ_Athlos'!F69+'5C1AG_Collegiate'!F69+'5C1M_GEO Mid'!F69+Placeholder_Tallulah!F69</f>
        <v>0</v>
      </c>
      <c r="G69" s="56">
        <f>'Source Data'!I69</f>
        <v>455.19374290754848</v>
      </c>
      <c r="H69" s="74">
        <f>'5C1B_DArbonne'!H69+'5C1A_Madison'!H69+'5C1C_Intl High'!H69+'5C3_UnvView'!H69+'5C1F_L.C. Charter'!H69+'5C1E_LFNO'!H69+'5C1D_NOMMA'!H69+'5C1AE_Noble Minds'!H69+'5C1J_Jeff Chamber'!H69+'5C1Q_Advantage'!H69+'5C1AF_JCFA-Laf'!H69+'5C1W_Willow'!H69+'5C1Z_Lincoln Prep'!H69+'5C1AA_Laurel'!H69+'5C1AB_Apex'!H69+'5C1AC_Smothers'!H69+'5C1AD_Greater'!H69+'5C1R_Iberville'!H69+'5C1N_Delta'!H69+'5C1S_LC Col Prep'!H69+'5C1T_Northeast'!H69+'5C1U_Acadiana Ren'!H69+'5C1I_LA Key'!H69+'5C1V_Laf Ren'!H69+'5C1O_Impact'!H69+'5C1P_Vision'!H69+'5C2_LAVCA'!H69+'5C1H_Southwest'!H69+'5C1G_JS Clark'!H69+'5C1AH_BRUP'!H69+'5C1X_Tangi'!H69+'5C1Y_GEO'!H69+'5C1AI_Harmony'!H69+'5C1AJ_Athlos'!H69+'5C1AG_Collegiate'!H69+'5C1M_GEO Mid'!H69+Placeholder_Tallulah!H69</f>
        <v>0</v>
      </c>
      <c r="I69" s="337">
        <f>'5C1B_DArbonne'!I69+'5C1A_Madison'!I69+'5C1C_Intl High'!I69+'5C3_UnvView'!I69+'5C1F_L.C. Charter'!I69+'5C1E_LFNO'!I69+'5C1D_NOMMA'!I69+'5C1AE_Noble Minds'!I69+'5C1J_Jeff Chamber'!I69+'5C1Q_Advantage'!I69+'5C1AF_JCFA-Laf'!I69+'5C1W_Willow'!I69+'5C1Z_Lincoln Prep'!I69+'5C1AA_Laurel'!I69+'5C1AB_Apex'!I69+'5C1AC_Smothers'!I69+'5C1AD_Greater'!I69+'5C1R_Iberville'!I69+'5C1N_Delta'!I69+'5C1S_LC Col Prep'!I69+'5C1T_Northeast'!I69+'5C1U_Acadiana Ren'!I69+'5C1I_LA Key'!I69+'5C1V_Laf Ren'!I69+'5C1O_Impact'!I69+'5C1P_Vision'!I69+'5C2_LAVCA'!I69+'5C1H_Southwest'!I69+'5C1G_JS Clark'!I69+'5C1AH_BRUP'!I69+'5C1X_Tangi'!I69+'5C1Y_GEO'!I69+'5C1AI_Harmony'!I69+'5C1AJ_Athlos'!I69+'5C1AG_Collegiate'!I69+'5C1M_GEO Mid'!I69+Placeholder_Tallulah!I69</f>
        <v>0</v>
      </c>
      <c r="J69" s="56">
        <f>'Source Data'!J69</f>
        <v>124.14374806569505</v>
      </c>
      <c r="K69" s="74">
        <f>'5C1B_DArbonne'!K69+'5C1A_Madison'!K69+'5C1C_Intl High'!K69+'5C3_UnvView'!K69+'5C1F_L.C. Charter'!K69+'5C1E_LFNO'!K69+'5C1D_NOMMA'!K69+'5C1AE_Noble Minds'!K69+'5C1J_Jeff Chamber'!K69+'5C1Q_Advantage'!K69+'5C1AF_JCFA-Laf'!K69+'5C1W_Willow'!K69+'5C1Z_Lincoln Prep'!K69+'5C1AA_Laurel'!K69+'5C1AB_Apex'!K69+'5C1AC_Smothers'!K69+'5C1AD_Greater'!K69+'5C1R_Iberville'!K69+'5C1N_Delta'!K69+'5C1S_LC Col Prep'!K69+'5C1T_Northeast'!K69+'5C1U_Acadiana Ren'!K69+'5C1I_LA Key'!K69+'5C1V_Laf Ren'!K69+'5C1O_Impact'!K69+'5C1P_Vision'!K69+'5C2_LAVCA'!K69+'5C1H_Southwest'!K69+'5C1G_JS Clark'!K69+'5C1AH_BRUP'!K69+'5C1X_Tangi'!K69+'5C1Y_GEO'!K69+'5C1AI_Harmony'!K69+'5C1AJ_Athlos'!K69+'5C1AG_Collegiate'!K69+'5C1M_GEO Mid'!K69+Placeholder_Tallulah!K69</f>
        <v>0</v>
      </c>
      <c r="L69" s="337">
        <f>'5C1B_DArbonne'!L69+'5C1A_Madison'!L69+'5C1C_Intl High'!L69+'5C3_UnvView'!L69+'5C1F_L.C. Charter'!L69+'5C1E_LFNO'!L69+'5C1D_NOMMA'!L69+'5C1AE_Noble Minds'!L69+'5C1J_Jeff Chamber'!L69+'5C1Q_Advantage'!L69+'5C1AF_JCFA-Laf'!L69+'5C1W_Willow'!L69+'5C1Z_Lincoln Prep'!L69+'5C1AA_Laurel'!L69+'5C1AB_Apex'!L69+'5C1AC_Smothers'!L69+'5C1AD_Greater'!L69+'5C1R_Iberville'!L69+'5C1N_Delta'!L69+'5C1S_LC Col Prep'!L69+'5C1T_Northeast'!L69+'5C1U_Acadiana Ren'!L69+'5C1I_LA Key'!L69+'5C1V_Laf Ren'!L69+'5C1O_Impact'!L69+'5C1P_Vision'!L69+'5C2_LAVCA'!L69+'5C1H_Southwest'!L69+'5C1G_JS Clark'!L69+'5C1AH_BRUP'!L69+'5C1X_Tangi'!L69+'5C1Y_GEO'!L69+'5C1AI_Harmony'!L69+'5C1AJ_Athlos'!L69+'5C1AG_Collegiate'!L69+'5C1M_GEO Mid'!L69+Placeholder_Tallulah!L69</f>
        <v>0</v>
      </c>
      <c r="M69" s="56">
        <f>'Source Data'!K69</f>
        <v>3103.5937016423763</v>
      </c>
      <c r="N69" s="74">
        <f>'5C1B_DArbonne'!N69+'5C1A_Madison'!N69+'5C1C_Intl High'!N69+'5C3_UnvView'!N69+'5C1F_L.C. Charter'!N69+'5C1E_LFNO'!N69+'5C1D_NOMMA'!N69+'5C1AE_Noble Minds'!N69+'5C1J_Jeff Chamber'!N69+'5C1Q_Advantage'!N69+'5C1AF_JCFA-Laf'!N69+'5C1W_Willow'!N69+'5C1Z_Lincoln Prep'!N69+'5C1AA_Laurel'!N69+'5C1AB_Apex'!N69+'5C1AC_Smothers'!N69+'5C1AD_Greater'!N69+'5C1R_Iberville'!N69+'5C1N_Delta'!N69+'5C1S_LC Col Prep'!N69+'5C1T_Northeast'!N69+'5C1U_Acadiana Ren'!N69+'5C1I_LA Key'!N69+'5C1V_Laf Ren'!N69+'5C1O_Impact'!N69+'5C1P_Vision'!N69+'5C2_LAVCA'!N69+'5C1H_Southwest'!N69+'5C1G_JS Clark'!N69+'5C1AH_BRUP'!N69+'5C1X_Tangi'!N69+'5C1Y_GEO'!N69+'5C1AI_Harmony'!N69+'5C1AJ_Athlos'!N69+'5C1AG_Collegiate'!N69+'5C1M_GEO Mid'!N69+Placeholder_Tallulah!N69</f>
        <v>0</v>
      </c>
      <c r="O69" s="337">
        <f>'5C1B_DArbonne'!O69+'5C1A_Madison'!O69+'5C1C_Intl High'!O69+'5C3_UnvView'!O69+'5C1F_L.C. Charter'!O69+'5C1E_LFNO'!O69+'5C1D_NOMMA'!O69+'5C1AE_Noble Minds'!O69+'5C1J_Jeff Chamber'!O69+'5C1Q_Advantage'!O69+'5C1AF_JCFA-Laf'!O69+'5C1W_Willow'!O69+'5C1Z_Lincoln Prep'!O69+'5C1AA_Laurel'!O69+'5C1AB_Apex'!O69+'5C1AC_Smothers'!O69+'5C1AD_Greater'!O69+'5C1R_Iberville'!O69+'5C1N_Delta'!O69+'5C1S_LC Col Prep'!O69+'5C1T_Northeast'!O69+'5C1U_Acadiana Ren'!O69+'5C1I_LA Key'!O69+'5C1V_Laf Ren'!O69+'5C1O_Impact'!O69+'5C1P_Vision'!O69+'5C2_LAVCA'!O69+'5C1H_Southwest'!O69+'5C1G_JS Clark'!O69+'5C1AH_BRUP'!O69+'5C1X_Tangi'!O69+'5C1Y_GEO'!O69+'5C1AI_Harmony'!O69+'5C1AJ_Athlos'!O69+'5C1AG_Collegiate'!O69+'5C1M_GEO Mid'!O69+Placeholder_Tallulah!O69</f>
        <v>0</v>
      </c>
      <c r="P69" s="56">
        <f>'Source Data'!L69</f>
        <v>1241.4374806569506</v>
      </c>
      <c r="Q69" s="74">
        <f>'5C1B_DArbonne'!Q69+'5C1A_Madison'!Q69+'5C1C_Intl High'!Q69+'5C3_UnvView'!Q69+'5C1F_L.C. Charter'!Q69+'5C1E_LFNO'!Q69+'5C1D_NOMMA'!Q69+'5C1AE_Noble Minds'!Q69+'5C1J_Jeff Chamber'!Q69+'5C1Q_Advantage'!Q69+'5C1AF_JCFA-Laf'!Q69+'5C1W_Willow'!Q69+'5C1Z_Lincoln Prep'!Q69+'5C1AA_Laurel'!Q69+'5C1AB_Apex'!Q69+'5C1AC_Smothers'!Q69+'5C1AD_Greater'!Q69+'5C1R_Iberville'!Q69+'5C1N_Delta'!Q69+'5C1S_LC Col Prep'!Q69+'5C1T_Northeast'!Q69+'5C1U_Acadiana Ren'!Q69+'5C1I_LA Key'!Q69+'5C1V_Laf Ren'!Q69+'5C1O_Impact'!Q69+'5C1P_Vision'!Q69+'5C2_LAVCA'!Q69+'5C1H_Southwest'!Q69+'5C1G_JS Clark'!Q69+'5C1AH_BRUP'!Q69+'5C1X_Tangi'!Q69+'5C1Y_GEO'!Q69+'5C1AI_Harmony'!Q69+'5C1AJ_Athlos'!Q69+'5C1AG_Collegiate'!Q69+'5C1M_GEO Mid'!Q69+Placeholder_Tallulah!Q69</f>
        <v>0</v>
      </c>
      <c r="R69" s="93">
        <f>'5C1B_DArbonne'!R69+'5C1A_Madison'!R69+'5C1C_Intl High'!R69+'5C3_UnvView'!R69+'5C1F_L.C. Charter'!R69+'5C1E_LFNO'!R69+'5C1D_NOMMA'!R69+'5C1AE_Noble Minds'!R69+'5C1J_Jeff Chamber'!R69+'5C1Q_Advantage'!R69+'5C1AF_JCFA-Laf'!R69+'5C1W_Willow'!R69+'5C1Z_Lincoln Prep'!R69+'5C1AA_Laurel'!R69+'5C1AB_Apex'!R69+'5C1AC_Smothers'!R69+'5C1AD_Greater'!R69+'5C1R_Iberville'!R69+'5C1N_Delta'!R69+'5C1S_LC Col Prep'!R69+'5C1T_Northeast'!R69+'5C1U_Acadiana Ren'!R69+'5C1I_LA Key'!R69+'5C1V_Laf Ren'!R69+'5C1O_Impact'!R69+'5C1P_Vision'!R69+'5C2_LAVCA'!R69+'5C1H_Southwest'!R69+'5C1G_JS Clark'!R69+'5C1AH_BRUP'!R69+'5C1X_Tangi'!R69+'5C1Y_GEO'!R69+'5C1AI_Harmony'!R69+'5C1AJ_Athlos'!R69+'5C1AG_Collegiate'!R69+'5C1M_GEO Mid'!R69+Placeholder_Tallulah!R69</f>
        <v>42199</v>
      </c>
      <c r="S69" s="1373">
        <f>'5C3_UnvView'!S69+'5C2_LAVCA'!S69</f>
        <v>3891</v>
      </c>
      <c r="T69" s="56">
        <f>'5C1B_DArbonne'!S69+'5C1A_Madison'!S69+'5C1C_Intl High'!S69+'5C3_UnvView'!T69+'5C1F_L.C. Charter'!S69+'5C1E_LFNO'!S69+'5C1D_NOMMA'!S69+'5C1AE_Noble Minds'!S69+'5C1J_Jeff Chamber'!S69+'5C1Q_Advantage'!S69+'5C1AF_JCFA-Laf'!S69+'5C1W_Willow'!S69+'5C1Z_Lincoln Prep'!S69+'5C1AA_Laurel'!S69+'5C1AB_Apex'!S69+'5C1AC_Smothers'!S69+'5C1AD_Greater'!S69+'5C1R_Iberville'!S69+'5C1N_Delta'!S69+'5C1S_LC Col Prep'!S69+'5C1T_Northeast'!S69+'5C1U_Acadiana Ren'!S69+'5C1I_LA Key'!S69+'5C1V_Laf Ren'!S69+'5C1O_Impact'!S69+'5C1P_Vision'!S69+'5C2_LAVCA'!T69+'5C1H_Southwest'!S69+'5C1G_JS Clark'!S69+'5C1AH_BRUP'!S69+'5C1X_Tangi'!S69+'5C1Y_GEO'!S69+'5C1AI_Harmony'!S69+'5C1AJ_Athlos'!S69+'5C1AG_Collegiate'!S69+'5C1M_GEO Mid'!S69+Placeholder_Tallulah!S69</f>
        <v>0</v>
      </c>
      <c r="U69" s="56">
        <f>'5C1B_DArbonne'!T69+'5C1A_Madison'!T69+'5C1C_Intl High'!T69+'5C3_UnvView'!U69+'5C1F_L.C. Charter'!T69+'5C1E_LFNO'!T69+'5C1D_NOMMA'!T69+'5C1AE_Noble Minds'!T69+'5C1J_Jeff Chamber'!T69+'5C1Q_Advantage'!T69+'5C1AF_JCFA-Laf'!T69+'5C1W_Willow'!T69+'5C1Z_Lincoln Prep'!T69+'5C1AA_Laurel'!T69+'5C1AB_Apex'!T69+'5C1AC_Smothers'!T69+'5C1AD_Greater'!T69+'5C1R_Iberville'!T69+'5C1N_Delta'!T69+'5C1S_LC Col Prep'!T69+'5C1T_Northeast'!T69+'5C1U_Acadiana Ren'!T69+'5C1I_LA Key'!T69+'5C1V_Laf Ren'!T69+'5C1O_Impact'!T69+'5C1P_Vision'!T69+'5C2_LAVCA'!U69+'5C1H_Southwest'!T69+'5C1G_JS Clark'!T69+'5C1AH_BRUP'!T69+'5C1X_Tangi'!T69+'5C1Y_GEO'!T69+'5C1AI_Harmony'!T69+'5C1AJ_Athlos'!T69+'5C1AG_Collegiate'!T69+'5C1M_GEO Mid'!T69+Placeholder_Tallulah!T69</f>
        <v>0</v>
      </c>
      <c r="V69" s="57">
        <f>'5C1B_DArbonne'!U69+'5C1A_Madison'!U69+'5C1C_Intl High'!U69+'5C3_UnvView'!V69+'5C1F_L.C. Charter'!U69+'5C1E_LFNO'!U69+'5C1D_NOMMA'!U69+'5C1AE_Noble Minds'!U69+'5C1J_Jeff Chamber'!U69+'5C1Q_Advantage'!U69+'5C1AF_JCFA-Laf'!U69+'5C1W_Willow'!U69+'5C1Z_Lincoln Prep'!U69+'5C1AA_Laurel'!U69+'5C1AB_Apex'!U69+'5C1AC_Smothers'!U69+'5C1AD_Greater'!U69+'5C1R_Iberville'!U69+'5C1N_Delta'!U69+'5C1S_LC Col Prep'!U69+'5C1T_Northeast'!U69+'5C1U_Acadiana Ren'!U69+'5C1I_LA Key'!U69+'5C1V_Laf Ren'!U69+'5C1O_Impact'!U69+'5C1P_Vision'!U69+'5C2_LAVCA'!V69+'5C1H_Southwest'!U69+'5C1G_JS Clark'!U69+'5C1AH_BRUP'!U69+'5C1X_Tangi'!U69+'5C1Y_GEO'!U69+'5C1AI_Harmony'!U69+'5C1AJ_Athlos'!U69+'5C1AG_Collegiate'!U69+'5C1M_GEO Mid'!U69+Placeholder_Tallulah!U69</f>
        <v>0</v>
      </c>
      <c r="W69" s="93">
        <f>'5C1B_DArbonne'!V69+'5C1A_Madison'!V69+'5C1C_Intl High'!V69+'5C3_UnvView'!W69+'5C1F_L.C. Charter'!V69+'5C1E_LFNO'!V69+'5C1D_NOMMA'!V69+'5C1AE_Noble Minds'!V69+'5C1J_Jeff Chamber'!V69+'5C1Q_Advantage'!V69+'5C1AF_JCFA-Laf'!V69+'5C1W_Willow'!V69+'5C1Z_Lincoln Prep'!V69+'5C1AA_Laurel'!V69+'5C1AB_Apex'!V69+'5C1AC_Smothers'!V69+'5C1AD_Greater'!V69+'5C1R_Iberville'!V69+'5C1N_Delta'!V69+'5C1S_LC Col Prep'!V69+'5C1T_Northeast'!V69+'5C1U_Acadiana Ren'!V69+'5C1I_LA Key'!V69+'5C1V_Laf Ren'!V69+'5C1O_Impact'!V69+'5C1P_Vision'!V69+'5C2_LAVCA'!W69+'5C1H_Southwest'!V69+'5C1G_JS Clark'!V69+'5C1AH_BRUP'!V69+'5C1X_Tangi'!V69+'5C1Y_GEO'!V69+'5C1AI_Harmony'!V69+'5C1AJ_Athlos'!V69+'5C1AG_Collegiate'!V69+'5C1M_GEO Mid'!V69+Placeholder_Tallulah!V69</f>
        <v>0</v>
      </c>
      <c r="X69" s="74">
        <f>'5C1B_DArbonne'!W69+'5C1A_Madison'!W69+'5C1C_Intl High'!W69+'5C3_UnvView'!X69+'5C1F_L.C. Charter'!W69+'5C1E_LFNO'!W69+'5C1D_NOMMA'!W69+'5C1AE_Noble Minds'!W69+'5C1J_Jeff Chamber'!W69+'5C1Q_Advantage'!W69+'5C1AF_JCFA-Laf'!W69+'5C1W_Willow'!W69+'5C1Z_Lincoln Prep'!W69+'5C1AA_Laurel'!W69+'5C1AB_Apex'!W69+'5C1AC_Smothers'!W69+'5C1AD_Greater'!W69+'5C1R_Iberville'!W69+'5C1N_Delta'!W69+'5C1S_LC Col Prep'!W69+'5C1T_Northeast'!W69+'5C1U_Acadiana Ren'!W69+'5C1I_LA Key'!W69+'5C1V_Laf Ren'!W69+'5C1O_Impact'!W69+'5C1P_Vision'!W69+'5C2_LAVCA'!X69+'5C1H_Southwest'!W69+'5C1G_JS Clark'!W69+'5C1AH_BRUP'!W69+'5C1X_Tangi'!W69+'5C1Y_GEO'!W69+'5C1AI_Harmony'!W69+'5C1AJ_Athlos'!W69+'5C1AG_Collegiate'!W69+'5C1M_GEO Mid'!W69+Placeholder_Tallulah!W69</f>
        <v>0</v>
      </c>
      <c r="Y69" s="93">
        <f>'5C1B_DArbonne'!X69+'5C1A_Madison'!X69+'5C1C_Intl High'!X69+'5C3_UnvView'!Y69+'5C1F_L.C. Charter'!X69+'5C1E_LFNO'!X69+'5C1D_NOMMA'!X69+'5C1AE_Noble Minds'!X69+'5C1J_Jeff Chamber'!X69+'5C1Q_Advantage'!X69+'5C1AF_JCFA-Laf'!X69+'5C1W_Willow'!X69+'5C1Z_Lincoln Prep'!X69+'5C1AA_Laurel'!X69+'5C1AB_Apex'!X69+'5C1AC_Smothers'!X69+'5C1AD_Greater'!X69+'5C1R_Iberville'!X69+'5C1N_Delta'!X69+'5C1S_LC Col Prep'!X69+'5C1T_Northeast'!X69+'5C1U_Acadiana Ren'!X69+'5C1I_LA Key'!X69+'5C1V_Laf Ren'!X69+'5C1O_Impact'!X69+'5C1P_Vision'!X69+'5C2_LAVCA'!Y69+'5C1H_Southwest'!X69+'5C1G_JS Clark'!X69+'5C1AH_BRUP'!X69+'5C1X_Tangi'!X69+'5C1Y_GEO'!X69+'5C1AI_Harmony'!X69+'5C1AJ_Athlos'!X69+'5C1AG_Collegiate'!X69+'5C1M_GEO Mid'!X69+Placeholder_Tallulah!X69</f>
        <v>0</v>
      </c>
      <c r="Z69" s="56">
        <f>'5C1B_DArbonne'!Y69+'5C1A_Madison'!Y69+'5C1C_Intl High'!Y69+'5C3_UnvView'!Z69+'5C1F_L.C. Charter'!Y69+'5C1E_LFNO'!Y69+'5C1D_NOMMA'!Y69+'5C1AE_Noble Minds'!Y69+'5C1J_Jeff Chamber'!Y69+'5C1Q_Advantage'!Y69+'5C1AF_JCFA-Laf'!Y69+'5C1W_Willow'!Y69+'5C1Z_Lincoln Prep'!Y69+'5C1AA_Laurel'!Y69+'5C1AB_Apex'!Y69+'5C1AC_Smothers'!Y69+'5C1AD_Greater'!Y69+'5C1R_Iberville'!Y69+'5C1N_Delta'!Y69+'5C1S_LC Col Prep'!Y69+'5C1T_Northeast'!Y69+'5C1U_Acadiana Ren'!Y69+'5C1I_LA Key'!Y69+'5C1V_Laf Ren'!Y69+'5C1O_Impact'!Y69+'5C1P_Vision'!Y69+'5C2_LAVCA'!Z69+'5C1H_Southwest'!Y69+'5C1G_JS Clark'!Y69+'5C1AH_BRUP'!Y69+'5C1X_Tangi'!Y69+'5C1Y_GEO'!Y69+'5C1AI_Harmony'!Y69+'5C1AJ_Athlos'!Y69+'5C1AG_Collegiate'!Y69+'5C1M_GEO Mid'!Y69+Placeholder_Tallulah!Y69</f>
        <v>0</v>
      </c>
      <c r="AA69" s="93">
        <f>'5C1B_DArbonne'!Z69+'5C1A_Madison'!Z69+'5C1C_Intl High'!Z69+'5C3_UnvView'!AA69+'5C1F_L.C. Charter'!Z69+'5C1E_LFNO'!Z69+'5C1D_NOMMA'!Z69+'5C1AE_Noble Minds'!Z69+'5C1J_Jeff Chamber'!Z69+'5C1Q_Advantage'!Z69+'5C1AF_JCFA-Laf'!Z69+'5C1W_Willow'!Z69+'5C1Z_Lincoln Prep'!Z69+'5C1AA_Laurel'!Z69+'5C1AB_Apex'!Z69+'5C1AC_Smothers'!Z69+'5C1AD_Greater'!Z69+'5C1R_Iberville'!Z69+'5C1N_Delta'!Z69+'5C1S_LC Col Prep'!Z69+'5C1T_Northeast'!Z69+'5C1U_Acadiana Ren'!Z69+'5C1I_LA Key'!Z69+'5C1V_Laf Ren'!Z69+'5C1O_Impact'!Z69+'5C1P_Vision'!Z69+'5C2_LAVCA'!AA69+'5C1H_Southwest'!Z69+'5C1G_JS Clark'!Z69+'5C1AH_BRUP'!Z69+'5C1X_Tangi'!Z69+'5C1Y_GEO'!Z69+'5C1AI_Harmony'!Z69+'5C1AJ_Athlos'!Z69+'5C1AG_Collegiate'!Z69+'5C1M_GEO Mid'!Z69+Placeholder_Tallulah!Z69</f>
        <v>0</v>
      </c>
      <c r="AB69" s="56">
        <f>'5C1B_DArbonne'!AA69+'5C1A_Madison'!AA69+'5C1C_Intl High'!AA69+'5C3_UnvView'!AB69+'5C1F_L.C. Charter'!AA69+'5C1E_LFNO'!AA69+'5C1D_NOMMA'!AA69+'5C1AE_Noble Minds'!AA69+'5C1J_Jeff Chamber'!AA69+'5C1Q_Advantage'!AA69+'5C1AF_JCFA-Laf'!AA69+'5C1W_Willow'!AA69+'5C1Z_Lincoln Prep'!AA69+'5C1AA_Laurel'!AA69+'5C1AB_Apex'!AA69+'5C1AC_Smothers'!AA69+'5C1AD_Greater'!AA69+'5C1R_Iberville'!AA69+'5C1N_Delta'!AA69+'5C1S_LC Col Prep'!AA69+'5C1T_Northeast'!AA69+'5C1U_Acadiana Ren'!AA69+'5C1I_LA Key'!AA69+'5C1V_Laf Ren'!AA69+'5C1O_Impact'!AA69+'5C1P_Vision'!AA69+'5C2_LAVCA'!AB69+'5C1H_Southwest'!AA69+'5C1G_JS Clark'!AA69+'5C1AH_BRUP'!AA69+'5C1X_Tangi'!AA69+'5C1Y_GEO'!AA69+'5C1AI_Harmony'!AA69+'5C1AJ_Athlos'!AA69+'5C1AG_Collegiate'!AA69+'5C1M_GEO Mid'!AA69+Placeholder_Tallulah!AA69</f>
        <v>0</v>
      </c>
      <c r="AC69" s="56">
        <f>'5C1B_DArbonne'!AB69+'5C1A_Madison'!AB69+'5C1C_Intl High'!AB69+'5C3_UnvView'!AC69+'5C1F_L.C. Charter'!AB69+'5C1E_LFNO'!AB69+'5C1D_NOMMA'!AB69+'5C1AE_Noble Minds'!AB69+'5C1J_Jeff Chamber'!AB69+'5C1Q_Advantage'!AB69+'5C1AF_JCFA-Laf'!AB69+'5C1W_Willow'!AB69+'5C1Z_Lincoln Prep'!AB69+'5C1AA_Laurel'!AB69+'5C1AB_Apex'!AB69+'5C1AC_Smothers'!AB69+'5C1AD_Greater'!AB69+'5C1R_Iberville'!AB69+'5C1N_Delta'!AB69+'5C1S_LC Col Prep'!AB69+'5C1T_Northeast'!AB69+'5C1U_Acadiana Ren'!AB69+'5C1I_LA Key'!AB69+'5C1V_Laf Ren'!AB69+'5C1O_Impact'!AB69+'5C1P_Vision'!AB69+'5C2_LAVCA'!AC69+'5C1H_Southwest'!AB69+'5C1G_JS Clark'!AB69+'5C1AH_BRUP'!AB69+'5C1X_Tangi'!AB69+'5C1Y_GEO'!AB69+'5C1AI_Harmony'!AB69+'5C1AJ_Athlos'!AB69+'5C1AG_Collegiate'!AB69+'5C1M_GEO Mid'!AB69+Placeholder_Tallulah!AB69</f>
        <v>0</v>
      </c>
      <c r="AD69" s="93">
        <f>'5C1B_DArbonne'!AC69+'5C1A_Madison'!AC69+'5C1C_Intl High'!AC69+'5C3_UnvView'!AD69+'5C1F_L.C. Charter'!AC69+'5C1E_LFNO'!AC69+'5C1D_NOMMA'!AC69+'5C1AE_Noble Minds'!AC69+'5C1J_Jeff Chamber'!AC69+'5C1Q_Advantage'!AC69+'5C1AF_JCFA-Laf'!AC69+'5C1W_Willow'!AC69+'5C1Z_Lincoln Prep'!AC69+'5C1AA_Laurel'!AC69+'5C1AB_Apex'!AC69+'5C1AC_Smothers'!AC69+'5C1AD_Greater'!AC69+'5C1R_Iberville'!AC69+'5C1N_Delta'!AC69+'5C1S_LC Col Prep'!AC69+'5C1T_Northeast'!AC69+'5C1U_Acadiana Ren'!AC69+'5C1I_LA Key'!AC69+'5C1V_Laf Ren'!AC69+'5C1O_Impact'!AC69+'5C1P_Vision'!AC69+'5C2_LAVCA'!AD69+'5C1H_Southwest'!AC69+'5C1G_JS Clark'!AC69+'5C1AH_BRUP'!AC69+'5C1X_Tangi'!AC69+'5C1Y_GEO'!AC69+'5C1AI_Harmony'!AC69+'5C1AJ_Athlos'!AC69+'5C1AG_Collegiate'!AC69+'5C1M_GEO Mid'!AC69+Placeholder_Tallulah!AC69</f>
        <v>0</v>
      </c>
      <c r="AE69" s="97">
        <f>'5C1B_DArbonne'!AD69+'5C1A_Madison'!AD69+'5C1C_Intl High'!AD69+'5C3_UnvView'!AE69+'5C1F_L.C. Charter'!AD69+'5C1E_LFNO'!AD69+'5C1D_NOMMA'!AD69+'5C1AE_Noble Minds'!AD69+'5C1J_Jeff Chamber'!AD69+'5C1Q_Advantage'!AD69+'5C1AF_JCFA-Laf'!AD69+'5C1W_Willow'!AD69+'5C1Z_Lincoln Prep'!AD69+'5C1AA_Laurel'!AD69+'5C1AB_Apex'!AD69+'5C1AC_Smothers'!AD69+'5C1AD_Greater'!AD69+'5C1R_Iberville'!AD69+'5C1N_Delta'!AD69+'5C1S_LC Col Prep'!AD69+'5C1T_Northeast'!AD69+'5C1U_Acadiana Ren'!AD69+'5C1I_LA Key'!AD69+'5C1V_Laf Ren'!AD69+'5C1O_Impact'!AD69+'5C1P_Vision'!AD69+'5C2_LAVCA'!AE69+'5C1H_Southwest'!AD69+'5C1G_JS Clark'!AD69+'5C1AH_BRUP'!AD69+'5C1X_Tangi'!AD69+'5C1Y_GEO'!AD69+'5C1AI_Harmony'!AD69+'5C1AJ_Athlos'!AD69+'5C1AG_Collegiate'!AD69+'5C1M_GEO Mid'!AD69+Placeholder_Tallulah!AD69</f>
        <v>0</v>
      </c>
      <c r="AF69" s="75">
        <f>'Source Data'!N69</f>
        <v>8234</v>
      </c>
      <c r="AG69" s="90">
        <f>'5C1B_DArbonne'!AF69+'5C1A_Madison'!AF69+'5C1C_Intl High'!AF69+'5C3_UnvView'!AG69+'5C1F_L.C. Charter'!AF69+'5C1E_LFNO'!AF69+'5C1D_NOMMA'!AF69+'5C1AE_Noble Minds'!AF69+'5C1J_Jeff Chamber'!AF69+'5C1Q_Advantage'!AF69+'5C1AF_JCFA-Laf'!AF69+'5C1W_Willow'!AF69+'5C1Z_Lincoln Prep'!AF69+'5C1AA_Laurel'!AF69+'5C1AB_Apex'!AF69+'5C1AC_Smothers'!AF69+'5C1AD_Greater'!AF69+'5C1R_Iberville'!AF69+'5C1N_Delta'!AF69+'5C1S_LC Col Prep'!AF69+'5C1T_Northeast'!AF69+'5C1U_Acadiana Ren'!AF69+'5C1I_LA Key'!AF69+'5C1V_Laf Ren'!AF69+'5C1O_Impact'!AF69+'5C1P_Vision'!AF69+'5C2_LAVCA'!AG69+'5C1H_Southwest'!AF69+'5C1G_JS Clark'!AF69+'5C1AH_BRUP'!AF69+'5C1X_Tangi'!AF69+'5C1Y_GEO'!AF69+'5C1AI_Harmony'!AF69+'5C1AJ_Athlos'!AF69+'5C1AG_Collegiate'!AF69+'5C1M_GEO Mid'!AF69+Placeholder_Tallulah!AF69</f>
        <v>0</v>
      </c>
      <c r="AH69" s="319">
        <f>'5C1B_DArbonne'!AG69+'5C1A_Madison'!AG69+'5C1C_Intl High'!AG69+'5C3_UnvView'!AH69+'5C1F_L.C. Charter'!AG69+'5C1E_LFNO'!AG69+'5C1D_NOMMA'!AG69+'5C1AE_Noble Minds'!AG69+'5C1J_Jeff Chamber'!AG69+'5C1Q_Advantage'!AG69+'5C1AF_JCFA-Laf'!AG69+'5C1W_Willow'!AG69+'5C1Z_Lincoln Prep'!AG69+'5C1AA_Laurel'!AG69+'5C1AB_Apex'!AG69+'5C1AC_Smothers'!AG69+'5C1AD_Greater'!AG69+'5C1R_Iberville'!AG69+'5C1N_Delta'!AG69+'5C1S_LC Col Prep'!AG69+'5C1T_Northeast'!AG69+'5C1U_Acadiana Ren'!AG69+'5C1I_LA Key'!AG69+'5C1V_Laf Ren'!AG69+'5C1O_Impact'!AG69+'5C1P_Vision'!AG69+'5C2_LAVCA'!AH69+'5C1H_Southwest'!AG69+'5C1G_JS Clark'!AG69+'5C1AH_BRUP'!AG69+'5C1X_Tangi'!AG69+'5C1Y_GEO'!AG69+'5C1AI_Harmony'!AG69+'5C1AJ_Athlos'!AG69+'5C1AG_Collegiate'!AG69+'5C1M_GEO Mid'!AG69+Placeholder_Tallulah!AG69</f>
        <v>0</v>
      </c>
      <c r="AI69" s="75">
        <f>'5C1B_DArbonne'!AH69+'5C1A_Madison'!AH69+'5C1C_Intl High'!AH69+'5C3_UnvView'!AI69+'5C1F_L.C. Charter'!AH69+'5C1E_LFNO'!AH69+'5C1D_NOMMA'!AH69+'5C1AE_Noble Minds'!AH69+'5C1J_Jeff Chamber'!AH69+'5C1Q_Advantage'!AH69+'5C1AF_JCFA-Laf'!AH69+'5C1W_Willow'!AH69+'5C1Z_Lincoln Prep'!AH69+'5C1AA_Laurel'!AH69+'5C1AB_Apex'!AH69+'5C1AC_Smothers'!AH69+'5C1AD_Greater'!AH69+'5C1R_Iberville'!AH69+'5C1N_Delta'!AH69+'5C1S_LC Col Prep'!AH69+'5C1T_Northeast'!AH69+'5C1U_Acadiana Ren'!AH69+'5C1I_LA Key'!AH69+'5C1V_Laf Ren'!AH69+'5C1O_Impact'!AH69+'5C1P_Vision'!AH69+'5C2_LAVCA'!AI69+'5C1H_Southwest'!AH69+'5C1G_JS Clark'!AH69+'5C1AH_BRUP'!AH69+'5C1X_Tangi'!AH69+'5C1Y_GEO'!AH69+'5C1AI_Harmony'!AH69+'5C1AJ_Athlos'!AH69+'5C1AG_Collegiate'!AH69+'5C1M_GEO Mid'!AH69+Placeholder_Tallulah!AH69</f>
        <v>0</v>
      </c>
      <c r="AJ69" s="319">
        <f>'5C1B_DArbonne'!AI69+'5C1A_Madison'!AI69+'5C1C_Intl High'!AI69+'5C3_UnvView'!AJ69+'5C1F_L.C. Charter'!AI69+'5C1E_LFNO'!AI69+'5C1D_NOMMA'!AI69+'5C1AE_Noble Minds'!AI69+'5C1J_Jeff Chamber'!AI69+'5C1Q_Advantage'!AI69+'5C1AF_JCFA-Laf'!AI69+'5C1W_Willow'!AI69+'5C1Z_Lincoln Prep'!AI69+'5C1AA_Laurel'!AI69+'5C1AB_Apex'!AI69+'5C1AC_Smothers'!AI69+'5C1AD_Greater'!AI69+'5C1R_Iberville'!AI69+'5C1N_Delta'!AI69+'5C1S_LC Col Prep'!AI69+'5C1T_Northeast'!AI69+'5C1U_Acadiana Ren'!AI69+'5C1I_LA Key'!AI69+'5C1V_Laf Ren'!AI69+'5C1O_Impact'!AI69+'5C1P_Vision'!AI69+'5C2_LAVCA'!AJ69+'5C1H_Southwest'!AI69+'5C1G_JS Clark'!AI69+'5C1AH_BRUP'!AI69+'5C1X_Tangi'!AI69+'5C1Y_GEO'!AI69+'5C1AI_Harmony'!AI69+'5C1AJ_Athlos'!AI69+'5C1AG_Collegiate'!AI69+'5C1M_GEO Mid'!AI69+Placeholder_Tallulah!AI69</f>
        <v>0</v>
      </c>
      <c r="AK69" s="77">
        <f>'5C1B_DArbonne'!AJ69+'5C1A_Madison'!AJ69+'5C1C_Intl High'!AJ69+'5C3_UnvView'!AK69+'5C1F_L.C. Charter'!AJ69+'5C1E_LFNO'!AJ69+'5C1D_NOMMA'!AJ69+'5C1AE_Noble Minds'!AJ69+'5C1J_Jeff Chamber'!AJ69+'5C1Q_Advantage'!AJ69+'5C1AF_JCFA-Laf'!AJ69+'5C1W_Willow'!AJ69+'5C1Z_Lincoln Prep'!AJ69+'5C1AA_Laurel'!AJ69+'5C1AB_Apex'!AJ69+'5C1AC_Smothers'!AJ69+'5C1AD_Greater'!AJ69+'5C1R_Iberville'!AJ69+'5C1N_Delta'!AJ69+'5C1S_LC Col Prep'!AJ69+'5C1T_Northeast'!AJ69+'5C1U_Acadiana Ren'!AJ69+'5C1I_LA Key'!AJ69+'5C1V_Laf Ren'!AJ69+'5C1O_Impact'!AJ69+'5C1P_Vision'!AJ69+'5C2_LAVCA'!AK69+'5C1H_Southwest'!AJ69+'5C1G_JS Clark'!AJ69+'5C1AH_BRUP'!AJ69+'5C1X_Tangi'!AJ69+'5C1Y_GEO'!AJ69+'5C1AI_Harmony'!AJ69+'5C1AJ_Athlos'!AJ69+'5C1AG_Collegiate'!AJ69+'5C1M_GEO Mid'!AJ69+Placeholder_Tallulah!AJ69</f>
        <v>0</v>
      </c>
      <c r="AL69" s="76">
        <f>'5C1B_DArbonne'!AK69+'5C1A_Madison'!AK69+'5C1C_Intl High'!AK69+'5C3_UnvView'!AL69+'5C1F_L.C. Charter'!AK69+'5C1E_LFNO'!AK69+'5C1D_NOMMA'!AK69+'5C1AE_Noble Minds'!AK69+'5C1J_Jeff Chamber'!AK69+'5C1Q_Advantage'!AK69+'5C1AF_JCFA-Laf'!AK69+'5C1W_Willow'!AK69+'5C1Z_Lincoln Prep'!AK69+'5C1AA_Laurel'!AK69+'5C1AB_Apex'!AK69+'5C1AC_Smothers'!AK69+'5C1AD_Greater'!AK69+'5C1R_Iberville'!AK69+'5C1N_Delta'!AK69+'5C1S_LC Col Prep'!AK69+'5C1T_Northeast'!AK69+'5C1U_Acadiana Ren'!AK69+'5C1I_LA Key'!AK69+'5C1V_Laf Ren'!AK69+'5C1O_Impact'!AK69+'5C1P_Vision'!AK69+'5C2_LAVCA'!AL69+'5C1H_Southwest'!AK69+'5C1G_JS Clark'!AK69+'5C1AH_BRUP'!AK69+'5C1X_Tangi'!AK69+'5C1Y_GEO'!AK69+'5C1AI_Harmony'!AK69+'5C1AJ_Athlos'!AK69+'5C1AG_Collegiate'!AK69+'5C1M_GEO Mid'!AK69+Placeholder_Tallulah!AK69</f>
        <v>0</v>
      </c>
      <c r="AM69" s="90">
        <f>'5C1B_DArbonne'!AL69+'5C1A_Madison'!AL69+'5C1C_Intl High'!AL69+'5C3_UnvView'!AM69+'5C1F_L.C. Charter'!AL69+'5C1E_LFNO'!AL69+'5C1D_NOMMA'!AL69+'5C1AE_Noble Minds'!AL69+'5C1J_Jeff Chamber'!AL69+'5C1Q_Advantage'!AL69+'5C1AF_JCFA-Laf'!AL69+'5C1W_Willow'!AL69+'5C1Z_Lincoln Prep'!AL69+'5C1AA_Laurel'!AL69+'5C1AB_Apex'!AL69+'5C1AC_Smothers'!AL69+'5C1AD_Greater'!AL69+'5C1R_Iberville'!AL69+'5C1N_Delta'!AL69+'5C1S_LC Col Prep'!AL69+'5C1T_Northeast'!AL69+'5C1U_Acadiana Ren'!AL69+'5C1I_LA Key'!AL69+'5C1V_Laf Ren'!AL69+'5C1O_Impact'!AL69+'5C1P_Vision'!AL69+'5C2_LAVCA'!AM69+'5C1H_Southwest'!AL69+'5C1G_JS Clark'!AL69+'5C1AH_BRUP'!AL69+'5C1X_Tangi'!AL69+'5C1Y_GEO'!AL69+'5C1AI_Harmony'!AL69+'5C1AJ_Athlos'!AL69+'5C1AG_Collegiate'!AL69+'5C1M_GEO Mid'!AL69+Placeholder_Tallulah!AL69</f>
        <v>82339</v>
      </c>
      <c r="AN69" s="79">
        <f>'5C1B_DArbonne'!AM69+'5C1A_Madison'!AM69+'5C1C_Intl High'!AM69+'5C3_UnvView'!AN69+'5C1F_L.C. Charter'!AM69+'5C1E_LFNO'!AM69+'5C1D_NOMMA'!AM69+'5C1AE_Noble Minds'!AM69+'5C1J_Jeff Chamber'!AM69+'5C1Q_Advantage'!AM69+'5C1AF_JCFA-Laf'!AM69+'5C1W_Willow'!AM69+'5C1Z_Lincoln Prep'!AM69+'5C1AA_Laurel'!AM69+'5C1AB_Apex'!AM69+'5C1AC_Smothers'!AM69+'5C1AD_Greater'!AM69+'5C1R_Iberville'!AM69+'5C1N_Delta'!AM69+'5C1S_LC Col Prep'!AM69+'5C1T_Northeast'!AM69+'5C1U_Acadiana Ren'!AM69+'5C1I_LA Key'!AM69+'5C1V_Laf Ren'!AM69+'5C1O_Impact'!AM69+'5C1P_Vision'!AM69+'5C2_LAVCA'!AN69+'5C1H_Southwest'!AM69+'5C1G_JS Clark'!AM69+'5C1AH_BRUP'!AM69+'5C1X_Tangi'!AM69+'5C1Y_GEO'!AM69+'5C1AI_Harmony'!AM69+'5C1AJ_Athlos'!AM69+'5C1AG_Collegiate'!AM69+'5C1M_GEO Mid'!AM69+Placeholder_Tallulah!AM69</f>
        <v>0</v>
      </c>
      <c r="AO69" s="90">
        <f>'5C1B_DArbonne'!AN69+'5C1A_Madison'!AN69+'5C1C_Intl High'!AN69+'5C3_UnvView'!AO69+'5C1F_L.C. Charter'!AN69+'5C1E_LFNO'!AN69+'5C1D_NOMMA'!AN69+'5C1AE_Noble Minds'!AN69+'5C1J_Jeff Chamber'!AN69+'5C1Q_Advantage'!AN69+'5C1AF_JCFA-Laf'!AN69+'5C1W_Willow'!AN69+'5C1Z_Lincoln Prep'!AN69+'5C1AA_Laurel'!AN69+'5C1AB_Apex'!AN69+'5C1AC_Smothers'!AN69+'5C1AD_Greater'!AN69+'5C1R_Iberville'!AN69+'5C1N_Delta'!AN69+'5C1S_LC Col Prep'!AN69+'5C1T_Northeast'!AN69+'5C1U_Acadiana Ren'!AN69+'5C1I_LA Key'!AN69+'5C1V_Laf Ren'!AN69+'5C1O_Impact'!AN69+'5C1P_Vision'!AN69+'5C2_LAVCA'!AO69+'5C1H_Southwest'!AN69+'5C1G_JS Clark'!AN69+'5C1AH_BRUP'!AN69+'5C1X_Tangi'!AN69+'5C1Y_GEO'!AN69+'5C1AI_Harmony'!AN69+'5C1AJ_Athlos'!AN69+'5C1AG_Collegiate'!AN69+'5C1M_GEO Mid'!AN69+Placeholder_Tallulah!AN69</f>
        <v>0</v>
      </c>
      <c r="AP69" s="77">
        <f>'5C1B_DArbonne'!AO69+'5C1A_Madison'!AO69+'5C1C_Intl High'!AO69+'5C3_UnvView'!AP69+'5C1F_L.C. Charter'!AO69+'5C1E_LFNO'!AO69+'5C1D_NOMMA'!AO69+'5C1AE_Noble Minds'!AO69+'5C1J_Jeff Chamber'!AO69+'5C1Q_Advantage'!AO69+'5C1AF_JCFA-Laf'!AO69+'5C1W_Willow'!AO69+'5C1Z_Lincoln Prep'!AO69+'5C1AA_Laurel'!AO69+'5C1AB_Apex'!AO69+'5C1AC_Smothers'!AO69+'5C1AD_Greater'!AO69+'5C1R_Iberville'!AO69+'5C1N_Delta'!AO69+'5C1S_LC Col Prep'!AO69+'5C1T_Northeast'!AO69+'5C1U_Acadiana Ren'!AO69+'5C1I_LA Key'!AO69+'5C1V_Laf Ren'!AO69+'5C1O_Impact'!AO69+'5C1P_Vision'!AO69+'5C2_LAVCA'!AP69+'5C1H_Southwest'!AO69+'5C1G_JS Clark'!AO69+'5C1AH_BRUP'!AO69+'5C1X_Tangi'!AO69+'5C1Y_GEO'!AO69+'5C1AI_Harmony'!AO69+'5C1AJ_Athlos'!AO69+'5C1AG_Collegiate'!AO69+'5C1M_GEO Mid'!AO69+Placeholder_Tallulah!AO69</f>
        <v>0</v>
      </c>
      <c r="AQ69" s="90">
        <f>'5C1B_DArbonne'!AP69+'5C1A_Madison'!AP69+'5C1C_Intl High'!AP69+'5C3_UnvView'!AQ69+'5C1F_L.C. Charter'!AP69+'5C1E_LFNO'!AP69+'5C1D_NOMMA'!AP69+'5C1AE_Noble Minds'!AP69+'5C1J_Jeff Chamber'!AP69+'5C1Q_Advantage'!AP69+'5C1AF_JCFA-Laf'!AP69+'5C1W_Willow'!AP69+'5C1Z_Lincoln Prep'!AP69+'5C1AA_Laurel'!AP69+'5C1AB_Apex'!AP69+'5C1AC_Smothers'!AP69+'5C1AD_Greater'!AP69+'5C1R_Iberville'!AP69+'5C1N_Delta'!AP69+'5C1S_LC Col Prep'!AP69+'5C1T_Northeast'!AP69+'5C1U_Acadiana Ren'!AP69+'5C1I_LA Key'!AP69+'5C1V_Laf Ren'!AP69+'5C1O_Impact'!AP69+'5C1P_Vision'!AP69+'5C2_LAVCA'!AQ69+'5C1H_Southwest'!AP69+'5C1G_JS Clark'!AP69+'5C1AH_BRUP'!AP69+'5C1X_Tangi'!AP69+'5C1Y_GEO'!AP69+'5C1AI_Harmony'!AP69+'5C1AJ_Athlos'!AP69+'5C1AG_Collegiate'!AP69+'5C1M_GEO Mid'!AP69+Placeholder_Tallulah!AP69</f>
        <v>0</v>
      </c>
      <c r="AR69" s="77">
        <f>'5C1B_DArbonne'!AQ69+'5C1A_Madison'!AQ69+'5C1C_Intl High'!AQ69+'5C3_UnvView'!AR69+'5C1F_L.C. Charter'!AQ69+'5C1E_LFNO'!AQ69+'5C1D_NOMMA'!AQ69+'5C1AE_Noble Minds'!AQ69+'5C1J_Jeff Chamber'!AQ69+'5C1Q_Advantage'!AQ69+'5C1AF_JCFA-Laf'!AQ69+'5C1W_Willow'!AQ69+'5C1Z_Lincoln Prep'!AQ69+'5C1AA_Laurel'!AQ69+'5C1AB_Apex'!AQ69+'5C1AC_Smothers'!AQ69+'5C1AD_Greater'!AQ69+'5C1R_Iberville'!AQ69+'5C1N_Delta'!AQ69+'5C1S_LC Col Prep'!AQ69+'5C1T_Northeast'!AQ69+'5C1U_Acadiana Ren'!AQ69+'5C1I_LA Key'!AQ69+'5C1V_Laf Ren'!AQ69+'5C1O_Impact'!AQ69+'5C1P_Vision'!AQ69+'5C2_LAVCA'!AR69+'5C1H_Southwest'!AQ69+'5C1G_JS Clark'!AQ69+'5C1AH_BRUP'!AQ69+'5C1X_Tangi'!AQ69+'5C1Y_GEO'!AQ69+'5C1AI_Harmony'!AQ69+'5C1AJ_Athlos'!AQ69+'5C1AG_Collegiate'!AQ69+'5C1M_GEO Mid'!AQ69+Placeholder_Tallulah!AQ69</f>
        <v>0</v>
      </c>
      <c r="AS69" s="77">
        <f>'5C1B_DArbonne'!AR69+'5C1A_Madison'!AR69+'5C1C_Intl High'!AR69+'5C3_UnvView'!AS69+'5C1F_L.C. Charter'!AR69+'5C1E_LFNO'!AR69+'5C1D_NOMMA'!AR69+'5C1AE_Noble Minds'!AR69+'5C1J_Jeff Chamber'!AR69+'5C1Q_Advantage'!AR69+'5C1AF_JCFA-Laf'!AR69+'5C1W_Willow'!AR69+'5C1Z_Lincoln Prep'!AR69+'5C1AA_Laurel'!AR69+'5C1AB_Apex'!AR69+'5C1AC_Smothers'!AR69+'5C1AD_Greater'!AR69+'5C1R_Iberville'!AR69+'5C1N_Delta'!AR69+'5C1S_LC Col Prep'!AR69+'5C1T_Northeast'!AR69+'5C1U_Acadiana Ren'!AR69+'5C1I_LA Key'!AR69+'5C1V_Laf Ren'!AR69+'5C1O_Impact'!AR69+'5C1P_Vision'!AR69+'5C2_LAVCA'!AS69+'5C1H_Southwest'!AR69+'5C1G_JS Clark'!AR69+'5C1AH_BRUP'!AR69+'5C1X_Tangi'!AR69+'5C1Y_GEO'!AR69+'5C1AI_Harmony'!AR69+'5C1AJ_Athlos'!AR69+'5C1AG_Collegiate'!AR69+'5C1M_GEO Mid'!AR69+Placeholder_Tallulah!AR69</f>
        <v>0</v>
      </c>
      <c r="AT69" s="90">
        <f>'5C1B_DArbonne'!AS69+'5C1A_Madison'!AS69+'5C1C_Intl High'!AS69+'5C3_UnvView'!AT69+'5C1F_L.C. Charter'!AS69+'5C1E_LFNO'!AS69+'5C1D_NOMMA'!AS69+'5C1AE_Noble Minds'!AS69+'5C1J_Jeff Chamber'!AS69+'5C1Q_Advantage'!AS69+'5C1AF_JCFA-Laf'!AS69+'5C1W_Willow'!AS69+'5C1Z_Lincoln Prep'!AS69+'5C1AA_Laurel'!AS69+'5C1AB_Apex'!AS69+'5C1AC_Smothers'!AS69+'5C1AD_Greater'!AS69+'5C1R_Iberville'!AS69+'5C1N_Delta'!AS69+'5C1S_LC Col Prep'!AS69+'5C1T_Northeast'!AS69+'5C1U_Acadiana Ren'!AS69+'5C1I_LA Key'!AS69+'5C1V_Laf Ren'!AS69+'5C1O_Impact'!AS69+'5C1P_Vision'!AS69+'5C2_LAVCA'!AT69+'5C1H_Southwest'!AS69+'5C1G_JS Clark'!AS69+'5C1AH_BRUP'!AS69+'5C1X_Tangi'!AS69+'5C1Y_GEO'!AS69+'5C1AI_Harmony'!AS69+'5C1AJ_Athlos'!AS69+'5C1AG_Collegiate'!AS69+'5C1M_GEO Mid'!AS69+Placeholder_Tallulah!AS69</f>
        <v>9097</v>
      </c>
      <c r="AU69" s="78">
        <f t="shared" si="1"/>
        <v>0</v>
      </c>
      <c r="AV69" s="87">
        <f t="shared" si="2"/>
        <v>9097</v>
      </c>
      <c r="AW69" s="189"/>
      <c r="AX69" s="74" t="e">
        <f>'5C1B_DArbonne'!AU69+'5C1A_Madison'!AU69+'5C1C_Intl High'!AU69+'5C3_UnvView'!AV69+'5C1F_L.C. Charter'!AU69+'5C1E_LFNO'!AU69+'5C1D_NOMMA'!AU69+'5C1AE_Noble Minds'!AU69+'5C1J_Jeff Chamber'!AU69+'5C1Q_Advantage'!AU69+'5C1AF_JCFA-Laf'!AU69+'5C1W_Willow'!AU69+'5C1Z_Lincoln Prep'!AU69+'5C1AA_Laurel'!AU69+'5C1AB_Apex'!AU69+'5C1AC_Smothers'!AU69+'5C1AD_Greater'!AU69+'5C1R_Iberville'!AU69+'5C1N_Delta'!AU69+'5C1S_LC Col Prep'!AU69+'5C1T_Northeast'!AU69+'5C1U_Acadiana Ren'!AU69+'5C1I_LA Key'!AU69+'5C1V_Laf Ren'!AU69+'5C1O_Impact'!AU69+'5C1P_Vision'!AU69+'5C2_LAVCA'!AV69+'5C1H_Southwest'!AU69+'5C1G_JS Clark'!AU69+'5C1AH_BRUP'!AU69+'5C1X_Tangi'!AU69+'5C1Y_GEO'!AU69+'5C1AI_Harmony'!AU69+'5C1AJ_Athlos'!AU69+'5C1AG_Collegiate'!AU69+'5C1M_GEO Mid'!AU69+Placeholder_Tallulah!#REF!</f>
        <v>#REF!</v>
      </c>
      <c r="AY69" s="74">
        <f t="shared" si="3"/>
        <v>0</v>
      </c>
      <c r="AZ69" s="74" t="e">
        <f t="shared" si="4"/>
        <v>#REF!</v>
      </c>
    </row>
    <row r="70" spans="1:52" ht="16.149999999999999" customHeight="1" x14ac:dyDescent="0.2">
      <c r="A70" s="54">
        <v>64</v>
      </c>
      <c r="B70" s="55" t="s">
        <v>69</v>
      </c>
      <c r="C70" s="319">
        <f>'5C1B_DArbonne'!C70+'5C1A_Madison'!C70+'5C1C_Intl High'!C70+'5C3_UnvView'!C70+'5C1F_L.C. Charter'!C70+'5C1E_LFNO'!C70+'5C1D_NOMMA'!C70+'5C1AE_Noble Minds'!C70+'5C1J_Jeff Chamber'!C70+'5C1Q_Advantage'!C70+'5C1AF_JCFA-Laf'!C70+'5C1W_Willow'!C70+'5C1Z_Lincoln Prep'!C70+'5C1AA_Laurel'!C70+'5C1AB_Apex'!C70+'5C1AC_Smothers'!C70+'5C1AD_Greater'!C70+'5C1R_Iberville'!C70+'5C1N_Delta'!C70+'5C1S_LC Col Prep'!C70+'5C1T_Northeast'!C70+'5C1U_Acadiana Ren'!C70+'5C1I_LA Key'!C70+'5C1V_Laf Ren'!C70+'5C1O_Impact'!C70+'5C1P_Vision'!C70+'5C2_LAVCA'!C70+'5C1H_Southwest'!C70+'5C1G_JS Clark'!C70+'5C1AH_BRUP'!C70+'5C1X_Tangi'!C70+'5C1Y_GEO'!C70+'5C1AI_Harmony'!C70+'5C1AJ_Athlos'!C70+'5C1AG_Collegiate'!C70+'5C1M_GEO Mid'!C70+Placeholder_Tallulah!C70</f>
        <v>0</v>
      </c>
      <c r="D70" s="56">
        <f>'Source Data'!H70</f>
        <v>5230.6414951359775</v>
      </c>
      <c r="E70" s="74">
        <f>'5C1B_DArbonne'!E70+'5C1A_Madison'!E70+'5C1C_Intl High'!E70+'5C3_UnvView'!E70+'5C1F_L.C. Charter'!E70+'5C1E_LFNO'!E70+'5C1D_NOMMA'!E70+'5C1AE_Noble Minds'!E70+'5C1J_Jeff Chamber'!E70+'5C1Q_Advantage'!E70+'5C1AF_JCFA-Laf'!E70+'5C1W_Willow'!E70+'5C1Z_Lincoln Prep'!E70+'5C1AA_Laurel'!E70+'5C1AB_Apex'!E70+'5C1AC_Smothers'!E70+'5C1AD_Greater'!E70+'5C1R_Iberville'!E70+'5C1N_Delta'!E70+'5C1S_LC Col Prep'!E70+'5C1T_Northeast'!E70+'5C1U_Acadiana Ren'!E70+'5C1I_LA Key'!E70+'5C1V_Laf Ren'!E70+'5C1O_Impact'!E70+'5C1P_Vision'!E70+'5C2_LAVCA'!E70+'5C1H_Southwest'!E70+'5C1G_JS Clark'!E70+'5C1AH_BRUP'!E70+'5C1X_Tangi'!E70+'5C1Y_GEO'!E70+'5C1AI_Harmony'!E70+'5C1AJ_Athlos'!E70+'5C1AG_Collegiate'!E70+'5C1M_GEO Mid'!E70+Placeholder_Tallulah!E70</f>
        <v>0</v>
      </c>
      <c r="F70" s="337">
        <f>'5C1B_DArbonne'!F70+'5C1A_Madison'!F70+'5C1C_Intl High'!F70+'5C3_UnvView'!F70+'5C1F_L.C. Charter'!F70+'5C1E_LFNO'!F70+'5C1D_NOMMA'!F70+'5C1AE_Noble Minds'!F70+'5C1J_Jeff Chamber'!F70+'5C1Q_Advantage'!F70+'5C1AF_JCFA-Laf'!F70+'5C1W_Willow'!F70+'5C1Z_Lincoln Prep'!F70+'5C1AA_Laurel'!F70+'5C1AB_Apex'!F70+'5C1AC_Smothers'!F70+'5C1AD_Greater'!F70+'5C1R_Iberville'!F70+'5C1N_Delta'!F70+'5C1S_LC Col Prep'!F70+'5C1T_Northeast'!F70+'5C1U_Acadiana Ren'!F70+'5C1I_LA Key'!F70+'5C1V_Laf Ren'!F70+'5C1O_Impact'!F70+'5C1P_Vision'!F70+'5C2_LAVCA'!F70+'5C1H_Southwest'!F70+'5C1G_JS Clark'!F70+'5C1AH_BRUP'!F70+'5C1X_Tangi'!F70+'5C1Y_GEO'!F70+'5C1AI_Harmony'!F70+'5C1AJ_Athlos'!F70+'5C1AG_Collegiate'!F70+'5C1M_GEO Mid'!F70+Placeholder_Tallulah!F70</f>
        <v>0</v>
      </c>
      <c r="G70" s="56">
        <f>'Source Data'!I70</f>
        <v>700.71301031438645</v>
      </c>
      <c r="H70" s="74">
        <f>'5C1B_DArbonne'!H70+'5C1A_Madison'!H70+'5C1C_Intl High'!H70+'5C3_UnvView'!H70+'5C1F_L.C. Charter'!H70+'5C1E_LFNO'!H70+'5C1D_NOMMA'!H70+'5C1AE_Noble Minds'!H70+'5C1J_Jeff Chamber'!H70+'5C1Q_Advantage'!H70+'5C1AF_JCFA-Laf'!H70+'5C1W_Willow'!H70+'5C1Z_Lincoln Prep'!H70+'5C1AA_Laurel'!H70+'5C1AB_Apex'!H70+'5C1AC_Smothers'!H70+'5C1AD_Greater'!H70+'5C1R_Iberville'!H70+'5C1N_Delta'!H70+'5C1S_LC Col Prep'!H70+'5C1T_Northeast'!H70+'5C1U_Acadiana Ren'!H70+'5C1I_LA Key'!H70+'5C1V_Laf Ren'!H70+'5C1O_Impact'!H70+'5C1P_Vision'!H70+'5C2_LAVCA'!H70+'5C1H_Southwest'!H70+'5C1G_JS Clark'!H70+'5C1AH_BRUP'!H70+'5C1X_Tangi'!H70+'5C1Y_GEO'!H70+'5C1AI_Harmony'!H70+'5C1AJ_Athlos'!H70+'5C1AG_Collegiate'!H70+'5C1M_GEO Mid'!H70+Placeholder_Tallulah!H70</f>
        <v>0</v>
      </c>
      <c r="I70" s="337">
        <f>'5C1B_DArbonne'!I70+'5C1A_Madison'!I70+'5C1C_Intl High'!I70+'5C3_UnvView'!I70+'5C1F_L.C. Charter'!I70+'5C1E_LFNO'!I70+'5C1D_NOMMA'!I70+'5C1AE_Noble Minds'!I70+'5C1J_Jeff Chamber'!I70+'5C1Q_Advantage'!I70+'5C1AF_JCFA-Laf'!I70+'5C1W_Willow'!I70+'5C1Z_Lincoln Prep'!I70+'5C1AA_Laurel'!I70+'5C1AB_Apex'!I70+'5C1AC_Smothers'!I70+'5C1AD_Greater'!I70+'5C1R_Iberville'!I70+'5C1N_Delta'!I70+'5C1S_LC Col Prep'!I70+'5C1T_Northeast'!I70+'5C1U_Acadiana Ren'!I70+'5C1I_LA Key'!I70+'5C1V_Laf Ren'!I70+'5C1O_Impact'!I70+'5C1P_Vision'!I70+'5C2_LAVCA'!I70+'5C1H_Southwest'!I70+'5C1G_JS Clark'!I70+'5C1AH_BRUP'!I70+'5C1X_Tangi'!I70+'5C1Y_GEO'!I70+'5C1AI_Harmony'!I70+'5C1AJ_Athlos'!I70+'5C1AG_Collegiate'!I70+'5C1M_GEO Mid'!I70+Placeholder_Tallulah!I70</f>
        <v>0</v>
      </c>
      <c r="J70" s="56">
        <f>'Source Data'!J70</f>
        <v>191.10354826755992</v>
      </c>
      <c r="K70" s="74">
        <f>'5C1B_DArbonne'!K70+'5C1A_Madison'!K70+'5C1C_Intl High'!K70+'5C3_UnvView'!K70+'5C1F_L.C. Charter'!K70+'5C1E_LFNO'!K70+'5C1D_NOMMA'!K70+'5C1AE_Noble Minds'!K70+'5C1J_Jeff Chamber'!K70+'5C1Q_Advantage'!K70+'5C1AF_JCFA-Laf'!K70+'5C1W_Willow'!K70+'5C1Z_Lincoln Prep'!K70+'5C1AA_Laurel'!K70+'5C1AB_Apex'!K70+'5C1AC_Smothers'!K70+'5C1AD_Greater'!K70+'5C1R_Iberville'!K70+'5C1N_Delta'!K70+'5C1S_LC Col Prep'!K70+'5C1T_Northeast'!K70+'5C1U_Acadiana Ren'!K70+'5C1I_LA Key'!K70+'5C1V_Laf Ren'!K70+'5C1O_Impact'!K70+'5C1P_Vision'!K70+'5C2_LAVCA'!K70+'5C1H_Southwest'!K70+'5C1G_JS Clark'!K70+'5C1AH_BRUP'!K70+'5C1X_Tangi'!K70+'5C1Y_GEO'!K70+'5C1AI_Harmony'!K70+'5C1AJ_Athlos'!K70+'5C1AG_Collegiate'!K70+'5C1M_GEO Mid'!K70+Placeholder_Tallulah!K70</f>
        <v>0</v>
      </c>
      <c r="L70" s="337">
        <f>'5C1B_DArbonne'!L70+'5C1A_Madison'!L70+'5C1C_Intl High'!L70+'5C3_UnvView'!L70+'5C1F_L.C. Charter'!L70+'5C1E_LFNO'!L70+'5C1D_NOMMA'!L70+'5C1AE_Noble Minds'!L70+'5C1J_Jeff Chamber'!L70+'5C1Q_Advantage'!L70+'5C1AF_JCFA-Laf'!L70+'5C1W_Willow'!L70+'5C1Z_Lincoln Prep'!L70+'5C1AA_Laurel'!L70+'5C1AB_Apex'!L70+'5C1AC_Smothers'!L70+'5C1AD_Greater'!L70+'5C1R_Iberville'!L70+'5C1N_Delta'!L70+'5C1S_LC Col Prep'!L70+'5C1T_Northeast'!L70+'5C1U_Acadiana Ren'!L70+'5C1I_LA Key'!L70+'5C1V_Laf Ren'!L70+'5C1O_Impact'!L70+'5C1P_Vision'!L70+'5C2_LAVCA'!L70+'5C1H_Southwest'!L70+'5C1G_JS Clark'!L70+'5C1AH_BRUP'!L70+'5C1X_Tangi'!L70+'5C1Y_GEO'!L70+'5C1AI_Harmony'!L70+'5C1AJ_Athlos'!L70+'5C1AG_Collegiate'!L70+'5C1M_GEO Mid'!L70+Placeholder_Tallulah!L70</f>
        <v>0</v>
      </c>
      <c r="M70" s="56">
        <f>'Source Data'!K70</f>
        <v>4777.5887066889991</v>
      </c>
      <c r="N70" s="74">
        <f>'5C1B_DArbonne'!N70+'5C1A_Madison'!N70+'5C1C_Intl High'!N70+'5C3_UnvView'!N70+'5C1F_L.C. Charter'!N70+'5C1E_LFNO'!N70+'5C1D_NOMMA'!N70+'5C1AE_Noble Minds'!N70+'5C1J_Jeff Chamber'!N70+'5C1Q_Advantage'!N70+'5C1AF_JCFA-Laf'!N70+'5C1W_Willow'!N70+'5C1Z_Lincoln Prep'!N70+'5C1AA_Laurel'!N70+'5C1AB_Apex'!N70+'5C1AC_Smothers'!N70+'5C1AD_Greater'!N70+'5C1R_Iberville'!N70+'5C1N_Delta'!N70+'5C1S_LC Col Prep'!N70+'5C1T_Northeast'!N70+'5C1U_Acadiana Ren'!N70+'5C1I_LA Key'!N70+'5C1V_Laf Ren'!N70+'5C1O_Impact'!N70+'5C1P_Vision'!N70+'5C2_LAVCA'!N70+'5C1H_Southwest'!N70+'5C1G_JS Clark'!N70+'5C1AH_BRUP'!N70+'5C1X_Tangi'!N70+'5C1Y_GEO'!N70+'5C1AI_Harmony'!N70+'5C1AJ_Athlos'!N70+'5C1AG_Collegiate'!N70+'5C1M_GEO Mid'!N70+Placeholder_Tallulah!N70</f>
        <v>0</v>
      </c>
      <c r="O70" s="337">
        <f>'5C1B_DArbonne'!O70+'5C1A_Madison'!O70+'5C1C_Intl High'!O70+'5C3_UnvView'!O70+'5C1F_L.C. Charter'!O70+'5C1E_LFNO'!O70+'5C1D_NOMMA'!O70+'5C1AE_Noble Minds'!O70+'5C1J_Jeff Chamber'!O70+'5C1Q_Advantage'!O70+'5C1AF_JCFA-Laf'!O70+'5C1W_Willow'!O70+'5C1Z_Lincoln Prep'!O70+'5C1AA_Laurel'!O70+'5C1AB_Apex'!O70+'5C1AC_Smothers'!O70+'5C1AD_Greater'!O70+'5C1R_Iberville'!O70+'5C1N_Delta'!O70+'5C1S_LC Col Prep'!O70+'5C1T_Northeast'!O70+'5C1U_Acadiana Ren'!O70+'5C1I_LA Key'!O70+'5C1V_Laf Ren'!O70+'5C1O_Impact'!O70+'5C1P_Vision'!O70+'5C2_LAVCA'!O70+'5C1H_Southwest'!O70+'5C1G_JS Clark'!O70+'5C1AH_BRUP'!O70+'5C1X_Tangi'!O70+'5C1Y_GEO'!O70+'5C1AI_Harmony'!O70+'5C1AJ_Athlos'!O70+'5C1AG_Collegiate'!O70+'5C1M_GEO Mid'!O70+Placeholder_Tallulah!O70</f>
        <v>0</v>
      </c>
      <c r="P70" s="56">
        <f>'Source Data'!L70</f>
        <v>1911.0354826755995</v>
      </c>
      <c r="Q70" s="74">
        <f>'5C1B_DArbonne'!Q70+'5C1A_Madison'!Q70+'5C1C_Intl High'!Q70+'5C3_UnvView'!Q70+'5C1F_L.C. Charter'!Q70+'5C1E_LFNO'!Q70+'5C1D_NOMMA'!Q70+'5C1AE_Noble Minds'!Q70+'5C1J_Jeff Chamber'!Q70+'5C1Q_Advantage'!Q70+'5C1AF_JCFA-Laf'!Q70+'5C1W_Willow'!Q70+'5C1Z_Lincoln Prep'!Q70+'5C1AA_Laurel'!Q70+'5C1AB_Apex'!Q70+'5C1AC_Smothers'!Q70+'5C1AD_Greater'!Q70+'5C1R_Iberville'!Q70+'5C1N_Delta'!Q70+'5C1S_LC Col Prep'!Q70+'5C1T_Northeast'!Q70+'5C1U_Acadiana Ren'!Q70+'5C1I_LA Key'!Q70+'5C1V_Laf Ren'!Q70+'5C1O_Impact'!Q70+'5C1P_Vision'!Q70+'5C2_LAVCA'!Q70+'5C1H_Southwest'!Q70+'5C1G_JS Clark'!Q70+'5C1AH_BRUP'!Q70+'5C1X_Tangi'!Q70+'5C1Y_GEO'!Q70+'5C1AI_Harmony'!Q70+'5C1AJ_Athlos'!Q70+'5C1AG_Collegiate'!Q70+'5C1M_GEO Mid'!Q70+Placeholder_Tallulah!Q70</f>
        <v>0</v>
      </c>
      <c r="R70" s="93">
        <f>'5C1B_DArbonne'!R70+'5C1A_Madison'!R70+'5C1C_Intl High'!R70+'5C3_UnvView'!R70+'5C1F_L.C. Charter'!R70+'5C1E_LFNO'!R70+'5C1D_NOMMA'!R70+'5C1AE_Noble Minds'!R70+'5C1J_Jeff Chamber'!R70+'5C1Q_Advantage'!R70+'5C1AF_JCFA-Laf'!R70+'5C1W_Willow'!R70+'5C1Z_Lincoln Prep'!R70+'5C1AA_Laurel'!R70+'5C1AB_Apex'!R70+'5C1AC_Smothers'!R70+'5C1AD_Greater'!R70+'5C1R_Iberville'!R70+'5C1N_Delta'!R70+'5C1S_LC Col Prep'!R70+'5C1T_Northeast'!R70+'5C1U_Acadiana Ren'!R70+'5C1I_LA Key'!R70+'5C1V_Laf Ren'!R70+'5C1O_Impact'!R70+'5C1P_Vision'!R70+'5C2_LAVCA'!R70+'5C1H_Southwest'!R70+'5C1G_JS Clark'!R70+'5C1AH_BRUP'!R70+'5C1X_Tangi'!R70+'5C1Y_GEO'!R70+'5C1AI_Harmony'!R70+'5C1AJ_Athlos'!R70+'5C1AG_Collegiate'!R70+'5C1M_GEO Mid'!R70+Placeholder_Tallulah!R70</f>
        <v>5338</v>
      </c>
      <c r="S70" s="1373">
        <f>'5C3_UnvView'!S70+'5C2_LAVCA'!S70</f>
        <v>593</v>
      </c>
      <c r="T70" s="56">
        <f>'5C1B_DArbonne'!S70+'5C1A_Madison'!S70+'5C1C_Intl High'!S70+'5C3_UnvView'!T70+'5C1F_L.C. Charter'!S70+'5C1E_LFNO'!S70+'5C1D_NOMMA'!S70+'5C1AE_Noble Minds'!S70+'5C1J_Jeff Chamber'!S70+'5C1Q_Advantage'!S70+'5C1AF_JCFA-Laf'!S70+'5C1W_Willow'!S70+'5C1Z_Lincoln Prep'!S70+'5C1AA_Laurel'!S70+'5C1AB_Apex'!S70+'5C1AC_Smothers'!S70+'5C1AD_Greater'!S70+'5C1R_Iberville'!S70+'5C1N_Delta'!S70+'5C1S_LC Col Prep'!S70+'5C1T_Northeast'!S70+'5C1U_Acadiana Ren'!S70+'5C1I_LA Key'!S70+'5C1V_Laf Ren'!S70+'5C1O_Impact'!S70+'5C1P_Vision'!S70+'5C2_LAVCA'!T70+'5C1H_Southwest'!S70+'5C1G_JS Clark'!S70+'5C1AH_BRUP'!S70+'5C1X_Tangi'!S70+'5C1Y_GEO'!S70+'5C1AI_Harmony'!S70+'5C1AJ_Athlos'!S70+'5C1AG_Collegiate'!S70+'5C1M_GEO Mid'!S70+Placeholder_Tallulah!S70</f>
        <v>0</v>
      </c>
      <c r="U70" s="56">
        <f>'5C1B_DArbonne'!T70+'5C1A_Madison'!T70+'5C1C_Intl High'!T70+'5C3_UnvView'!U70+'5C1F_L.C. Charter'!T70+'5C1E_LFNO'!T70+'5C1D_NOMMA'!T70+'5C1AE_Noble Minds'!T70+'5C1J_Jeff Chamber'!T70+'5C1Q_Advantage'!T70+'5C1AF_JCFA-Laf'!T70+'5C1W_Willow'!T70+'5C1Z_Lincoln Prep'!T70+'5C1AA_Laurel'!T70+'5C1AB_Apex'!T70+'5C1AC_Smothers'!T70+'5C1AD_Greater'!T70+'5C1R_Iberville'!T70+'5C1N_Delta'!T70+'5C1S_LC Col Prep'!T70+'5C1T_Northeast'!T70+'5C1U_Acadiana Ren'!T70+'5C1I_LA Key'!T70+'5C1V_Laf Ren'!T70+'5C1O_Impact'!T70+'5C1P_Vision'!T70+'5C2_LAVCA'!U70+'5C1H_Southwest'!T70+'5C1G_JS Clark'!T70+'5C1AH_BRUP'!T70+'5C1X_Tangi'!T70+'5C1Y_GEO'!T70+'5C1AI_Harmony'!T70+'5C1AJ_Athlos'!T70+'5C1AG_Collegiate'!T70+'5C1M_GEO Mid'!T70+Placeholder_Tallulah!T70</f>
        <v>0</v>
      </c>
      <c r="V70" s="57">
        <f>'5C1B_DArbonne'!U70+'5C1A_Madison'!U70+'5C1C_Intl High'!U70+'5C3_UnvView'!V70+'5C1F_L.C. Charter'!U70+'5C1E_LFNO'!U70+'5C1D_NOMMA'!U70+'5C1AE_Noble Minds'!U70+'5C1J_Jeff Chamber'!U70+'5C1Q_Advantage'!U70+'5C1AF_JCFA-Laf'!U70+'5C1W_Willow'!U70+'5C1Z_Lincoln Prep'!U70+'5C1AA_Laurel'!U70+'5C1AB_Apex'!U70+'5C1AC_Smothers'!U70+'5C1AD_Greater'!U70+'5C1R_Iberville'!U70+'5C1N_Delta'!U70+'5C1S_LC Col Prep'!U70+'5C1T_Northeast'!U70+'5C1U_Acadiana Ren'!U70+'5C1I_LA Key'!U70+'5C1V_Laf Ren'!U70+'5C1O_Impact'!U70+'5C1P_Vision'!U70+'5C2_LAVCA'!V70+'5C1H_Southwest'!U70+'5C1G_JS Clark'!U70+'5C1AH_BRUP'!U70+'5C1X_Tangi'!U70+'5C1Y_GEO'!U70+'5C1AI_Harmony'!U70+'5C1AJ_Athlos'!U70+'5C1AG_Collegiate'!U70+'5C1M_GEO Mid'!U70+Placeholder_Tallulah!U70</f>
        <v>0</v>
      </c>
      <c r="W70" s="93">
        <f>'5C1B_DArbonne'!V70+'5C1A_Madison'!V70+'5C1C_Intl High'!V70+'5C3_UnvView'!W70+'5C1F_L.C. Charter'!V70+'5C1E_LFNO'!V70+'5C1D_NOMMA'!V70+'5C1AE_Noble Minds'!V70+'5C1J_Jeff Chamber'!V70+'5C1Q_Advantage'!V70+'5C1AF_JCFA-Laf'!V70+'5C1W_Willow'!V70+'5C1Z_Lincoln Prep'!V70+'5C1AA_Laurel'!V70+'5C1AB_Apex'!V70+'5C1AC_Smothers'!V70+'5C1AD_Greater'!V70+'5C1R_Iberville'!V70+'5C1N_Delta'!V70+'5C1S_LC Col Prep'!V70+'5C1T_Northeast'!V70+'5C1U_Acadiana Ren'!V70+'5C1I_LA Key'!V70+'5C1V_Laf Ren'!V70+'5C1O_Impact'!V70+'5C1P_Vision'!V70+'5C2_LAVCA'!W70+'5C1H_Southwest'!V70+'5C1G_JS Clark'!V70+'5C1AH_BRUP'!V70+'5C1X_Tangi'!V70+'5C1Y_GEO'!V70+'5C1AI_Harmony'!V70+'5C1AJ_Athlos'!V70+'5C1AG_Collegiate'!V70+'5C1M_GEO Mid'!V70+Placeholder_Tallulah!V70</f>
        <v>0</v>
      </c>
      <c r="X70" s="74">
        <f>'5C1B_DArbonne'!W70+'5C1A_Madison'!W70+'5C1C_Intl High'!W70+'5C3_UnvView'!X70+'5C1F_L.C. Charter'!W70+'5C1E_LFNO'!W70+'5C1D_NOMMA'!W70+'5C1AE_Noble Minds'!W70+'5C1J_Jeff Chamber'!W70+'5C1Q_Advantage'!W70+'5C1AF_JCFA-Laf'!W70+'5C1W_Willow'!W70+'5C1Z_Lincoln Prep'!W70+'5C1AA_Laurel'!W70+'5C1AB_Apex'!W70+'5C1AC_Smothers'!W70+'5C1AD_Greater'!W70+'5C1R_Iberville'!W70+'5C1N_Delta'!W70+'5C1S_LC Col Prep'!W70+'5C1T_Northeast'!W70+'5C1U_Acadiana Ren'!W70+'5C1I_LA Key'!W70+'5C1V_Laf Ren'!W70+'5C1O_Impact'!W70+'5C1P_Vision'!W70+'5C2_LAVCA'!X70+'5C1H_Southwest'!W70+'5C1G_JS Clark'!W70+'5C1AH_BRUP'!W70+'5C1X_Tangi'!W70+'5C1Y_GEO'!W70+'5C1AI_Harmony'!W70+'5C1AJ_Athlos'!W70+'5C1AG_Collegiate'!W70+'5C1M_GEO Mid'!W70+Placeholder_Tallulah!W70</f>
        <v>0</v>
      </c>
      <c r="Y70" s="93">
        <f>'5C1B_DArbonne'!X70+'5C1A_Madison'!X70+'5C1C_Intl High'!X70+'5C3_UnvView'!Y70+'5C1F_L.C. Charter'!X70+'5C1E_LFNO'!X70+'5C1D_NOMMA'!X70+'5C1AE_Noble Minds'!X70+'5C1J_Jeff Chamber'!X70+'5C1Q_Advantage'!X70+'5C1AF_JCFA-Laf'!X70+'5C1W_Willow'!X70+'5C1Z_Lincoln Prep'!X70+'5C1AA_Laurel'!X70+'5C1AB_Apex'!X70+'5C1AC_Smothers'!X70+'5C1AD_Greater'!X70+'5C1R_Iberville'!X70+'5C1N_Delta'!X70+'5C1S_LC Col Prep'!X70+'5C1T_Northeast'!X70+'5C1U_Acadiana Ren'!X70+'5C1I_LA Key'!X70+'5C1V_Laf Ren'!X70+'5C1O_Impact'!X70+'5C1P_Vision'!X70+'5C2_LAVCA'!Y70+'5C1H_Southwest'!X70+'5C1G_JS Clark'!X70+'5C1AH_BRUP'!X70+'5C1X_Tangi'!X70+'5C1Y_GEO'!X70+'5C1AI_Harmony'!X70+'5C1AJ_Athlos'!X70+'5C1AG_Collegiate'!X70+'5C1M_GEO Mid'!X70+Placeholder_Tallulah!X70</f>
        <v>0</v>
      </c>
      <c r="Z70" s="56">
        <f>'5C1B_DArbonne'!Y70+'5C1A_Madison'!Y70+'5C1C_Intl High'!Y70+'5C3_UnvView'!Z70+'5C1F_L.C. Charter'!Y70+'5C1E_LFNO'!Y70+'5C1D_NOMMA'!Y70+'5C1AE_Noble Minds'!Y70+'5C1J_Jeff Chamber'!Y70+'5C1Q_Advantage'!Y70+'5C1AF_JCFA-Laf'!Y70+'5C1W_Willow'!Y70+'5C1Z_Lincoln Prep'!Y70+'5C1AA_Laurel'!Y70+'5C1AB_Apex'!Y70+'5C1AC_Smothers'!Y70+'5C1AD_Greater'!Y70+'5C1R_Iberville'!Y70+'5C1N_Delta'!Y70+'5C1S_LC Col Prep'!Y70+'5C1T_Northeast'!Y70+'5C1U_Acadiana Ren'!Y70+'5C1I_LA Key'!Y70+'5C1V_Laf Ren'!Y70+'5C1O_Impact'!Y70+'5C1P_Vision'!Y70+'5C2_LAVCA'!Z70+'5C1H_Southwest'!Y70+'5C1G_JS Clark'!Y70+'5C1AH_BRUP'!Y70+'5C1X_Tangi'!Y70+'5C1Y_GEO'!Y70+'5C1AI_Harmony'!Y70+'5C1AJ_Athlos'!Y70+'5C1AG_Collegiate'!Y70+'5C1M_GEO Mid'!Y70+Placeholder_Tallulah!Y70</f>
        <v>0</v>
      </c>
      <c r="AA70" s="93">
        <f>'5C1B_DArbonne'!Z70+'5C1A_Madison'!Z70+'5C1C_Intl High'!Z70+'5C3_UnvView'!AA70+'5C1F_L.C. Charter'!Z70+'5C1E_LFNO'!Z70+'5C1D_NOMMA'!Z70+'5C1AE_Noble Minds'!Z70+'5C1J_Jeff Chamber'!Z70+'5C1Q_Advantage'!Z70+'5C1AF_JCFA-Laf'!Z70+'5C1W_Willow'!Z70+'5C1Z_Lincoln Prep'!Z70+'5C1AA_Laurel'!Z70+'5C1AB_Apex'!Z70+'5C1AC_Smothers'!Z70+'5C1AD_Greater'!Z70+'5C1R_Iberville'!Z70+'5C1N_Delta'!Z70+'5C1S_LC Col Prep'!Z70+'5C1T_Northeast'!Z70+'5C1U_Acadiana Ren'!Z70+'5C1I_LA Key'!Z70+'5C1V_Laf Ren'!Z70+'5C1O_Impact'!Z70+'5C1P_Vision'!Z70+'5C2_LAVCA'!AA70+'5C1H_Southwest'!Z70+'5C1G_JS Clark'!Z70+'5C1AH_BRUP'!Z70+'5C1X_Tangi'!Z70+'5C1Y_GEO'!Z70+'5C1AI_Harmony'!Z70+'5C1AJ_Athlos'!Z70+'5C1AG_Collegiate'!Z70+'5C1M_GEO Mid'!Z70+Placeholder_Tallulah!Z70</f>
        <v>0</v>
      </c>
      <c r="AB70" s="56">
        <f>'5C1B_DArbonne'!AA70+'5C1A_Madison'!AA70+'5C1C_Intl High'!AA70+'5C3_UnvView'!AB70+'5C1F_L.C. Charter'!AA70+'5C1E_LFNO'!AA70+'5C1D_NOMMA'!AA70+'5C1AE_Noble Minds'!AA70+'5C1J_Jeff Chamber'!AA70+'5C1Q_Advantage'!AA70+'5C1AF_JCFA-Laf'!AA70+'5C1W_Willow'!AA70+'5C1Z_Lincoln Prep'!AA70+'5C1AA_Laurel'!AA70+'5C1AB_Apex'!AA70+'5C1AC_Smothers'!AA70+'5C1AD_Greater'!AA70+'5C1R_Iberville'!AA70+'5C1N_Delta'!AA70+'5C1S_LC Col Prep'!AA70+'5C1T_Northeast'!AA70+'5C1U_Acadiana Ren'!AA70+'5C1I_LA Key'!AA70+'5C1V_Laf Ren'!AA70+'5C1O_Impact'!AA70+'5C1P_Vision'!AA70+'5C2_LAVCA'!AB70+'5C1H_Southwest'!AA70+'5C1G_JS Clark'!AA70+'5C1AH_BRUP'!AA70+'5C1X_Tangi'!AA70+'5C1Y_GEO'!AA70+'5C1AI_Harmony'!AA70+'5C1AJ_Athlos'!AA70+'5C1AG_Collegiate'!AA70+'5C1M_GEO Mid'!AA70+Placeholder_Tallulah!AA70</f>
        <v>0</v>
      </c>
      <c r="AC70" s="56">
        <f>'5C1B_DArbonne'!AB70+'5C1A_Madison'!AB70+'5C1C_Intl High'!AB70+'5C3_UnvView'!AC70+'5C1F_L.C. Charter'!AB70+'5C1E_LFNO'!AB70+'5C1D_NOMMA'!AB70+'5C1AE_Noble Minds'!AB70+'5C1J_Jeff Chamber'!AB70+'5C1Q_Advantage'!AB70+'5C1AF_JCFA-Laf'!AB70+'5C1W_Willow'!AB70+'5C1Z_Lincoln Prep'!AB70+'5C1AA_Laurel'!AB70+'5C1AB_Apex'!AB70+'5C1AC_Smothers'!AB70+'5C1AD_Greater'!AB70+'5C1R_Iberville'!AB70+'5C1N_Delta'!AB70+'5C1S_LC Col Prep'!AB70+'5C1T_Northeast'!AB70+'5C1U_Acadiana Ren'!AB70+'5C1I_LA Key'!AB70+'5C1V_Laf Ren'!AB70+'5C1O_Impact'!AB70+'5C1P_Vision'!AB70+'5C2_LAVCA'!AC70+'5C1H_Southwest'!AB70+'5C1G_JS Clark'!AB70+'5C1AH_BRUP'!AB70+'5C1X_Tangi'!AB70+'5C1Y_GEO'!AB70+'5C1AI_Harmony'!AB70+'5C1AJ_Athlos'!AB70+'5C1AG_Collegiate'!AB70+'5C1M_GEO Mid'!AB70+Placeholder_Tallulah!AB70</f>
        <v>0</v>
      </c>
      <c r="AD70" s="93">
        <f>'5C1B_DArbonne'!AC70+'5C1A_Madison'!AC70+'5C1C_Intl High'!AC70+'5C3_UnvView'!AD70+'5C1F_L.C. Charter'!AC70+'5C1E_LFNO'!AC70+'5C1D_NOMMA'!AC70+'5C1AE_Noble Minds'!AC70+'5C1J_Jeff Chamber'!AC70+'5C1Q_Advantage'!AC70+'5C1AF_JCFA-Laf'!AC70+'5C1W_Willow'!AC70+'5C1Z_Lincoln Prep'!AC70+'5C1AA_Laurel'!AC70+'5C1AB_Apex'!AC70+'5C1AC_Smothers'!AC70+'5C1AD_Greater'!AC70+'5C1R_Iberville'!AC70+'5C1N_Delta'!AC70+'5C1S_LC Col Prep'!AC70+'5C1T_Northeast'!AC70+'5C1U_Acadiana Ren'!AC70+'5C1I_LA Key'!AC70+'5C1V_Laf Ren'!AC70+'5C1O_Impact'!AC70+'5C1P_Vision'!AC70+'5C2_LAVCA'!AD70+'5C1H_Southwest'!AC70+'5C1G_JS Clark'!AC70+'5C1AH_BRUP'!AC70+'5C1X_Tangi'!AC70+'5C1Y_GEO'!AC70+'5C1AI_Harmony'!AC70+'5C1AJ_Athlos'!AC70+'5C1AG_Collegiate'!AC70+'5C1M_GEO Mid'!AC70+Placeholder_Tallulah!AC70</f>
        <v>0</v>
      </c>
      <c r="AE70" s="97">
        <f>'5C1B_DArbonne'!AD70+'5C1A_Madison'!AD70+'5C1C_Intl High'!AD70+'5C3_UnvView'!AE70+'5C1F_L.C. Charter'!AD70+'5C1E_LFNO'!AD70+'5C1D_NOMMA'!AD70+'5C1AE_Noble Minds'!AD70+'5C1J_Jeff Chamber'!AD70+'5C1Q_Advantage'!AD70+'5C1AF_JCFA-Laf'!AD70+'5C1W_Willow'!AD70+'5C1Z_Lincoln Prep'!AD70+'5C1AA_Laurel'!AD70+'5C1AB_Apex'!AD70+'5C1AC_Smothers'!AD70+'5C1AD_Greater'!AD70+'5C1R_Iberville'!AD70+'5C1N_Delta'!AD70+'5C1S_LC Col Prep'!AD70+'5C1T_Northeast'!AD70+'5C1U_Acadiana Ren'!AD70+'5C1I_LA Key'!AD70+'5C1V_Laf Ren'!AD70+'5C1O_Impact'!AD70+'5C1P_Vision'!AD70+'5C2_LAVCA'!AE70+'5C1H_Southwest'!AD70+'5C1G_JS Clark'!AD70+'5C1AH_BRUP'!AD70+'5C1X_Tangi'!AD70+'5C1Y_GEO'!AD70+'5C1AI_Harmony'!AD70+'5C1AJ_Athlos'!AD70+'5C1AG_Collegiate'!AD70+'5C1M_GEO Mid'!AD70+Placeholder_Tallulah!AD70</f>
        <v>0</v>
      </c>
      <c r="AF70" s="75">
        <f>'Source Data'!N70</f>
        <v>3074</v>
      </c>
      <c r="AG70" s="90">
        <f>'5C1B_DArbonne'!AF70+'5C1A_Madison'!AF70+'5C1C_Intl High'!AF70+'5C3_UnvView'!AG70+'5C1F_L.C. Charter'!AF70+'5C1E_LFNO'!AF70+'5C1D_NOMMA'!AF70+'5C1AE_Noble Minds'!AF70+'5C1J_Jeff Chamber'!AF70+'5C1Q_Advantage'!AF70+'5C1AF_JCFA-Laf'!AF70+'5C1W_Willow'!AF70+'5C1Z_Lincoln Prep'!AF70+'5C1AA_Laurel'!AF70+'5C1AB_Apex'!AF70+'5C1AC_Smothers'!AF70+'5C1AD_Greater'!AF70+'5C1R_Iberville'!AF70+'5C1N_Delta'!AF70+'5C1S_LC Col Prep'!AF70+'5C1T_Northeast'!AF70+'5C1U_Acadiana Ren'!AF70+'5C1I_LA Key'!AF70+'5C1V_Laf Ren'!AF70+'5C1O_Impact'!AF70+'5C1P_Vision'!AF70+'5C2_LAVCA'!AG70+'5C1H_Southwest'!AF70+'5C1G_JS Clark'!AF70+'5C1AH_BRUP'!AF70+'5C1X_Tangi'!AF70+'5C1Y_GEO'!AF70+'5C1AI_Harmony'!AF70+'5C1AJ_Athlos'!AF70+'5C1AG_Collegiate'!AF70+'5C1M_GEO Mid'!AF70+Placeholder_Tallulah!AF70</f>
        <v>0</v>
      </c>
      <c r="AH70" s="319">
        <f>'5C1B_DArbonne'!AG70+'5C1A_Madison'!AG70+'5C1C_Intl High'!AG70+'5C3_UnvView'!AH70+'5C1F_L.C. Charter'!AG70+'5C1E_LFNO'!AG70+'5C1D_NOMMA'!AG70+'5C1AE_Noble Minds'!AG70+'5C1J_Jeff Chamber'!AG70+'5C1Q_Advantage'!AG70+'5C1AF_JCFA-Laf'!AG70+'5C1W_Willow'!AG70+'5C1Z_Lincoln Prep'!AG70+'5C1AA_Laurel'!AG70+'5C1AB_Apex'!AG70+'5C1AC_Smothers'!AG70+'5C1AD_Greater'!AG70+'5C1R_Iberville'!AG70+'5C1N_Delta'!AG70+'5C1S_LC Col Prep'!AG70+'5C1T_Northeast'!AG70+'5C1U_Acadiana Ren'!AG70+'5C1I_LA Key'!AG70+'5C1V_Laf Ren'!AG70+'5C1O_Impact'!AG70+'5C1P_Vision'!AG70+'5C2_LAVCA'!AH70+'5C1H_Southwest'!AG70+'5C1G_JS Clark'!AG70+'5C1AH_BRUP'!AG70+'5C1X_Tangi'!AG70+'5C1Y_GEO'!AG70+'5C1AI_Harmony'!AG70+'5C1AJ_Athlos'!AG70+'5C1AG_Collegiate'!AG70+'5C1M_GEO Mid'!AG70+Placeholder_Tallulah!AG70</f>
        <v>0</v>
      </c>
      <c r="AI70" s="75">
        <f>'5C1B_DArbonne'!AH70+'5C1A_Madison'!AH70+'5C1C_Intl High'!AH70+'5C3_UnvView'!AI70+'5C1F_L.C. Charter'!AH70+'5C1E_LFNO'!AH70+'5C1D_NOMMA'!AH70+'5C1AE_Noble Minds'!AH70+'5C1J_Jeff Chamber'!AH70+'5C1Q_Advantage'!AH70+'5C1AF_JCFA-Laf'!AH70+'5C1W_Willow'!AH70+'5C1Z_Lincoln Prep'!AH70+'5C1AA_Laurel'!AH70+'5C1AB_Apex'!AH70+'5C1AC_Smothers'!AH70+'5C1AD_Greater'!AH70+'5C1R_Iberville'!AH70+'5C1N_Delta'!AH70+'5C1S_LC Col Prep'!AH70+'5C1T_Northeast'!AH70+'5C1U_Acadiana Ren'!AH70+'5C1I_LA Key'!AH70+'5C1V_Laf Ren'!AH70+'5C1O_Impact'!AH70+'5C1P_Vision'!AH70+'5C2_LAVCA'!AI70+'5C1H_Southwest'!AH70+'5C1G_JS Clark'!AH70+'5C1AH_BRUP'!AH70+'5C1X_Tangi'!AH70+'5C1Y_GEO'!AH70+'5C1AI_Harmony'!AH70+'5C1AJ_Athlos'!AH70+'5C1AG_Collegiate'!AH70+'5C1M_GEO Mid'!AH70+Placeholder_Tallulah!AH70</f>
        <v>0</v>
      </c>
      <c r="AJ70" s="319">
        <f>'5C1B_DArbonne'!AI70+'5C1A_Madison'!AI70+'5C1C_Intl High'!AI70+'5C3_UnvView'!AJ70+'5C1F_L.C. Charter'!AI70+'5C1E_LFNO'!AI70+'5C1D_NOMMA'!AI70+'5C1AE_Noble Minds'!AI70+'5C1J_Jeff Chamber'!AI70+'5C1Q_Advantage'!AI70+'5C1AF_JCFA-Laf'!AI70+'5C1W_Willow'!AI70+'5C1Z_Lincoln Prep'!AI70+'5C1AA_Laurel'!AI70+'5C1AB_Apex'!AI70+'5C1AC_Smothers'!AI70+'5C1AD_Greater'!AI70+'5C1R_Iberville'!AI70+'5C1N_Delta'!AI70+'5C1S_LC Col Prep'!AI70+'5C1T_Northeast'!AI70+'5C1U_Acadiana Ren'!AI70+'5C1I_LA Key'!AI70+'5C1V_Laf Ren'!AI70+'5C1O_Impact'!AI70+'5C1P_Vision'!AI70+'5C2_LAVCA'!AJ70+'5C1H_Southwest'!AI70+'5C1G_JS Clark'!AI70+'5C1AH_BRUP'!AI70+'5C1X_Tangi'!AI70+'5C1Y_GEO'!AI70+'5C1AI_Harmony'!AI70+'5C1AJ_Athlos'!AI70+'5C1AG_Collegiate'!AI70+'5C1M_GEO Mid'!AI70+Placeholder_Tallulah!AI70</f>
        <v>0</v>
      </c>
      <c r="AK70" s="77">
        <f>'5C1B_DArbonne'!AJ70+'5C1A_Madison'!AJ70+'5C1C_Intl High'!AJ70+'5C3_UnvView'!AK70+'5C1F_L.C. Charter'!AJ70+'5C1E_LFNO'!AJ70+'5C1D_NOMMA'!AJ70+'5C1AE_Noble Minds'!AJ70+'5C1J_Jeff Chamber'!AJ70+'5C1Q_Advantage'!AJ70+'5C1AF_JCFA-Laf'!AJ70+'5C1W_Willow'!AJ70+'5C1Z_Lincoln Prep'!AJ70+'5C1AA_Laurel'!AJ70+'5C1AB_Apex'!AJ70+'5C1AC_Smothers'!AJ70+'5C1AD_Greater'!AJ70+'5C1R_Iberville'!AJ70+'5C1N_Delta'!AJ70+'5C1S_LC Col Prep'!AJ70+'5C1T_Northeast'!AJ70+'5C1U_Acadiana Ren'!AJ70+'5C1I_LA Key'!AJ70+'5C1V_Laf Ren'!AJ70+'5C1O_Impact'!AJ70+'5C1P_Vision'!AJ70+'5C2_LAVCA'!AK70+'5C1H_Southwest'!AJ70+'5C1G_JS Clark'!AJ70+'5C1AH_BRUP'!AJ70+'5C1X_Tangi'!AJ70+'5C1Y_GEO'!AJ70+'5C1AI_Harmony'!AJ70+'5C1AJ_Athlos'!AJ70+'5C1AG_Collegiate'!AJ70+'5C1M_GEO Mid'!AJ70+Placeholder_Tallulah!AJ70</f>
        <v>0</v>
      </c>
      <c r="AL70" s="76">
        <f>'5C1B_DArbonne'!AK70+'5C1A_Madison'!AK70+'5C1C_Intl High'!AK70+'5C3_UnvView'!AL70+'5C1F_L.C. Charter'!AK70+'5C1E_LFNO'!AK70+'5C1D_NOMMA'!AK70+'5C1AE_Noble Minds'!AK70+'5C1J_Jeff Chamber'!AK70+'5C1Q_Advantage'!AK70+'5C1AF_JCFA-Laf'!AK70+'5C1W_Willow'!AK70+'5C1Z_Lincoln Prep'!AK70+'5C1AA_Laurel'!AK70+'5C1AB_Apex'!AK70+'5C1AC_Smothers'!AK70+'5C1AD_Greater'!AK70+'5C1R_Iberville'!AK70+'5C1N_Delta'!AK70+'5C1S_LC Col Prep'!AK70+'5C1T_Northeast'!AK70+'5C1U_Acadiana Ren'!AK70+'5C1I_LA Key'!AK70+'5C1V_Laf Ren'!AK70+'5C1O_Impact'!AK70+'5C1P_Vision'!AK70+'5C2_LAVCA'!AL70+'5C1H_Southwest'!AK70+'5C1G_JS Clark'!AK70+'5C1AH_BRUP'!AK70+'5C1X_Tangi'!AK70+'5C1Y_GEO'!AK70+'5C1AI_Harmony'!AK70+'5C1AJ_Athlos'!AK70+'5C1AG_Collegiate'!AK70+'5C1M_GEO Mid'!AK70+Placeholder_Tallulah!AK70</f>
        <v>0</v>
      </c>
      <c r="AM70" s="90">
        <f>'5C1B_DArbonne'!AL70+'5C1A_Madison'!AL70+'5C1C_Intl High'!AL70+'5C3_UnvView'!AM70+'5C1F_L.C. Charter'!AL70+'5C1E_LFNO'!AL70+'5C1D_NOMMA'!AL70+'5C1AE_Noble Minds'!AL70+'5C1J_Jeff Chamber'!AL70+'5C1Q_Advantage'!AL70+'5C1AF_JCFA-Laf'!AL70+'5C1W_Willow'!AL70+'5C1Z_Lincoln Prep'!AL70+'5C1AA_Laurel'!AL70+'5C1AB_Apex'!AL70+'5C1AC_Smothers'!AL70+'5C1AD_Greater'!AL70+'5C1R_Iberville'!AL70+'5C1N_Delta'!AL70+'5C1S_LC Col Prep'!AL70+'5C1T_Northeast'!AL70+'5C1U_Acadiana Ren'!AL70+'5C1I_LA Key'!AL70+'5C1V_Laf Ren'!AL70+'5C1O_Impact'!AL70+'5C1P_Vision'!AL70+'5C2_LAVCA'!AM70+'5C1H_Southwest'!AL70+'5C1G_JS Clark'!AL70+'5C1AH_BRUP'!AL70+'5C1X_Tangi'!AL70+'5C1Y_GEO'!AL70+'5C1AI_Harmony'!AL70+'5C1AJ_Athlos'!AL70+'5C1AG_Collegiate'!AL70+'5C1M_GEO Mid'!AL70+Placeholder_Tallulah!AL70</f>
        <v>11067</v>
      </c>
      <c r="AN70" s="79">
        <f>'5C1B_DArbonne'!AM70+'5C1A_Madison'!AM70+'5C1C_Intl High'!AM70+'5C3_UnvView'!AN70+'5C1F_L.C. Charter'!AM70+'5C1E_LFNO'!AM70+'5C1D_NOMMA'!AM70+'5C1AE_Noble Minds'!AM70+'5C1J_Jeff Chamber'!AM70+'5C1Q_Advantage'!AM70+'5C1AF_JCFA-Laf'!AM70+'5C1W_Willow'!AM70+'5C1Z_Lincoln Prep'!AM70+'5C1AA_Laurel'!AM70+'5C1AB_Apex'!AM70+'5C1AC_Smothers'!AM70+'5C1AD_Greater'!AM70+'5C1R_Iberville'!AM70+'5C1N_Delta'!AM70+'5C1S_LC Col Prep'!AM70+'5C1T_Northeast'!AM70+'5C1U_Acadiana Ren'!AM70+'5C1I_LA Key'!AM70+'5C1V_Laf Ren'!AM70+'5C1O_Impact'!AM70+'5C1P_Vision'!AM70+'5C2_LAVCA'!AN70+'5C1H_Southwest'!AM70+'5C1G_JS Clark'!AM70+'5C1AH_BRUP'!AM70+'5C1X_Tangi'!AM70+'5C1Y_GEO'!AM70+'5C1AI_Harmony'!AM70+'5C1AJ_Athlos'!AM70+'5C1AG_Collegiate'!AM70+'5C1M_GEO Mid'!AM70+Placeholder_Tallulah!AM70</f>
        <v>0</v>
      </c>
      <c r="AO70" s="90">
        <f>'5C1B_DArbonne'!AN70+'5C1A_Madison'!AN70+'5C1C_Intl High'!AN70+'5C3_UnvView'!AO70+'5C1F_L.C. Charter'!AN70+'5C1E_LFNO'!AN70+'5C1D_NOMMA'!AN70+'5C1AE_Noble Minds'!AN70+'5C1J_Jeff Chamber'!AN70+'5C1Q_Advantage'!AN70+'5C1AF_JCFA-Laf'!AN70+'5C1W_Willow'!AN70+'5C1Z_Lincoln Prep'!AN70+'5C1AA_Laurel'!AN70+'5C1AB_Apex'!AN70+'5C1AC_Smothers'!AN70+'5C1AD_Greater'!AN70+'5C1R_Iberville'!AN70+'5C1N_Delta'!AN70+'5C1S_LC Col Prep'!AN70+'5C1T_Northeast'!AN70+'5C1U_Acadiana Ren'!AN70+'5C1I_LA Key'!AN70+'5C1V_Laf Ren'!AN70+'5C1O_Impact'!AN70+'5C1P_Vision'!AN70+'5C2_LAVCA'!AO70+'5C1H_Southwest'!AN70+'5C1G_JS Clark'!AN70+'5C1AH_BRUP'!AN70+'5C1X_Tangi'!AN70+'5C1Y_GEO'!AN70+'5C1AI_Harmony'!AN70+'5C1AJ_Athlos'!AN70+'5C1AG_Collegiate'!AN70+'5C1M_GEO Mid'!AN70+Placeholder_Tallulah!AN70</f>
        <v>0</v>
      </c>
      <c r="AP70" s="77">
        <f>'5C1B_DArbonne'!AO70+'5C1A_Madison'!AO70+'5C1C_Intl High'!AO70+'5C3_UnvView'!AP70+'5C1F_L.C. Charter'!AO70+'5C1E_LFNO'!AO70+'5C1D_NOMMA'!AO70+'5C1AE_Noble Minds'!AO70+'5C1J_Jeff Chamber'!AO70+'5C1Q_Advantage'!AO70+'5C1AF_JCFA-Laf'!AO70+'5C1W_Willow'!AO70+'5C1Z_Lincoln Prep'!AO70+'5C1AA_Laurel'!AO70+'5C1AB_Apex'!AO70+'5C1AC_Smothers'!AO70+'5C1AD_Greater'!AO70+'5C1R_Iberville'!AO70+'5C1N_Delta'!AO70+'5C1S_LC Col Prep'!AO70+'5C1T_Northeast'!AO70+'5C1U_Acadiana Ren'!AO70+'5C1I_LA Key'!AO70+'5C1V_Laf Ren'!AO70+'5C1O_Impact'!AO70+'5C1P_Vision'!AO70+'5C2_LAVCA'!AP70+'5C1H_Southwest'!AO70+'5C1G_JS Clark'!AO70+'5C1AH_BRUP'!AO70+'5C1X_Tangi'!AO70+'5C1Y_GEO'!AO70+'5C1AI_Harmony'!AO70+'5C1AJ_Athlos'!AO70+'5C1AG_Collegiate'!AO70+'5C1M_GEO Mid'!AO70+Placeholder_Tallulah!AO70</f>
        <v>0</v>
      </c>
      <c r="AQ70" s="90">
        <f>'5C1B_DArbonne'!AP70+'5C1A_Madison'!AP70+'5C1C_Intl High'!AP70+'5C3_UnvView'!AQ70+'5C1F_L.C. Charter'!AP70+'5C1E_LFNO'!AP70+'5C1D_NOMMA'!AP70+'5C1AE_Noble Minds'!AP70+'5C1J_Jeff Chamber'!AP70+'5C1Q_Advantage'!AP70+'5C1AF_JCFA-Laf'!AP70+'5C1W_Willow'!AP70+'5C1Z_Lincoln Prep'!AP70+'5C1AA_Laurel'!AP70+'5C1AB_Apex'!AP70+'5C1AC_Smothers'!AP70+'5C1AD_Greater'!AP70+'5C1R_Iberville'!AP70+'5C1N_Delta'!AP70+'5C1S_LC Col Prep'!AP70+'5C1T_Northeast'!AP70+'5C1U_Acadiana Ren'!AP70+'5C1I_LA Key'!AP70+'5C1V_Laf Ren'!AP70+'5C1O_Impact'!AP70+'5C1P_Vision'!AP70+'5C2_LAVCA'!AQ70+'5C1H_Southwest'!AP70+'5C1G_JS Clark'!AP70+'5C1AH_BRUP'!AP70+'5C1X_Tangi'!AP70+'5C1Y_GEO'!AP70+'5C1AI_Harmony'!AP70+'5C1AJ_Athlos'!AP70+'5C1AG_Collegiate'!AP70+'5C1M_GEO Mid'!AP70+Placeholder_Tallulah!AP70</f>
        <v>0</v>
      </c>
      <c r="AR70" s="77">
        <f>'5C1B_DArbonne'!AQ70+'5C1A_Madison'!AQ70+'5C1C_Intl High'!AQ70+'5C3_UnvView'!AR70+'5C1F_L.C. Charter'!AQ70+'5C1E_LFNO'!AQ70+'5C1D_NOMMA'!AQ70+'5C1AE_Noble Minds'!AQ70+'5C1J_Jeff Chamber'!AQ70+'5C1Q_Advantage'!AQ70+'5C1AF_JCFA-Laf'!AQ70+'5C1W_Willow'!AQ70+'5C1Z_Lincoln Prep'!AQ70+'5C1AA_Laurel'!AQ70+'5C1AB_Apex'!AQ70+'5C1AC_Smothers'!AQ70+'5C1AD_Greater'!AQ70+'5C1R_Iberville'!AQ70+'5C1N_Delta'!AQ70+'5C1S_LC Col Prep'!AQ70+'5C1T_Northeast'!AQ70+'5C1U_Acadiana Ren'!AQ70+'5C1I_LA Key'!AQ70+'5C1V_Laf Ren'!AQ70+'5C1O_Impact'!AQ70+'5C1P_Vision'!AQ70+'5C2_LAVCA'!AR70+'5C1H_Southwest'!AQ70+'5C1G_JS Clark'!AQ70+'5C1AH_BRUP'!AQ70+'5C1X_Tangi'!AQ70+'5C1Y_GEO'!AQ70+'5C1AI_Harmony'!AQ70+'5C1AJ_Athlos'!AQ70+'5C1AG_Collegiate'!AQ70+'5C1M_GEO Mid'!AQ70+Placeholder_Tallulah!AQ70</f>
        <v>0</v>
      </c>
      <c r="AS70" s="77">
        <f>'5C1B_DArbonne'!AR70+'5C1A_Madison'!AR70+'5C1C_Intl High'!AR70+'5C3_UnvView'!AS70+'5C1F_L.C. Charter'!AR70+'5C1E_LFNO'!AR70+'5C1D_NOMMA'!AR70+'5C1AE_Noble Minds'!AR70+'5C1J_Jeff Chamber'!AR70+'5C1Q_Advantage'!AR70+'5C1AF_JCFA-Laf'!AR70+'5C1W_Willow'!AR70+'5C1Z_Lincoln Prep'!AR70+'5C1AA_Laurel'!AR70+'5C1AB_Apex'!AR70+'5C1AC_Smothers'!AR70+'5C1AD_Greater'!AR70+'5C1R_Iberville'!AR70+'5C1N_Delta'!AR70+'5C1S_LC Col Prep'!AR70+'5C1T_Northeast'!AR70+'5C1U_Acadiana Ren'!AR70+'5C1I_LA Key'!AR70+'5C1V_Laf Ren'!AR70+'5C1O_Impact'!AR70+'5C1P_Vision'!AR70+'5C2_LAVCA'!AS70+'5C1H_Southwest'!AR70+'5C1G_JS Clark'!AR70+'5C1AH_BRUP'!AR70+'5C1X_Tangi'!AR70+'5C1Y_GEO'!AR70+'5C1AI_Harmony'!AR70+'5C1AJ_Athlos'!AR70+'5C1AG_Collegiate'!AR70+'5C1M_GEO Mid'!AR70+Placeholder_Tallulah!AR70</f>
        <v>0</v>
      </c>
      <c r="AT70" s="90">
        <f>'5C1B_DArbonne'!AS70+'5C1A_Madison'!AS70+'5C1C_Intl High'!AS70+'5C3_UnvView'!AT70+'5C1F_L.C. Charter'!AS70+'5C1E_LFNO'!AS70+'5C1D_NOMMA'!AS70+'5C1AE_Noble Minds'!AS70+'5C1J_Jeff Chamber'!AS70+'5C1Q_Advantage'!AS70+'5C1AF_JCFA-Laf'!AS70+'5C1W_Willow'!AS70+'5C1Z_Lincoln Prep'!AS70+'5C1AA_Laurel'!AS70+'5C1AB_Apex'!AS70+'5C1AC_Smothers'!AS70+'5C1AD_Greater'!AS70+'5C1R_Iberville'!AS70+'5C1N_Delta'!AS70+'5C1S_LC Col Prep'!AS70+'5C1T_Northeast'!AS70+'5C1U_Acadiana Ren'!AS70+'5C1I_LA Key'!AS70+'5C1V_Laf Ren'!AS70+'5C1O_Impact'!AS70+'5C1P_Vision'!AS70+'5C2_LAVCA'!AT70+'5C1H_Southwest'!AS70+'5C1G_JS Clark'!AS70+'5C1AH_BRUP'!AS70+'5C1X_Tangi'!AS70+'5C1Y_GEO'!AS70+'5C1AI_Harmony'!AS70+'5C1AJ_Athlos'!AS70+'5C1AG_Collegiate'!AS70+'5C1M_GEO Mid'!AS70+Placeholder_Tallulah!AS70</f>
        <v>2312</v>
      </c>
      <c r="AU70" s="78">
        <f t="shared" si="1"/>
        <v>0</v>
      </c>
      <c r="AV70" s="87">
        <f t="shared" si="2"/>
        <v>2312</v>
      </c>
      <c r="AW70" s="189"/>
      <c r="AX70" s="74" t="e">
        <f>'5C1B_DArbonne'!AU70+'5C1A_Madison'!AU70+'5C1C_Intl High'!AU70+'5C3_UnvView'!AV70+'5C1F_L.C. Charter'!AU70+'5C1E_LFNO'!AU70+'5C1D_NOMMA'!AU70+'5C1AE_Noble Minds'!AU70+'5C1J_Jeff Chamber'!AU70+'5C1Q_Advantage'!AU70+'5C1AF_JCFA-Laf'!AU70+'5C1W_Willow'!AU70+'5C1Z_Lincoln Prep'!AU70+'5C1AA_Laurel'!AU70+'5C1AB_Apex'!AU70+'5C1AC_Smothers'!AU70+'5C1AD_Greater'!AU70+'5C1R_Iberville'!AU70+'5C1N_Delta'!AU70+'5C1S_LC Col Prep'!AU70+'5C1T_Northeast'!AU70+'5C1U_Acadiana Ren'!AU70+'5C1I_LA Key'!AU70+'5C1V_Laf Ren'!AU70+'5C1O_Impact'!AU70+'5C1P_Vision'!AU70+'5C2_LAVCA'!AV70+'5C1H_Southwest'!AU70+'5C1G_JS Clark'!AU70+'5C1AH_BRUP'!AU70+'5C1X_Tangi'!AU70+'5C1Y_GEO'!AU70+'5C1AI_Harmony'!AU70+'5C1AJ_Athlos'!AU70+'5C1AG_Collegiate'!AU70+'5C1M_GEO Mid'!AU70+Placeholder_Tallulah!#REF!</f>
        <v>#REF!</v>
      </c>
      <c r="AY70" s="74">
        <f t="shared" si="3"/>
        <v>0</v>
      </c>
      <c r="AZ70" s="74" t="e">
        <f t="shared" si="4"/>
        <v>#REF!</v>
      </c>
    </row>
    <row r="71" spans="1:52" ht="16.149999999999999" customHeight="1" x14ac:dyDescent="0.2">
      <c r="A71" s="49">
        <v>65</v>
      </c>
      <c r="B71" s="50" t="s">
        <v>70</v>
      </c>
      <c r="C71" s="320">
        <f>'5C1B_DArbonne'!C71+'5C1A_Madison'!C71+'5C1C_Intl High'!C71+'5C3_UnvView'!C71+'5C1F_L.C. Charter'!C71+'5C1E_LFNO'!C71+'5C1D_NOMMA'!C71+'5C1AE_Noble Minds'!C71+'5C1J_Jeff Chamber'!C71+'5C1Q_Advantage'!C71+'5C1AF_JCFA-Laf'!C71+'5C1W_Willow'!C71+'5C1Z_Lincoln Prep'!C71+'5C1AA_Laurel'!C71+'5C1AB_Apex'!C71+'5C1AC_Smothers'!C71+'5C1AD_Greater'!C71+'5C1R_Iberville'!C71+'5C1N_Delta'!C71+'5C1S_LC Col Prep'!C71+'5C1T_Northeast'!C71+'5C1U_Acadiana Ren'!C71+'5C1I_LA Key'!C71+'5C1V_Laf Ren'!C71+'5C1O_Impact'!C71+'5C1P_Vision'!C71+'5C2_LAVCA'!C71+'5C1H_Southwest'!C71+'5C1G_JS Clark'!C71+'5C1AH_BRUP'!C71+'5C1X_Tangi'!C71+'5C1Y_GEO'!C71+'5C1AI_Harmony'!C71+'5C1AJ_Athlos'!C71+'5C1AG_Collegiate'!C71+'5C1M_GEO Mid'!C71+Placeholder_Tallulah!C71</f>
        <v>0</v>
      </c>
      <c r="D71" s="51">
        <f>'Source Data'!H71</f>
        <v>4386.1061727809565</v>
      </c>
      <c r="E71" s="80">
        <f>'5C1B_DArbonne'!E71+'5C1A_Madison'!E71+'5C1C_Intl High'!E71+'5C3_UnvView'!E71+'5C1F_L.C. Charter'!E71+'5C1E_LFNO'!E71+'5C1D_NOMMA'!E71+'5C1AE_Noble Minds'!E71+'5C1J_Jeff Chamber'!E71+'5C1Q_Advantage'!E71+'5C1AF_JCFA-Laf'!E71+'5C1W_Willow'!E71+'5C1Z_Lincoln Prep'!E71+'5C1AA_Laurel'!E71+'5C1AB_Apex'!E71+'5C1AC_Smothers'!E71+'5C1AD_Greater'!E71+'5C1R_Iberville'!E71+'5C1N_Delta'!E71+'5C1S_LC Col Prep'!E71+'5C1T_Northeast'!E71+'5C1U_Acadiana Ren'!E71+'5C1I_LA Key'!E71+'5C1V_Laf Ren'!E71+'5C1O_Impact'!E71+'5C1P_Vision'!E71+'5C2_LAVCA'!E71+'5C1H_Southwest'!E71+'5C1G_JS Clark'!E71+'5C1AH_BRUP'!E71+'5C1X_Tangi'!E71+'5C1Y_GEO'!E71+'5C1AI_Harmony'!E71+'5C1AJ_Athlos'!E71+'5C1AG_Collegiate'!E71+'5C1M_GEO Mid'!E71+Placeholder_Tallulah!E71</f>
        <v>0</v>
      </c>
      <c r="F71" s="338">
        <f>'5C1B_DArbonne'!F71+'5C1A_Madison'!F71+'5C1C_Intl High'!F71+'5C3_UnvView'!F71+'5C1F_L.C. Charter'!F71+'5C1E_LFNO'!F71+'5C1D_NOMMA'!F71+'5C1AE_Noble Minds'!F71+'5C1J_Jeff Chamber'!F71+'5C1Q_Advantage'!F71+'5C1AF_JCFA-Laf'!F71+'5C1W_Willow'!F71+'5C1Z_Lincoln Prep'!F71+'5C1AA_Laurel'!F71+'5C1AB_Apex'!F71+'5C1AC_Smothers'!F71+'5C1AD_Greater'!F71+'5C1R_Iberville'!F71+'5C1N_Delta'!F71+'5C1S_LC Col Prep'!F71+'5C1T_Northeast'!F71+'5C1U_Acadiana Ren'!F71+'5C1I_LA Key'!F71+'5C1V_Laf Ren'!F71+'5C1O_Impact'!F71+'5C1P_Vision'!F71+'5C2_LAVCA'!F71+'5C1H_Southwest'!F71+'5C1G_JS Clark'!F71+'5C1AH_BRUP'!F71+'5C1X_Tangi'!F71+'5C1Y_GEO'!F71+'5C1AI_Harmony'!F71+'5C1AJ_Athlos'!F71+'5C1AG_Collegiate'!F71+'5C1M_GEO Mid'!F71+Placeholder_Tallulah!F71</f>
        <v>0</v>
      </c>
      <c r="G71" s="51">
        <f>'Source Data'!I71</f>
        <v>566.73400507501663</v>
      </c>
      <c r="H71" s="80">
        <f>'5C1B_DArbonne'!H71+'5C1A_Madison'!H71+'5C1C_Intl High'!H71+'5C3_UnvView'!H71+'5C1F_L.C. Charter'!H71+'5C1E_LFNO'!H71+'5C1D_NOMMA'!H71+'5C1AE_Noble Minds'!H71+'5C1J_Jeff Chamber'!H71+'5C1Q_Advantage'!H71+'5C1AF_JCFA-Laf'!H71+'5C1W_Willow'!H71+'5C1Z_Lincoln Prep'!H71+'5C1AA_Laurel'!H71+'5C1AB_Apex'!H71+'5C1AC_Smothers'!H71+'5C1AD_Greater'!H71+'5C1R_Iberville'!H71+'5C1N_Delta'!H71+'5C1S_LC Col Prep'!H71+'5C1T_Northeast'!H71+'5C1U_Acadiana Ren'!H71+'5C1I_LA Key'!H71+'5C1V_Laf Ren'!H71+'5C1O_Impact'!H71+'5C1P_Vision'!H71+'5C2_LAVCA'!H71+'5C1H_Southwest'!H71+'5C1G_JS Clark'!H71+'5C1AH_BRUP'!H71+'5C1X_Tangi'!H71+'5C1Y_GEO'!H71+'5C1AI_Harmony'!H71+'5C1AJ_Athlos'!H71+'5C1AG_Collegiate'!H71+'5C1M_GEO Mid'!H71+Placeholder_Tallulah!H71</f>
        <v>0</v>
      </c>
      <c r="I71" s="338">
        <f>'5C1B_DArbonne'!I71+'5C1A_Madison'!I71+'5C1C_Intl High'!I71+'5C3_UnvView'!I71+'5C1F_L.C. Charter'!I71+'5C1E_LFNO'!I71+'5C1D_NOMMA'!I71+'5C1AE_Noble Minds'!I71+'5C1J_Jeff Chamber'!I71+'5C1Q_Advantage'!I71+'5C1AF_JCFA-Laf'!I71+'5C1W_Willow'!I71+'5C1Z_Lincoln Prep'!I71+'5C1AA_Laurel'!I71+'5C1AB_Apex'!I71+'5C1AC_Smothers'!I71+'5C1AD_Greater'!I71+'5C1R_Iberville'!I71+'5C1N_Delta'!I71+'5C1S_LC Col Prep'!I71+'5C1T_Northeast'!I71+'5C1U_Acadiana Ren'!I71+'5C1I_LA Key'!I71+'5C1V_Laf Ren'!I71+'5C1O_Impact'!I71+'5C1P_Vision'!I71+'5C2_LAVCA'!I71+'5C1H_Southwest'!I71+'5C1G_JS Clark'!I71+'5C1AH_BRUP'!I71+'5C1X_Tangi'!I71+'5C1Y_GEO'!I71+'5C1AI_Harmony'!I71+'5C1AJ_Athlos'!I71+'5C1AG_Collegiate'!I71+'5C1M_GEO Mid'!I71+Placeholder_Tallulah!I71</f>
        <v>0</v>
      </c>
      <c r="J71" s="51">
        <f>'Source Data'!J71</f>
        <v>154.56381956591363</v>
      </c>
      <c r="K71" s="80">
        <f>'5C1B_DArbonne'!K71+'5C1A_Madison'!K71+'5C1C_Intl High'!K71+'5C3_UnvView'!K71+'5C1F_L.C. Charter'!K71+'5C1E_LFNO'!K71+'5C1D_NOMMA'!K71+'5C1AE_Noble Minds'!K71+'5C1J_Jeff Chamber'!K71+'5C1Q_Advantage'!K71+'5C1AF_JCFA-Laf'!K71+'5C1W_Willow'!K71+'5C1Z_Lincoln Prep'!K71+'5C1AA_Laurel'!K71+'5C1AB_Apex'!K71+'5C1AC_Smothers'!K71+'5C1AD_Greater'!K71+'5C1R_Iberville'!K71+'5C1N_Delta'!K71+'5C1S_LC Col Prep'!K71+'5C1T_Northeast'!K71+'5C1U_Acadiana Ren'!K71+'5C1I_LA Key'!K71+'5C1V_Laf Ren'!K71+'5C1O_Impact'!K71+'5C1P_Vision'!K71+'5C2_LAVCA'!K71+'5C1H_Southwest'!K71+'5C1G_JS Clark'!K71+'5C1AH_BRUP'!K71+'5C1X_Tangi'!K71+'5C1Y_GEO'!K71+'5C1AI_Harmony'!K71+'5C1AJ_Athlos'!K71+'5C1AG_Collegiate'!K71+'5C1M_GEO Mid'!K71+Placeholder_Tallulah!K71</f>
        <v>0</v>
      </c>
      <c r="L71" s="338">
        <f>'5C1B_DArbonne'!L71+'5C1A_Madison'!L71+'5C1C_Intl High'!L71+'5C3_UnvView'!L71+'5C1F_L.C. Charter'!L71+'5C1E_LFNO'!L71+'5C1D_NOMMA'!L71+'5C1AE_Noble Minds'!L71+'5C1J_Jeff Chamber'!L71+'5C1Q_Advantage'!L71+'5C1AF_JCFA-Laf'!L71+'5C1W_Willow'!L71+'5C1Z_Lincoln Prep'!L71+'5C1AA_Laurel'!L71+'5C1AB_Apex'!L71+'5C1AC_Smothers'!L71+'5C1AD_Greater'!L71+'5C1R_Iberville'!L71+'5C1N_Delta'!L71+'5C1S_LC Col Prep'!L71+'5C1T_Northeast'!L71+'5C1U_Acadiana Ren'!L71+'5C1I_LA Key'!L71+'5C1V_Laf Ren'!L71+'5C1O_Impact'!L71+'5C1P_Vision'!L71+'5C2_LAVCA'!L71+'5C1H_Southwest'!L71+'5C1G_JS Clark'!L71+'5C1AH_BRUP'!L71+'5C1X_Tangi'!L71+'5C1Y_GEO'!L71+'5C1AI_Harmony'!L71+'5C1AJ_Athlos'!L71+'5C1AG_Collegiate'!L71+'5C1M_GEO Mid'!L71+Placeholder_Tallulah!L71</f>
        <v>0</v>
      </c>
      <c r="M71" s="51">
        <f>'Source Data'!K71</f>
        <v>3864.0954891478409</v>
      </c>
      <c r="N71" s="80">
        <f>'5C1B_DArbonne'!N71+'5C1A_Madison'!N71+'5C1C_Intl High'!N71+'5C3_UnvView'!N71+'5C1F_L.C. Charter'!N71+'5C1E_LFNO'!N71+'5C1D_NOMMA'!N71+'5C1AE_Noble Minds'!N71+'5C1J_Jeff Chamber'!N71+'5C1Q_Advantage'!N71+'5C1AF_JCFA-Laf'!N71+'5C1W_Willow'!N71+'5C1Z_Lincoln Prep'!N71+'5C1AA_Laurel'!N71+'5C1AB_Apex'!N71+'5C1AC_Smothers'!N71+'5C1AD_Greater'!N71+'5C1R_Iberville'!N71+'5C1N_Delta'!N71+'5C1S_LC Col Prep'!N71+'5C1T_Northeast'!N71+'5C1U_Acadiana Ren'!N71+'5C1I_LA Key'!N71+'5C1V_Laf Ren'!N71+'5C1O_Impact'!N71+'5C1P_Vision'!N71+'5C2_LAVCA'!N71+'5C1H_Southwest'!N71+'5C1G_JS Clark'!N71+'5C1AH_BRUP'!N71+'5C1X_Tangi'!N71+'5C1Y_GEO'!N71+'5C1AI_Harmony'!N71+'5C1AJ_Athlos'!N71+'5C1AG_Collegiate'!N71+'5C1M_GEO Mid'!N71+Placeholder_Tallulah!N71</f>
        <v>0</v>
      </c>
      <c r="O71" s="338">
        <f>'5C1B_DArbonne'!O71+'5C1A_Madison'!O71+'5C1C_Intl High'!O71+'5C3_UnvView'!O71+'5C1F_L.C. Charter'!O71+'5C1E_LFNO'!O71+'5C1D_NOMMA'!O71+'5C1AE_Noble Minds'!O71+'5C1J_Jeff Chamber'!O71+'5C1Q_Advantage'!O71+'5C1AF_JCFA-Laf'!O71+'5C1W_Willow'!O71+'5C1Z_Lincoln Prep'!O71+'5C1AA_Laurel'!O71+'5C1AB_Apex'!O71+'5C1AC_Smothers'!O71+'5C1AD_Greater'!O71+'5C1R_Iberville'!O71+'5C1N_Delta'!O71+'5C1S_LC Col Prep'!O71+'5C1T_Northeast'!O71+'5C1U_Acadiana Ren'!O71+'5C1I_LA Key'!O71+'5C1V_Laf Ren'!O71+'5C1O_Impact'!O71+'5C1P_Vision'!O71+'5C2_LAVCA'!O71+'5C1H_Southwest'!O71+'5C1G_JS Clark'!O71+'5C1AH_BRUP'!O71+'5C1X_Tangi'!O71+'5C1Y_GEO'!O71+'5C1AI_Harmony'!O71+'5C1AJ_Athlos'!O71+'5C1AG_Collegiate'!O71+'5C1M_GEO Mid'!O71+Placeholder_Tallulah!O71</f>
        <v>0</v>
      </c>
      <c r="P71" s="51">
        <f>'Source Data'!L71</f>
        <v>1545.6381956591365</v>
      </c>
      <c r="Q71" s="80">
        <f>'5C1B_DArbonne'!Q71+'5C1A_Madison'!Q71+'5C1C_Intl High'!Q71+'5C3_UnvView'!Q71+'5C1F_L.C. Charter'!Q71+'5C1E_LFNO'!Q71+'5C1D_NOMMA'!Q71+'5C1AE_Noble Minds'!Q71+'5C1J_Jeff Chamber'!Q71+'5C1Q_Advantage'!Q71+'5C1AF_JCFA-Laf'!Q71+'5C1W_Willow'!Q71+'5C1Z_Lincoln Prep'!Q71+'5C1AA_Laurel'!Q71+'5C1AB_Apex'!Q71+'5C1AC_Smothers'!Q71+'5C1AD_Greater'!Q71+'5C1R_Iberville'!Q71+'5C1N_Delta'!Q71+'5C1S_LC Col Prep'!Q71+'5C1T_Northeast'!Q71+'5C1U_Acadiana Ren'!Q71+'5C1I_LA Key'!Q71+'5C1V_Laf Ren'!Q71+'5C1O_Impact'!Q71+'5C1P_Vision'!Q71+'5C2_LAVCA'!Q71+'5C1H_Southwest'!Q71+'5C1G_JS Clark'!Q71+'5C1AH_BRUP'!Q71+'5C1X_Tangi'!Q71+'5C1Y_GEO'!Q71+'5C1AI_Harmony'!Q71+'5C1AJ_Athlos'!Q71+'5C1AG_Collegiate'!Q71+'5C1M_GEO Mid'!Q71+Placeholder_Tallulah!Q71</f>
        <v>0</v>
      </c>
      <c r="R71" s="94">
        <f>'5C1B_DArbonne'!R71+'5C1A_Madison'!R71+'5C1C_Intl High'!R71+'5C3_UnvView'!R71+'5C1F_L.C. Charter'!R71+'5C1E_LFNO'!R71+'5C1D_NOMMA'!R71+'5C1AE_Noble Minds'!R71+'5C1J_Jeff Chamber'!R71+'5C1Q_Advantage'!R71+'5C1AF_JCFA-Laf'!R71+'5C1W_Willow'!R71+'5C1Z_Lincoln Prep'!R71+'5C1AA_Laurel'!R71+'5C1AB_Apex'!R71+'5C1AC_Smothers'!R71+'5C1AD_Greater'!R71+'5C1R_Iberville'!R71+'5C1N_Delta'!R71+'5C1S_LC Col Prep'!R71+'5C1T_Northeast'!R71+'5C1U_Acadiana Ren'!R71+'5C1I_LA Key'!R71+'5C1V_Laf Ren'!R71+'5C1O_Impact'!R71+'5C1P_Vision'!R71+'5C2_LAVCA'!R71+'5C1H_Southwest'!R71+'5C1G_JS Clark'!R71+'5C1AH_BRUP'!R71+'5C1X_Tangi'!R71+'5C1Y_GEO'!R71+'5C1AI_Harmony'!R71+'5C1AJ_Athlos'!R71+'5C1AG_Collegiate'!R71+'5C1M_GEO Mid'!R71+Placeholder_Tallulah!R71</f>
        <v>568709</v>
      </c>
      <c r="S71" s="1374">
        <f>'5C3_UnvView'!S71+'5C2_LAVCA'!S71</f>
        <v>7265</v>
      </c>
      <c r="T71" s="51">
        <f>'5C1B_DArbonne'!S71+'5C1A_Madison'!S71+'5C1C_Intl High'!S71+'5C3_UnvView'!T71+'5C1F_L.C. Charter'!S71+'5C1E_LFNO'!S71+'5C1D_NOMMA'!S71+'5C1AE_Noble Minds'!S71+'5C1J_Jeff Chamber'!S71+'5C1Q_Advantage'!S71+'5C1AF_JCFA-Laf'!S71+'5C1W_Willow'!S71+'5C1Z_Lincoln Prep'!S71+'5C1AA_Laurel'!S71+'5C1AB_Apex'!S71+'5C1AC_Smothers'!S71+'5C1AD_Greater'!S71+'5C1R_Iberville'!S71+'5C1N_Delta'!S71+'5C1S_LC Col Prep'!S71+'5C1T_Northeast'!S71+'5C1U_Acadiana Ren'!S71+'5C1I_LA Key'!S71+'5C1V_Laf Ren'!S71+'5C1O_Impact'!S71+'5C1P_Vision'!S71+'5C2_LAVCA'!T71+'5C1H_Southwest'!S71+'5C1G_JS Clark'!S71+'5C1AH_BRUP'!S71+'5C1X_Tangi'!S71+'5C1Y_GEO'!S71+'5C1AI_Harmony'!S71+'5C1AJ_Athlos'!S71+'5C1AG_Collegiate'!S71+'5C1M_GEO Mid'!S71+Placeholder_Tallulah!S71</f>
        <v>0</v>
      </c>
      <c r="U71" s="51">
        <f>'5C1B_DArbonne'!T71+'5C1A_Madison'!T71+'5C1C_Intl High'!T71+'5C3_UnvView'!U71+'5C1F_L.C. Charter'!T71+'5C1E_LFNO'!T71+'5C1D_NOMMA'!T71+'5C1AE_Noble Minds'!T71+'5C1J_Jeff Chamber'!T71+'5C1Q_Advantage'!T71+'5C1AF_JCFA-Laf'!T71+'5C1W_Willow'!T71+'5C1Z_Lincoln Prep'!T71+'5C1AA_Laurel'!T71+'5C1AB_Apex'!T71+'5C1AC_Smothers'!T71+'5C1AD_Greater'!T71+'5C1R_Iberville'!T71+'5C1N_Delta'!T71+'5C1S_LC Col Prep'!T71+'5C1T_Northeast'!T71+'5C1U_Acadiana Ren'!T71+'5C1I_LA Key'!T71+'5C1V_Laf Ren'!T71+'5C1O_Impact'!T71+'5C1P_Vision'!T71+'5C2_LAVCA'!U71+'5C1H_Southwest'!T71+'5C1G_JS Clark'!T71+'5C1AH_BRUP'!T71+'5C1X_Tangi'!T71+'5C1Y_GEO'!T71+'5C1AI_Harmony'!T71+'5C1AJ_Athlos'!T71+'5C1AG_Collegiate'!T71+'5C1M_GEO Mid'!T71+Placeholder_Tallulah!T71</f>
        <v>0</v>
      </c>
      <c r="V71" s="52">
        <f>'5C1B_DArbonne'!U71+'5C1A_Madison'!U71+'5C1C_Intl High'!U71+'5C3_UnvView'!V71+'5C1F_L.C. Charter'!U71+'5C1E_LFNO'!U71+'5C1D_NOMMA'!U71+'5C1AE_Noble Minds'!U71+'5C1J_Jeff Chamber'!U71+'5C1Q_Advantage'!U71+'5C1AF_JCFA-Laf'!U71+'5C1W_Willow'!U71+'5C1Z_Lincoln Prep'!U71+'5C1AA_Laurel'!U71+'5C1AB_Apex'!U71+'5C1AC_Smothers'!U71+'5C1AD_Greater'!U71+'5C1R_Iberville'!U71+'5C1N_Delta'!U71+'5C1S_LC Col Prep'!U71+'5C1T_Northeast'!U71+'5C1U_Acadiana Ren'!U71+'5C1I_LA Key'!U71+'5C1V_Laf Ren'!U71+'5C1O_Impact'!U71+'5C1P_Vision'!U71+'5C2_LAVCA'!V71+'5C1H_Southwest'!U71+'5C1G_JS Clark'!U71+'5C1AH_BRUP'!U71+'5C1X_Tangi'!U71+'5C1Y_GEO'!U71+'5C1AI_Harmony'!U71+'5C1AJ_Athlos'!U71+'5C1AG_Collegiate'!U71+'5C1M_GEO Mid'!U71+Placeholder_Tallulah!U71</f>
        <v>0</v>
      </c>
      <c r="W71" s="94">
        <f>'5C1B_DArbonne'!V71+'5C1A_Madison'!V71+'5C1C_Intl High'!V71+'5C3_UnvView'!W71+'5C1F_L.C. Charter'!V71+'5C1E_LFNO'!V71+'5C1D_NOMMA'!V71+'5C1AE_Noble Minds'!V71+'5C1J_Jeff Chamber'!V71+'5C1Q_Advantage'!V71+'5C1AF_JCFA-Laf'!V71+'5C1W_Willow'!V71+'5C1Z_Lincoln Prep'!V71+'5C1AA_Laurel'!V71+'5C1AB_Apex'!V71+'5C1AC_Smothers'!V71+'5C1AD_Greater'!V71+'5C1R_Iberville'!V71+'5C1N_Delta'!V71+'5C1S_LC Col Prep'!V71+'5C1T_Northeast'!V71+'5C1U_Acadiana Ren'!V71+'5C1I_LA Key'!V71+'5C1V_Laf Ren'!V71+'5C1O_Impact'!V71+'5C1P_Vision'!V71+'5C2_LAVCA'!W71+'5C1H_Southwest'!V71+'5C1G_JS Clark'!V71+'5C1AH_BRUP'!V71+'5C1X_Tangi'!V71+'5C1Y_GEO'!V71+'5C1AI_Harmony'!V71+'5C1AJ_Athlos'!V71+'5C1AG_Collegiate'!V71+'5C1M_GEO Mid'!V71+Placeholder_Tallulah!V71</f>
        <v>0</v>
      </c>
      <c r="X71" s="80">
        <f>'5C1B_DArbonne'!W71+'5C1A_Madison'!W71+'5C1C_Intl High'!W71+'5C3_UnvView'!X71+'5C1F_L.C. Charter'!W71+'5C1E_LFNO'!W71+'5C1D_NOMMA'!W71+'5C1AE_Noble Minds'!W71+'5C1J_Jeff Chamber'!W71+'5C1Q_Advantage'!W71+'5C1AF_JCFA-Laf'!W71+'5C1W_Willow'!W71+'5C1Z_Lincoln Prep'!W71+'5C1AA_Laurel'!W71+'5C1AB_Apex'!W71+'5C1AC_Smothers'!W71+'5C1AD_Greater'!W71+'5C1R_Iberville'!W71+'5C1N_Delta'!W71+'5C1S_LC Col Prep'!W71+'5C1T_Northeast'!W71+'5C1U_Acadiana Ren'!W71+'5C1I_LA Key'!W71+'5C1V_Laf Ren'!W71+'5C1O_Impact'!W71+'5C1P_Vision'!W71+'5C2_LAVCA'!X71+'5C1H_Southwest'!W71+'5C1G_JS Clark'!W71+'5C1AH_BRUP'!W71+'5C1X_Tangi'!W71+'5C1Y_GEO'!W71+'5C1AI_Harmony'!W71+'5C1AJ_Athlos'!W71+'5C1AG_Collegiate'!W71+'5C1M_GEO Mid'!W71+Placeholder_Tallulah!W71</f>
        <v>0</v>
      </c>
      <c r="Y71" s="94">
        <f>'5C1B_DArbonne'!X71+'5C1A_Madison'!X71+'5C1C_Intl High'!X71+'5C3_UnvView'!Y71+'5C1F_L.C. Charter'!X71+'5C1E_LFNO'!X71+'5C1D_NOMMA'!X71+'5C1AE_Noble Minds'!X71+'5C1J_Jeff Chamber'!X71+'5C1Q_Advantage'!X71+'5C1AF_JCFA-Laf'!X71+'5C1W_Willow'!X71+'5C1Z_Lincoln Prep'!X71+'5C1AA_Laurel'!X71+'5C1AB_Apex'!X71+'5C1AC_Smothers'!X71+'5C1AD_Greater'!X71+'5C1R_Iberville'!X71+'5C1N_Delta'!X71+'5C1S_LC Col Prep'!X71+'5C1T_Northeast'!X71+'5C1U_Acadiana Ren'!X71+'5C1I_LA Key'!X71+'5C1V_Laf Ren'!X71+'5C1O_Impact'!X71+'5C1P_Vision'!X71+'5C2_LAVCA'!Y71+'5C1H_Southwest'!X71+'5C1G_JS Clark'!X71+'5C1AH_BRUP'!X71+'5C1X_Tangi'!X71+'5C1Y_GEO'!X71+'5C1AI_Harmony'!X71+'5C1AJ_Athlos'!X71+'5C1AG_Collegiate'!X71+'5C1M_GEO Mid'!X71+Placeholder_Tallulah!X71</f>
        <v>0</v>
      </c>
      <c r="Z71" s="51">
        <f>'5C1B_DArbonne'!Y71+'5C1A_Madison'!Y71+'5C1C_Intl High'!Y71+'5C3_UnvView'!Z71+'5C1F_L.C. Charter'!Y71+'5C1E_LFNO'!Y71+'5C1D_NOMMA'!Y71+'5C1AE_Noble Minds'!Y71+'5C1J_Jeff Chamber'!Y71+'5C1Q_Advantage'!Y71+'5C1AF_JCFA-Laf'!Y71+'5C1W_Willow'!Y71+'5C1Z_Lincoln Prep'!Y71+'5C1AA_Laurel'!Y71+'5C1AB_Apex'!Y71+'5C1AC_Smothers'!Y71+'5C1AD_Greater'!Y71+'5C1R_Iberville'!Y71+'5C1N_Delta'!Y71+'5C1S_LC Col Prep'!Y71+'5C1T_Northeast'!Y71+'5C1U_Acadiana Ren'!Y71+'5C1I_LA Key'!Y71+'5C1V_Laf Ren'!Y71+'5C1O_Impact'!Y71+'5C1P_Vision'!Y71+'5C2_LAVCA'!Z71+'5C1H_Southwest'!Y71+'5C1G_JS Clark'!Y71+'5C1AH_BRUP'!Y71+'5C1X_Tangi'!Y71+'5C1Y_GEO'!Y71+'5C1AI_Harmony'!Y71+'5C1AJ_Athlos'!Y71+'5C1AG_Collegiate'!Y71+'5C1M_GEO Mid'!Y71+Placeholder_Tallulah!Y71</f>
        <v>0</v>
      </c>
      <c r="AA71" s="94">
        <f>'5C1B_DArbonne'!Z71+'5C1A_Madison'!Z71+'5C1C_Intl High'!Z71+'5C3_UnvView'!AA71+'5C1F_L.C. Charter'!Z71+'5C1E_LFNO'!Z71+'5C1D_NOMMA'!Z71+'5C1AE_Noble Minds'!Z71+'5C1J_Jeff Chamber'!Z71+'5C1Q_Advantage'!Z71+'5C1AF_JCFA-Laf'!Z71+'5C1W_Willow'!Z71+'5C1Z_Lincoln Prep'!Z71+'5C1AA_Laurel'!Z71+'5C1AB_Apex'!Z71+'5C1AC_Smothers'!Z71+'5C1AD_Greater'!Z71+'5C1R_Iberville'!Z71+'5C1N_Delta'!Z71+'5C1S_LC Col Prep'!Z71+'5C1T_Northeast'!Z71+'5C1U_Acadiana Ren'!Z71+'5C1I_LA Key'!Z71+'5C1V_Laf Ren'!Z71+'5C1O_Impact'!Z71+'5C1P_Vision'!Z71+'5C2_LAVCA'!AA71+'5C1H_Southwest'!Z71+'5C1G_JS Clark'!Z71+'5C1AH_BRUP'!Z71+'5C1X_Tangi'!Z71+'5C1Y_GEO'!Z71+'5C1AI_Harmony'!Z71+'5C1AJ_Athlos'!Z71+'5C1AG_Collegiate'!Z71+'5C1M_GEO Mid'!Z71+Placeholder_Tallulah!Z71</f>
        <v>0</v>
      </c>
      <c r="AB71" s="53">
        <f>'5C1B_DArbonne'!AA71+'5C1A_Madison'!AA71+'5C1C_Intl High'!AA71+'5C3_UnvView'!AB71+'5C1F_L.C. Charter'!AA71+'5C1E_LFNO'!AA71+'5C1D_NOMMA'!AA71+'5C1AE_Noble Minds'!AA71+'5C1J_Jeff Chamber'!AA71+'5C1Q_Advantage'!AA71+'5C1AF_JCFA-Laf'!AA71+'5C1W_Willow'!AA71+'5C1Z_Lincoln Prep'!AA71+'5C1AA_Laurel'!AA71+'5C1AB_Apex'!AA71+'5C1AC_Smothers'!AA71+'5C1AD_Greater'!AA71+'5C1R_Iberville'!AA71+'5C1N_Delta'!AA71+'5C1S_LC Col Prep'!AA71+'5C1T_Northeast'!AA71+'5C1U_Acadiana Ren'!AA71+'5C1I_LA Key'!AA71+'5C1V_Laf Ren'!AA71+'5C1O_Impact'!AA71+'5C1P_Vision'!AA71+'5C2_LAVCA'!AB71+'5C1H_Southwest'!AA71+'5C1G_JS Clark'!AA71+'5C1AH_BRUP'!AA71+'5C1X_Tangi'!AA71+'5C1Y_GEO'!AA71+'5C1AI_Harmony'!AA71+'5C1AJ_Athlos'!AA71+'5C1AG_Collegiate'!AA71+'5C1M_GEO Mid'!AA71+Placeholder_Tallulah!AA71</f>
        <v>0</v>
      </c>
      <c r="AC71" s="51">
        <f>'5C1B_DArbonne'!AB71+'5C1A_Madison'!AB71+'5C1C_Intl High'!AB71+'5C3_UnvView'!AC71+'5C1F_L.C. Charter'!AB71+'5C1E_LFNO'!AB71+'5C1D_NOMMA'!AB71+'5C1AE_Noble Minds'!AB71+'5C1J_Jeff Chamber'!AB71+'5C1Q_Advantage'!AB71+'5C1AF_JCFA-Laf'!AB71+'5C1W_Willow'!AB71+'5C1Z_Lincoln Prep'!AB71+'5C1AA_Laurel'!AB71+'5C1AB_Apex'!AB71+'5C1AC_Smothers'!AB71+'5C1AD_Greater'!AB71+'5C1R_Iberville'!AB71+'5C1N_Delta'!AB71+'5C1S_LC Col Prep'!AB71+'5C1T_Northeast'!AB71+'5C1U_Acadiana Ren'!AB71+'5C1I_LA Key'!AB71+'5C1V_Laf Ren'!AB71+'5C1O_Impact'!AB71+'5C1P_Vision'!AB71+'5C2_LAVCA'!AC71+'5C1H_Southwest'!AB71+'5C1G_JS Clark'!AB71+'5C1AH_BRUP'!AB71+'5C1X_Tangi'!AB71+'5C1Y_GEO'!AB71+'5C1AI_Harmony'!AB71+'5C1AJ_Athlos'!AB71+'5C1AG_Collegiate'!AB71+'5C1M_GEO Mid'!AB71+Placeholder_Tallulah!AB71</f>
        <v>0</v>
      </c>
      <c r="AD71" s="95">
        <f>'5C1B_DArbonne'!AC71+'5C1A_Madison'!AC71+'5C1C_Intl High'!AC71+'5C3_UnvView'!AD71+'5C1F_L.C. Charter'!AC71+'5C1E_LFNO'!AC71+'5C1D_NOMMA'!AC71+'5C1AE_Noble Minds'!AC71+'5C1J_Jeff Chamber'!AC71+'5C1Q_Advantage'!AC71+'5C1AF_JCFA-Laf'!AC71+'5C1W_Willow'!AC71+'5C1Z_Lincoln Prep'!AC71+'5C1AA_Laurel'!AC71+'5C1AB_Apex'!AC71+'5C1AC_Smothers'!AC71+'5C1AD_Greater'!AC71+'5C1R_Iberville'!AC71+'5C1N_Delta'!AC71+'5C1S_LC Col Prep'!AC71+'5C1T_Northeast'!AC71+'5C1U_Acadiana Ren'!AC71+'5C1I_LA Key'!AC71+'5C1V_Laf Ren'!AC71+'5C1O_Impact'!AC71+'5C1P_Vision'!AC71+'5C2_LAVCA'!AD71+'5C1H_Southwest'!AC71+'5C1G_JS Clark'!AC71+'5C1AH_BRUP'!AC71+'5C1X_Tangi'!AC71+'5C1Y_GEO'!AC71+'5C1AI_Harmony'!AC71+'5C1AJ_Athlos'!AC71+'5C1AG_Collegiate'!AC71+'5C1M_GEO Mid'!AC71+Placeholder_Tallulah!AC71</f>
        <v>0</v>
      </c>
      <c r="AE71" s="95">
        <f>'5C1B_DArbonne'!AD71+'5C1A_Madison'!AD71+'5C1C_Intl High'!AD71+'5C3_UnvView'!AE71+'5C1F_L.C. Charter'!AD71+'5C1E_LFNO'!AD71+'5C1D_NOMMA'!AD71+'5C1AE_Noble Minds'!AD71+'5C1J_Jeff Chamber'!AD71+'5C1Q_Advantage'!AD71+'5C1AF_JCFA-Laf'!AD71+'5C1W_Willow'!AD71+'5C1Z_Lincoln Prep'!AD71+'5C1AA_Laurel'!AD71+'5C1AB_Apex'!AD71+'5C1AC_Smothers'!AD71+'5C1AD_Greater'!AD71+'5C1R_Iberville'!AD71+'5C1N_Delta'!AD71+'5C1S_LC Col Prep'!AD71+'5C1T_Northeast'!AD71+'5C1U_Acadiana Ren'!AD71+'5C1I_LA Key'!AD71+'5C1V_Laf Ren'!AD71+'5C1O_Impact'!AD71+'5C1P_Vision'!AD71+'5C2_LAVCA'!AE71+'5C1H_Southwest'!AD71+'5C1G_JS Clark'!AD71+'5C1AH_BRUP'!AD71+'5C1X_Tangi'!AD71+'5C1Y_GEO'!AD71+'5C1AI_Harmony'!AD71+'5C1AJ_Athlos'!AD71+'5C1AG_Collegiate'!AD71+'5C1M_GEO Mid'!AD71+Placeholder_Tallulah!AD71</f>
        <v>0</v>
      </c>
      <c r="AF71" s="71">
        <f>'Source Data'!N71</f>
        <v>5577</v>
      </c>
      <c r="AG71" s="91">
        <f>'5C1B_DArbonne'!AF71+'5C1A_Madison'!AF71+'5C1C_Intl High'!AF71+'5C3_UnvView'!AG71+'5C1F_L.C. Charter'!AF71+'5C1E_LFNO'!AF71+'5C1D_NOMMA'!AF71+'5C1AE_Noble Minds'!AF71+'5C1J_Jeff Chamber'!AF71+'5C1Q_Advantage'!AF71+'5C1AF_JCFA-Laf'!AF71+'5C1W_Willow'!AF71+'5C1Z_Lincoln Prep'!AF71+'5C1AA_Laurel'!AF71+'5C1AB_Apex'!AF71+'5C1AC_Smothers'!AF71+'5C1AD_Greater'!AF71+'5C1R_Iberville'!AF71+'5C1N_Delta'!AF71+'5C1S_LC Col Prep'!AF71+'5C1T_Northeast'!AF71+'5C1U_Acadiana Ren'!AF71+'5C1I_LA Key'!AF71+'5C1V_Laf Ren'!AF71+'5C1O_Impact'!AF71+'5C1P_Vision'!AF71+'5C2_LAVCA'!AG71+'5C1H_Southwest'!AF71+'5C1G_JS Clark'!AF71+'5C1AH_BRUP'!AF71+'5C1X_Tangi'!AF71+'5C1Y_GEO'!AF71+'5C1AI_Harmony'!AF71+'5C1AJ_Athlos'!AF71+'5C1AG_Collegiate'!AF71+'5C1M_GEO Mid'!AF71+Placeholder_Tallulah!AF71</f>
        <v>0</v>
      </c>
      <c r="AH71" s="320">
        <f>'5C1B_DArbonne'!AG71+'5C1A_Madison'!AG71+'5C1C_Intl High'!AG71+'5C3_UnvView'!AH71+'5C1F_L.C. Charter'!AG71+'5C1E_LFNO'!AG71+'5C1D_NOMMA'!AG71+'5C1AE_Noble Minds'!AG71+'5C1J_Jeff Chamber'!AG71+'5C1Q_Advantage'!AG71+'5C1AF_JCFA-Laf'!AG71+'5C1W_Willow'!AG71+'5C1Z_Lincoln Prep'!AG71+'5C1AA_Laurel'!AG71+'5C1AB_Apex'!AG71+'5C1AC_Smothers'!AG71+'5C1AD_Greater'!AG71+'5C1R_Iberville'!AG71+'5C1N_Delta'!AG71+'5C1S_LC Col Prep'!AG71+'5C1T_Northeast'!AG71+'5C1U_Acadiana Ren'!AG71+'5C1I_LA Key'!AG71+'5C1V_Laf Ren'!AG71+'5C1O_Impact'!AG71+'5C1P_Vision'!AG71+'5C2_LAVCA'!AH71+'5C1H_Southwest'!AG71+'5C1G_JS Clark'!AG71+'5C1AH_BRUP'!AG71+'5C1X_Tangi'!AG71+'5C1Y_GEO'!AG71+'5C1AI_Harmony'!AG71+'5C1AJ_Athlos'!AG71+'5C1AG_Collegiate'!AG71+'5C1M_GEO Mid'!AG71+Placeholder_Tallulah!AG71</f>
        <v>0</v>
      </c>
      <c r="AI71" s="71">
        <f>'5C1B_DArbonne'!AH71+'5C1A_Madison'!AH71+'5C1C_Intl High'!AH71+'5C3_UnvView'!AI71+'5C1F_L.C. Charter'!AH71+'5C1E_LFNO'!AH71+'5C1D_NOMMA'!AH71+'5C1AE_Noble Minds'!AH71+'5C1J_Jeff Chamber'!AH71+'5C1Q_Advantage'!AH71+'5C1AF_JCFA-Laf'!AH71+'5C1W_Willow'!AH71+'5C1Z_Lincoln Prep'!AH71+'5C1AA_Laurel'!AH71+'5C1AB_Apex'!AH71+'5C1AC_Smothers'!AH71+'5C1AD_Greater'!AH71+'5C1R_Iberville'!AH71+'5C1N_Delta'!AH71+'5C1S_LC Col Prep'!AH71+'5C1T_Northeast'!AH71+'5C1U_Acadiana Ren'!AH71+'5C1I_LA Key'!AH71+'5C1V_Laf Ren'!AH71+'5C1O_Impact'!AH71+'5C1P_Vision'!AH71+'5C2_LAVCA'!AI71+'5C1H_Southwest'!AH71+'5C1G_JS Clark'!AH71+'5C1AH_BRUP'!AH71+'5C1X_Tangi'!AH71+'5C1Y_GEO'!AH71+'5C1AI_Harmony'!AH71+'5C1AJ_Athlos'!AH71+'5C1AG_Collegiate'!AH71+'5C1M_GEO Mid'!AH71+Placeholder_Tallulah!AH71</f>
        <v>0</v>
      </c>
      <c r="AJ71" s="320">
        <f>'5C1B_DArbonne'!AI71+'5C1A_Madison'!AI71+'5C1C_Intl High'!AI71+'5C3_UnvView'!AJ71+'5C1F_L.C. Charter'!AI71+'5C1E_LFNO'!AI71+'5C1D_NOMMA'!AI71+'5C1AE_Noble Minds'!AI71+'5C1J_Jeff Chamber'!AI71+'5C1Q_Advantage'!AI71+'5C1AF_JCFA-Laf'!AI71+'5C1W_Willow'!AI71+'5C1Z_Lincoln Prep'!AI71+'5C1AA_Laurel'!AI71+'5C1AB_Apex'!AI71+'5C1AC_Smothers'!AI71+'5C1AD_Greater'!AI71+'5C1R_Iberville'!AI71+'5C1N_Delta'!AI71+'5C1S_LC Col Prep'!AI71+'5C1T_Northeast'!AI71+'5C1U_Acadiana Ren'!AI71+'5C1I_LA Key'!AI71+'5C1V_Laf Ren'!AI71+'5C1O_Impact'!AI71+'5C1P_Vision'!AI71+'5C2_LAVCA'!AJ71+'5C1H_Southwest'!AI71+'5C1G_JS Clark'!AI71+'5C1AH_BRUP'!AI71+'5C1X_Tangi'!AI71+'5C1Y_GEO'!AI71+'5C1AI_Harmony'!AI71+'5C1AJ_Athlos'!AI71+'5C1AG_Collegiate'!AI71+'5C1M_GEO Mid'!AI71+Placeholder_Tallulah!AI71</f>
        <v>0</v>
      </c>
      <c r="AK71" s="72">
        <f>'5C1B_DArbonne'!AJ71+'5C1A_Madison'!AJ71+'5C1C_Intl High'!AJ71+'5C3_UnvView'!AK71+'5C1F_L.C. Charter'!AJ71+'5C1E_LFNO'!AJ71+'5C1D_NOMMA'!AJ71+'5C1AE_Noble Minds'!AJ71+'5C1J_Jeff Chamber'!AJ71+'5C1Q_Advantage'!AJ71+'5C1AF_JCFA-Laf'!AJ71+'5C1W_Willow'!AJ71+'5C1Z_Lincoln Prep'!AJ71+'5C1AA_Laurel'!AJ71+'5C1AB_Apex'!AJ71+'5C1AC_Smothers'!AJ71+'5C1AD_Greater'!AJ71+'5C1R_Iberville'!AJ71+'5C1N_Delta'!AJ71+'5C1S_LC Col Prep'!AJ71+'5C1T_Northeast'!AJ71+'5C1U_Acadiana Ren'!AJ71+'5C1I_LA Key'!AJ71+'5C1V_Laf Ren'!AJ71+'5C1O_Impact'!AJ71+'5C1P_Vision'!AJ71+'5C2_LAVCA'!AK71+'5C1H_Southwest'!AJ71+'5C1G_JS Clark'!AJ71+'5C1AH_BRUP'!AJ71+'5C1X_Tangi'!AJ71+'5C1Y_GEO'!AJ71+'5C1AI_Harmony'!AJ71+'5C1AJ_Athlos'!AJ71+'5C1AG_Collegiate'!AJ71+'5C1M_GEO Mid'!AJ71+Placeholder_Tallulah!AJ71</f>
        <v>0</v>
      </c>
      <c r="AL71" s="73">
        <f>'5C1B_DArbonne'!AK71+'5C1A_Madison'!AK71+'5C1C_Intl High'!AK71+'5C3_UnvView'!AL71+'5C1F_L.C. Charter'!AK71+'5C1E_LFNO'!AK71+'5C1D_NOMMA'!AK71+'5C1AE_Noble Minds'!AK71+'5C1J_Jeff Chamber'!AK71+'5C1Q_Advantage'!AK71+'5C1AF_JCFA-Laf'!AK71+'5C1W_Willow'!AK71+'5C1Z_Lincoln Prep'!AK71+'5C1AA_Laurel'!AK71+'5C1AB_Apex'!AK71+'5C1AC_Smothers'!AK71+'5C1AD_Greater'!AK71+'5C1R_Iberville'!AK71+'5C1N_Delta'!AK71+'5C1S_LC Col Prep'!AK71+'5C1T_Northeast'!AK71+'5C1U_Acadiana Ren'!AK71+'5C1I_LA Key'!AK71+'5C1V_Laf Ren'!AK71+'5C1O_Impact'!AK71+'5C1P_Vision'!AK71+'5C2_LAVCA'!AL71+'5C1H_Southwest'!AK71+'5C1G_JS Clark'!AK71+'5C1AH_BRUP'!AK71+'5C1X_Tangi'!AK71+'5C1Y_GEO'!AK71+'5C1AI_Harmony'!AK71+'5C1AJ_Athlos'!AK71+'5C1AG_Collegiate'!AK71+'5C1M_GEO Mid'!AK71+Placeholder_Tallulah!AK71</f>
        <v>0</v>
      </c>
      <c r="AM71" s="91">
        <f>'5C1B_DArbonne'!AL71+'5C1A_Madison'!AL71+'5C1C_Intl High'!AL71+'5C3_UnvView'!AM71+'5C1F_L.C. Charter'!AL71+'5C1E_LFNO'!AL71+'5C1D_NOMMA'!AL71+'5C1AE_Noble Minds'!AL71+'5C1J_Jeff Chamber'!AL71+'5C1Q_Advantage'!AL71+'5C1AF_JCFA-Laf'!AL71+'5C1W_Willow'!AL71+'5C1Z_Lincoln Prep'!AL71+'5C1AA_Laurel'!AL71+'5C1AB_Apex'!AL71+'5C1AC_Smothers'!AL71+'5C1AD_Greater'!AL71+'5C1R_Iberville'!AL71+'5C1N_Delta'!AL71+'5C1S_LC Col Prep'!AL71+'5C1T_Northeast'!AL71+'5C1U_Acadiana Ren'!AL71+'5C1I_LA Key'!AL71+'5C1V_Laf Ren'!AL71+'5C1O_Impact'!AL71+'5C1P_Vision'!AL71+'5C2_LAVCA'!AM71+'5C1H_Southwest'!AL71+'5C1G_JS Clark'!AL71+'5C1AH_BRUP'!AL71+'5C1X_Tangi'!AL71+'5C1Y_GEO'!AL71+'5C1AI_Harmony'!AL71+'5C1AJ_Athlos'!AL71+'5C1AG_Collegiate'!AL71+'5C1M_GEO Mid'!AL71+Placeholder_Tallulah!AL71</f>
        <v>784126</v>
      </c>
      <c r="AN71" s="82">
        <f>'5C1B_DArbonne'!AM71+'5C1A_Madison'!AM71+'5C1C_Intl High'!AM71+'5C3_UnvView'!AN71+'5C1F_L.C. Charter'!AM71+'5C1E_LFNO'!AM71+'5C1D_NOMMA'!AM71+'5C1AE_Noble Minds'!AM71+'5C1J_Jeff Chamber'!AM71+'5C1Q_Advantage'!AM71+'5C1AF_JCFA-Laf'!AM71+'5C1W_Willow'!AM71+'5C1Z_Lincoln Prep'!AM71+'5C1AA_Laurel'!AM71+'5C1AB_Apex'!AM71+'5C1AC_Smothers'!AM71+'5C1AD_Greater'!AM71+'5C1R_Iberville'!AM71+'5C1N_Delta'!AM71+'5C1S_LC Col Prep'!AM71+'5C1T_Northeast'!AM71+'5C1U_Acadiana Ren'!AM71+'5C1I_LA Key'!AM71+'5C1V_Laf Ren'!AM71+'5C1O_Impact'!AM71+'5C1P_Vision'!AM71+'5C2_LAVCA'!AN71+'5C1H_Southwest'!AM71+'5C1G_JS Clark'!AM71+'5C1AH_BRUP'!AM71+'5C1X_Tangi'!AM71+'5C1Y_GEO'!AM71+'5C1AI_Harmony'!AM71+'5C1AJ_Athlos'!AM71+'5C1AG_Collegiate'!AM71+'5C1M_GEO Mid'!AM71+Placeholder_Tallulah!AM71</f>
        <v>0</v>
      </c>
      <c r="AO71" s="91">
        <f>'5C1B_DArbonne'!AN71+'5C1A_Madison'!AN71+'5C1C_Intl High'!AN71+'5C3_UnvView'!AO71+'5C1F_L.C. Charter'!AN71+'5C1E_LFNO'!AN71+'5C1D_NOMMA'!AN71+'5C1AE_Noble Minds'!AN71+'5C1J_Jeff Chamber'!AN71+'5C1Q_Advantage'!AN71+'5C1AF_JCFA-Laf'!AN71+'5C1W_Willow'!AN71+'5C1Z_Lincoln Prep'!AN71+'5C1AA_Laurel'!AN71+'5C1AB_Apex'!AN71+'5C1AC_Smothers'!AN71+'5C1AD_Greater'!AN71+'5C1R_Iberville'!AN71+'5C1N_Delta'!AN71+'5C1S_LC Col Prep'!AN71+'5C1T_Northeast'!AN71+'5C1U_Acadiana Ren'!AN71+'5C1I_LA Key'!AN71+'5C1V_Laf Ren'!AN71+'5C1O_Impact'!AN71+'5C1P_Vision'!AN71+'5C2_LAVCA'!AO71+'5C1H_Southwest'!AN71+'5C1G_JS Clark'!AN71+'5C1AH_BRUP'!AN71+'5C1X_Tangi'!AN71+'5C1Y_GEO'!AN71+'5C1AI_Harmony'!AN71+'5C1AJ_Athlos'!AN71+'5C1AG_Collegiate'!AN71+'5C1M_GEO Mid'!AN71+Placeholder_Tallulah!AN71</f>
        <v>0</v>
      </c>
      <c r="AP71" s="72">
        <f>'5C1B_DArbonne'!AO71+'5C1A_Madison'!AO71+'5C1C_Intl High'!AO71+'5C3_UnvView'!AP71+'5C1F_L.C. Charter'!AO71+'5C1E_LFNO'!AO71+'5C1D_NOMMA'!AO71+'5C1AE_Noble Minds'!AO71+'5C1J_Jeff Chamber'!AO71+'5C1Q_Advantage'!AO71+'5C1AF_JCFA-Laf'!AO71+'5C1W_Willow'!AO71+'5C1Z_Lincoln Prep'!AO71+'5C1AA_Laurel'!AO71+'5C1AB_Apex'!AO71+'5C1AC_Smothers'!AO71+'5C1AD_Greater'!AO71+'5C1R_Iberville'!AO71+'5C1N_Delta'!AO71+'5C1S_LC Col Prep'!AO71+'5C1T_Northeast'!AO71+'5C1U_Acadiana Ren'!AO71+'5C1I_LA Key'!AO71+'5C1V_Laf Ren'!AO71+'5C1O_Impact'!AO71+'5C1P_Vision'!AO71+'5C2_LAVCA'!AP71+'5C1H_Southwest'!AO71+'5C1G_JS Clark'!AO71+'5C1AH_BRUP'!AO71+'5C1X_Tangi'!AO71+'5C1Y_GEO'!AO71+'5C1AI_Harmony'!AO71+'5C1AJ_Athlos'!AO71+'5C1AG_Collegiate'!AO71+'5C1M_GEO Mid'!AO71+Placeholder_Tallulah!AO71</f>
        <v>39706</v>
      </c>
      <c r="AQ71" s="91">
        <f>'5C1B_DArbonne'!AP71+'5C1A_Madison'!AP71+'5C1C_Intl High'!AP71+'5C3_UnvView'!AQ71+'5C1F_L.C. Charter'!AP71+'5C1E_LFNO'!AP71+'5C1D_NOMMA'!AP71+'5C1AE_Noble Minds'!AP71+'5C1J_Jeff Chamber'!AP71+'5C1Q_Advantage'!AP71+'5C1AF_JCFA-Laf'!AP71+'5C1W_Willow'!AP71+'5C1Z_Lincoln Prep'!AP71+'5C1AA_Laurel'!AP71+'5C1AB_Apex'!AP71+'5C1AC_Smothers'!AP71+'5C1AD_Greater'!AP71+'5C1R_Iberville'!AP71+'5C1N_Delta'!AP71+'5C1S_LC Col Prep'!AP71+'5C1T_Northeast'!AP71+'5C1U_Acadiana Ren'!AP71+'5C1I_LA Key'!AP71+'5C1V_Laf Ren'!AP71+'5C1O_Impact'!AP71+'5C1P_Vision'!AP71+'5C2_LAVCA'!AQ71+'5C1H_Southwest'!AP71+'5C1G_JS Clark'!AP71+'5C1AH_BRUP'!AP71+'5C1X_Tangi'!AP71+'5C1Y_GEO'!AP71+'5C1AI_Harmony'!AP71+'5C1AJ_Athlos'!AP71+'5C1AG_Collegiate'!AP71+'5C1M_GEO Mid'!AP71+Placeholder_Tallulah!AP71</f>
        <v>0</v>
      </c>
      <c r="AR71" s="72">
        <f>'5C1B_DArbonne'!AQ71+'5C1A_Madison'!AQ71+'5C1C_Intl High'!AQ71+'5C3_UnvView'!AR71+'5C1F_L.C. Charter'!AQ71+'5C1E_LFNO'!AQ71+'5C1D_NOMMA'!AQ71+'5C1AE_Noble Minds'!AQ71+'5C1J_Jeff Chamber'!AQ71+'5C1Q_Advantage'!AQ71+'5C1AF_JCFA-Laf'!AQ71+'5C1W_Willow'!AQ71+'5C1Z_Lincoln Prep'!AQ71+'5C1AA_Laurel'!AQ71+'5C1AB_Apex'!AQ71+'5C1AC_Smothers'!AQ71+'5C1AD_Greater'!AQ71+'5C1R_Iberville'!AQ71+'5C1N_Delta'!AQ71+'5C1S_LC Col Prep'!AQ71+'5C1T_Northeast'!AQ71+'5C1U_Acadiana Ren'!AQ71+'5C1I_LA Key'!AQ71+'5C1V_Laf Ren'!AQ71+'5C1O_Impact'!AQ71+'5C1P_Vision'!AQ71+'5C2_LAVCA'!AR71+'5C1H_Southwest'!AQ71+'5C1G_JS Clark'!AQ71+'5C1AH_BRUP'!AQ71+'5C1X_Tangi'!AQ71+'5C1Y_GEO'!AQ71+'5C1AI_Harmony'!AQ71+'5C1AJ_Athlos'!AQ71+'5C1AG_Collegiate'!AQ71+'5C1M_GEO Mid'!AQ71+Placeholder_Tallulah!AQ71</f>
        <v>0</v>
      </c>
      <c r="AS71" s="72">
        <f>'5C1B_DArbonne'!AR71+'5C1A_Madison'!AR71+'5C1C_Intl High'!AR71+'5C3_UnvView'!AS71+'5C1F_L.C. Charter'!AR71+'5C1E_LFNO'!AR71+'5C1D_NOMMA'!AR71+'5C1AE_Noble Minds'!AR71+'5C1J_Jeff Chamber'!AR71+'5C1Q_Advantage'!AR71+'5C1AF_JCFA-Laf'!AR71+'5C1W_Willow'!AR71+'5C1Z_Lincoln Prep'!AR71+'5C1AA_Laurel'!AR71+'5C1AB_Apex'!AR71+'5C1AC_Smothers'!AR71+'5C1AD_Greater'!AR71+'5C1R_Iberville'!AR71+'5C1N_Delta'!AR71+'5C1S_LC Col Prep'!AR71+'5C1T_Northeast'!AR71+'5C1U_Acadiana Ren'!AR71+'5C1I_LA Key'!AR71+'5C1V_Laf Ren'!AR71+'5C1O_Impact'!AR71+'5C1P_Vision'!AR71+'5C2_LAVCA'!AS71+'5C1H_Southwest'!AR71+'5C1G_JS Clark'!AR71+'5C1AH_BRUP'!AR71+'5C1X_Tangi'!AR71+'5C1Y_GEO'!AR71+'5C1AI_Harmony'!AR71+'5C1AJ_Athlos'!AR71+'5C1AG_Collegiate'!AR71+'5C1M_GEO Mid'!AR71+Placeholder_Tallulah!AR71</f>
        <v>0</v>
      </c>
      <c r="AT71" s="91">
        <f>'5C1B_DArbonne'!AS71+'5C1A_Madison'!AS71+'5C1C_Intl High'!AS71+'5C3_UnvView'!AT71+'5C1F_L.C. Charter'!AS71+'5C1E_LFNO'!AS71+'5C1D_NOMMA'!AS71+'5C1AE_Noble Minds'!AS71+'5C1J_Jeff Chamber'!AS71+'5C1Q_Advantage'!AS71+'5C1AF_JCFA-Laf'!AS71+'5C1W_Willow'!AS71+'5C1Z_Lincoln Prep'!AS71+'5C1AA_Laurel'!AS71+'5C1AB_Apex'!AS71+'5C1AC_Smothers'!AS71+'5C1AD_Greater'!AS71+'5C1R_Iberville'!AS71+'5C1N_Delta'!AS71+'5C1S_LC Col Prep'!AS71+'5C1T_Northeast'!AS71+'5C1U_Acadiana Ren'!AS71+'5C1I_LA Key'!AS71+'5C1V_Laf Ren'!AS71+'5C1O_Impact'!AS71+'5C1P_Vision'!AS71+'5C2_LAVCA'!AT71+'5C1H_Southwest'!AS71+'5C1G_JS Clark'!AS71+'5C1AH_BRUP'!AS71+'5C1X_Tangi'!AS71+'5C1Y_GEO'!AS71+'5C1AI_Harmony'!AS71+'5C1AJ_Athlos'!AS71+'5C1AG_Collegiate'!AS71+'5C1M_GEO Mid'!AS71+Placeholder_Tallulah!AS71</f>
        <v>119792</v>
      </c>
      <c r="AU71" s="81">
        <f t="shared" ref="AU71:AU75" si="5">AA71+AQ71</f>
        <v>0</v>
      </c>
      <c r="AV71" s="88">
        <f t="shared" ref="AV71:AV75" si="6">AD71+AT71</f>
        <v>119792</v>
      </c>
      <c r="AW71" s="189"/>
      <c r="AX71" s="80" t="e">
        <f>'5C1B_DArbonne'!AU71+'5C1A_Madison'!AU71+'5C1C_Intl High'!AU71+'5C3_UnvView'!AV71+'5C1F_L.C. Charter'!AU71+'5C1E_LFNO'!AU71+'5C1D_NOMMA'!AU71+'5C1AE_Noble Minds'!AU71+'5C1J_Jeff Chamber'!AU71+'5C1Q_Advantage'!AU71+'5C1AF_JCFA-Laf'!AU71+'5C1W_Willow'!AU71+'5C1Z_Lincoln Prep'!AU71+'5C1AA_Laurel'!AU71+'5C1AB_Apex'!AU71+'5C1AC_Smothers'!AU71+'5C1AD_Greater'!AU71+'5C1R_Iberville'!AU71+'5C1N_Delta'!AU71+'5C1S_LC Col Prep'!AU71+'5C1T_Northeast'!AU71+'5C1U_Acadiana Ren'!AU71+'5C1I_LA Key'!AU71+'5C1V_Laf Ren'!AU71+'5C1O_Impact'!AU71+'5C1P_Vision'!AU71+'5C2_LAVCA'!AV71+'5C1H_Southwest'!AU71+'5C1G_JS Clark'!AU71+'5C1AH_BRUP'!AU71+'5C1X_Tangi'!AU71+'5C1Y_GEO'!AU71+'5C1AI_Harmony'!AU71+'5C1AJ_Athlos'!AU71+'5C1AG_Collegiate'!AU71+'5C1M_GEO Mid'!AU71+Placeholder_Tallulah!#REF!</f>
        <v>#REF!</v>
      </c>
      <c r="AY71" s="80">
        <f t="shared" ref="AY71:AY75" si="7">-AN71</f>
        <v>0</v>
      </c>
      <c r="AZ71" s="80" t="e">
        <f>AY71-AX71</f>
        <v>#REF!</v>
      </c>
    </row>
    <row r="72" spans="1:52" ht="16.149999999999999" customHeight="1" x14ac:dyDescent="0.2">
      <c r="A72" s="58">
        <v>66</v>
      </c>
      <c r="B72" s="59" t="s">
        <v>71</v>
      </c>
      <c r="C72" s="318">
        <f>'5C1B_DArbonne'!C72+'5C1A_Madison'!C72+'5C1C_Intl High'!C72+'5C3_UnvView'!C72+'5C1F_L.C. Charter'!C72+'5C1E_LFNO'!C72+'5C1D_NOMMA'!C72+'5C1AE_Noble Minds'!C72+'5C1J_Jeff Chamber'!C72+'5C1Q_Advantage'!C72+'5C1AF_JCFA-Laf'!C72+'5C1W_Willow'!C72+'5C1Z_Lincoln Prep'!C72+'5C1AA_Laurel'!C72+'5C1AB_Apex'!C72+'5C1AC_Smothers'!C72+'5C1AD_Greater'!C72+'5C1R_Iberville'!C72+'5C1N_Delta'!C72+'5C1S_LC Col Prep'!C72+'5C1T_Northeast'!C72+'5C1U_Acadiana Ren'!C72+'5C1I_LA Key'!C72+'5C1V_Laf Ren'!C72+'5C1O_Impact'!C72+'5C1P_Vision'!C72+'5C2_LAVCA'!C72+'5C1H_Southwest'!C72+'5C1G_JS Clark'!C72+'5C1AH_BRUP'!C72+'5C1X_Tangi'!C72+'5C1Y_GEO'!C72+'5C1AI_Harmony'!C72+'5C1AJ_Athlos'!C72+'5C1AG_Collegiate'!C72+'5C1M_GEO Mid'!C72+Placeholder_Tallulah!C72</f>
        <v>0</v>
      </c>
      <c r="D72" s="60">
        <f>'Source Data'!H72</f>
        <v>5209.1252297845949</v>
      </c>
      <c r="E72" s="65">
        <f>'5C1B_DArbonne'!E72+'5C1A_Madison'!E72+'5C1C_Intl High'!E72+'5C3_UnvView'!E72+'5C1F_L.C. Charter'!E72+'5C1E_LFNO'!E72+'5C1D_NOMMA'!E72+'5C1AE_Noble Minds'!E72+'5C1J_Jeff Chamber'!E72+'5C1Q_Advantage'!E72+'5C1AF_JCFA-Laf'!E72+'5C1W_Willow'!E72+'5C1Z_Lincoln Prep'!E72+'5C1AA_Laurel'!E72+'5C1AB_Apex'!E72+'5C1AC_Smothers'!E72+'5C1AD_Greater'!E72+'5C1R_Iberville'!E72+'5C1N_Delta'!E72+'5C1S_LC Col Prep'!E72+'5C1T_Northeast'!E72+'5C1U_Acadiana Ren'!E72+'5C1I_LA Key'!E72+'5C1V_Laf Ren'!E72+'5C1O_Impact'!E72+'5C1P_Vision'!E72+'5C2_LAVCA'!E72+'5C1H_Southwest'!E72+'5C1G_JS Clark'!E72+'5C1AH_BRUP'!E72+'5C1X_Tangi'!E72+'5C1Y_GEO'!E72+'5C1AI_Harmony'!E72+'5C1AJ_Athlos'!E72+'5C1AG_Collegiate'!E72+'5C1M_GEO Mid'!E72+Placeholder_Tallulah!E72</f>
        <v>0</v>
      </c>
      <c r="F72" s="336">
        <f>'5C1B_DArbonne'!F72+'5C1A_Madison'!F72+'5C1C_Intl High'!F72+'5C3_UnvView'!F72+'5C1F_L.C. Charter'!F72+'5C1E_LFNO'!F72+'5C1D_NOMMA'!F72+'5C1AE_Noble Minds'!F72+'5C1J_Jeff Chamber'!F72+'5C1Q_Advantage'!F72+'5C1AF_JCFA-Laf'!F72+'5C1W_Willow'!F72+'5C1Z_Lincoln Prep'!F72+'5C1AA_Laurel'!F72+'5C1AB_Apex'!F72+'5C1AC_Smothers'!F72+'5C1AD_Greater'!F72+'5C1R_Iberville'!F72+'5C1N_Delta'!F72+'5C1S_LC Col Prep'!F72+'5C1T_Northeast'!F72+'5C1U_Acadiana Ren'!F72+'5C1I_LA Key'!F72+'5C1V_Laf Ren'!F72+'5C1O_Impact'!F72+'5C1P_Vision'!F72+'5C2_LAVCA'!F72+'5C1H_Southwest'!F72+'5C1G_JS Clark'!F72+'5C1AH_BRUP'!F72+'5C1X_Tangi'!F72+'5C1Y_GEO'!F72+'5C1AI_Harmony'!F72+'5C1AJ_Athlos'!F72+'5C1AG_Collegiate'!F72+'5C1M_GEO Mid'!F72+Placeholder_Tallulah!F72</f>
        <v>0</v>
      </c>
      <c r="G72" s="60">
        <f>'Source Data'!I72</f>
        <v>655.4113591428079</v>
      </c>
      <c r="H72" s="65">
        <f>'5C1B_DArbonne'!H72+'5C1A_Madison'!H72+'5C1C_Intl High'!H72+'5C3_UnvView'!H72+'5C1F_L.C. Charter'!H72+'5C1E_LFNO'!H72+'5C1D_NOMMA'!H72+'5C1AE_Noble Minds'!H72+'5C1J_Jeff Chamber'!H72+'5C1Q_Advantage'!H72+'5C1AF_JCFA-Laf'!H72+'5C1W_Willow'!H72+'5C1Z_Lincoln Prep'!H72+'5C1AA_Laurel'!H72+'5C1AB_Apex'!H72+'5C1AC_Smothers'!H72+'5C1AD_Greater'!H72+'5C1R_Iberville'!H72+'5C1N_Delta'!H72+'5C1S_LC Col Prep'!H72+'5C1T_Northeast'!H72+'5C1U_Acadiana Ren'!H72+'5C1I_LA Key'!H72+'5C1V_Laf Ren'!H72+'5C1O_Impact'!H72+'5C1P_Vision'!H72+'5C2_LAVCA'!H72+'5C1H_Southwest'!H72+'5C1G_JS Clark'!H72+'5C1AH_BRUP'!H72+'5C1X_Tangi'!H72+'5C1Y_GEO'!H72+'5C1AI_Harmony'!H72+'5C1AJ_Athlos'!H72+'5C1AG_Collegiate'!H72+'5C1M_GEO Mid'!H72+Placeholder_Tallulah!H72</f>
        <v>0</v>
      </c>
      <c r="I72" s="336">
        <f>'5C1B_DArbonne'!I72+'5C1A_Madison'!I72+'5C1C_Intl High'!I72+'5C3_UnvView'!I72+'5C1F_L.C. Charter'!I72+'5C1E_LFNO'!I72+'5C1D_NOMMA'!I72+'5C1AE_Noble Minds'!I72+'5C1J_Jeff Chamber'!I72+'5C1Q_Advantage'!I72+'5C1AF_JCFA-Laf'!I72+'5C1W_Willow'!I72+'5C1Z_Lincoln Prep'!I72+'5C1AA_Laurel'!I72+'5C1AB_Apex'!I72+'5C1AC_Smothers'!I72+'5C1AD_Greater'!I72+'5C1R_Iberville'!I72+'5C1N_Delta'!I72+'5C1S_LC Col Prep'!I72+'5C1T_Northeast'!I72+'5C1U_Acadiana Ren'!I72+'5C1I_LA Key'!I72+'5C1V_Laf Ren'!I72+'5C1O_Impact'!I72+'5C1P_Vision'!I72+'5C2_LAVCA'!I72+'5C1H_Southwest'!I72+'5C1G_JS Clark'!I72+'5C1AH_BRUP'!I72+'5C1X_Tangi'!I72+'5C1Y_GEO'!I72+'5C1AI_Harmony'!I72+'5C1AJ_Athlos'!I72+'5C1AG_Collegiate'!I72+'5C1M_GEO Mid'!I72+Placeholder_Tallulah!I72</f>
        <v>0</v>
      </c>
      <c r="J72" s="60">
        <f>'Source Data'!J72</f>
        <v>178.74855249349307</v>
      </c>
      <c r="K72" s="65">
        <f>'5C1B_DArbonne'!K72+'5C1A_Madison'!K72+'5C1C_Intl High'!K72+'5C3_UnvView'!K72+'5C1F_L.C. Charter'!K72+'5C1E_LFNO'!K72+'5C1D_NOMMA'!K72+'5C1AE_Noble Minds'!K72+'5C1J_Jeff Chamber'!K72+'5C1Q_Advantage'!K72+'5C1AF_JCFA-Laf'!K72+'5C1W_Willow'!K72+'5C1Z_Lincoln Prep'!K72+'5C1AA_Laurel'!K72+'5C1AB_Apex'!K72+'5C1AC_Smothers'!K72+'5C1AD_Greater'!K72+'5C1R_Iberville'!K72+'5C1N_Delta'!K72+'5C1S_LC Col Prep'!K72+'5C1T_Northeast'!K72+'5C1U_Acadiana Ren'!K72+'5C1I_LA Key'!K72+'5C1V_Laf Ren'!K72+'5C1O_Impact'!K72+'5C1P_Vision'!K72+'5C2_LAVCA'!K72+'5C1H_Southwest'!K72+'5C1G_JS Clark'!K72+'5C1AH_BRUP'!K72+'5C1X_Tangi'!K72+'5C1Y_GEO'!K72+'5C1AI_Harmony'!K72+'5C1AJ_Athlos'!K72+'5C1AG_Collegiate'!K72+'5C1M_GEO Mid'!K72+Placeholder_Tallulah!K72</f>
        <v>0</v>
      </c>
      <c r="L72" s="336">
        <f>'5C1B_DArbonne'!L72+'5C1A_Madison'!L72+'5C1C_Intl High'!L72+'5C3_UnvView'!L72+'5C1F_L.C. Charter'!L72+'5C1E_LFNO'!L72+'5C1D_NOMMA'!L72+'5C1AE_Noble Minds'!L72+'5C1J_Jeff Chamber'!L72+'5C1Q_Advantage'!L72+'5C1AF_JCFA-Laf'!L72+'5C1W_Willow'!L72+'5C1Z_Lincoln Prep'!L72+'5C1AA_Laurel'!L72+'5C1AB_Apex'!L72+'5C1AC_Smothers'!L72+'5C1AD_Greater'!L72+'5C1R_Iberville'!L72+'5C1N_Delta'!L72+'5C1S_LC Col Prep'!L72+'5C1T_Northeast'!L72+'5C1U_Acadiana Ren'!L72+'5C1I_LA Key'!L72+'5C1V_Laf Ren'!L72+'5C1O_Impact'!L72+'5C1P_Vision'!L72+'5C2_LAVCA'!L72+'5C1H_Southwest'!L72+'5C1G_JS Clark'!L72+'5C1AH_BRUP'!L72+'5C1X_Tangi'!L72+'5C1Y_GEO'!L72+'5C1AI_Harmony'!L72+'5C1AJ_Athlos'!L72+'5C1AG_Collegiate'!L72+'5C1M_GEO Mid'!L72+Placeholder_Tallulah!L72</f>
        <v>0</v>
      </c>
      <c r="M72" s="60">
        <f>'Source Data'!K72</f>
        <v>4468.713812337327</v>
      </c>
      <c r="N72" s="65">
        <f>'5C1B_DArbonne'!N72+'5C1A_Madison'!N72+'5C1C_Intl High'!N72+'5C3_UnvView'!N72+'5C1F_L.C. Charter'!N72+'5C1E_LFNO'!N72+'5C1D_NOMMA'!N72+'5C1AE_Noble Minds'!N72+'5C1J_Jeff Chamber'!N72+'5C1Q_Advantage'!N72+'5C1AF_JCFA-Laf'!N72+'5C1W_Willow'!N72+'5C1Z_Lincoln Prep'!N72+'5C1AA_Laurel'!N72+'5C1AB_Apex'!N72+'5C1AC_Smothers'!N72+'5C1AD_Greater'!N72+'5C1R_Iberville'!N72+'5C1N_Delta'!N72+'5C1S_LC Col Prep'!N72+'5C1T_Northeast'!N72+'5C1U_Acadiana Ren'!N72+'5C1I_LA Key'!N72+'5C1V_Laf Ren'!N72+'5C1O_Impact'!N72+'5C1P_Vision'!N72+'5C2_LAVCA'!N72+'5C1H_Southwest'!N72+'5C1G_JS Clark'!N72+'5C1AH_BRUP'!N72+'5C1X_Tangi'!N72+'5C1Y_GEO'!N72+'5C1AI_Harmony'!N72+'5C1AJ_Athlos'!N72+'5C1AG_Collegiate'!N72+'5C1M_GEO Mid'!N72+Placeholder_Tallulah!N72</f>
        <v>0</v>
      </c>
      <c r="O72" s="336">
        <f>'5C1B_DArbonne'!O72+'5C1A_Madison'!O72+'5C1C_Intl High'!O72+'5C3_UnvView'!O72+'5C1F_L.C. Charter'!O72+'5C1E_LFNO'!O72+'5C1D_NOMMA'!O72+'5C1AE_Noble Minds'!O72+'5C1J_Jeff Chamber'!O72+'5C1Q_Advantage'!O72+'5C1AF_JCFA-Laf'!O72+'5C1W_Willow'!O72+'5C1Z_Lincoln Prep'!O72+'5C1AA_Laurel'!O72+'5C1AB_Apex'!O72+'5C1AC_Smothers'!O72+'5C1AD_Greater'!O72+'5C1R_Iberville'!O72+'5C1N_Delta'!O72+'5C1S_LC Col Prep'!O72+'5C1T_Northeast'!O72+'5C1U_Acadiana Ren'!O72+'5C1I_LA Key'!O72+'5C1V_Laf Ren'!O72+'5C1O_Impact'!O72+'5C1P_Vision'!O72+'5C2_LAVCA'!O72+'5C1H_Southwest'!O72+'5C1G_JS Clark'!O72+'5C1AH_BRUP'!O72+'5C1X_Tangi'!O72+'5C1Y_GEO'!O72+'5C1AI_Harmony'!O72+'5C1AJ_Athlos'!O72+'5C1AG_Collegiate'!O72+'5C1M_GEO Mid'!O72+Placeholder_Tallulah!O72</f>
        <v>0</v>
      </c>
      <c r="P72" s="60">
        <f>'Source Data'!L72</f>
        <v>1787.4855249349307</v>
      </c>
      <c r="Q72" s="65">
        <f>'5C1B_DArbonne'!Q72+'5C1A_Madison'!Q72+'5C1C_Intl High'!Q72+'5C3_UnvView'!Q72+'5C1F_L.C. Charter'!Q72+'5C1E_LFNO'!Q72+'5C1D_NOMMA'!Q72+'5C1AE_Noble Minds'!Q72+'5C1J_Jeff Chamber'!Q72+'5C1Q_Advantage'!Q72+'5C1AF_JCFA-Laf'!Q72+'5C1W_Willow'!Q72+'5C1Z_Lincoln Prep'!Q72+'5C1AA_Laurel'!Q72+'5C1AB_Apex'!Q72+'5C1AC_Smothers'!Q72+'5C1AD_Greater'!Q72+'5C1R_Iberville'!Q72+'5C1N_Delta'!Q72+'5C1S_LC Col Prep'!Q72+'5C1T_Northeast'!Q72+'5C1U_Acadiana Ren'!Q72+'5C1I_LA Key'!Q72+'5C1V_Laf Ren'!Q72+'5C1O_Impact'!Q72+'5C1P_Vision'!Q72+'5C2_LAVCA'!Q72+'5C1H_Southwest'!Q72+'5C1G_JS Clark'!Q72+'5C1AH_BRUP'!Q72+'5C1X_Tangi'!Q72+'5C1Y_GEO'!Q72+'5C1AI_Harmony'!Q72+'5C1AJ_Athlos'!Q72+'5C1AG_Collegiate'!Q72+'5C1M_GEO Mid'!Q72+Placeholder_Tallulah!Q72</f>
        <v>0</v>
      </c>
      <c r="R72" s="92">
        <f>'5C1B_DArbonne'!R72+'5C1A_Madison'!R72+'5C1C_Intl High'!R72+'5C3_UnvView'!R72+'5C1F_L.C. Charter'!R72+'5C1E_LFNO'!R72+'5C1D_NOMMA'!R72+'5C1AE_Noble Minds'!R72+'5C1J_Jeff Chamber'!R72+'5C1Q_Advantage'!R72+'5C1AF_JCFA-Laf'!R72+'5C1W_Willow'!R72+'5C1Z_Lincoln Prep'!R72+'5C1AA_Laurel'!R72+'5C1AB_Apex'!R72+'5C1AC_Smothers'!R72+'5C1AD_Greater'!R72+'5C1R_Iberville'!R72+'5C1N_Delta'!R72+'5C1S_LC Col Prep'!R72+'5C1T_Northeast'!R72+'5C1U_Acadiana Ren'!R72+'5C1I_LA Key'!R72+'5C1V_Laf Ren'!R72+'5C1O_Impact'!R72+'5C1P_Vision'!R72+'5C2_LAVCA'!R72+'5C1H_Southwest'!R72+'5C1G_JS Clark'!R72+'5C1AH_BRUP'!R72+'5C1X_Tangi'!R72+'5C1Y_GEO'!R72+'5C1AI_Harmony'!R72+'5C1AJ_Athlos'!R72+'5C1AG_Collegiate'!R72+'5C1M_GEO Mid'!R72+Placeholder_Tallulah!R72</f>
        <v>127380</v>
      </c>
      <c r="S72" s="1372">
        <f>'5C3_UnvView'!S72+'5C2_LAVCA'!S72</f>
        <v>13502</v>
      </c>
      <c r="T72" s="60">
        <f>'5C1B_DArbonne'!S72+'5C1A_Madison'!S72+'5C1C_Intl High'!S72+'5C3_UnvView'!T72+'5C1F_L.C. Charter'!S72+'5C1E_LFNO'!S72+'5C1D_NOMMA'!S72+'5C1AE_Noble Minds'!S72+'5C1J_Jeff Chamber'!S72+'5C1Q_Advantage'!S72+'5C1AF_JCFA-Laf'!S72+'5C1W_Willow'!S72+'5C1Z_Lincoln Prep'!S72+'5C1AA_Laurel'!S72+'5C1AB_Apex'!S72+'5C1AC_Smothers'!S72+'5C1AD_Greater'!S72+'5C1R_Iberville'!S72+'5C1N_Delta'!S72+'5C1S_LC Col Prep'!S72+'5C1T_Northeast'!S72+'5C1U_Acadiana Ren'!S72+'5C1I_LA Key'!S72+'5C1V_Laf Ren'!S72+'5C1O_Impact'!S72+'5C1P_Vision'!S72+'5C2_LAVCA'!T72+'5C1H_Southwest'!S72+'5C1G_JS Clark'!S72+'5C1AH_BRUP'!S72+'5C1X_Tangi'!S72+'5C1Y_GEO'!S72+'5C1AI_Harmony'!S72+'5C1AJ_Athlos'!S72+'5C1AG_Collegiate'!S72+'5C1M_GEO Mid'!S72+Placeholder_Tallulah!S72</f>
        <v>0</v>
      </c>
      <c r="U72" s="60">
        <f>'5C1B_DArbonne'!T72+'5C1A_Madison'!T72+'5C1C_Intl High'!T72+'5C3_UnvView'!U72+'5C1F_L.C. Charter'!T72+'5C1E_LFNO'!T72+'5C1D_NOMMA'!T72+'5C1AE_Noble Minds'!T72+'5C1J_Jeff Chamber'!T72+'5C1Q_Advantage'!T72+'5C1AF_JCFA-Laf'!T72+'5C1W_Willow'!T72+'5C1Z_Lincoln Prep'!T72+'5C1AA_Laurel'!T72+'5C1AB_Apex'!T72+'5C1AC_Smothers'!T72+'5C1AD_Greater'!T72+'5C1R_Iberville'!T72+'5C1N_Delta'!T72+'5C1S_LC Col Prep'!T72+'5C1T_Northeast'!T72+'5C1U_Acadiana Ren'!T72+'5C1I_LA Key'!T72+'5C1V_Laf Ren'!T72+'5C1O_Impact'!T72+'5C1P_Vision'!T72+'5C2_LAVCA'!U72+'5C1H_Southwest'!T72+'5C1G_JS Clark'!T72+'5C1AH_BRUP'!T72+'5C1X_Tangi'!T72+'5C1Y_GEO'!T72+'5C1AI_Harmony'!T72+'5C1AJ_Athlos'!T72+'5C1AG_Collegiate'!T72+'5C1M_GEO Mid'!T72+Placeholder_Tallulah!T72</f>
        <v>0</v>
      </c>
      <c r="V72" s="61">
        <f>'5C1B_DArbonne'!U72+'5C1A_Madison'!U72+'5C1C_Intl High'!U72+'5C3_UnvView'!V72+'5C1F_L.C. Charter'!U72+'5C1E_LFNO'!U72+'5C1D_NOMMA'!U72+'5C1AE_Noble Minds'!U72+'5C1J_Jeff Chamber'!U72+'5C1Q_Advantage'!U72+'5C1AF_JCFA-Laf'!U72+'5C1W_Willow'!U72+'5C1Z_Lincoln Prep'!U72+'5C1AA_Laurel'!U72+'5C1AB_Apex'!U72+'5C1AC_Smothers'!U72+'5C1AD_Greater'!U72+'5C1R_Iberville'!U72+'5C1N_Delta'!U72+'5C1S_LC Col Prep'!U72+'5C1T_Northeast'!U72+'5C1U_Acadiana Ren'!U72+'5C1I_LA Key'!U72+'5C1V_Laf Ren'!U72+'5C1O_Impact'!U72+'5C1P_Vision'!U72+'5C2_LAVCA'!V72+'5C1H_Southwest'!U72+'5C1G_JS Clark'!U72+'5C1AH_BRUP'!U72+'5C1X_Tangi'!U72+'5C1Y_GEO'!U72+'5C1AI_Harmony'!U72+'5C1AJ_Athlos'!U72+'5C1AG_Collegiate'!U72+'5C1M_GEO Mid'!U72+Placeholder_Tallulah!U72</f>
        <v>0</v>
      </c>
      <c r="W72" s="92">
        <f>'5C1B_DArbonne'!V72+'5C1A_Madison'!V72+'5C1C_Intl High'!V72+'5C3_UnvView'!W72+'5C1F_L.C. Charter'!V72+'5C1E_LFNO'!V72+'5C1D_NOMMA'!V72+'5C1AE_Noble Minds'!V72+'5C1J_Jeff Chamber'!V72+'5C1Q_Advantage'!V72+'5C1AF_JCFA-Laf'!V72+'5C1W_Willow'!V72+'5C1Z_Lincoln Prep'!V72+'5C1AA_Laurel'!V72+'5C1AB_Apex'!V72+'5C1AC_Smothers'!V72+'5C1AD_Greater'!V72+'5C1R_Iberville'!V72+'5C1N_Delta'!V72+'5C1S_LC Col Prep'!V72+'5C1T_Northeast'!V72+'5C1U_Acadiana Ren'!V72+'5C1I_LA Key'!V72+'5C1V_Laf Ren'!V72+'5C1O_Impact'!V72+'5C1P_Vision'!V72+'5C2_LAVCA'!W72+'5C1H_Southwest'!V72+'5C1G_JS Clark'!V72+'5C1AH_BRUP'!V72+'5C1X_Tangi'!V72+'5C1Y_GEO'!V72+'5C1AI_Harmony'!V72+'5C1AJ_Athlos'!V72+'5C1AG_Collegiate'!V72+'5C1M_GEO Mid'!V72+Placeholder_Tallulah!V72</f>
        <v>0</v>
      </c>
      <c r="X72" s="65">
        <f>'5C1B_DArbonne'!W72+'5C1A_Madison'!W72+'5C1C_Intl High'!W72+'5C3_UnvView'!X72+'5C1F_L.C. Charter'!W72+'5C1E_LFNO'!W72+'5C1D_NOMMA'!W72+'5C1AE_Noble Minds'!W72+'5C1J_Jeff Chamber'!W72+'5C1Q_Advantage'!W72+'5C1AF_JCFA-Laf'!W72+'5C1W_Willow'!W72+'5C1Z_Lincoln Prep'!W72+'5C1AA_Laurel'!W72+'5C1AB_Apex'!W72+'5C1AC_Smothers'!W72+'5C1AD_Greater'!W72+'5C1R_Iberville'!W72+'5C1N_Delta'!W72+'5C1S_LC Col Prep'!W72+'5C1T_Northeast'!W72+'5C1U_Acadiana Ren'!W72+'5C1I_LA Key'!W72+'5C1V_Laf Ren'!W72+'5C1O_Impact'!W72+'5C1P_Vision'!W72+'5C2_LAVCA'!X72+'5C1H_Southwest'!W72+'5C1G_JS Clark'!W72+'5C1AH_BRUP'!W72+'5C1X_Tangi'!W72+'5C1Y_GEO'!W72+'5C1AI_Harmony'!W72+'5C1AJ_Athlos'!W72+'5C1AG_Collegiate'!W72+'5C1M_GEO Mid'!W72+Placeholder_Tallulah!W72</f>
        <v>0</v>
      </c>
      <c r="Y72" s="92">
        <f>'5C1B_DArbonne'!X72+'5C1A_Madison'!X72+'5C1C_Intl High'!X72+'5C3_UnvView'!Y72+'5C1F_L.C. Charter'!X72+'5C1E_LFNO'!X72+'5C1D_NOMMA'!X72+'5C1AE_Noble Minds'!X72+'5C1J_Jeff Chamber'!X72+'5C1Q_Advantage'!X72+'5C1AF_JCFA-Laf'!X72+'5C1W_Willow'!X72+'5C1Z_Lincoln Prep'!X72+'5C1AA_Laurel'!X72+'5C1AB_Apex'!X72+'5C1AC_Smothers'!X72+'5C1AD_Greater'!X72+'5C1R_Iberville'!X72+'5C1N_Delta'!X72+'5C1S_LC Col Prep'!X72+'5C1T_Northeast'!X72+'5C1U_Acadiana Ren'!X72+'5C1I_LA Key'!X72+'5C1V_Laf Ren'!X72+'5C1O_Impact'!X72+'5C1P_Vision'!X72+'5C2_LAVCA'!Y72+'5C1H_Southwest'!X72+'5C1G_JS Clark'!X72+'5C1AH_BRUP'!X72+'5C1X_Tangi'!X72+'5C1Y_GEO'!X72+'5C1AI_Harmony'!X72+'5C1AJ_Athlos'!X72+'5C1AG_Collegiate'!X72+'5C1M_GEO Mid'!X72+Placeholder_Tallulah!X72</f>
        <v>0</v>
      </c>
      <c r="Z72" s="60">
        <f>'5C1B_DArbonne'!Y72+'5C1A_Madison'!Y72+'5C1C_Intl High'!Y72+'5C3_UnvView'!Z72+'5C1F_L.C. Charter'!Y72+'5C1E_LFNO'!Y72+'5C1D_NOMMA'!Y72+'5C1AE_Noble Minds'!Y72+'5C1J_Jeff Chamber'!Y72+'5C1Q_Advantage'!Y72+'5C1AF_JCFA-Laf'!Y72+'5C1W_Willow'!Y72+'5C1Z_Lincoln Prep'!Y72+'5C1AA_Laurel'!Y72+'5C1AB_Apex'!Y72+'5C1AC_Smothers'!Y72+'5C1AD_Greater'!Y72+'5C1R_Iberville'!Y72+'5C1N_Delta'!Y72+'5C1S_LC Col Prep'!Y72+'5C1T_Northeast'!Y72+'5C1U_Acadiana Ren'!Y72+'5C1I_LA Key'!Y72+'5C1V_Laf Ren'!Y72+'5C1O_Impact'!Y72+'5C1P_Vision'!Y72+'5C2_LAVCA'!Z72+'5C1H_Southwest'!Y72+'5C1G_JS Clark'!Y72+'5C1AH_BRUP'!Y72+'5C1X_Tangi'!Y72+'5C1Y_GEO'!Y72+'5C1AI_Harmony'!Y72+'5C1AJ_Athlos'!Y72+'5C1AG_Collegiate'!Y72+'5C1M_GEO Mid'!Y72+Placeholder_Tallulah!Y72</f>
        <v>0</v>
      </c>
      <c r="AA72" s="92">
        <f>'5C1B_DArbonne'!Z72+'5C1A_Madison'!Z72+'5C1C_Intl High'!Z72+'5C3_UnvView'!AA72+'5C1F_L.C. Charter'!Z72+'5C1E_LFNO'!Z72+'5C1D_NOMMA'!Z72+'5C1AE_Noble Minds'!Z72+'5C1J_Jeff Chamber'!Z72+'5C1Q_Advantage'!Z72+'5C1AF_JCFA-Laf'!Z72+'5C1W_Willow'!Z72+'5C1Z_Lincoln Prep'!Z72+'5C1AA_Laurel'!Z72+'5C1AB_Apex'!Z72+'5C1AC_Smothers'!Z72+'5C1AD_Greater'!Z72+'5C1R_Iberville'!Z72+'5C1N_Delta'!Z72+'5C1S_LC Col Prep'!Z72+'5C1T_Northeast'!Z72+'5C1U_Acadiana Ren'!Z72+'5C1I_LA Key'!Z72+'5C1V_Laf Ren'!Z72+'5C1O_Impact'!Z72+'5C1P_Vision'!Z72+'5C2_LAVCA'!AA72+'5C1H_Southwest'!Z72+'5C1G_JS Clark'!Z72+'5C1AH_BRUP'!Z72+'5C1X_Tangi'!Z72+'5C1Y_GEO'!Z72+'5C1AI_Harmony'!Z72+'5C1AJ_Athlos'!Z72+'5C1AG_Collegiate'!Z72+'5C1M_GEO Mid'!Z72+Placeholder_Tallulah!Z72</f>
        <v>0</v>
      </c>
      <c r="AB72" s="60">
        <f>'5C1B_DArbonne'!AA72+'5C1A_Madison'!AA72+'5C1C_Intl High'!AA72+'5C3_UnvView'!AB72+'5C1F_L.C. Charter'!AA72+'5C1E_LFNO'!AA72+'5C1D_NOMMA'!AA72+'5C1AE_Noble Minds'!AA72+'5C1J_Jeff Chamber'!AA72+'5C1Q_Advantage'!AA72+'5C1AF_JCFA-Laf'!AA72+'5C1W_Willow'!AA72+'5C1Z_Lincoln Prep'!AA72+'5C1AA_Laurel'!AA72+'5C1AB_Apex'!AA72+'5C1AC_Smothers'!AA72+'5C1AD_Greater'!AA72+'5C1R_Iberville'!AA72+'5C1N_Delta'!AA72+'5C1S_LC Col Prep'!AA72+'5C1T_Northeast'!AA72+'5C1U_Acadiana Ren'!AA72+'5C1I_LA Key'!AA72+'5C1V_Laf Ren'!AA72+'5C1O_Impact'!AA72+'5C1P_Vision'!AA72+'5C2_LAVCA'!AB72+'5C1H_Southwest'!AA72+'5C1G_JS Clark'!AA72+'5C1AH_BRUP'!AA72+'5C1X_Tangi'!AA72+'5C1Y_GEO'!AA72+'5C1AI_Harmony'!AA72+'5C1AJ_Athlos'!AA72+'5C1AG_Collegiate'!AA72+'5C1M_GEO Mid'!AA72+Placeholder_Tallulah!AA72</f>
        <v>0</v>
      </c>
      <c r="AC72" s="60">
        <f>'5C1B_DArbonne'!AB72+'5C1A_Madison'!AB72+'5C1C_Intl High'!AB72+'5C3_UnvView'!AC72+'5C1F_L.C. Charter'!AB72+'5C1E_LFNO'!AB72+'5C1D_NOMMA'!AB72+'5C1AE_Noble Minds'!AB72+'5C1J_Jeff Chamber'!AB72+'5C1Q_Advantage'!AB72+'5C1AF_JCFA-Laf'!AB72+'5C1W_Willow'!AB72+'5C1Z_Lincoln Prep'!AB72+'5C1AA_Laurel'!AB72+'5C1AB_Apex'!AB72+'5C1AC_Smothers'!AB72+'5C1AD_Greater'!AB72+'5C1R_Iberville'!AB72+'5C1N_Delta'!AB72+'5C1S_LC Col Prep'!AB72+'5C1T_Northeast'!AB72+'5C1U_Acadiana Ren'!AB72+'5C1I_LA Key'!AB72+'5C1V_Laf Ren'!AB72+'5C1O_Impact'!AB72+'5C1P_Vision'!AB72+'5C2_LAVCA'!AC72+'5C1H_Southwest'!AB72+'5C1G_JS Clark'!AB72+'5C1AH_BRUP'!AB72+'5C1X_Tangi'!AB72+'5C1Y_GEO'!AB72+'5C1AI_Harmony'!AB72+'5C1AJ_Athlos'!AB72+'5C1AG_Collegiate'!AB72+'5C1M_GEO Mid'!AB72+Placeholder_Tallulah!AB72</f>
        <v>0</v>
      </c>
      <c r="AD72" s="92">
        <f>'5C1B_DArbonne'!AC72+'5C1A_Madison'!AC72+'5C1C_Intl High'!AC72+'5C3_UnvView'!AD72+'5C1F_L.C. Charter'!AC72+'5C1E_LFNO'!AC72+'5C1D_NOMMA'!AC72+'5C1AE_Noble Minds'!AC72+'5C1J_Jeff Chamber'!AC72+'5C1Q_Advantage'!AC72+'5C1AF_JCFA-Laf'!AC72+'5C1W_Willow'!AC72+'5C1Z_Lincoln Prep'!AC72+'5C1AA_Laurel'!AC72+'5C1AB_Apex'!AC72+'5C1AC_Smothers'!AC72+'5C1AD_Greater'!AC72+'5C1R_Iberville'!AC72+'5C1N_Delta'!AC72+'5C1S_LC Col Prep'!AC72+'5C1T_Northeast'!AC72+'5C1U_Acadiana Ren'!AC72+'5C1I_LA Key'!AC72+'5C1V_Laf Ren'!AC72+'5C1O_Impact'!AC72+'5C1P_Vision'!AC72+'5C2_LAVCA'!AD72+'5C1H_Southwest'!AC72+'5C1G_JS Clark'!AC72+'5C1AH_BRUP'!AC72+'5C1X_Tangi'!AC72+'5C1Y_GEO'!AC72+'5C1AI_Harmony'!AC72+'5C1AJ_Athlos'!AC72+'5C1AG_Collegiate'!AC72+'5C1M_GEO Mid'!AC72+Placeholder_Tallulah!AC72</f>
        <v>0</v>
      </c>
      <c r="AE72" s="96">
        <f>'5C1B_DArbonne'!AD72+'5C1A_Madison'!AD72+'5C1C_Intl High'!AD72+'5C3_UnvView'!AE72+'5C1F_L.C. Charter'!AD72+'5C1E_LFNO'!AD72+'5C1D_NOMMA'!AD72+'5C1AE_Noble Minds'!AD72+'5C1J_Jeff Chamber'!AD72+'5C1Q_Advantage'!AD72+'5C1AF_JCFA-Laf'!AD72+'5C1W_Willow'!AD72+'5C1Z_Lincoln Prep'!AD72+'5C1AA_Laurel'!AD72+'5C1AB_Apex'!AD72+'5C1AC_Smothers'!AD72+'5C1AD_Greater'!AD72+'5C1R_Iberville'!AD72+'5C1N_Delta'!AD72+'5C1S_LC Col Prep'!AD72+'5C1T_Northeast'!AD72+'5C1U_Acadiana Ren'!AD72+'5C1I_LA Key'!AD72+'5C1V_Laf Ren'!AD72+'5C1O_Impact'!AD72+'5C1P_Vision'!AD72+'5C2_LAVCA'!AE72+'5C1H_Southwest'!AD72+'5C1G_JS Clark'!AD72+'5C1AH_BRUP'!AD72+'5C1X_Tangi'!AD72+'5C1Y_GEO'!AD72+'5C1AI_Harmony'!AD72+'5C1AJ_Athlos'!AD72+'5C1AG_Collegiate'!AD72+'5C1M_GEO Mid'!AD72+Placeholder_Tallulah!AD72</f>
        <v>0</v>
      </c>
      <c r="AF72" s="66">
        <f>'Source Data'!N72</f>
        <v>4151</v>
      </c>
      <c r="AG72" s="89">
        <f>'5C1B_DArbonne'!AF72+'5C1A_Madison'!AF72+'5C1C_Intl High'!AF72+'5C3_UnvView'!AG72+'5C1F_L.C. Charter'!AF72+'5C1E_LFNO'!AF72+'5C1D_NOMMA'!AF72+'5C1AE_Noble Minds'!AF72+'5C1J_Jeff Chamber'!AF72+'5C1Q_Advantage'!AF72+'5C1AF_JCFA-Laf'!AF72+'5C1W_Willow'!AF72+'5C1Z_Lincoln Prep'!AF72+'5C1AA_Laurel'!AF72+'5C1AB_Apex'!AF72+'5C1AC_Smothers'!AF72+'5C1AD_Greater'!AF72+'5C1R_Iberville'!AF72+'5C1N_Delta'!AF72+'5C1S_LC Col Prep'!AF72+'5C1T_Northeast'!AF72+'5C1U_Acadiana Ren'!AF72+'5C1I_LA Key'!AF72+'5C1V_Laf Ren'!AF72+'5C1O_Impact'!AF72+'5C1P_Vision'!AF72+'5C2_LAVCA'!AG72+'5C1H_Southwest'!AF72+'5C1G_JS Clark'!AF72+'5C1AH_BRUP'!AF72+'5C1X_Tangi'!AF72+'5C1Y_GEO'!AF72+'5C1AI_Harmony'!AF72+'5C1AJ_Athlos'!AF72+'5C1AG_Collegiate'!AF72+'5C1M_GEO Mid'!AF72+Placeholder_Tallulah!AF72</f>
        <v>0</v>
      </c>
      <c r="AH72" s="318">
        <f>'5C1B_DArbonne'!AG72+'5C1A_Madison'!AG72+'5C1C_Intl High'!AG72+'5C3_UnvView'!AH72+'5C1F_L.C. Charter'!AG72+'5C1E_LFNO'!AG72+'5C1D_NOMMA'!AG72+'5C1AE_Noble Minds'!AG72+'5C1J_Jeff Chamber'!AG72+'5C1Q_Advantage'!AG72+'5C1AF_JCFA-Laf'!AG72+'5C1W_Willow'!AG72+'5C1Z_Lincoln Prep'!AG72+'5C1AA_Laurel'!AG72+'5C1AB_Apex'!AG72+'5C1AC_Smothers'!AG72+'5C1AD_Greater'!AG72+'5C1R_Iberville'!AG72+'5C1N_Delta'!AG72+'5C1S_LC Col Prep'!AG72+'5C1T_Northeast'!AG72+'5C1U_Acadiana Ren'!AG72+'5C1I_LA Key'!AG72+'5C1V_Laf Ren'!AG72+'5C1O_Impact'!AG72+'5C1P_Vision'!AG72+'5C2_LAVCA'!AH72+'5C1H_Southwest'!AG72+'5C1G_JS Clark'!AG72+'5C1AH_BRUP'!AG72+'5C1X_Tangi'!AG72+'5C1Y_GEO'!AG72+'5C1AI_Harmony'!AG72+'5C1AJ_Athlos'!AG72+'5C1AG_Collegiate'!AG72+'5C1M_GEO Mid'!AG72+Placeholder_Tallulah!AG72</f>
        <v>0</v>
      </c>
      <c r="AI72" s="66">
        <f>'5C1B_DArbonne'!AH72+'5C1A_Madison'!AH72+'5C1C_Intl High'!AH72+'5C3_UnvView'!AI72+'5C1F_L.C. Charter'!AH72+'5C1E_LFNO'!AH72+'5C1D_NOMMA'!AH72+'5C1AE_Noble Minds'!AH72+'5C1J_Jeff Chamber'!AH72+'5C1Q_Advantage'!AH72+'5C1AF_JCFA-Laf'!AH72+'5C1W_Willow'!AH72+'5C1Z_Lincoln Prep'!AH72+'5C1AA_Laurel'!AH72+'5C1AB_Apex'!AH72+'5C1AC_Smothers'!AH72+'5C1AD_Greater'!AH72+'5C1R_Iberville'!AH72+'5C1N_Delta'!AH72+'5C1S_LC Col Prep'!AH72+'5C1T_Northeast'!AH72+'5C1U_Acadiana Ren'!AH72+'5C1I_LA Key'!AH72+'5C1V_Laf Ren'!AH72+'5C1O_Impact'!AH72+'5C1P_Vision'!AH72+'5C2_LAVCA'!AI72+'5C1H_Southwest'!AH72+'5C1G_JS Clark'!AH72+'5C1AH_BRUP'!AH72+'5C1X_Tangi'!AH72+'5C1Y_GEO'!AH72+'5C1AI_Harmony'!AH72+'5C1AJ_Athlos'!AH72+'5C1AG_Collegiate'!AH72+'5C1M_GEO Mid'!AH72+Placeholder_Tallulah!AH72</f>
        <v>0</v>
      </c>
      <c r="AJ72" s="318">
        <f>'5C1B_DArbonne'!AI72+'5C1A_Madison'!AI72+'5C1C_Intl High'!AI72+'5C3_UnvView'!AJ72+'5C1F_L.C. Charter'!AI72+'5C1E_LFNO'!AI72+'5C1D_NOMMA'!AI72+'5C1AE_Noble Minds'!AI72+'5C1J_Jeff Chamber'!AI72+'5C1Q_Advantage'!AI72+'5C1AF_JCFA-Laf'!AI72+'5C1W_Willow'!AI72+'5C1Z_Lincoln Prep'!AI72+'5C1AA_Laurel'!AI72+'5C1AB_Apex'!AI72+'5C1AC_Smothers'!AI72+'5C1AD_Greater'!AI72+'5C1R_Iberville'!AI72+'5C1N_Delta'!AI72+'5C1S_LC Col Prep'!AI72+'5C1T_Northeast'!AI72+'5C1U_Acadiana Ren'!AI72+'5C1I_LA Key'!AI72+'5C1V_Laf Ren'!AI72+'5C1O_Impact'!AI72+'5C1P_Vision'!AI72+'5C2_LAVCA'!AJ72+'5C1H_Southwest'!AI72+'5C1G_JS Clark'!AI72+'5C1AH_BRUP'!AI72+'5C1X_Tangi'!AI72+'5C1Y_GEO'!AI72+'5C1AI_Harmony'!AI72+'5C1AJ_Athlos'!AI72+'5C1AG_Collegiate'!AI72+'5C1M_GEO Mid'!AI72+Placeholder_Tallulah!AI72</f>
        <v>0</v>
      </c>
      <c r="AK72" s="68">
        <f>'5C1B_DArbonne'!AJ72+'5C1A_Madison'!AJ72+'5C1C_Intl High'!AJ72+'5C3_UnvView'!AK72+'5C1F_L.C. Charter'!AJ72+'5C1E_LFNO'!AJ72+'5C1D_NOMMA'!AJ72+'5C1AE_Noble Minds'!AJ72+'5C1J_Jeff Chamber'!AJ72+'5C1Q_Advantage'!AJ72+'5C1AF_JCFA-Laf'!AJ72+'5C1W_Willow'!AJ72+'5C1Z_Lincoln Prep'!AJ72+'5C1AA_Laurel'!AJ72+'5C1AB_Apex'!AJ72+'5C1AC_Smothers'!AJ72+'5C1AD_Greater'!AJ72+'5C1R_Iberville'!AJ72+'5C1N_Delta'!AJ72+'5C1S_LC Col Prep'!AJ72+'5C1T_Northeast'!AJ72+'5C1U_Acadiana Ren'!AJ72+'5C1I_LA Key'!AJ72+'5C1V_Laf Ren'!AJ72+'5C1O_Impact'!AJ72+'5C1P_Vision'!AJ72+'5C2_LAVCA'!AK72+'5C1H_Southwest'!AJ72+'5C1G_JS Clark'!AJ72+'5C1AH_BRUP'!AJ72+'5C1X_Tangi'!AJ72+'5C1Y_GEO'!AJ72+'5C1AI_Harmony'!AJ72+'5C1AJ_Athlos'!AJ72+'5C1AG_Collegiate'!AJ72+'5C1M_GEO Mid'!AJ72+Placeholder_Tallulah!AJ72</f>
        <v>0</v>
      </c>
      <c r="AL72" s="67">
        <f>'5C1B_DArbonne'!AK72+'5C1A_Madison'!AK72+'5C1C_Intl High'!AK72+'5C3_UnvView'!AL72+'5C1F_L.C. Charter'!AK72+'5C1E_LFNO'!AK72+'5C1D_NOMMA'!AK72+'5C1AE_Noble Minds'!AK72+'5C1J_Jeff Chamber'!AK72+'5C1Q_Advantage'!AK72+'5C1AF_JCFA-Laf'!AK72+'5C1W_Willow'!AK72+'5C1Z_Lincoln Prep'!AK72+'5C1AA_Laurel'!AK72+'5C1AB_Apex'!AK72+'5C1AC_Smothers'!AK72+'5C1AD_Greater'!AK72+'5C1R_Iberville'!AK72+'5C1N_Delta'!AK72+'5C1S_LC Col Prep'!AK72+'5C1T_Northeast'!AK72+'5C1U_Acadiana Ren'!AK72+'5C1I_LA Key'!AK72+'5C1V_Laf Ren'!AK72+'5C1O_Impact'!AK72+'5C1P_Vision'!AK72+'5C2_LAVCA'!AL72+'5C1H_Southwest'!AK72+'5C1G_JS Clark'!AK72+'5C1AH_BRUP'!AK72+'5C1X_Tangi'!AK72+'5C1Y_GEO'!AK72+'5C1AI_Harmony'!AK72+'5C1AJ_Athlos'!AK72+'5C1AG_Collegiate'!AK72+'5C1M_GEO Mid'!AK72+Placeholder_Tallulah!AK72</f>
        <v>0</v>
      </c>
      <c r="AM72" s="89">
        <f>'5C1B_DArbonne'!AL72+'5C1A_Madison'!AL72+'5C1C_Intl High'!AL72+'5C3_UnvView'!AM72+'5C1F_L.C. Charter'!AL72+'5C1E_LFNO'!AL72+'5C1D_NOMMA'!AL72+'5C1AE_Noble Minds'!AL72+'5C1J_Jeff Chamber'!AL72+'5C1Q_Advantage'!AL72+'5C1AF_JCFA-Laf'!AL72+'5C1W_Willow'!AL72+'5C1Z_Lincoln Prep'!AL72+'5C1AA_Laurel'!AL72+'5C1AB_Apex'!AL72+'5C1AC_Smothers'!AL72+'5C1AD_Greater'!AL72+'5C1R_Iberville'!AL72+'5C1N_Delta'!AL72+'5C1S_LC Col Prep'!AL72+'5C1T_Northeast'!AL72+'5C1U_Acadiana Ren'!AL72+'5C1I_LA Key'!AL72+'5C1V_Laf Ren'!AL72+'5C1O_Impact'!AL72+'5C1P_Vision'!AL72+'5C2_LAVCA'!AM72+'5C1H_Southwest'!AL72+'5C1G_JS Clark'!AL72+'5C1AH_BRUP'!AL72+'5C1X_Tangi'!AL72+'5C1Y_GEO'!AL72+'5C1AI_Harmony'!AL72+'5C1AJ_Athlos'!AL72+'5C1AG_Collegiate'!AL72+'5C1M_GEO Mid'!AL72+Placeholder_Tallulah!AL72</f>
        <v>99002</v>
      </c>
      <c r="AN72" s="70">
        <f>'5C1B_DArbonne'!AM72+'5C1A_Madison'!AM72+'5C1C_Intl High'!AM72+'5C3_UnvView'!AN72+'5C1F_L.C. Charter'!AM72+'5C1E_LFNO'!AM72+'5C1D_NOMMA'!AM72+'5C1AE_Noble Minds'!AM72+'5C1J_Jeff Chamber'!AM72+'5C1Q_Advantage'!AM72+'5C1AF_JCFA-Laf'!AM72+'5C1W_Willow'!AM72+'5C1Z_Lincoln Prep'!AM72+'5C1AA_Laurel'!AM72+'5C1AB_Apex'!AM72+'5C1AC_Smothers'!AM72+'5C1AD_Greater'!AM72+'5C1R_Iberville'!AM72+'5C1N_Delta'!AM72+'5C1S_LC Col Prep'!AM72+'5C1T_Northeast'!AM72+'5C1U_Acadiana Ren'!AM72+'5C1I_LA Key'!AM72+'5C1V_Laf Ren'!AM72+'5C1O_Impact'!AM72+'5C1P_Vision'!AM72+'5C2_LAVCA'!AN72+'5C1H_Southwest'!AM72+'5C1G_JS Clark'!AM72+'5C1AH_BRUP'!AM72+'5C1X_Tangi'!AM72+'5C1Y_GEO'!AM72+'5C1AI_Harmony'!AM72+'5C1AJ_Athlos'!AM72+'5C1AG_Collegiate'!AM72+'5C1M_GEO Mid'!AM72+Placeholder_Tallulah!AM72</f>
        <v>0</v>
      </c>
      <c r="AO72" s="89">
        <f>'5C1B_DArbonne'!AN72+'5C1A_Madison'!AN72+'5C1C_Intl High'!AN72+'5C3_UnvView'!AO72+'5C1F_L.C. Charter'!AN72+'5C1E_LFNO'!AN72+'5C1D_NOMMA'!AN72+'5C1AE_Noble Minds'!AN72+'5C1J_Jeff Chamber'!AN72+'5C1Q_Advantage'!AN72+'5C1AF_JCFA-Laf'!AN72+'5C1W_Willow'!AN72+'5C1Z_Lincoln Prep'!AN72+'5C1AA_Laurel'!AN72+'5C1AB_Apex'!AN72+'5C1AC_Smothers'!AN72+'5C1AD_Greater'!AN72+'5C1R_Iberville'!AN72+'5C1N_Delta'!AN72+'5C1S_LC Col Prep'!AN72+'5C1T_Northeast'!AN72+'5C1U_Acadiana Ren'!AN72+'5C1I_LA Key'!AN72+'5C1V_Laf Ren'!AN72+'5C1O_Impact'!AN72+'5C1P_Vision'!AN72+'5C2_LAVCA'!AO72+'5C1H_Southwest'!AN72+'5C1G_JS Clark'!AN72+'5C1AH_BRUP'!AN72+'5C1X_Tangi'!AN72+'5C1Y_GEO'!AN72+'5C1AI_Harmony'!AN72+'5C1AJ_Athlos'!AN72+'5C1AG_Collegiate'!AN72+'5C1M_GEO Mid'!AN72+Placeholder_Tallulah!AN72</f>
        <v>0</v>
      </c>
      <c r="AP72" s="68">
        <f>'5C1B_DArbonne'!AO72+'5C1A_Madison'!AO72+'5C1C_Intl High'!AO72+'5C3_UnvView'!AP72+'5C1F_L.C. Charter'!AO72+'5C1E_LFNO'!AO72+'5C1D_NOMMA'!AO72+'5C1AE_Noble Minds'!AO72+'5C1J_Jeff Chamber'!AO72+'5C1Q_Advantage'!AO72+'5C1AF_JCFA-Laf'!AO72+'5C1W_Willow'!AO72+'5C1Z_Lincoln Prep'!AO72+'5C1AA_Laurel'!AO72+'5C1AB_Apex'!AO72+'5C1AC_Smothers'!AO72+'5C1AD_Greater'!AO72+'5C1R_Iberville'!AO72+'5C1N_Delta'!AO72+'5C1S_LC Col Prep'!AO72+'5C1T_Northeast'!AO72+'5C1U_Acadiana Ren'!AO72+'5C1I_LA Key'!AO72+'5C1V_Laf Ren'!AO72+'5C1O_Impact'!AO72+'5C1P_Vision'!AO72+'5C2_LAVCA'!AP72+'5C1H_Southwest'!AO72+'5C1G_JS Clark'!AO72+'5C1AH_BRUP'!AO72+'5C1X_Tangi'!AO72+'5C1Y_GEO'!AO72+'5C1AI_Harmony'!AO72+'5C1AJ_Athlos'!AO72+'5C1AG_Collegiate'!AO72+'5C1M_GEO Mid'!AO72+Placeholder_Tallulah!AO72</f>
        <v>0</v>
      </c>
      <c r="AQ72" s="89">
        <f>'5C1B_DArbonne'!AP72+'5C1A_Madison'!AP72+'5C1C_Intl High'!AP72+'5C3_UnvView'!AQ72+'5C1F_L.C. Charter'!AP72+'5C1E_LFNO'!AP72+'5C1D_NOMMA'!AP72+'5C1AE_Noble Minds'!AP72+'5C1J_Jeff Chamber'!AP72+'5C1Q_Advantage'!AP72+'5C1AF_JCFA-Laf'!AP72+'5C1W_Willow'!AP72+'5C1Z_Lincoln Prep'!AP72+'5C1AA_Laurel'!AP72+'5C1AB_Apex'!AP72+'5C1AC_Smothers'!AP72+'5C1AD_Greater'!AP72+'5C1R_Iberville'!AP72+'5C1N_Delta'!AP72+'5C1S_LC Col Prep'!AP72+'5C1T_Northeast'!AP72+'5C1U_Acadiana Ren'!AP72+'5C1I_LA Key'!AP72+'5C1V_Laf Ren'!AP72+'5C1O_Impact'!AP72+'5C1P_Vision'!AP72+'5C2_LAVCA'!AQ72+'5C1H_Southwest'!AP72+'5C1G_JS Clark'!AP72+'5C1AH_BRUP'!AP72+'5C1X_Tangi'!AP72+'5C1Y_GEO'!AP72+'5C1AI_Harmony'!AP72+'5C1AJ_Athlos'!AP72+'5C1AG_Collegiate'!AP72+'5C1M_GEO Mid'!AP72+Placeholder_Tallulah!AP72</f>
        <v>0</v>
      </c>
      <c r="AR72" s="68">
        <f>'5C1B_DArbonne'!AQ72+'5C1A_Madison'!AQ72+'5C1C_Intl High'!AQ72+'5C3_UnvView'!AR72+'5C1F_L.C. Charter'!AQ72+'5C1E_LFNO'!AQ72+'5C1D_NOMMA'!AQ72+'5C1AE_Noble Minds'!AQ72+'5C1J_Jeff Chamber'!AQ72+'5C1Q_Advantage'!AQ72+'5C1AF_JCFA-Laf'!AQ72+'5C1W_Willow'!AQ72+'5C1Z_Lincoln Prep'!AQ72+'5C1AA_Laurel'!AQ72+'5C1AB_Apex'!AQ72+'5C1AC_Smothers'!AQ72+'5C1AD_Greater'!AQ72+'5C1R_Iberville'!AQ72+'5C1N_Delta'!AQ72+'5C1S_LC Col Prep'!AQ72+'5C1T_Northeast'!AQ72+'5C1U_Acadiana Ren'!AQ72+'5C1I_LA Key'!AQ72+'5C1V_Laf Ren'!AQ72+'5C1O_Impact'!AQ72+'5C1P_Vision'!AQ72+'5C2_LAVCA'!AR72+'5C1H_Southwest'!AQ72+'5C1G_JS Clark'!AQ72+'5C1AH_BRUP'!AQ72+'5C1X_Tangi'!AQ72+'5C1Y_GEO'!AQ72+'5C1AI_Harmony'!AQ72+'5C1AJ_Athlos'!AQ72+'5C1AG_Collegiate'!AQ72+'5C1M_GEO Mid'!AQ72+Placeholder_Tallulah!AQ72</f>
        <v>0</v>
      </c>
      <c r="AS72" s="68">
        <f>'5C1B_DArbonne'!AR72+'5C1A_Madison'!AR72+'5C1C_Intl High'!AR72+'5C3_UnvView'!AS72+'5C1F_L.C. Charter'!AR72+'5C1E_LFNO'!AR72+'5C1D_NOMMA'!AR72+'5C1AE_Noble Minds'!AR72+'5C1J_Jeff Chamber'!AR72+'5C1Q_Advantage'!AR72+'5C1AF_JCFA-Laf'!AR72+'5C1W_Willow'!AR72+'5C1Z_Lincoln Prep'!AR72+'5C1AA_Laurel'!AR72+'5C1AB_Apex'!AR72+'5C1AC_Smothers'!AR72+'5C1AD_Greater'!AR72+'5C1R_Iberville'!AR72+'5C1N_Delta'!AR72+'5C1S_LC Col Prep'!AR72+'5C1T_Northeast'!AR72+'5C1U_Acadiana Ren'!AR72+'5C1I_LA Key'!AR72+'5C1V_Laf Ren'!AR72+'5C1O_Impact'!AR72+'5C1P_Vision'!AR72+'5C2_LAVCA'!AS72+'5C1H_Southwest'!AR72+'5C1G_JS Clark'!AR72+'5C1AH_BRUP'!AR72+'5C1X_Tangi'!AR72+'5C1Y_GEO'!AR72+'5C1AI_Harmony'!AR72+'5C1AJ_Athlos'!AR72+'5C1AG_Collegiate'!AR72+'5C1M_GEO Mid'!AR72+Placeholder_Tallulah!AR72</f>
        <v>0</v>
      </c>
      <c r="AT72" s="89">
        <f>'5C1B_DArbonne'!AS72+'5C1A_Madison'!AS72+'5C1C_Intl High'!AS72+'5C3_UnvView'!AT72+'5C1F_L.C. Charter'!AS72+'5C1E_LFNO'!AS72+'5C1D_NOMMA'!AS72+'5C1AE_Noble Minds'!AS72+'5C1J_Jeff Chamber'!AS72+'5C1Q_Advantage'!AS72+'5C1AF_JCFA-Laf'!AS72+'5C1W_Willow'!AS72+'5C1Z_Lincoln Prep'!AS72+'5C1AA_Laurel'!AS72+'5C1AB_Apex'!AS72+'5C1AC_Smothers'!AS72+'5C1AD_Greater'!AS72+'5C1R_Iberville'!AS72+'5C1N_Delta'!AS72+'5C1S_LC Col Prep'!AS72+'5C1T_Northeast'!AS72+'5C1U_Acadiana Ren'!AS72+'5C1I_LA Key'!AS72+'5C1V_Laf Ren'!AS72+'5C1O_Impact'!AS72+'5C1P_Vision'!AS72+'5C2_LAVCA'!AT72+'5C1H_Southwest'!AS72+'5C1G_JS Clark'!AS72+'5C1AH_BRUP'!AS72+'5C1X_Tangi'!AS72+'5C1Y_GEO'!AS72+'5C1AI_Harmony'!AS72+'5C1AJ_Athlos'!AS72+'5C1AG_Collegiate'!AS72+'5C1M_GEO Mid'!AS72+Placeholder_Tallulah!AS72</f>
        <v>14961</v>
      </c>
      <c r="AU72" s="69">
        <f t="shared" si="5"/>
        <v>0</v>
      </c>
      <c r="AV72" s="86">
        <f t="shared" si="6"/>
        <v>14961</v>
      </c>
      <c r="AW72" s="189"/>
      <c r="AX72" s="84" t="e">
        <f>'5C1B_DArbonne'!AU72+'5C1A_Madison'!AU72+'5C1C_Intl High'!AU72+'5C3_UnvView'!AV72+'5C1F_L.C. Charter'!AU72+'5C1E_LFNO'!AU72+'5C1D_NOMMA'!AU72+'5C1AE_Noble Minds'!AU72+'5C1J_Jeff Chamber'!AU72+'5C1Q_Advantage'!AU72+'5C1AF_JCFA-Laf'!AU72+'5C1W_Willow'!AU72+'5C1Z_Lincoln Prep'!AU72+'5C1AA_Laurel'!AU72+'5C1AB_Apex'!AU72+'5C1AC_Smothers'!AU72+'5C1AD_Greater'!AU72+'5C1R_Iberville'!AU72+'5C1N_Delta'!AU72+'5C1S_LC Col Prep'!AU72+'5C1T_Northeast'!AU72+'5C1U_Acadiana Ren'!AU72+'5C1I_LA Key'!AU72+'5C1V_Laf Ren'!AU72+'5C1O_Impact'!AU72+'5C1P_Vision'!AU72+'5C2_LAVCA'!AV72+'5C1H_Southwest'!AU72+'5C1G_JS Clark'!AU72+'5C1AH_BRUP'!AU72+'5C1X_Tangi'!AU72+'5C1Y_GEO'!AU72+'5C1AI_Harmony'!AU72+'5C1AJ_Athlos'!AU72+'5C1AG_Collegiate'!AU72+'5C1M_GEO Mid'!AU72+Placeholder_Tallulah!#REF!</f>
        <v>#REF!</v>
      </c>
      <c r="AY72" s="84">
        <f t="shared" si="7"/>
        <v>0</v>
      </c>
      <c r="AZ72" s="84" t="e">
        <f>AY72-AX72</f>
        <v>#REF!</v>
      </c>
    </row>
    <row r="73" spans="1:52" ht="16.149999999999999" customHeight="1" x14ac:dyDescent="0.2">
      <c r="A73" s="54">
        <v>67</v>
      </c>
      <c r="B73" s="55" t="s">
        <v>4</v>
      </c>
      <c r="C73" s="319">
        <f>'5C1B_DArbonne'!C73+'5C1A_Madison'!C73+'5C1C_Intl High'!C73+'5C3_UnvView'!C73+'5C1F_L.C. Charter'!C73+'5C1E_LFNO'!C73+'5C1D_NOMMA'!C73+'5C1AE_Noble Minds'!C73+'5C1J_Jeff Chamber'!C73+'5C1Q_Advantage'!C73+'5C1AF_JCFA-Laf'!C73+'5C1W_Willow'!C73+'5C1Z_Lincoln Prep'!C73+'5C1AA_Laurel'!C73+'5C1AB_Apex'!C73+'5C1AC_Smothers'!C73+'5C1AD_Greater'!C73+'5C1R_Iberville'!C73+'5C1N_Delta'!C73+'5C1S_LC Col Prep'!C73+'5C1T_Northeast'!C73+'5C1U_Acadiana Ren'!C73+'5C1I_LA Key'!C73+'5C1V_Laf Ren'!C73+'5C1O_Impact'!C73+'5C1P_Vision'!C73+'5C2_LAVCA'!C73+'5C1H_Southwest'!C73+'5C1G_JS Clark'!C73+'5C1AH_BRUP'!C73+'5C1X_Tangi'!C73+'5C1Y_GEO'!C73+'5C1AI_Harmony'!C73+'5C1AJ_Athlos'!C73+'5C1AG_Collegiate'!C73+'5C1M_GEO Mid'!C73+Placeholder_Tallulah!C73</f>
        <v>0</v>
      </c>
      <c r="D73" s="56">
        <f>'Source Data'!H73</f>
        <v>4781.434296552653</v>
      </c>
      <c r="E73" s="74">
        <f>'5C1B_DArbonne'!E73+'5C1A_Madison'!E73+'5C1C_Intl High'!E73+'5C3_UnvView'!E73+'5C1F_L.C. Charter'!E73+'5C1E_LFNO'!E73+'5C1D_NOMMA'!E73+'5C1AE_Noble Minds'!E73+'5C1J_Jeff Chamber'!E73+'5C1Q_Advantage'!E73+'5C1AF_JCFA-Laf'!E73+'5C1W_Willow'!E73+'5C1Z_Lincoln Prep'!E73+'5C1AA_Laurel'!E73+'5C1AB_Apex'!E73+'5C1AC_Smothers'!E73+'5C1AD_Greater'!E73+'5C1R_Iberville'!E73+'5C1N_Delta'!E73+'5C1S_LC Col Prep'!E73+'5C1T_Northeast'!E73+'5C1U_Acadiana Ren'!E73+'5C1I_LA Key'!E73+'5C1V_Laf Ren'!E73+'5C1O_Impact'!E73+'5C1P_Vision'!E73+'5C2_LAVCA'!E73+'5C1H_Southwest'!E73+'5C1G_JS Clark'!E73+'5C1AH_BRUP'!E73+'5C1X_Tangi'!E73+'5C1Y_GEO'!E73+'5C1AI_Harmony'!E73+'5C1AJ_Athlos'!E73+'5C1AG_Collegiate'!E73+'5C1M_GEO Mid'!E73+Placeholder_Tallulah!E73</f>
        <v>0</v>
      </c>
      <c r="F73" s="337">
        <f>'5C1B_DArbonne'!F73+'5C1A_Madison'!F73+'5C1C_Intl High'!F73+'5C3_UnvView'!F73+'5C1F_L.C. Charter'!F73+'5C1E_LFNO'!F73+'5C1D_NOMMA'!F73+'5C1AE_Noble Minds'!F73+'5C1J_Jeff Chamber'!F73+'5C1Q_Advantage'!F73+'5C1AF_JCFA-Laf'!F73+'5C1W_Willow'!F73+'5C1Z_Lincoln Prep'!F73+'5C1AA_Laurel'!F73+'5C1AB_Apex'!F73+'5C1AC_Smothers'!F73+'5C1AD_Greater'!F73+'5C1R_Iberville'!F73+'5C1N_Delta'!F73+'5C1S_LC Col Prep'!F73+'5C1T_Northeast'!F73+'5C1U_Acadiana Ren'!F73+'5C1I_LA Key'!F73+'5C1V_Laf Ren'!F73+'5C1O_Impact'!F73+'5C1P_Vision'!F73+'5C2_LAVCA'!F73+'5C1H_Southwest'!F73+'5C1G_JS Clark'!F73+'5C1AH_BRUP'!F73+'5C1X_Tangi'!F73+'5C1Y_GEO'!F73+'5C1AI_Harmony'!F73+'5C1AJ_Athlos'!F73+'5C1AG_Collegiate'!F73+'5C1M_GEO Mid'!F73+Placeholder_Tallulah!F73</f>
        <v>0</v>
      </c>
      <c r="G73" s="56">
        <f>'Source Data'!I73</f>
        <v>636.87839950514967</v>
      </c>
      <c r="H73" s="74">
        <f>'5C1B_DArbonne'!H73+'5C1A_Madison'!H73+'5C1C_Intl High'!H73+'5C3_UnvView'!H73+'5C1F_L.C. Charter'!H73+'5C1E_LFNO'!H73+'5C1D_NOMMA'!H73+'5C1AE_Noble Minds'!H73+'5C1J_Jeff Chamber'!H73+'5C1Q_Advantage'!H73+'5C1AF_JCFA-Laf'!H73+'5C1W_Willow'!H73+'5C1Z_Lincoln Prep'!H73+'5C1AA_Laurel'!H73+'5C1AB_Apex'!H73+'5C1AC_Smothers'!H73+'5C1AD_Greater'!H73+'5C1R_Iberville'!H73+'5C1N_Delta'!H73+'5C1S_LC Col Prep'!H73+'5C1T_Northeast'!H73+'5C1U_Acadiana Ren'!H73+'5C1I_LA Key'!H73+'5C1V_Laf Ren'!H73+'5C1O_Impact'!H73+'5C1P_Vision'!H73+'5C2_LAVCA'!H73+'5C1H_Southwest'!H73+'5C1G_JS Clark'!H73+'5C1AH_BRUP'!H73+'5C1X_Tangi'!H73+'5C1Y_GEO'!H73+'5C1AI_Harmony'!H73+'5C1AJ_Athlos'!H73+'5C1AG_Collegiate'!H73+'5C1M_GEO Mid'!H73+Placeholder_Tallulah!H73</f>
        <v>0</v>
      </c>
      <c r="I73" s="337">
        <f>'5C1B_DArbonne'!I73+'5C1A_Madison'!I73+'5C1C_Intl High'!I73+'5C3_UnvView'!I73+'5C1F_L.C. Charter'!I73+'5C1E_LFNO'!I73+'5C1D_NOMMA'!I73+'5C1AE_Noble Minds'!I73+'5C1J_Jeff Chamber'!I73+'5C1Q_Advantage'!I73+'5C1AF_JCFA-Laf'!I73+'5C1W_Willow'!I73+'5C1Z_Lincoln Prep'!I73+'5C1AA_Laurel'!I73+'5C1AB_Apex'!I73+'5C1AC_Smothers'!I73+'5C1AD_Greater'!I73+'5C1R_Iberville'!I73+'5C1N_Delta'!I73+'5C1S_LC Col Prep'!I73+'5C1T_Northeast'!I73+'5C1U_Acadiana Ren'!I73+'5C1I_LA Key'!I73+'5C1V_Laf Ren'!I73+'5C1O_Impact'!I73+'5C1P_Vision'!I73+'5C2_LAVCA'!I73+'5C1H_Southwest'!I73+'5C1G_JS Clark'!I73+'5C1AH_BRUP'!I73+'5C1X_Tangi'!I73+'5C1Y_GEO'!I73+'5C1AI_Harmony'!I73+'5C1AJ_Athlos'!I73+'5C1AG_Collegiate'!I73+'5C1M_GEO Mid'!I73+Placeholder_Tallulah!I73</f>
        <v>0</v>
      </c>
      <c r="J73" s="56">
        <f>'Source Data'!J73</f>
        <v>173.6941089559499</v>
      </c>
      <c r="K73" s="74">
        <f>'5C1B_DArbonne'!K73+'5C1A_Madison'!K73+'5C1C_Intl High'!K73+'5C3_UnvView'!K73+'5C1F_L.C. Charter'!K73+'5C1E_LFNO'!K73+'5C1D_NOMMA'!K73+'5C1AE_Noble Minds'!K73+'5C1J_Jeff Chamber'!K73+'5C1Q_Advantage'!K73+'5C1AF_JCFA-Laf'!K73+'5C1W_Willow'!K73+'5C1Z_Lincoln Prep'!K73+'5C1AA_Laurel'!K73+'5C1AB_Apex'!K73+'5C1AC_Smothers'!K73+'5C1AD_Greater'!K73+'5C1R_Iberville'!K73+'5C1N_Delta'!K73+'5C1S_LC Col Prep'!K73+'5C1T_Northeast'!K73+'5C1U_Acadiana Ren'!K73+'5C1I_LA Key'!K73+'5C1V_Laf Ren'!K73+'5C1O_Impact'!K73+'5C1P_Vision'!K73+'5C2_LAVCA'!K73+'5C1H_Southwest'!K73+'5C1G_JS Clark'!K73+'5C1AH_BRUP'!K73+'5C1X_Tangi'!K73+'5C1Y_GEO'!K73+'5C1AI_Harmony'!K73+'5C1AJ_Athlos'!K73+'5C1AG_Collegiate'!K73+'5C1M_GEO Mid'!K73+Placeholder_Tallulah!K73</f>
        <v>0</v>
      </c>
      <c r="L73" s="337">
        <f>'5C1B_DArbonne'!L73+'5C1A_Madison'!L73+'5C1C_Intl High'!L73+'5C3_UnvView'!L73+'5C1F_L.C. Charter'!L73+'5C1E_LFNO'!L73+'5C1D_NOMMA'!L73+'5C1AE_Noble Minds'!L73+'5C1J_Jeff Chamber'!L73+'5C1Q_Advantage'!L73+'5C1AF_JCFA-Laf'!L73+'5C1W_Willow'!L73+'5C1Z_Lincoln Prep'!L73+'5C1AA_Laurel'!L73+'5C1AB_Apex'!L73+'5C1AC_Smothers'!L73+'5C1AD_Greater'!L73+'5C1R_Iberville'!L73+'5C1N_Delta'!L73+'5C1S_LC Col Prep'!L73+'5C1T_Northeast'!L73+'5C1U_Acadiana Ren'!L73+'5C1I_LA Key'!L73+'5C1V_Laf Ren'!L73+'5C1O_Impact'!L73+'5C1P_Vision'!L73+'5C2_LAVCA'!L73+'5C1H_Southwest'!L73+'5C1G_JS Clark'!L73+'5C1AH_BRUP'!L73+'5C1X_Tangi'!L73+'5C1Y_GEO'!L73+'5C1AI_Harmony'!L73+'5C1AJ_Athlos'!L73+'5C1AG_Collegiate'!L73+'5C1M_GEO Mid'!L73+Placeholder_Tallulah!L73</f>
        <v>0</v>
      </c>
      <c r="M73" s="56">
        <f>'Source Data'!K73</f>
        <v>4342.3527238987472</v>
      </c>
      <c r="N73" s="74">
        <f>'5C1B_DArbonne'!N73+'5C1A_Madison'!N73+'5C1C_Intl High'!N73+'5C3_UnvView'!N73+'5C1F_L.C. Charter'!N73+'5C1E_LFNO'!N73+'5C1D_NOMMA'!N73+'5C1AE_Noble Minds'!N73+'5C1J_Jeff Chamber'!N73+'5C1Q_Advantage'!N73+'5C1AF_JCFA-Laf'!N73+'5C1W_Willow'!N73+'5C1Z_Lincoln Prep'!N73+'5C1AA_Laurel'!N73+'5C1AB_Apex'!N73+'5C1AC_Smothers'!N73+'5C1AD_Greater'!N73+'5C1R_Iberville'!N73+'5C1N_Delta'!N73+'5C1S_LC Col Prep'!N73+'5C1T_Northeast'!N73+'5C1U_Acadiana Ren'!N73+'5C1I_LA Key'!N73+'5C1V_Laf Ren'!N73+'5C1O_Impact'!N73+'5C1P_Vision'!N73+'5C2_LAVCA'!N73+'5C1H_Southwest'!N73+'5C1G_JS Clark'!N73+'5C1AH_BRUP'!N73+'5C1X_Tangi'!N73+'5C1Y_GEO'!N73+'5C1AI_Harmony'!N73+'5C1AJ_Athlos'!N73+'5C1AG_Collegiate'!N73+'5C1M_GEO Mid'!N73+Placeholder_Tallulah!N73</f>
        <v>0</v>
      </c>
      <c r="O73" s="337">
        <f>'5C1B_DArbonne'!O73+'5C1A_Madison'!O73+'5C1C_Intl High'!O73+'5C3_UnvView'!O73+'5C1F_L.C. Charter'!O73+'5C1E_LFNO'!O73+'5C1D_NOMMA'!O73+'5C1AE_Noble Minds'!O73+'5C1J_Jeff Chamber'!O73+'5C1Q_Advantage'!O73+'5C1AF_JCFA-Laf'!O73+'5C1W_Willow'!O73+'5C1Z_Lincoln Prep'!O73+'5C1AA_Laurel'!O73+'5C1AB_Apex'!O73+'5C1AC_Smothers'!O73+'5C1AD_Greater'!O73+'5C1R_Iberville'!O73+'5C1N_Delta'!O73+'5C1S_LC Col Prep'!O73+'5C1T_Northeast'!O73+'5C1U_Acadiana Ren'!O73+'5C1I_LA Key'!O73+'5C1V_Laf Ren'!O73+'5C1O_Impact'!O73+'5C1P_Vision'!O73+'5C2_LAVCA'!O73+'5C1H_Southwest'!O73+'5C1G_JS Clark'!O73+'5C1AH_BRUP'!O73+'5C1X_Tangi'!O73+'5C1Y_GEO'!O73+'5C1AI_Harmony'!O73+'5C1AJ_Athlos'!O73+'5C1AG_Collegiate'!O73+'5C1M_GEO Mid'!O73+Placeholder_Tallulah!O73</f>
        <v>0</v>
      </c>
      <c r="P73" s="56">
        <f>'Source Data'!L73</f>
        <v>1736.9410895594988</v>
      </c>
      <c r="Q73" s="74">
        <f>'5C1B_DArbonne'!Q73+'5C1A_Madison'!Q73+'5C1C_Intl High'!Q73+'5C3_UnvView'!Q73+'5C1F_L.C. Charter'!Q73+'5C1E_LFNO'!Q73+'5C1D_NOMMA'!Q73+'5C1AE_Noble Minds'!Q73+'5C1J_Jeff Chamber'!Q73+'5C1Q_Advantage'!Q73+'5C1AF_JCFA-Laf'!Q73+'5C1W_Willow'!Q73+'5C1Z_Lincoln Prep'!Q73+'5C1AA_Laurel'!Q73+'5C1AB_Apex'!Q73+'5C1AC_Smothers'!Q73+'5C1AD_Greater'!Q73+'5C1R_Iberville'!Q73+'5C1N_Delta'!Q73+'5C1S_LC Col Prep'!Q73+'5C1T_Northeast'!Q73+'5C1U_Acadiana Ren'!Q73+'5C1I_LA Key'!Q73+'5C1V_Laf Ren'!Q73+'5C1O_Impact'!Q73+'5C1P_Vision'!Q73+'5C2_LAVCA'!Q73+'5C1H_Southwest'!Q73+'5C1G_JS Clark'!Q73+'5C1AH_BRUP'!Q73+'5C1X_Tangi'!Q73+'5C1Y_GEO'!Q73+'5C1AI_Harmony'!Q73+'5C1AJ_Athlos'!Q73+'5C1AG_Collegiate'!Q73+'5C1M_GEO Mid'!Q73+Placeholder_Tallulah!Q73</f>
        <v>0</v>
      </c>
      <c r="R73" s="93">
        <f>'5C1B_DArbonne'!R73+'5C1A_Madison'!R73+'5C1C_Intl High'!R73+'5C3_UnvView'!R73+'5C1F_L.C. Charter'!R73+'5C1E_LFNO'!R73+'5C1D_NOMMA'!R73+'5C1AE_Noble Minds'!R73+'5C1J_Jeff Chamber'!R73+'5C1Q_Advantage'!R73+'5C1AF_JCFA-Laf'!R73+'5C1W_Willow'!R73+'5C1Z_Lincoln Prep'!R73+'5C1AA_Laurel'!R73+'5C1AB_Apex'!R73+'5C1AC_Smothers'!R73+'5C1AD_Greater'!R73+'5C1R_Iberville'!R73+'5C1N_Delta'!R73+'5C1S_LC Col Prep'!R73+'5C1T_Northeast'!R73+'5C1U_Acadiana Ren'!R73+'5C1I_LA Key'!R73+'5C1V_Laf Ren'!R73+'5C1O_Impact'!R73+'5C1P_Vision'!R73+'5C2_LAVCA'!R73+'5C1H_Southwest'!R73+'5C1G_JS Clark'!R73+'5C1AH_BRUP'!R73+'5C1X_Tangi'!R73+'5C1Y_GEO'!R73+'5C1AI_Harmony'!R73+'5C1AJ_Athlos'!R73+'5C1AG_Collegiate'!R73+'5C1M_GEO Mid'!R73+Placeholder_Tallulah!R73</f>
        <v>363750</v>
      </c>
      <c r="S73" s="1373">
        <f>'5C3_UnvView'!S73+'5C2_LAVCA'!S73</f>
        <v>15483</v>
      </c>
      <c r="T73" s="56">
        <f>'5C1B_DArbonne'!S73+'5C1A_Madison'!S73+'5C1C_Intl High'!S73+'5C3_UnvView'!T73+'5C1F_L.C. Charter'!S73+'5C1E_LFNO'!S73+'5C1D_NOMMA'!S73+'5C1AE_Noble Minds'!S73+'5C1J_Jeff Chamber'!S73+'5C1Q_Advantage'!S73+'5C1AF_JCFA-Laf'!S73+'5C1W_Willow'!S73+'5C1Z_Lincoln Prep'!S73+'5C1AA_Laurel'!S73+'5C1AB_Apex'!S73+'5C1AC_Smothers'!S73+'5C1AD_Greater'!S73+'5C1R_Iberville'!S73+'5C1N_Delta'!S73+'5C1S_LC Col Prep'!S73+'5C1T_Northeast'!S73+'5C1U_Acadiana Ren'!S73+'5C1I_LA Key'!S73+'5C1V_Laf Ren'!S73+'5C1O_Impact'!S73+'5C1P_Vision'!S73+'5C2_LAVCA'!T73+'5C1H_Southwest'!S73+'5C1G_JS Clark'!S73+'5C1AH_BRUP'!S73+'5C1X_Tangi'!S73+'5C1Y_GEO'!S73+'5C1AI_Harmony'!S73+'5C1AJ_Athlos'!S73+'5C1AG_Collegiate'!S73+'5C1M_GEO Mid'!S73+Placeholder_Tallulah!S73</f>
        <v>0</v>
      </c>
      <c r="U73" s="56">
        <f>'5C1B_DArbonne'!T73+'5C1A_Madison'!T73+'5C1C_Intl High'!T73+'5C3_UnvView'!U73+'5C1F_L.C. Charter'!T73+'5C1E_LFNO'!T73+'5C1D_NOMMA'!T73+'5C1AE_Noble Minds'!T73+'5C1J_Jeff Chamber'!T73+'5C1Q_Advantage'!T73+'5C1AF_JCFA-Laf'!T73+'5C1W_Willow'!T73+'5C1Z_Lincoln Prep'!T73+'5C1AA_Laurel'!T73+'5C1AB_Apex'!T73+'5C1AC_Smothers'!T73+'5C1AD_Greater'!T73+'5C1R_Iberville'!T73+'5C1N_Delta'!T73+'5C1S_LC Col Prep'!T73+'5C1T_Northeast'!T73+'5C1U_Acadiana Ren'!T73+'5C1I_LA Key'!T73+'5C1V_Laf Ren'!T73+'5C1O_Impact'!T73+'5C1P_Vision'!T73+'5C2_LAVCA'!U73+'5C1H_Southwest'!T73+'5C1G_JS Clark'!T73+'5C1AH_BRUP'!T73+'5C1X_Tangi'!T73+'5C1Y_GEO'!T73+'5C1AI_Harmony'!T73+'5C1AJ_Athlos'!T73+'5C1AG_Collegiate'!T73+'5C1M_GEO Mid'!T73+Placeholder_Tallulah!T73</f>
        <v>0</v>
      </c>
      <c r="V73" s="57">
        <f>'5C1B_DArbonne'!U73+'5C1A_Madison'!U73+'5C1C_Intl High'!U73+'5C3_UnvView'!V73+'5C1F_L.C. Charter'!U73+'5C1E_LFNO'!U73+'5C1D_NOMMA'!U73+'5C1AE_Noble Minds'!U73+'5C1J_Jeff Chamber'!U73+'5C1Q_Advantage'!U73+'5C1AF_JCFA-Laf'!U73+'5C1W_Willow'!U73+'5C1Z_Lincoln Prep'!U73+'5C1AA_Laurel'!U73+'5C1AB_Apex'!U73+'5C1AC_Smothers'!U73+'5C1AD_Greater'!U73+'5C1R_Iberville'!U73+'5C1N_Delta'!U73+'5C1S_LC Col Prep'!U73+'5C1T_Northeast'!U73+'5C1U_Acadiana Ren'!U73+'5C1I_LA Key'!U73+'5C1V_Laf Ren'!U73+'5C1O_Impact'!U73+'5C1P_Vision'!U73+'5C2_LAVCA'!V73+'5C1H_Southwest'!U73+'5C1G_JS Clark'!U73+'5C1AH_BRUP'!U73+'5C1X_Tangi'!U73+'5C1Y_GEO'!U73+'5C1AI_Harmony'!U73+'5C1AJ_Athlos'!U73+'5C1AG_Collegiate'!U73+'5C1M_GEO Mid'!U73+Placeholder_Tallulah!U73</f>
        <v>0</v>
      </c>
      <c r="W73" s="93">
        <f>'5C1B_DArbonne'!V73+'5C1A_Madison'!V73+'5C1C_Intl High'!V73+'5C3_UnvView'!W73+'5C1F_L.C. Charter'!V73+'5C1E_LFNO'!V73+'5C1D_NOMMA'!V73+'5C1AE_Noble Minds'!V73+'5C1J_Jeff Chamber'!V73+'5C1Q_Advantage'!V73+'5C1AF_JCFA-Laf'!V73+'5C1W_Willow'!V73+'5C1Z_Lincoln Prep'!V73+'5C1AA_Laurel'!V73+'5C1AB_Apex'!V73+'5C1AC_Smothers'!V73+'5C1AD_Greater'!V73+'5C1R_Iberville'!V73+'5C1N_Delta'!V73+'5C1S_LC Col Prep'!V73+'5C1T_Northeast'!V73+'5C1U_Acadiana Ren'!V73+'5C1I_LA Key'!V73+'5C1V_Laf Ren'!V73+'5C1O_Impact'!V73+'5C1P_Vision'!V73+'5C2_LAVCA'!W73+'5C1H_Southwest'!V73+'5C1G_JS Clark'!V73+'5C1AH_BRUP'!V73+'5C1X_Tangi'!V73+'5C1Y_GEO'!V73+'5C1AI_Harmony'!V73+'5C1AJ_Athlos'!V73+'5C1AG_Collegiate'!V73+'5C1M_GEO Mid'!V73+Placeholder_Tallulah!V73</f>
        <v>0</v>
      </c>
      <c r="X73" s="74">
        <f>'5C1B_DArbonne'!W73+'5C1A_Madison'!W73+'5C1C_Intl High'!W73+'5C3_UnvView'!X73+'5C1F_L.C. Charter'!W73+'5C1E_LFNO'!W73+'5C1D_NOMMA'!W73+'5C1AE_Noble Minds'!W73+'5C1J_Jeff Chamber'!W73+'5C1Q_Advantage'!W73+'5C1AF_JCFA-Laf'!W73+'5C1W_Willow'!W73+'5C1Z_Lincoln Prep'!W73+'5C1AA_Laurel'!W73+'5C1AB_Apex'!W73+'5C1AC_Smothers'!W73+'5C1AD_Greater'!W73+'5C1R_Iberville'!W73+'5C1N_Delta'!W73+'5C1S_LC Col Prep'!W73+'5C1T_Northeast'!W73+'5C1U_Acadiana Ren'!W73+'5C1I_LA Key'!W73+'5C1V_Laf Ren'!W73+'5C1O_Impact'!W73+'5C1P_Vision'!W73+'5C2_LAVCA'!X73+'5C1H_Southwest'!W73+'5C1G_JS Clark'!W73+'5C1AH_BRUP'!W73+'5C1X_Tangi'!W73+'5C1Y_GEO'!W73+'5C1AI_Harmony'!W73+'5C1AJ_Athlos'!W73+'5C1AG_Collegiate'!W73+'5C1M_GEO Mid'!W73+Placeholder_Tallulah!W73</f>
        <v>0</v>
      </c>
      <c r="Y73" s="93">
        <f>'5C1B_DArbonne'!X73+'5C1A_Madison'!X73+'5C1C_Intl High'!X73+'5C3_UnvView'!Y73+'5C1F_L.C. Charter'!X73+'5C1E_LFNO'!X73+'5C1D_NOMMA'!X73+'5C1AE_Noble Minds'!X73+'5C1J_Jeff Chamber'!X73+'5C1Q_Advantage'!X73+'5C1AF_JCFA-Laf'!X73+'5C1W_Willow'!X73+'5C1Z_Lincoln Prep'!X73+'5C1AA_Laurel'!X73+'5C1AB_Apex'!X73+'5C1AC_Smothers'!X73+'5C1AD_Greater'!X73+'5C1R_Iberville'!X73+'5C1N_Delta'!X73+'5C1S_LC Col Prep'!X73+'5C1T_Northeast'!X73+'5C1U_Acadiana Ren'!X73+'5C1I_LA Key'!X73+'5C1V_Laf Ren'!X73+'5C1O_Impact'!X73+'5C1P_Vision'!X73+'5C2_LAVCA'!Y73+'5C1H_Southwest'!X73+'5C1G_JS Clark'!X73+'5C1AH_BRUP'!X73+'5C1X_Tangi'!X73+'5C1Y_GEO'!X73+'5C1AI_Harmony'!X73+'5C1AJ_Athlos'!X73+'5C1AG_Collegiate'!X73+'5C1M_GEO Mid'!X73+Placeholder_Tallulah!X73</f>
        <v>0</v>
      </c>
      <c r="Z73" s="56">
        <f>'5C1B_DArbonne'!Y73+'5C1A_Madison'!Y73+'5C1C_Intl High'!Y73+'5C3_UnvView'!Z73+'5C1F_L.C. Charter'!Y73+'5C1E_LFNO'!Y73+'5C1D_NOMMA'!Y73+'5C1AE_Noble Minds'!Y73+'5C1J_Jeff Chamber'!Y73+'5C1Q_Advantage'!Y73+'5C1AF_JCFA-Laf'!Y73+'5C1W_Willow'!Y73+'5C1Z_Lincoln Prep'!Y73+'5C1AA_Laurel'!Y73+'5C1AB_Apex'!Y73+'5C1AC_Smothers'!Y73+'5C1AD_Greater'!Y73+'5C1R_Iberville'!Y73+'5C1N_Delta'!Y73+'5C1S_LC Col Prep'!Y73+'5C1T_Northeast'!Y73+'5C1U_Acadiana Ren'!Y73+'5C1I_LA Key'!Y73+'5C1V_Laf Ren'!Y73+'5C1O_Impact'!Y73+'5C1P_Vision'!Y73+'5C2_LAVCA'!Z73+'5C1H_Southwest'!Y73+'5C1G_JS Clark'!Y73+'5C1AH_BRUP'!Y73+'5C1X_Tangi'!Y73+'5C1Y_GEO'!Y73+'5C1AI_Harmony'!Y73+'5C1AJ_Athlos'!Y73+'5C1AG_Collegiate'!Y73+'5C1M_GEO Mid'!Y73+Placeholder_Tallulah!Y73</f>
        <v>0</v>
      </c>
      <c r="AA73" s="93">
        <f>'5C1B_DArbonne'!Z73+'5C1A_Madison'!Z73+'5C1C_Intl High'!Z73+'5C3_UnvView'!AA73+'5C1F_L.C. Charter'!Z73+'5C1E_LFNO'!Z73+'5C1D_NOMMA'!Z73+'5C1AE_Noble Minds'!Z73+'5C1J_Jeff Chamber'!Z73+'5C1Q_Advantage'!Z73+'5C1AF_JCFA-Laf'!Z73+'5C1W_Willow'!Z73+'5C1Z_Lincoln Prep'!Z73+'5C1AA_Laurel'!Z73+'5C1AB_Apex'!Z73+'5C1AC_Smothers'!Z73+'5C1AD_Greater'!Z73+'5C1R_Iberville'!Z73+'5C1N_Delta'!Z73+'5C1S_LC Col Prep'!Z73+'5C1T_Northeast'!Z73+'5C1U_Acadiana Ren'!Z73+'5C1I_LA Key'!Z73+'5C1V_Laf Ren'!Z73+'5C1O_Impact'!Z73+'5C1P_Vision'!Z73+'5C2_LAVCA'!AA73+'5C1H_Southwest'!Z73+'5C1G_JS Clark'!Z73+'5C1AH_BRUP'!Z73+'5C1X_Tangi'!Z73+'5C1Y_GEO'!Z73+'5C1AI_Harmony'!Z73+'5C1AJ_Athlos'!Z73+'5C1AG_Collegiate'!Z73+'5C1M_GEO Mid'!Z73+Placeholder_Tallulah!Z73</f>
        <v>0</v>
      </c>
      <c r="AB73" s="56">
        <f>'5C1B_DArbonne'!AA73+'5C1A_Madison'!AA73+'5C1C_Intl High'!AA73+'5C3_UnvView'!AB73+'5C1F_L.C. Charter'!AA73+'5C1E_LFNO'!AA73+'5C1D_NOMMA'!AA73+'5C1AE_Noble Minds'!AA73+'5C1J_Jeff Chamber'!AA73+'5C1Q_Advantage'!AA73+'5C1AF_JCFA-Laf'!AA73+'5C1W_Willow'!AA73+'5C1Z_Lincoln Prep'!AA73+'5C1AA_Laurel'!AA73+'5C1AB_Apex'!AA73+'5C1AC_Smothers'!AA73+'5C1AD_Greater'!AA73+'5C1R_Iberville'!AA73+'5C1N_Delta'!AA73+'5C1S_LC Col Prep'!AA73+'5C1T_Northeast'!AA73+'5C1U_Acadiana Ren'!AA73+'5C1I_LA Key'!AA73+'5C1V_Laf Ren'!AA73+'5C1O_Impact'!AA73+'5C1P_Vision'!AA73+'5C2_LAVCA'!AB73+'5C1H_Southwest'!AA73+'5C1G_JS Clark'!AA73+'5C1AH_BRUP'!AA73+'5C1X_Tangi'!AA73+'5C1Y_GEO'!AA73+'5C1AI_Harmony'!AA73+'5C1AJ_Athlos'!AA73+'5C1AG_Collegiate'!AA73+'5C1M_GEO Mid'!AA73+Placeholder_Tallulah!AA73</f>
        <v>0</v>
      </c>
      <c r="AC73" s="56">
        <f>'5C1B_DArbonne'!AB73+'5C1A_Madison'!AB73+'5C1C_Intl High'!AB73+'5C3_UnvView'!AC73+'5C1F_L.C. Charter'!AB73+'5C1E_LFNO'!AB73+'5C1D_NOMMA'!AB73+'5C1AE_Noble Minds'!AB73+'5C1J_Jeff Chamber'!AB73+'5C1Q_Advantage'!AB73+'5C1AF_JCFA-Laf'!AB73+'5C1W_Willow'!AB73+'5C1Z_Lincoln Prep'!AB73+'5C1AA_Laurel'!AB73+'5C1AB_Apex'!AB73+'5C1AC_Smothers'!AB73+'5C1AD_Greater'!AB73+'5C1R_Iberville'!AB73+'5C1N_Delta'!AB73+'5C1S_LC Col Prep'!AB73+'5C1T_Northeast'!AB73+'5C1U_Acadiana Ren'!AB73+'5C1I_LA Key'!AB73+'5C1V_Laf Ren'!AB73+'5C1O_Impact'!AB73+'5C1P_Vision'!AB73+'5C2_LAVCA'!AC73+'5C1H_Southwest'!AB73+'5C1G_JS Clark'!AB73+'5C1AH_BRUP'!AB73+'5C1X_Tangi'!AB73+'5C1Y_GEO'!AB73+'5C1AI_Harmony'!AB73+'5C1AJ_Athlos'!AB73+'5C1AG_Collegiate'!AB73+'5C1M_GEO Mid'!AB73+Placeholder_Tallulah!AB73</f>
        <v>0</v>
      </c>
      <c r="AD73" s="93">
        <f>'5C1B_DArbonne'!AC73+'5C1A_Madison'!AC73+'5C1C_Intl High'!AC73+'5C3_UnvView'!AD73+'5C1F_L.C. Charter'!AC73+'5C1E_LFNO'!AC73+'5C1D_NOMMA'!AC73+'5C1AE_Noble Minds'!AC73+'5C1J_Jeff Chamber'!AC73+'5C1Q_Advantage'!AC73+'5C1AF_JCFA-Laf'!AC73+'5C1W_Willow'!AC73+'5C1Z_Lincoln Prep'!AC73+'5C1AA_Laurel'!AC73+'5C1AB_Apex'!AC73+'5C1AC_Smothers'!AC73+'5C1AD_Greater'!AC73+'5C1R_Iberville'!AC73+'5C1N_Delta'!AC73+'5C1S_LC Col Prep'!AC73+'5C1T_Northeast'!AC73+'5C1U_Acadiana Ren'!AC73+'5C1I_LA Key'!AC73+'5C1V_Laf Ren'!AC73+'5C1O_Impact'!AC73+'5C1P_Vision'!AC73+'5C2_LAVCA'!AD73+'5C1H_Southwest'!AC73+'5C1G_JS Clark'!AC73+'5C1AH_BRUP'!AC73+'5C1X_Tangi'!AC73+'5C1Y_GEO'!AC73+'5C1AI_Harmony'!AC73+'5C1AJ_Athlos'!AC73+'5C1AG_Collegiate'!AC73+'5C1M_GEO Mid'!AC73+Placeholder_Tallulah!AC73</f>
        <v>0</v>
      </c>
      <c r="AE73" s="97">
        <f>'5C1B_DArbonne'!AD73+'5C1A_Madison'!AD73+'5C1C_Intl High'!AD73+'5C3_UnvView'!AE73+'5C1F_L.C. Charter'!AD73+'5C1E_LFNO'!AD73+'5C1D_NOMMA'!AD73+'5C1AE_Noble Minds'!AD73+'5C1J_Jeff Chamber'!AD73+'5C1Q_Advantage'!AD73+'5C1AF_JCFA-Laf'!AD73+'5C1W_Willow'!AD73+'5C1Z_Lincoln Prep'!AD73+'5C1AA_Laurel'!AD73+'5C1AB_Apex'!AD73+'5C1AC_Smothers'!AD73+'5C1AD_Greater'!AD73+'5C1R_Iberville'!AD73+'5C1N_Delta'!AD73+'5C1S_LC Col Prep'!AD73+'5C1T_Northeast'!AD73+'5C1U_Acadiana Ren'!AD73+'5C1I_LA Key'!AD73+'5C1V_Laf Ren'!AD73+'5C1O_Impact'!AD73+'5C1P_Vision'!AD73+'5C2_LAVCA'!AE73+'5C1H_Southwest'!AD73+'5C1G_JS Clark'!AD73+'5C1AH_BRUP'!AD73+'5C1X_Tangi'!AD73+'5C1Y_GEO'!AD73+'5C1AI_Harmony'!AD73+'5C1AJ_Athlos'!AD73+'5C1AG_Collegiate'!AD73+'5C1M_GEO Mid'!AD73+Placeholder_Tallulah!AD73</f>
        <v>0</v>
      </c>
      <c r="AF73" s="75">
        <f>'Source Data'!N73</f>
        <v>5783</v>
      </c>
      <c r="AG73" s="90">
        <f>'5C1B_DArbonne'!AF73+'5C1A_Madison'!AF73+'5C1C_Intl High'!AF73+'5C3_UnvView'!AG73+'5C1F_L.C. Charter'!AF73+'5C1E_LFNO'!AF73+'5C1D_NOMMA'!AF73+'5C1AE_Noble Minds'!AF73+'5C1J_Jeff Chamber'!AF73+'5C1Q_Advantage'!AF73+'5C1AF_JCFA-Laf'!AF73+'5C1W_Willow'!AF73+'5C1Z_Lincoln Prep'!AF73+'5C1AA_Laurel'!AF73+'5C1AB_Apex'!AF73+'5C1AC_Smothers'!AF73+'5C1AD_Greater'!AF73+'5C1R_Iberville'!AF73+'5C1N_Delta'!AF73+'5C1S_LC Col Prep'!AF73+'5C1T_Northeast'!AF73+'5C1U_Acadiana Ren'!AF73+'5C1I_LA Key'!AF73+'5C1V_Laf Ren'!AF73+'5C1O_Impact'!AF73+'5C1P_Vision'!AF73+'5C2_LAVCA'!AG73+'5C1H_Southwest'!AF73+'5C1G_JS Clark'!AF73+'5C1AH_BRUP'!AF73+'5C1X_Tangi'!AF73+'5C1Y_GEO'!AF73+'5C1AI_Harmony'!AF73+'5C1AJ_Athlos'!AF73+'5C1AG_Collegiate'!AF73+'5C1M_GEO Mid'!AF73+Placeholder_Tallulah!AF73</f>
        <v>0</v>
      </c>
      <c r="AH73" s="319">
        <f>'5C1B_DArbonne'!AG73+'5C1A_Madison'!AG73+'5C1C_Intl High'!AG73+'5C3_UnvView'!AH73+'5C1F_L.C. Charter'!AG73+'5C1E_LFNO'!AG73+'5C1D_NOMMA'!AG73+'5C1AE_Noble Minds'!AG73+'5C1J_Jeff Chamber'!AG73+'5C1Q_Advantage'!AG73+'5C1AF_JCFA-Laf'!AG73+'5C1W_Willow'!AG73+'5C1Z_Lincoln Prep'!AG73+'5C1AA_Laurel'!AG73+'5C1AB_Apex'!AG73+'5C1AC_Smothers'!AG73+'5C1AD_Greater'!AG73+'5C1R_Iberville'!AG73+'5C1N_Delta'!AG73+'5C1S_LC Col Prep'!AG73+'5C1T_Northeast'!AG73+'5C1U_Acadiana Ren'!AG73+'5C1I_LA Key'!AG73+'5C1V_Laf Ren'!AG73+'5C1O_Impact'!AG73+'5C1P_Vision'!AG73+'5C2_LAVCA'!AH73+'5C1H_Southwest'!AG73+'5C1G_JS Clark'!AG73+'5C1AH_BRUP'!AG73+'5C1X_Tangi'!AG73+'5C1Y_GEO'!AG73+'5C1AI_Harmony'!AG73+'5C1AJ_Athlos'!AG73+'5C1AG_Collegiate'!AG73+'5C1M_GEO Mid'!AG73+Placeholder_Tallulah!AG73</f>
        <v>0</v>
      </c>
      <c r="AI73" s="75">
        <f>'5C1B_DArbonne'!AH73+'5C1A_Madison'!AH73+'5C1C_Intl High'!AH73+'5C3_UnvView'!AI73+'5C1F_L.C. Charter'!AH73+'5C1E_LFNO'!AH73+'5C1D_NOMMA'!AH73+'5C1AE_Noble Minds'!AH73+'5C1J_Jeff Chamber'!AH73+'5C1Q_Advantage'!AH73+'5C1AF_JCFA-Laf'!AH73+'5C1W_Willow'!AH73+'5C1Z_Lincoln Prep'!AH73+'5C1AA_Laurel'!AH73+'5C1AB_Apex'!AH73+'5C1AC_Smothers'!AH73+'5C1AD_Greater'!AH73+'5C1R_Iberville'!AH73+'5C1N_Delta'!AH73+'5C1S_LC Col Prep'!AH73+'5C1T_Northeast'!AH73+'5C1U_Acadiana Ren'!AH73+'5C1I_LA Key'!AH73+'5C1V_Laf Ren'!AH73+'5C1O_Impact'!AH73+'5C1P_Vision'!AH73+'5C2_LAVCA'!AI73+'5C1H_Southwest'!AH73+'5C1G_JS Clark'!AH73+'5C1AH_BRUP'!AH73+'5C1X_Tangi'!AH73+'5C1Y_GEO'!AH73+'5C1AI_Harmony'!AH73+'5C1AJ_Athlos'!AH73+'5C1AG_Collegiate'!AH73+'5C1M_GEO Mid'!AH73+Placeholder_Tallulah!AH73</f>
        <v>0</v>
      </c>
      <c r="AJ73" s="319">
        <f>'5C1B_DArbonne'!AI73+'5C1A_Madison'!AI73+'5C1C_Intl High'!AI73+'5C3_UnvView'!AJ73+'5C1F_L.C. Charter'!AI73+'5C1E_LFNO'!AI73+'5C1D_NOMMA'!AI73+'5C1AE_Noble Minds'!AI73+'5C1J_Jeff Chamber'!AI73+'5C1Q_Advantage'!AI73+'5C1AF_JCFA-Laf'!AI73+'5C1W_Willow'!AI73+'5C1Z_Lincoln Prep'!AI73+'5C1AA_Laurel'!AI73+'5C1AB_Apex'!AI73+'5C1AC_Smothers'!AI73+'5C1AD_Greater'!AI73+'5C1R_Iberville'!AI73+'5C1N_Delta'!AI73+'5C1S_LC Col Prep'!AI73+'5C1T_Northeast'!AI73+'5C1U_Acadiana Ren'!AI73+'5C1I_LA Key'!AI73+'5C1V_Laf Ren'!AI73+'5C1O_Impact'!AI73+'5C1P_Vision'!AI73+'5C2_LAVCA'!AJ73+'5C1H_Southwest'!AI73+'5C1G_JS Clark'!AI73+'5C1AH_BRUP'!AI73+'5C1X_Tangi'!AI73+'5C1Y_GEO'!AI73+'5C1AI_Harmony'!AI73+'5C1AJ_Athlos'!AI73+'5C1AG_Collegiate'!AI73+'5C1M_GEO Mid'!AI73+Placeholder_Tallulah!AI73</f>
        <v>0</v>
      </c>
      <c r="AK73" s="77">
        <f>'5C1B_DArbonne'!AJ73+'5C1A_Madison'!AJ73+'5C1C_Intl High'!AJ73+'5C3_UnvView'!AK73+'5C1F_L.C. Charter'!AJ73+'5C1E_LFNO'!AJ73+'5C1D_NOMMA'!AJ73+'5C1AE_Noble Minds'!AJ73+'5C1J_Jeff Chamber'!AJ73+'5C1Q_Advantage'!AJ73+'5C1AF_JCFA-Laf'!AJ73+'5C1W_Willow'!AJ73+'5C1Z_Lincoln Prep'!AJ73+'5C1AA_Laurel'!AJ73+'5C1AB_Apex'!AJ73+'5C1AC_Smothers'!AJ73+'5C1AD_Greater'!AJ73+'5C1R_Iberville'!AJ73+'5C1N_Delta'!AJ73+'5C1S_LC Col Prep'!AJ73+'5C1T_Northeast'!AJ73+'5C1U_Acadiana Ren'!AJ73+'5C1I_LA Key'!AJ73+'5C1V_Laf Ren'!AJ73+'5C1O_Impact'!AJ73+'5C1P_Vision'!AJ73+'5C2_LAVCA'!AK73+'5C1H_Southwest'!AJ73+'5C1G_JS Clark'!AJ73+'5C1AH_BRUP'!AJ73+'5C1X_Tangi'!AJ73+'5C1Y_GEO'!AJ73+'5C1AI_Harmony'!AJ73+'5C1AJ_Athlos'!AJ73+'5C1AG_Collegiate'!AJ73+'5C1M_GEO Mid'!AJ73+Placeholder_Tallulah!AJ73</f>
        <v>0</v>
      </c>
      <c r="AL73" s="76">
        <f>'5C1B_DArbonne'!AK73+'5C1A_Madison'!AK73+'5C1C_Intl High'!AK73+'5C3_UnvView'!AL73+'5C1F_L.C. Charter'!AK73+'5C1E_LFNO'!AK73+'5C1D_NOMMA'!AK73+'5C1AE_Noble Minds'!AK73+'5C1J_Jeff Chamber'!AK73+'5C1Q_Advantage'!AK73+'5C1AF_JCFA-Laf'!AK73+'5C1W_Willow'!AK73+'5C1Z_Lincoln Prep'!AK73+'5C1AA_Laurel'!AK73+'5C1AB_Apex'!AK73+'5C1AC_Smothers'!AK73+'5C1AD_Greater'!AK73+'5C1R_Iberville'!AK73+'5C1N_Delta'!AK73+'5C1S_LC Col Prep'!AK73+'5C1T_Northeast'!AK73+'5C1U_Acadiana Ren'!AK73+'5C1I_LA Key'!AK73+'5C1V_Laf Ren'!AK73+'5C1O_Impact'!AK73+'5C1P_Vision'!AK73+'5C2_LAVCA'!AL73+'5C1H_Southwest'!AK73+'5C1G_JS Clark'!AK73+'5C1AH_BRUP'!AK73+'5C1X_Tangi'!AK73+'5C1Y_GEO'!AK73+'5C1AI_Harmony'!AK73+'5C1AJ_Athlos'!AK73+'5C1AG_Collegiate'!AK73+'5C1M_GEO Mid'!AK73+Placeholder_Tallulah!AK73</f>
        <v>0</v>
      </c>
      <c r="AM73" s="90">
        <f>'5C1B_DArbonne'!AL73+'5C1A_Madison'!AL73+'5C1C_Intl High'!AL73+'5C3_UnvView'!AM73+'5C1F_L.C. Charter'!AL73+'5C1E_LFNO'!AL73+'5C1D_NOMMA'!AL73+'5C1AE_Noble Minds'!AL73+'5C1J_Jeff Chamber'!AL73+'5C1Q_Advantage'!AL73+'5C1AF_JCFA-Laf'!AL73+'5C1W_Willow'!AL73+'5C1Z_Lincoln Prep'!AL73+'5C1AA_Laurel'!AL73+'5C1AB_Apex'!AL73+'5C1AC_Smothers'!AL73+'5C1AD_Greater'!AL73+'5C1R_Iberville'!AL73+'5C1N_Delta'!AL73+'5C1S_LC Col Prep'!AL73+'5C1T_Northeast'!AL73+'5C1U_Acadiana Ren'!AL73+'5C1I_LA Key'!AL73+'5C1V_Laf Ren'!AL73+'5C1O_Impact'!AL73+'5C1P_Vision'!AL73+'5C2_LAVCA'!AM73+'5C1H_Southwest'!AL73+'5C1G_JS Clark'!AL73+'5C1AH_BRUP'!AL73+'5C1X_Tangi'!AL73+'5C1Y_GEO'!AL73+'5C1AI_Harmony'!AL73+'5C1AJ_Athlos'!AL73+'5C1AG_Collegiate'!AL73+'5C1M_GEO Mid'!AL73+Placeholder_Tallulah!AL73</f>
        <v>416375</v>
      </c>
      <c r="AN73" s="79">
        <f>'5C1B_DArbonne'!AM73+'5C1A_Madison'!AM73+'5C1C_Intl High'!AM73+'5C3_UnvView'!AN73+'5C1F_L.C. Charter'!AM73+'5C1E_LFNO'!AM73+'5C1D_NOMMA'!AM73+'5C1AE_Noble Minds'!AM73+'5C1J_Jeff Chamber'!AM73+'5C1Q_Advantage'!AM73+'5C1AF_JCFA-Laf'!AM73+'5C1W_Willow'!AM73+'5C1Z_Lincoln Prep'!AM73+'5C1AA_Laurel'!AM73+'5C1AB_Apex'!AM73+'5C1AC_Smothers'!AM73+'5C1AD_Greater'!AM73+'5C1R_Iberville'!AM73+'5C1N_Delta'!AM73+'5C1S_LC Col Prep'!AM73+'5C1T_Northeast'!AM73+'5C1U_Acadiana Ren'!AM73+'5C1I_LA Key'!AM73+'5C1V_Laf Ren'!AM73+'5C1O_Impact'!AM73+'5C1P_Vision'!AM73+'5C2_LAVCA'!AN73+'5C1H_Southwest'!AM73+'5C1G_JS Clark'!AM73+'5C1AH_BRUP'!AM73+'5C1X_Tangi'!AM73+'5C1Y_GEO'!AM73+'5C1AI_Harmony'!AM73+'5C1AJ_Athlos'!AM73+'5C1AG_Collegiate'!AM73+'5C1M_GEO Mid'!AM73+Placeholder_Tallulah!AM73</f>
        <v>0</v>
      </c>
      <c r="AO73" s="90">
        <f>'5C1B_DArbonne'!AN73+'5C1A_Madison'!AN73+'5C1C_Intl High'!AN73+'5C3_UnvView'!AO73+'5C1F_L.C. Charter'!AN73+'5C1E_LFNO'!AN73+'5C1D_NOMMA'!AN73+'5C1AE_Noble Minds'!AN73+'5C1J_Jeff Chamber'!AN73+'5C1Q_Advantage'!AN73+'5C1AF_JCFA-Laf'!AN73+'5C1W_Willow'!AN73+'5C1Z_Lincoln Prep'!AN73+'5C1AA_Laurel'!AN73+'5C1AB_Apex'!AN73+'5C1AC_Smothers'!AN73+'5C1AD_Greater'!AN73+'5C1R_Iberville'!AN73+'5C1N_Delta'!AN73+'5C1S_LC Col Prep'!AN73+'5C1T_Northeast'!AN73+'5C1U_Acadiana Ren'!AN73+'5C1I_LA Key'!AN73+'5C1V_Laf Ren'!AN73+'5C1O_Impact'!AN73+'5C1P_Vision'!AN73+'5C2_LAVCA'!AO73+'5C1H_Southwest'!AN73+'5C1G_JS Clark'!AN73+'5C1AH_BRUP'!AN73+'5C1X_Tangi'!AN73+'5C1Y_GEO'!AN73+'5C1AI_Harmony'!AN73+'5C1AJ_Athlos'!AN73+'5C1AG_Collegiate'!AN73+'5C1M_GEO Mid'!AN73+Placeholder_Tallulah!AN73</f>
        <v>0</v>
      </c>
      <c r="AP73" s="77">
        <f>'5C1B_DArbonne'!AO73+'5C1A_Madison'!AO73+'5C1C_Intl High'!AO73+'5C3_UnvView'!AP73+'5C1F_L.C. Charter'!AO73+'5C1E_LFNO'!AO73+'5C1D_NOMMA'!AO73+'5C1AE_Noble Minds'!AO73+'5C1J_Jeff Chamber'!AO73+'5C1Q_Advantage'!AO73+'5C1AF_JCFA-Laf'!AO73+'5C1W_Willow'!AO73+'5C1Z_Lincoln Prep'!AO73+'5C1AA_Laurel'!AO73+'5C1AB_Apex'!AO73+'5C1AC_Smothers'!AO73+'5C1AD_Greater'!AO73+'5C1R_Iberville'!AO73+'5C1N_Delta'!AO73+'5C1S_LC Col Prep'!AO73+'5C1T_Northeast'!AO73+'5C1U_Acadiana Ren'!AO73+'5C1I_LA Key'!AO73+'5C1V_Laf Ren'!AO73+'5C1O_Impact'!AO73+'5C1P_Vision'!AO73+'5C2_LAVCA'!AP73+'5C1H_Southwest'!AO73+'5C1G_JS Clark'!AO73+'5C1AH_BRUP'!AO73+'5C1X_Tangi'!AO73+'5C1Y_GEO'!AO73+'5C1AI_Harmony'!AO73+'5C1AJ_Athlos'!AO73+'5C1AG_Collegiate'!AO73+'5C1M_GEO Mid'!AO73+Placeholder_Tallulah!AO73</f>
        <v>-31524</v>
      </c>
      <c r="AQ73" s="90">
        <f>'5C1B_DArbonne'!AP73+'5C1A_Madison'!AP73+'5C1C_Intl High'!AP73+'5C3_UnvView'!AQ73+'5C1F_L.C. Charter'!AP73+'5C1E_LFNO'!AP73+'5C1D_NOMMA'!AP73+'5C1AE_Noble Minds'!AP73+'5C1J_Jeff Chamber'!AP73+'5C1Q_Advantage'!AP73+'5C1AF_JCFA-Laf'!AP73+'5C1W_Willow'!AP73+'5C1Z_Lincoln Prep'!AP73+'5C1AA_Laurel'!AP73+'5C1AB_Apex'!AP73+'5C1AC_Smothers'!AP73+'5C1AD_Greater'!AP73+'5C1R_Iberville'!AP73+'5C1N_Delta'!AP73+'5C1S_LC Col Prep'!AP73+'5C1T_Northeast'!AP73+'5C1U_Acadiana Ren'!AP73+'5C1I_LA Key'!AP73+'5C1V_Laf Ren'!AP73+'5C1O_Impact'!AP73+'5C1P_Vision'!AP73+'5C2_LAVCA'!AQ73+'5C1H_Southwest'!AP73+'5C1G_JS Clark'!AP73+'5C1AH_BRUP'!AP73+'5C1X_Tangi'!AP73+'5C1Y_GEO'!AP73+'5C1AI_Harmony'!AP73+'5C1AJ_Athlos'!AP73+'5C1AG_Collegiate'!AP73+'5C1M_GEO Mid'!AP73+Placeholder_Tallulah!AP73</f>
        <v>0</v>
      </c>
      <c r="AR73" s="77">
        <f>'5C1B_DArbonne'!AQ73+'5C1A_Madison'!AQ73+'5C1C_Intl High'!AQ73+'5C3_UnvView'!AR73+'5C1F_L.C. Charter'!AQ73+'5C1E_LFNO'!AQ73+'5C1D_NOMMA'!AQ73+'5C1AE_Noble Minds'!AQ73+'5C1J_Jeff Chamber'!AQ73+'5C1Q_Advantage'!AQ73+'5C1AF_JCFA-Laf'!AQ73+'5C1W_Willow'!AQ73+'5C1Z_Lincoln Prep'!AQ73+'5C1AA_Laurel'!AQ73+'5C1AB_Apex'!AQ73+'5C1AC_Smothers'!AQ73+'5C1AD_Greater'!AQ73+'5C1R_Iberville'!AQ73+'5C1N_Delta'!AQ73+'5C1S_LC Col Prep'!AQ73+'5C1T_Northeast'!AQ73+'5C1U_Acadiana Ren'!AQ73+'5C1I_LA Key'!AQ73+'5C1V_Laf Ren'!AQ73+'5C1O_Impact'!AQ73+'5C1P_Vision'!AQ73+'5C2_LAVCA'!AR73+'5C1H_Southwest'!AQ73+'5C1G_JS Clark'!AQ73+'5C1AH_BRUP'!AQ73+'5C1X_Tangi'!AQ73+'5C1Y_GEO'!AQ73+'5C1AI_Harmony'!AQ73+'5C1AJ_Athlos'!AQ73+'5C1AG_Collegiate'!AQ73+'5C1M_GEO Mid'!AQ73+Placeholder_Tallulah!AQ73</f>
        <v>0</v>
      </c>
      <c r="AS73" s="77">
        <f>'5C1B_DArbonne'!AR73+'5C1A_Madison'!AR73+'5C1C_Intl High'!AR73+'5C3_UnvView'!AS73+'5C1F_L.C. Charter'!AR73+'5C1E_LFNO'!AR73+'5C1D_NOMMA'!AR73+'5C1AE_Noble Minds'!AR73+'5C1J_Jeff Chamber'!AR73+'5C1Q_Advantage'!AR73+'5C1AF_JCFA-Laf'!AR73+'5C1W_Willow'!AR73+'5C1Z_Lincoln Prep'!AR73+'5C1AA_Laurel'!AR73+'5C1AB_Apex'!AR73+'5C1AC_Smothers'!AR73+'5C1AD_Greater'!AR73+'5C1R_Iberville'!AR73+'5C1N_Delta'!AR73+'5C1S_LC Col Prep'!AR73+'5C1T_Northeast'!AR73+'5C1U_Acadiana Ren'!AR73+'5C1I_LA Key'!AR73+'5C1V_Laf Ren'!AR73+'5C1O_Impact'!AR73+'5C1P_Vision'!AR73+'5C2_LAVCA'!AS73+'5C1H_Southwest'!AR73+'5C1G_JS Clark'!AR73+'5C1AH_BRUP'!AR73+'5C1X_Tangi'!AR73+'5C1Y_GEO'!AR73+'5C1AI_Harmony'!AR73+'5C1AJ_Athlos'!AR73+'5C1AG_Collegiate'!AR73+'5C1M_GEO Mid'!AR73+Placeholder_Tallulah!AR73</f>
        <v>0</v>
      </c>
      <c r="AT73" s="90">
        <f>'5C1B_DArbonne'!AS73+'5C1A_Madison'!AS73+'5C1C_Intl High'!AS73+'5C3_UnvView'!AT73+'5C1F_L.C. Charter'!AS73+'5C1E_LFNO'!AS73+'5C1D_NOMMA'!AS73+'5C1AE_Noble Minds'!AS73+'5C1J_Jeff Chamber'!AS73+'5C1Q_Advantage'!AS73+'5C1AF_JCFA-Laf'!AS73+'5C1W_Willow'!AS73+'5C1Z_Lincoln Prep'!AS73+'5C1AA_Laurel'!AS73+'5C1AB_Apex'!AS73+'5C1AC_Smothers'!AS73+'5C1AD_Greater'!AS73+'5C1R_Iberville'!AS73+'5C1N_Delta'!AS73+'5C1S_LC Col Prep'!AS73+'5C1T_Northeast'!AS73+'5C1U_Acadiana Ren'!AS73+'5C1I_LA Key'!AS73+'5C1V_Laf Ren'!AS73+'5C1O_Impact'!AS73+'5C1P_Vision'!AS73+'5C2_LAVCA'!AT73+'5C1H_Southwest'!AS73+'5C1G_JS Clark'!AS73+'5C1AH_BRUP'!AS73+'5C1X_Tangi'!AS73+'5C1Y_GEO'!AS73+'5C1AI_Harmony'!AS73+'5C1AJ_Athlos'!AS73+'5C1AG_Collegiate'!AS73+'5C1M_GEO Mid'!AS73+Placeholder_Tallulah!AS73</f>
        <v>38745</v>
      </c>
      <c r="AU73" s="78">
        <f t="shared" si="5"/>
        <v>0</v>
      </c>
      <c r="AV73" s="87">
        <f t="shared" si="6"/>
        <v>38745</v>
      </c>
      <c r="AW73" s="189"/>
      <c r="AX73" s="84" t="e">
        <f>'5C1B_DArbonne'!AU73+'5C1A_Madison'!AU73+'5C1C_Intl High'!AU73+'5C3_UnvView'!AV73+'5C1F_L.C. Charter'!AU73+'5C1E_LFNO'!AU73+'5C1D_NOMMA'!AU73+'5C1AE_Noble Minds'!AU73+'5C1J_Jeff Chamber'!AU73+'5C1Q_Advantage'!AU73+'5C1AF_JCFA-Laf'!AU73+'5C1W_Willow'!AU73+'5C1Z_Lincoln Prep'!AU73+'5C1AA_Laurel'!AU73+'5C1AB_Apex'!AU73+'5C1AC_Smothers'!AU73+'5C1AD_Greater'!AU73+'5C1R_Iberville'!AU73+'5C1N_Delta'!AU73+'5C1S_LC Col Prep'!AU73+'5C1T_Northeast'!AU73+'5C1U_Acadiana Ren'!AU73+'5C1I_LA Key'!AU73+'5C1V_Laf Ren'!AU73+'5C1O_Impact'!AU73+'5C1P_Vision'!AU73+'5C2_LAVCA'!AV73+'5C1H_Southwest'!AU73+'5C1G_JS Clark'!AU73+'5C1AH_BRUP'!AU73+'5C1X_Tangi'!AU73+'5C1Y_GEO'!AU73+'5C1AI_Harmony'!AU73+'5C1AJ_Athlos'!AU73+'5C1AG_Collegiate'!AU73+'5C1M_GEO Mid'!AU73+Placeholder_Tallulah!#REF!</f>
        <v>#REF!</v>
      </c>
      <c r="AY73" s="84">
        <f t="shared" si="7"/>
        <v>0</v>
      </c>
      <c r="AZ73" s="84" t="e">
        <f>AY73-AX73</f>
        <v>#REF!</v>
      </c>
    </row>
    <row r="74" spans="1:52" ht="16.149999999999999" customHeight="1" x14ac:dyDescent="0.2">
      <c r="A74" s="54">
        <v>68</v>
      </c>
      <c r="B74" s="55" t="s">
        <v>3</v>
      </c>
      <c r="C74" s="319">
        <f>'5C1B_DArbonne'!C74+'5C1A_Madison'!C74+'5C1C_Intl High'!C74+'5C3_UnvView'!C74+'5C1F_L.C. Charter'!C74+'5C1E_LFNO'!C74+'5C1D_NOMMA'!C74+'5C1AE_Noble Minds'!C74+'5C1J_Jeff Chamber'!C74+'5C1Q_Advantage'!C74+'5C1AF_JCFA-Laf'!C74+'5C1W_Willow'!C74+'5C1Z_Lincoln Prep'!C74+'5C1AA_Laurel'!C74+'5C1AB_Apex'!C74+'5C1AC_Smothers'!C74+'5C1AD_Greater'!C74+'5C1R_Iberville'!C74+'5C1N_Delta'!C74+'5C1S_LC Col Prep'!C74+'5C1T_Northeast'!C74+'5C1U_Acadiana Ren'!C74+'5C1I_LA Key'!C74+'5C1V_Laf Ren'!C74+'5C1O_Impact'!C74+'5C1P_Vision'!C74+'5C2_LAVCA'!C74+'5C1H_Southwest'!C74+'5C1G_JS Clark'!C74+'5C1AH_BRUP'!C74+'5C1X_Tangi'!C74+'5C1Y_GEO'!C74+'5C1AI_Harmony'!C74+'5C1AJ_Athlos'!C74+'5C1AG_Collegiate'!C74+'5C1M_GEO Mid'!C74+Placeholder_Tallulah!C74</f>
        <v>0</v>
      </c>
      <c r="D74" s="56">
        <f>'Source Data'!H74</f>
        <v>5487.462001896216</v>
      </c>
      <c r="E74" s="74">
        <f>'5C1B_DArbonne'!E74+'5C1A_Madison'!E74+'5C1C_Intl High'!E74+'5C3_UnvView'!E74+'5C1F_L.C. Charter'!E74+'5C1E_LFNO'!E74+'5C1D_NOMMA'!E74+'5C1AE_Noble Minds'!E74+'5C1J_Jeff Chamber'!E74+'5C1Q_Advantage'!E74+'5C1AF_JCFA-Laf'!E74+'5C1W_Willow'!E74+'5C1Z_Lincoln Prep'!E74+'5C1AA_Laurel'!E74+'5C1AB_Apex'!E74+'5C1AC_Smothers'!E74+'5C1AD_Greater'!E74+'5C1R_Iberville'!E74+'5C1N_Delta'!E74+'5C1S_LC Col Prep'!E74+'5C1T_Northeast'!E74+'5C1U_Acadiana Ren'!E74+'5C1I_LA Key'!E74+'5C1V_Laf Ren'!E74+'5C1O_Impact'!E74+'5C1P_Vision'!E74+'5C2_LAVCA'!E74+'5C1H_Southwest'!E74+'5C1G_JS Clark'!E74+'5C1AH_BRUP'!E74+'5C1X_Tangi'!E74+'5C1Y_GEO'!E74+'5C1AI_Harmony'!E74+'5C1AJ_Athlos'!E74+'5C1AG_Collegiate'!E74+'5C1M_GEO Mid'!E74+Placeholder_Tallulah!E74</f>
        <v>0</v>
      </c>
      <c r="F74" s="337">
        <f>'5C1B_DArbonne'!F74+'5C1A_Madison'!F74+'5C1C_Intl High'!F74+'5C3_UnvView'!F74+'5C1F_L.C. Charter'!F74+'5C1E_LFNO'!F74+'5C1D_NOMMA'!F74+'5C1AE_Noble Minds'!F74+'5C1J_Jeff Chamber'!F74+'5C1Q_Advantage'!F74+'5C1AF_JCFA-Laf'!F74+'5C1W_Willow'!F74+'5C1Z_Lincoln Prep'!F74+'5C1AA_Laurel'!F74+'5C1AB_Apex'!F74+'5C1AC_Smothers'!F74+'5C1AD_Greater'!F74+'5C1R_Iberville'!F74+'5C1N_Delta'!F74+'5C1S_LC Col Prep'!F74+'5C1T_Northeast'!F74+'5C1U_Acadiana Ren'!F74+'5C1I_LA Key'!F74+'5C1V_Laf Ren'!F74+'5C1O_Impact'!F74+'5C1P_Vision'!F74+'5C2_LAVCA'!F74+'5C1H_Southwest'!F74+'5C1G_JS Clark'!F74+'5C1AH_BRUP'!F74+'5C1X_Tangi'!F74+'5C1Y_GEO'!F74+'5C1AI_Harmony'!F74+'5C1AJ_Athlos'!F74+'5C1AG_Collegiate'!F74+'5C1M_GEO Mid'!F74+Placeholder_Tallulah!F74</f>
        <v>0</v>
      </c>
      <c r="G74" s="56">
        <f>'Source Data'!I74</f>
        <v>713.42471435529035</v>
      </c>
      <c r="H74" s="74">
        <f>'5C1B_DArbonne'!H74+'5C1A_Madison'!H74+'5C1C_Intl High'!H74+'5C3_UnvView'!H74+'5C1F_L.C. Charter'!H74+'5C1E_LFNO'!H74+'5C1D_NOMMA'!H74+'5C1AE_Noble Minds'!H74+'5C1J_Jeff Chamber'!H74+'5C1Q_Advantage'!H74+'5C1AF_JCFA-Laf'!H74+'5C1W_Willow'!H74+'5C1Z_Lincoln Prep'!H74+'5C1AA_Laurel'!H74+'5C1AB_Apex'!H74+'5C1AC_Smothers'!H74+'5C1AD_Greater'!H74+'5C1R_Iberville'!H74+'5C1N_Delta'!H74+'5C1S_LC Col Prep'!H74+'5C1T_Northeast'!H74+'5C1U_Acadiana Ren'!H74+'5C1I_LA Key'!H74+'5C1V_Laf Ren'!H74+'5C1O_Impact'!H74+'5C1P_Vision'!H74+'5C2_LAVCA'!H74+'5C1H_Southwest'!H74+'5C1G_JS Clark'!H74+'5C1AH_BRUP'!H74+'5C1X_Tangi'!H74+'5C1Y_GEO'!H74+'5C1AI_Harmony'!H74+'5C1AJ_Athlos'!H74+'5C1AG_Collegiate'!H74+'5C1M_GEO Mid'!H74+Placeholder_Tallulah!H74</f>
        <v>0</v>
      </c>
      <c r="I74" s="337">
        <f>'5C1B_DArbonne'!I74+'5C1A_Madison'!I74+'5C1C_Intl High'!I74+'5C3_UnvView'!I74+'5C1F_L.C. Charter'!I74+'5C1E_LFNO'!I74+'5C1D_NOMMA'!I74+'5C1AE_Noble Minds'!I74+'5C1J_Jeff Chamber'!I74+'5C1Q_Advantage'!I74+'5C1AF_JCFA-Laf'!I74+'5C1W_Willow'!I74+'5C1Z_Lincoln Prep'!I74+'5C1AA_Laurel'!I74+'5C1AB_Apex'!I74+'5C1AC_Smothers'!I74+'5C1AD_Greater'!I74+'5C1R_Iberville'!I74+'5C1N_Delta'!I74+'5C1S_LC Col Prep'!I74+'5C1T_Northeast'!I74+'5C1U_Acadiana Ren'!I74+'5C1I_LA Key'!I74+'5C1V_Laf Ren'!I74+'5C1O_Impact'!I74+'5C1P_Vision'!I74+'5C2_LAVCA'!I74+'5C1H_Southwest'!I74+'5C1G_JS Clark'!I74+'5C1AH_BRUP'!I74+'5C1X_Tangi'!I74+'5C1Y_GEO'!I74+'5C1AI_Harmony'!I74+'5C1AJ_Athlos'!I74+'5C1AG_Collegiate'!I74+'5C1M_GEO Mid'!I74+Placeholder_Tallulah!I74</f>
        <v>0</v>
      </c>
      <c r="J74" s="56">
        <f>'Source Data'!J74</f>
        <v>194.5703766423519</v>
      </c>
      <c r="K74" s="74">
        <f>'5C1B_DArbonne'!K74+'5C1A_Madison'!K74+'5C1C_Intl High'!K74+'5C3_UnvView'!K74+'5C1F_L.C. Charter'!K74+'5C1E_LFNO'!K74+'5C1D_NOMMA'!K74+'5C1AE_Noble Minds'!K74+'5C1J_Jeff Chamber'!K74+'5C1Q_Advantage'!K74+'5C1AF_JCFA-Laf'!K74+'5C1W_Willow'!K74+'5C1Z_Lincoln Prep'!K74+'5C1AA_Laurel'!K74+'5C1AB_Apex'!K74+'5C1AC_Smothers'!K74+'5C1AD_Greater'!K74+'5C1R_Iberville'!K74+'5C1N_Delta'!K74+'5C1S_LC Col Prep'!K74+'5C1T_Northeast'!K74+'5C1U_Acadiana Ren'!K74+'5C1I_LA Key'!K74+'5C1V_Laf Ren'!K74+'5C1O_Impact'!K74+'5C1P_Vision'!K74+'5C2_LAVCA'!K74+'5C1H_Southwest'!K74+'5C1G_JS Clark'!K74+'5C1AH_BRUP'!K74+'5C1X_Tangi'!K74+'5C1Y_GEO'!K74+'5C1AI_Harmony'!K74+'5C1AJ_Athlos'!K74+'5C1AG_Collegiate'!K74+'5C1M_GEO Mid'!K74+Placeholder_Tallulah!K74</f>
        <v>0</v>
      </c>
      <c r="L74" s="337">
        <f>'5C1B_DArbonne'!L74+'5C1A_Madison'!L74+'5C1C_Intl High'!L74+'5C3_UnvView'!L74+'5C1F_L.C. Charter'!L74+'5C1E_LFNO'!L74+'5C1D_NOMMA'!L74+'5C1AE_Noble Minds'!L74+'5C1J_Jeff Chamber'!L74+'5C1Q_Advantage'!L74+'5C1AF_JCFA-Laf'!L74+'5C1W_Willow'!L74+'5C1Z_Lincoln Prep'!L74+'5C1AA_Laurel'!L74+'5C1AB_Apex'!L74+'5C1AC_Smothers'!L74+'5C1AD_Greater'!L74+'5C1R_Iberville'!L74+'5C1N_Delta'!L74+'5C1S_LC Col Prep'!L74+'5C1T_Northeast'!L74+'5C1U_Acadiana Ren'!L74+'5C1I_LA Key'!L74+'5C1V_Laf Ren'!L74+'5C1O_Impact'!L74+'5C1P_Vision'!L74+'5C2_LAVCA'!L74+'5C1H_Southwest'!L74+'5C1G_JS Clark'!L74+'5C1AH_BRUP'!L74+'5C1X_Tangi'!L74+'5C1Y_GEO'!L74+'5C1AI_Harmony'!L74+'5C1AJ_Athlos'!L74+'5C1AG_Collegiate'!L74+'5C1M_GEO Mid'!L74+Placeholder_Tallulah!L74</f>
        <v>0</v>
      </c>
      <c r="M74" s="56">
        <f>'Source Data'!K74</f>
        <v>4864.2594160587978</v>
      </c>
      <c r="N74" s="74">
        <f>'5C1B_DArbonne'!N74+'5C1A_Madison'!N74+'5C1C_Intl High'!N74+'5C3_UnvView'!N74+'5C1F_L.C. Charter'!N74+'5C1E_LFNO'!N74+'5C1D_NOMMA'!N74+'5C1AE_Noble Minds'!N74+'5C1J_Jeff Chamber'!N74+'5C1Q_Advantage'!N74+'5C1AF_JCFA-Laf'!N74+'5C1W_Willow'!N74+'5C1Z_Lincoln Prep'!N74+'5C1AA_Laurel'!N74+'5C1AB_Apex'!N74+'5C1AC_Smothers'!N74+'5C1AD_Greater'!N74+'5C1R_Iberville'!N74+'5C1N_Delta'!N74+'5C1S_LC Col Prep'!N74+'5C1T_Northeast'!N74+'5C1U_Acadiana Ren'!N74+'5C1I_LA Key'!N74+'5C1V_Laf Ren'!N74+'5C1O_Impact'!N74+'5C1P_Vision'!N74+'5C2_LAVCA'!N74+'5C1H_Southwest'!N74+'5C1G_JS Clark'!N74+'5C1AH_BRUP'!N74+'5C1X_Tangi'!N74+'5C1Y_GEO'!N74+'5C1AI_Harmony'!N74+'5C1AJ_Athlos'!N74+'5C1AG_Collegiate'!N74+'5C1M_GEO Mid'!N74+Placeholder_Tallulah!N74</f>
        <v>0</v>
      </c>
      <c r="O74" s="337">
        <f>'5C1B_DArbonne'!O74+'5C1A_Madison'!O74+'5C1C_Intl High'!O74+'5C3_UnvView'!O74+'5C1F_L.C. Charter'!O74+'5C1E_LFNO'!O74+'5C1D_NOMMA'!O74+'5C1AE_Noble Minds'!O74+'5C1J_Jeff Chamber'!O74+'5C1Q_Advantage'!O74+'5C1AF_JCFA-Laf'!O74+'5C1W_Willow'!O74+'5C1Z_Lincoln Prep'!O74+'5C1AA_Laurel'!O74+'5C1AB_Apex'!O74+'5C1AC_Smothers'!O74+'5C1AD_Greater'!O74+'5C1R_Iberville'!O74+'5C1N_Delta'!O74+'5C1S_LC Col Prep'!O74+'5C1T_Northeast'!O74+'5C1U_Acadiana Ren'!O74+'5C1I_LA Key'!O74+'5C1V_Laf Ren'!O74+'5C1O_Impact'!O74+'5C1P_Vision'!O74+'5C2_LAVCA'!O74+'5C1H_Southwest'!O74+'5C1G_JS Clark'!O74+'5C1AH_BRUP'!O74+'5C1X_Tangi'!O74+'5C1Y_GEO'!O74+'5C1AI_Harmony'!O74+'5C1AJ_Athlos'!O74+'5C1AG_Collegiate'!O74+'5C1M_GEO Mid'!O74+Placeholder_Tallulah!O74</f>
        <v>0</v>
      </c>
      <c r="P74" s="56">
        <f>'Source Data'!L74</f>
        <v>1945.703766423519</v>
      </c>
      <c r="Q74" s="74">
        <f>'5C1B_DArbonne'!Q74+'5C1A_Madison'!Q74+'5C1C_Intl High'!Q74+'5C3_UnvView'!Q74+'5C1F_L.C. Charter'!Q74+'5C1E_LFNO'!Q74+'5C1D_NOMMA'!Q74+'5C1AE_Noble Minds'!Q74+'5C1J_Jeff Chamber'!Q74+'5C1Q_Advantage'!Q74+'5C1AF_JCFA-Laf'!Q74+'5C1W_Willow'!Q74+'5C1Z_Lincoln Prep'!Q74+'5C1AA_Laurel'!Q74+'5C1AB_Apex'!Q74+'5C1AC_Smothers'!Q74+'5C1AD_Greater'!Q74+'5C1R_Iberville'!Q74+'5C1N_Delta'!Q74+'5C1S_LC Col Prep'!Q74+'5C1T_Northeast'!Q74+'5C1U_Acadiana Ren'!Q74+'5C1I_LA Key'!Q74+'5C1V_Laf Ren'!Q74+'5C1O_Impact'!Q74+'5C1P_Vision'!Q74+'5C2_LAVCA'!Q74+'5C1H_Southwest'!Q74+'5C1G_JS Clark'!Q74+'5C1AH_BRUP'!Q74+'5C1X_Tangi'!Q74+'5C1Y_GEO'!Q74+'5C1AI_Harmony'!Q74+'5C1AJ_Athlos'!Q74+'5C1AG_Collegiate'!Q74+'5C1M_GEO Mid'!Q74+Placeholder_Tallulah!Q74</f>
        <v>0</v>
      </c>
      <c r="R74" s="93">
        <f>'5C1B_DArbonne'!R74+'5C1A_Madison'!R74+'5C1C_Intl High'!R74+'5C3_UnvView'!R74+'5C1F_L.C. Charter'!R74+'5C1E_LFNO'!R74+'5C1D_NOMMA'!R74+'5C1AE_Noble Minds'!R74+'5C1J_Jeff Chamber'!R74+'5C1Q_Advantage'!R74+'5C1AF_JCFA-Laf'!R74+'5C1W_Willow'!R74+'5C1Z_Lincoln Prep'!R74+'5C1AA_Laurel'!R74+'5C1AB_Apex'!R74+'5C1AC_Smothers'!R74+'5C1AD_Greater'!R74+'5C1R_Iberville'!R74+'5C1N_Delta'!R74+'5C1S_LC Col Prep'!R74+'5C1T_Northeast'!R74+'5C1U_Acadiana Ren'!R74+'5C1I_LA Key'!R74+'5C1V_Laf Ren'!R74+'5C1O_Impact'!R74+'5C1P_Vision'!R74+'5C2_LAVCA'!R74+'5C1H_Southwest'!R74+'5C1G_JS Clark'!R74+'5C1AH_BRUP'!R74+'5C1X_Tangi'!R74+'5C1Y_GEO'!R74+'5C1AI_Harmony'!R74+'5C1AJ_Athlos'!R74+'5C1AG_Collegiate'!R74+'5C1M_GEO Mid'!R74+Placeholder_Tallulah!R74</f>
        <v>3591963</v>
      </c>
      <c r="S74" s="1373">
        <f>'5C3_UnvView'!S74+'5C2_LAVCA'!S74</f>
        <v>6877</v>
      </c>
      <c r="T74" s="56">
        <f>'5C1B_DArbonne'!S74+'5C1A_Madison'!S74+'5C1C_Intl High'!S74+'5C3_UnvView'!T74+'5C1F_L.C. Charter'!S74+'5C1E_LFNO'!S74+'5C1D_NOMMA'!S74+'5C1AE_Noble Minds'!S74+'5C1J_Jeff Chamber'!S74+'5C1Q_Advantage'!S74+'5C1AF_JCFA-Laf'!S74+'5C1W_Willow'!S74+'5C1Z_Lincoln Prep'!S74+'5C1AA_Laurel'!S74+'5C1AB_Apex'!S74+'5C1AC_Smothers'!S74+'5C1AD_Greater'!S74+'5C1R_Iberville'!S74+'5C1N_Delta'!S74+'5C1S_LC Col Prep'!S74+'5C1T_Northeast'!S74+'5C1U_Acadiana Ren'!S74+'5C1I_LA Key'!S74+'5C1V_Laf Ren'!S74+'5C1O_Impact'!S74+'5C1P_Vision'!S74+'5C2_LAVCA'!T74+'5C1H_Southwest'!S74+'5C1G_JS Clark'!S74+'5C1AH_BRUP'!S74+'5C1X_Tangi'!S74+'5C1Y_GEO'!S74+'5C1AI_Harmony'!S74+'5C1AJ_Athlos'!S74+'5C1AG_Collegiate'!S74+'5C1M_GEO Mid'!S74+Placeholder_Tallulah!S74</f>
        <v>0</v>
      </c>
      <c r="U74" s="56">
        <f>'5C1B_DArbonne'!T74+'5C1A_Madison'!T74+'5C1C_Intl High'!T74+'5C3_UnvView'!U74+'5C1F_L.C. Charter'!T74+'5C1E_LFNO'!T74+'5C1D_NOMMA'!T74+'5C1AE_Noble Minds'!T74+'5C1J_Jeff Chamber'!T74+'5C1Q_Advantage'!T74+'5C1AF_JCFA-Laf'!T74+'5C1W_Willow'!T74+'5C1Z_Lincoln Prep'!T74+'5C1AA_Laurel'!T74+'5C1AB_Apex'!T74+'5C1AC_Smothers'!T74+'5C1AD_Greater'!T74+'5C1R_Iberville'!T74+'5C1N_Delta'!T74+'5C1S_LC Col Prep'!T74+'5C1T_Northeast'!T74+'5C1U_Acadiana Ren'!T74+'5C1I_LA Key'!T74+'5C1V_Laf Ren'!T74+'5C1O_Impact'!T74+'5C1P_Vision'!T74+'5C2_LAVCA'!U74+'5C1H_Southwest'!T74+'5C1G_JS Clark'!T74+'5C1AH_BRUP'!T74+'5C1X_Tangi'!T74+'5C1Y_GEO'!T74+'5C1AI_Harmony'!T74+'5C1AJ_Athlos'!T74+'5C1AG_Collegiate'!T74+'5C1M_GEO Mid'!T74+Placeholder_Tallulah!T74</f>
        <v>0</v>
      </c>
      <c r="V74" s="57">
        <f>'5C1B_DArbonne'!U74+'5C1A_Madison'!U74+'5C1C_Intl High'!U74+'5C3_UnvView'!V74+'5C1F_L.C. Charter'!U74+'5C1E_LFNO'!U74+'5C1D_NOMMA'!U74+'5C1AE_Noble Minds'!U74+'5C1J_Jeff Chamber'!U74+'5C1Q_Advantage'!U74+'5C1AF_JCFA-Laf'!U74+'5C1W_Willow'!U74+'5C1Z_Lincoln Prep'!U74+'5C1AA_Laurel'!U74+'5C1AB_Apex'!U74+'5C1AC_Smothers'!U74+'5C1AD_Greater'!U74+'5C1R_Iberville'!U74+'5C1N_Delta'!U74+'5C1S_LC Col Prep'!U74+'5C1T_Northeast'!U74+'5C1U_Acadiana Ren'!U74+'5C1I_LA Key'!U74+'5C1V_Laf Ren'!U74+'5C1O_Impact'!U74+'5C1P_Vision'!U74+'5C2_LAVCA'!V74+'5C1H_Southwest'!U74+'5C1G_JS Clark'!U74+'5C1AH_BRUP'!U74+'5C1X_Tangi'!U74+'5C1Y_GEO'!U74+'5C1AI_Harmony'!U74+'5C1AJ_Athlos'!U74+'5C1AG_Collegiate'!U74+'5C1M_GEO Mid'!U74+Placeholder_Tallulah!U74</f>
        <v>0</v>
      </c>
      <c r="W74" s="93">
        <f>'5C1B_DArbonne'!V74+'5C1A_Madison'!V74+'5C1C_Intl High'!V74+'5C3_UnvView'!W74+'5C1F_L.C. Charter'!V74+'5C1E_LFNO'!V74+'5C1D_NOMMA'!V74+'5C1AE_Noble Minds'!V74+'5C1J_Jeff Chamber'!V74+'5C1Q_Advantage'!V74+'5C1AF_JCFA-Laf'!V74+'5C1W_Willow'!V74+'5C1Z_Lincoln Prep'!V74+'5C1AA_Laurel'!V74+'5C1AB_Apex'!V74+'5C1AC_Smothers'!V74+'5C1AD_Greater'!V74+'5C1R_Iberville'!V74+'5C1N_Delta'!V74+'5C1S_LC Col Prep'!V74+'5C1T_Northeast'!V74+'5C1U_Acadiana Ren'!V74+'5C1I_LA Key'!V74+'5C1V_Laf Ren'!V74+'5C1O_Impact'!V74+'5C1P_Vision'!V74+'5C2_LAVCA'!W74+'5C1H_Southwest'!V74+'5C1G_JS Clark'!V74+'5C1AH_BRUP'!V74+'5C1X_Tangi'!V74+'5C1Y_GEO'!V74+'5C1AI_Harmony'!V74+'5C1AJ_Athlos'!V74+'5C1AG_Collegiate'!V74+'5C1M_GEO Mid'!V74+Placeholder_Tallulah!V74</f>
        <v>0</v>
      </c>
      <c r="X74" s="74">
        <f>'5C1B_DArbonne'!W74+'5C1A_Madison'!W74+'5C1C_Intl High'!W74+'5C3_UnvView'!X74+'5C1F_L.C. Charter'!W74+'5C1E_LFNO'!W74+'5C1D_NOMMA'!W74+'5C1AE_Noble Minds'!W74+'5C1J_Jeff Chamber'!W74+'5C1Q_Advantage'!W74+'5C1AF_JCFA-Laf'!W74+'5C1W_Willow'!W74+'5C1Z_Lincoln Prep'!W74+'5C1AA_Laurel'!W74+'5C1AB_Apex'!W74+'5C1AC_Smothers'!W74+'5C1AD_Greater'!W74+'5C1R_Iberville'!W74+'5C1N_Delta'!W74+'5C1S_LC Col Prep'!W74+'5C1T_Northeast'!W74+'5C1U_Acadiana Ren'!W74+'5C1I_LA Key'!W74+'5C1V_Laf Ren'!W74+'5C1O_Impact'!W74+'5C1P_Vision'!W74+'5C2_LAVCA'!X74+'5C1H_Southwest'!W74+'5C1G_JS Clark'!W74+'5C1AH_BRUP'!W74+'5C1X_Tangi'!W74+'5C1Y_GEO'!W74+'5C1AI_Harmony'!W74+'5C1AJ_Athlos'!W74+'5C1AG_Collegiate'!W74+'5C1M_GEO Mid'!W74+Placeholder_Tallulah!W74</f>
        <v>0</v>
      </c>
      <c r="Y74" s="93">
        <f>'5C1B_DArbonne'!X74+'5C1A_Madison'!X74+'5C1C_Intl High'!X74+'5C3_UnvView'!Y74+'5C1F_L.C. Charter'!X74+'5C1E_LFNO'!X74+'5C1D_NOMMA'!X74+'5C1AE_Noble Minds'!X74+'5C1J_Jeff Chamber'!X74+'5C1Q_Advantage'!X74+'5C1AF_JCFA-Laf'!X74+'5C1W_Willow'!X74+'5C1Z_Lincoln Prep'!X74+'5C1AA_Laurel'!X74+'5C1AB_Apex'!X74+'5C1AC_Smothers'!X74+'5C1AD_Greater'!X74+'5C1R_Iberville'!X74+'5C1N_Delta'!X74+'5C1S_LC Col Prep'!X74+'5C1T_Northeast'!X74+'5C1U_Acadiana Ren'!X74+'5C1I_LA Key'!X74+'5C1V_Laf Ren'!X74+'5C1O_Impact'!X74+'5C1P_Vision'!X74+'5C2_LAVCA'!Y74+'5C1H_Southwest'!X74+'5C1G_JS Clark'!X74+'5C1AH_BRUP'!X74+'5C1X_Tangi'!X74+'5C1Y_GEO'!X74+'5C1AI_Harmony'!X74+'5C1AJ_Athlos'!X74+'5C1AG_Collegiate'!X74+'5C1M_GEO Mid'!X74+Placeholder_Tallulah!X74</f>
        <v>0</v>
      </c>
      <c r="Z74" s="56">
        <f>'5C1B_DArbonne'!Y74+'5C1A_Madison'!Y74+'5C1C_Intl High'!Y74+'5C3_UnvView'!Z74+'5C1F_L.C. Charter'!Y74+'5C1E_LFNO'!Y74+'5C1D_NOMMA'!Y74+'5C1AE_Noble Minds'!Y74+'5C1J_Jeff Chamber'!Y74+'5C1Q_Advantage'!Y74+'5C1AF_JCFA-Laf'!Y74+'5C1W_Willow'!Y74+'5C1Z_Lincoln Prep'!Y74+'5C1AA_Laurel'!Y74+'5C1AB_Apex'!Y74+'5C1AC_Smothers'!Y74+'5C1AD_Greater'!Y74+'5C1R_Iberville'!Y74+'5C1N_Delta'!Y74+'5C1S_LC Col Prep'!Y74+'5C1T_Northeast'!Y74+'5C1U_Acadiana Ren'!Y74+'5C1I_LA Key'!Y74+'5C1V_Laf Ren'!Y74+'5C1O_Impact'!Y74+'5C1P_Vision'!Y74+'5C2_LAVCA'!Z74+'5C1H_Southwest'!Y74+'5C1G_JS Clark'!Y74+'5C1AH_BRUP'!Y74+'5C1X_Tangi'!Y74+'5C1Y_GEO'!Y74+'5C1AI_Harmony'!Y74+'5C1AJ_Athlos'!Y74+'5C1AG_Collegiate'!Y74+'5C1M_GEO Mid'!Y74+Placeholder_Tallulah!Y74</f>
        <v>0</v>
      </c>
      <c r="AA74" s="93">
        <f>'5C1B_DArbonne'!Z74+'5C1A_Madison'!Z74+'5C1C_Intl High'!Z74+'5C3_UnvView'!AA74+'5C1F_L.C. Charter'!Z74+'5C1E_LFNO'!Z74+'5C1D_NOMMA'!Z74+'5C1AE_Noble Minds'!Z74+'5C1J_Jeff Chamber'!Z74+'5C1Q_Advantage'!Z74+'5C1AF_JCFA-Laf'!Z74+'5C1W_Willow'!Z74+'5C1Z_Lincoln Prep'!Z74+'5C1AA_Laurel'!Z74+'5C1AB_Apex'!Z74+'5C1AC_Smothers'!Z74+'5C1AD_Greater'!Z74+'5C1R_Iberville'!Z74+'5C1N_Delta'!Z74+'5C1S_LC Col Prep'!Z74+'5C1T_Northeast'!Z74+'5C1U_Acadiana Ren'!Z74+'5C1I_LA Key'!Z74+'5C1V_Laf Ren'!Z74+'5C1O_Impact'!Z74+'5C1P_Vision'!Z74+'5C2_LAVCA'!AA74+'5C1H_Southwest'!Z74+'5C1G_JS Clark'!Z74+'5C1AH_BRUP'!Z74+'5C1X_Tangi'!Z74+'5C1Y_GEO'!Z74+'5C1AI_Harmony'!Z74+'5C1AJ_Athlos'!Z74+'5C1AG_Collegiate'!Z74+'5C1M_GEO Mid'!Z74+Placeholder_Tallulah!Z74</f>
        <v>0</v>
      </c>
      <c r="AB74" s="56">
        <f>'5C1B_DArbonne'!AA74+'5C1A_Madison'!AA74+'5C1C_Intl High'!AA74+'5C3_UnvView'!AB74+'5C1F_L.C. Charter'!AA74+'5C1E_LFNO'!AA74+'5C1D_NOMMA'!AA74+'5C1AE_Noble Minds'!AA74+'5C1J_Jeff Chamber'!AA74+'5C1Q_Advantage'!AA74+'5C1AF_JCFA-Laf'!AA74+'5C1W_Willow'!AA74+'5C1Z_Lincoln Prep'!AA74+'5C1AA_Laurel'!AA74+'5C1AB_Apex'!AA74+'5C1AC_Smothers'!AA74+'5C1AD_Greater'!AA74+'5C1R_Iberville'!AA74+'5C1N_Delta'!AA74+'5C1S_LC Col Prep'!AA74+'5C1T_Northeast'!AA74+'5C1U_Acadiana Ren'!AA74+'5C1I_LA Key'!AA74+'5C1V_Laf Ren'!AA74+'5C1O_Impact'!AA74+'5C1P_Vision'!AA74+'5C2_LAVCA'!AB74+'5C1H_Southwest'!AA74+'5C1G_JS Clark'!AA74+'5C1AH_BRUP'!AA74+'5C1X_Tangi'!AA74+'5C1Y_GEO'!AA74+'5C1AI_Harmony'!AA74+'5C1AJ_Athlos'!AA74+'5C1AG_Collegiate'!AA74+'5C1M_GEO Mid'!AA74+Placeholder_Tallulah!AA74</f>
        <v>0</v>
      </c>
      <c r="AC74" s="56">
        <f>'5C1B_DArbonne'!AB74+'5C1A_Madison'!AB74+'5C1C_Intl High'!AB74+'5C3_UnvView'!AC74+'5C1F_L.C. Charter'!AB74+'5C1E_LFNO'!AB74+'5C1D_NOMMA'!AB74+'5C1AE_Noble Minds'!AB74+'5C1J_Jeff Chamber'!AB74+'5C1Q_Advantage'!AB74+'5C1AF_JCFA-Laf'!AB74+'5C1W_Willow'!AB74+'5C1Z_Lincoln Prep'!AB74+'5C1AA_Laurel'!AB74+'5C1AB_Apex'!AB74+'5C1AC_Smothers'!AB74+'5C1AD_Greater'!AB74+'5C1R_Iberville'!AB74+'5C1N_Delta'!AB74+'5C1S_LC Col Prep'!AB74+'5C1T_Northeast'!AB74+'5C1U_Acadiana Ren'!AB74+'5C1I_LA Key'!AB74+'5C1V_Laf Ren'!AB74+'5C1O_Impact'!AB74+'5C1P_Vision'!AB74+'5C2_LAVCA'!AC74+'5C1H_Southwest'!AB74+'5C1G_JS Clark'!AB74+'5C1AH_BRUP'!AB74+'5C1X_Tangi'!AB74+'5C1Y_GEO'!AB74+'5C1AI_Harmony'!AB74+'5C1AJ_Athlos'!AB74+'5C1AG_Collegiate'!AB74+'5C1M_GEO Mid'!AB74+Placeholder_Tallulah!AB74</f>
        <v>0</v>
      </c>
      <c r="AD74" s="93">
        <f>'5C1B_DArbonne'!AC74+'5C1A_Madison'!AC74+'5C1C_Intl High'!AC74+'5C3_UnvView'!AD74+'5C1F_L.C. Charter'!AC74+'5C1E_LFNO'!AC74+'5C1D_NOMMA'!AC74+'5C1AE_Noble Minds'!AC74+'5C1J_Jeff Chamber'!AC74+'5C1Q_Advantage'!AC74+'5C1AF_JCFA-Laf'!AC74+'5C1W_Willow'!AC74+'5C1Z_Lincoln Prep'!AC74+'5C1AA_Laurel'!AC74+'5C1AB_Apex'!AC74+'5C1AC_Smothers'!AC74+'5C1AD_Greater'!AC74+'5C1R_Iberville'!AC74+'5C1N_Delta'!AC74+'5C1S_LC Col Prep'!AC74+'5C1T_Northeast'!AC74+'5C1U_Acadiana Ren'!AC74+'5C1I_LA Key'!AC74+'5C1V_Laf Ren'!AC74+'5C1O_Impact'!AC74+'5C1P_Vision'!AC74+'5C2_LAVCA'!AD74+'5C1H_Southwest'!AC74+'5C1G_JS Clark'!AC74+'5C1AH_BRUP'!AC74+'5C1X_Tangi'!AC74+'5C1Y_GEO'!AC74+'5C1AI_Harmony'!AC74+'5C1AJ_Athlos'!AC74+'5C1AG_Collegiate'!AC74+'5C1M_GEO Mid'!AC74+Placeholder_Tallulah!AC74</f>
        <v>0</v>
      </c>
      <c r="AE74" s="97">
        <f>'5C1B_DArbonne'!AD74+'5C1A_Madison'!AD74+'5C1C_Intl High'!AD74+'5C3_UnvView'!AE74+'5C1F_L.C. Charter'!AD74+'5C1E_LFNO'!AD74+'5C1D_NOMMA'!AD74+'5C1AE_Noble Minds'!AD74+'5C1J_Jeff Chamber'!AD74+'5C1Q_Advantage'!AD74+'5C1AF_JCFA-Laf'!AD74+'5C1W_Willow'!AD74+'5C1Z_Lincoln Prep'!AD74+'5C1AA_Laurel'!AD74+'5C1AB_Apex'!AD74+'5C1AC_Smothers'!AD74+'5C1AD_Greater'!AD74+'5C1R_Iberville'!AD74+'5C1N_Delta'!AD74+'5C1S_LC Col Prep'!AD74+'5C1T_Northeast'!AD74+'5C1U_Acadiana Ren'!AD74+'5C1I_LA Key'!AD74+'5C1V_Laf Ren'!AD74+'5C1O_Impact'!AD74+'5C1P_Vision'!AD74+'5C2_LAVCA'!AE74+'5C1H_Southwest'!AD74+'5C1G_JS Clark'!AD74+'5C1AH_BRUP'!AD74+'5C1X_Tangi'!AD74+'5C1Y_GEO'!AD74+'5C1AI_Harmony'!AD74+'5C1AJ_Athlos'!AD74+'5C1AG_Collegiate'!AD74+'5C1M_GEO Mid'!AD74+Placeholder_Tallulah!AD74</f>
        <v>0</v>
      </c>
      <c r="AF74" s="75">
        <f>'Source Data'!N74</f>
        <v>2949</v>
      </c>
      <c r="AG74" s="90">
        <f>'5C1B_DArbonne'!AF74+'5C1A_Madison'!AF74+'5C1C_Intl High'!AF74+'5C3_UnvView'!AG74+'5C1F_L.C. Charter'!AF74+'5C1E_LFNO'!AF74+'5C1D_NOMMA'!AF74+'5C1AE_Noble Minds'!AF74+'5C1J_Jeff Chamber'!AF74+'5C1Q_Advantage'!AF74+'5C1AF_JCFA-Laf'!AF74+'5C1W_Willow'!AF74+'5C1Z_Lincoln Prep'!AF74+'5C1AA_Laurel'!AF74+'5C1AB_Apex'!AF74+'5C1AC_Smothers'!AF74+'5C1AD_Greater'!AF74+'5C1R_Iberville'!AF74+'5C1N_Delta'!AF74+'5C1S_LC Col Prep'!AF74+'5C1T_Northeast'!AF74+'5C1U_Acadiana Ren'!AF74+'5C1I_LA Key'!AF74+'5C1V_Laf Ren'!AF74+'5C1O_Impact'!AF74+'5C1P_Vision'!AF74+'5C2_LAVCA'!AG74+'5C1H_Southwest'!AF74+'5C1G_JS Clark'!AF74+'5C1AH_BRUP'!AF74+'5C1X_Tangi'!AF74+'5C1Y_GEO'!AF74+'5C1AI_Harmony'!AF74+'5C1AJ_Athlos'!AF74+'5C1AG_Collegiate'!AF74+'5C1M_GEO Mid'!AF74+Placeholder_Tallulah!AF74</f>
        <v>0</v>
      </c>
      <c r="AH74" s="319">
        <f>'5C1B_DArbonne'!AG74+'5C1A_Madison'!AG74+'5C1C_Intl High'!AG74+'5C3_UnvView'!AH74+'5C1F_L.C. Charter'!AG74+'5C1E_LFNO'!AG74+'5C1D_NOMMA'!AG74+'5C1AE_Noble Minds'!AG74+'5C1J_Jeff Chamber'!AG74+'5C1Q_Advantage'!AG74+'5C1AF_JCFA-Laf'!AG74+'5C1W_Willow'!AG74+'5C1Z_Lincoln Prep'!AG74+'5C1AA_Laurel'!AG74+'5C1AB_Apex'!AG74+'5C1AC_Smothers'!AG74+'5C1AD_Greater'!AG74+'5C1R_Iberville'!AG74+'5C1N_Delta'!AG74+'5C1S_LC Col Prep'!AG74+'5C1T_Northeast'!AG74+'5C1U_Acadiana Ren'!AG74+'5C1I_LA Key'!AG74+'5C1V_Laf Ren'!AG74+'5C1O_Impact'!AG74+'5C1P_Vision'!AG74+'5C2_LAVCA'!AH74+'5C1H_Southwest'!AG74+'5C1G_JS Clark'!AG74+'5C1AH_BRUP'!AG74+'5C1X_Tangi'!AG74+'5C1Y_GEO'!AG74+'5C1AI_Harmony'!AG74+'5C1AJ_Athlos'!AG74+'5C1AG_Collegiate'!AG74+'5C1M_GEO Mid'!AG74+Placeholder_Tallulah!AG74</f>
        <v>0</v>
      </c>
      <c r="AI74" s="75">
        <f>'5C1B_DArbonne'!AH74+'5C1A_Madison'!AH74+'5C1C_Intl High'!AH74+'5C3_UnvView'!AI74+'5C1F_L.C. Charter'!AH74+'5C1E_LFNO'!AH74+'5C1D_NOMMA'!AH74+'5C1AE_Noble Minds'!AH74+'5C1J_Jeff Chamber'!AH74+'5C1Q_Advantage'!AH74+'5C1AF_JCFA-Laf'!AH74+'5C1W_Willow'!AH74+'5C1Z_Lincoln Prep'!AH74+'5C1AA_Laurel'!AH74+'5C1AB_Apex'!AH74+'5C1AC_Smothers'!AH74+'5C1AD_Greater'!AH74+'5C1R_Iberville'!AH74+'5C1N_Delta'!AH74+'5C1S_LC Col Prep'!AH74+'5C1T_Northeast'!AH74+'5C1U_Acadiana Ren'!AH74+'5C1I_LA Key'!AH74+'5C1V_Laf Ren'!AH74+'5C1O_Impact'!AH74+'5C1P_Vision'!AH74+'5C2_LAVCA'!AI74+'5C1H_Southwest'!AH74+'5C1G_JS Clark'!AH74+'5C1AH_BRUP'!AH74+'5C1X_Tangi'!AH74+'5C1Y_GEO'!AH74+'5C1AI_Harmony'!AH74+'5C1AJ_Athlos'!AH74+'5C1AG_Collegiate'!AH74+'5C1M_GEO Mid'!AH74+Placeholder_Tallulah!AH74</f>
        <v>0</v>
      </c>
      <c r="AJ74" s="319">
        <f>'5C1B_DArbonne'!AI74+'5C1A_Madison'!AI74+'5C1C_Intl High'!AI74+'5C3_UnvView'!AJ74+'5C1F_L.C. Charter'!AI74+'5C1E_LFNO'!AI74+'5C1D_NOMMA'!AI74+'5C1AE_Noble Minds'!AI74+'5C1J_Jeff Chamber'!AI74+'5C1Q_Advantage'!AI74+'5C1AF_JCFA-Laf'!AI74+'5C1W_Willow'!AI74+'5C1Z_Lincoln Prep'!AI74+'5C1AA_Laurel'!AI74+'5C1AB_Apex'!AI74+'5C1AC_Smothers'!AI74+'5C1AD_Greater'!AI74+'5C1R_Iberville'!AI74+'5C1N_Delta'!AI74+'5C1S_LC Col Prep'!AI74+'5C1T_Northeast'!AI74+'5C1U_Acadiana Ren'!AI74+'5C1I_LA Key'!AI74+'5C1V_Laf Ren'!AI74+'5C1O_Impact'!AI74+'5C1P_Vision'!AI74+'5C2_LAVCA'!AJ74+'5C1H_Southwest'!AI74+'5C1G_JS Clark'!AI74+'5C1AH_BRUP'!AI74+'5C1X_Tangi'!AI74+'5C1Y_GEO'!AI74+'5C1AI_Harmony'!AI74+'5C1AJ_Athlos'!AI74+'5C1AG_Collegiate'!AI74+'5C1M_GEO Mid'!AI74+Placeholder_Tallulah!AI74</f>
        <v>0</v>
      </c>
      <c r="AK74" s="77">
        <f>'5C1B_DArbonne'!AJ74+'5C1A_Madison'!AJ74+'5C1C_Intl High'!AJ74+'5C3_UnvView'!AK74+'5C1F_L.C. Charter'!AJ74+'5C1E_LFNO'!AJ74+'5C1D_NOMMA'!AJ74+'5C1AE_Noble Minds'!AJ74+'5C1J_Jeff Chamber'!AJ74+'5C1Q_Advantage'!AJ74+'5C1AF_JCFA-Laf'!AJ74+'5C1W_Willow'!AJ74+'5C1Z_Lincoln Prep'!AJ74+'5C1AA_Laurel'!AJ74+'5C1AB_Apex'!AJ74+'5C1AC_Smothers'!AJ74+'5C1AD_Greater'!AJ74+'5C1R_Iberville'!AJ74+'5C1N_Delta'!AJ74+'5C1S_LC Col Prep'!AJ74+'5C1T_Northeast'!AJ74+'5C1U_Acadiana Ren'!AJ74+'5C1I_LA Key'!AJ74+'5C1V_Laf Ren'!AJ74+'5C1O_Impact'!AJ74+'5C1P_Vision'!AJ74+'5C2_LAVCA'!AK74+'5C1H_Southwest'!AJ74+'5C1G_JS Clark'!AJ74+'5C1AH_BRUP'!AJ74+'5C1X_Tangi'!AJ74+'5C1Y_GEO'!AJ74+'5C1AI_Harmony'!AJ74+'5C1AJ_Athlos'!AJ74+'5C1AG_Collegiate'!AJ74+'5C1M_GEO Mid'!AJ74+Placeholder_Tallulah!AJ74</f>
        <v>0</v>
      </c>
      <c r="AL74" s="76">
        <f>'5C1B_DArbonne'!AK74+'5C1A_Madison'!AK74+'5C1C_Intl High'!AK74+'5C3_UnvView'!AL74+'5C1F_L.C. Charter'!AK74+'5C1E_LFNO'!AK74+'5C1D_NOMMA'!AK74+'5C1AE_Noble Minds'!AK74+'5C1J_Jeff Chamber'!AK74+'5C1Q_Advantage'!AK74+'5C1AF_JCFA-Laf'!AK74+'5C1W_Willow'!AK74+'5C1Z_Lincoln Prep'!AK74+'5C1AA_Laurel'!AK74+'5C1AB_Apex'!AK74+'5C1AC_Smothers'!AK74+'5C1AD_Greater'!AK74+'5C1R_Iberville'!AK74+'5C1N_Delta'!AK74+'5C1S_LC Col Prep'!AK74+'5C1T_Northeast'!AK74+'5C1U_Acadiana Ren'!AK74+'5C1I_LA Key'!AK74+'5C1V_Laf Ren'!AK74+'5C1O_Impact'!AK74+'5C1P_Vision'!AK74+'5C2_LAVCA'!AL74+'5C1H_Southwest'!AK74+'5C1G_JS Clark'!AK74+'5C1AH_BRUP'!AK74+'5C1X_Tangi'!AK74+'5C1Y_GEO'!AK74+'5C1AI_Harmony'!AK74+'5C1AJ_Athlos'!AK74+'5C1AG_Collegiate'!AK74+'5C1M_GEO Mid'!AK74+Placeholder_Tallulah!AK74</f>
        <v>0</v>
      </c>
      <c r="AM74" s="90">
        <f>'5C1B_DArbonne'!AL74+'5C1A_Madison'!AL74+'5C1C_Intl High'!AL74+'5C3_UnvView'!AM74+'5C1F_L.C. Charter'!AL74+'5C1E_LFNO'!AL74+'5C1D_NOMMA'!AL74+'5C1AE_Noble Minds'!AL74+'5C1J_Jeff Chamber'!AL74+'5C1Q_Advantage'!AL74+'5C1AF_JCFA-Laf'!AL74+'5C1W_Willow'!AL74+'5C1Z_Lincoln Prep'!AL74+'5C1AA_Laurel'!AL74+'5C1AB_Apex'!AL74+'5C1AC_Smothers'!AL74+'5C1AD_Greater'!AL74+'5C1R_Iberville'!AL74+'5C1N_Delta'!AL74+'5C1S_LC Col Prep'!AL74+'5C1T_Northeast'!AL74+'5C1U_Acadiana Ren'!AL74+'5C1I_LA Key'!AL74+'5C1V_Laf Ren'!AL74+'5C1O_Impact'!AL74+'5C1P_Vision'!AL74+'5C2_LAVCA'!AM74+'5C1H_Southwest'!AL74+'5C1G_JS Clark'!AL74+'5C1AH_BRUP'!AL74+'5C1X_Tangi'!AL74+'5C1Y_GEO'!AL74+'5C1AI_Harmony'!AL74+'5C1AJ_Athlos'!AL74+'5C1AG_Collegiate'!AL74+'5C1M_GEO Mid'!AL74+Placeholder_Tallulah!AL74</f>
        <v>1694054</v>
      </c>
      <c r="AN74" s="79">
        <f>'5C1B_DArbonne'!AM74+'5C1A_Madison'!AM74+'5C1C_Intl High'!AM74+'5C3_UnvView'!AN74+'5C1F_L.C. Charter'!AM74+'5C1E_LFNO'!AM74+'5C1D_NOMMA'!AM74+'5C1AE_Noble Minds'!AM74+'5C1J_Jeff Chamber'!AM74+'5C1Q_Advantage'!AM74+'5C1AF_JCFA-Laf'!AM74+'5C1W_Willow'!AM74+'5C1Z_Lincoln Prep'!AM74+'5C1AA_Laurel'!AM74+'5C1AB_Apex'!AM74+'5C1AC_Smothers'!AM74+'5C1AD_Greater'!AM74+'5C1R_Iberville'!AM74+'5C1N_Delta'!AM74+'5C1S_LC Col Prep'!AM74+'5C1T_Northeast'!AM74+'5C1U_Acadiana Ren'!AM74+'5C1I_LA Key'!AM74+'5C1V_Laf Ren'!AM74+'5C1O_Impact'!AM74+'5C1P_Vision'!AM74+'5C2_LAVCA'!AN74+'5C1H_Southwest'!AM74+'5C1G_JS Clark'!AM74+'5C1AH_BRUP'!AM74+'5C1X_Tangi'!AM74+'5C1Y_GEO'!AM74+'5C1AI_Harmony'!AM74+'5C1AJ_Athlos'!AM74+'5C1AG_Collegiate'!AM74+'5C1M_GEO Mid'!AM74+Placeholder_Tallulah!AM74</f>
        <v>0</v>
      </c>
      <c r="AO74" s="90">
        <f>'5C1B_DArbonne'!AN74+'5C1A_Madison'!AN74+'5C1C_Intl High'!AN74+'5C3_UnvView'!AO74+'5C1F_L.C. Charter'!AN74+'5C1E_LFNO'!AN74+'5C1D_NOMMA'!AN74+'5C1AE_Noble Minds'!AN74+'5C1J_Jeff Chamber'!AN74+'5C1Q_Advantage'!AN74+'5C1AF_JCFA-Laf'!AN74+'5C1W_Willow'!AN74+'5C1Z_Lincoln Prep'!AN74+'5C1AA_Laurel'!AN74+'5C1AB_Apex'!AN74+'5C1AC_Smothers'!AN74+'5C1AD_Greater'!AN74+'5C1R_Iberville'!AN74+'5C1N_Delta'!AN74+'5C1S_LC Col Prep'!AN74+'5C1T_Northeast'!AN74+'5C1U_Acadiana Ren'!AN74+'5C1I_LA Key'!AN74+'5C1V_Laf Ren'!AN74+'5C1O_Impact'!AN74+'5C1P_Vision'!AN74+'5C2_LAVCA'!AO74+'5C1H_Southwest'!AN74+'5C1G_JS Clark'!AN74+'5C1AH_BRUP'!AN74+'5C1X_Tangi'!AN74+'5C1Y_GEO'!AN74+'5C1AI_Harmony'!AN74+'5C1AJ_Athlos'!AN74+'5C1AG_Collegiate'!AN74+'5C1M_GEO Mid'!AN74+Placeholder_Tallulah!AN74</f>
        <v>0</v>
      </c>
      <c r="AP74" s="77">
        <f>'5C1B_DArbonne'!AO74+'5C1A_Madison'!AO74+'5C1C_Intl High'!AO74+'5C3_UnvView'!AP74+'5C1F_L.C. Charter'!AO74+'5C1E_LFNO'!AO74+'5C1D_NOMMA'!AO74+'5C1AE_Noble Minds'!AO74+'5C1J_Jeff Chamber'!AO74+'5C1Q_Advantage'!AO74+'5C1AF_JCFA-Laf'!AO74+'5C1W_Willow'!AO74+'5C1Z_Lincoln Prep'!AO74+'5C1AA_Laurel'!AO74+'5C1AB_Apex'!AO74+'5C1AC_Smothers'!AO74+'5C1AD_Greater'!AO74+'5C1R_Iberville'!AO74+'5C1N_Delta'!AO74+'5C1S_LC Col Prep'!AO74+'5C1T_Northeast'!AO74+'5C1U_Acadiana Ren'!AO74+'5C1I_LA Key'!AO74+'5C1V_Laf Ren'!AO74+'5C1O_Impact'!AO74+'5C1P_Vision'!AO74+'5C2_LAVCA'!AP74+'5C1H_Southwest'!AO74+'5C1G_JS Clark'!AO74+'5C1AH_BRUP'!AO74+'5C1X_Tangi'!AO74+'5C1Y_GEO'!AO74+'5C1AI_Harmony'!AO74+'5C1AJ_Athlos'!AO74+'5C1AG_Collegiate'!AO74+'5C1M_GEO Mid'!AO74+Placeholder_Tallulah!AO74</f>
        <v>-9928</v>
      </c>
      <c r="AQ74" s="90">
        <f>'5C1B_DArbonne'!AP74+'5C1A_Madison'!AP74+'5C1C_Intl High'!AP74+'5C3_UnvView'!AQ74+'5C1F_L.C. Charter'!AP74+'5C1E_LFNO'!AP74+'5C1D_NOMMA'!AP74+'5C1AE_Noble Minds'!AP74+'5C1J_Jeff Chamber'!AP74+'5C1Q_Advantage'!AP74+'5C1AF_JCFA-Laf'!AP74+'5C1W_Willow'!AP74+'5C1Z_Lincoln Prep'!AP74+'5C1AA_Laurel'!AP74+'5C1AB_Apex'!AP74+'5C1AC_Smothers'!AP74+'5C1AD_Greater'!AP74+'5C1R_Iberville'!AP74+'5C1N_Delta'!AP74+'5C1S_LC Col Prep'!AP74+'5C1T_Northeast'!AP74+'5C1U_Acadiana Ren'!AP74+'5C1I_LA Key'!AP74+'5C1V_Laf Ren'!AP74+'5C1O_Impact'!AP74+'5C1P_Vision'!AP74+'5C2_LAVCA'!AQ74+'5C1H_Southwest'!AP74+'5C1G_JS Clark'!AP74+'5C1AH_BRUP'!AP74+'5C1X_Tangi'!AP74+'5C1Y_GEO'!AP74+'5C1AI_Harmony'!AP74+'5C1AJ_Athlos'!AP74+'5C1AG_Collegiate'!AP74+'5C1M_GEO Mid'!AP74+Placeholder_Tallulah!AP74</f>
        <v>0</v>
      </c>
      <c r="AR74" s="77">
        <f>'5C1B_DArbonne'!AQ74+'5C1A_Madison'!AQ74+'5C1C_Intl High'!AQ74+'5C3_UnvView'!AR74+'5C1F_L.C. Charter'!AQ74+'5C1E_LFNO'!AQ74+'5C1D_NOMMA'!AQ74+'5C1AE_Noble Minds'!AQ74+'5C1J_Jeff Chamber'!AQ74+'5C1Q_Advantage'!AQ74+'5C1AF_JCFA-Laf'!AQ74+'5C1W_Willow'!AQ74+'5C1Z_Lincoln Prep'!AQ74+'5C1AA_Laurel'!AQ74+'5C1AB_Apex'!AQ74+'5C1AC_Smothers'!AQ74+'5C1AD_Greater'!AQ74+'5C1R_Iberville'!AQ74+'5C1N_Delta'!AQ74+'5C1S_LC Col Prep'!AQ74+'5C1T_Northeast'!AQ74+'5C1U_Acadiana Ren'!AQ74+'5C1I_LA Key'!AQ74+'5C1V_Laf Ren'!AQ74+'5C1O_Impact'!AQ74+'5C1P_Vision'!AQ74+'5C2_LAVCA'!AR74+'5C1H_Southwest'!AQ74+'5C1G_JS Clark'!AQ74+'5C1AH_BRUP'!AQ74+'5C1X_Tangi'!AQ74+'5C1Y_GEO'!AQ74+'5C1AI_Harmony'!AQ74+'5C1AJ_Athlos'!AQ74+'5C1AG_Collegiate'!AQ74+'5C1M_GEO Mid'!AQ74+Placeholder_Tallulah!AQ74</f>
        <v>0</v>
      </c>
      <c r="AS74" s="77">
        <f>'5C1B_DArbonne'!AR74+'5C1A_Madison'!AR74+'5C1C_Intl High'!AR74+'5C3_UnvView'!AS74+'5C1F_L.C. Charter'!AR74+'5C1E_LFNO'!AR74+'5C1D_NOMMA'!AR74+'5C1AE_Noble Minds'!AR74+'5C1J_Jeff Chamber'!AR74+'5C1Q_Advantage'!AR74+'5C1AF_JCFA-Laf'!AR74+'5C1W_Willow'!AR74+'5C1Z_Lincoln Prep'!AR74+'5C1AA_Laurel'!AR74+'5C1AB_Apex'!AR74+'5C1AC_Smothers'!AR74+'5C1AD_Greater'!AR74+'5C1R_Iberville'!AR74+'5C1N_Delta'!AR74+'5C1S_LC Col Prep'!AR74+'5C1T_Northeast'!AR74+'5C1U_Acadiana Ren'!AR74+'5C1I_LA Key'!AR74+'5C1V_Laf Ren'!AR74+'5C1O_Impact'!AR74+'5C1P_Vision'!AR74+'5C2_LAVCA'!AS74+'5C1H_Southwest'!AR74+'5C1G_JS Clark'!AR74+'5C1AH_BRUP'!AR74+'5C1X_Tangi'!AR74+'5C1Y_GEO'!AR74+'5C1AI_Harmony'!AR74+'5C1AJ_Athlos'!AR74+'5C1AG_Collegiate'!AR74+'5C1M_GEO Mid'!AR74+Placeholder_Tallulah!AR74</f>
        <v>0</v>
      </c>
      <c r="AT74" s="90">
        <f>'5C1B_DArbonne'!AS74+'5C1A_Madison'!AS74+'5C1C_Intl High'!AS74+'5C3_UnvView'!AT74+'5C1F_L.C. Charter'!AS74+'5C1E_LFNO'!AS74+'5C1D_NOMMA'!AS74+'5C1AE_Noble Minds'!AS74+'5C1J_Jeff Chamber'!AS74+'5C1Q_Advantage'!AS74+'5C1AF_JCFA-Laf'!AS74+'5C1W_Willow'!AS74+'5C1Z_Lincoln Prep'!AS74+'5C1AA_Laurel'!AS74+'5C1AB_Apex'!AS74+'5C1AC_Smothers'!AS74+'5C1AD_Greater'!AS74+'5C1R_Iberville'!AS74+'5C1N_Delta'!AS74+'5C1S_LC Col Prep'!AS74+'5C1T_Northeast'!AS74+'5C1U_Acadiana Ren'!AS74+'5C1I_LA Key'!AS74+'5C1V_Laf Ren'!AS74+'5C1O_Impact'!AS74+'5C1P_Vision'!AS74+'5C2_LAVCA'!AT74+'5C1H_Southwest'!AS74+'5C1G_JS Clark'!AS74+'5C1AH_BRUP'!AS74+'5C1X_Tangi'!AS74+'5C1Y_GEO'!AS74+'5C1AI_Harmony'!AS74+'5C1AJ_Athlos'!AS74+'5C1AG_Collegiate'!AS74+'5C1M_GEO Mid'!AS74+Placeholder_Tallulah!AS74</f>
        <v>165329</v>
      </c>
      <c r="AU74" s="78">
        <f t="shared" si="5"/>
        <v>0</v>
      </c>
      <c r="AV74" s="87">
        <f t="shared" si="6"/>
        <v>165329</v>
      </c>
      <c r="AW74" s="189"/>
      <c r="AX74" s="84" t="e">
        <f>'5C1B_DArbonne'!AU74+'5C1A_Madison'!AU74+'5C1C_Intl High'!AU74+'5C3_UnvView'!AV74+'5C1F_L.C. Charter'!AU74+'5C1E_LFNO'!AU74+'5C1D_NOMMA'!AU74+'5C1AE_Noble Minds'!AU74+'5C1J_Jeff Chamber'!AU74+'5C1Q_Advantage'!AU74+'5C1AF_JCFA-Laf'!AU74+'5C1W_Willow'!AU74+'5C1Z_Lincoln Prep'!AU74+'5C1AA_Laurel'!AU74+'5C1AB_Apex'!AU74+'5C1AC_Smothers'!AU74+'5C1AD_Greater'!AU74+'5C1R_Iberville'!AU74+'5C1N_Delta'!AU74+'5C1S_LC Col Prep'!AU74+'5C1T_Northeast'!AU74+'5C1U_Acadiana Ren'!AU74+'5C1I_LA Key'!AU74+'5C1V_Laf Ren'!AU74+'5C1O_Impact'!AU74+'5C1P_Vision'!AU74+'5C2_LAVCA'!AV74+'5C1H_Southwest'!AU74+'5C1G_JS Clark'!AU74+'5C1AH_BRUP'!AU74+'5C1X_Tangi'!AU74+'5C1Y_GEO'!AU74+'5C1AI_Harmony'!AU74+'5C1AJ_Athlos'!AU74+'5C1AG_Collegiate'!AU74+'5C1M_GEO Mid'!AU74+Placeholder_Tallulah!#REF!</f>
        <v>#REF!</v>
      </c>
      <c r="AY74" s="84">
        <f t="shared" si="7"/>
        <v>0</v>
      </c>
      <c r="AZ74" s="84" t="e">
        <f>AY74-AX74</f>
        <v>#REF!</v>
      </c>
    </row>
    <row r="75" spans="1:52" ht="16.149999999999999" customHeight="1" x14ac:dyDescent="0.2">
      <c r="A75" s="54">
        <v>69</v>
      </c>
      <c r="B75" s="55" t="s">
        <v>93</v>
      </c>
      <c r="C75" s="319">
        <f>'5C1B_DArbonne'!C75+'5C1A_Madison'!C75+'5C1C_Intl High'!C75+'5C3_UnvView'!C75+'5C1F_L.C. Charter'!C75+'5C1E_LFNO'!C75+'5C1D_NOMMA'!C75+'5C1AE_Noble Minds'!C75+'5C1J_Jeff Chamber'!C75+'5C1Q_Advantage'!C75+'5C1AF_JCFA-Laf'!C75+'5C1W_Willow'!C75+'5C1Z_Lincoln Prep'!C75+'5C1AA_Laurel'!C75+'5C1AB_Apex'!C75+'5C1AC_Smothers'!C75+'5C1AD_Greater'!C75+'5C1R_Iberville'!C75+'5C1N_Delta'!C75+'5C1S_LC Col Prep'!C75+'5C1T_Northeast'!C75+'5C1U_Acadiana Ren'!C75+'5C1I_LA Key'!C75+'5C1V_Laf Ren'!C75+'5C1O_Impact'!C75+'5C1P_Vision'!C75+'5C2_LAVCA'!C75+'5C1H_Southwest'!C75+'5C1G_JS Clark'!C75+'5C1AH_BRUP'!C75+'5C1X_Tangi'!C75+'5C1Y_GEO'!C75+'5C1AI_Harmony'!C75+'5C1AJ_Athlos'!C75+'5C1AG_Collegiate'!C75+'5C1M_GEO Mid'!C75+Placeholder_Tallulah!C75</f>
        <v>0</v>
      </c>
      <c r="D75" s="56">
        <f>'Source Data'!H75</f>
        <v>5291.1260189471159</v>
      </c>
      <c r="E75" s="74">
        <f>'5C1B_DArbonne'!E75+'5C1A_Madison'!E75+'5C1C_Intl High'!E75+'5C3_UnvView'!E75+'5C1F_L.C. Charter'!E75+'5C1E_LFNO'!E75+'5C1D_NOMMA'!E75+'5C1AE_Noble Minds'!E75+'5C1J_Jeff Chamber'!E75+'5C1Q_Advantage'!E75+'5C1AF_JCFA-Laf'!E75+'5C1W_Willow'!E75+'5C1Z_Lincoln Prep'!E75+'5C1AA_Laurel'!E75+'5C1AB_Apex'!E75+'5C1AC_Smothers'!E75+'5C1AD_Greater'!E75+'5C1R_Iberville'!E75+'5C1N_Delta'!E75+'5C1S_LC Col Prep'!E75+'5C1T_Northeast'!E75+'5C1U_Acadiana Ren'!E75+'5C1I_LA Key'!E75+'5C1V_Laf Ren'!E75+'5C1O_Impact'!E75+'5C1P_Vision'!E75+'5C2_LAVCA'!E75+'5C1H_Southwest'!E75+'5C1G_JS Clark'!E75+'5C1AH_BRUP'!E75+'5C1X_Tangi'!E75+'5C1Y_GEO'!E75+'5C1AI_Harmony'!E75+'5C1AJ_Athlos'!E75+'5C1AG_Collegiate'!E75+'5C1M_GEO Mid'!E75+Placeholder_Tallulah!E75</f>
        <v>0</v>
      </c>
      <c r="F75" s="337">
        <f>'5C1B_DArbonne'!F75+'5C1A_Madison'!F75+'5C1C_Intl High'!F75+'5C3_UnvView'!F75+'5C1F_L.C. Charter'!F75+'5C1E_LFNO'!F75+'5C1D_NOMMA'!F75+'5C1AE_Noble Minds'!F75+'5C1J_Jeff Chamber'!F75+'5C1Q_Advantage'!F75+'5C1AF_JCFA-Laf'!F75+'5C1W_Willow'!F75+'5C1Z_Lincoln Prep'!F75+'5C1AA_Laurel'!F75+'5C1AB_Apex'!F75+'5C1AC_Smothers'!F75+'5C1AD_Greater'!F75+'5C1R_Iberville'!F75+'5C1N_Delta'!F75+'5C1S_LC Col Prep'!F75+'5C1T_Northeast'!F75+'5C1U_Acadiana Ren'!F75+'5C1I_LA Key'!F75+'5C1V_Laf Ren'!F75+'5C1O_Impact'!F75+'5C1P_Vision'!F75+'5C2_LAVCA'!F75+'5C1H_Southwest'!F75+'5C1G_JS Clark'!F75+'5C1AH_BRUP'!F75+'5C1X_Tangi'!F75+'5C1Y_GEO'!F75+'5C1AI_Harmony'!F75+'5C1AJ_Athlos'!F75+'5C1AG_Collegiate'!F75+'5C1M_GEO Mid'!F75+Placeholder_Tallulah!F75</f>
        <v>0</v>
      </c>
      <c r="G75" s="56">
        <f>'Source Data'!I75</f>
        <v>701.91738105393551</v>
      </c>
      <c r="H75" s="74">
        <f>'5C1B_DArbonne'!H75+'5C1A_Madison'!H75+'5C1C_Intl High'!H75+'5C3_UnvView'!H75+'5C1F_L.C. Charter'!H75+'5C1E_LFNO'!H75+'5C1D_NOMMA'!H75+'5C1AE_Noble Minds'!H75+'5C1J_Jeff Chamber'!H75+'5C1Q_Advantage'!H75+'5C1AF_JCFA-Laf'!H75+'5C1W_Willow'!H75+'5C1Z_Lincoln Prep'!H75+'5C1AA_Laurel'!H75+'5C1AB_Apex'!H75+'5C1AC_Smothers'!H75+'5C1AD_Greater'!H75+'5C1R_Iberville'!H75+'5C1N_Delta'!H75+'5C1S_LC Col Prep'!H75+'5C1T_Northeast'!H75+'5C1U_Acadiana Ren'!H75+'5C1I_LA Key'!H75+'5C1V_Laf Ren'!H75+'5C1O_Impact'!H75+'5C1P_Vision'!H75+'5C2_LAVCA'!H75+'5C1H_Southwest'!H75+'5C1G_JS Clark'!H75+'5C1AH_BRUP'!H75+'5C1X_Tangi'!H75+'5C1Y_GEO'!H75+'5C1AI_Harmony'!H75+'5C1AJ_Athlos'!H75+'5C1AG_Collegiate'!H75+'5C1M_GEO Mid'!H75+Placeholder_Tallulah!H75</f>
        <v>0</v>
      </c>
      <c r="I75" s="337">
        <f>'5C1B_DArbonne'!I75+'5C1A_Madison'!I75+'5C1C_Intl High'!I75+'5C3_UnvView'!I75+'5C1F_L.C. Charter'!I75+'5C1E_LFNO'!I75+'5C1D_NOMMA'!I75+'5C1AE_Noble Minds'!I75+'5C1J_Jeff Chamber'!I75+'5C1Q_Advantage'!I75+'5C1AF_JCFA-Laf'!I75+'5C1W_Willow'!I75+'5C1Z_Lincoln Prep'!I75+'5C1AA_Laurel'!I75+'5C1AB_Apex'!I75+'5C1AC_Smothers'!I75+'5C1AD_Greater'!I75+'5C1R_Iberville'!I75+'5C1N_Delta'!I75+'5C1S_LC Col Prep'!I75+'5C1T_Northeast'!I75+'5C1U_Acadiana Ren'!I75+'5C1I_LA Key'!I75+'5C1V_Laf Ren'!I75+'5C1O_Impact'!I75+'5C1P_Vision'!I75+'5C2_LAVCA'!I75+'5C1H_Southwest'!I75+'5C1G_JS Clark'!I75+'5C1AH_BRUP'!I75+'5C1X_Tangi'!I75+'5C1Y_GEO'!I75+'5C1AI_Harmony'!I75+'5C1AJ_Athlos'!I75+'5C1AG_Collegiate'!I75+'5C1M_GEO Mid'!I75+Placeholder_Tallulah!I75</f>
        <v>0</v>
      </c>
      <c r="J75" s="56">
        <f>'Source Data'!J75</f>
        <v>191.43201301470964</v>
      </c>
      <c r="K75" s="74">
        <f>'5C1B_DArbonne'!K75+'5C1A_Madison'!K75+'5C1C_Intl High'!K75+'5C3_UnvView'!K75+'5C1F_L.C. Charter'!K75+'5C1E_LFNO'!K75+'5C1D_NOMMA'!K75+'5C1AE_Noble Minds'!K75+'5C1J_Jeff Chamber'!K75+'5C1Q_Advantage'!K75+'5C1AF_JCFA-Laf'!K75+'5C1W_Willow'!K75+'5C1Z_Lincoln Prep'!K75+'5C1AA_Laurel'!K75+'5C1AB_Apex'!K75+'5C1AC_Smothers'!K75+'5C1AD_Greater'!K75+'5C1R_Iberville'!K75+'5C1N_Delta'!K75+'5C1S_LC Col Prep'!K75+'5C1T_Northeast'!K75+'5C1U_Acadiana Ren'!K75+'5C1I_LA Key'!K75+'5C1V_Laf Ren'!K75+'5C1O_Impact'!K75+'5C1P_Vision'!K75+'5C2_LAVCA'!K75+'5C1H_Southwest'!K75+'5C1G_JS Clark'!K75+'5C1AH_BRUP'!K75+'5C1X_Tangi'!K75+'5C1Y_GEO'!K75+'5C1AI_Harmony'!K75+'5C1AJ_Athlos'!K75+'5C1AG_Collegiate'!K75+'5C1M_GEO Mid'!K75+Placeholder_Tallulah!K75</f>
        <v>0</v>
      </c>
      <c r="L75" s="337">
        <f>'5C1B_DArbonne'!L75+'5C1A_Madison'!L75+'5C1C_Intl High'!L75+'5C3_UnvView'!L75+'5C1F_L.C. Charter'!L75+'5C1E_LFNO'!L75+'5C1D_NOMMA'!L75+'5C1AE_Noble Minds'!L75+'5C1J_Jeff Chamber'!L75+'5C1Q_Advantage'!L75+'5C1AF_JCFA-Laf'!L75+'5C1W_Willow'!L75+'5C1Z_Lincoln Prep'!L75+'5C1AA_Laurel'!L75+'5C1AB_Apex'!L75+'5C1AC_Smothers'!L75+'5C1AD_Greater'!L75+'5C1R_Iberville'!L75+'5C1N_Delta'!L75+'5C1S_LC Col Prep'!L75+'5C1T_Northeast'!L75+'5C1U_Acadiana Ren'!L75+'5C1I_LA Key'!L75+'5C1V_Laf Ren'!L75+'5C1O_Impact'!L75+'5C1P_Vision'!L75+'5C2_LAVCA'!L75+'5C1H_Southwest'!L75+'5C1G_JS Clark'!L75+'5C1AH_BRUP'!L75+'5C1X_Tangi'!L75+'5C1Y_GEO'!L75+'5C1AI_Harmony'!L75+'5C1AJ_Athlos'!L75+'5C1AG_Collegiate'!L75+'5C1M_GEO Mid'!L75+Placeholder_Tallulah!L75</f>
        <v>0</v>
      </c>
      <c r="M75" s="56">
        <f>'Source Data'!K75</f>
        <v>4785.8003253677416</v>
      </c>
      <c r="N75" s="74">
        <f>'5C1B_DArbonne'!N75+'5C1A_Madison'!N75+'5C1C_Intl High'!N75+'5C3_UnvView'!N75+'5C1F_L.C. Charter'!N75+'5C1E_LFNO'!N75+'5C1D_NOMMA'!N75+'5C1AE_Noble Minds'!N75+'5C1J_Jeff Chamber'!N75+'5C1Q_Advantage'!N75+'5C1AF_JCFA-Laf'!N75+'5C1W_Willow'!N75+'5C1Z_Lincoln Prep'!N75+'5C1AA_Laurel'!N75+'5C1AB_Apex'!N75+'5C1AC_Smothers'!N75+'5C1AD_Greater'!N75+'5C1R_Iberville'!N75+'5C1N_Delta'!N75+'5C1S_LC Col Prep'!N75+'5C1T_Northeast'!N75+'5C1U_Acadiana Ren'!N75+'5C1I_LA Key'!N75+'5C1V_Laf Ren'!N75+'5C1O_Impact'!N75+'5C1P_Vision'!N75+'5C2_LAVCA'!N75+'5C1H_Southwest'!N75+'5C1G_JS Clark'!N75+'5C1AH_BRUP'!N75+'5C1X_Tangi'!N75+'5C1Y_GEO'!N75+'5C1AI_Harmony'!N75+'5C1AJ_Athlos'!N75+'5C1AG_Collegiate'!N75+'5C1M_GEO Mid'!N75+Placeholder_Tallulah!N75</f>
        <v>0</v>
      </c>
      <c r="O75" s="337">
        <f>'5C1B_DArbonne'!O75+'5C1A_Madison'!O75+'5C1C_Intl High'!O75+'5C3_UnvView'!O75+'5C1F_L.C. Charter'!O75+'5C1E_LFNO'!O75+'5C1D_NOMMA'!O75+'5C1AE_Noble Minds'!O75+'5C1J_Jeff Chamber'!O75+'5C1Q_Advantage'!O75+'5C1AF_JCFA-Laf'!O75+'5C1W_Willow'!O75+'5C1Z_Lincoln Prep'!O75+'5C1AA_Laurel'!O75+'5C1AB_Apex'!O75+'5C1AC_Smothers'!O75+'5C1AD_Greater'!O75+'5C1R_Iberville'!O75+'5C1N_Delta'!O75+'5C1S_LC Col Prep'!O75+'5C1T_Northeast'!O75+'5C1U_Acadiana Ren'!O75+'5C1I_LA Key'!O75+'5C1V_Laf Ren'!O75+'5C1O_Impact'!O75+'5C1P_Vision'!O75+'5C2_LAVCA'!O75+'5C1H_Southwest'!O75+'5C1G_JS Clark'!O75+'5C1AH_BRUP'!O75+'5C1X_Tangi'!O75+'5C1Y_GEO'!O75+'5C1AI_Harmony'!O75+'5C1AJ_Athlos'!O75+'5C1AG_Collegiate'!O75+'5C1M_GEO Mid'!O75+Placeholder_Tallulah!O75</f>
        <v>0</v>
      </c>
      <c r="P75" s="56">
        <f>'Source Data'!L75</f>
        <v>1914.3201301470965</v>
      </c>
      <c r="Q75" s="74">
        <f>'5C1B_DArbonne'!Q75+'5C1A_Madison'!Q75+'5C1C_Intl High'!Q75+'5C3_UnvView'!Q75+'5C1F_L.C. Charter'!Q75+'5C1E_LFNO'!Q75+'5C1D_NOMMA'!Q75+'5C1AE_Noble Minds'!Q75+'5C1J_Jeff Chamber'!Q75+'5C1Q_Advantage'!Q75+'5C1AF_JCFA-Laf'!Q75+'5C1W_Willow'!Q75+'5C1Z_Lincoln Prep'!Q75+'5C1AA_Laurel'!Q75+'5C1AB_Apex'!Q75+'5C1AC_Smothers'!Q75+'5C1AD_Greater'!Q75+'5C1R_Iberville'!Q75+'5C1N_Delta'!Q75+'5C1S_LC Col Prep'!Q75+'5C1T_Northeast'!Q75+'5C1U_Acadiana Ren'!Q75+'5C1I_LA Key'!Q75+'5C1V_Laf Ren'!Q75+'5C1O_Impact'!Q75+'5C1P_Vision'!Q75+'5C2_LAVCA'!Q75+'5C1H_Southwest'!Q75+'5C1G_JS Clark'!Q75+'5C1AH_BRUP'!Q75+'5C1X_Tangi'!Q75+'5C1Y_GEO'!Q75+'5C1AI_Harmony'!Q75+'5C1AJ_Athlos'!Q75+'5C1AG_Collegiate'!Q75+'5C1M_GEO Mid'!Q75+Placeholder_Tallulah!Q75</f>
        <v>0</v>
      </c>
      <c r="R75" s="93">
        <f>'5C1B_DArbonne'!R75+'5C1A_Madison'!R75+'5C1C_Intl High'!R75+'5C3_UnvView'!R75+'5C1F_L.C. Charter'!R75+'5C1E_LFNO'!R75+'5C1D_NOMMA'!R75+'5C1AE_Noble Minds'!R75+'5C1J_Jeff Chamber'!R75+'5C1Q_Advantage'!R75+'5C1AF_JCFA-Laf'!R75+'5C1W_Willow'!R75+'5C1Z_Lincoln Prep'!R75+'5C1AA_Laurel'!R75+'5C1AB_Apex'!R75+'5C1AC_Smothers'!R75+'5C1AD_Greater'!R75+'5C1R_Iberville'!R75+'5C1N_Delta'!R75+'5C1S_LC Col Prep'!R75+'5C1T_Northeast'!R75+'5C1U_Acadiana Ren'!R75+'5C1I_LA Key'!R75+'5C1V_Laf Ren'!R75+'5C1O_Impact'!R75+'5C1P_Vision'!R75+'5C2_LAVCA'!R75+'5C1H_Southwest'!R75+'5C1G_JS Clark'!R75+'5C1AH_BRUP'!R75+'5C1X_Tangi'!R75+'5C1Y_GEO'!R75+'5C1AI_Harmony'!R75+'5C1AJ_Athlos'!R75+'5C1AG_Collegiate'!R75+'5C1M_GEO Mid'!R75+Placeholder_Tallulah!R75</f>
        <v>379218</v>
      </c>
      <c r="S75" s="1373">
        <f>'5C3_UnvView'!S75+'5C2_LAVCA'!S75</f>
        <v>20384</v>
      </c>
      <c r="T75" s="56">
        <f>'5C1B_DArbonne'!S75+'5C1A_Madison'!S75+'5C1C_Intl High'!S75+'5C3_UnvView'!T75+'5C1F_L.C. Charter'!S75+'5C1E_LFNO'!S75+'5C1D_NOMMA'!S75+'5C1AE_Noble Minds'!S75+'5C1J_Jeff Chamber'!S75+'5C1Q_Advantage'!S75+'5C1AF_JCFA-Laf'!S75+'5C1W_Willow'!S75+'5C1Z_Lincoln Prep'!S75+'5C1AA_Laurel'!S75+'5C1AB_Apex'!S75+'5C1AC_Smothers'!S75+'5C1AD_Greater'!S75+'5C1R_Iberville'!S75+'5C1N_Delta'!S75+'5C1S_LC Col Prep'!S75+'5C1T_Northeast'!S75+'5C1U_Acadiana Ren'!S75+'5C1I_LA Key'!S75+'5C1V_Laf Ren'!S75+'5C1O_Impact'!S75+'5C1P_Vision'!S75+'5C2_LAVCA'!T75+'5C1H_Southwest'!S75+'5C1G_JS Clark'!S75+'5C1AH_BRUP'!S75+'5C1X_Tangi'!S75+'5C1Y_GEO'!S75+'5C1AI_Harmony'!S75+'5C1AJ_Athlos'!S75+'5C1AG_Collegiate'!S75+'5C1M_GEO Mid'!S75+Placeholder_Tallulah!S75</f>
        <v>0</v>
      </c>
      <c r="U75" s="56">
        <f>'5C1B_DArbonne'!T75+'5C1A_Madison'!T75+'5C1C_Intl High'!T75+'5C3_UnvView'!U75+'5C1F_L.C. Charter'!T75+'5C1E_LFNO'!T75+'5C1D_NOMMA'!T75+'5C1AE_Noble Minds'!T75+'5C1J_Jeff Chamber'!T75+'5C1Q_Advantage'!T75+'5C1AF_JCFA-Laf'!T75+'5C1W_Willow'!T75+'5C1Z_Lincoln Prep'!T75+'5C1AA_Laurel'!T75+'5C1AB_Apex'!T75+'5C1AC_Smothers'!T75+'5C1AD_Greater'!T75+'5C1R_Iberville'!T75+'5C1N_Delta'!T75+'5C1S_LC Col Prep'!T75+'5C1T_Northeast'!T75+'5C1U_Acadiana Ren'!T75+'5C1I_LA Key'!T75+'5C1V_Laf Ren'!T75+'5C1O_Impact'!T75+'5C1P_Vision'!T75+'5C2_LAVCA'!U75+'5C1H_Southwest'!T75+'5C1G_JS Clark'!T75+'5C1AH_BRUP'!T75+'5C1X_Tangi'!T75+'5C1Y_GEO'!T75+'5C1AI_Harmony'!T75+'5C1AJ_Athlos'!T75+'5C1AG_Collegiate'!T75+'5C1M_GEO Mid'!T75+Placeholder_Tallulah!T75</f>
        <v>0</v>
      </c>
      <c r="V75" s="57">
        <f>'5C1B_DArbonne'!U75+'5C1A_Madison'!U75+'5C1C_Intl High'!U75+'5C3_UnvView'!V75+'5C1F_L.C. Charter'!U75+'5C1E_LFNO'!U75+'5C1D_NOMMA'!U75+'5C1AE_Noble Minds'!U75+'5C1J_Jeff Chamber'!U75+'5C1Q_Advantage'!U75+'5C1AF_JCFA-Laf'!U75+'5C1W_Willow'!U75+'5C1Z_Lincoln Prep'!U75+'5C1AA_Laurel'!U75+'5C1AB_Apex'!U75+'5C1AC_Smothers'!U75+'5C1AD_Greater'!U75+'5C1R_Iberville'!U75+'5C1N_Delta'!U75+'5C1S_LC Col Prep'!U75+'5C1T_Northeast'!U75+'5C1U_Acadiana Ren'!U75+'5C1I_LA Key'!U75+'5C1V_Laf Ren'!U75+'5C1O_Impact'!U75+'5C1P_Vision'!U75+'5C2_LAVCA'!V75+'5C1H_Southwest'!U75+'5C1G_JS Clark'!U75+'5C1AH_BRUP'!U75+'5C1X_Tangi'!U75+'5C1Y_GEO'!U75+'5C1AI_Harmony'!U75+'5C1AJ_Athlos'!U75+'5C1AG_Collegiate'!U75+'5C1M_GEO Mid'!U75+Placeholder_Tallulah!U75</f>
        <v>0</v>
      </c>
      <c r="W75" s="93">
        <f>'5C1B_DArbonne'!V75+'5C1A_Madison'!V75+'5C1C_Intl High'!V75+'5C3_UnvView'!W75+'5C1F_L.C. Charter'!V75+'5C1E_LFNO'!V75+'5C1D_NOMMA'!V75+'5C1AE_Noble Minds'!V75+'5C1J_Jeff Chamber'!V75+'5C1Q_Advantage'!V75+'5C1AF_JCFA-Laf'!V75+'5C1W_Willow'!V75+'5C1Z_Lincoln Prep'!V75+'5C1AA_Laurel'!V75+'5C1AB_Apex'!V75+'5C1AC_Smothers'!V75+'5C1AD_Greater'!V75+'5C1R_Iberville'!V75+'5C1N_Delta'!V75+'5C1S_LC Col Prep'!V75+'5C1T_Northeast'!V75+'5C1U_Acadiana Ren'!V75+'5C1I_LA Key'!V75+'5C1V_Laf Ren'!V75+'5C1O_Impact'!V75+'5C1P_Vision'!V75+'5C2_LAVCA'!W75+'5C1H_Southwest'!V75+'5C1G_JS Clark'!V75+'5C1AH_BRUP'!V75+'5C1X_Tangi'!V75+'5C1Y_GEO'!V75+'5C1AI_Harmony'!V75+'5C1AJ_Athlos'!V75+'5C1AG_Collegiate'!V75+'5C1M_GEO Mid'!V75+Placeholder_Tallulah!V75</f>
        <v>0</v>
      </c>
      <c r="X75" s="74">
        <f>'5C1B_DArbonne'!W75+'5C1A_Madison'!W75+'5C1C_Intl High'!W75+'5C3_UnvView'!X75+'5C1F_L.C. Charter'!W75+'5C1E_LFNO'!W75+'5C1D_NOMMA'!W75+'5C1AE_Noble Minds'!W75+'5C1J_Jeff Chamber'!W75+'5C1Q_Advantage'!W75+'5C1AF_JCFA-Laf'!W75+'5C1W_Willow'!W75+'5C1Z_Lincoln Prep'!W75+'5C1AA_Laurel'!W75+'5C1AB_Apex'!W75+'5C1AC_Smothers'!W75+'5C1AD_Greater'!W75+'5C1R_Iberville'!W75+'5C1N_Delta'!W75+'5C1S_LC Col Prep'!W75+'5C1T_Northeast'!W75+'5C1U_Acadiana Ren'!W75+'5C1I_LA Key'!W75+'5C1V_Laf Ren'!W75+'5C1O_Impact'!W75+'5C1P_Vision'!W75+'5C2_LAVCA'!X75+'5C1H_Southwest'!W75+'5C1G_JS Clark'!W75+'5C1AH_BRUP'!W75+'5C1X_Tangi'!W75+'5C1Y_GEO'!W75+'5C1AI_Harmony'!W75+'5C1AJ_Athlos'!W75+'5C1AG_Collegiate'!W75+'5C1M_GEO Mid'!W75+Placeholder_Tallulah!W75</f>
        <v>0</v>
      </c>
      <c r="Y75" s="93">
        <f>'5C1B_DArbonne'!X75+'5C1A_Madison'!X75+'5C1C_Intl High'!X75+'5C3_UnvView'!Y75+'5C1F_L.C. Charter'!X75+'5C1E_LFNO'!X75+'5C1D_NOMMA'!X75+'5C1AE_Noble Minds'!X75+'5C1J_Jeff Chamber'!X75+'5C1Q_Advantage'!X75+'5C1AF_JCFA-Laf'!X75+'5C1W_Willow'!X75+'5C1Z_Lincoln Prep'!X75+'5C1AA_Laurel'!X75+'5C1AB_Apex'!X75+'5C1AC_Smothers'!X75+'5C1AD_Greater'!X75+'5C1R_Iberville'!X75+'5C1N_Delta'!X75+'5C1S_LC Col Prep'!X75+'5C1T_Northeast'!X75+'5C1U_Acadiana Ren'!X75+'5C1I_LA Key'!X75+'5C1V_Laf Ren'!X75+'5C1O_Impact'!X75+'5C1P_Vision'!X75+'5C2_LAVCA'!Y75+'5C1H_Southwest'!X75+'5C1G_JS Clark'!X75+'5C1AH_BRUP'!X75+'5C1X_Tangi'!X75+'5C1Y_GEO'!X75+'5C1AI_Harmony'!X75+'5C1AJ_Athlos'!X75+'5C1AG_Collegiate'!X75+'5C1M_GEO Mid'!X75+Placeholder_Tallulah!X75</f>
        <v>0</v>
      </c>
      <c r="Z75" s="56">
        <f>'5C1B_DArbonne'!Y75+'5C1A_Madison'!Y75+'5C1C_Intl High'!Y75+'5C3_UnvView'!Z75+'5C1F_L.C. Charter'!Y75+'5C1E_LFNO'!Y75+'5C1D_NOMMA'!Y75+'5C1AE_Noble Minds'!Y75+'5C1J_Jeff Chamber'!Y75+'5C1Q_Advantage'!Y75+'5C1AF_JCFA-Laf'!Y75+'5C1W_Willow'!Y75+'5C1Z_Lincoln Prep'!Y75+'5C1AA_Laurel'!Y75+'5C1AB_Apex'!Y75+'5C1AC_Smothers'!Y75+'5C1AD_Greater'!Y75+'5C1R_Iberville'!Y75+'5C1N_Delta'!Y75+'5C1S_LC Col Prep'!Y75+'5C1T_Northeast'!Y75+'5C1U_Acadiana Ren'!Y75+'5C1I_LA Key'!Y75+'5C1V_Laf Ren'!Y75+'5C1O_Impact'!Y75+'5C1P_Vision'!Y75+'5C2_LAVCA'!Z75+'5C1H_Southwest'!Y75+'5C1G_JS Clark'!Y75+'5C1AH_BRUP'!Y75+'5C1X_Tangi'!Y75+'5C1Y_GEO'!Y75+'5C1AI_Harmony'!Y75+'5C1AJ_Athlos'!Y75+'5C1AG_Collegiate'!Y75+'5C1M_GEO Mid'!Y75+Placeholder_Tallulah!Y75</f>
        <v>0</v>
      </c>
      <c r="AA75" s="93">
        <f>'5C1B_DArbonne'!Z75+'5C1A_Madison'!Z75+'5C1C_Intl High'!Z75+'5C3_UnvView'!AA75+'5C1F_L.C. Charter'!Z75+'5C1E_LFNO'!Z75+'5C1D_NOMMA'!Z75+'5C1AE_Noble Minds'!Z75+'5C1J_Jeff Chamber'!Z75+'5C1Q_Advantage'!Z75+'5C1AF_JCFA-Laf'!Z75+'5C1W_Willow'!Z75+'5C1Z_Lincoln Prep'!Z75+'5C1AA_Laurel'!Z75+'5C1AB_Apex'!Z75+'5C1AC_Smothers'!Z75+'5C1AD_Greater'!Z75+'5C1R_Iberville'!Z75+'5C1N_Delta'!Z75+'5C1S_LC Col Prep'!Z75+'5C1T_Northeast'!Z75+'5C1U_Acadiana Ren'!Z75+'5C1I_LA Key'!Z75+'5C1V_Laf Ren'!Z75+'5C1O_Impact'!Z75+'5C1P_Vision'!Z75+'5C2_LAVCA'!AA75+'5C1H_Southwest'!Z75+'5C1G_JS Clark'!Z75+'5C1AH_BRUP'!Z75+'5C1X_Tangi'!Z75+'5C1Y_GEO'!Z75+'5C1AI_Harmony'!Z75+'5C1AJ_Athlos'!Z75+'5C1AG_Collegiate'!Z75+'5C1M_GEO Mid'!Z75+Placeholder_Tallulah!Z75</f>
        <v>0</v>
      </c>
      <c r="AB75" s="56">
        <f>'5C1B_DArbonne'!AA75+'5C1A_Madison'!AA75+'5C1C_Intl High'!AA75+'5C3_UnvView'!AB75+'5C1F_L.C. Charter'!AA75+'5C1E_LFNO'!AA75+'5C1D_NOMMA'!AA75+'5C1AE_Noble Minds'!AA75+'5C1J_Jeff Chamber'!AA75+'5C1Q_Advantage'!AA75+'5C1AF_JCFA-Laf'!AA75+'5C1W_Willow'!AA75+'5C1Z_Lincoln Prep'!AA75+'5C1AA_Laurel'!AA75+'5C1AB_Apex'!AA75+'5C1AC_Smothers'!AA75+'5C1AD_Greater'!AA75+'5C1R_Iberville'!AA75+'5C1N_Delta'!AA75+'5C1S_LC Col Prep'!AA75+'5C1T_Northeast'!AA75+'5C1U_Acadiana Ren'!AA75+'5C1I_LA Key'!AA75+'5C1V_Laf Ren'!AA75+'5C1O_Impact'!AA75+'5C1P_Vision'!AA75+'5C2_LAVCA'!AB75+'5C1H_Southwest'!AA75+'5C1G_JS Clark'!AA75+'5C1AH_BRUP'!AA75+'5C1X_Tangi'!AA75+'5C1Y_GEO'!AA75+'5C1AI_Harmony'!AA75+'5C1AJ_Athlos'!AA75+'5C1AG_Collegiate'!AA75+'5C1M_GEO Mid'!AA75+Placeholder_Tallulah!AA75</f>
        <v>0</v>
      </c>
      <c r="AC75" s="56">
        <f>'5C1B_DArbonne'!AB75+'5C1A_Madison'!AB75+'5C1C_Intl High'!AB75+'5C3_UnvView'!AC75+'5C1F_L.C. Charter'!AB75+'5C1E_LFNO'!AB75+'5C1D_NOMMA'!AB75+'5C1AE_Noble Minds'!AB75+'5C1J_Jeff Chamber'!AB75+'5C1Q_Advantage'!AB75+'5C1AF_JCFA-Laf'!AB75+'5C1W_Willow'!AB75+'5C1Z_Lincoln Prep'!AB75+'5C1AA_Laurel'!AB75+'5C1AB_Apex'!AB75+'5C1AC_Smothers'!AB75+'5C1AD_Greater'!AB75+'5C1R_Iberville'!AB75+'5C1N_Delta'!AB75+'5C1S_LC Col Prep'!AB75+'5C1T_Northeast'!AB75+'5C1U_Acadiana Ren'!AB75+'5C1I_LA Key'!AB75+'5C1V_Laf Ren'!AB75+'5C1O_Impact'!AB75+'5C1P_Vision'!AB75+'5C2_LAVCA'!AC75+'5C1H_Southwest'!AB75+'5C1G_JS Clark'!AB75+'5C1AH_BRUP'!AB75+'5C1X_Tangi'!AB75+'5C1Y_GEO'!AB75+'5C1AI_Harmony'!AB75+'5C1AJ_Athlos'!AB75+'5C1AG_Collegiate'!AB75+'5C1M_GEO Mid'!AB75+Placeholder_Tallulah!AB75</f>
        <v>0</v>
      </c>
      <c r="AD75" s="93">
        <f>'5C1B_DArbonne'!AC75+'5C1A_Madison'!AC75+'5C1C_Intl High'!AC75+'5C3_UnvView'!AD75+'5C1F_L.C. Charter'!AC75+'5C1E_LFNO'!AC75+'5C1D_NOMMA'!AC75+'5C1AE_Noble Minds'!AC75+'5C1J_Jeff Chamber'!AC75+'5C1Q_Advantage'!AC75+'5C1AF_JCFA-Laf'!AC75+'5C1W_Willow'!AC75+'5C1Z_Lincoln Prep'!AC75+'5C1AA_Laurel'!AC75+'5C1AB_Apex'!AC75+'5C1AC_Smothers'!AC75+'5C1AD_Greater'!AC75+'5C1R_Iberville'!AC75+'5C1N_Delta'!AC75+'5C1S_LC Col Prep'!AC75+'5C1T_Northeast'!AC75+'5C1U_Acadiana Ren'!AC75+'5C1I_LA Key'!AC75+'5C1V_Laf Ren'!AC75+'5C1O_Impact'!AC75+'5C1P_Vision'!AC75+'5C2_LAVCA'!AD75+'5C1H_Southwest'!AC75+'5C1G_JS Clark'!AC75+'5C1AH_BRUP'!AC75+'5C1X_Tangi'!AC75+'5C1Y_GEO'!AC75+'5C1AI_Harmony'!AC75+'5C1AJ_Athlos'!AC75+'5C1AG_Collegiate'!AC75+'5C1M_GEO Mid'!AC75+Placeholder_Tallulah!AC75</f>
        <v>0</v>
      </c>
      <c r="AE75" s="97">
        <f>'5C1B_DArbonne'!AD75+'5C1A_Madison'!AD75+'5C1C_Intl High'!AD75+'5C3_UnvView'!AE75+'5C1F_L.C. Charter'!AD75+'5C1E_LFNO'!AD75+'5C1D_NOMMA'!AD75+'5C1AE_Noble Minds'!AD75+'5C1J_Jeff Chamber'!AD75+'5C1Q_Advantage'!AD75+'5C1AF_JCFA-Laf'!AD75+'5C1W_Willow'!AD75+'5C1Z_Lincoln Prep'!AD75+'5C1AA_Laurel'!AD75+'5C1AB_Apex'!AD75+'5C1AC_Smothers'!AD75+'5C1AD_Greater'!AD75+'5C1R_Iberville'!AD75+'5C1N_Delta'!AD75+'5C1S_LC Col Prep'!AD75+'5C1T_Northeast'!AD75+'5C1U_Acadiana Ren'!AD75+'5C1I_LA Key'!AD75+'5C1V_Laf Ren'!AD75+'5C1O_Impact'!AD75+'5C1P_Vision'!AD75+'5C2_LAVCA'!AE75+'5C1H_Southwest'!AD75+'5C1G_JS Clark'!AD75+'5C1AH_BRUP'!AD75+'5C1X_Tangi'!AD75+'5C1Y_GEO'!AD75+'5C1AI_Harmony'!AD75+'5C1AJ_Athlos'!AD75+'5C1AG_Collegiate'!AD75+'5C1M_GEO Mid'!AD75+Placeholder_Tallulah!AD75</f>
        <v>0</v>
      </c>
      <c r="AF75" s="75">
        <f>'Source Data'!N75</f>
        <v>3789</v>
      </c>
      <c r="AG75" s="90">
        <f>'5C1B_DArbonne'!AF75+'5C1A_Madison'!AF75+'5C1C_Intl High'!AF75+'5C3_UnvView'!AG75+'5C1F_L.C. Charter'!AF75+'5C1E_LFNO'!AF75+'5C1D_NOMMA'!AF75+'5C1AE_Noble Minds'!AF75+'5C1J_Jeff Chamber'!AF75+'5C1Q_Advantage'!AF75+'5C1AF_JCFA-Laf'!AF75+'5C1W_Willow'!AF75+'5C1Z_Lincoln Prep'!AF75+'5C1AA_Laurel'!AF75+'5C1AB_Apex'!AF75+'5C1AC_Smothers'!AF75+'5C1AD_Greater'!AF75+'5C1R_Iberville'!AF75+'5C1N_Delta'!AF75+'5C1S_LC Col Prep'!AF75+'5C1T_Northeast'!AF75+'5C1U_Acadiana Ren'!AF75+'5C1I_LA Key'!AF75+'5C1V_Laf Ren'!AF75+'5C1O_Impact'!AF75+'5C1P_Vision'!AF75+'5C2_LAVCA'!AG75+'5C1H_Southwest'!AF75+'5C1G_JS Clark'!AF75+'5C1AH_BRUP'!AF75+'5C1X_Tangi'!AF75+'5C1Y_GEO'!AF75+'5C1AI_Harmony'!AF75+'5C1AJ_Athlos'!AF75+'5C1AG_Collegiate'!AF75+'5C1M_GEO Mid'!AF75+Placeholder_Tallulah!AF75</f>
        <v>0</v>
      </c>
      <c r="AH75" s="319">
        <f>'5C1B_DArbonne'!AG75+'5C1A_Madison'!AG75+'5C1C_Intl High'!AG75+'5C3_UnvView'!AH75+'5C1F_L.C. Charter'!AG75+'5C1E_LFNO'!AG75+'5C1D_NOMMA'!AG75+'5C1AE_Noble Minds'!AG75+'5C1J_Jeff Chamber'!AG75+'5C1Q_Advantage'!AG75+'5C1AF_JCFA-Laf'!AG75+'5C1W_Willow'!AG75+'5C1Z_Lincoln Prep'!AG75+'5C1AA_Laurel'!AG75+'5C1AB_Apex'!AG75+'5C1AC_Smothers'!AG75+'5C1AD_Greater'!AG75+'5C1R_Iberville'!AG75+'5C1N_Delta'!AG75+'5C1S_LC Col Prep'!AG75+'5C1T_Northeast'!AG75+'5C1U_Acadiana Ren'!AG75+'5C1I_LA Key'!AG75+'5C1V_Laf Ren'!AG75+'5C1O_Impact'!AG75+'5C1P_Vision'!AG75+'5C2_LAVCA'!AH75+'5C1H_Southwest'!AG75+'5C1G_JS Clark'!AG75+'5C1AH_BRUP'!AG75+'5C1X_Tangi'!AG75+'5C1Y_GEO'!AG75+'5C1AI_Harmony'!AG75+'5C1AJ_Athlos'!AG75+'5C1AG_Collegiate'!AG75+'5C1M_GEO Mid'!AG75+Placeholder_Tallulah!AG75</f>
        <v>0</v>
      </c>
      <c r="AI75" s="75">
        <f>'5C1B_DArbonne'!AH75+'5C1A_Madison'!AH75+'5C1C_Intl High'!AH75+'5C3_UnvView'!AI75+'5C1F_L.C. Charter'!AH75+'5C1E_LFNO'!AH75+'5C1D_NOMMA'!AH75+'5C1AE_Noble Minds'!AH75+'5C1J_Jeff Chamber'!AH75+'5C1Q_Advantage'!AH75+'5C1AF_JCFA-Laf'!AH75+'5C1W_Willow'!AH75+'5C1Z_Lincoln Prep'!AH75+'5C1AA_Laurel'!AH75+'5C1AB_Apex'!AH75+'5C1AC_Smothers'!AH75+'5C1AD_Greater'!AH75+'5C1R_Iberville'!AH75+'5C1N_Delta'!AH75+'5C1S_LC Col Prep'!AH75+'5C1T_Northeast'!AH75+'5C1U_Acadiana Ren'!AH75+'5C1I_LA Key'!AH75+'5C1V_Laf Ren'!AH75+'5C1O_Impact'!AH75+'5C1P_Vision'!AH75+'5C2_LAVCA'!AI75+'5C1H_Southwest'!AH75+'5C1G_JS Clark'!AH75+'5C1AH_BRUP'!AH75+'5C1X_Tangi'!AH75+'5C1Y_GEO'!AH75+'5C1AI_Harmony'!AH75+'5C1AJ_Athlos'!AH75+'5C1AG_Collegiate'!AH75+'5C1M_GEO Mid'!AH75+Placeholder_Tallulah!AH75</f>
        <v>0</v>
      </c>
      <c r="AJ75" s="319">
        <f>'5C1B_DArbonne'!AI75+'5C1A_Madison'!AI75+'5C1C_Intl High'!AI75+'5C3_UnvView'!AJ75+'5C1F_L.C. Charter'!AI75+'5C1E_LFNO'!AI75+'5C1D_NOMMA'!AI75+'5C1AE_Noble Minds'!AI75+'5C1J_Jeff Chamber'!AI75+'5C1Q_Advantage'!AI75+'5C1AF_JCFA-Laf'!AI75+'5C1W_Willow'!AI75+'5C1Z_Lincoln Prep'!AI75+'5C1AA_Laurel'!AI75+'5C1AB_Apex'!AI75+'5C1AC_Smothers'!AI75+'5C1AD_Greater'!AI75+'5C1R_Iberville'!AI75+'5C1N_Delta'!AI75+'5C1S_LC Col Prep'!AI75+'5C1T_Northeast'!AI75+'5C1U_Acadiana Ren'!AI75+'5C1I_LA Key'!AI75+'5C1V_Laf Ren'!AI75+'5C1O_Impact'!AI75+'5C1P_Vision'!AI75+'5C2_LAVCA'!AJ75+'5C1H_Southwest'!AI75+'5C1G_JS Clark'!AI75+'5C1AH_BRUP'!AI75+'5C1X_Tangi'!AI75+'5C1Y_GEO'!AI75+'5C1AI_Harmony'!AI75+'5C1AJ_Athlos'!AI75+'5C1AG_Collegiate'!AI75+'5C1M_GEO Mid'!AI75+Placeholder_Tallulah!AI75</f>
        <v>0</v>
      </c>
      <c r="AK75" s="77">
        <f>'5C1B_DArbonne'!AJ75+'5C1A_Madison'!AJ75+'5C1C_Intl High'!AJ75+'5C3_UnvView'!AK75+'5C1F_L.C. Charter'!AJ75+'5C1E_LFNO'!AJ75+'5C1D_NOMMA'!AJ75+'5C1AE_Noble Minds'!AJ75+'5C1J_Jeff Chamber'!AJ75+'5C1Q_Advantage'!AJ75+'5C1AF_JCFA-Laf'!AJ75+'5C1W_Willow'!AJ75+'5C1Z_Lincoln Prep'!AJ75+'5C1AA_Laurel'!AJ75+'5C1AB_Apex'!AJ75+'5C1AC_Smothers'!AJ75+'5C1AD_Greater'!AJ75+'5C1R_Iberville'!AJ75+'5C1N_Delta'!AJ75+'5C1S_LC Col Prep'!AJ75+'5C1T_Northeast'!AJ75+'5C1U_Acadiana Ren'!AJ75+'5C1I_LA Key'!AJ75+'5C1V_Laf Ren'!AJ75+'5C1O_Impact'!AJ75+'5C1P_Vision'!AJ75+'5C2_LAVCA'!AK75+'5C1H_Southwest'!AJ75+'5C1G_JS Clark'!AJ75+'5C1AH_BRUP'!AJ75+'5C1X_Tangi'!AJ75+'5C1Y_GEO'!AJ75+'5C1AI_Harmony'!AJ75+'5C1AJ_Athlos'!AJ75+'5C1AG_Collegiate'!AJ75+'5C1M_GEO Mid'!AJ75+Placeholder_Tallulah!AJ75</f>
        <v>0</v>
      </c>
      <c r="AL75" s="76">
        <f>'5C1B_DArbonne'!AK75+'5C1A_Madison'!AK75+'5C1C_Intl High'!AK75+'5C3_UnvView'!AL75+'5C1F_L.C. Charter'!AK75+'5C1E_LFNO'!AK75+'5C1D_NOMMA'!AK75+'5C1AE_Noble Minds'!AK75+'5C1J_Jeff Chamber'!AK75+'5C1Q_Advantage'!AK75+'5C1AF_JCFA-Laf'!AK75+'5C1W_Willow'!AK75+'5C1Z_Lincoln Prep'!AK75+'5C1AA_Laurel'!AK75+'5C1AB_Apex'!AK75+'5C1AC_Smothers'!AK75+'5C1AD_Greater'!AK75+'5C1R_Iberville'!AK75+'5C1N_Delta'!AK75+'5C1S_LC Col Prep'!AK75+'5C1T_Northeast'!AK75+'5C1U_Acadiana Ren'!AK75+'5C1I_LA Key'!AK75+'5C1V_Laf Ren'!AK75+'5C1O_Impact'!AK75+'5C1P_Vision'!AK75+'5C2_LAVCA'!AL75+'5C1H_Southwest'!AK75+'5C1G_JS Clark'!AK75+'5C1AH_BRUP'!AK75+'5C1X_Tangi'!AK75+'5C1Y_GEO'!AK75+'5C1AI_Harmony'!AK75+'5C1AJ_Athlos'!AK75+'5C1AG_Collegiate'!AK75+'5C1M_GEO Mid'!AK75+Placeholder_Tallulah!AK75</f>
        <v>0</v>
      </c>
      <c r="AM75" s="90">
        <f>'5C1B_DArbonne'!AL75+'5C1A_Madison'!AL75+'5C1C_Intl High'!AL75+'5C3_UnvView'!AM75+'5C1F_L.C. Charter'!AL75+'5C1E_LFNO'!AL75+'5C1D_NOMMA'!AL75+'5C1AE_Noble Minds'!AL75+'5C1J_Jeff Chamber'!AL75+'5C1Q_Advantage'!AL75+'5C1AF_JCFA-Laf'!AL75+'5C1W_Willow'!AL75+'5C1Z_Lincoln Prep'!AL75+'5C1AA_Laurel'!AL75+'5C1AB_Apex'!AL75+'5C1AC_Smothers'!AL75+'5C1AD_Greater'!AL75+'5C1R_Iberville'!AL75+'5C1N_Delta'!AL75+'5C1S_LC Col Prep'!AL75+'5C1T_Northeast'!AL75+'5C1U_Acadiana Ren'!AL75+'5C1I_LA Key'!AL75+'5C1V_Laf Ren'!AL75+'5C1O_Impact'!AL75+'5C1P_Vision'!AL75+'5C2_LAVCA'!AM75+'5C1H_Southwest'!AL75+'5C1G_JS Clark'!AL75+'5C1AH_BRUP'!AL75+'5C1X_Tangi'!AL75+'5C1Y_GEO'!AL75+'5C1AI_Harmony'!AL75+'5C1AJ_Athlos'!AL75+'5C1AG_Collegiate'!AL75+'5C1M_GEO Mid'!AL75+Placeholder_Tallulah!AL75</f>
        <v>223362</v>
      </c>
      <c r="AN75" s="79">
        <f>'5C1B_DArbonne'!AM75+'5C1A_Madison'!AM75+'5C1C_Intl High'!AM75+'5C3_UnvView'!AN75+'5C1F_L.C. Charter'!AM75+'5C1E_LFNO'!AM75+'5C1D_NOMMA'!AM75+'5C1AE_Noble Minds'!AM75+'5C1J_Jeff Chamber'!AM75+'5C1Q_Advantage'!AM75+'5C1AF_JCFA-Laf'!AM75+'5C1W_Willow'!AM75+'5C1Z_Lincoln Prep'!AM75+'5C1AA_Laurel'!AM75+'5C1AB_Apex'!AM75+'5C1AC_Smothers'!AM75+'5C1AD_Greater'!AM75+'5C1R_Iberville'!AM75+'5C1N_Delta'!AM75+'5C1S_LC Col Prep'!AM75+'5C1T_Northeast'!AM75+'5C1U_Acadiana Ren'!AM75+'5C1I_LA Key'!AM75+'5C1V_Laf Ren'!AM75+'5C1O_Impact'!AM75+'5C1P_Vision'!AM75+'5C2_LAVCA'!AN75+'5C1H_Southwest'!AM75+'5C1G_JS Clark'!AM75+'5C1AH_BRUP'!AM75+'5C1X_Tangi'!AM75+'5C1Y_GEO'!AM75+'5C1AI_Harmony'!AM75+'5C1AJ_Athlos'!AM75+'5C1AG_Collegiate'!AM75+'5C1M_GEO Mid'!AM75+Placeholder_Tallulah!AM75</f>
        <v>0</v>
      </c>
      <c r="AO75" s="90">
        <f>'5C1B_DArbonne'!AN75+'5C1A_Madison'!AN75+'5C1C_Intl High'!AN75+'5C3_UnvView'!AO75+'5C1F_L.C. Charter'!AN75+'5C1E_LFNO'!AN75+'5C1D_NOMMA'!AN75+'5C1AE_Noble Minds'!AN75+'5C1J_Jeff Chamber'!AN75+'5C1Q_Advantage'!AN75+'5C1AF_JCFA-Laf'!AN75+'5C1W_Willow'!AN75+'5C1Z_Lincoln Prep'!AN75+'5C1AA_Laurel'!AN75+'5C1AB_Apex'!AN75+'5C1AC_Smothers'!AN75+'5C1AD_Greater'!AN75+'5C1R_Iberville'!AN75+'5C1N_Delta'!AN75+'5C1S_LC Col Prep'!AN75+'5C1T_Northeast'!AN75+'5C1U_Acadiana Ren'!AN75+'5C1I_LA Key'!AN75+'5C1V_Laf Ren'!AN75+'5C1O_Impact'!AN75+'5C1P_Vision'!AN75+'5C2_LAVCA'!AO75+'5C1H_Southwest'!AN75+'5C1G_JS Clark'!AN75+'5C1AH_BRUP'!AN75+'5C1X_Tangi'!AN75+'5C1Y_GEO'!AN75+'5C1AI_Harmony'!AN75+'5C1AJ_Athlos'!AN75+'5C1AG_Collegiate'!AN75+'5C1M_GEO Mid'!AN75+Placeholder_Tallulah!AN75</f>
        <v>0</v>
      </c>
      <c r="AP75" s="77">
        <f>'5C1B_DArbonne'!AO75+'5C1A_Madison'!AO75+'5C1C_Intl High'!AO75+'5C3_UnvView'!AP75+'5C1F_L.C. Charter'!AO75+'5C1E_LFNO'!AO75+'5C1D_NOMMA'!AO75+'5C1AE_Noble Minds'!AO75+'5C1J_Jeff Chamber'!AO75+'5C1Q_Advantage'!AO75+'5C1AF_JCFA-Laf'!AO75+'5C1W_Willow'!AO75+'5C1Z_Lincoln Prep'!AO75+'5C1AA_Laurel'!AO75+'5C1AB_Apex'!AO75+'5C1AC_Smothers'!AO75+'5C1AD_Greater'!AO75+'5C1R_Iberville'!AO75+'5C1N_Delta'!AO75+'5C1S_LC Col Prep'!AO75+'5C1T_Northeast'!AO75+'5C1U_Acadiana Ren'!AO75+'5C1I_LA Key'!AO75+'5C1V_Laf Ren'!AO75+'5C1O_Impact'!AO75+'5C1P_Vision'!AO75+'5C2_LAVCA'!AP75+'5C1H_Southwest'!AO75+'5C1G_JS Clark'!AO75+'5C1AH_BRUP'!AO75+'5C1X_Tangi'!AO75+'5C1Y_GEO'!AO75+'5C1AI_Harmony'!AO75+'5C1AJ_Athlos'!AO75+'5C1AG_Collegiate'!AO75+'5C1M_GEO Mid'!AO75+Placeholder_Tallulah!AO75</f>
        <v>-6997</v>
      </c>
      <c r="AQ75" s="90">
        <f>'5C1B_DArbonne'!AP75+'5C1A_Madison'!AP75+'5C1C_Intl High'!AP75+'5C3_UnvView'!AQ75+'5C1F_L.C. Charter'!AP75+'5C1E_LFNO'!AP75+'5C1D_NOMMA'!AP75+'5C1AE_Noble Minds'!AP75+'5C1J_Jeff Chamber'!AP75+'5C1Q_Advantage'!AP75+'5C1AF_JCFA-Laf'!AP75+'5C1W_Willow'!AP75+'5C1Z_Lincoln Prep'!AP75+'5C1AA_Laurel'!AP75+'5C1AB_Apex'!AP75+'5C1AC_Smothers'!AP75+'5C1AD_Greater'!AP75+'5C1R_Iberville'!AP75+'5C1N_Delta'!AP75+'5C1S_LC Col Prep'!AP75+'5C1T_Northeast'!AP75+'5C1U_Acadiana Ren'!AP75+'5C1I_LA Key'!AP75+'5C1V_Laf Ren'!AP75+'5C1O_Impact'!AP75+'5C1P_Vision'!AP75+'5C2_LAVCA'!AQ75+'5C1H_Southwest'!AP75+'5C1G_JS Clark'!AP75+'5C1AH_BRUP'!AP75+'5C1X_Tangi'!AP75+'5C1Y_GEO'!AP75+'5C1AI_Harmony'!AP75+'5C1AJ_Athlos'!AP75+'5C1AG_Collegiate'!AP75+'5C1M_GEO Mid'!AP75+Placeholder_Tallulah!AP75</f>
        <v>0</v>
      </c>
      <c r="AR75" s="77">
        <f>'5C1B_DArbonne'!AQ75+'5C1A_Madison'!AQ75+'5C1C_Intl High'!AQ75+'5C3_UnvView'!AR75+'5C1F_L.C. Charter'!AQ75+'5C1E_LFNO'!AQ75+'5C1D_NOMMA'!AQ75+'5C1AE_Noble Minds'!AQ75+'5C1J_Jeff Chamber'!AQ75+'5C1Q_Advantage'!AQ75+'5C1AF_JCFA-Laf'!AQ75+'5C1W_Willow'!AQ75+'5C1Z_Lincoln Prep'!AQ75+'5C1AA_Laurel'!AQ75+'5C1AB_Apex'!AQ75+'5C1AC_Smothers'!AQ75+'5C1AD_Greater'!AQ75+'5C1R_Iberville'!AQ75+'5C1N_Delta'!AQ75+'5C1S_LC Col Prep'!AQ75+'5C1T_Northeast'!AQ75+'5C1U_Acadiana Ren'!AQ75+'5C1I_LA Key'!AQ75+'5C1V_Laf Ren'!AQ75+'5C1O_Impact'!AQ75+'5C1P_Vision'!AQ75+'5C2_LAVCA'!AR75+'5C1H_Southwest'!AQ75+'5C1G_JS Clark'!AQ75+'5C1AH_BRUP'!AQ75+'5C1X_Tangi'!AQ75+'5C1Y_GEO'!AQ75+'5C1AI_Harmony'!AQ75+'5C1AJ_Athlos'!AQ75+'5C1AG_Collegiate'!AQ75+'5C1M_GEO Mid'!AQ75+Placeholder_Tallulah!AQ75</f>
        <v>0</v>
      </c>
      <c r="AS75" s="77">
        <f>'5C1B_DArbonne'!AR75+'5C1A_Madison'!AR75+'5C1C_Intl High'!AR75+'5C3_UnvView'!AS75+'5C1F_L.C. Charter'!AR75+'5C1E_LFNO'!AR75+'5C1D_NOMMA'!AR75+'5C1AE_Noble Minds'!AR75+'5C1J_Jeff Chamber'!AR75+'5C1Q_Advantage'!AR75+'5C1AF_JCFA-Laf'!AR75+'5C1W_Willow'!AR75+'5C1Z_Lincoln Prep'!AR75+'5C1AA_Laurel'!AR75+'5C1AB_Apex'!AR75+'5C1AC_Smothers'!AR75+'5C1AD_Greater'!AR75+'5C1R_Iberville'!AR75+'5C1N_Delta'!AR75+'5C1S_LC Col Prep'!AR75+'5C1T_Northeast'!AR75+'5C1U_Acadiana Ren'!AR75+'5C1I_LA Key'!AR75+'5C1V_Laf Ren'!AR75+'5C1O_Impact'!AR75+'5C1P_Vision'!AR75+'5C2_LAVCA'!AS75+'5C1H_Southwest'!AR75+'5C1G_JS Clark'!AR75+'5C1AH_BRUP'!AR75+'5C1X_Tangi'!AR75+'5C1Y_GEO'!AR75+'5C1AI_Harmony'!AR75+'5C1AJ_Athlos'!AR75+'5C1AG_Collegiate'!AR75+'5C1M_GEO Mid'!AR75+Placeholder_Tallulah!AR75</f>
        <v>0</v>
      </c>
      <c r="AT75" s="90">
        <f>'5C1B_DArbonne'!AS75+'5C1A_Madison'!AS75+'5C1C_Intl High'!AS75+'5C3_UnvView'!AT75+'5C1F_L.C. Charter'!AS75+'5C1E_LFNO'!AS75+'5C1D_NOMMA'!AS75+'5C1AE_Noble Minds'!AS75+'5C1J_Jeff Chamber'!AS75+'5C1Q_Advantage'!AS75+'5C1AF_JCFA-Laf'!AS75+'5C1W_Willow'!AS75+'5C1Z_Lincoln Prep'!AS75+'5C1AA_Laurel'!AS75+'5C1AB_Apex'!AS75+'5C1AC_Smothers'!AS75+'5C1AD_Greater'!AS75+'5C1R_Iberville'!AS75+'5C1N_Delta'!AS75+'5C1S_LC Col Prep'!AS75+'5C1T_Northeast'!AS75+'5C1U_Acadiana Ren'!AS75+'5C1I_LA Key'!AS75+'5C1V_Laf Ren'!AS75+'5C1O_Impact'!AS75+'5C1P_Vision'!AS75+'5C2_LAVCA'!AT75+'5C1H_Southwest'!AS75+'5C1G_JS Clark'!AS75+'5C1AH_BRUP'!AS75+'5C1X_Tangi'!AS75+'5C1Y_GEO'!AS75+'5C1AI_Harmony'!AS75+'5C1AJ_Athlos'!AS75+'5C1AG_Collegiate'!AS75+'5C1M_GEO Mid'!AS75+Placeholder_Tallulah!AS75</f>
        <v>23696</v>
      </c>
      <c r="AU75" s="78">
        <f t="shared" si="5"/>
        <v>0</v>
      </c>
      <c r="AV75" s="87">
        <f t="shared" si="6"/>
        <v>23696</v>
      </c>
      <c r="AW75" s="189"/>
      <c r="AX75" s="83" t="e">
        <f>'5C1B_DArbonne'!AU75+'5C1A_Madison'!AU75+'5C1C_Intl High'!AU75+'5C3_UnvView'!AV75+'5C1F_L.C. Charter'!AU75+'5C1E_LFNO'!AU75+'5C1D_NOMMA'!AU75+'5C1AE_Noble Minds'!AU75+'5C1J_Jeff Chamber'!AU75+'5C1Q_Advantage'!AU75+'5C1AF_JCFA-Laf'!AU75+'5C1W_Willow'!AU75+'5C1Z_Lincoln Prep'!AU75+'5C1AA_Laurel'!AU75+'5C1AB_Apex'!AU75+'5C1AC_Smothers'!AU75+'5C1AD_Greater'!AU75+'5C1R_Iberville'!AU75+'5C1N_Delta'!AU75+'5C1S_LC Col Prep'!AU75+'5C1T_Northeast'!AU75+'5C1U_Acadiana Ren'!AU75+'5C1I_LA Key'!AU75+'5C1V_Laf Ren'!AU75+'5C1O_Impact'!AU75+'5C1P_Vision'!AU75+'5C2_LAVCA'!AV75+'5C1H_Southwest'!AU75+'5C1G_JS Clark'!AU75+'5C1AH_BRUP'!AU75+'5C1X_Tangi'!AU75+'5C1Y_GEO'!AU75+'5C1AI_Harmony'!AU75+'5C1AJ_Athlos'!AU75+'5C1AG_Collegiate'!AU75+'5C1M_GEO Mid'!AU75+Placeholder_Tallulah!#REF!</f>
        <v>#REF!</v>
      </c>
      <c r="AY75" s="83">
        <f t="shared" si="7"/>
        <v>0</v>
      </c>
      <c r="AZ75" s="83" t="e">
        <f>AY75-AX75</f>
        <v>#REF!</v>
      </c>
    </row>
    <row r="76" spans="1:52" s="195" customFormat="1" ht="16.149999999999999" customHeight="1" thickBot="1" x14ac:dyDescent="0.25">
      <c r="A76" s="1574" t="s">
        <v>494</v>
      </c>
      <c r="B76" s="1576"/>
      <c r="C76" s="339">
        <f>SUM(C7:C75)</f>
        <v>0</v>
      </c>
      <c r="D76" s="308"/>
      <c r="E76" s="329">
        <f>SUM(E7:E75)</f>
        <v>0</v>
      </c>
      <c r="F76" s="339">
        <f>SUM(F7:F75)</f>
        <v>0</v>
      </c>
      <c r="G76" s="308"/>
      <c r="H76" s="329">
        <f>SUM(H7:H75)</f>
        <v>0</v>
      </c>
      <c r="I76" s="339">
        <f>SUM(I7:I75)</f>
        <v>0</v>
      </c>
      <c r="J76" s="308"/>
      <c r="K76" s="329">
        <f>SUM(K7:K75)</f>
        <v>0</v>
      </c>
      <c r="L76" s="339">
        <f>SUM(L7:L75)</f>
        <v>0</v>
      </c>
      <c r="M76" s="308"/>
      <c r="N76" s="329">
        <f>SUM(N7:N75)</f>
        <v>0</v>
      </c>
      <c r="O76" s="339">
        <f>SUM(O7:O75)</f>
        <v>0</v>
      </c>
      <c r="P76" s="308"/>
      <c r="Q76" s="329">
        <f>SUM(Q7:Q75)</f>
        <v>0</v>
      </c>
      <c r="R76" s="340">
        <f t="shared" ref="R76:AV76" si="8">SUM(R7:R75)</f>
        <v>83883764</v>
      </c>
      <c r="S76" s="1375">
        <f t="shared" si="8"/>
        <v>2231842</v>
      </c>
      <c r="T76" s="308">
        <f t="shared" si="8"/>
        <v>0</v>
      </c>
      <c r="U76" s="308">
        <f t="shared" si="8"/>
        <v>0</v>
      </c>
      <c r="V76" s="341">
        <f t="shared" si="8"/>
        <v>0</v>
      </c>
      <c r="W76" s="340">
        <f t="shared" si="8"/>
        <v>0</v>
      </c>
      <c r="X76" s="329">
        <f t="shared" si="8"/>
        <v>0</v>
      </c>
      <c r="Y76" s="340">
        <f t="shared" si="8"/>
        <v>0</v>
      </c>
      <c r="Z76" s="329">
        <f t="shared" si="8"/>
        <v>0</v>
      </c>
      <c r="AA76" s="340">
        <f t="shared" si="8"/>
        <v>0</v>
      </c>
      <c r="AB76" s="308">
        <f t="shared" si="8"/>
        <v>0</v>
      </c>
      <c r="AC76" s="308">
        <f t="shared" si="8"/>
        <v>0</v>
      </c>
      <c r="AD76" s="340">
        <f t="shared" si="8"/>
        <v>0</v>
      </c>
      <c r="AE76" s="305">
        <f t="shared" si="8"/>
        <v>0</v>
      </c>
      <c r="AF76" s="342">
        <f>'Source Data'!N76</f>
        <v>5302</v>
      </c>
      <c r="AG76" s="343">
        <f t="shared" si="8"/>
        <v>0</v>
      </c>
      <c r="AH76" s="339">
        <f t="shared" si="8"/>
        <v>0</v>
      </c>
      <c r="AI76" s="342">
        <f t="shared" si="8"/>
        <v>0</v>
      </c>
      <c r="AJ76" s="339">
        <f t="shared" si="8"/>
        <v>0</v>
      </c>
      <c r="AK76" s="344">
        <f t="shared" si="8"/>
        <v>0</v>
      </c>
      <c r="AL76" s="345">
        <f t="shared" si="8"/>
        <v>0</v>
      </c>
      <c r="AM76" s="343">
        <f t="shared" si="8"/>
        <v>114465222</v>
      </c>
      <c r="AN76" s="346">
        <f t="shared" si="8"/>
        <v>0</v>
      </c>
      <c r="AO76" s="343">
        <f t="shared" si="8"/>
        <v>0</v>
      </c>
      <c r="AP76" s="344">
        <f>SUM(AP7:AP75)</f>
        <v>56787</v>
      </c>
      <c r="AQ76" s="343">
        <f t="shared" si="8"/>
        <v>0</v>
      </c>
      <c r="AR76" s="344">
        <f t="shared" si="8"/>
        <v>0</v>
      </c>
      <c r="AS76" s="344">
        <f t="shared" si="8"/>
        <v>0</v>
      </c>
      <c r="AT76" s="343">
        <f t="shared" si="8"/>
        <v>10605549</v>
      </c>
      <c r="AU76" s="347">
        <f t="shared" si="8"/>
        <v>0</v>
      </c>
      <c r="AV76" s="347">
        <f t="shared" si="8"/>
        <v>10605549</v>
      </c>
      <c r="AW76" s="322"/>
      <c r="AX76" s="329" t="e">
        <f>SUM(AX7:AX75)</f>
        <v>#REF!</v>
      </c>
      <c r="AY76" s="329">
        <f>SUM(AY7:AY75)</f>
        <v>0</v>
      </c>
      <c r="AZ76" s="329" t="e">
        <f>SUM(AZ7:AZ75)</f>
        <v>#REF!</v>
      </c>
    </row>
    <row r="77" spans="1:52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49"/>
      <c r="AG77" s="326"/>
      <c r="AH77" s="348"/>
      <c r="AI77" s="349"/>
      <c r="AJ77" s="348"/>
      <c r="AK77" s="326"/>
      <c r="AL77" s="326"/>
      <c r="AM77" s="326"/>
      <c r="AN77" s="326"/>
      <c r="AO77" s="326"/>
      <c r="AP77" s="326"/>
      <c r="AQ77" s="326"/>
      <c r="AR77" s="326"/>
      <c r="AS77" s="326"/>
      <c r="AT77" s="326"/>
      <c r="AU77" s="326"/>
      <c r="AV77" s="326"/>
      <c r="AW77" s="322"/>
      <c r="AX77" s="301"/>
      <c r="AY77" s="301"/>
      <c r="AZ77" s="301"/>
    </row>
    <row r="78" spans="1:52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97">
        <f>'5C1B_DArbonne'!Z78+'5C1A_Madison'!Z78+'5C1C_Intl High'!Z78+'5C3_UnvView'!AA78+'5C1F_L.C. Charter'!Z78+'5C1E_LFNO'!Z78+'5C1D_NOMMA'!Z78+'5C1AE_Noble Minds'!Z78+'5C1J_Jeff Chamber'!Z78+'5C1Q_Advantage'!Z78+'5C1AF_JCFA-Laf'!Z78+'5C1W_Willow'!Z78+'5C1Z_Lincoln Prep'!Z78+'5C1AA_Laurel'!Z78+'5C1AB_Apex'!Z78+'5C1AC_Smothers'!Z78+'5C1AD_Greater'!Z78+'5C1R_Iberville'!Z78+'5C1N_Delta'!Z78+'5C1S_LC Col Prep'!Z78+'5C1T_Northeast'!Z78+'5C1U_Acadiana Ren'!Z78+'5C1I_LA Key'!Z78+'5C1V_Laf Ren'!Z78+'5C1O_Impact'!Z78+'5C1P_Vision'!Z78+'5C2_LAVCA'!AA78+'5C1H_Southwest'!Z78+'5C1G_JS Clark'!Z78+'5C1AH_BRUP'!Z78+'5C1X_Tangi'!Z78+'5C1Y_GEO'!Z78+'5C1AI_Harmony'!Z78+'5C1AJ_Athlos'!Z78+'5C1AG_Collegiate'!Z78+'5C1M_GEO Mid'!Z78+Placeholder_Tallulah!Z78</f>
        <v>735000</v>
      </c>
      <c r="AB78" s="241">
        <f>'5C1B_DArbonne'!AA78+'5C1A_Madison'!AA78+'5C1C_Intl High'!AA78+'5C3_UnvView'!AB78+'5C1F_L.C. Charter'!AA78+'5C1E_LFNO'!AA78+'5C1D_NOMMA'!AA78+'5C1AE_Noble Minds'!AA78+'5C1J_Jeff Chamber'!AA78+'5C1Q_Advantage'!AA78+'5C1AF_JCFA-Laf'!AA78+'5C1W_Willow'!AA78+'5C1Z_Lincoln Prep'!AA78+'5C1AA_Laurel'!AA78+'5C1AB_Apex'!AA78+'5C1AC_Smothers'!AA78+'5C1AD_Greater'!AA78+'5C1R_Iberville'!AA78+'5C1N_Delta'!AA78+'5C1S_LC Col Prep'!AA78+'5C1T_Northeast'!AA78+'5C1U_Acadiana Ren'!AA78+'5C1I_LA Key'!AA78+'5C1V_Laf Ren'!AA78+'5C1O_Impact'!AA78+'5C1P_Vision'!AA78+'5C2_LAVCA'!AB78+'5C1H_Southwest'!AA78+'5C1G_JS Clark'!AA78+'5C1AH_BRUP'!AA78+'5C1X_Tangi'!AA78+'5C1Y_GEO'!AA78+'5C1AI_Harmony'!AA78+'5C1AJ_Athlos'!AA78+'5C1AG_Collegiate'!AA78+'5C1M_GEO Mid'!AA78+Placeholder_Tallulah!AA78</f>
        <v>490000</v>
      </c>
      <c r="AC78" s="236">
        <f>'5C1B_DArbonne'!AB78+'5C1A_Madison'!AB78+'5C1C_Intl High'!AB78+'5C3_UnvView'!AC78+'5C1F_L.C. Charter'!AB78+'5C1E_LFNO'!AB78+'5C1D_NOMMA'!AB78+'5C1AE_Noble Minds'!AB78+'5C1J_Jeff Chamber'!AB78+'5C1Q_Advantage'!AB78+'5C1AF_JCFA-Laf'!AB78+'5C1W_Willow'!AB78+'5C1Z_Lincoln Prep'!AB78+'5C1AA_Laurel'!AB78+'5C1AB_Apex'!AB78+'5C1AC_Smothers'!AB78+'5C1AD_Greater'!AB78+'5C1R_Iberville'!AB78+'5C1N_Delta'!AB78+'5C1S_LC Col Prep'!AB78+'5C1T_Northeast'!AB78+'5C1U_Acadiana Ren'!AB78+'5C1I_LA Key'!AB78+'5C1V_Laf Ren'!AB78+'5C1O_Impact'!AB78+'5C1P_Vision'!AB78+'5C2_LAVCA'!AC78+'5C1H_Southwest'!AB78+'5C1G_JS Clark'!AB78+'5C1AH_BRUP'!AB78+'5C1X_Tangi'!AB78+'5C1Y_GEO'!AB78+'5C1AI_Harmony'!AB78+'5C1AJ_Athlos'!AB78+'5C1AG_Collegiate'!AB78+'5C1M_GEO Mid'!AB78+Placeholder_Tallulah!AB78</f>
        <v>245000</v>
      </c>
      <c r="AD78" s="97">
        <f>'5C1B_DArbonne'!AC78+'5C1A_Madison'!AC78+'5C1C_Intl High'!AC78+'5C3_UnvView'!AD78+'5C1F_L.C. Charter'!AC78+'5C1E_LFNO'!AC78+'5C1D_NOMMA'!AC78+'5C1AE_Noble Minds'!AC78+'5C1J_Jeff Chamber'!AC78+'5C1Q_Advantage'!AC78+'5C1AF_JCFA-Laf'!AC78+'5C1W_Willow'!AC78+'5C1Z_Lincoln Prep'!AC78+'5C1AA_Laurel'!AC78+'5C1AB_Apex'!AC78+'5C1AC_Smothers'!AC78+'5C1AD_Greater'!AC78+'5C1R_Iberville'!AC78+'5C1N_Delta'!AC78+'5C1S_LC Col Prep'!AC78+'5C1T_Northeast'!AC78+'5C1U_Acadiana Ren'!AC78+'5C1I_LA Key'!AC78+'5C1V_Laf Ren'!AC78+'5C1O_Impact'!AC78+'5C1P_Vision'!AC78+'5C2_LAVCA'!AD78+'5C1H_Southwest'!AC78+'5C1G_JS Clark'!AC78+'5C1AH_BRUP'!AC78+'5C1X_Tangi'!AC78+'5C1Y_GEO'!AC78+'5C1AI_Harmony'!AC78+'5C1AJ_Athlos'!AC78+'5C1AG_Collegiate'!AC78+'5C1M_GEO Mid'!AC78+Placeholder_Tallulah!AC78</f>
        <v>61250</v>
      </c>
      <c r="AE78" s="97">
        <f>'5C1B_DArbonne'!AD78+'5C1A_Madison'!AD78+'5C1C_Intl High'!AD78+'5C3_UnvView'!AE78+'5C1F_L.C. Charter'!AD78+'5C1E_LFNO'!AD78+'5C1D_NOMMA'!AD78+'5C1AE_Noble Minds'!AD78+'5C1J_Jeff Chamber'!AD78+'5C1Q_Advantage'!AD78+'5C1AF_JCFA-Laf'!AD78+'5C1W_Willow'!AD78+'5C1Z_Lincoln Prep'!AD78+'5C1AA_Laurel'!AD78+'5C1AB_Apex'!AD78+'5C1AC_Smothers'!AD78+'5C1AD_Greater'!AD78+'5C1R_Iberville'!AD78+'5C1N_Delta'!AD78+'5C1S_LC Col Prep'!AD78+'5C1T_Northeast'!AD78+'5C1U_Acadiana Ren'!AD78+'5C1I_LA Key'!AD78+'5C1V_Laf Ren'!AD78+'5C1O_Impact'!AD78+'5C1P_Vision'!AD78+'5C2_LAVCA'!AE78+'5C1H_Southwest'!AD78+'5C1G_JS Clark'!AD78+'5C1AH_BRUP'!AD78+'5C1X_Tangi'!AD78+'5C1Y_GEO'!AD78+'5C1AI_Harmony'!AD78+'5C1AJ_Athlos'!AD78+'5C1AG_Collegiate'!AD78+'5C1M_GEO Mid'!AD78+Placeholder_Tallulah!AD78</f>
        <v>735000</v>
      </c>
      <c r="AF78" s="236"/>
      <c r="AG78" s="236"/>
      <c r="AH78" s="238"/>
      <c r="AI78" s="236"/>
      <c r="AJ78" s="238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243">
        <f t="shared" ref="AU78:AU83" si="9">AA78+AQ78</f>
        <v>735000</v>
      </c>
      <c r="AV78" s="243">
        <f>AD78+AT78</f>
        <v>61250</v>
      </c>
      <c r="AW78" s="322"/>
      <c r="AX78" s="322"/>
      <c r="AY78" s="322"/>
      <c r="AZ78" s="322"/>
    </row>
    <row r="79" spans="1:52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40"/>
      <c r="AB79" s="241"/>
      <c r="AC79" s="236"/>
      <c r="AD79" s="240"/>
      <c r="AE79" s="97">
        <f>'5C1B_DArbonne'!AD79+'5C1A_Madison'!AD79+'5C1C_Intl High'!AD79+'5C3_UnvView'!AE79+'5C1F_L.C. Charter'!AD79+'5C1E_LFNO'!AD79+'5C1D_NOMMA'!AD79+'5C1AE_Noble Minds'!AD79+'5C1J_Jeff Chamber'!AD79+'5C1Q_Advantage'!AD79+'5C1AF_JCFA-Laf'!AD79+'5C1W_Willow'!AD79+'5C1Z_Lincoln Prep'!AD79+'5C1AA_Laurel'!AD79+'5C1AB_Apex'!AD79+'5C1AC_Smothers'!AD79+'5C1AD_Greater'!AD79+'5C1R_Iberville'!AD79+'5C1N_Delta'!AD79+'5C1S_LC Col Prep'!AD79+'5C1T_Northeast'!AD79+'5C1U_Acadiana Ren'!AD79+'5C1I_LA Key'!AD79+'5C1V_Laf Ren'!AD79+'5C1O_Impact'!AD79+'5C1P_Vision'!AD79+'5C2_LAVCA'!AE79+'5C1H_Southwest'!AD79+'5C1G_JS Clark'!AD79+'5C1AH_BRUP'!AD79+'5C1X_Tangi'!AD79+'5C1Y_GEO'!AD79+'5C1AI_Harmony'!AD79+'5C1AJ_Athlos'!AD79+'5C1AG_Collegiate'!AD79+'5C1M_GEO Mid'!AD79+Placeholder_Tallulah!AD79</f>
        <v>66000</v>
      </c>
      <c r="AF79" s="236"/>
      <c r="AG79" s="236"/>
      <c r="AH79" s="238"/>
      <c r="AI79" s="236"/>
      <c r="AJ79" s="238"/>
      <c r="AK79" s="236"/>
      <c r="AL79" s="236"/>
      <c r="AM79" s="236"/>
      <c r="AN79" s="236"/>
      <c r="AO79" s="236"/>
      <c r="AP79" s="236"/>
      <c r="AQ79" s="236"/>
      <c r="AR79" s="236"/>
      <c r="AS79" s="236"/>
      <c r="AT79" s="236"/>
      <c r="AU79" s="243">
        <f t="shared" si="9"/>
        <v>0</v>
      </c>
      <c r="AV79" s="236"/>
      <c r="AW79" s="322"/>
      <c r="AX79" s="322"/>
      <c r="AY79" s="322"/>
      <c r="AZ79" s="322"/>
    </row>
    <row r="80" spans="1:52" ht="16.149999999999999" customHeight="1" x14ac:dyDescent="0.2">
      <c r="A80" s="1583" t="s">
        <v>1478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41"/>
      <c r="AB80" s="241">
        <f>'5C1B_DArbonne'!AA80+'5C1A_Madison'!AA80+'5C1C_Intl High'!AA80+'5C3_UnvView'!AB80+'5C1F_L.C. Charter'!AA80+'5C1E_LFNO'!AA80+'5C1D_NOMMA'!AA80+'5C1AE_Noble Minds'!AA80+'5C1J_Jeff Chamber'!AA80+'5C1Q_Advantage'!AA80+'5C1AF_JCFA-Laf'!AA80+'5C1W_Willow'!AA80+'5C1Z_Lincoln Prep'!AA80+'5C1AA_Laurel'!AA80+'5C1AB_Apex'!AA80+'5C1AC_Smothers'!AA80+'5C1AD_Greater'!AA80+'5C1R_Iberville'!AA80+'5C1N_Delta'!AA80+'5C1S_LC Col Prep'!AA80+'5C1T_Northeast'!AA80+'5C1U_Acadiana Ren'!AA80+'5C1I_LA Key'!AA80+'5C1V_Laf Ren'!AA80+'5C1O_Impact'!AA80+'5C1P_Vision'!AA80+'5C2_LAVCA'!AB80+'5C1H_Southwest'!AA80+'5C1G_JS Clark'!AA80+'5C1AH_BRUP'!AA80+'5C1X_Tangi'!AA80+'5C1Y_GEO'!AA80+'5C1AI_Harmony'!AA80+'5C1AJ_Athlos'!AA80+'5C1AG_Collegiate'!AA80+'5C1M_GEO Mid'!AA80+Placeholder_Tallulah!AA80</f>
        <v>13242</v>
      </c>
      <c r="AC80" s="236">
        <f>'5C1B_DArbonne'!AB80+'5C1A_Madison'!AB80+'5C1C_Intl High'!AB80+'5C3_UnvView'!AC80+'5C1F_L.C. Charter'!AB80+'5C1E_LFNO'!AB80+'5C1D_NOMMA'!AB80+'5C1AE_Noble Minds'!AB80+'5C1J_Jeff Chamber'!AB80+'5C1Q_Advantage'!AB80+'5C1AF_JCFA-Laf'!AB80+'5C1W_Willow'!AB80+'5C1Z_Lincoln Prep'!AB80+'5C1AA_Laurel'!AB80+'5C1AB_Apex'!AB80+'5C1AC_Smothers'!AB80+'5C1AD_Greater'!AB80+'5C1R_Iberville'!AB80+'5C1N_Delta'!AB80+'5C1S_LC Col Prep'!AB80+'5C1T_Northeast'!AB80+'5C1U_Acadiana Ren'!AB80+'5C1I_LA Key'!AB80+'5C1V_Laf Ren'!AB80+'5C1O_Impact'!AB80+'5C1P_Vision'!AB80+'5C2_LAVCA'!AC80+'5C1H_Southwest'!AB80+'5C1G_JS Clark'!AB80+'5C1AH_BRUP'!AB80+'5C1X_Tangi'!AB80+'5C1Y_GEO'!AB80+'5C1AI_Harmony'!AB80+'5C1AJ_Athlos'!AB80+'5C1AG_Collegiate'!AB80+'5C1M_GEO Mid'!AB80+Placeholder_Tallulah!AB80</f>
        <v>-13242</v>
      </c>
      <c r="AD80" s="97">
        <f>'5C1B_DArbonne'!AC80+'5C1A_Madison'!AC80+'5C1C_Intl High'!AC80+'5C3_UnvView'!AD80+'5C1F_L.C. Charter'!AC80+'5C1E_LFNO'!AC80+'5C1D_NOMMA'!AC80+'5C1AE_Noble Minds'!AC80+'5C1J_Jeff Chamber'!AC80+'5C1Q_Advantage'!AC80+'5C1AF_JCFA-Laf'!AC80+'5C1W_Willow'!AC80+'5C1Z_Lincoln Prep'!AC80+'5C1AA_Laurel'!AC80+'5C1AB_Apex'!AC80+'5C1AC_Smothers'!AC80+'5C1AD_Greater'!AC80+'5C1R_Iberville'!AC80+'5C1N_Delta'!AC80+'5C1S_LC Col Prep'!AC80+'5C1T_Northeast'!AC80+'5C1U_Acadiana Ren'!AC80+'5C1I_LA Key'!AC80+'5C1V_Laf Ren'!AC80+'5C1O_Impact'!AC80+'5C1P_Vision'!AC80+'5C2_LAVCA'!AD80+'5C1H_Southwest'!AC80+'5C1G_JS Clark'!AC80+'5C1AH_BRUP'!AC80+'5C1X_Tangi'!AC80+'5C1Y_GEO'!AC80+'5C1AI_Harmony'!AC80+'5C1AJ_Athlos'!AC80+'5C1AG_Collegiate'!AC80+'5C1M_GEO Mid'!AC80+Placeholder_Tallulah!AC80</f>
        <v>-3312</v>
      </c>
      <c r="AE80" s="97">
        <f>'5C1B_DArbonne'!AD80+'5C1A_Madison'!AD80+'5C1C_Intl High'!AD80+'5C3_UnvView'!AE80+'5C1F_L.C. Charter'!AD80+'5C1E_LFNO'!AD80+'5C1D_NOMMA'!AD80+'5C1AE_Noble Minds'!AD80+'5C1J_Jeff Chamber'!AD80+'5C1Q_Advantage'!AD80+'5C1AF_JCFA-Laf'!AD80+'5C1W_Willow'!AD80+'5C1Z_Lincoln Prep'!AD80+'5C1AA_Laurel'!AD80+'5C1AB_Apex'!AD80+'5C1AC_Smothers'!AD80+'5C1AD_Greater'!AD80+'5C1R_Iberville'!AD80+'5C1N_Delta'!AD80+'5C1S_LC Col Prep'!AD80+'5C1T_Northeast'!AD80+'5C1U_Acadiana Ren'!AD80+'5C1I_LA Key'!AD80+'5C1V_Laf Ren'!AD80+'5C1O_Impact'!AD80+'5C1P_Vision'!AD80+'5C2_LAVCA'!AE80+'5C1H_Southwest'!AD80+'5C1G_JS Clark'!AD80+'5C1AH_BRUP'!AD80+'5C1X_Tangi'!AD80+'5C1Y_GEO'!AD80+'5C1AI_Harmony'!AD80+'5C1AJ_Athlos'!AD80+'5C1AG_Collegiate'!AD80+'5C1M_GEO Mid'!AD80+Placeholder_Tallulah!AD80</f>
        <v>295989</v>
      </c>
      <c r="AF80" s="236"/>
      <c r="AG80" s="236"/>
      <c r="AH80" s="238"/>
      <c r="AI80" s="236"/>
      <c r="AJ80" s="238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243">
        <f t="shared" si="9"/>
        <v>0</v>
      </c>
      <c r="AV80" s="236"/>
      <c r="AW80" s="189"/>
      <c r="AX80" s="189"/>
      <c r="AY80" s="189"/>
      <c r="AZ80" s="189"/>
    </row>
    <row r="81" spans="1:52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40"/>
      <c r="AB81" s="241"/>
      <c r="AC81" s="236"/>
      <c r="AD81" s="240"/>
      <c r="AE81" s="97">
        <f>'5C1B_DArbonne'!AD81+'5C1A_Madison'!AD81+'5C1C_Intl High'!AD81+'5C3_UnvView'!AE81+'5C1F_L.C. Charter'!AD81+'5C1E_LFNO'!AD81+'5C1D_NOMMA'!AD81+'5C1AE_Noble Minds'!AD81+'5C1J_Jeff Chamber'!AD81+'5C1Q_Advantage'!AD81+'5C1AF_JCFA-Laf'!AD81+'5C1W_Willow'!AD81+'5C1Z_Lincoln Prep'!AD81+'5C1AA_Laurel'!AD81+'5C1AB_Apex'!AD81+'5C1AC_Smothers'!AD81+'5C1AD_Greater'!AD81+'5C1R_Iberville'!AD81+'5C1N_Delta'!AD81+'5C1S_LC Col Prep'!AD81+'5C1T_Northeast'!AD81+'5C1U_Acadiana Ren'!AD81+'5C1I_LA Key'!AD81+'5C1V_Laf Ren'!AD81+'5C1O_Impact'!AD81+'5C1P_Vision'!AD81+'5C2_LAVCA'!AE81+'5C1H_Southwest'!AD81+'5C1G_JS Clark'!AD81+'5C1AH_BRUP'!AD81+'5C1X_Tangi'!AD81+'5C1Y_GEO'!AD81+'5C1AI_Harmony'!AD81+'5C1AJ_Athlos'!AD81+'5C1AG_Collegiate'!AD81+'5C1M_GEO Mid'!AD81+Placeholder_Tallulah!AD81</f>
        <v>129275</v>
      </c>
      <c r="AF81" s="236"/>
      <c r="AG81" s="236"/>
      <c r="AH81" s="238"/>
      <c r="AI81" s="236"/>
      <c r="AJ81" s="238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243">
        <f t="shared" si="9"/>
        <v>0</v>
      </c>
      <c r="AV81" s="236"/>
      <c r="AW81" s="322"/>
      <c r="AX81" s="322"/>
      <c r="AY81" s="322"/>
      <c r="AZ81" s="322"/>
    </row>
    <row r="82" spans="1:52" s="195" customFormat="1" ht="16.149999999999999" customHeight="1" x14ac:dyDescent="0.2">
      <c r="A82" s="1572" t="s">
        <v>280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1376"/>
      <c r="T82" s="237"/>
      <c r="U82" s="237"/>
      <c r="V82" s="237"/>
      <c r="W82" s="237"/>
      <c r="X82" s="237"/>
      <c r="Y82" s="237"/>
      <c r="Z82" s="237"/>
      <c r="AA82" s="95">
        <f>'5C1B_DArbonne'!Z82+'5C1A_Madison'!Z82+'5C1C_Intl High'!Z82+'5C3_UnvView'!AA82+'5C1F_L.C. Charter'!Z82+'5C1E_LFNO'!Z82+'5C1D_NOMMA'!Z82+'5C1AE_Noble Minds'!Z82+'5C1J_Jeff Chamber'!Z82+'5C1Q_Advantage'!Z82+'5C1AF_JCFA-Laf'!Z82+'5C1W_Willow'!Z82+'5C1Z_Lincoln Prep'!Z82+'5C1AA_Laurel'!Z82+'5C1AB_Apex'!Z82+'5C1AC_Smothers'!Z82+'5C1AD_Greater'!Z82+'5C1R_Iberville'!Z82+'5C1N_Delta'!Z82+'5C1S_LC Col Prep'!Z82+'5C1T_Northeast'!Z82+'5C1U_Acadiana Ren'!Z82+'5C1I_LA Key'!Z82+'5C1V_Laf Ren'!Z82+'5C1O_Impact'!Z82+'5C1P_Vision'!Z82+'5C2_LAVCA'!AA82+'5C1H_Southwest'!Z82+'5C1G_JS Clark'!Z82+'5C1AH_BRUP'!Z82+'5C1X_Tangi'!Z82+'5C1Y_GEO'!Z82+'5C1AI_Harmony'!Z82+'5C1AJ_Athlos'!Z82+'5C1AG_Collegiate'!Z82+'5C1M_GEO Mid'!Z82+Placeholder_Tallulah!Z82</f>
        <v>463504</v>
      </c>
      <c r="AB82" s="53">
        <f>'5C1B_DArbonne'!AA82+'5C1A_Madison'!AA82+'5C1C_Intl High'!AA82+'5C3_UnvView'!AB82+'5C1F_L.C. Charter'!AA82+'5C1E_LFNO'!AA82+'5C1D_NOMMA'!AA82+'5C1AE_Noble Minds'!AA82+'5C1J_Jeff Chamber'!AA82+'5C1Q_Advantage'!AA82+'5C1AF_JCFA-Laf'!AA82+'5C1W_Willow'!AA82+'5C1Z_Lincoln Prep'!AA82+'5C1AA_Laurel'!AA82+'5C1AB_Apex'!AA82+'5C1AC_Smothers'!AA82+'5C1AD_Greater'!AA82+'5C1R_Iberville'!AA82+'5C1N_Delta'!AA82+'5C1S_LC Col Prep'!AA82+'5C1T_Northeast'!AA82+'5C1U_Acadiana Ren'!AA82+'5C1I_LA Key'!AA82+'5C1V_Laf Ren'!AA82+'5C1O_Impact'!AA82+'5C1P_Vision'!AA82+'5C2_LAVCA'!AB82+'5C1H_Southwest'!AA82+'5C1G_JS Clark'!AA82+'5C1AH_BRUP'!AA82+'5C1X_Tangi'!AA82+'5C1Y_GEO'!AA82+'5C1AI_Harmony'!AA82+'5C1AJ_Athlos'!AA82+'5C1AG_Collegiate'!AA82+'5C1M_GEO Mid'!AA82+Placeholder_Tallulah!AA82</f>
        <v>309012</v>
      </c>
      <c r="AC82" s="237">
        <f>'5C1B_DArbonne'!AB82+'5C1A_Madison'!AB82+'5C1C_Intl High'!AB82+'5C3_UnvView'!AC82+'5C1F_L.C. Charter'!AB82+'5C1E_LFNO'!AB82+'5C1D_NOMMA'!AB82+'5C1AE_Noble Minds'!AB82+'5C1J_Jeff Chamber'!AB82+'5C1Q_Advantage'!AB82+'5C1AF_JCFA-Laf'!AB82+'5C1W_Willow'!AB82+'5C1Z_Lincoln Prep'!AB82+'5C1AA_Laurel'!AB82+'5C1AB_Apex'!AB82+'5C1AC_Smothers'!AB82+'5C1AD_Greater'!AB82+'5C1R_Iberville'!AB82+'5C1N_Delta'!AB82+'5C1S_LC Col Prep'!AB82+'5C1T_Northeast'!AB82+'5C1U_Acadiana Ren'!AB82+'5C1I_LA Key'!AB82+'5C1V_Laf Ren'!AB82+'5C1O_Impact'!AB82+'5C1P_Vision'!AB82+'5C2_LAVCA'!AC82+'5C1H_Southwest'!AB82+'5C1G_JS Clark'!AB82+'5C1AH_BRUP'!AB82+'5C1X_Tangi'!AB82+'5C1Y_GEO'!AB82+'5C1AI_Harmony'!AB82+'5C1AJ_Athlos'!AB82+'5C1AG_Collegiate'!AB82+'5C1M_GEO Mid'!AB82+Placeholder_Tallulah!AB82</f>
        <v>154492</v>
      </c>
      <c r="AD82" s="95">
        <f>'5C1B_DArbonne'!AC82+'5C1A_Madison'!AC82+'5C1C_Intl High'!AC82+'5C3_UnvView'!AD82+'5C1F_L.C. Charter'!AC82+'5C1E_LFNO'!AC82+'5C1D_NOMMA'!AC82+'5C1AE_Noble Minds'!AC82+'5C1J_Jeff Chamber'!AC82+'5C1Q_Advantage'!AC82+'5C1AF_JCFA-Laf'!AC82+'5C1W_Willow'!AC82+'5C1Z_Lincoln Prep'!AC82+'5C1AA_Laurel'!AC82+'5C1AB_Apex'!AC82+'5C1AC_Smothers'!AC82+'5C1AD_Greater'!AC82+'5C1R_Iberville'!AC82+'5C1N_Delta'!AC82+'5C1S_LC Col Prep'!AC82+'5C1T_Northeast'!AC82+'5C1U_Acadiana Ren'!AC82+'5C1I_LA Key'!AC82+'5C1V_Laf Ren'!AC82+'5C1O_Impact'!AC82+'5C1P_Vision'!AC82+'5C2_LAVCA'!AD82+'5C1H_Southwest'!AC82+'5C1G_JS Clark'!AC82+'5C1AH_BRUP'!AC82+'5C1X_Tangi'!AC82+'5C1Y_GEO'!AC82+'5C1AI_Harmony'!AC82+'5C1AJ_Athlos'!AC82+'5C1AG_Collegiate'!AC82+'5C1M_GEO Mid'!AC82+Placeholder_Tallulah!AC82</f>
        <v>38627</v>
      </c>
      <c r="AE82" s="95">
        <f>'5C1B_DArbonne'!AD82+'5C1A_Madison'!AD82+'5C1C_Intl High'!AD82+'5C3_UnvView'!AE82+'5C1F_L.C. Charter'!AD82+'5C1E_LFNO'!AD82+'5C1D_NOMMA'!AD82+'5C1AE_Noble Minds'!AD82+'5C1J_Jeff Chamber'!AD82+'5C1Q_Advantage'!AD82+'5C1AF_JCFA-Laf'!AD82+'5C1W_Willow'!AD82+'5C1Z_Lincoln Prep'!AD82+'5C1AA_Laurel'!AD82+'5C1AB_Apex'!AD82+'5C1AC_Smothers'!AD82+'5C1AD_Greater'!AD82+'5C1R_Iberville'!AD82+'5C1N_Delta'!AD82+'5C1S_LC Col Prep'!AD82+'5C1T_Northeast'!AD82+'5C1U_Acadiana Ren'!AD82+'5C1I_LA Key'!AD82+'5C1V_Laf Ren'!AD82+'5C1O_Impact'!AD82+'5C1P_Vision'!AD82+'5C2_LAVCA'!AE82+'5C1H_Southwest'!AD82+'5C1G_JS Clark'!AD82+'5C1AH_BRUP'!AD82+'5C1X_Tangi'!AD82+'5C1Y_GEO'!AD82+'5C1AI_Harmony'!AD82+'5C1AJ_Athlos'!AD82+'5C1AG_Collegiate'!AD82+'5C1M_GEO Mid'!AD82+Placeholder_Tallulah!AD82</f>
        <v>463504</v>
      </c>
      <c r="AF82" s="237"/>
      <c r="AG82" s="237"/>
      <c r="AH82" s="239"/>
      <c r="AI82" s="237"/>
      <c r="AJ82" s="239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44">
        <f t="shared" si="9"/>
        <v>463504</v>
      </c>
      <c r="AV82" s="244">
        <f>AD82+AT82</f>
        <v>38627</v>
      </c>
      <c r="AW82" s="322"/>
      <c r="AX82" s="322"/>
      <c r="AY82" s="322"/>
      <c r="AZ82" s="322"/>
    </row>
    <row r="83" spans="1:52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/>
      <c r="Z83" s="1097">
        <f>'5C1B_DArbonne'!Y83+'5C1A_Madison'!Y83+'5C1C_Intl High'!Y83+'5C3_UnvView'!Z83+'5C1F_L.C. Charter'!Y83+'5C1E_LFNO'!Y83+'5C1D_NOMMA'!Y83+'5C1AE_Noble Minds'!Y83+'5C1J_Jeff Chamber'!Y83+'5C1Q_Advantage'!Y83+'5C1AF_JCFA-Laf'!Y83+'5C1W_Willow'!Y83+'5C1Z_Lincoln Prep'!Y83+'5C1AA_Laurel'!Y83+'5C1AB_Apex'!Y83+'5C1AC_Smothers'!Y83+'5C1AD_Greater'!Y83+'5C1R_Iberville'!Y83+'5C1N_Delta'!Y83+'5C1S_LC Col Prep'!Y83+'5C1T_Northeast'!Y83+'5C1U_Acadiana Ren'!Y83+'5C1I_LA Key'!Y83+'5C1V_Laf Ren'!Y83+'5C1O_Impact'!Y83+'5C1P_Vision'!Y83+'5C2_LAVCA'!Z83+'5C1H_Southwest'!Y83+'5C1G_JS Clark'!Y83+'5C1AH_BRUP'!Y83+'5C1X_Tangi'!Y83+'5C1Y_GEO'!Y83+'5C1AI_Harmony'!Y83+'5C1AJ_Athlos'!Y83+'5C1AG_Collegiate'!Y83+'5C1M_GEO Mid'!Y83+Placeholder_Tallulah!Y83</f>
        <v>-531486</v>
      </c>
      <c r="AA83" s="1098">
        <f>'5C1B_DArbonne'!Z83+'5C1A_Madison'!Z83+'5C1C_Intl High'!Z83+'5C3_UnvView'!AA83+'5C1F_L.C. Charter'!Z83+'5C1E_LFNO'!Z83+'5C1D_NOMMA'!Z83+'5C1AE_Noble Minds'!Z83+'5C1J_Jeff Chamber'!Z83+'5C1Q_Advantage'!Z83+'5C1AF_JCFA-Laf'!Z83+'5C1W_Willow'!Z83+'5C1Z_Lincoln Prep'!Z83+'5C1AA_Laurel'!Z83+'5C1AB_Apex'!Z83+'5C1AC_Smothers'!Z83+'5C1AD_Greater'!Z83+'5C1R_Iberville'!Z83+'5C1N_Delta'!Z83+'5C1S_LC Col Prep'!Z83+'5C1T_Northeast'!Z83+'5C1U_Acadiana Ren'!Z83+'5C1I_LA Key'!Z83+'5C1V_Laf Ren'!Z83+'5C1O_Impact'!Z83+'5C1P_Vision'!Z83+'5C2_LAVCA'!AA83+'5C1H_Southwest'!Z83+'5C1G_JS Clark'!Z83+'5C1AH_BRUP'!Z83+'5C1X_Tangi'!Z83+'5C1Y_GEO'!Z83+'5C1AI_Harmony'!Z83+'5C1AJ_Athlos'!Z83+'5C1AG_Collegiate'!Z83+'5C1M_GEO Mid'!Z83+Placeholder_Tallulah!Z83</f>
        <v>-531486</v>
      </c>
      <c r="AB83" s="1099">
        <f>'5C1B_DArbonne'!AA83+'5C1A_Madison'!AA83+'5C1C_Intl High'!AA83+'5C3_UnvView'!AB83+'5C1F_L.C. Charter'!AA83+'5C1E_LFNO'!AA83+'5C1D_NOMMA'!AA83+'5C1AE_Noble Minds'!AA83+'5C1J_Jeff Chamber'!AA83+'5C1Q_Advantage'!AA83+'5C1AF_JCFA-Laf'!AA83+'5C1W_Willow'!AA83+'5C1Z_Lincoln Prep'!AA83+'5C1AA_Laurel'!AA83+'5C1AB_Apex'!AA83+'5C1AC_Smothers'!AA83+'5C1AD_Greater'!AA83+'5C1R_Iberville'!AA83+'5C1N_Delta'!AA83+'5C1S_LC Col Prep'!AA83+'5C1T_Northeast'!AA83+'5C1U_Acadiana Ren'!AA83+'5C1I_LA Key'!AA83+'5C1V_Laf Ren'!AA83+'5C1O_Impact'!AA83+'5C1P_Vision'!AA83+'5C2_LAVCA'!AB83+'5C1H_Southwest'!AA83+'5C1G_JS Clark'!AA83+'5C1AH_BRUP'!AA83+'5C1X_Tangi'!AA83+'5C1Y_GEO'!AA83+'5C1AI_Harmony'!AA83+'5C1AJ_Athlos'!AA83+'5C1AG_Collegiate'!AA83+'5C1M_GEO Mid'!AA83+Placeholder_Tallulah!AA83</f>
        <v>-354322</v>
      </c>
      <c r="AC83" s="1097">
        <f>'5C1B_DArbonne'!AB83+'5C1A_Madison'!AB83+'5C1C_Intl High'!AB83+'5C3_UnvView'!AC83+'5C1F_L.C. Charter'!AB83+'5C1E_LFNO'!AB83+'5C1D_NOMMA'!AB83+'5C1AE_Noble Minds'!AB83+'5C1J_Jeff Chamber'!AB83+'5C1Q_Advantage'!AB83+'5C1AF_JCFA-Laf'!AB83+'5C1W_Willow'!AB83+'5C1Z_Lincoln Prep'!AB83+'5C1AA_Laurel'!AB83+'5C1AB_Apex'!AB83+'5C1AC_Smothers'!AB83+'5C1AD_Greater'!AB83+'5C1R_Iberville'!AB83+'5C1N_Delta'!AB83+'5C1S_LC Col Prep'!AB83+'5C1T_Northeast'!AB83+'5C1U_Acadiana Ren'!AB83+'5C1I_LA Key'!AB83+'5C1V_Laf Ren'!AB83+'5C1O_Impact'!AB83+'5C1P_Vision'!AB83+'5C2_LAVCA'!AC83+'5C1H_Southwest'!AB83+'5C1G_JS Clark'!AB83+'5C1AH_BRUP'!AB83+'5C1X_Tangi'!AB83+'5C1Y_GEO'!AB83+'5C1AI_Harmony'!AB83+'5C1AJ_Athlos'!AB83+'5C1AG_Collegiate'!AB83+'5C1M_GEO Mid'!AB83+Placeholder_Tallulah!AB83</f>
        <v>-177164</v>
      </c>
      <c r="AD83" s="1098">
        <f>'5C1B_DArbonne'!AC83+'5C1A_Madison'!AC83+'5C1C_Intl High'!AC83+'5C3_UnvView'!AD83+'5C1F_L.C. Charter'!AC83+'5C1E_LFNO'!AC83+'5C1D_NOMMA'!AC83+'5C1AE_Noble Minds'!AC83+'5C1J_Jeff Chamber'!AC83+'5C1Q_Advantage'!AC83+'5C1AF_JCFA-Laf'!AC83+'5C1W_Willow'!AC83+'5C1Z_Lincoln Prep'!AC83+'5C1AA_Laurel'!AC83+'5C1AB_Apex'!AC83+'5C1AC_Smothers'!AC83+'5C1AD_Greater'!AC83+'5C1R_Iberville'!AC83+'5C1N_Delta'!AC83+'5C1S_LC Col Prep'!AC83+'5C1T_Northeast'!AC83+'5C1U_Acadiana Ren'!AC83+'5C1I_LA Key'!AC83+'5C1V_Laf Ren'!AC83+'5C1O_Impact'!AC83+'5C1P_Vision'!AC83+'5C2_LAVCA'!AD83+'5C1H_Southwest'!AC83+'5C1G_JS Clark'!AC83+'5C1AH_BRUP'!AC83+'5C1X_Tangi'!AC83+'5C1Y_GEO'!AC83+'5C1AI_Harmony'!AC83+'5C1AJ_Athlos'!AC83+'5C1AG_Collegiate'!AC83+'5C1M_GEO Mid'!AC83+Placeholder_Tallulah!AC83</f>
        <v>-44293</v>
      </c>
      <c r="AE83" s="1098">
        <f>'5C1B_DArbonne'!AD83+'5C1A_Madison'!AD83+'5C1C_Intl High'!AD83+'5C3_UnvView'!AE83+'5C1F_L.C. Charter'!AD83+'5C1E_LFNO'!AD83+'5C1D_NOMMA'!AD83+'5C1AE_Noble Minds'!AD83+'5C1J_Jeff Chamber'!AD83+'5C1Q_Advantage'!AD83+'5C1AF_JCFA-Laf'!AD83+'5C1W_Willow'!AD83+'5C1Z_Lincoln Prep'!AD83+'5C1AA_Laurel'!AD83+'5C1AB_Apex'!AD83+'5C1AC_Smothers'!AD83+'5C1AD_Greater'!AD83+'5C1R_Iberville'!AD83+'5C1N_Delta'!AD83+'5C1S_LC Col Prep'!AD83+'5C1T_Northeast'!AD83+'5C1U_Acadiana Ren'!AD83+'5C1I_LA Key'!AD83+'5C1V_Laf Ren'!AD83+'5C1O_Impact'!AD83+'5C1P_Vision'!AD83+'5C2_LAVCA'!AE83+'5C1H_Southwest'!AD83+'5C1G_JS Clark'!AD83+'5C1AH_BRUP'!AD83+'5C1X_Tangi'!AD83+'5C1Y_GEO'!AD83+'5C1AI_Harmony'!AD83+'5C1AJ_Athlos'!AD83+'5C1AG_Collegiate'!AD83+'5C1M_GEO Mid'!AD83+Placeholder_Tallulah!AD83</f>
        <v>-531486</v>
      </c>
      <c r="AF83" s="1097"/>
      <c r="AG83" s="1097"/>
      <c r="AH83" s="1096"/>
      <c r="AI83" s="1097"/>
      <c r="AJ83" s="1096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1097"/>
      <c r="AU83" s="1100">
        <f t="shared" si="9"/>
        <v>-531486</v>
      </c>
      <c r="AV83" s="1100">
        <f>AD83+AT83</f>
        <v>-44293</v>
      </c>
      <c r="AW83" s="322"/>
      <c r="AX83" s="322"/>
      <c r="AY83" s="322"/>
      <c r="AZ83" s="322"/>
    </row>
    <row r="84" spans="1:52" s="195" customFormat="1" ht="16.149999999999999" customHeight="1" thickBot="1" x14ac:dyDescent="0.25">
      <c r="A84" s="1574" t="s">
        <v>495</v>
      </c>
      <c r="B84" s="1575"/>
      <c r="C84" s="304">
        <f>SUM(C76:C83)</f>
        <v>0</v>
      </c>
      <c r="D84" s="303"/>
      <c r="E84" s="321">
        <f>SUM(E76:E83)</f>
        <v>0</v>
      </c>
      <c r="F84" s="304">
        <f>SUM(F76:F83)</f>
        <v>0</v>
      </c>
      <c r="G84" s="303"/>
      <c r="H84" s="321">
        <f>SUM(H76:H83)</f>
        <v>0</v>
      </c>
      <c r="I84" s="304">
        <f>SUM(I76:I83)</f>
        <v>0</v>
      </c>
      <c r="J84" s="303"/>
      <c r="K84" s="321">
        <f>SUM(K76:K83)</f>
        <v>0</v>
      </c>
      <c r="L84" s="304">
        <f>SUM(L76:L83)</f>
        <v>0</v>
      </c>
      <c r="M84" s="303"/>
      <c r="N84" s="321">
        <f>SUM(N76:N83)</f>
        <v>0</v>
      </c>
      <c r="O84" s="304">
        <f>SUM(O76:O83)</f>
        <v>0</v>
      </c>
      <c r="P84" s="303"/>
      <c r="Q84" s="321">
        <f t="shared" ref="Q84:AE84" si="10">SUM(Q76:Q83)</f>
        <v>0</v>
      </c>
      <c r="R84" s="303">
        <f t="shared" si="10"/>
        <v>83883764</v>
      </c>
      <c r="S84" s="1377">
        <f t="shared" si="10"/>
        <v>2231842</v>
      </c>
      <c r="T84" s="303">
        <f t="shared" si="10"/>
        <v>0</v>
      </c>
      <c r="U84" s="303">
        <f t="shared" si="10"/>
        <v>0</v>
      </c>
      <c r="V84" s="303">
        <f t="shared" si="10"/>
        <v>0</v>
      </c>
      <c r="W84" s="303">
        <f t="shared" si="10"/>
        <v>0</v>
      </c>
      <c r="X84" s="303">
        <f t="shared" si="10"/>
        <v>0</v>
      </c>
      <c r="Y84" s="303">
        <f t="shared" si="10"/>
        <v>0</v>
      </c>
      <c r="Z84" s="321">
        <f t="shared" si="10"/>
        <v>-531486</v>
      </c>
      <c r="AA84" s="305">
        <f t="shared" si="10"/>
        <v>667018</v>
      </c>
      <c r="AB84" s="303">
        <f t="shared" si="10"/>
        <v>457932</v>
      </c>
      <c r="AC84" s="303">
        <f t="shared" si="10"/>
        <v>209086</v>
      </c>
      <c r="AD84" s="305">
        <f t="shared" si="10"/>
        <v>52272</v>
      </c>
      <c r="AE84" s="305">
        <f t="shared" si="10"/>
        <v>1158282</v>
      </c>
      <c r="AF84" s="242"/>
      <c r="AG84" s="303">
        <f t="shared" ref="AG84:AV84" si="11">SUM(AG76:AG83)</f>
        <v>0</v>
      </c>
      <c r="AH84" s="304">
        <f t="shared" si="11"/>
        <v>0</v>
      </c>
      <c r="AI84" s="242">
        <f t="shared" si="11"/>
        <v>0</v>
      </c>
      <c r="AJ84" s="304">
        <f t="shared" si="11"/>
        <v>0</v>
      </c>
      <c r="AK84" s="303">
        <f t="shared" si="11"/>
        <v>0</v>
      </c>
      <c r="AL84" s="303">
        <f t="shared" si="11"/>
        <v>0</v>
      </c>
      <c r="AM84" s="303">
        <f t="shared" si="11"/>
        <v>114465222</v>
      </c>
      <c r="AN84" s="303">
        <f t="shared" si="11"/>
        <v>0</v>
      </c>
      <c r="AO84" s="303">
        <f t="shared" si="11"/>
        <v>0</v>
      </c>
      <c r="AP84" s="303">
        <f t="shared" si="11"/>
        <v>56787</v>
      </c>
      <c r="AQ84" s="303">
        <f t="shared" si="11"/>
        <v>0</v>
      </c>
      <c r="AR84" s="303">
        <f t="shared" si="11"/>
        <v>0</v>
      </c>
      <c r="AS84" s="303">
        <f t="shared" si="11"/>
        <v>0</v>
      </c>
      <c r="AT84" s="303">
        <f t="shared" si="11"/>
        <v>10605549</v>
      </c>
      <c r="AU84" s="323">
        <f t="shared" si="11"/>
        <v>667018</v>
      </c>
      <c r="AV84" s="323">
        <f t="shared" si="11"/>
        <v>10661133</v>
      </c>
      <c r="AW84" s="322"/>
      <c r="AX84" s="322"/>
      <c r="AY84" s="322"/>
      <c r="AZ84" s="322"/>
    </row>
    <row r="85" spans="1:52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322"/>
      <c r="Z85" s="189"/>
      <c r="AA85" s="189"/>
      <c r="AB85" s="189"/>
      <c r="AC85" s="189"/>
      <c r="AD85" s="189"/>
      <c r="AE85" s="189"/>
      <c r="AF85" s="189"/>
      <c r="AG85" s="189"/>
    </row>
    <row r="86" spans="1:52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189"/>
      <c r="Y86" s="322"/>
      <c r="Z86" s="189"/>
      <c r="AA86" s="189"/>
      <c r="AB86" s="189"/>
      <c r="AC86" s="189"/>
      <c r="AD86" s="189"/>
      <c r="AE86" s="189"/>
      <c r="AF86" s="189"/>
      <c r="AG86" s="189"/>
    </row>
    <row r="87" spans="1:52" ht="16.149999999999999" customHeight="1" x14ac:dyDescent="0.2">
      <c r="H87" s="112"/>
      <c r="I87" s="112"/>
      <c r="J87" s="1596"/>
      <c r="K87" s="1356"/>
      <c r="L87" s="1356"/>
      <c r="M87" s="1596"/>
      <c r="N87" s="1356"/>
      <c r="O87" s="1356"/>
      <c r="P87" s="1596"/>
      <c r="Q87" s="1356"/>
    </row>
    <row r="88" spans="1:52" x14ac:dyDescent="0.2">
      <c r="A88" s="195" t="s">
        <v>1637</v>
      </c>
      <c r="B88" s="195" t="s">
        <v>1637</v>
      </c>
      <c r="C88" s="195" t="s">
        <v>1637</v>
      </c>
      <c r="D88" s="195" t="s">
        <v>1637</v>
      </c>
      <c r="E88" s="195" t="s">
        <v>1637</v>
      </c>
      <c r="H88" s="112"/>
      <c r="I88" s="112"/>
      <c r="J88" s="1596"/>
      <c r="K88" s="1356"/>
      <c r="L88" s="1356"/>
      <c r="M88" s="1596"/>
      <c r="N88" s="1356"/>
      <c r="O88" s="1356"/>
      <c r="P88" s="1596"/>
      <c r="Q88" s="1356"/>
      <c r="AD88" s="108">
        <v>4</v>
      </c>
      <c r="AT88" s="108">
        <f>AD88</f>
        <v>4</v>
      </c>
    </row>
    <row r="89" spans="1:52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52" x14ac:dyDescent="0.2">
      <c r="B90" s="1327"/>
    </row>
    <row r="91" spans="1:52" x14ac:dyDescent="0.2">
      <c r="B91" s="1327"/>
    </row>
    <row r="92" spans="1:52" x14ac:dyDescent="0.2">
      <c r="B92" s="1327"/>
    </row>
    <row r="93" spans="1:52" x14ac:dyDescent="0.2">
      <c r="B93" s="1327"/>
    </row>
  </sheetData>
  <mergeCells count="49">
    <mergeCell ref="A84:B84"/>
    <mergeCell ref="J87:J88"/>
    <mergeCell ref="M87:M88"/>
    <mergeCell ref="P87:P88"/>
    <mergeCell ref="S2:S3"/>
    <mergeCell ref="A78:B78"/>
    <mergeCell ref="A79:B79"/>
    <mergeCell ref="A80:B80"/>
    <mergeCell ref="A81:B81"/>
    <mergeCell ref="A82:B82"/>
    <mergeCell ref="A83:B83"/>
    <mergeCell ref="A77:B77"/>
    <mergeCell ref="A1:B3"/>
    <mergeCell ref="A76:B76"/>
    <mergeCell ref="AH2:AL2"/>
    <mergeCell ref="AM2:AM3"/>
    <mergeCell ref="AN2:AN3"/>
    <mergeCell ref="AA2:AA3"/>
    <mergeCell ref="AB2:AB3"/>
    <mergeCell ref="AC2:AC3"/>
    <mergeCell ref="AD2:AD3"/>
    <mergeCell ref="AE2:AE3"/>
    <mergeCell ref="AV1:AV3"/>
    <mergeCell ref="C2:C3"/>
    <mergeCell ref="D2:E2"/>
    <mergeCell ref="F2:H2"/>
    <mergeCell ref="I2:K2"/>
    <mergeCell ref="L2:N2"/>
    <mergeCell ref="O2:Q2"/>
    <mergeCell ref="R2:R3"/>
    <mergeCell ref="T2:V2"/>
    <mergeCell ref="C1:K1"/>
    <mergeCell ref="L1:V1"/>
    <mergeCell ref="W1:AE1"/>
    <mergeCell ref="AF1:AL1"/>
    <mergeCell ref="AM1:AT1"/>
    <mergeCell ref="AQ2:AQ3"/>
    <mergeCell ref="AG2:AG3"/>
    <mergeCell ref="X2:X3"/>
    <mergeCell ref="Y2:Y3"/>
    <mergeCell ref="Z2:Z3"/>
    <mergeCell ref="AF2:AF3"/>
    <mergeCell ref="W2:W3"/>
    <mergeCell ref="AU1:AU3"/>
    <mergeCell ref="AS2:AS3"/>
    <mergeCell ref="AT2:AT3"/>
    <mergeCell ref="AO2:AO3"/>
    <mergeCell ref="AP2:AP3"/>
    <mergeCell ref="AR2:AR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09" t="s">
        <v>1537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05"/>
      <c r="B2" s="1706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07"/>
      <c r="B3" s="170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-57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2131545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3139380</v>
      </c>
      <c r="AM32" s="70"/>
      <c r="AN32" s="89"/>
      <c r="AO32" s="60">
        <v>2592</v>
      </c>
      <c r="AP32" s="89"/>
      <c r="AQ32" s="68"/>
      <c r="AR32" s="68"/>
      <c r="AS32" s="89">
        <v>279725</v>
      </c>
      <c r="AT32" s="189"/>
      <c r="AU32" s="65">
        <v>6312</v>
      </c>
      <c r="AV32" s="65">
        <v>7848</v>
      </c>
      <c r="AW32" s="65">
        <v>1536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1100042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1569715</v>
      </c>
      <c r="AM42" s="70"/>
      <c r="AN42" s="89"/>
      <c r="AO42" s="60">
        <v>6058</v>
      </c>
      <c r="AP42" s="89"/>
      <c r="AQ42" s="68"/>
      <c r="AR42" s="68"/>
      <c r="AS42" s="89">
        <v>131594</v>
      </c>
      <c r="AT42" s="189"/>
      <c r="AU42" s="65">
        <v>4047</v>
      </c>
      <c r="AV42" s="65">
        <v>3924</v>
      </c>
      <c r="AW42" s="65">
        <v>-123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35596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174809</v>
      </c>
      <c r="AM44" s="79"/>
      <c r="AN44" s="90"/>
      <c r="AO44" s="56">
        <v>0</v>
      </c>
      <c r="AP44" s="90"/>
      <c r="AQ44" s="77"/>
      <c r="AR44" s="77"/>
      <c r="AS44" s="90">
        <v>14098</v>
      </c>
      <c r="AT44" s="189"/>
      <c r="AU44" s="74">
        <v>394</v>
      </c>
      <c r="AV44" s="74">
        <v>437</v>
      </c>
      <c r="AW44" s="74">
        <v>43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22253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19015</v>
      </c>
      <c r="AM50" s="79"/>
      <c r="AN50" s="90"/>
      <c r="AO50" s="56">
        <v>0</v>
      </c>
      <c r="AP50" s="90"/>
      <c r="AQ50" s="77"/>
      <c r="AR50" s="77"/>
      <c r="AS50" s="90">
        <v>1400</v>
      </c>
      <c r="AT50" s="189"/>
      <c r="AU50" s="74">
        <v>40</v>
      </c>
      <c r="AV50" s="74">
        <v>48</v>
      </c>
      <c r="AW50" s="74">
        <v>8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39777</v>
      </c>
      <c r="AM51" s="82"/>
      <c r="AN51" s="91"/>
      <c r="AO51" s="51">
        <v>0</v>
      </c>
      <c r="AP51" s="91"/>
      <c r="AQ51" s="72"/>
      <c r="AR51" s="72"/>
      <c r="AS51" s="91">
        <v>3776</v>
      </c>
      <c r="AT51" s="189"/>
      <c r="AU51" s="80">
        <v>0</v>
      </c>
      <c r="AV51" s="80">
        <v>99</v>
      </c>
      <c r="AW51" s="80">
        <v>99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14970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14907</v>
      </c>
      <c r="AM58" s="79"/>
      <c r="AN58" s="90"/>
      <c r="AO58" s="56">
        <v>0</v>
      </c>
      <c r="AP58" s="90"/>
      <c r="AQ58" s="77"/>
      <c r="AR58" s="77"/>
      <c r="AS58" s="90">
        <v>861</v>
      </c>
      <c r="AT58" s="189"/>
      <c r="AU58" s="74">
        <v>30</v>
      </c>
      <c r="AV58" s="74">
        <v>37</v>
      </c>
      <c r="AW58" s="74">
        <v>7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754</v>
      </c>
      <c r="D76" s="308"/>
      <c r="E76" s="329">
        <v>2728888.3755368665</v>
      </c>
      <c r="F76" s="339">
        <v>542</v>
      </c>
      <c r="G76" s="308"/>
      <c r="H76" s="329">
        <v>251746.7990960211</v>
      </c>
      <c r="I76" s="339">
        <v>1106</v>
      </c>
      <c r="J76" s="308"/>
      <c r="K76" s="329">
        <v>140302.70175716365</v>
      </c>
      <c r="L76" s="339">
        <v>58</v>
      </c>
      <c r="M76" s="308"/>
      <c r="N76" s="329">
        <v>183468.20511463832</v>
      </c>
      <c r="O76" s="339">
        <v>0</v>
      </c>
      <c r="P76" s="308"/>
      <c r="Q76" s="329">
        <v>0</v>
      </c>
      <c r="R76" s="340">
        <v>3304406</v>
      </c>
      <c r="S76" s="308">
        <v>498187</v>
      </c>
      <c r="T76" s="308">
        <v>13501</v>
      </c>
      <c r="U76" s="341">
        <v>511688</v>
      </c>
      <c r="V76" s="340">
        <v>3816094</v>
      </c>
      <c r="W76" s="329">
        <v>-9541</v>
      </c>
      <c r="X76" s="340">
        <v>3806553</v>
      </c>
      <c r="Y76" s="329">
        <v>7375</v>
      </c>
      <c r="Z76" s="340">
        <v>3813928</v>
      </c>
      <c r="AA76" s="308">
        <v>2464268</v>
      </c>
      <c r="AB76" s="308">
        <v>1349660</v>
      </c>
      <c r="AC76" s="340">
        <v>337415</v>
      </c>
      <c r="AD76" s="305">
        <v>3813928</v>
      </c>
      <c r="AE76" s="342">
        <v>5302</v>
      </c>
      <c r="AF76" s="343">
        <v>4343224</v>
      </c>
      <c r="AG76" s="339">
        <v>111</v>
      </c>
      <c r="AH76" s="342">
        <v>597420</v>
      </c>
      <c r="AI76" s="339">
        <v>5</v>
      </c>
      <c r="AJ76" s="344">
        <v>16959</v>
      </c>
      <c r="AK76" s="345">
        <v>614379</v>
      </c>
      <c r="AL76" s="343">
        <v>4957603</v>
      </c>
      <c r="AM76" s="346">
        <v>-12393</v>
      </c>
      <c r="AN76" s="343">
        <v>4945210</v>
      </c>
      <c r="AO76" s="329">
        <v>8650</v>
      </c>
      <c r="AP76" s="343">
        <v>4953860</v>
      </c>
      <c r="AQ76" s="344">
        <v>3228275</v>
      </c>
      <c r="AR76" s="344">
        <v>1725585</v>
      </c>
      <c r="AS76" s="343">
        <v>431397</v>
      </c>
      <c r="AT76" s="322"/>
      <c r="AU76" s="329">
        <v>10823</v>
      </c>
      <c r="AV76" s="329">
        <v>12393</v>
      </c>
      <c r="AW76" s="329">
        <v>1570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664</v>
      </c>
      <c r="AB80" s="236">
        <v>-664</v>
      </c>
      <c r="AC80" s="97">
        <v>-166</v>
      </c>
      <c r="AD80" s="97">
        <v>10000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44486</v>
      </c>
      <c r="AA82" s="53">
        <v>29656</v>
      </c>
      <c r="AB82" s="237">
        <v>14830</v>
      </c>
      <c r="AC82" s="95">
        <v>3708</v>
      </c>
      <c r="AD82" s="95">
        <v>44486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754</v>
      </c>
      <c r="D84" s="303"/>
      <c r="E84" s="321">
        <v>2728888.3755368665</v>
      </c>
      <c r="F84" s="304">
        <v>542</v>
      </c>
      <c r="G84" s="303"/>
      <c r="H84" s="321">
        <v>251746.7990960211</v>
      </c>
      <c r="I84" s="304">
        <v>1106</v>
      </c>
      <c r="J84" s="303"/>
      <c r="K84" s="321">
        <v>140302.70175716365</v>
      </c>
      <c r="L84" s="304">
        <v>58</v>
      </c>
      <c r="M84" s="303"/>
      <c r="N84" s="321">
        <v>183468.20511463832</v>
      </c>
      <c r="O84" s="304">
        <v>0</v>
      </c>
      <c r="P84" s="303"/>
      <c r="Q84" s="321">
        <v>0</v>
      </c>
      <c r="R84" s="303">
        <v>3304406</v>
      </c>
      <c r="S84" s="303">
        <v>498187</v>
      </c>
      <c r="T84" s="303">
        <v>13501</v>
      </c>
      <c r="U84" s="303">
        <v>511688</v>
      </c>
      <c r="V84" s="303">
        <v>3816094</v>
      </c>
      <c r="W84" s="303">
        <v>-9541</v>
      </c>
      <c r="X84" s="303">
        <v>3806553</v>
      </c>
      <c r="Y84" s="321">
        <v>7375</v>
      </c>
      <c r="Z84" s="305">
        <v>3858414</v>
      </c>
      <c r="AA84" s="303">
        <v>2494588</v>
      </c>
      <c r="AB84" s="303">
        <v>1363826</v>
      </c>
      <c r="AC84" s="305">
        <v>340957</v>
      </c>
      <c r="AD84" s="305">
        <v>3868414</v>
      </c>
      <c r="AE84" s="242"/>
      <c r="AF84" s="303">
        <v>4343224</v>
      </c>
      <c r="AG84" s="304">
        <v>111</v>
      </c>
      <c r="AH84" s="242">
        <v>597420</v>
      </c>
      <c r="AI84" s="304">
        <v>5</v>
      </c>
      <c r="AJ84" s="303">
        <v>16959</v>
      </c>
      <c r="AK84" s="303">
        <v>614379</v>
      </c>
      <c r="AL84" s="303">
        <v>4957603</v>
      </c>
      <c r="AM84" s="303">
        <v>-12393</v>
      </c>
      <c r="AN84" s="303">
        <v>4945210</v>
      </c>
      <c r="AO84" s="303">
        <v>8650</v>
      </c>
      <c r="AP84" s="303">
        <v>4953860</v>
      </c>
      <c r="AQ84" s="303">
        <v>3228275</v>
      </c>
      <c r="AR84" s="303">
        <v>1725585</v>
      </c>
      <c r="AS84" s="303">
        <v>431397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785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09" t="s">
        <v>408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05"/>
      <c r="B2" s="1706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07"/>
      <c r="B3" s="170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/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/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/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/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/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/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/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/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/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/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/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/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/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/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/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/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3603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/>
      <c r="AP23" s="90"/>
      <c r="AQ23" s="77"/>
      <c r="AR23" s="77"/>
      <c r="AS23" s="90">
        <v>-58</v>
      </c>
      <c r="AT23" s="189"/>
      <c r="AU23" s="74">
        <v>19</v>
      </c>
      <c r="AV23" s="74">
        <v>0</v>
      </c>
      <c r="AW23" s="74">
        <v>-19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/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/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/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/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/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/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/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/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871003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1071021</v>
      </c>
      <c r="AM32" s="70"/>
      <c r="AN32" s="89"/>
      <c r="AO32" s="60"/>
      <c r="AP32" s="89"/>
      <c r="AQ32" s="68"/>
      <c r="AR32" s="68"/>
      <c r="AS32" s="89">
        <v>90103</v>
      </c>
      <c r="AT32" s="189"/>
      <c r="AU32" s="65">
        <v>2586</v>
      </c>
      <c r="AV32" s="65">
        <v>2678</v>
      </c>
      <c r="AW32" s="65">
        <v>92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/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/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/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/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/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/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/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/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/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497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2211366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447"/>
      <c r="AF42" s="1393"/>
      <c r="AG42" s="318"/>
      <c r="AH42" s="447"/>
      <c r="AI42" s="318"/>
      <c r="AJ42" s="1393"/>
      <c r="AK42" s="67"/>
      <c r="AL42" s="89">
        <v>3601736</v>
      </c>
      <c r="AM42" s="70"/>
      <c r="AN42" s="89"/>
      <c r="AO42" s="60"/>
      <c r="AP42" s="89"/>
      <c r="AQ42" s="68"/>
      <c r="AR42" s="68"/>
      <c r="AS42" s="89">
        <v>258405</v>
      </c>
      <c r="AT42" s="189"/>
      <c r="AU42" s="65">
        <v>8644</v>
      </c>
      <c r="AV42" s="65">
        <v>9004</v>
      </c>
      <c r="AW42" s="65">
        <v>360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/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18669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78946</v>
      </c>
      <c r="AM44" s="79"/>
      <c r="AN44" s="90"/>
      <c r="AO44" s="56"/>
      <c r="AP44" s="90"/>
      <c r="AQ44" s="77"/>
      <c r="AR44" s="77"/>
      <c r="AS44" s="90">
        <v>6778</v>
      </c>
      <c r="AT44" s="189"/>
      <c r="AU44" s="74">
        <v>197</v>
      </c>
      <c r="AV44" s="74">
        <v>197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/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/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/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/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/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5403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17114</v>
      </c>
      <c r="AM50" s="79"/>
      <c r="AN50" s="90"/>
      <c r="AO50" s="56"/>
      <c r="AP50" s="90"/>
      <c r="AQ50" s="77"/>
      <c r="AR50" s="77"/>
      <c r="AS50" s="90">
        <v>710</v>
      </c>
      <c r="AT50" s="189"/>
      <c r="AU50" s="74">
        <v>10</v>
      </c>
      <c r="AV50" s="74">
        <v>43</v>
      </c>
      <c r="AW50" s="74">
        <v>33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8359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53036</v>
      </c>
      <c r="AM51" s="82"/>
      <c r="AN51" s="91"/>
      <c r="AO51" s="51"/>
      <c r="AP51" s="91"/>
      <c r="AQ51" s="72"/>
      <c r="AR51" s="72"/>
      <c r="AS51" s="91">
        <v>4406</v>
      </c>
      <c r="AT51" s="189"/>
      <c r="AU51" s="80">
        <v>101</v>
      </c>
      <c r="AV51" s="80">
        <v>133</v>
      </c>
      <c r="AW51" s="80">
        <v>32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/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/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9023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13782</v>
      </c>
      <c r="AM54" s="79"/>
      <c r="AN54" s="90"/>
      <c r="AO54" s="56"/>
      <c r="AP54" s="90"/>
      <c r="AQ54" s="77"/>
      <c r="AR54" s="77"/>
      <c r="AS54" s="90">
        <v>2502</v>
      </c>
      <c r="AT54" s="189"/>
      <c r="AU54" s="74">
        <v>26</v>
      </c>
      <c r="AV54" s="74">
        <v>34</v>
      </c>
      <c r="AW54" s="74">
        <v>8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/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/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/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19716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41741</v>
      </c>
      <c r="AM58" s="79"/>
      <c r="AN58" s="90"/>
      <c r="AO58" s="56"/>
      <c r="AP58" s="90"/>
      <c r="AQ58" s="77"/>
      <c r="AR58" s="77"/>
      <c r="AS58" s="90">
        <v>4760</v>
      </c>
      <c r="AT58" s="189"/>
      <c r="AU58" s="74">
        <v>59</v>
      </c>
      <c r="AV58" s="74">
        <v>104</v>
      </c>
      <c r="AW58" s="74">
        <v>45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/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/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/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/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/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/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/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/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/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/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/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/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/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/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/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/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/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764</v>
      </c>
      <c r="D76" s="308"/>
      <c r="E76" s="329">
        <v>2663959.5158516332</v>
      </c>
      <c r="F76" s="339">
        <v>364</v>
      </c>
      <c r="G76" s="308"/>
      <c r="H76" s="329">
        <v>169786.93489683757</v>
      </c>
      <c r="I76" s="339">
        <v>0</v>
      </c>
      <c r="J76" s="308"/>
      <c r="K76" s="329">
        <v>0</v>
      </c>
      <c r="L76" s="339">
        <v>76</v>
      </c>
      <c r="M76" s="308"/>
      <c r="N76" s="329">
        <v>237500.47216987831</v>
      </c>
      <c r="O76" s="339">
        <v>60</v>
      </c>
      <c r="P76" s="308"/>
      <c r="Q76" s="329">
        <v>75895.969464786249</v>
      </c>
      <c r="R76" s="340">
        <v>3147142</v>
      </c>
      <c r="S76" s="308">
        <v>250485</v>
      </c>
      <c r="T76" s="308">
        <v>67028</v>
      </c>
      <c r="U76" s="341">
        <v>317513</v>
      </c>
      <c r="V76" s="340">
        <v>3464655</v>
      </c>
      <c r="W76" s="329">
        <v>-8663</v>
      </c>
      <c r="X76" s="340">
        <v>3455992</v>
      </c>
      <c r="Y76" s="329">
        <v>0</v>
      </c>
      <c r="Z76" s="340">
        <v>3455992</v>
      </c>
      <c r="AA76" s="308">
        <v>2289307</v>
      </c>
      <c r="AB76" s="308">
        <v>1166685</v>
      </c>
      <c r="AC76" s="340">
        <v>291673</v>
      </c>
      <c r="AD76" s="305">
        <v>3455992</v>
      </c>
      <c r="AE76" s="342">
        <v>5302</v>
      </c>
      <c r="AF76" s="343">
        <v>4724264</v>
      </c>
      <c r="AG76" s="339">
        <v>61</v>
      </c>
      <c r="AH76" s="342">
        <v>72494</v>
      </c>
      <c r="AI76" s="339">
        <v>27</v>
      </c>
      <c r="AJ76" s="344">
        <v>80618</v>
      </c>
      <c r="AK76" s="345">
        <v>153112</v>
      </c>
      <c r="AL76" s="343">
        <v>4877376</v>
      </c>
      <c r="AM76" s="346">
        <v>-12193</v>
      </c>
      <c r="AN76" s="343">
        <v>4865183</v>
      </c>
      <c r="AO76" s="329">
        <v>0</v>
      </c>
      <c r="AP76" s="343">
        <v>4865183</v>
      </c>
      <c r="AQ76" s="344">
        <v>3394762</v>
      </c>
      <c r="AR76" s="344">
        <v>1470421</v>
      </c>
      <c r="AS76" s="343">
        <v>367606</v>
      </c>
      <c r="AT76" s="322"/>
      <c r="AU76" s="329">
        <v>11642</v>
      </c>
      <c r="AV76" s="329">
        <v>12193</v>
      </c>
      <c r="AW76" s="329">
        <v>551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735000</v>
      </c>
      <c r="AA78" s="241">
        <v>490000</v>
      </c>
      <c r="AB78" s="236">
        <v>245000</v>
      </c>
      <c r="AC78" s="97">
        <v>61250</v>
      </c>
      <c r="AD78" s="97">
        <v>735000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60000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21353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1416</v>
      </c>
      <c r="AA82" s="53">
        <v>944</v>
      </c>
      <c r="AB82" s="237">
        <v>472</v>
      </c>
      <c r="AC82" s="95">
        <v>118</v>
      </c>
      <c r="AD82" s="95">
        <v>1416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764</v>
      </c>
      <c r="D84" s="303"/>
      <c r="E84" s="321">
        <v>2663959.5158516332</v>
      </c>
      <c r="F84" s="304">
        <v>364</v>
      </c>
      <c r="G84" s="303"/>
      <c r="H84" s="321">
        <v>169786.93489683757</v>
      </c>
      <c r="I84" s="304">
        <v>0</v>
      </c>
      <c r="J84" s="303"/>
      <c r="K84" s="321">
        <v>0</v>
      </c>
      <c r="L84" s="304">
        <v>76</v>
      </c>
      <c r="M84" s="303"/>
      <c r="N84" s="321">
        <v>237500.47216987831</v>
      </c>
      <c r="O84" s="304">
        <v>60</v>
      </c>
      <c r="P84" s="303"/>
      <c r="Q84" s="321">
        <v>75895.969464786249</v>
      </c>
      <c r="R84" s="303">
        <v>3147142</v>
      </c>
      <c r="S84" s="303">
        <v>250485</v>
      </c>
      <c r="T84" s="303">
        <v>67028</v>
      </c>
      <c r="U84" s="303">
        <v>317513</v>
      </c>
      <c r="V84" s="303">
        <v>3464655</v>
      </c>
      <c r="W84" s="303">
        <v>-8663</v>
      </c>
      <c r="X84" s="303">
        <v>3455992</v>
      </c>
      <c r="Y84" s="321">
        <v>0</v>
      </c>
      <c r="Z84" s="305">
        <v>4192408</v>
      </c>
      <c r="AA84" s="303">
        <v>2780251</v>
      </c>
      <c r="AB84" s="303">
        <v>1412157</v>
      </c>
      <c r="AC84" s="305">
        <v>353041</v>
      </c>
      <c r="AD84" s="305">
        <v>4273761</v>
      </c>
      <c r="AE84" s="242"/>
      <c r="AF84" s="303">
        <v>4724264</v>
      </c>
      <c r="AG84" s="304">
        <v>61</v>
      </c>
      <c r="AH84" s="242">
        <v>72494</v>
      </c>
      <c r="AI84" s="304">
        <v>27</v>
      </c>
      <c r="AJ84" s="303">
        <v>80618</v>
      </c>
      <c r="AK84" s="303">
        <v>153112</v>
      </c>
      <c r="AL84" s="303">
        <v>4877376</v>
      </c>
      <c r="AM84" s="303">
        <v>-12193</v>
      </c>
      <c r="AN84" s="303">
        <v>4865183</v>
      </c>
      <c r="AO84" s="303">
        <v>0</v>
      </c>
      <c r="AP84" s="303">
        <v>4865183</v>
      </c>
      <c r="AQ84" s="303">
        <v>3394762</v>
      </c>
      <c r="AR84" s="303">
        <v>1470421</v>
      </c>
      <c r="AS84" s="303">
        <v>367606</v>
      </c>
      <c r="AT84" s="322"/>
      <c r="AU84" s="322"/>
      <c r="AV84" s="322"/>
      <c r="AW84" s="322"/>
    </row>
    <row r="85" spans="1:49" customFormat="1" ht="8.4499999999999993" customHeight="1" thickTop="1" x14ac:dyDescent="0.2"/>
    <row r="86" spans="1:49" customFormat="1" ht="13.9" customHeight="1" x14ac:dyDescent="0.2">
      <c r="B86" s="350" t="s">
        <v>498</v>
      </c>
      <c r="C86" s="351">
        <v>0</v>
      </c>
      <c r="D86" s="446"/>
      <c r="AE86" s="1394">
        <v>5549</v>
      </c>
      <c r="AF86" s="1395">
        <v>0</v>
      </c>
      <c r="AG86" s="1396">
        <v>363</v>
      </c>
      <c r="AH86" s="1397">
        <v>2014287</v>
      </c>
      <c r="AI86" s="1396">
        <v>-4</v>
      </c>
      <c r="AJ86" s="1398">
        <v>-11098</v>
      </c>
      <c r="AK86" s="1399">
        <v>2003189</v>
      </c>
    </row>
    <row r="87" spans="1:49" customFormat="1" ht="13.9" customHeight="1" x14ac:dyDescent="0.2">
      <c r="B87" s="1333" t="s">
        <v>499</v>
      </c>
      <c r="C87" s="1334">
        <v>551</v>
      </c>
      <c r="D87" s="1099"/>
      <c r="AE87" s="1400">
        <v>6407</v>
      </c>
      <c r="AF87" s="1401">
        <v>3530257</v>
      </c>
      <c r="AG87" s="1402">
        <v>-311</v>
      </c>
      <c r="AH87" s="1403">
        <v>-1992577</v>
      </c>
      <c r="AI87" s="1402">
        <v>19</v>
      </c>
      <c r="AJ87" s="1404">
        <v>60867</v>
      </c>
      <c r="AK87" s="1405">
        <v>-1931710</v>
      </c>
    </row>
    <row r="88" spans="1:49" ht="16.149999999999999" customHeight="1" x14ac:dyDescent="0.2">
      <c r="A88" s="112" t="s">
        <v>1637</v>
      </c>
      <c r="B88" s="112" t="s">
        <v>1637</v>
      </c>
      <c r="C88" s="1335" t="s">
        <v>1637</v>
      </c>
      <c r="D88" s="888" t="s">
        <v>1637</v>
      </c>
      <c r="E88" s="888" t="s">
        <v>1637</v>
      </c>
      <c r="F88" s="888"/>
      <c r="G88" s="888"/>
      <c r="H88" s="888"/>
      <c r="I88" s="888"/>
      <c r="J88" s="888"/>
      <c r="K88" s="888"/>
      <c r="L88" s="1336"/>
      <c r="M88" s="1336"/>
      <c r="N88" s="1336"/>
      <c r="O88" s="1336"/>
      <c r="P88" s="1336"/>
      <c r="Q88" s="1336"/>
      <c r="R88" s="1336"/>
      <c r="S88" s="1336"/>
      <c r="T88" s="888"/>
      <c r="U88" s="888"/>
      <c r="V88" s="888"/>
      <c r="W88" s="888"/>
      <c r="X88" s="888"/>
      <c r="Y88" s="888"/>
      <c r="Z88" s="1337"/>
      <c r="AA88" s="888"/>
      <c r="AB88" s="888"/>
      <c r="AC88" s="1335">
        <v>4</v>
      </c>
      <c r="AD88" s="888"/>
      <c r="AE88" s="1394"/>
      <c r="AF88" s="1395">
        <v>3530257</v>
      </c>
      <c r="AG88" s="1396">
        <v>52</v>
      </c>
      <c r="AH88" s="1397">
        <v>21710</v>
      </c>
      <c r="AI88" s="1396">
        <v>15</v>
      </c>
      <c r="AJ88" s="1398">
        <v>49769</v>
      </c>
      <c r="AK88" s="1399">
        <v>71479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AE89" s="1400"/>
      <c r="AF89" s="1401">
        <v>0</v>
      </c>
      <c r="AG89" s="1402">
        <v>0</v>
      </c>
      <c r="AH89" s="1403">
        <v>0</v>
      </c>
      <c r="AI89" s="1402">
        <v>0</v>
      </c>
      <c r="AJ89" s="1404">
        <v>0</v>
      </c>
      <c r="AK89" s="1405">
        <v>0</v>
      </c>
    </row>
    <row r="90" spans="1:49" x14ac:dyDescent="0.2">
      <c r="B90" s="1330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3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A80:B80"/>
    <mergeCell ref="A81:B81"/>
    <mergeCell ref="A82:B82"/>
    <mergeCell ref="A84:B84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09" t="s">
        <v>491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05"/>
      <c r="B2" s="1706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07"/>
      <c r="B3" s="170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1103</v>
      </c>
      <c r="AM11" s="82"/>
      <c r="AN11" s="91"/>
      <c r="AO11" s="51">
        <v>0</v>
      </c>
      <c r="AP11" s="91"/>
      <c r="AQ11" s="72"/>
      <c r="AR11" s="72"/>
      <c r="AS11" s="91">
        <v>275</v>
      </c>
      <c r="AT11" s="189"/>
      <c r="AU11" s="80">
        <v>0</v>
      </c>
      <c r="AV11" s="80">
        <v>3</v>
      </c>
      <c r="AW11" s="80">
        <v>3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3729374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7391098</v>
      </c>
      <c r="AM16" s="82"/>
      <c r="AN16" s="91"/>
      <c r="AO16" s="51">
        <v>-3198</v>
      </c>
      <c r="AP16" s="91"/>
      <c r="AQ16" s="72"/>
      <c r="AR16" s="72"/>
      <c r="AS16" s="91">
        <v>753292</v>
      </c>
      <c r="AT16" s="189"/>
      <c r="AU16" s="80">
        <v>16385</v>
      </c>
      <c r="AV16" s="80">
        <v>18478</v>
      </c>
      <c r="AW16" s="80">
        <v>2093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17748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12680</v>
      </c>
      <c r="AM33" s="79"/>
      <c r="AN33" s="90"/>
      <c r="AO33" s="56">
        <v>0</v>
      </c>
      <c r="AP33" s="90"/>
      <c r="AQ33" s="77"/>
      <c r="AR33" s="77"/>
      <c r="AS33" s="90">
        <v>1460</v>
      </c>
      <c r="AT33" s="189"/>
      <c r="AU33" s="74">
        <v>26</v>
      </c>
      <c r="AV33" s="74">
        <v>32</v>
      </c>
      <c r="AW33" s="74">
        <v>6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3008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-2230</v>
      </c>
      <c r="AT51" s="189"/>
      <c r="AU51" s="80">
        <v>34</v>
      </c>
      <c r="AV51" s="80">
        <v>0</v>
      </c>
      <c r="AW51" s="80">
        <v>-34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850</v>
      </c>
      <c r="D76" s="308"/>
      <c r="E76" s="329">
        <v>2937397.0320618474</v>
      </c>
      <c r="F76" s="339">
        <v>836</v>
      </c>
      <c r="G76" s="308"/>
      <c r="H76" s="329">
        <v>407541.6634412182</v>
      </c>
      <c r="I76" s="339">
        <v>81</v>
      </c>
      <c r="J76" s="308"/>
      <c r="K76" s="329">
        <v>10757.290876630354</v>
      </c>
      <c r="L76" s="339">
        <v>112</v>
      </c>
      <c r="M76" s="308"/>
      <c r="N76" s="329">
        <v>371856.96857487649</v>
      </c>
      <c r="O76" s="339">
        <v>17</v>
      </c>
      <c r="P76" s="308"/>
      <c r="Q76" s="329">
        <v>22577.03023490321</v>
      </c>
      <c r="R76" s="340">
        <v>3750130</v>
      </c>
      <c r="S76" s="308">
        <v>472856</v>
      </c>
      <c r="T76" s="308">
        <v>-94242</v>
      </c>
      <c r="U76" s="341">
        <v>378614</v>
      </c>
      <c r="V76" s="340">
        <v>4128744</v>
      </c>
      <c r="W76" s="329">
        <v>-10322</v>
      </c>
      <c r="X76" s="340">
        <v>4118422</v>
      </c>
      <c r="Y76" s="329">
        <v>-2149</v>
      </c>
      <c r="Z76" s="340">
        <v>4116273</v>
      </c>
      <c r="AA76" s="308">
        <v>2492400</v>
      </c>
      <c r="AB76" s="308">
        <v>1623873</v>
      </c>
      <c r="AC76" s="340">
        <v>405968</v>
      </c>
      <c r="AD76" s="305">
        <v>4116273</v>
      </c>
      <c r="AE76" s="342">
        <v>5302</v>
      </c>
      <c r="AF76" s="343">
        <v>6633926</v>
      </c>
      <c r="AG76" s="339">
        <v>130</v>
      </c>
      <c r="AH76" s="342">
        <v>1006054</v>
      </c>
      <c r="AI76" s="339">
        <v>-60</v>
      </c>
      <c r="AJ76" s="344">
        <v>-235099</v>
      </c>
      <c r="AK76" s="345">
        <v>770955</v>
      </c>
      <c r="AL76" s="343">
        <v>7404881</v>
      </c>
      <c r="AM76" s="346">
        <v>-18513</v>
      </c>
      <c r="AN76" s="343">
        <v>7386368</v>
      </c>
      <c r="AO76" s="329">
        <v>-3198</v>
      </c>
      <c r="AP76" s="343">
        <v>7383170</v>
      </c>
      <c r="AQ76" s="344">
        <v>4371984</v>
      </c>
      <c r="AR76" s="344">
        <v>3011186</v>
      </c>
      <c r="AS76" s="343">
        <v>752797</v>
      </c>
      <c r="AT76" s="322"/>
      <c r="AU76" s="329">
        <v>16445</v>
      </c>
      <c r="AV76" s="329">
        <v>18513</v>
      </c>
      <c r="AW76" s="329">
        <v>2068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10974</v>
      </c>
      <c r="AA82" s="53">
        <v>7314</v>
      </c>
      <c r="AB82" s="237">
        <v>3660</v>
      </c>
      <c r="AC82" s="95">
        <v>915</v>
      </c>
      <c r="AD82" s="95">
        <v>10974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850</v>
      </c>
      <c r="D84" s="303"/>
      <c r="E84" s="321">
        <v>2937397.0320618474</v>
      </c>
      <c r="F84" s="304">
        <v>836</v>
      </c>
      <c r="G84" s="303"/>
      <c r="H84" s="321">
        <v>407541.6634412182</v>
      </c>
      <c r="I84" s="304">
        <v>81</v>
      </c>
      <c r="J84" s="303"/>
      <c r="K84" s="321">
        <v>10757.290876630354</v>
      </c>
      <c r="L84" s="304">
        <v>112</v>
      </c>
      <c r="M84" s="303"/>
      <c r="N84" s="321">
        <v>371856.96857487649</v>
      </c>
      <c r="O84" s="304">
        <v>17</v>
      </c>
      <c r="P84" s="303"/>
      <c r="Q84" s="321">
        <v>22577.03023490321</v>
      </c>
      <c r="R84" s="303">
        <v>3750130</v>
      </c>
      <c r="S84" s="303">
        <v>472856</v>
      </c>
      <c r="T84" s="303">
        <v>-94242</v>
      </c>
      <c r="U84" s="303">
        <v>378614</v>
      </c>
      <c r="V84" s="303">
        <v>4128744</v>
      </c>
      <c r="W84" s="303">
        <v>-10322</v>
      </c>
      <c r="X84" s="303">
        <v>4118422</v>
      </c>
      <c r="Y84" s="321">
        <v>-2149</v>
      </c>
      <c r="Z84" s="305">
        <v>4127247</v>
      </c>
      <c r="AA84" s="303">
        <v>2499714</v>
      </c>
      <c r="AB84" s="303">
        <v>1627533</v>
      </c>
      <c r="AC84" s="305">
        <v>406883</v>
      </c>
      <c r="AD84" s="305">
        <v>4127247</v>
      </c>
      <c r="AE84" s="242"/>
      <c r="AF84" s="303">
        <v>6633926</v>
      </c>
      <c r="AG84" s="304">
        <v>130</v>
      </c>
      <c r="AH84" s="242">
        <v>1006054</v>
      </c>
      <c r="AI84" s="304">
        <v>-60</v>
      </c>
      <c r="AJ84" s="303">
        <v>-235099</v>
      </c>
      <c r="AK84" s="303">
        <v>770955</v>
      </c>
      <c r="AL84" s="303">
        <v>7404881</v>
      </c>
      <c r="AM84" s="303">
        <v>-18513</v>
      </c>
      <c r="AN84" s="303">
        <v>7386368</v>
      </c>
      <c r="AO84" s="303">
        <v>-3198</v>
      </c>
      <c r="AP84" s="303">
        <v>7383170</v>
      </c>
      <c r="AQ84" s="303">
        <v>4371984</v>
      </c>
      <c r="AR84" s="303">
        <v>3011186</v>
      </c>
      <c r="AS84" s="303">
        <v>752797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2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09" t="s">
        <v>1539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05"/>
      <c r="B2" s="1706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07"/>
      <c r="B3" s="170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2561</v>
      </c>
      <c r="AM7" s="70"/>
      <c r="AN7" s="89"/>
      <c r="AO7" s="60">
        <v>0</v>
      </c>
      <c r="AP7" s="89"/>
      <c r="AQ7" s="68"/>
      <c r="AR7" s="68"/>
      <c r="AS7" s="89">
        <v>430</v>
      </c>
      <c r="AT7" s="189"/>
      <c r="AU7" s="65">
        <v>0</v>
      </c>
      <c r="AV7" s="65">
        <v>6</v>
      </c>
      <c r="AW7" s="65">
        <v>6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1004</v>
      </c>
      <c r="AP11" s="91"/>
      <c r="AQ11" s="72"/>
      <c r="AR11" s="72"/>
      <c r="AS11" s="91">
        <v>251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2697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-994</v>
      </c>
      <c r="AT22" s="189"/>
      <c r="AU22" s="65">
        <v>30</v>
      </c>
      <c r="AV22" s="65">
        <v>0</v>
      </c>
      <c r="AW22" s="65">
        <v>-30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15765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5244</v>
      </c>
      <c r="AM26" s="82"/>
      <c r="AN26" s="91"/>
      <c r="AO26" s="51">
        <v>0</v>
      </c>
      <c r="AP26" s="91"/>
      <c r="AQ26" s="72"/>
      <c r="AR26" s="72"/>
      <c r="AS26" s="91">
        <v>486</v>
      </c>
      <c r="AT26" s="189"/>
      <c r="AU26" s="80">
        <v>12</v>
      </c>
      <c r="AV26" s="80">
        <v>13</v>
      </c>
      <c r="AW26" s="80">
        <v>1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7876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-931</v>
      </c>
      <c r="AT34" s="189"/>
      <c r="AU34" s="74">
        <v>28</v>
      </c>
      <c r="AV34" s="74">
        <v>0</v>
      </c>
      <c r="AW34" s="74">
        <v>-28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1350574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611100</v>
      </c>
      <c r="AM55" s="79"/>
      <c r="AN55" s="90"/>
      <c r="AO55" s="56">
        <v>12319</v>
      </c>
      <c r="AP55" s="90"/>
      <c r="AQ55" s="77"/>
      <c r="AR55" s="77"/>
      <c r="AS55" s="90">
        <v>49021</v>
      </c>
      <c r="AT55" s="189"/>
      <c r="AU55" s="74">
        <v>1620</v>
      </c>
      <c r="AV55" s="74">
        <v>1528</v>
      </c>
      <c r="AW55" s="74">
        <v>-92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249</v>
      </c>
      <c r="D76" s="308"/>
      <c r="E76" s="329">
        <v>1119495.8838493635</v>
      </c>
      <c r="F76" s="339">
        <v>234</v>
      </c>
      <c r="G76" s="308"/>
      <c r="H76" s="329">
        <v>153975.77609011449</v>
      </c>
      <c r="I76" s="339">
        <v>238</v>
      </c>
      <c r="J76" s="308"/>
      <c r="K76" s="329">
        <v>42838.42555658448</v>
      </c>
      <c r="L76" s="339">
        <v>13</v>
      </c>
      <c r="M76" s="308"/>
      <c r="N76" s="329">
        <v>58800.381654976423</v>
      </c>
      <c r="O76" s="339">
        <v>1</v>
      </c>
      <c r="P76" s="308"/>
      <c r="Q76" s="329">
        <v>1802.158517111907</v>
      </c>
      <c r="R76" s="340">
        <v>1376912</v>
      </c>
      <c r="S76" s="308">
        <v>-65254</v>
      </c>
      <c r="T76" s="308">
        <v>-22609</v>
      </c>
      <c r="U76" s="341">
        <v>-87863</v>
      </c>
      <c r="V76" s="340">
        <v>1289049</v>
      </c>
      <c r="W76" s="329">
        <v>-3222</v>
      </c>
      <c r="X76" s="340">
        <v>1285827</v>
      </c>
      <c r="Y76" s="329">
        <v>31671</v>
      </c>
      <c r="Z76" s="340">
        <v>1317498</v>
      </c>
      <c r="AA76" s="308">
        <v>913124</v>
      </c>
      <c r="AB76" s="308">
        <v>404374</v>
      </c>
      <c r="AC76" s="340">
        <v>101094</v>
      </c>
      <c r="AD76" s="305">
        <v>1317498</v>
      </c>
      <c r="AE76" s="342">
        <v>5302</v>
      </c>
      <c r="AF76" s="343">
        <v>694229</v>
      </c>
      <c r="AG76" s="339">
        <v>-17</v>
      </c>
      <c r="AH76" s="342">
        <v>-64460</v>
      </c>
      <c r="AI76" s="339">
        <v>-8</v>
      </c>
      <c r="AJ76" s="344">
        <v>-10864</v>
      </c>
      <c r="AK76" s="345">
        <v>-75324</v>
      </c>
      <c r="AL76" s="343">
        <v>618905</v>
      </c>
      <c r="AM76" s="346">
        <v>-1547</v>
      </c>
      <c r="AN76" s="343">
        <v>617358</v>
      </c>
      <c r="AO76" s="329">
        <v>13323</v>
      </c>
      <c r="AP76" s="343">
        <v>630681</v>
      </c>
      <c r="AQ76" s="344">
        <v>437628</v>
      </c>
      <c r="AR76" s="344">
        <v>193053</v>
      </c>
      <c r="AS76" s="343">
        <v>48263</v>
      </c>
      <c r="AT76" s="322"/>
      <c r="AU76" s="329">
        <v>1690</v>
      </c>
      <c r="AV76" s="329">
        <v>1547</v>
      </c>
      <c r="AW76" s="329">
        <v>-143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2094</v>
      </c>
      <c r="AB80" s="236">
        <v>-2094</v>
      </c>
      <c r="AC80" s="97">
        <v>-524</v>
      </c>
      <c r="AD80" s="97">
        <v>34272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12567</v>
      </c>
      <c r="AA82" s="53">
        <v>8378</v>
      </c>
      <c r="AB82" s="237">
        <v>4189</v>
      </c>
      <c r="AC82" s="95">
        <v>1047</v>
      </c>
      <c r="AD82" s="95">
        <v>12567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249</v>
      </c>
      <c r="D84" s="303"/>
      <c r="E84" s="321">
        <v>1119495.8838493635</v>
      </c>
      <c r="F84" s="304">
        <v>234</v>
      </c>
      <c r="G84" s="303"/>
      <c r="H84" s="321">
        <v>153975.77609011449</v>
      </c>
      <c r="I84" s="304">
        <v>238</v>
      </c>
      <c r="J84" s="303"/>
      <c r="K84" s="321">
        <v>42838.42555658448</v>
      </c>
      <c r="L84" s="304">
        <v>13</v>
      </c>
      <c r="M84" s="303"/>
      <c r="N84" s="321">
        <v>58800.381654976423</v>
      </c>
      <c r="O84" s="304">
        <v>1</v>
      </c>
      <c r="P84" s="303"/>
      <c r="Q84" s="321">
        <v>1802.158517111907</v>
      </c>
      <c r="R84" s="303">
        <v>1376912</v>
      </c>
      <c r="S84" s="303">
        <v>-65254</v>
      </c>
      <c r="T84" s="303">
        <v>-22609</v>
      </c>
      <c r="U84" s="303">
        <v>-87863</v>
      </c>
      <c r="V84" s="303">
        <v>1289049</v>
      </c>
      <c r="W84" s="303">
        <v>-3222</v>
      </c>
      <c r="X84" s="303">
        <v>1285827</v>
      </c>
      <c r="Y84" s="321">
        <v>31671</v>
      </c>
      <c r="Z84" s="305">
        <v>1330065</v>
      </c>
      <c r="AA84" s="303">
        <v>923596</v>
      </c>
      <c r="AB84" s="303">
        <v>406469</v>
      </c>
      <c r="AC84" s="305">
        <v>101617</v>
      </c>
      <c r="AD84" s="305">
        <v>1364337</v>
      </c>
      <c r="AE84" s="242"/>
      <c r="AF84" s="303">
        <v>694229</v>
      </c>
      <c r="AG84" s="304">
        <v>-17</v>
      </c>
      <c r="AH84" s="242">
        <v>-64460</v>
      </c>
      <c r="AI84" s="304">
        <v>-8</v>
      </c>
      <c r="AJ84" s="303">
        <v>-10864</v>
      </c>
      <c r="AK84" s="303">
        <v>-75324</v>
      </c>
      <c r="AL84" s="303">
        <v>618905</v>
      </c>
      <c r="AM84" s="303">
        <v>-1547</v>
      </c>
      <c r="AN84" s="303">
        <v>617358</v>
      </c>
      <c r="AO84" s="303">
        <v>13323</v>
      </c>
      <c r="AP84" s="303">
        <v>630681</v>
      </c>
      <c r="AQ84" s="303">
        <v>437628</v>
      </c>
      <c r="AR84" s="303">
        <v>193053</v>
      </c>
      <c r="AS84" s="303">
        <v>48263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2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W93"/>
  <sheetViews>
    <sheetView view="pageBreakPreview" zoomScaleNormal="100" zoomScaleSheetLayoutView="100" workbookViewId="0">
      <pane xSplit="2" ySplit="6" topLeftCell="AI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09" t="s">
        <v>623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05"/>
      <c r="B2" s="1706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07"/>
      <c r="B3" s="170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2329806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5121422</v>
      </c>
      <c r="AM16" s="82"/>
      <c r="AN16" s="91"/>
      <c r="AO16" s="51">
        <v>6395</v>
      </c>
      <c r="AP16" s="91"/>
      <c r="AQ16" s="72"/>
      <c r="AR16" s="72"/>
      <c r="AS16" s="91">
        <v>582200</v>
      </c>
      <c r="AT16" s="189"/>
      <c r="AU16" s="80">
        <v>10458</v>
      </c>
      <c r="AV16" s="80">
        <v>12804</v>
      </c>
      <c r="AW16" s="80">
        <v>2346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6689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-2132</v>
      </c>
      <c r="AT18" s="189"/>
      <c r="AU18" s="74">
        <v>32</v>
      </c>
      <c r="AV18" s="74">
        <v>0</v>
      </c>
      <c r="AW18" s="74">
        <v>-32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3875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-930</v>
      </c>
      <c r="AT34" s="189"/>
      <c r="AU34" s="74">
        <v>14</v>
      </c>
      <c r="AV34" s="74">
        <v>0</v>
      </c>
      <c r="AW34" s="74">
        <v>-14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543</v>
      </c>
      <c r="D76" s="308"/>
      <c r="E76" s="329">
        <v>1872563.2645428164</v>
      </c>
      <c r="F76" s="339">
        <v>524</v>
      </c>
      <c r="G76" s="308"/>
      <c r="H76" s="329">
        <v>254918.61871593169</v>
      </c>
      <c r="I76" s="339">
        <v>73</v>
      </c>
      <c r="J76" s="308"/>
      <c r="K76" s="329">
        <v>9694.8423949878488</v>
      </c>
      <c r="L76" s="339">
        <v>60</v>
      </c>
      <c r="M76" s="308"/>
      <c r="N76" s="329">
        <v>199209.09030796954</v>
      </c>
      <c r="O76" s="339">
        <v>3</v>
      </c>
      <c r="P76" s="308"/>
      <c r="Q76" s="329">
        <v>3984.1818061593899</v>
      </c>
      <c r="R76" s="340">
        <v>2340370</v>
      </c>
      <c r="S76" s="308">
        <v>451408</v>
      </c>
      <c r="T76" s="308">
        <v>25706</v>
      </c>
      <c r="U76" s="341">
        <v>477114</v>
      </c>
      <c r="V76" s="340">
        <v>2817484</v>
      </c>
      <c r="W76" s="329">
        <v>-7044</v>
      </c>
      <c r="X76" s="340">
        <v>2810440</v>
      </c>
      <c r="Y76" s="329">
        <v>4298</v>
      </c>
      <c r="Z76" s="340">
        <v>2814738</v>
      </c>
      <c r="AA76" s="308">
        <v>1559208</v>
      </c>
      <c r="AB76" s="308">
        <v>1255530</v>
      </c>
      <c r="AC76" s="340">
        <v>313883</v>
      </c>
      <c r="AD76" s="305">
        <v>2814738</v>
      </c>
      <c r="AE76" s="342">
        <v>5302</v>
      </c>
      <c r="AF76" s="343">
        <v>4238566</v>
      </c>
      <c r="AG76" s="339">
        <v>107</v>
      </c>
      <c r="AH76" s="342">
        <v>839884</v>
      </c>
      <c r="AI76" s="339">
        <v>11</v>
      </c>
      <c r="AJ76" s="344">
        <v>42972</v>
      </c>
      <c r="AK76" s="345">
        <v>882856</v>
      </c>
      <c r="AL76" s="343">
        <v>5121422</v>
      </c>
      <c r="AM76" s="346">
        <v>-12804</v>
      </c>
      <c r="AN76" s="343">
        <v>5108618</v>
      </c>
      <c r="AO76" s="329">
        <v>6395</v>
      </c>
      <c r="AP76" s="343">
        <v>5115013</v>
      </c>
      <c r="AQ76" s="344">
        <v>2798462</v>
      </c>
      <c r="AR76" s="344">
        <v>2316551</v>
      </c>
      <c r="AS76" s="343">
        <v>579138</v>
      </c>
      <c r="AT76" s="322"/>
      <c r="AU76" s="329">
        <v>10504</v>
      </c>
      <c r="AV76" s="329">
        <v>12804</v>
      </c>
      <c r="AW76" s="329">
        <v>2300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8142</v>
      </c>
      <c r="AA82" s="53">
        <v>5426</v>
      </c>
      <c r="AB82" s="237">
        <v>2716</v>
      </c>
      <c r="AC82" s="95">
        <v>679</v>
      </c>
      <c r="AD82" s="95">
        <v>8142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543</v>
      </c>
      <c r="D84" s="303"/>
      <c r="E84" s="321">
        <v>1872563.2645428164</v>
      </c>
      <c r="F84" s="304">
        <v>524</v>
      </c>
      <c r="G84" s="303"/>
      <c r="H84" s="321">
        <v>254918.61871593169</v>
      </c>
      <c r="I84" s="304">
        <v>73</v>
      </c>
      <c r="J84" s="303"/>
      <c r="K84" s="321">
        <v>9694.8423949878488</v>
      </c>
      <c r="L84" s="304">
        <v>60</v>
      </c>
      <c r="M84" s="303"/>
      <c r="N84" s="321">
        <v>199209.09030796954</v>
      </c>
      <c r="O84" s="304">
        <v>3</v>
      </c>
      <c r="P84" s="303"/>
      <c r="Q84" s="321">
        <v>3984.1818061593899</v>
      </c>
      <c r="R84" s="303">
        <v>2340370</v>
      </c>
      <c r="S84" s="303">
        <v>451408</v>
      </c>
      <c r="T84" s="303">
        <v>25706</v>
      </c>
      <c r="U84" s="303">
        <v>477114</v>
      </c>
      <c r="V84" s="303">
        <v>2817484</v>
      </c>
      <c r="W84" s="303">
        <v>-7044</v>
      </c>
      <c r="X84" s="303">
        <v>2810440</v>
      </c>
      <c r="Y84" s="321">
        <v>4298</v>
      </c>
      <c r="Z84" s="305">
        <v>2822880</v>
      </c>
      <c r="AA84" s="303">
        <v>1564634</v>
      </c>
      <c r="AB84" s="303">
        <v>1258246</v>
      </c>
      <c r="AC84" s="305">
        <v>314562</v>
      </c>
      <c r="AD84" s="305">
        <v>2822880</v>
      </c>
      <c r="AE84" s="242"/>
      <c r="AF84" s="303">
        <v>4238566</v>
      </c>
      <c r="AG84" s="304">
        <v>107</v>
      </c>
      <c r="AH84" s="242">
        <v>839884</v>
      </c>
      <c r="AI84" s="304">
        <v>11</v>
      </c>
      <c r="AJ84" s="303">
        <v>42972</v>
      </c>
      <c r="AK84" s="303">
        <v>882856</v>
      </c>
      <c r="AL84" s="303">
        <v>5121422</v>
      </c>
      <c r="AM84" s="303">
        <v>-12804</v>
      </c>
      <c r="AN84" s="303">
        <v>5108618</v>
      </c>
      <c r="AO84" s="303">
        <v>6395</v>
      </c>
      <c r="AP84" s="303">
        <v>5115013</v>
      </c>
      <c r="AQ84" s="303">
        <v>2798462</v>
      </c>
      <c r="AR84" s="303">
        <v>2316551</v>
      </c>
      <c r="AS84" s="303">
        <v>579138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09" t="s">
        <v>624</v>
      </c>
      <c r="B1" s="1704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05"/>
      <c r="B2" s="1706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07"/>
      <c r="B3" s="170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91799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71013</v>
      </c>
      <c r="AM9" s="79"/>
      <c r="AN9" s="90"/>
      <c r="AO9" s="56">
        <v>0</v>
      </c>
      <c r="AP9" s="90"/>
      <c r="AQ9" s="77"/>
      <c r="AR9" s="77"/>
      <c r="AS9" s="90">
        <v>2035</v>
      </c>
      <c r="AT9" s="189"/>
      <c r="AU9" s="74">
        <v>236</v>
      </c>
      <c r="AV9" s="74">
        <v>178</v>
      </c>
      <c r="AW9" s="74">
        <v>-58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1131826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1761946</v>
      </c>
      <c r="AM23" s="79"/>
      <c r="AN23" s="90"/>
      <c r="AO23" s="56">
        <v>0</v>
      </c>
      <c r="AP23" s="90"/>
      <c r="AQ23" s="77"/>
      <c r="AR23" s="77"/>
      <c r="AS23" s="90">
        <v>148767</v>
      </c>
      <c r="AT23" s="189"/>
      <c r="AU23" s="74">
        <v>4370</v>
      </c>
      <c r="AV23" s="74">
        <v>4405</v>
      </c>
      <c r="AW23" s="74">
        <v>35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36777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21768</v>
      </c>
      <c r="AM25" s="79"/>
      <c r="AN25" s="90"/>
      <c r="AO25" s="56">
        <v>0</v>
      </c>
      <c r="AP25" s="90"/>
      <c r="AQ25" s="77"/>
      <c r="AR25" s="77"/>
      <c r="AS25" s="90">
        <v>2617</v>
      </c>
      <c r="AT25" s="189"/>
      <c r="AU25" s="74">
        <v>42</v>
      </c>
      <c r="AV25" s="74">
        <v>54</v>
      </c>
      <c r="AW25" s="74">
        <v>12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50153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231002</v>
      </c>
      <c r="AM30" s="79"/>
      <c r="AN30" s="90"/>
      <c r="AO30" s="56">
        <v>0</v>
      </c>
      <c r="AP30" s="90"/>
      <c r="AQ30" s="77"/>
      <c r="AR30" s="77"/>
      <c r="AS30" s="90">
        <v>28554</v>
      </c>
      <c r="AT30" s="189"/>
      <c r="AU30" s="74">
        <v>437</v>
      </c>
      <c r="AV30" s="74">
        <v>578</v>
      </c>
      <c r="AW30" s="74">
        <v>141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124749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49414</v>
      </c>
      <c r="AM38" s="79"/>
      <c r="AN38" s="90"/>
      <c r="AO38" s="56">
        <v>0</v>
      </c>
      <c r="AP38" s="90"/>
      <c r="AQ38" s="77"/>
      <c r="AR38" s="77"/>
      <c r="AS38" s="90">
        <v>5717</v>
      </c>
      <c r="AT38" s="189"/>
      <c r="AU38" s="74">
        <v>99</v>
      </c>
      <c r="AV38" s="74">
        <v>124</v>
      </c>
      <c r="AW38" s="74">
        <v>25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66003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49905</v>
      </c>
      <c r="AM45" s="79"/>
      <c r="AN45" s="90"/>
      <c r="AO45" s="56">
        <v>0</v>
      </c>
      <c r="AP45" s="90"/>
      <c r="AQ45" s="77"/>
      <c r="AR45" s="77"/>
      <c r="AS45" s="90">
        <v>439</v>
      </c>
      <c r="AT45" s="189"/>
      <c r="AU45" s="74">
        <v>181</v>
      </c>
      <c r="AV45" s="74">
        <v>125</v>
      </c>
      <c r="AW45" s="74">
        <v>-56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2716</v>
      </c>
      <c r="AM55" s="79"/>
      <c r="AN55" s="90"/>
      <c r="AO55" s="56">
        <v>0</v>
      </c>
      <c r="AP55" s="90"/>
      <c r="AQ55" s="77"/>
      <c r="AR55" s="77"/>
      <c r="AS55" s="90">
        <v>677</v>
      </c>
      <c r="AT55" s="189"/>
      <c r="AU55" s="74">
        <v>0</v>
      </c>
      <c r="AV55" s="74">
        <v>7</v>
      </c>
      <c r="AW55" s="74">
        <v>7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5963</v>
      </c>
      <c r="AM58" s="79"/>
      <c r="AN58" s="90"/>
      <c r="AO58" s="56">
        <v>0</v>
      </c>
      <c r="AP58" s="90"/>
      <c r="AQ58" s="77"/>
      <c r="AR58" s="77"/>
      <c r="AS58" s="90">
        <v>1487</v>
      </c>
      <c r="AT58" s="189"/>
      <c r="AU58" s="74">
        <v>0</v>
      </c>
      <c r="AV58" s="74">
        <v>15</v>
      </c>
      <c r="AW58" s="74">
        <v>15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9197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2690</v>
      </c>
      <c r="AM59" s="79"/>
      <c r="AN59" s="90"/>
      <c r="AO59" s="56">
        <v>0</v>
      </c>
      <c r="AP59" s="90"/>
      <c r="AQ59" s="77"/>
      <c r="AR59" s="77"/>
      <c r="AS59" s="90">
        <v>227</v>
      </c>
      <c r="AT59" s="189"/>
      <c r="AU59" s="74">
        <v>7</v>
      </c>
      <c r="AV59" s="74">
        <v>7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71137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135351</v>
      </c>
      <c r="AM67" s="70"/>
      <c r="AN67" s="89"/>
      <c r="AO67" s="60">
        <v>0</v>
      </c>
      <c r="AP67" s="89"/>
      <c r="AQ67" s="68"/>
      <c r="AR67" s="68"/>
      <c r="AS67" s="89">
        <v>9873</v>
      </c>
      <c r="AT67" s="189"/>
      <c r="AU67" s="65">
        <v>359</v>
      </c>
      <c r="AV67" s="65">
        <v>338</v>
      </c>
      <c r="AW67" s="65">
        <v>-21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48847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37590</v>
      </c>
      <c r="AM73" s="79"/>
      <c r="AN73" s="90"/>
      <c r="AO73" s="56">
        <v>0</v>
      </c>
      <c r="AP73" s="90"/>
      <c r="AQ73" s="77"/>
      <c r="AR73" s="77"/>
      <c r="AS73" s="90">
        <v>1916</v>
      </c>
      <c r="AT73" s="189"/>
      <c r="AU73" s="84">
        <v>112</v>
      </c>
      <c r="AV73" s="84">
        <v>94</v>
      </c>
      <c r="AW73" s="84">
        <v>-18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67637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25067</v>
      </c>
      <c r="AM74" s="79"/>
      <c r="AN74" s="90"/>
      <c r="AO74" s="56">
        <v>0</v>
      </c>
      <c r="AP74" s="90"/>
      <c r="AQ74" s="77"/>
      <c r="AR74" s="77"/>
      <c r="AS74" s="90">
        <v>2537</v>
      </c>
      <c r="AT74" s="189"/>
      <c r="AU74" s="84">
        <v>56</v>
      </c>
      <c r="AV74" s="84">
        <v>63</v>
      </c>
      <c r="AW74" s="84">
        <v>7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87550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56835</v>
      </c>
      <c r="AM75" s="79"/>
      <c r="AN75" s="90"/>
      <c r="AO75" s="56">
        <v>0</v>
      </c>
      <c r="AP75" s="90"/>
      <c r="AQ75" s="77"/>
      <c r="AR75" s="77"/>
      <c r="AS75" s="90">
        <v>6597</v>
      </c>
      <c r="AT75" s="189"/>
      <c r="AU75" s="83">
        <v>114</v>
      </c>
      <c r="AV75" s="83">
        <v>142</v>
      </c>
      <c r="AW75" s="83">
        <v>28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336</v>
      </c>
      <c r="D76" s="308"/>
      <c r="E76" s="329">
        <v>1151883.3898277613</v>
      </c>
      <c r="F76" s="339">
        <v>237</v>
      </c>
      <c r="G76" s="308"/>
      <c r="H76" s="329">
        <v>101364.78925703303</v>
      </c>
      <c r="I76" s="339">
        <v>0</v>
      </c>
      <c r="J76" s="308"/>
      <c r="K76" s="329">
        <v>0</v>
      </c>
      <c r="L76" s="339">
        <v>179</v>
      </c>
      <c r="M76" s="308"/>
      <c r="N76" s="329">
        <v>532427.416242545</v>
      </c>
      <c r="O76" s="339">
        <v>0</v>
      </c>
      <c r="P76" s="308"/>
      <c r="Q76" s="329">
        <v>0</v>
      </c>
      <c r="R76" s="340">
        <v>1785675</v>
      </c>
      <c r="S76" s="308">
        <v>34787</v>
      </c>
      <c r="T76" s="308">
        <v>57928</v>
      </c>
      <c r="U76" s="341">
        <v>92715</v>
      </c>
      <c r="V76" s="340">
        <v>1878390</v>
      </c>
      <c r="W76" s="329">
        <v>-4695</v>
      </c>
      <c r="X76" s="340">
        <v>1873695</v>
      </c>
      <c r="Y76" s="329">
        <v>-38684</v>
      </c>
      <c r="Z76" s="340">
        <v>1835011</v>
      </c>
      <c r="AA76" s="308">
        <v>1187474</v>
      </c>
      <c r="AB76" s="308">
        <v>647537</v>
      </c>
      <c r="AC76" s="340">
        <v>161884</v>
      </c>
      <c r="AD76" s="305">
        <v>1835011</v>
      </c>
      <c r="AE76" s="342">
        <v>5302</v>
      </c>
      <c r="AF76" s="343">
        <v>2403370</v>
      </c>
      <c r="AG76" s="339">
        <v>3</v>
      </c>
      <c r="AH76" s="342">
        <v>21111</v>
      </c>
      <c r="AI76" s="339">
        <v>9</v>
      </c>
      <c r="AJ76" s="344">
        <v>26779</v>
      </c>
      <c r="AK76" s="345">
        <v>47890</v>
      </c>
      <c r="AL76" s="343">
        <v>2451260</v>
      </c>
      <c r="AM76" s="346">
        <v>-6130</v>
      </c>
      <c r="AN76" s="343">
        <v>2445130</v>
      </c>
      <c r="AO76" s="329">
        <v>0</v>
      </c>
      <c r="AP76" s="343">
        <v>2445130</v>
      </c>
      <c r="AQ76" s="344">
        <v>1599362</v>
      </c>
      <c r="AR76" s="344">
        <v>845768</v>
      </c>
      <c r="AS76" s="343">
        <v>211443</v>
      </c>
      <c r="AT76" s="322"/>
      <c r="AU76" s="329">
        <v>6013</v>
      </c>
      <c r="AV76" s="329">
        <v>6130</v>
      </c>
      <c r="AW76" s="329">
        <v>117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0</v>
      </c>
      <c r="AA82" s="53">
        <v>0</v>
      </c>
      <c r="AB82" s="237">
        <v>0</v>
      </c>
      <c r="AC82" s="95">
        <v>0</v>
      </c>
      <c r="AD82" s="95">
        <v>0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336</v>
      </c>
      <c r="D84" s="303"/>
      <c r="E84" s="321">
        <v>1151883.3898277613</v>
      </c>
      <c r="F84" s="304">
        <v>237</v>
      </c>
      <c r="G84" s="303"/>
      <c r="H84" s="321">
        <v>101364.78925703303</v>
      </c>
      <c r="I84" s="304">
        <v>0</v>
      </c>
      <c r="J84" s="303"/>
      <c r="K84" s="321">
        <v>0</v>
      </c>
      <c r="L84" s="304">
        <v>179</v>
      </c>
      <c r="M84" s="303"/>
      <c r="N84" s="321">
        <v>532427.416242545</v>
      </c>
      <c r="O84" s="304">
        <v>0</v>
      </c>
      <c r="P84" s="303"/>
      <c r="Q84" s="321">
        <v>0</v>
      </c>
      <c r="R84" s="303">
        <v>1785675</v>
      </c>
      <c r="S84" s="303">
        <v>34787</v>
      </c>
      <c r="T84" s="303">
        <v>57928</v>
      </c>
      <c r="U84" s="303">
        <v>92715</v>
      </c>
      <c r="V84" s="303">
        <v>1878390</v>
      </c>
      <c r="W84" s="303">
        <v>-4695</v>
      </c>
      <c r="X84" s="303">
        <v>1873695</v>
      </c>
      <c r="Y84" s="321">
        <v>-38684</v>
      </c>
      <c r="Z84" s="305">
        <v>1835011</v>
      </c>
      <c r="AA84" s="303">
        <v>1187474</v>
      </c>
      <c r="AB84" s="303">
        <v>647537</v>
      </c>
      <c r="AC84" s="305">
        <v>161884</v>
      </c>
      <c r="AD84" s="305">
        <v>1835011</v>
      </c>
      <c r="AE84" s="242"/>
      <c r="AF84" s="303">
        <v>2403370</v>
      </c>
      <c r="AG84" s="304">
        <v>3</v>
      </c>
      <c r="AH84" s="242">
        <v>21111</v>
      </c>
      <c r="AI84" s="304">
        <v>9</v>
      </c>
      <c r="AJ84" s="303">
        <v>26779</v>
      </c>
      <c r="AK84" s="303">
        <v>47890</v>
      </c>
      <c r="AL84" s="303">
        <v>2451260</v>
      </c>
      <c r="AM84" s="303">
        <v>-6130</v>
      </c>
      <c r="AN84" s="303">
        <v>2445130</v>
      </c>
      <c r="AO84" s="303">
        <v>0</v>
      </c>
      <c r="AP84" s="303">
        <v>2445130</v>
      </c>
      <c r="AQ84" s="303">
        <v>1599362</v>
      </c>
      <c r="AR84" s="303">
        <v>845768</v>
      </c>
      <c r="AS84" s="303">
        <v>211443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1225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5491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1731</v>
      </c>
      <c r="AM29" s="79"/>
      <c r="AN29" s="90"/>
      <c r="AO29" s="56">
        <v>0</v>
      </c>
      <c r="AP29" s="90"/>
      <c r="AQ29" s="77"/>
      <c r="AR29" s="77"/>
      <c r="AS29" s="90">
        <v>152</v>
      </c>
      <c r="AT29" s="189"/>
      <c r="AU29" s="74">
        <v>8</v>
      </c>
      <c r="AV29" s="74">
        <v>4</v>
      </c>
      <c r="AW29" s="74">
        <v>-4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898376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1044706</v>
      </c>
      <c r="AM32" s="70"/>
      <c r="AN32" s="89"/>
      <c r="AO32" s="60">
        <v>-15644</v>
      </c>
      <c r="AP32" s="89"/>
      <c r="AQ32" s="68"/>
      <c r="AR32" s="68"/>
      <c r="AS32" s="89">
        <v>89000</v>
      </c>
      <c r="AT32" s="189"/>
      <c r="AU32" s="65">
        <v>2612</v>
      </c>
      <c r="AV32" s="65">
        <v>2612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2871</v>
      </c>
      <c r="AM34" s="79"/>
      <c r="AN34" s="90"/>
      <c r="AO34" s="56">
        <v>2955</v>
      </c>
      <c r="AP34" s="90"/>
      <c r="AQ34" s="77"/>
      <c r="AR34" s="77"/>
      <c r="AS34" s="90">
        <v>989</v>
      </c>
      <c r="AT34" s="189"/>
      <c r="AU34" s="74">
        <v>0</v>
      </c>
      <c r="AV34" s="74">
        <v>7</v>
      </c>
      <c r="AW34" s="74">
        <v>7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264196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301129</v>
      </c>
      <c r="AM42" s="70"/>
      <c r="AN42" s="89"/>
      <c r="AO42" s="60">
        <v>5819</v>
      </c>
      <c r="AP42" s="89"/>
      <c r="AQ42" s="68"/>
      <c r="AR42" s="68"/>
      <c r="AS42" s="89">
        <v>19693</v>
      </c>
      <c r="AT42" s="189"/>
      <c r="AU42" s="65">
        <v>1004</v>
      </c>
      <c r="AV42" s="65">
        <v>753</v>
      </c>
      <c r="AW42" s="65">
        <v>-251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4921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28195</v>
      </c>
      <c r="AM44" s="79"/>
      <c r="AN44" s="90"/>
      <c r="AO44" s="56">
        <v>0</v>
      </c>
      <c r="AP44" s="90"/>
      <c r="AQ44" s="77"/>
      <c r="AR44" s="77"/>
      <c r="AS44" s="90">
        <v>3285</v>
      </c>
      <c r="AT44" s="189"/>
      <c r="AU44" s="74">
        <v>56</v>
      </c>
      <c r="AV44" s="74">
        <v>70</v>
      </c>
      <c r="AW44" s="74">
        <v>14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3803</v>
      </c>
      <c r="AM50" s="79"/>
      <c r="AN50" s="90"/>
      <c r="AO50" s="56">
        <v>0</v>
      </c>
      <c r="AP50" s="90"/>
      <c r="AQ50" s="77"/>
      <c r="AR50" s="77"/>
      <c r="AS50" s="90">
        <v>618</v>
      </c>
      <c r="AT50" s="189"/>
      <c r="AU50" s="74">
        <v>0</v>
      </c>
      <c r="AV50" s="74">
        <v>10</v>
      </c>
      <c r="AW50" s="74">
        <v>10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3008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6630</v>
      </c>
      <c r="AM51" s="82"/>
      <c r="AN51" s="91"/>
      <c r="AO51" s="51">
        <v>0</v>
      </c>
      <c r="AP51" s="91"/>
      <c r="AQ51" s="72"/>
      <c r="AR51" s="72"/>
      <c r="AS51" s="91">
        <v>538</v>
      </c>
      <c r="AT51" s="189"/>
      <c r="AU51" s="80">
        <v>34</v>
      </c>
      <c r="AV51" s="80">
        <v>17</v>
      </c>
      <c r="AW51" s="80">
        <v>-17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17338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17227</v>
      </c>
      <c r="AM54" s="79"/>
      <c r="AN54" s="90"/>
      <c r="AO54" s="56">
        <v>0</v>
      </c>
      <c r="AP54" s="90"/>
      <c r="AQ54" s="77"/>
      <c r="AR54" s="77"/>
      <c r="AS54" s="90">
        <v>1724</v>
      </c>
      <c r="AT54" s="189"/>
      <c r="AU54" s="74">
        <v>39</v>
      </c>
      <c r="AV54" s="74">
        <v>43</v>
      </c>
      <c r="AW54" s="74">
        <v>4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9557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11926</v>
      </c>
      <c r="AM58" s="79"/>
      <c r="AN58" s="90"/>
      <c r="AO58" s="56">
        <v>0</v>
      </c>
      <c r="AP58" s="90"/>
      <c r="AQ58" s="77"/>
      <c r="AR58" s="77"/>
      <c r="AS58" s="90">
        <v>1004</v>
      </c>
      <c r="AT58" s="189"/>
      <c r="AU58" s="74">
        <v>30</v>
      </c>
      <c r="AV58" s="74">
        <v>30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270</v>
      </c>
      <c r="D76" s="308"/>
      <c r="E76" s="329">
        <v>992435.1084131595</v>
      </c>
      <c r="F76" s="339">
        <v>235</v>
      </c>
      <c r="G76" s="308"/>
      <c r="H76" s="329">
        <v>109650.2576239926</v>
      </c>
      <c r="I76" s="339">
        <v>87.5</v>
      </c>
      <c r="J76" s="308"/>
      <c r="K76" s="329">
        <v>11168.851498564038</v>
      </c>
      <c r="L76" s="339">
        <v>28</v>
      </c>
      <c r="M76" s="308"/>
      <c r="N76" s="329">
        <v>89633.196272279441</v>
      </c>
      <c r="O76" s="339">
        <v>0</v>
      </c>
      <c r="P76" s="308"/>
      <c r="Q76" s="329">
        <v>0</v>
      </c>
      <c r="R76" s="340">
        <v>1202887</v>
      </c>
      <c r="S76" s="308">
        <v>-94248</v>
      </c>
      <c r="T76" s="308">
        <v>36333</v>
      </c>
      <c r="U76" s="341">
        <v>-57915</v>
      </c>
      <c r="V76" s="340">
        <v>1144972</v>
      </c>
      <c r="W76" s="329">
        <v>-2864</v>
      </c>
      <c r="X76" s="340">
        <v>1142108</v>
      </c>
      <c r="Y76" s="329">
        <v>-5481</v>
      </c>
      <c r="Z76" s="340">
        <v>1136627</v>
      </c>
      <c r="AA76" s="308">
        <v>756580</v>
      </c>
      <c r="AB76" s="308">
        <v>380047</v>
      </c>
      <c r="AC76" s="340">
        <v>95012</v>
      </c>
      <c r="AD76" s="305">
        <v>1136627</v>
      </c>
      <c r="AE76" s="342">
        <v>5302</v>
      </c>
      <c r="AF76" s="343">
        <v>1518734</v>
      </c>
      <c r="AG76" s="339">
        <v>-24</v>
      </c>
      <c r="AH76" s="342">
        <v>-155223</v>
      </c>
      <c r="AI76" s="339">
        <v>18</v>
      </c>
      <c r="AJ76" s="344">
        <v>54707</v>
      </c>
      <c r="AK76" s="345">
        <v>-100516</v>
      </c>
      <c r="AL76" s="343">
        <v>1418218</v>
      </c>
      <c r="AM76" s="346">
        <v>-3546</v>
      </c>
      <c r="AN76" s="343">
        <v>1414672</v>
      </c>
      <c r="AO76" s="329">
        <v>-6870</v>
      </c>
      <c r="AP76" s="343">
        <v>1407802</v>
      </c>
      <c r="AQ76" s="344">
        <v>939790</v>
      </c>
      <c r="AR76" s="344">
        <v>468012</v>
      </c>
      <c r="AS76" s="343">
        <v>117003</v>
      </c>
      <c r="AT76" s="322"/>
      <c r="AU76" s="329">
        <v>3783</v>
      </c>
      <c r="AV76" s="329">
        <v>3546</v>
      </c>
      <c r="AW76" s="329">
        <v>-237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940</v>
      </c>
      <c r="AB80" s="236">
        <v>-940</v>
      </c>
      <c r="AC80" s="97">
        <v>-235</v>
      </c>
      <c r="AD80" s="97">
        <v>16184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15930</v>
      </c>
      <c r="AA82" s="53">
        <v>10620</v>
      </c>
      <c r="AB82" s="237">
        <v>5310</v>
      </c>
      <c r="AC82" s="95">
        <v>1328</v>
      </c>
      <c r="AD82" s="95">
        <v>15930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-16890</v>
      </c>
      <c r="Z83" s="1098">
        <v>-16890</v>
      </c>
      <c r="AA83" s="1099">
        <v>-11260</v>
      </c>
      <c r="AB83" s="1097">
        <v>-5630</v>
      </c>
      <c r="AC83" s="1098">
        <v>-1408</v>
      </c>
      <c r="AD83" s="1098">
        <v>-16890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270</v>
      </c>
      <c r="D84" s="303"/>
      <c r="E84" s="321">
        <v>992435.1084131595</v>
      </c>
      <c r="F84" s="304">
        <v>235</v>
      </c>
      <c r="G84" s="303"/>
      <c r="H84" s="321">
        <v>109650.2576239926</v>
      </c>
      <c r="I84" s="304">
        <v>87.5</v>
      </c>
      <c r="J84" s="303"/>
      <c r="K84" s="321">
        <v>11168.851498564038</v>
      </c>
      <c r="L84" s="304">
        <v>28</v>
      </c>
      <c r="M84" s="303"/>
      <c r="N84" s="321">
        <v>89633.196272279441</v>
      </c>
      <c r="O84" s="304">
        <v>0</v>
      </c>
      <c r="P84" s="303"/>
      <c r="Q84" s="321">
        <v>0</v>
      </c>
      <c r="R84" s="303">
        <v>1202887</v>
      </c>
      <c r="S84" s="303">
        <v>-94248</v>
      </c>
      <c r="T84" s="303">
        <v>36333</v>
      </c>
      <c r="U84" s="303">
        <v>-57915</v>
      </c>
      <c r="V84" s="303">
        <v>1144972</v>
      </c>
      <c r="W84" s="303">
        <v>-2864</v>
      </c>
      <c r="X84" s="303">
        <v>1142108</v>
      </c>
      <c r="Y84" s="321">
        <v>-22371</v>
      </c>
      <c r="Z84" s="305">
        <v>1135667</v>
      </c>
      <c r="AA84" s="303">
        <v>756880</v>
      </c>
      <c r="AB84" s="303">
        <v>378787</v>
      </c>
      <c r="AC84" s="305">
        <v>94697</v>
      </c>
      <c r="AD84" s="305">
        <v>1151851</v>
      </c>
      <c r="AE84" s="242"/>
      <c r="AF84" s="303">
        <v>1518734</v>
      </c>
      <c r="AG84" s="304">
        <v>-24</v>
      </c>
      <c r="AH84" s="242">
        <v>-155223</v>
      </c>
      <c r="AI84" s="304">
        <v>18</v>
      </c>
      <c r="AJ84" s="303">
        <v>54707</v>
      </c>
      <c r="AK84" s="303">
        <v>-100516</v>
      </c>
      <c r="AL84" s="303">
        <v>1418218</v>
      </c>
      <c r="AM84" s="303">
        <v>-3546</v>
      </c>
      <c r="AN84" s="303">
        <v>1414672</v>
      </c>
      <c r="AO84" s="303">
        <v>-6870</v>
      </c>
      <c r="AP84" s="303">
        <v>1407802</v>
      </c>
      <c r="AQ84" s="303">
        <v>939790</v>
      </c>
      <c r="AR84" s="303">
        <v>468012</v>
      </c>
      <c r="AS84" s="303">
        <v>117003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2.425781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1536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3742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21613</v>
      </c>
      <c r="AM9" s="79"/>
      <c r="AN9" s="90"/>
      <c r="AO9" s="56">
        <v>0</v>
      </c>
      <c r="AP9" s="90"/>
      <c r="AQ9" s="77"/>
      <c r="AR9" s="77"/>
      <c r="AS9" s="90">
        <v>4344</v>
      </c>
      <c r="AT9" s="189"/>
      <c r="AU9" s="74">
        <v>16</v>
      </c>
      <c r="AV9" s="74">
        <v>54</v>
      </c>
      <c r="AW9" s="74">
        <v>38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2587209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4835899</v>
      </c>
      <c r="AM23" s="79"/>
      <c r="AN23" s="90"/>
      <c r="AO23" s="56">
        <v>0</v>
      </c>
      <c r="AP23" s="90"/>
      <c r="AQ23" s="77"/>
      <c r="AR23" s="77"/>
      <c r="AS23" s="90">
        <v>350670</v>
      </c>
      <c r="AT23" s="189"/>
      <c r="AU23" s="74">
        <v>12861</v>
      </c>
      <c r="AV23" s="74">
        <v>12090</v>
      </c>
      <c r="AW23" s="74">
        <v>-771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10783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1335</v>
      </c>
      <c r="AM38" s="79"/>
      <c r="AN38" s="90"/>
      <c r="AO38" s="56">
        <v>0</v>
      </c>
      <c r="AP38" s="90"/>
      <c r="AQ38" s="77"/>
      <c r="AR38" s="77"/>
      <c r="AS38" s="90">
        <v>-107</v>
      </c>
      <c r="AT38" s="189"/>
      <c r="AU38" s="74">
        <v>7</v>
      </c>
      <c r="AV38" s="74">
        <v>3</v>
      </c>
      <c r="AW38" s="74">
        <v>-4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3186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10026</v>
      </c>
      <c r="AM67" s="70"/>
      <c r="AN67" s="89"/>
      <c r="AO67" s="60">
        <v>0</v>
      </c>
      <c r="AP67" s="89"/>
      <c r="AQ67" s="68"/>
      <c r="AR67" s="68"/>
      <c r="AS67" s="89">
        <v>908</v>
      </c>
      <c r="AT67" s="189"/>
      <c r="AU67" s="65">
        <v>24</v>
      </c>
      <c r="AV67" s="65">
        <v>25</v>
      </c>
      <c r="AW67" s="65">
        <v>1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10200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2891</v>
      </c>
      <c r="AM73" s="79"/>
      <c r="AN73" s="90"/>
      <c r="AO73" s="56">
        <v>0</v>
      </c>
      <c r="AP73" s="90"/>
      <c r="AQ73" s="77"/>
      <c r="AR73" s="77"/>
      <c r="AS73" s="90">
        <v>-1143</v>
      </c>
      <c r="AT73" s="189"/>
      <c r="AU73" s="84">
        <v>28</v>
      </c>
      <c r="AV73" s="84">
        <v>7</v>
      </c>
      <c r="AW73" s="84">
        <v>-21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54965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23592</v>
      </c>
      <c r="AM74" s="79"/>
      <c r="AN74" s="90"/>
      <c r="AO74" s="56">
        <v>0</v>
      </c>
      <c r="AP74" s="90"/>
      <c r="AQ74" s="77"/>
      <c r="AR74" s="77"/>
      <c r="AS74" s="90">
        <v>1705</v>
      </c>
      <c r="AT74" s="189"/>
      <c r="AU74" s="84">
        <v>63</v>
      </c>
      <c r="AV74" s="84">
        <v>59</v>
      </c>
      <c r="AW74" s="84">
        <v>-4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29965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15156</v>
      </c>
      <c r="AM75" s="79"/>
      <c r="AN75" s="90"/>
      <c r="AO75" s="56">
        <v>0</v>
      </c>
      <c r="AP75" s="90"/>
      <c r="AQ75" s="77"/>
      <c r="AR75" s="77"/>
      <c r="AS75" s="90">
        <v>622</v>
      </c>
      <c r="AT75" s="189"/>
      <c r="AU75" s="83">
        <v>47</v>
      </c>
      <c r="AV75" s="83">
        <v>38</v>
      </c>
      <c r="AW75" s="83">
        <v>-9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690</v>
      </c>
      <c r="D76" s="308"/>
      <c r="E76" s="329">
        <v>2242924.8715943419</v>
      </c>
      <c r="F76" s="339">
        <v>607</v>
      </c>
      <c r="G76" s="308"/>
      <c r="H76" s="329">
        <v>249993.30796799765</v>
      </c>
      <c r="I76" s="339">
        <v>144</v>
      </c>
      <c r="J76" s="308"/>
      <c r="K76" s="329">
        <v>16157.70992560794</v>
      </c>
      <c r="L76" s="339">
        <v>68</v>
      </c>
      <c r="M76" s="308"/>
      <c r="N76" s="329">
        <v>189869.35835021705</v>
      </c>
      <c r="O76" s="339">
        <v>1</v>
      </c>
      <c r="P76" s="308"/>
      <c r="Q76" s="329">
        <v>1104.5389216794952</v>
      </c>
      <c r="R76" s="340">
        <v>2700050</v>
      </c>
      <c r="S76" s="308">
        <v>-43108</v>
      </c>
      <c r="T76" s="308">
        <v>-84558</v>
      </c>
      <c r="U76" s="341">
        <v>-127666</v>
      </c>
      <c r="V76" s="340">
        <v>2572384</v>
      </c>
      <c r="W76" s="329">
        <v>-6431</v>
      </c>
      <c r="X76" s="340">
        <v>2565953</v>
      </c>
      <c r="Y76" s="329">
        <v>105238</v>
      </c>
      <c r="Z76" s="340">
        <v>2671191</v>
      </c>
      <c r="AA76" s="308">
        <v>1865686</v>
      </c>
      <c r="AB76" s="308">
        <v>805505</v>
      </c>
      <c r="AC76" s="340">
        <v>201376</v>
      </c>
      <c r="AD76" s="305">
        <v>2671191</v>
      </c>
      <c r="AE76" s="342">
        <v>5302</v>
      </c>
      <c r="AF76" s="343">
        <v>5150026</v>
      </c>
      <c r="AG76" s="339">
        <v>-12</v>
      </c>
      <c r="AH76" s="342">
        <v>-74127</v>
      </c>
      <c r="AI76" s="339">
        <v>-42</v>
      </c>
      <c r="AJ76" s="344">
        <v>-165387</v>
      </c>
      <c r="AK76" s="345">
        <v>-239514</v>
      </c>
      <c r="AL76" s="343">
        <v>4910512</v>
      </c>
      <c r="AM76" s="346">
        <v>-12276</v>
      </c>
      <c r="AN76" s="343">
        <v>4898236</v>
      </c>
      <c r="AO76" s="329">
        <v>0</v>
      </c>
      <c r="AP76" s="343">
        <v>4898236</v>
      </c>
      <c r="AQ76" s="344">
        <v>3470240</v>
      </c>
      <c r="AR76" s="344">
        <v>1427996</v>
      </c>
      <c r="AS76" s="343">
        <v>356999</v>
      </c>
      <c r="AT76" s="322"/>
      <c r="AU76" s="329">
        <v>13046</v>
      </c>
      <c r="AV76" s="329">
        <v>12276</v>
      </c>
      <c r="AW76" s="329">
        <v>-770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6313</v>
      </c>
      <c r="AA82" s="53">
        <v>4208</v>
      </c>
      <c r="AB82" s="237">
        <v>2105</v>
      </c>
      <c r="AC82" s="95">
        <v>526</v>
      </c>
      <c r="AD82" s="95">
        <v>6313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690</v>
      </c>
      <c r="D84" s="303"/>
      <c r="E84" s="321">
        <v>2242924.8715943419</v>
      </c>
      <c r="F84" s="304">
        <v>607</v>
      </c>
      <c r="G84" s="303"/>
      <c r="H84" s="321">
        <v>249993.30796799765</v>
      </c>
      <c r="I84" s="304">
        <v>144</v>
      </c>
      <c r="J84" s="303"/>
      <c r="K84" s="321">
        <v>16157.70992560794</v>
      </c>
      <c r="L84" s="304">
        <v>68</v>
      </c>
      <c r="M84" s="303"/>
      <c r="N84" s="321">
        <v>189869.35835021705</v>
      </c>
      <c r="O84" s="304">
        <v>1</v>
      </c>
      <c r="P84" s="303"/>
      <c r="Q84" s="321">
        <v>1104.5389216794952</v>
      </c>
      <c r="R84" s="303">
        <v>2700050</v>
      </c>
      <c r="S84" s="303">
        <v>-43108</v>
      </c>
      <c r="T84" s="303">
        <v>-84558</v>
      </c>
      <c r="U84" s="303">
        <v>-127666</v>
      </c>
      <c r="V84" s="303">
        <v>2572384</v>
      </c>
      <c r="W84" s="303">
        <v>-6431</v>
      </c>
      <c r="X84" s="303">
        <v>2565953</v>
      </c>
      <c r="Y84" s="321">
        <v>105238</v>
      </c>
      <c r="Z84" s="305">
        <v>2677504</v>
      </c>
      <c r="AA84" s="303">
        <v>1869894</v>
      </c>
      <c r="AB84" s="303">
        <v>807610</v>
      </c>
      <c r="AC84" s="305">
        <v>201902</v>
      </c>
      <c r="AD84" s="305">
        <v>2677504</v>
      </c>
      <c r="AE84" s="242"/>
      <c r="AF84" s="303">
        <v>5150026</v>
      </c>
      <c r="AG84" s="304">
        <v>-12</v>
      </c>
      <c r="AH84" s="242">
        <v>-74127</v>
      </c>
      <c r="AI84" s="304">
        <v>-42</v>
      </c>
      <c r="AJ84" s="303">
        <v>-165387</v>
      </c>
      <c r="AK84" s="303">
        <v>-239514</v>
      </c>
      <c r="AL84" s="303">
        <v>4910512</v>
      </c>
      <c r="AM84" s="303">
        <v>-12276</v>
      </c>
      <c r="AN84" s="303">
        <v>4898236</v>
      </c>
      <c r="AO84" s="303">
        <v>0</v>
      </c>
      <c r="AP84" s="303">
        <v>4898236</v>
      </c>
      <c r="AQ84" s="303">
        <v>3470240</v>
      </c>
      <c r="AR84" s="303">
        <v>1427996</v>
      </c>
      <c r="AS84" s="303">
        <v>356999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626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511811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268758</v>
      </c>
      <c r="AM19" s="79"/>
      <c r="AN19" s="90"/>
      <c r="AO19" s="56">
        <v>-2675</v>
      </c>
      <c r="AP19" s="90"/>
      <c r="AQ19" s="77"/>
      <c r="AR19" s="77"/>
      <c r="AS19" s="90">
        <v>29471</v>
      </c>
      <c r="AT19" s="189"/>
      <c r="AU19" s="74">
        <v>555</v>
      </c>
      <c r="AV19" s="74">
        <v>672</v>
      </c>
      <c r="AW19" s="74">
        <v>117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2103245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1024160</v>
      </c>
      <c r="AM21" s="82"/>
      <c r="AN21" s="91"/>
      <c r="AO21" s="51">
        <v>-20685</v>
      </c>
      <c r="AP21" s="91"/>
      <c r="AQ21" s="72"/>
      <c r="AR21" s="72"/>
      <c r="AS21" s="91">
        <v>80755</v>
      </c>
      <c r="AT21" s="189"/>
      <c r="AU21" s="80">
        <v>2548</v>
      </c>
      <c r="AV21" s="80">
        <v>2560</v>
      </c>
      <c r="AW21" s="80">
        <v>12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6475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-1274</v>
      </c>
      <c r="AT23" s="189"/>
      <c r="AU23" s="74">
        <v>19</v>
      </c>
      <c r="AV23" s="74">
        <v>0</v>
      </c>
      <c r="AW23" s="74">
        <v>-19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11723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5148</v>
      </c>
      <c r="AM27" s="70"/>
      <c r="AN27" s="89"/>
      <c r="AO27" s="60">
        <v>0</v>
      </c>
      <c r="AP27" s="89"/>
      <c r="AQ27" s="68"/>
      <c r="AR27" s="68"/>
      <c r="AS27" s="89">
        <v>446</v>
      </c>
      <c r="AT27" s="189"/>
      <c r="AU27" s="65">
        <v>13</v>
      </c>
      <c r="AV27" s="65">
        <v>13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5491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-560</v>
      </c>
      <c r="AT29" s="189"/>
      <c r="AU29" s="74">
        <v>8</v>
      </c>
      <c r="AV29" s="74">
        <v>0</v>
      </c>
      <c r="AW29" s="74">
        <v>-8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5115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-644</v>
      </c>
      <c r="AT43" s="189"/>
      <c r="AU43" s="74">
        <v>10</v>
      </c>
      <c r="AV43" s="74">
        <v>0</v>
      </c>
      <c r="AW43" s="74">
        <v>-10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2243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-1874</v>
      </c>
      <c r="AT44" s="189"/>
      <c r="AU44" s="74">
        <v>28</v>
      </c>
      <c r="AV44" s="74">
        <v>0</v>
      </c>
      <c r="AW44" s="74">
        <v>-28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146023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237882</v>
      </c>
      <c r="AM60" s="79"/>
      <c r="AN60" s="90"/>
      <c r="AO60" s="56">
        <v>2120</v>
      </c>
      <c r="AP60" s="90"/>
      <c r="AQ60" s="77"/>
      <c r="AR60" s="77"/>
      <c r="AS60" s="90">
        <v>39840</v>
      </c>
      <c r="AT60" s="189"/>
      <c r="AU60" s="74">
        <v>296</v>
      </c>
      <c r="AV60" s="74">
        <v>595</v>
      </c>
      <c r="AW60" s="74">
        <v>299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461</v>
      </c>
      <c r="D76" s="308"/>
      <c r="E76" s="329">
        <v>2358553.7190183573</v>
      </c>
      <c r="F76" s="339">
        <v>268</v>
      </c>
      <c r="G76" s="308"/>
      <c r="H76" s="329">
        <v>186118.44152300811</v>
      </c>
      <c r="I76" s="339">
        <v>218</v>
      </c>
      <c r="J76" s="308"/>
      <c r="K76" s="329">
        <v>41359.562199110776</v>
      </c>
      <c r="L76" s="339">
        <v>41</v>
      </c>
      <c r="M76" s="308"/>
      <c r="N76" s="329">
        <v>191118.81276920371</v>
      </c>
      <c r="O76" s="339">
        <v>8</v>
      </c>
      <c r="P76" s="308"/>
      <c r="Q76" s="329">
        <v>14975.068376752421</v>
      </c>
      <c r="R76" s="340">
        <v>2792126</v>
      </c>
      <c r="S76" s="308">
        <v>174831</v>
      </c>
      <c r="T76" s="308">
        <v>-20164</v>
      </c>
      <c r="U76" s="341">
        <v>154667</v>
      </c>
      <c r="V76" s="340">
        <v>2946793</v>
      </c>
      <c r="W76" s="329">
        <v>-7367</v>
      </c>
      <c r="X76" s="340">
        <v>2939426</v>
      </c>
      <c r="Y76" s="329">
        <v>-66102</v>
      </c>
      <c r="Z76" s="340">
        <v>2873324</v>
      </c>
      <c r="AA76" s="308">
        <v>1861598</v>
      </c>
      <c r="AB76" s="308">
        <v>1011726</v>
      </c>
      <c r="AC76" s="340">
        <v>252931</v>
      </c>
      <c r="AD76" s="305">
        <v>2873324</v>
      </c>
      <c r="AE76" s="342">
        <v>5302</v>
      </c>
      <c r="AF76" s="343">
        <v>1434312</v>
      </c>
      <c r="AG76" s="339">
        <v>24</v>
      </c>
      <c r="AH76" s="342">
        <v>99870</v>
      </c>
      <c r="AI76" s="339">
        <v>-3</v>
      </c>
      <c r="AJ76" s="344">
        <v>1766</v>
      </c>
      <c r="AK76" s="345">
        <v>101636</v>
      </c>
      <c r="AL76" s="343">
        <v>1535948</v>
      </c>
      <c r="AM76" s="346">
        <v>-3840</v>
      </c>
      <c r="AN76" s="343">
        <v>1532108</v>
      </c>
      <c r="AO76" s="329">
        <v>-21240</v>
      </c>
      <c r="AP76" s="343">
        <v>1510868</v>
      </c>
      <c r="AQ76" s="344">
        <v>926230</v>
      </c>
      <c r="AR76" s="344">
        <v>584638</v>
      </c>
      <c r="AS76" s="343">
        <v>146160</v>
      </c>
      <c r="AT76" s="322"/>
      <c r="AU76" s="329">
        <v>3477</v>
      </c>
      <c r="AV76" s="329">
        <v>3840</v>
      </c>
      <c r="AW76" s="329">
        <v>363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664</v>
      </c>
      <c r="AB80" s="236">
        <v>-664</v>
      </c>
      <c r="AC80" s="97">
        <v>-166</v>
      </c>
      <c r="AD80" s="97">
        <v>10000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12567</v>
      </c>
      <c r="AA82" s="53">
        <v>8376</v>
      </c>
      <c r="AB82" s="237">
        <v>4191</v>
      </c>
      <c r="AC82" s="95">
        <v>1048</v>
      </c>
      <c r="AD82" s="95">
        <v>12567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461</v>
      </c>
      <c r="D84" s="303"/>
      <c r="E84" s="321">
        <v>2358553.7190183573</v>
      </c>
      <c r="F84" s="304">
        <v>268</v>
      </c>
      <c r="G84" s="303"/>
      <c r="H84" s="321">
        <v>186118.44152300811</v>
      </c>
      <c r="I84" s="304">
        <v>218</v>
      </c>
      <c r="J84" s="303"/>
      <c r="K84" s="321">
        <v>41359.562199110776</v>
      </c>
      <c r="L84" s="304">
        <v>41</v>
      </c>
      <c r="M84" s="303"/>
      <c r="N84" s="321">
        <v>191118.81276920371</v>
      </c>
      <c r="O84" s="304">
        <v>8</v>
      </c>
      <c r="P84" s="303"/>
      <c r="Q84" s="321">
        <v>14975.068376752421</v>
      </c>
      <c r="R84" s="303">
        <v>2792126</v>
      </c>
      <c r="S84" s="303">
        <v>174831</v>
      </c>
      <c r="T84" s="303">
        <v>-20164</v>
      </c>
      <c r="U84" s="303">
        <v>154667</v>
      </c>
      <c r="V84" s="303">
        <v>2946793</v>
      </c>
      <c r="W84" s="303">
        <v>-7367</v>
      </c>
      <c r="X84" s="303">
        <v>2939426</v>
      </c>
      <c r="Y84" s="321">
        <v>-66102</v>
      </c>
      <c r="Z84" s="305">
        <v>2885891</v>
      </c>
      <c r="AA84" s="303">
        <v>1870638</v>
      </c>
      <c r="AB84" s="303">
        <v>1015253</v>
      </c>
      <c r="AC84" s="305">
        <v>253813</v>
      </c>
      <c r="AD84" s="305">
        <v>2895891</v>
      </c>
      <c r="AE84" s="242"/>
      <c r="AF84" s="303">
        <v>1434312</v>
      </c>
      <c r="AG84" s="304">
        <v>24</v>
      </c>
      <c r="AH84" s="242">
        <v>99870</v>
      </c>
      <c r="AI84" s="304">
        <v>-3</v>
      </c>
      <c r="AJ84" s="303">
        <v>1766</v>
      </c>
      <c r="AK84" s="303">
        <v>101636</v>
      </c>
      <c r="AL84" s="303">
        <v>1535948</v>
      </c>
      <c r="AM84" s="303">
        <v>-3840</v>
      </c>
      <c r="AN84" s="303">
        <v>1532108</v>
      </c>
      <c r="AO84" s="303">
        <v>-21240</v>
      </c>
      <c r="AP84" s="303">
        <v>1510868</v>
      </c>
      <c r="AQ84" s="303">
        <v>926230</v>
      </c>
      <c r="AR84" s="303">
        <v>584638</v>
      </c>
      <c r="AS84" s="303">
        <v>146160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627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761691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1274197</v>
      </c>
      <c r="AM23" s="79"/>
      <c r="AN23" s="90"/>
      <c r="AO23" s="56">
        <v>-6201</v>
      </c>
      <c r="AP23" s="90"/>
      <c r="AQ23" s="77"/>
      <c r="AR23" s="77"/>
      <c r="AS23" s="90">
        <v>82307</v>
      </c>
      <c r="AT23" s="189"/>
      <c r="AU23" s="74">
        <v>3853</v>
      </c>
      <c r="AV23" s="74">
        <v>3185</v>
      </c>
      <c r="AW23" s="74">
        <v>-668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5124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5442</v>
      </c>
      <c r="AM25" s="79"/>
      <c r="AN25" s="90"/>
      <c r="AO25" s="56">
        <v>0</v>
      </c>
      <c r="AP25" s="90"/>
      <c r="AQ25" s="77"/>
      <c r="AR25" s="77"/>
      <c r="AS25" s="90">
        <v>514</v>
      </c>
      <c r="AT25" s="189"/>
      <c r="AU25" s="74">
        <v>8</v>
      </c>
      <c r="AV25" s="74">
        <v>14</v>
      </c>
      <c r="AW25" s="74">
        <v>6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5488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-333</v>
      </c>
      <c r="AT46" s="189"/>
      <c r="AU46" s="80">
        <v>10</v>
      </c>
      <c r="AV46" s="80">
        <v>0</v>
      </c>
      <c r="AW46" s="80">
        <v>-10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62578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63613</v>
      </c>
      <c r="AM73" s="79"/>
      <c r="AN73" s="90"/>
      <c r="AO73" s="56">
        <v>0</v>
      </c>
      <c r="AP73" s="90"/>
      <c r="AQ73" s="77"/>
      <c r="AR73" s="77"/>
      <c r="AS73" s="90">
        <v>6540</v>
      </c>
      <c r="AT73" s="189"/>
      <c r="AU73" s="84">
        <v>140</v>
      </c>
      <c r="AV73" s="84">
        <v>159</v>
      </c>
      <c r="AW73" s="84">
        <v>19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993760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468891</v>
      </c>
      <c r="AM74" s="79"/>
      <c r="AN74" s="90"/>
      <c r="AO74" s="56">
        <v>4222</v>
      </c>
      <c r="AP74" s="90"/>
      <c r="AQ74" s="77"/>
      <c r="AR74" s="77"/>
      <c r="AS74" s="90">
        <v>43459</v>
      </c>
      <c r="AT74" s="189"/>
      <c r="AU74" s="84">
        <v>1082</v>
      </c>
      <c r="AV74" s="84">
        <v>1172</v>
      </c>
      <c r="AW74" s="84">
        <v>90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5291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1895</v>
      </c>
      <c r="AM75" s="79"/>
      <c r="AN75" s="90"/>
      <c r="AO75" s="56">
        <v>0</v>
      </c>
      <c r="AP75" s="90"/>
      <c r="AQ75" s="77"/>
      <c r="AR75" s="77"/>
      <c r="AS75" s="90">
        <v>157</v>
      </c>
      <c r="AT75" s="189"/>
      <c r="AU75" s="83">
        <v>9</v>
      </c>
      <c r="AV75" s="83">
        <v>5</v>
      </c>
      <c r="AW75" s="83">
        <v>-4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369</v>
      </c>
      <c r="D76" s="308"/>
      <c r="E76" s="329">
        <v>1555793.7695636586</v>
      </c>
      <c r="F76" s="339">
        <v>315</v>
      </c>
      <c r="G76" s="308"/>
      <c r="H76" s="329">
        <v>168036.87883111692</v>
      </c>
      <c r="I76" s="339">
        <v>25</v>
      </c>
      <c r="J76" s="308"/>
      <c r="K76" s="329">
        <v>3728.9925825187629</v>
      </c>
      <c r="L76" s="339">
        <v>29</v>
      </c>
      <c r="M76" s="308"/>
      <c r="N76" s="329">
        <v>106373.11589162407</v>
      </c>
      <c r="O76" s="339">
        <v>0</v>
      </c>
      <c r="P76" s="308"/>
      <c r="Q76" s="329">
        <v>0</v>
      </c>
      <c r="R76" s="340">
        <v>1833932</v>
      </c>
      <c r="S76" s="308">
        <v>-26226</v>
      </c>
      <c r="T76" s="308">
        <v>-24363</v>
      </c>
      <c r="U76" s="341">
        <v>-50589</v>
      </c>
      <c r="V76" s="340">
        <v>1783343</v>
      </c>
      <c r="W76" s="329">
        <v>-4457</v>
      </c>
      <c r="X76" s="340">
        <v>1778886</v>
      </c>
      <c r="Y76" s="329">
        <v>9721</v>
      </c>
      <c r="Z76" s="340">
        <v>1788607</v>
      </c>
      <c r="AA76" s="308">
        <v>1211706</v>
      </c>
      <c r="AB76" s="308">
        <v>576901</v>
      </c>
      <c r="AC76" s="340">
        <v>144226</v>
      </c>
      <c r="AD76" s="305">
        <v>1788607</v>
      </c>
      <c r="AE76" s="342">
        <v>5302</v>
      </c>
      <c r="AF76" s="343">
        <v>2046357</v>
      </c>
      <c r="AG76" s="339">
        <v>-25</v>
      </c>
      <c r="AH76" s="342">
        <v>-231832</v>
      </c>
      <c r="AI76" s="339">
        <v>-7</v>
      </c>
      <c r="AJ76" s="344">
        <v>-487</v>
      </c>
      <c r="AK76" s="345">
        <v>-232319</v>
      </c>
      <c r="AL76" s="343">
        <v>1814038</v>
      </c>
      <c r="AM76" s="346">
        <v>-4535</v>
      </c>
      <c r="AN76" s="343">
        <v>1809503</v>
      </c>
      <c r="AO76" s="329">
        <v>-1979</v>
      </c>
      <c r="AP76" s="343">
        <v>1807524</v>
      </c>
      <c r="AQ76" s="344">
        <v>1276952</v>
      </c>
      <c r="AR76" s="344">
        <v>530572</v>
      </c>
      <c r="AS76" s="343">
        <v>132644</v>
      </c>
      <c r="AT76" s="322"/>
      <c r="AU76" s="329">
        <v>5102</v>
      </c>
      <c r="AV76" s="329">
        <v>4535</v>
      </c>
      <c r="AW76" s="329">
        <v>-567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0</v>
      </c>
      <c r="AA82" s="53">
        <v>0</v>
      </c>
      <c r="AB82" s="237">
        <v>0</v>
      </c>
      <c r="AC82" s="95">
        <v>0</v>
      </c>
      <c r="AD82" s="95">
        <v>0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369</v>
      </c>
      <c r="D84" s="303"/>
      <c r="E84" s="321">
        <v>1555793.7695636586</v>
      </c>
      <c r="F84" s="304">
        <v>315</v>
      </c>
      <c r="G84" s="303"/>
      <c r="H84" s="321">
        <v>168036.87883111692</v>
      </c>
      <c r="I84" s="304">
        <v>25</v>
      </c>
      <c r="J84" s="303"/>
      <c r="K84" s="321">
        <v>3728.9925825187629</v>
      </c>
      <c r="L84" s="304">
        <v>29</v>
      </c>
      <c r="M84" s="303"/>
      <c r="N84" s="321">
        <v>106373.11589162407</v>
      </c>
      <c r="O84" s="304">
        <v>0</v>
      </c>
      <c r="P84" s="303"/>
      <c r="Q84" s="321">
        <v>0</v>
      </c>
      <c r="R84" s="303">
        <v>1833932</v>
      </c>
      <c r="S84" s="303">
        <v>-26226</v>
      </c>
      <c r="T84" s="303">
        <v>-24363</v>
      </c>
      <c r="U84" s="303">
        <v>-50589</v>
      </c>
      <c r="V84" s="303">
        <v>1783343</v>
      </c>
      <c r="W84" s="303">
        <v>-4457</v>
      </c>
      <c r="X84" s="303">
        <v>1778886</v>
      </c>
      <c r="Y84" s="321">
        <v>9721</v>
      </c>
      <c r="Z84" s="305">
        <v>1788607</v>
      </c>
      <c r="AA84" s="303">
        <v>1211706</v>
      </c>
      <c r="AB84" s="303">
        <v>576901</v>
      </c>
      <c r="AC84" s="305">
        <v>144226</v>
      </c>
      <c r="AD84" s="305">
        <v>1788607</v>
      </c>
      <c r="AE84" s="242"/>
      <c r="AF84" s="303">
        <v>2046357</v>
      </c>
      <c r="AG84" s="304">
        <v>-25</v>
      </c>
      <c r="AH84" s="242">
        <v>-231832</v>
      </c>
      <c r="AI84" s="304">
        <v>-7</v>
      </c>
      <c r="AJ84" s="303">
        <v>-487</v>
      </c>
      <c r="AK84" s="303">
        <v>-232319</v>
      </c>
      <c r="AL84" s="303">
        <v>1814038</v>
      </c>
      <c r="AM84" s="303">
        <v>-4535</v>
      </c>
      <c r="AN84" s="303">
        <v>1809503</v>
      </c>
      <c r="AO84" s="303">
        <v>-1979</v>
      </c>
      <c r="AP84" s="303">
        <v>1807524</v>
      </c>
      <c r="AQ84" s="303">
        <v>1276952</v>
      </c>
      <c r="AR84" s="303">
        <v>530572</v>
      </c>
      <c r="AS84" s="303">
        <v>132644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0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47"/>
  <sheetViews>
    <sheetView workbookViewId="0"/>
  </sheetViews>
  <sheetFormatPr defaultRowHeight="15" customHeight="1" x14ac:dyDescent="0.2"/>
  <cols>
    <col min="1" max="1" width="9.140625" style="1307"/>
    <col min="2" max="2" width="14.42578125" style="1307" bestFit="1" customWidth="1"/>
    <col min="3" max="3" width="43.28515625" style="1308" customWidth="1"/>
    <col min="4" max="4" width="12.140625" style="1307" customWidth="1"/>
    <col min="5" max="5" width="23.42578125" style="1307" bestFit="1" customWidth="1"/>
    <col min="6" max="6" width="20.7109375" style="1307" bestFit="1" customWidth="1"/>
    <col min="7" max="7" width="13.28515625" style="1307" customWidth="1"/>
    <col min="8" max="8" width="21" style="1307" bestFit="1" customWidth="1"/>
    <col min="9" max="11" width="9.140625" style="1307"/>
    <col min="12" max="12" width="14.42578125" style="1307" bestFit="1" customWidth="1"/>
    <col min="13" max="13" width="39.7109375" style="1307" bestFit="1" customWidth="1"/>
    <col min="14" max="16384" width="9.140625" style="1307"/>
  </cols>
  <sheetData>
    <row r="1" spans="1:13" ht="18" customHeight="1" x14ac:dyDescent="0.2">
      <c r="A1" s="1311" t="s">
        <v>1595</v>
      </c>
      <c r="B1" s="1311" t="s">
        <v>1598</v>
      </c>
      <c r="C1" s="1311" t="s">
        <v>1596</v>
      </c>
      <c r="D1" s="1311" t="s">
        <v>1037</v>
      </c>
      <c r="E1" s="1311" t="s">
        <v>1585</v>
      </c>
      <c r="F1" s="1311" t="s">
        <v>1605</v>
      </c>
      <c r="G1" s="1311" t="s">
        <v>1608</v>
      </c>
      <c r="H1" s="1311" t="s">
        <v>1040</v>
      </c>
    </row>
    <row r="2" spans="1:13" ht="15" customHeight="1" x14ac:dyDescent="0.2">
      <c r="A2" s="1309">
        <v>2</v>
      </c>
      <c r="B2" s="1309">
        <v>13</v>
      </c>
      <c r="C2" s="1308" t="s">
        <v>19</v>
      </c>
      <c r="D2" s="1316"/>
      <c r="E2" s="1316"/>
      <c r="F2" s="1316"/>
      <c r="G2" s="1314"/>
      <c r="H2" s="1307" t="s">
        <v>1613</v>
      </c>
      <c r="L2" s="1083">
        <v>3720266301</v>
      </c>
      <c r="M2" s="1293">
        <v>43271</v>
      </c>
    </row>
    <row r="3" spans="1:13" ht="15" customHeight="1" x14ac:dyDescent="0.2">
      <c r="A3" s="1309">
        <v>2</v>
      </c>
      <c r="B3" s="1309">
        <v>18</v>
      </c>
      <c r="C3" s="1308" t="s">
        <v>24</v>
      </c>
      <c r="D3" s="1316"/>
      <c r="E3" s="1316"/>
      <c r="F3" s="1316"/>
      <c r="G3" s="1314"/>
      <c r="H3" s="1307" t="s">
        <v>1613</v>
      </c>
      <c r="L3" s="1083">
        <v>109636</v>
      </c>
      <c r="M3" s="1294" t="s">
        <v>1261</v>
      </c>
    </row>
    <row r="4" spans="1:13" ht="15" customHeight="1" x14ac:dyDescent="0.2">
      <c r="A4" s="1309">
        <v>2</v>
      </c>
      <c r="B4" s="1309">
        <v>33</v>
      </c>
      <c r="C4" s="1308" t="s">
        <v>39</v>
      </c>
      <c r="D4" s="327" t="s">
        <v>1592</v>
      </c>
      <c r="E4" s="1314"/>
      <c r="F4" s="1316"/>
      <c r="G4" s="1314"/>
      <c r="H4" s="1307" t="s">
        <v>1613</v>
      </c>
      <c r="L4" s="1083">
        <f>SUM(L2:L3)</f>
        <v>3720375937</v>
      </c>
      <c r="M4" s="1293">
        <v>43277</v>
      </c>
    </row>
    <row r="5" spans="1:13" ht="15" customHeight="1" x14ac:dyDescent="0.2">
      <c r="A5" s="1309">
        <v>2</v>
      </c>
      <c r="B5" s="1309">
        <v>34</v>
      </c>
      <c r="C5" s="1308" t="s">
        <v>40</v>
      </c>
      <c r="D5" s="1316"/>
      <c r="E5" s="1316"/>
      <c r="F5" s="1316"/>
      <c r="G5" s="1314"/>
      <c r="H5" s="1307" t="s">
        <v>1613</v>
      </c>
      <c r="L5" s="1083">
        <v>102421</v>
      </c>
      <c r="M5" s="1293" t="s">
        <v>1518</v>
      </c>
    </row>
    <row r="6" spans="1:13" ht="15" customHeight="1" x14ac:dyDescent="0.2">
      <c r="A6" s="1309">
        <v>2</v>
      </c>
      <c r="B6" s="1309">
        <v>36</v>
      </c>
      <c r="C6" s="1308" t="s">
        <v>42</v>
      </c>
      <c r="D6" s="1316"/>
      <c r="E6" s="1316"/>
      <c r="F6" s="1316"/>
      <c r="G6" s="1314"/>
      <c r="H6" s="1307" t="s">
        <v>1613</v>
      </c>
      <c r="L6" s="1083">
        <v>-4066173</v>
      </c>
      <c r="M6" s="1293" t="s">
        <v>1262</v>
      </c>
    </row>
    <row r="7" spans="1:13" ht="15" customHeight="1" x14ac:dyDescent="0.2">
      <c r="A7" s="1309">
        <v>2</v>
      </c>
      <c r="B7" s="1309">
        <v>54</v>
      </c>
      <c r="C7" s="1308" t="s">
        <v>59</v>
      </c>
      <c r="D7" s="1316"/>
      <c r="E7" s="1316"/>
      <c r="F7" s="1316"/>
      <c r="G7" s="1314"/>
      <c r="H7" s="1307" t="s">
        <v>1613</v>
      </c>
      <c r="L7" s="1083">
        <v>2805038</v>
      </c>
      <c r="M7" s="1293" t="s">
        <v>1264</v>
      </c>
    </row>
    <row r="8" spans="1:13" ht="15" customHeight="1" x14ac:dyDescent="0.2">
      <c r="A8" s="1309">
        <v>2</v>
      </c>
      <c r="B8" s="1309">
        <v>68</v>
      </c>
      <c r="C8" s="1308" t="s">
        <v>3</v>
      </c>
      <c r="D8" s="1316"/>
      <c r="E8" s="1316"/>
      <c r="F8" s="1316"/>
      <c r="G8" s="1314"/>
      <c r="H8" s="1307" t="s">
        <v>1613</v>
      </c>
      <c r="L8" s="1083">
        <v>-31</v>
      </c>
      <c r="M8" s="1293" t="s">
        <v>1275</v>
      </c>
    </row>
    <row r="9" spans="1:13" ht="15" customHeight="1" x14ac:dyDescent="0.2">
      <c r="A9" s="1309">
        <v>2</v>
      </c>
      <c r="B9" s="1309" t="s">
        <v>609</v>
      </c>
      <c r="C9" s="1308" t="s">
        <v>1570</v>
      </c>
      <c r="D9" s="327" t="s">
        <v>1592</v>
      </c>
      <c r="E9" s="327" t="s">
        <v>1592</v>
      </c>
      <c r="F9" s="1316"/>
      <c r="G9" s="1314"/>
      <c r="H9" s="1307" t="s">
        <v>1614</v>
      </c>
      <c r="L9" s="1083">
        <f>SUM(L4:L8)</f>
        <v>3719217192</v>
      </c>
      <c r="M9" s="1293">
        <v>43280</v>
      </c>
    </row>
    <row r="10" spans="1:13" ht="15" customHeight="1" x14ac:dyDescent="0.2">
      <c r="A10" s="1309">
        <v>2</v>
      </c>
      <c r="B10" s="1309" t="s">
        <v>675</v>
      </c>
      <c r="C10" s="1308" t="s">
        <v>1569</v>
      </c>
      <c r="D10" s="327" t="s">
        <v>1592</v>
      </c>
      <c r="E10" s="327" t="s">
        <v>1592</v>
      </c>
      <c r="F10" s="1316"/>
      <c r="G10" s="1314"/>
      <c r="H10" s="1307" t="s">
        <v>1614</v>
      </c>
      <c r="L10" s="1083">
        <v>82942</v>
      </c>
      <c r="M10" s="1293" t="s">
        <v>1519</v>
      </c>
    </row>
    <row r="11" spans="1:13" ht="15" customHeight="1" x14ac:dyDescent="0.2">
      <c r="A11" s="1309">
        <v>2</v>
      </c>
      <c r="B11" s="1309" t="s">
        <v>607</v>
      </c>
      <c r="C11" s="1308" t="s">
        <v>1568</v>
      </c>
      <c r="D11" s="327" t="s">
        <v>1592</v>
      </c>
      <c r="E11" s="327" t="s">
        <v>1592</v>
      </c>
      <c r="F11" s="1316"/>
      <c r="G11" s="1314"/>
      <c r="H11" s="1307" t="s">
        <v>1614</v>
      </c>
      <c r="L11" s="1083">
        <f>SUM(L9:L10)</f>
        <v>3719300134</v>
      </c>
      <c r="M11" s="1293">
        <v>43283</v>
      </c>
    </row>
    <row r="12" spans="1:13" ht="15" customHeight="1" x14ac:dyDescent="0.2">
      <c r="A12" s="1309">
        <v>2</v>
      </c>
      <c r="B12" s="1309" t="s">
        <v>605</v>
      </c>
      <c r="C12" s="1308" t="s">
        <v>1572</v>
      </c>
      <c r="D12" s="327" t="s">
        <v>1592</v>
      </c>
      <c r="E12" s="327" t="s">
        <v>1592</v>
      </c>
      <c r="F12" s="1316"/>
      <c r="G12" s="1314"/>
      <c r="H12" s="1307" t="s">
        <v>1614</v>
      </c>
      <c r="L12" s="1083">
        <v>288235</v>
      </c>
      <c r="M12" s="1293" t="s">
        <v>1520</v>
      </c>
    </row>
    <row r="13" spans="1:13" ht="15" customHeight="1" x14ac:dyDescent="0.2">
      <c r="A13" s="1309">
        <v>2</v>
      </c>
      <c r="B13" s="1309" t="s">
        <v>606</v>
      </c>
      <c r="C13" s="1308" t="s">
        <v>1573</v>
      </c>
      <c r="D13" s="327" t="s">
        <v>1592</v>
      </c>
      <c r="E13" s="327" t="s">
        <v>1592</v>
      </c>
      <c r="F13" s="1316"/>
      <c r="G13" s="1314"/>
      <c r="H13" s="1307" t="s">
        <v>1614</v>
      </c>
      <c r="L13" s="1083">
        <f>SUM(L11:L12)</f>
        <v>3719588369</v>
      </c>
      <c r="M13" s="1293">
        <v>43284</v>
      </c>
    </row>
    <row r="14" spans="1:13" ht="15" customHeight="1" x14ac:dyDescent="0.2">
      <c r="A14" s="1309">
        <v>2</v>
      </c>
      <c r="B14" s="1309" t="s">
        <v>608</v>
      </c>
      <c r="C14" s="1308" t="s">
        <v>1571</v>
      </c>
      <c r="D14" s="327" t="s">
        <v>1592</v>
      </c>
      <c r="E14" s="327" t="s">
        <v>1592</v>
      </c>
      <c r="F14" s="1316"/>
      <c r="G14" s="1314"/>
      <c r="H14" s="1307" t="s">
        <v>1614</v>
      </c>
      <c r="L14" s="1083">
        <v>-14803</v>
      </c>
      <c r="M14" s="1293" t="s">
        <v>1524</v>
      </c>
    </row>
    <row r="15" spans="1:13" ht="15" customHeight="1" x14ac:dyDescent="0.2">
      <c r="A15" s="1309" t="s">
        <v>1609</v>
      </c>
      <c r="B15" s="1309">
        <v>396211</v>
      </c>
      <c r="C15" s="1308" t="s">
        <v>1621</v>
      </c>
      <c r="D15" s="1316"/>
      <c r="E15" s="1316"/>
      <c r="F15" s="1316"/>
      <c r="G15" s="1314"/>
      <c r="H15" s="1307" t="s">
        <v>1622</v>
      </c>
      <c r="L15" s="1083">
        <f>SUM(L13:L14)</f>
        <v>3719573566</v>
      </c>
      <c r="M15" s="1293">
        <v>43294</v>
      </c>
    </row>
    <row r="16" spans="1:13" ht="15" customHeight="1" x14ac:dyDescent="0.2">
      <c r="A16" s="1309" t="s">
        <v>1609</v>
      </c>
      <c r="B16" s="1309" t="s">
        <v>616</v>
      </c>
      <c r="C16" s="1308" t="s">
        <v>434</v>
      </c>
      <c r="D16" s="1316"/>
      <c r="E16" s="1316"/>
      <c r="F16" s="1316"/>
      <c r="G16" s="1314"/>
      <c r="H16" s="1307" t="s">
        <v>1613</v>
      </c>
    </row>
    <row r="17" spans="1:8" s="1311" customFormat="1" ht="15" customHeight="1" x14ac:dyDescent="0.2">
      <c r="A17" s="1309" t="s">
        <v>1609</v>
      </c>
      <c r="B17" s="1309" t="s">
        <v>614</v>
      </c>
      <c r="C17" s="1308" t="s">
        <v>433</v>
      </c>
      <c r="D17" s="1316"/>
      <c r="E17" s="1316"/>
      <c r="F17" s="1316"/>
      <c r="G17" s="1314"/>
      <c r="H17" s="1307" t="s">
        <v>1613</v>
      </c>
    </row>
    <row r="18" spans="1:8" ht="15" customHeight="1" x14ac:dyDescent="0.2">
      <c r="A18" s="1309" t="s">
        <v>1609</v>
      </c>
      <c r="B18" s="1309" t="s">
        <v>461</v>
      </c>
      <c r="C18" s="1307" t="s">
        <v>438</v>
      </c>
      <c r="D18" s="1314"/>
      <c r="E18" s="1314"/>
      <c r="F18" s="1314"/>
      <c r="G18" s="327" t="s">
        <v>1592</v>
      </c>
      <c r="H18" s="1307" t="s">
        <v>1613</v>
      </c>
    </row>
    <row r="19" spans="1:8" ht="15" customHeight="1" x14ac:dyDescent="0.2">
      <c r="A19" s="1309" t="s">
        <v>1609</v>
      </c>
      <c r="B19" s="1309" t="s">
        <v>463</v>
      </c>
      <c r="C19" s="1308" t="s">
        <v>440</v>
      </c>
      <c r="D19" s="1316"/>
      <c r="E19" s="1316"/>
      <c r="F19" s="1316"/>
      <c r="G19" s="1314"/>
      <c r="H19" s="1307" t="s">
        <v>1613</v>
      </c>
    </row>
    <row r="20" spans="1:8" ht="15" customHeight="1" x14ac:dyDescent="0.2">
      <c r="A20" s="1309" t="s">
        <v>1609</v>
      </c>
      <c r="B20" s="1309" t="s">
        <v>611</v>
      </c>
      <c r="C20" s="1308" t="s">
        <v>436</v>
      </c>
      <c r="D20" s="1316"/>
      <c r="E20" s="1316"/>
      <c r="F20" s="1316"/>
      <c r="G20" s="1314"/>
      <c r="H20" s="1307" t="s">
        <v>1613</v>
      </c>
    </row>
    <row r="21" spans="1:8" ht="15" customHeight="1" x14ac:dyDescent="0.2">
      <c r="A21" s="1310" t="s">
        <v>1563</v>
      </c>
      <c r="B21" s="1310" t="s">
        <v>655</v>
      </c>
      <c r="C21" s="1312" t="s">
        <v>661</v>
      </c>
      <c r="D21" s="327" t="s">
        <v>1592</v>
      </c>
      <c r="E21" s="1307" t="s">
        <v>1592</v>
      </c>
      <c r="F21" s="1316"/>
      <c r="G21" s="1314"/>
      <c r="H21" s="1307" t="s">
        <v>1613</v>
      </c>
    </row>
    <row r="22" spans="1:8" ht="15" customHeight="1" x14ac:dyDescent="0.2">
      <c r="A22" s="1309" t="s">
        <v>1580</v>
      </c>
      <c r="B22" s="1309" t="s">
        <v>656</v>
      </c>
      <c r="C22" s="1308" t="s">
        <v>662</v>
      </c>
      <c r="D22" s="1314"/>
      <c r="E22" s="1307" t="s">
        <v>1592</v>
      </c>
      <c r="F22" s="1314"/>
      <c r="G22" s="1314"/>
      <c r="H22" s="1314"/>
    </row>
    <row r="23" spans="1:8" ht="15" customHeight="1" x14ac:dyDescent="0.2">
      <c r="A23" s="1309" t="s">
        <v>1620</v>
      </c>
      <c r="B23" s="1309" t="s">
        <v>707</v>
      </c>
      <c r="C23" s="1308" t="s">
        <v>708</v>
      </c>
      <c r="D23" s="1316"/>
      <c r="E23" s="1316"/>
      <c r="F23" s="1316"/>
      <c r="G23" s="1314"/>
      <c r="H23" s="1307" t="s">
        <v>1613</v>
      </c>
    </row>
    <row r="24" spans="1:8" ht="15" customHeight="1" x14ac:dyDescent="0.2">
      <c r="A24" s="1310" t="s">
        <v>1562</v>
      </c>
      <c r="B24" s="1310" t="s">
        <v>914</v>
      </c>
      <c r="C24" s="1312" t="s">
        <v>764</v>
      </c>
      <c r="D24" s="327" t="s">
        <v>1592</v>
      </c>
      <c r="E24" s="1307" t="s">
        <v>1592</v>
      </c>
      <c r="F24" s="1316"/>
      <c r="G24" s="1314"/>
      <c r="H24" s="1314"/>
    </row>
    <row r="25" spans="1:8" ht="15" customHeight="1" x14ac:dyDescent="0.2">
      <c r="A25" s="1309" t="s">
        <v>1579</v>
      </c>
      <c r="B25" s="1309" t="s">
        <v>1250</v>
      </c>
      <c r="C25" s="1308" t="s">
        <v>1577</v>
      </c>
      <c r="D25" s="1314"/>
      <c r="E25" s="1307" t="s">
        <v>1574</v>
      </c>
      <c r="F25" s="1314"/>
      <c r="G25" s="1314"/>
      <c r="H25" s="1314"/>
    </row>
    <row r="26" spans="1:8" ht="15" customHeight="1" x14ac:dyDescent="0.2">
      <c r="A26" s="1309" t="s">
        <v>1615</v>
      </c>
      <c r="B26" s="1309">
        <v>344001</v>
      </c>
      <c r="C26" s="1308" t="s">
        <v>283</v>
      </c>
      <c r="D26" s="1316"/>
      <c r="E26" s="1316"/>
      <c r="F26" s="1316"/>
      <c r="G26" s="1314"/>
      <c r="H26" s="1307" t="s">
        <v>1613</v>
      </c>
    </row>
    <row r="27" spans="1:8" ht="15" customHeight="1" x14ac:dyDescent="0.2">
      <c r="A27" s="1310" t="s">
        <v>1564</v>
      </c>
      <c r="B27" s="1310">
        <v>348001</v>
      </c>
      <c r="C27" s="1312" t="s">
        <v>1567</v>
      </c>
      <c r="D27" s="327" t="s">
        <v>1592</v>
      </c>
      <c r="E27" s="1307" t="s">
        <v>1592</v>
      </c>
      <c r="F27" s="1316"/>
      <c r="G27" s="1314"/>
      <c r="H27" s="1314"/>
    </row>
    <row r="28" spans="1:8" ht="15" customHeight="1" x14ac:dyDescent="0.2">
      <c r="A28" s="1310" t="s">
        <v>1565</v>
      </c>
      <c r="B28" s="1310">
        <v>347001</v>
      </c>
      <c r="C28" s="1312" t="s">
        <v>1566</v>
      </c>
      <c r="D28" s="327" t="s">
        <v>1592</v>
      </c>
      <c r="E28" s="1307" t="s">
        <v>1592</v>
      </c>
      <c r="F28" s="1316"/>
      <c r="G28" s="1314"/>
      <c r="H28" s="1307" t="s">
        <v>1613</v>
      </c>
    </row>
    <row r="29" spans="1:8" ht="15" customHeight="1" x14ac:dyDescent="0.2">
      <c r="A29" s="1309" t="s">
        <v>1616</v>
      </c>
      <c r="B29" s="1309" t="s">
        <v>602</v>
      </c>
      <c r="C29" s="1308" t="s">
        <v>286</v>
      </c>
      <c r="D29" s="1316"/>
      <c r="E29" s="1316"/>
      <c r="F29" s="1316"/>
      <c r="G29" s="1314"/>
      <c r="H29" s="1307" t="s">
        <v>1613</v>
      </c>
    </row>
    <row r="30" spans="1:8" ht="15" customHeight="1" x14ac:dyDescent="0.2">
      <c r="A30" s="1309" t="s">
        <v>1617</v>
      </c>
      <c r="B30" s="1309" t="s">
        <v>586</v>
      </c>
      <c r="C30" s="1308" t="s">
        <v>1223</v>
      </c>
      <c r="D30" s="1316"/>
      <c r="E30" s="1316"/>
      <c r="F30" s="1316"/>
      <c r="G30" s="1314"/>
      <c r="H30" s="1307" t="s">
        <v>1613</v>
      </c>
    </row>
    <row r="31" spans="1:8" ht="15" customHeight="1" x14ac:dyDescent="0.2">
      <c r="A31" s="1309" t="s">
        <v>1618</v>
      </c>
      <c r="B31" s="1309" t="s">
        <v>598</v>
      </c>
      <c r="C31" s="1308" t="s">
        <v>287</v>
      </c>
      <c r="D31" s="1316"/>
      <c r="E31" s="1316"/>
      <c r="F31" s="1316"/>
      <c r="G31" s="1314"/>
      <c r="H31" s="1307" t="s">
        <v>1613</v>
      </c>
    </row>
    <row r="32" spans="1:8" ht="15" customHeight="1" x14ac:dyDescent="0.2">
      <c r="A32" s="1309" t="s">
        <v>1619</v>
      </c>
      <c r="B32" s="1309" t="s">
        <v>582</v>
      </c>
      <c r="C32" s="1308" t="s">
        <v>441</v>
      </c>
      <c r="D32" s="1316"/>
      <c r="E32" s="1316"/>
      <c r="F32" s="1316"/>
      <c r="G32" s="1314"/>
      <c r="H32" s="1307" t="s">
        <v>1613</v>
      </c>
    </row>
    <row r="33" spans="1:8" ht="15" customHeight="1" x14ac:dyDescent="0.2">
      <c r="A33" s="1309" t="s">
        <v>1581</v>
      </c>
      <c r="B33" s="1309" t="s">
        <v>464</v>
      </c>
      <c r="C33" s="1308" t="s">
        <v>1575</v>
      </c>
      <c r="D33" s="1314"/>
      <c r="E33" s="1307" t="s">
        <v>1592</v>
      </c>
      <c r="F33" s="1314"/>
      <c r="G33" s="1314"/>
      <c r="H33" s="1314"/>
    </row>
    <row r="34" spans="1:8" ht="15" customHeight="1" x14ac:dyDescent="0.2">
      <c r="A34" s="1309" t="s">
        <v>1578</v>
      </c>
      <c r="B34" s="1309">
        <v>345001</v>
      </c>
      <c r="C34" s="1308" t="s">
        <v>1576</v>
      </c>
      <c r="D34" s="1314"/>
      <c r="E34" s="1315" t="s">
        <v>1592</v>
      </c>
      <c r="F34" s="1315" t="s">
        <v>1606</v>
      </c>
      <c r="G34" s="1314"/>
      <c r="H34" s="1314"/>
    </row>
    <row r="35" spans="1:8" ht="15" customHeight="1" x14ac:dyDescent="0.2">
      <c r="A35" s="1309" t="s">
        <v>1584</v>
      </c>
      <c r="B35" s="1309" t="s">
        <v>1584</v>
      </c>
      <c r="C35" s="1312" t="s">
        <v>1584</v>
      </c>
      <c r="D35" s="1314"/>
      <c r="E35" s="327" t="s">
        <v>1597</v>
      </c>
      <c r="F35" s="1314"/>
      <c r="G35" s="1314"/>
      <c r="H35" s="1319"/>
    </row>
    <row r="36" spans="1:8" ht="15" customHeight="1" x14ac:dyDescent="0.2">
      <c r="A36" s="1313" t="s">
        <v>1593</v>
      </c>
      <c r="B36" s="1313" t="s">
        <v>1594</v>
      </c>
      <c r="C36" s="1312" t="s">
        <v>1594</v>
      </c>
      <c r="D36" s="1314"/>
      <c r="E36" s="1314"/>
      <c r="F36" s="327" t="s">
        <v>1610</v>
      </c>
      <c r="G36" s="1314"/>
      <c r="H36" s="1314"/>
    </row>
    <row r="37" spans="1:8" ht="15" customHeight="1" x14ac:dyDescent="0.2">
      <c r="C37" s="1307"/>
    </row>
    <row r="38" spans="1:8" ht="15" customHeight="1" x14ac:dyDescent="0.2">
      <c r="A38" s="1315" t="s">
        <v>1600</v>
      </c>
      <c r="C38" s="1307"/>
    </row>
    <row r="39" spans="1:8" ht="15" customHeight="1" x14ac:dyDescent="0.2">
      <c r="C39" s="1307"/>
    </row>
    <row r="40" spans="1:8" ht="15" customHeight="1" x14ac:dyDescent="0.2">
      <c r="C40" s="1307"/>
    </row>
    <row r="41" spans="1:8" ht="15" customHeight="1" x14ac:dyDescent="0.2">
      <c r="C41" s="1307"/>
    </row>
    <row r="42" spans="1:8" ht="15" customHeight="1" x14ac:dyDescent="0.2">
      <c r="C42" s="1307"/>
    </row>
    <row r="43" spans="1:8" ht="15" customHeight="1" x14ac:dyDescent="0.2">
      <c r="C43" s="1307"/>
    </row>
    <row r="44" spans="1:8" ht="15" customHeight="1" x14ac:dyDescent="0.2">
      <c r="C44" s="1307"/>
    </row>
    <row r="45" spans="1:8" ht="15" customHeight="1" x14ac:dyDescent="0.2">
      <c r="C45" s="1307"/>
    </row>
    <row r="46" spans="1:8" ht="15" customHeight="1" x14ac:dyDescent="0.2">
      <c r="C46" s="1307"/>
    </row>
    <row r="47" spans="1:8" ht="15" customHeight="1" x14ac:dyDescent="0.2">
      <c r="C47" s="1307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57031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628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5062</v>
      </c>
      <c r="AP15" s="90"/>
      <c r="AQ15" s="77"/>
      <c r="AR15" s="77"/>
      <c r="AS15" s="90">
        <v>1266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2574</v>
      </c>
      <c r="AM27" s="70"/>
      <c r="AN27" s="89"/>
      <c r="AO27" s="60">
        <v>0</v>
      </c>
      <c r="AP27" s="89"/>
      <c r="AQ27" s="68"/>
      <c r="AR27" s="68"/>
      <c r="AS27" s="89">
        <v>642</v>
      </c>
      <c r="AT27" s="189"/>
      <c r="AU27" s="65">
        <v>0</v>
      </c>
      <c r="AV27" s="65">
        <v>6</v>
      </c>
      <c r="AW27" s="65">
        <v>6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12741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1528</v>
      </c>
      <c r="AM40" s="79"/>
      <c r="AN40" s="90"/>
      <c r="AO40" s="56">
        <v>0</v>
      </c>
      <c r="AP40" s="90"/>
      <c r="AQ40" s="77"/>
      <c r="AR40" s="77"/>
      <c r="AS40" s="90">
        <v>-249</v>
      </c>
      <c r="AT40" s="189"/>
      <c r="AU40" s="74">
        <v>9</v>
      </c>
      <c r="AV40" s="74">
        <v>4</v>
      </c>
      <c r="AW40" s="74">
        <v>-5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272121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159080</v>
      </c>
      <c r="AM43" s="79"/>
      <c r="AN43" s="90"/>
      <c r="AO43" s="56">
        <v>-74756</v>
      </c>
      <c r="AP43" s="90"/>
      <c r="AQ43" s="77"/>
      <c r="AR43" s="77"/>
      <c r="AS43" s="90">
        <v>-7371</v>
      </c>
      <c r="AT43" s="189"/>
      <c r="AU43" s="74">
        <v>426</v>
      </c>
      <c r="AV43" s="74">
        <v>398</v>
      </c>
      <c r="AW43" s="74">
        <v>-28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478091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713856</v>
      </c>
      <c r="AM71" s="82"/>
      <c r="AN71" s="91"/>
      <c r="AO71" s="51">
        <v>34438</v>
      </c>
      <c r="AP71" s="91"/>
      <c r="AQ71" s="72"/>
      <c r="AR71" s="72"/>
      <c r="AS71" s="91">
        <v>110923</v>
      </c>
      <c r="AT71" s="189"/>
      <c r="AU71" s="80">
        <v>1138</v>
      </c>
      <c r="AV71" s="80">
        <v>1785</v>
      </c>
      <c r="AW71" s="80">
        <v>647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133</v>
      </c>
      <c r="D76" s="308"/>
      <c r="E76" s="329">
        <v>617068.75479647354</v>
      </c>
      <c r="F76" s="339">
        <v>132</v>
      </c>
      <c r="G76" s="308"/>
      <c r="H76" s="329">
        <v>80209.689237395141</v>
      </c>
      <c r="I76" s="339">
        <v>195</v>
      </c>
      <c r="J76" s="308"/>
      <c r="K76" s="329">
        <v>32418.76587629912</v>
      </c>
      <c r="L76" s="339">
        <v>8</v>
      </c>
      <c r="M76" s="308"/>
      <c r="N76" s="329">
        <v>31710.231505424024</v>
      </c>
      <c r="O76" s="339">
        <v>1</v>
      </c>
      <c r="P76" s="308"/>
      <c r="Q76" s="329">
        <v>1545.6381956591365</v>
      </c>
      <c r="R76" s="340">
        <v>762953</v>
      </c>
      <c r="S76" s="308">
        <v>320138</v>
      </c>
      <c r="T76" s="308">
        <v>-99719</v>
      </c>
      <c r="U76" s="341">
        <v>220419</v>
      </c>
      <c r="V76" s="340">
        <v>983372</v>
      </c>
      <c r="W76" s="329">
        <v>-2459</v>
      </c>
      <c r="X76" s="340">
        <v>980913</v>
      </c>
      <c r="Y76" s="329">
        <v>-107461</v>
      </c>
      <c r="Z76" s="340">
        <v>873452</v>
      </c>
      <c r="AA76" s="308">
        <v>507360</v>
      </c>
      <c r="AB76" s="308">
        <v>366092</v>
      </c>
      <c r="AC76" s="340">
        <v>91523</v>
      </c>
      <c r="AD76" s="305">
        <v>873452</v>
      </c>
      <c r="AE76" s="342">
        <v>5302</v>
      </c>
      <c r="AF76" s="343">
        <v>666301</v>
      </c>
      <c r="AG76" s="339">
        <v>53</v>
      </c>
      <c r="AH76" s="342">
        <v>290298</v>
      </c>
      <c r="AI76" s="339">
        <v>-33</v>
      </c>
      <c r="AJ76" s="344">
        <v>-79561</v>
      </c>
      <c r="AK76" s="345">
        <v>210737</v>
      </c>
      <c r="AL76" s="343">
        <v>877038</v>
      </c>
      <c r="AM76" s="346">
        <v>-2193</v>
      </c>
      <c r="AN76" s="343">
        <v>874845</v>
      </c>
      <c r="AO76" s="329">
        <v>-35256</v>
      </c>
      <c r="AP76" s="343">
        <v>839589</v>
      </c>
      <c r="AQ76" s="344">
        <v>418746</v>
      </c>
      <c r="AR76" s="344">
        <v>420843</v>
      </c>
      <c r="AS76" s="343">
        <v>105211</v>
      </c>
      <c r="AT76" s="322"/>
      <c r="AU76" s="329">
        <v>1573</v>
      </c>
      <c r="AV76" s="329">
        <v>2193</v>
      </c>
      <c r="AW76" s="329">
        <v>620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664</v>
      </c>
      <c r="AB80" s="236">
        <v>-664</v>
      </c>
      <c r="AC80" s="97">
        <v>-166</v>
      </c>
      <c r="AD80" s="97">
        <v>11424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7847</v>
      </c>
      <c r="AA82" s="53">
        <v>5232</v>
      </c>
      <c r="AB82" s="237">
        <v>2615</v>
      </c>
      <c r="AC82" s="95">
        <v>654</v>
      </c>
      <c r="AD82" s="95">
        <v>7847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133</v>
      </c>
      <c r="D84" s="303"/>
      <c r="E84" s="321">
        <v>617068.75479647354</v>
      </c>
      <c r="F84" s="304">
        <v>132</v>
      </c>
      <c r="G84" s="303"/>
      <c r="H84" s="321">
        <v>80209.689237395141</v>
      </c>
      <c r="I84" s="304">
        <v>195</v>
      </c>
      <c r="J84" s="303"/>
      <c r="K84" s="321">
        <v>32418.76587629912</v>
      </c>
      <c r="L84" s="304">
        <v>8</v>
      </c>
      <c r="M84" s="303"/>
      <c r="N84" s="321">
        <v>31710.231505424024</v>
      </c>
      <c r="O84" s="304">
        <v>1</v>
      </c>
      <c r="P84" s="303"/>
      <c r="Q84" s="321">
        <v>1545.6381956591365</v>
      </c>
      <c r="R84" s="303">
        <v>762953</v>
      </c>
      <c r="S84" s="303">
        <v>320138</v>
      </c>
      <c r="T84" s="303">
        <v>-99719</v>
      </c>
      <c r="U84" s="303">
        <v>220419</v>
      </c>
      <c r="V84" s="303">
        <v>983372</v>
      </c>
      <c r="W84" s="303">
        <v>-2459</v>
      </c>
      <c r="X84" s="303">
        <v>980913</v>
      </c>
      <c r="Y84" s="321">
        <v>-107461</v>
      </c>
      <c r="Z84" s="305">
        <v>881299</v>
      </c>
      <c r="AA84" s="303">
        <v>513256</v>
      </c>
      <c r="AB84" s="303">
        <v>368043</v>
      </c>
      <c r="AC84" s="305">
        <v>92011</v>
      </c>
      <c r="AD84" s="305">
        <v>892723</v>
      </c>
      <c r="AE84" s="242"/>
      <c r="AF84" s="303">
        <v>666301</v>
      </c>
      <c r="AG84" s="304">
        <v>53</v>
      </c>
      <c r="AH84" s="242">
        <v>290298</v>
      </c>
      <c r="AI84" s="304">
        <v>-33</v>
      </c>
      <c r="AJ84" s="303">
        <v>-79561</v>
      </c>
      <c r="AK84" s="303">
        <v>210737</v>
      </c>
      <c r="AL84" s="303">
        <v>877038</v>
      </c>
      <c r="AM84" s="303">
        <v>-2193</v>
      </c>
      <c r="AN84" s="303">
        <v>874845</v>
      </c>
      <c r="AO84" s="303">
        <v>-35256</v>
      </c>
      <c r="AP84" s="303">
        <v>839589</v>
      </c>
      <c r="AQ84" s="303">
        <v>418746</v>
      </c>
      <c r="AR84" s="303">
        <v>420843</v>
      </c>
      <c r="AS84" s="303">
        <v>105211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629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847623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1795975</v>
      </c>
      <c r="AM23" s="79"/>
      <c r="AN23" s="90"/>
      <c r="AO23" s="56">
        <v>23163</v>
      </c>
      <c r="AP23" s="90"/>
      <c r="AQ23" s="77"/>
      <c r="AR23" s="77"/>
      <c r="AS23" s="90">
        <v>170692</v>
      </c>
      <c r="AT23" s="189"/>
      <c r="AU23" s="74">
        <v>4255</v>
      </c>
      <c r="AV23" s="74">
        <v>4490</v>
      </c>
      <c r="AW23" s="74">
        <v>235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164164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94328</v>
      </c>
      <c r="AM25" s="79"/>
      <c r="AN25" s="90"/>
      <c r="AO25" s="56">
        <v>-3257</v>
      </c>
      <c r="AP25" s="90"/>
      <c r="AQ25" s="77"/>
      <c r="AR25" s="77"/>
      <c r="AS25" s="90">
        <v>5279</v>
      </c>
      <c r="AT25" s="189"/>
      <c r="AU25" s="74">
        <v>262</v>
      </c>
      <c r="AV25" s="74">
        <v>236</v>
      </c>
      <c r="AW25" s="74">
        <v>-26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5491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-560</v>
      </c>
      <c r="AT29" s="189"/>
      <c r="AU29" s="74">
        <v>8</v>
      </c>
      <c r="AV29" s="74">
        <v>0</v>
      </c>
      <c r="AW29" s="74">
        <v>-8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2612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12158</v>
      </c>
      <c r="AM30" s="79"/>
      <c r="AN30" s="90"/>
      <c r="AO30" s="56">
        <v>0</v>
      </c>
      <c r="AP30" s="90"/>
      <c r="AQ30" s="77"/>
      <c r="AR30" s="77"/>
      <c r="AS30" s="90">
        <v>1095</v>
      </c>
      <c r="AT30" s="189"/>
      <c r="AU30" s="74">
        <v>29</v>
      </c>
      <c r="AV30" s="74">
        <v>30</v>
      </c>
      <c r="AW30" s="74">
        <v>1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33413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2671</v>
      </c>
      <c r="AM38" s="79"/>
      <c r="AN38" s="90"/>
      <c r="AO38" s="56">
        <v>0</v>
      </c>
      <c r="AP38" s="90"/>
      <c r="AQ38" s="77"/>
      <c r="AR38" s="77"/>
      <c r="AS38" s="90">
        <v>-1096</v>
      </c>
      <c r="AT38" s="189"/>
      <c r="AU38" s="74">
        <v>26</v>
      </c>
      <c r="AV38" s="74">
        <v>7</v>
      </c>
      <c r="AW38" s="74">
        <v>-19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2703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-858</v>
      </c>
      <c r="AT45" s="189"/>
      <c r="AU45" s="74">
        <v>13</v>
      </c>
      <c r="AV45" s="74">
        <v>0</v>
      </c>
      <c r="AW45" s="74">
        <v>-13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22046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-994</v>
      </c>
      <c r="AT52" s="189"/>
      <c r="AU52" s="65">
        <v>15</v>
      </c>
      <c r="AV52" s="65">
        <v>0</v>
      </c>
      <c r="AW52" s="65">
        <v>-15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41346</v>
      </c>
      <c r="AM54" s="79"/>
      <c r="AN54" s="90"/>
      <c r="AO54" s="56">
        <v>0</v>
      </c>
      <c r="AP54" s="90"/>
      <c r="AQ54" s="77"/>
      <c r="AR54" s="77"/>
      <c r="AS54" s="90">
        <v>10311</v>
      </c>
      <c r="AT54" s="189"/>
      <c r="AU54" s="74">
        <v>0</v>
      </c>
      <c r="AV54" s="74">
        <v>103</v>
      </c>
      <c r="AW54" s="74">
        <v>103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18456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50130</v>
      </c>
      <c r="AM67" s="70"/>
      <c r="AN67" s="89"/>
      <c r="AO67" s="60">
        <v>0</v>
      </c>
      <c r="AP67" s="89"/>
      <c r="AQ67" s="68"/>
      <c r="AR67" s="68"/>
      <c r="AS67" s="89">
        <v>2949</v>
      </c>
      <c r="AT67" s="189"/>
      <c r="AU67" s="65">
        <v>144</v>
      </c>
      <c r="AV67" s="65">
        <v>125</v>
      </c>
      <c r="AW67" s="65">
        <v>-19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7177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8234</v>
      </c>
      <c r="AM69" s="79"/>
      <c r="AN69" s="90"/>
      <c r="AO69" s="56">
        <v>0</v>
      </c>
      <c r="AP69" s="90"/>
      <c r="AQ69" s="77"/>
      <c r="AR69" s="77"/>
      <c r="AS69" s="90">
        <v>797</v>
      </c>
      <c r="AT69" s="189"/>
      <c r="AU69" s="74">
        <v>19</v>
      </c>
      <c r="AV69" s="74">
        <v>21</v>
      </c>
      <c r="AW69" s="74">
        <v>2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86577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124335</v>
      </c>
      <c r="AM73" s="79"/>
      <c r="AN73" s="90"/>
      <c r="AO73" s="56">
        <v>-31524</v>
      </c>
      <c r="AP73" s="90"/>
      <c r="AQ73" s="77"/>
      <c r="AR73" s="77"/>
      <c r="AS73" s="90">
        <v>8207</v>
      </c>
      <c r="AT73" s="189"/>
      <c r="AU73" s="84">
        <v>224</v>
      </c>
      <c r="AV73" s="84">
        <v>311</v>
      </c>
      <c r="AW73" s="84">
        <v>87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2152359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973170</v>
      </c>
      <c r="AM74" s="79"/>
      <c r="AN74" s="90"/>
      <c r="AO74" s="56">
        <v>-14150</v>
      </c>
      <c r="AP74" s="90"/>
      <c r="AQ74" s="77"/>
      <c r="AR74" s="77"/>
      <c r="AS74" s="90">
        <v>86381</v>
      </c>
      <c r="AT74" s="189"/>
      <c r="AU74" s="84">
        <v>2297</v>
      </c>
      <c r="AV74" s="84">
        <v>2433</v>
      </c>
      <c r="AW74" s="84">
        <v>136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10077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7578</v>
      </c>
      <c r="AM75" s="79"/>
      <c r="AN75" s="90"/>
      <c r="AO75" s="56">
        <v>-3410</v>
      </c>
      <c r="AP75" s="90"/>
      <c r="AQ75" s="77"/>
      <c r="AR75" s="77"/>
      <c r="AS75" s="90">
        <v>405</v>
      </c>
      <c r="AT75" s="189"/>
      <c r="AU75" s="83">
        <v>9</v>
      </c>
      <c r="AV75" s="83">
        <v>19</v>
      </c>
      <c r="AW75" s="83">
        <v>10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615</v>
      </c>
      <c r="D76" s="308"/>
      <c r="E76" s="329">
        <v>2799355.6976926685</v>
      </c>
      <c r="F76" s="339">
        <v>523</v>
      </c>
      <c r="G76" s="308"/>
      <c r="H76" s="329">
        <v>307692.04607983783</v>
      </c>
      <c r="I76" s="339">
        <v>165</v>
      </c>
      <c r="J76" s="308"/>
      <c r="K76" s="329">
        <v>26330.286489758226</v>
      </c>
      <c r="L76" s="339">
        <v>54</v>
      </c>
      <c r="M76" s="308"/>
      <c r="N76" s="329">
        <v>219321.23980037813</v>
      </c>
      <c r="O76" s="339">
        <v>0</v>
      </c>
      <c r="P76" s="308"/>
      <c r="Q76" s="329">
        <v>0</v>
      </c>
      <c r="R76" s="340">
        <v>3352698</v>
      </c>
      <c r="S76" s="308">
        <v>228847</v>
      </c>
      <c r="T76" s="308">
        <v>-137324</v>
      </c>
      <c r="U76" s="341">
        <v>91523</v>
      </c>
      <c r="V76" s="340">
        <v>3444221</v>
      </c>
      <c r="W76" s="329">
        <v>-8612</v>
      </c>
      <c r="X76" s="340">
        <v>3435609</v>
      </c>
      <c r="Y76" s="329">
        <v>-66725</v>
      </c>
      <c r="Z76" s="340">
        <v>3368884</v>
      </c>
      <c r="AA76" s="308">
        <v>2229564</v>
      </c>
      <c r="AB76" s="308">
        <v>1139320</v>
      </c>
      <c r="AC76" s="340">
        <v>284831</v>
      </c>
      <c r="AD76" s="305">
        <v>3368884</v>
      </c>
      <c r="AE76" s="342">
        <v>5302</v>
      </c>
      <c r="AF76" s="343">
        <v>2963922</v>
      </c>
      <c r="AG76" s="339">
        <v>45</v>
      </c>
      <c r="AH76" s="342">
        <v>273276</v>
      </c>
      <c r="AI76" s="339">
        <v>-58</v>
      </c>
      <c r="AJ76" s="344">
        <v>-127273</v>
      </c>
      <c r="AK76" s="345">
        <v>146003</v>
      </c>
      <c r="AL76" s="343">
        <v>3109925</v>
      </c>
      <c r="AM76" s="346">
        <v>-7775</v>
      </c>
      <c r="AN76" s="343">
        <v>3102150</v>
      </c>
      <c r="AO76" s="329">
        <v>-29178</v>
      </c>
      <c r="AP76" s="343">
        <v>3072972</v>
      </c>
      <c r="AQ76" s="344">
        <v>1942542</v>
      </c>
      <c r="AR76" s="344">
        <v>1130430</v>
      </c>
      <c r="AS76" s="343">
        <v>282608</v>
      </c>
      <c r="AT76" s="322"/>
      <c r="AU76" s="329">
        <v>7301</v>
      </c>
      <c r="AV76" s="329">
        <v>7775</v>
      </c>
      <c r="AW76" s="329">
        <v>474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6018</v>
      </c>
      <c r="AA82" s="53">
        <v>4010</v>
      </c>
      <c r="AB82" s="237">
        <v>2008</v>
      </c>
      <c r="AC82" s="95">
        <v>502</v>
      </c>
      <c r="AD82" s="95">
        <v>6018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615</v>
      </c>
      <c r="D84" s="303"/>
      <c r="E84" s="321">
        <v>2799355.6976926685</v>
      </c>
      <c r="F84" s="304">
        <v>523</v>
      </c>
      <c r="G84" s="303"/>
      <c r="H84" s="321">
        <v>307692.04607983783</v>
      </c>
      <c r="I84" s="304">
        <v>165</v>
      </c>
      <c r="J84" s="303"/>
      <c r="K84" s="321">
        <v>26330.286489758226</v>
      </c>
      <c r="L84" s="304">
        <v>54</v>
      </c>
      <c r="M84" s="303"/>
      <c r="N84" s="321">
        <v>219321.23980037813</v>
      </c>
      <c r="O84" s="304">
        <v>0</v>
      </c>
      <c r="P84" s="303"/>
      <c r="Q84" s="321">
        <v>0</v>
      </c>
      <c r="R84" s="303">
        <v>3352698</v>
      </c>
      <c r="S84" s="303">
        <v>228847</v>
      </c>
      <c r="T84" s="303">
        <v>-137324</v>
      </c>
      <c r="U84" s="303">
        <v>91523</v>
      </c>
      <c r="V84" s="303">
        <v>3444221</v>
      </c>
      <c r="W84" s="303">
        <v>-8612</v>
      </c>
      <c r="X84" s="303">
        <v>3435609</v>
      </c>
      <c r="Y84" s="321">
        <v>-66725</v>
      </c>
      <c r="Z84" s="305">
        <v>3374902</v>
      </c>
      <c r="AA84" s="303">
        <v>2233574</v>
      </c>
      <c r="AB84" s="303">
        <v>1141328</v>
      </c>
      <c r="AC84" s="305">
        <v>285333</v>
      </c>
      <c r="AD84" s="305">
        <v>3374902</v>
      </c>
      <c r="AE84" s="242"/>
      <c r="AF84" s="303">
        <v>2963922</v>
      </c>
      <c r="AG84" s="304">
        <v>45</v>
      </c>
      <c r="AH84" s="242">
        <v>273276</v>
      </c>
      <c r="AI84" s="304">
        <v>-58</v>
      </c>
      <c r="AJ84" s="303">
        <v>-127273</v>
      </c>
      <c r="AK84" s="303">
        <v>146003</v>
      </c>
      <c r="AL84" s="303">
        <v>3109925</v>
      </c>
      <c r="AM84" s="303">
        <v>-7775</v>
      </c>
      <c r="AN84" s="303">
        <v>3102150</v>
      </c>
      <c r="AO84" s="303">
        <v>-29178</v>
      </c>
      <c r="AP84" s="303">
        <v>3072972</v>
      </c>
      <c r="AQ84" s="303">
        <v>1942542</v>
      </c>
      <c r="AR84" s="303">
        <v>1130430</v>
      </c>
      <c r="AS84" s="303">
        <v>282608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630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34234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89538</v>
      </c>
      <c r="AM9" s="79"/>
      <c r="AN9" s="90"/>
      <c r="AO9" s="56">
        <v>0</v>
      </c>
      <c r="AP9" s="90"/>
      <c r="AQ9" s="77"/>
      <c r="AR9" s="77"/>
      <c r="AS9" s="90">
        <v>16079</v>
      </c>
      <c r="AT9" s="189"/>
      <c r="AU9" s="74">
        <v>110</v>
      </c>
      <c r="AV9" s="74">
        <v>224</v>
      </c>
      <c r="AW9" s="74">
        <v>114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5202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4295</v>
      </c>
      <c r="AM10" s="79"/>
      <c r="AN10" s="90"/>
      <c r="AO10" s="56">
        <v>0</v>
      </c>
      <c r="AP10" s="90"/>
      <c r="AQ10" s="77"/>
      <c r="AR10" s="77"/>
      <c r="AS10" s="90">
        <v>469</v>
      </c>
      <c r="AT10" s="189"/>
      <c r="AU10" s="74">
        <v>9</v>
      </c>
      <c r="AV10" s="74">
        <v>11</v>
      </c>
      <c r="AW10" s="74">
        <v>2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3906</v>
      </c>
      <c r="AM16" s="82"/>
      <c r="AN16" s="91"/>
      <c r="AO16" s="51">
        <v>0</v>
      </c>
      <c r="AP16" s="91"/>
      <c r="AQ16" s="72"/>
      <c r="AR16" s="72"/>
      <c r="AS16" s="91">
        <v>974</v>
      </c>
      <c r="AT16" s="189"/>
      <c r="AU16" s="80">
        <v>0</v>
      </c>
      <c r="AV16" s="80">
        <v>10</v>
      </c>
      <c r="AW16" s="80">
        <v>10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3713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18905</v>
      </c>
      <c r="AM23" s="79"/>
      <c r="AN23" s="90"/>
      <c r="AO23" s="56">
        <v>7113</v>
      </c>
      <c r="AP23" s="90"/>
      <c r="AQ23" s="77"/>
      <c r="AR23" s="77"/>
      <c r="AS23" s="90">
        <v>4185</v>
      </c>
      <c r="AT23" s="189"/>
      <c r="AU23" s="74">
        <v>19</v>
      </c>
      <c r="AV23" s="74">
        <v>47</v>
      </c>
      <c r="AW23" s="74">
        <v>28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517067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2413363</v>
      </c>
      <c r="AM30" s="79"/>
      <c r="AN30" s="90"/>
      <c r="AO30" s="56">
        <v>-24223</v>
      </c>
      <c r="AP30" s="90"/>
      <c r="AQ30" s="77"/>
      <c r="AR30" s="77"/>
      <c r="AS30" s="90">
        <v>309851</v>
      </c>
      <c r="AT30" s="189"/>
      <c r="AU30" s="74">
        <v>5359</v>
      </c>
      <c r="AV30" s="74">
        <v>6033</v>
      </c>
      <c r="AW30" s="74">
        <v>674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1718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166054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511326</v>
      </c>
      <c r="AM67" s="70"/>
      <c r="AN67" s="89"/>
      <c r="AO67" s="60">
        <v>0</v>
      </c>
      <c r="AP67" s="89"/>
      <c r="AQ67" s="68"/>
      <c r="AR67" s="68"/>
      <c r="AS67" s="89">
        <v>54546</v>
      </c>
      <c r="AT67" s="189"/>
      <c r="AU67" s="65">
        <v>1077</v>
      </c>
      <c r="AV67" s="65">
        <v>1278</v>
      </c>
      <c r="AW67" s="65">
        <v>201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238</v>
      </c>
      <c r="D76" s="308"/>
      <c r="E76" s="329">
        <v>598065.15584588656</v>
      </c>
      <c r="F76" s="339">
        <v>217</v>
      </c>
      <c r="G76" s="308"/>
      <c r="H76" s="329">
        <v>59060.959669152558</v>
      </c>
      <c r="I76" s="339">
        <v>64</v>
      </c>
      <c r="J76" s="308"/>
      <c r="K76" s="329">
        <v>5157.5476605389231</v>
      </c>
      <c r="L76" s="339">
        <v>33</v>
      </c>
      <c r="M76" s="308"/>
      <c r="N76" s="329">
        <v>63987.367317962169</v>
      </c>
      <c r="O76" s="339">
        <v>0</v>
      </c>
      <c r="P76" s="308"/>
      <c r="Q76" s="329">
        <v>0</v>
      </c>
      <c r="R76" s="340">
        <v>726270</v>
      </c>
      <c r="S76" s="308">
        <v>86225</v>
      </c>
      <c r="T76" s="308">
        <v>5899</v>
      </c>
      <c r="U76" s="341">
        <v>92124</v>
      </c>
      <c r="V76" s="340">
        <v>818394</v>
      </c>
      <c r="W76" s="329">
        <v>-2046</v>
      </c>
      <c r="X76" s="340">
        <v>816348</v>
      </c>
      <c r="Y76" s="329">
        <v>161721</v>
      </c>
      <c r="Z76" s="340">
        <v>978069</v>
      </c>
      <c r="AA76" s="308">
        <v>481070</v>
      </c>
      <c r="AB76" s="308">
        <v>496999</v>
      </c>
      <c r="AC76" s="340">
        <v>124251</v>
      </c>
      <c r="AD76" s="305">
        <v>978069</v>
      </c>
      <c r="AE76" s="342">
        <v>5302</v>
      </c>
      <c r="AF76" s="343">
        <v>2743324</v>
      </c>
      <c r="AG76" s="339">
        <v>28</v>
      </c>
      <c r="AH76" s="342">
        <v>274346</v>
      </c>
      <c r="AI76" s="339">
        <v>4</v>
      </c>
      <c r="AJ76" s="344">
        <v>23663</v>
      </c>
      <c r="AK76" s="345">
        <v>298009</v>
      </c>
      <c r="AL76" s="343">
        <v>3041333</v>
      </c>
      <c r="AM76" s="346">
        <v>-7603</v>
      </c>
      <c r="AN76" s="343">
        <v>3033730</v>
      </c>
      <c r="AO76" s="329">
        <v>-17110</v>
      </c>
      <c r="AP76" s="343">
        <v>3016620</v>
      </c>
      <c r="AQ76" s="344">
        <v>1465336</v>
      </c>
      <c r="AR76" s="344">
        <v>1551284</v>
      </c>
      <c r="AS76" s="343">
        <v>387822</v>
      </c>
      <c r="AT76" s="322"/>
      <c r="AU76" s="329">
        <v>6574</v>
      </c>
      <c r="AV76" s="329">
        <v>7603</v>
      </c>
      <c r="AW76" s="329">
        <v>1029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2596</v>
      </c>
      <c r="AA82" s="53">
        <v>1728</v>
      </c>
      <c r="AB82" s="237">
        <v>868</v>
      </c>
      <c r="AC82" s="95">
        <v>217</v>
      </c>
      <c r="AD82" s="95">
        <v>2596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-19890</v>
      </c>
      <c r="Z83" s="1098">
        <v>-19890</v>
      </c>
      <c r="AA83" s="1099">
        <v>-13258</v>
      </c>
      <c r="AB83" s="1097">
        <v>-6632</v>
      </c>
      <c r="AC83" s="1098">
        <v>-1658</v>
      </c>
      <c r="AD83" s="1098">
        <v>-19890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238</v>
      </c>
      <c r="D84" s="303"/>
      <c r="E84" s="321">
        <v>598065.15584588656</v>
      </c>
      <c r="F84" s="304">
        <v>217</v>
      </c>
      <c r="G84" s="303"/>
      <c r="H84" s="321">
        <v>59060.959669152558</v>
      </c>
      <c r="I84" s="304">
        <v>64</v>
      </c>
      <c r="J84" s="303"/>
      <c r="K84" s="321">
        <v>5157.5476605389231</v>
      </c>
      <c r="L84" s="304">
        <v>33</v>
      </c>
      <c r="M84" s="303"/>
      <c r="N84" s="321">
        <v>63987.367317962169</v>
      </c>
      <c r="O84" s="304">
        <v>0</v>
      </c>
      <c r="P84" s="303"/>
      <c r="Q84" s="321">
        <v>0</v>
      </c>
      <c r="R84" s="303">
        <v>726270</v>
      </c>
      <c r="S84" s="303">
        <v>86225</v>
      </c>
      <c r="T84" s="303">
        <v>5899</v>
      </c>
      <c r="U84" s="303">
        <v>92124</v>
      </c>
      <c r="V84" s="303">
        <v>818394</v>
      </c>
      <c r="W84" s="303">
        <v>-2046</v>
      </c>
      <c r="X84" s="303">
        <v>816348</v>
      </c>
      <c r="Y84" s="321">
        <v>141831</v>
      </c>
      <c r="Z84" s="305">
        <v>960775</v>
      </c>
      <c r="AA84" s="303">
        <v>469540</v>
      </c>
      <c r="AB84" s="303">
        <v>491235</v>
      </c>
      <c r="AC84" s="305">
        <v>122810</v>
      </c>
      <c r="AD84" s="305">
        <v>960775</v>
      </c>
      <c r="AE84" s="242"/>
      <c r="AF84" s="303">
        <v>2743324</v>
      </c>
      <c r="AG84" s="304">
        <v>28</v>
      </c>
      <c r="AH84" s="242">
        <v>274346</v>
      </c>
      <c r="AI84" s="304">
        <v>4</v>
      </c>
      <c r="AJ84" s="303">
        <v>23663</v>
      </c>
      <c r="AK84" s="303">
        <v>298009</v>
      </c>
      <c r="AL84" s="303">
        <v>3041333</v>
      </c>
      <c r="AM84" s="303">
        <v>-7603</v>
      </c>
      <c r="AN84" s="303">
        <v>3033730</v>
      </c>
      <c r="AO84" s="303">
        <v>-17110</v>
      </c>
      <c r="AP84" s="303">
        <v>3016620</v>
      </c>
      <c r="AQ84" s="303">
        <v>1465336</v>
      </c>
      <c r="AR84" s="303">
        <v>1551284</v>
      </c>
      <c r="AS84" s="303">
        <v>387822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631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1899117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3543195</v>
      </c>
      <c r="AM16" s="82"/>
      <c r="AN16" s="91"/>
      <c r="AO16" s="51">
        <v>-5125</v>
      </c>
      <c r="AP16" s="91"/>
      <c r="AQ16" s="72"/>
      <c r="AR16" s="72"/>
      <c r="AS16" s="91">
        <v>320761</v>
      </c>
      <c r="AT16" s="189"/>
      <c r="AU16" s="80">
        <v>8444</v>
      </c>
      <c r="AV16" s="80">
        <v>8858</v>
      </c>
      <c r="AW16" s="80">
        <v>414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5916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-568</v>
      </c>
      <c r="AT33" s="189"/>
      <c r="AU33" s="74">
        <v>9</v>
      </c>
      <c r="AV33" s="74">
        <v>0</v>
      </c>
      <c r="AW33" s="74">
        <v>-9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437</v>
      </c>
      <c r="D76" s="308"/>
      <c r="E76" s="329">
        <v>1509601.5761223785</v>
      </c>
      <c r="F76" s="339">
        <v>417</v>
      </c>
      <c r="G76" s="308"/>
      <c r="H76" s="329">
        <v>203260.9141242012</v>
      </c>
      <c r="I76" s="339">
        <v>487</v>
      </c>
      <c r="J76" s="308"/>
      <c r="K76" s="329">
        <v>64676.551319987433</v>
      </c>
      <c r="L76" s="339">
        <v>38</v>
      </c>
      <c r="M76" s="308"/>
      <c r="N76" s="329">
        <v>126165.75719504738</v>
      </c>
      <c r="O76" s="339">
        <v>1</v>
      </c>
      <c r="P76" s="308"/>
      <c r="Q76" s="329">
        <v>1328.06060205313</v>
      </c>
      <c r="R76" s="340">
        <v>1905033</v>
      </c>
      <c r="S76" s="308">
        <v>48046</v>
      </c>
      <c r="T76" s="308">
        <v>6177</v>
      </c>
      <c r="U76" s="341">
        <v>54223</v>
      </c>
      <c r="V76" s="340">
        <v>1959256</v>
      </c>
      <c r="W76" s="329">
        <v>-4898</v>
      </c>
      <c r="X76" s="340">
        <v>1954358</v>
      </c>
      <c r="Y76" s="329">
        <v>-5044</v>
      </c>
      <c r="Z76" s="340">
        <v>1949314</v>
      </c>
      <c r="AA76" s="308">
        <v>1266848</v>
      </c>
      <c r="AB76" s="308">
        <v>682466</v>
      </c>
      <c r="AC76" s="340">
        <v>170617</v>
      </c>
      <c r="AD76" s="305">
        <v>1949314</v>
      </c>
      <c r="AE76" s="342">
        <v>5302</v>
      </c>
      <c r="AF76" s="343">
        <v>3410091</v>
      </c>
      <c r="AG76" s="339">
        <v>17</v>
      </c>
      <c r="AH76" s="342">
        <v>137011</v>
      </c>
      <c r="AI76" s="339">
        <v>-1</v>
      </c>
      <c r="AJ76" s="344">
        <v>-3907</v>
      </c>
      <c r="AK76" s="345">
        <v>133104</v>
      </c>
      <c r="AL76" s="343">
        <v>3543195</v>
      </c>
      <c r="AM76" s="346">
        <v>-8858</v>
      </c>
      <c r="AN76" s="343">
        <v>3534337</v>
      </c>
      <c r="AO76" s="329">
        <v>-5125</v>
      </c>
      <c r="AP76" s="343">
        <v>3529212</v>
      </c>
      <c r="AQ76" s="344">
        <v>2248440</v>
      </c>
      <c r="AR76" s="344">
        <v>1280772</v>
      </c>
      <c r="AS76" s="343">
        <v>320193</v>
      </c>
      <c r="AT76" s="322"/>
      <c r="AU76" s="329">
        <v>8453</v>
      </c>
      <c r="AV76" s="329">
        <v>8858</v>
      </c>
      <c r="AW76" s="329">
        <v>405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664</v>
      </c>
      <c r="AB80" s="236">
        <v>-664</v>
      </c>
      <c r="AC80" s="97">
        <v>-166</v>
      </c>
      <c r="AD80" s="97">
        <v>10000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25783</v>
      </c>
      <c r="AA82" s="53">
        <v>17192</v>
      </c>
      <c r="AB82" s="237">
        <v>8591</v>
      </c>
      <c r="AC82" s="95">
        <v>2148</v>
      </c>
      <c r="AD82" s="95">
        <v>25783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437</v>
      </c>
      <c r="D84" s="303"/>
      <c r="E84" s="321">
        <v>1509601.5761223785</v>
      </c>
      <c r="F84" s="304">
        <v>417</v>
      </c>
      <c r="G84" s="303"/>
      <c r="H84" s="321">
        <v>203260.9141242012</v>
      </c>
      <c r="I84" s="304">
        <v>487</v>
      </c>
      <c r="J84" s="303"/>
      <c r="K84" s="321">
        <v>64676.551319987433</v>
      </c>
      <c r="L84" s="304">
        <v>38</v>
      </c>
      <c r="M84" s="303"/>
      <c r="N84" s="321">
        <v>126165.75719504738</v>
      </c>
      <c r="O84" s="304">
        <v>1</v>
      </c>
      <c r="P84" s="303"/>
      <c r="Q84" s="321">
        <v>1328.06060205313</v>
      </c>
      <c r="R84" s="303">
        <v>1905033</v>
      </c>
      <c r="S84" s="303">
        <v>48046</v>
      </c>
      <c r="T84" s="303">
        <v>6177</v>
      </c>
      <c r="U84" s="303">
        <v>54223</v>
      </c>
      <c r="V84" s="303">
        <v>1959256</v>
      </c>
      <c r="W84" s="303">
        <v>-4898</v>
      </c>
      <c r="X84" s="303">
        <v>1954358</v>
      </c>
      <c r="Y84" s="321">
        <v>-5044</v>
      </c>
      <c r="Z84" s="305">
        <v>1975097</v>
      </c>
      <c r="AA84" s="303">
        <v>1284704</v>
      </c>
      <c r="AB84" s="303">
        <v>690393</v>
      </c>
      <c r="AC84" s="305">
        <v>172599</v>
      </c>
      <c r="AD84" s="305">
        <v>1985097</v>
      </c>
      <c r="AE84" s="242"/>
      <c r="AF84" s="303">
        <v>3410091</v>
      </c>
      <c r="AG84" s="304">
        <v>17</v>
      </c>
      <c r="AH84" s="242">
        <v>137011</v>
      </c>
      <c r="AI84" s="304">
        <v>-1</v>
      </c>
      <c r="AJ84" s="303">
        <v>-3907</v>
      </c>
      <c r="AK84" s="303">
        <v>133104</v>
      </c>
      <c r="AL84" s="303">
        <v>3543195</v>
      </c>
      <c r="AM84" s="303">
        <v>-8858</v>
      </c>
      <c r="AN84" s="303">
        <v>3534337</v>
      </c>
      <c r="AO84" s="303">
        <v>-5125</v>
      </c>
      <c r="AP84" s="303">
        <v>3529212</v>
      </c>
      <c r="AQ84" s="303">
        <v>2248440</v>
      </c>
      <c r="AR84" s="303">
        <v>1280772</v>
      </c>
      <c r="AS84" s="303">
        <v>320193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2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632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289231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142035</v>
      </c>
      <c r="AM20" s="79"/>
      <c r="AN20" s="90"/>
      <c r="AO20" s="56">
        <v>107286</v>
      </c>
      <c r="AP20" s="90"/>
      <c r="AQ20" s="77"/>
      <c r="AR20" s="77"/>
      <c r="AS20" s="90">
        <v>35904</v>
      </c>
      <c r="AT20" s="189"/>
      <c r="AU20" s="74">
        <v>369</v>
      </c>
      <c r="AV20" s="74">
        <v>355</v>
      </c>
      <c r="AW20" s="74">
        <v>-14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8458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2513</v>
      </c>
      <c r="AP35" s="90"/>
      <c r="AQ35" s="77"/>
      <c r="AR35" s="77"/>
      <c r="AS35" s="90">
        <v>-599</v>
      </c>
      <c r="AT35" s="189"/>
      <c r="AU35" s="74">
        <v>12</v>
      </c>
      <c r="AV35" s="74">
        <v>0</v>
      </c>
      <c r="AW35" s="74">
        <v>-12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12219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18963</v>
      </c>
      <c r="AM37" s="70"/>
      <c r="AN37" s="89"/>
      <c r="AO37" s="60">
        <v>0</v>
      </c>
      <c r="AP37" s="89"/>
      <c r="AQ37" s="68"/>
      <c r="AR37" s="68"/>
      <c r="AS37" s="89">
        <v>2879</v>
      </c>
      <c r="AT37" s="189"/>
      <c r="AU37" s="65">
        <v>28</v>
      </c>
      <c r="AV37" s="65">
        <v>47</v>
      </c>
      <c r="AW37" s="65">
        <v>19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814215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476802</v>
      </c>
      <c r="AM62" s="70"/>
      <c r="AN62" s="89"/>
      <c r="AO62" s="60">
        <v>-67545</v>
      </c>
      <c r="AP62" s="89"/>
      <c r="AQ62" s="68"/>
      <c r="AR62" s="68"/>
      <c r="AS62" s="89">
        <v>5142</v>
      </c>
      <c r="AT62" s="189"/>
      <c r="AU62" s="65">
        <v>1376</v>
      </c>
      <c r="AV62" s="65">
        <v>1192</v>
      </c>
      <c r="AW62" s="65">
        <v>-184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180</v>
      </c>
      <c r="D76" s="308"/>
      <c r="E76" s="329">
        <v>898559.8394199711</v>
      </c>
      <c r="F76" s="339">
        <v>146</v>
      </c>
      <c r="G76" s="308"/>
      <c r="H76" s="329">
        <v>96101.362561293499</v>
      </c>
      <c r="I76" s="339">
        <v>154.5</v>
      </c>
      <c r="J76" s="308"/>
      <c r="K76" s="329">
        <v>27665.800920165326</v>
      </c>
      <c r="L76" s="339">
        <v>23</v>
      </c>
      <c r="M76" s="308"/>
      <c r="N76" s="329">
        <v>101796.87096058401</v>
      </c>
      <c r="O76" s="339">
        <v>0</v>
      </c>
      <c r="P76" s="308"/>
      <c r="Q76" s="329">
        <v>0</v>
      </c>
      <c r="R76" s="340">
        <v>1124123</v>
      </c>
      <c r="S76" s="308">
        <v>-2065</v>
      </c>
      <c r="T76" s="308">
        <v>11</v>
      </c>
      <c r="U76" s="341">
        <v>-2054</v>
      </c>
      <c r="V76" s="340">
        <v>1122069</v>
      </c>
      <c r="W76" s="329">
        <v>-2805</v>
      </c>
      <c r="X76" s="340">
        <v>1119264</v>
      </c>
      <c r="Y76" s="329">
        <v>75981</v>
      </c>
      <c r="Z76" s="340">
        <v>1195245</v>
      </c>
      <c r="AA76" s="308">
        <v>792970</v>
      </c>
      <c r="AB76" s="308">
        <v>402275</v>
      </c>
      <c r="AC76" s="340">
        <v>100569</v>
      </c>
      <c r="AD76" s="305">
        <v>1195245</v>
      </c>
      <c r="AE76" s="342">
        <v>5302</v>
      </c>
      <c r="AF76" s="343">
        <v>635839</v>
      </c>
      <c r="AG76" s="339">
        <v>0</v>
      </c>
      <c r="AH76" s="342">
        <v>2469</v>
      </c>
      <c r="AI76" s="339">
        <v>0</v>
      </c>
      <c r="AJ76" s="344">
        <v>-508</v>
      </c>
      <c r="AK76" s="345">
        <v>1961</v>
      </c>
      <c r="AL76" s="343">
        <v>637800</v>
      </c>
      <c r="AM76" s="346">
        <v>-1594</v>
      </c>
      <c r="AN76" s="343">
        <v>636206</v>
      </c>
      <c r="AO76" s="329">
        <v>42254</v>
      </c>
      <c r="AP76" s="343">
        <v>678460</v>
      </c>
      <c r="AQ76" s="344">
        <v>505160</v>
      </c>
      <c r="AR76" s="344">
        <v>173300</v>
      </c>
      <c r="AS76" s="343">
        <v>43326</v>
      </c>
      <c r="AT76" s="322"/>
      <c r="AU76" s="329">
        <v>1785</v>
      </c>
      <c r="AV76" s="329">
        <v>1594</v>
      </c>
      <c r="AW76" s="329">
        <v>-191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664</v>
      </c>
      <c r="AB80" s="236">
        <v>-664</v>
      </c>
      <c r="AC80" s="97">
        <v>-166</v>
      </c>
      <c r="AD80" s="97">
        <v>10000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4543</v>
      </c>
      <c r="AA82" s="53">
        <v>3032</v>
      </c>
      <c r="AB82" s="237">
        <v>1511</v>
      </c>
      <c r="AC82" s="95">
        <v>378</v>
      </c>
      <c r="AD82" s="95">
        <v>4543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-82942</v>
      </c>
      <c r="Z83" s="1098">
        <v>-82942</v>
      </c>
      <c r="AA83" s="1099">
        <v>-55296</v>
      </c>
      <c r="AB83" s="1097">
        <v>-27646</v>
      </c>
      <c r="AC83" s="1098">
        <v>-6912</v>
      </c>
      <c r="AD83" s="1098">
        <v>-82942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180</v>
      </c>
      <c r="D84" s="303"/>
      <c r="E84" s="321">
        <v>898559.8394199711</v>
      </c>
      <c r="F84" s="304">
        <v>146</v>
      </c>
      <c r="G84" s="303"/>
      <c r="H84" s="321">
        <v>96101.362561293499</v>
      </c>
      <c r="I84" s="304">
        <v>154.5</v>
      </c>
      <c r="J84" s="303"/>
      <c r="K84" s="321">
        <v>27665.800920165326</v>
      </c>
      <c r="L84" s="304">
        <v>23</v>
      </c>
      <c r="M84" s="303"/>
      <c r="N84" s="321">
        <v>101796.87096058401</v>
      </c>
      <c r="O84" s="304">
        <v>0</v>
      </c>
      <c r="P84" s="303"/>
      <c r="Q84" s="321">
        <v>0</v>
      </c>
      <c r="R84" s="303">
        <v>1124123</v>
      </c>
      <c r="S84" s="303">
        <v>-2065</v>
      </c>
      <c r="T84" s="303">
        <v>11</v>
      </c>
      <c r="U84" s="303">
        <v>-2054</v>
      </c>
      <c r="V84" s="303">
        <v>1122069</v>
      </c>
      <c r="W84" s="303">
        <v>-2805</v>
      </c>
      <c r="X84" s="303">
        <v>1119264</v>
      </c>
      <c r="Y84" s="321">
        <v>-6961</v>
      </c>
      <c r="Z84" s="305">
        <v>1116846</v>
      </c>
      <c r="AA84" s="303">
        <v>741370</v>
      </c>
      <c r="AB84" s="303">
        <v>375476</v>
      </c>
      <c r="AC84" s="305">
        <v>93869</v>
      </c>
      <c r="AD84" s="305">
        <v>1126846</v>
      </c>
      <c r="AE84" s="242"/>
      <c r="AF84" s="303">
        <v>635839</v>
      </c>
      <c r="AG84" s="304">
        <v>0</v>
      </c>
      <c r="AH84" s="242">
        <v>2469</v>
      </c>
      <c r="AI84" s="304">
        <v>0</v>
      </c>
      <c r="AJ84" s="303">
        <v>-508</v>
      </c>
      <c r="AK84" s="303">
        <v>1961</v>
      </c>
      <c r="AL84" s="303">
        <v>637800</v>
      </c>
      <c r="AM84" s="303">
        <v>-1594</v>
      </c>
      <c r="AN84" s="303">
        <v>636206</v>
      </c>
      <c r="AO84" s="303">
        <v>42254</v>
      </c>
      <c r="AP84" s="303">
        <v>678460</v>
      </c>
      <c r="AQ84" s="303">
        <v>505160</v>
      </c>
      <c r="AR84" s="303">
        <v>173300</v>
      </c>
      <c r="AS84" s="303">
        <v>43326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0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633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4657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5122</v>
      </c>
      <c r="AM7" s="70"/>
      <c r="AN7" s="89"/>
      <c r="AO7" s="60">
        <v>-3585</v>
      </c>
      <c r="AP7" s="89"/>
      <c r="AQ7" s="68"/>
      <c r="AR7" s="68"/>
      <c r="AS7" s="89">
        <v>-35</v>
      </c>
      <c r="AT7" s="189"/>
      <c r="AU7" s="65">
        <v>6</v>
      </c>
      <c r="AV7" s="65">
        <v>13</v>
      </c>
      <c r="AW7" s="65">
        <v>7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399527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242270</v>
      </c>
      <c r="AM29" s="79"/>
      <c r="AN29" s="90"/>
      <c r="AO29" s="56">
        <v>3747</v>
      </c>
      <c r="AP29" s="90"/>
      <c r="AQ29" s="77"/>
      <c r="AR29" s="77"/>
      <c r="AS29" s="90">
        <v>21001</v>
      </c>
      <c r="AT29" s="189"/>
      <c r="AU29" s="74">
        <v>607</v>
      </c>
      <c r="AV29" s="74">
        <v>606</v>
      </c>
      <c r="AW29" s="74">
        <v>-1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2835306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4292145</v>
      </c>
      <c r="AM34" s="79"/>
      <c r="AN34" s="90"/>
      <c r="AO34" s="56">
        <v>2956</v>
      </c>
      <c r="AP34" s="90"/>
      <c r="AQ34" s="77"/>
      <c r="AR34" s="77"/>
      <c r="AS34" s="90">
        <v>378677</v>
      </c>
      <c r="AT34" s="189"/>
      <c r="AU34" s="74">
        <v>10412</v>
      </c>
      <c r="AV34" s="74">
        <v>10730</v>
      </c>
      <c r="AW34" s="74">
        <v>318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4691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2716</v>
      </c>
      <c r="AM55" s="79"/>
      <c r="AN55" s="90"/>
      <c r="AO55" s="56">
        <v>0</v>
      </c>
      <c r="AP55" s="90"/>
      <c r="AQ55" s="77"/>
      <c r="AR55" s="77"/>
      <c r="AS55" s="90">
        <v>235</v>
      </c>
      <c r="AT55" s="189"/>
      <c r="AU55" s="74">
        <v>7</v>
      </c>
      <c r="AV55" s="74">
        <v>7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220475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164970</v>
      </c>
      <c r="AM56" s="82"/>
      <c r="AN56" s="91"/>
      <c r="AO56" s="51">
        <v>7240</v>
      </c>
      <c r="AP56" s="91"/>
      <c r="AQ56" s="72"/>
      <c r="AR56" s="72"/>
      <c r="AS56" s="91">
        <v>20322</v>
      </c>
      <c r="AT56" s="189"/>
      <c r="AU56" s="80">
        <v>340</v>
      </c>
      <c r="AV56" s="80">
        <v>412</v>
      </c>
      <c r="AW56" s="80">
        <v>72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4853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2117</v>
      </c>
      <c r="AM57" s="70"/>
      <c r="AN57" s="89"/>
      <c r="AO57" s="60">
        <v>0</v>
      </c>
      <c r="AP57" s="89"/>
      <c r="AQ57" s="68"/>
      <c r="AR57" s="68"/>
      <c r="AS57" s="89">
        <v>-182</v>
      </c>
      <c r="AT57" s="189"/>
      <c r="AU57" s="65">
        <v>11</v>
      </c>
      <c r="AV57" s="65">
        <v>5</v>
      </c>
      <c r="AW57" s="65">
        <v>-6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128642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68926</v>
      </c>
      <c r="AM63" s="79"/>
      <c r="AN63" s="90"/>
      <c r="AO63" s="56">
        <v>0</v>
      </c>
      <c r="AP63" s="90"/>
      <c r="AQ63" s="77"/>
      <c r="AR63" s="77"/>
      <c r="AS63" s="90">
        <v>6299</v>
      </c>
      <c r="AT63" s="189"/>
      <c r="AU63" s="74">
        <v>164</v>
      </c>
      <c r="AV63" s="74">
        <v>172</v>
      </c>
      <c r="AW63" s="74">
        <v>8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883</v>
      </c>
      <c r="D76" s="308"/>
      <c r="E76" s="329">
        <v>3203057.4070045948</v>
      </c>
      <c r="F76" s="339">
        <v>304</v>
      </c>
      <c r="G76" s="308"/>
      <c r="H76" s="329">
        <v>154192.69509532329</v>
      </c>
      <c r="I76" s="339">
        <v>249</v>
      </c>
      <c r="J76" s="308"/>
      <c r="K76" s="329">
        <v>33626.836144387118</v>
      </c>
      <c r="L76" s="339">
        <v>49</v>
      </c>
      <c r="M76" s="308"/>
      <c r="N76" s="329">
        <v>167820.85908749053</v>
      </c>
      <c r="O76" s="339">
        <v>31</v>
      </c>
      <c r="P76" s="308"/>
      <c r="Q76" s="329">
        <v>39453.29732000771</v>
      </c>
      <c r="R76" s="340">
        <v>3598151</v>
      </c>
      <c r="S76" s="308">
        <v>79697</v>
      </c>
      <c r="T76" s="308">
        <v>8240</v>
      </c>
      <c r="U76" s="341">
        <v>87937</v>
      </c>
      <c r="V76" s="340">
        <v>3686088</v>
      </c>
      <c r="W76" s="329">
        <v>-9215</v>
      </c>
      <c r="X76" s="340">
        <v>3676873</v>
      </c>
      <c r="Y76" s="329">
        <v>-53981</v>
      </c>
      <c r="Z76" s="340">
        <v>3622892</v>
      </c>
      <c r="AA76" s="308">
        <v>2392774</v>
      </c>
      <c r="AB76" s="308">
        <v>1230118</v>
      </c>
      <c r="AC76" s="340">
        <v>307529</v>
      </c>
      <c r="AD76" s="305">
        <v>3622892</v>
      </c>
      <c r="AE76" s="342">
        <v>5302</v>
      </c>
      <c r="AF76" s="343">
        <v>4741301</v>
      </c>
      <c r="AG76" s="339">
        <v>8</v>
      </c>
      <c r="AH76" s="342">
        <v>32232</v>
      </c>
      <c r="AI76" s="339">
        <v>1</v>
      </c>
      <c r="AJ76" s="344">
        <v>4733</v>
      </c>
      <c r="AK76" s="345">
        <v>36965</v>
      </c>
      <c r="AL76" s="343">
        <v>4778266</v>
      </c>
      <c r="AM76" s="346">
        <v>-11945</v>
      </c>
      <c r="AN76" s="343">
        <v>4766321</v>
      </c>
      <c r="AO76" s="329">
        <v>10358</v>
      </c>
      <c r="AP76" s="343">
        <v>4776679</v>
      </c>
      <c r="AQ76" s="344">
        <v>3071414</v>
      </c>
      <c r="AR76" s="344">
        <v>1705265</v>
      </c>
      <c r="AS76" s="343">
        <v>426317</v>
      </c>
      <c r="AT76" s="322"/>
      <c r="AU76" s="329">
        <v>11547</v>
      </c>
      <c r="AV76" s="329">
        <v>11945</v>
      </c>
      <c r="AW76" s="329">
        <v>398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11092</v>
      </c>
      <c r="AA82" s="53">
        <v>7392</v>
      </c>
      <c r="AB82" s="237">
        <v>3700</v>
      </c>
      <c r="AC82" s="95">
        <v>925</v>
      </c>
      <c r="AD82" s="95">
        <v>11092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883</v>
      </c>
      <c r="D84" s="303"/>
      <c r="E84" s="321">
        <v>3203057.4070045948</v>
      </c>
      <c r="F84" s="304">
        <v>304</v>
      </c>
      <c r="G84" s="303"/>
      <c r="H84" s="321">
        <v>154192.69509532329</v>
      </c>
      <c r="I84" s="304">
        <v>249</v>
      </c>
      <c r="J84" s="303"/>
      <c r="K84" s="321">
        <v>33626.836144387118</v>
      </c>
      <c r="L84" s="304">
        <v>49</v>
      </c>
      <c r="M84" s="303"/>
      <c r="N84" s="321">
        <v>167820.85908749053</v>
      </c>
      <c r="O84" s="304">
        <v>31</v>
      </c>
      <c r="P84" s="303"/>
      <c r="Q84" s="321">
        <v>39453.29732000771</v>
      </c>
      <c r="R84" s="303">
        <v>3598151</v>
      </c>
      <c r="S84" s="303">
        <v>79697</v>
      </c>
      <c r="T84" s="303">
        <v>8240</v>
      </c>
      <c r="U84" s="303">
        <v>87937</v>
      </c>
      <c r="V84" s="303">
        <v>3686088</v>
      </c>
      <c r="W84" s="303">
        <v>-9215</v>
      </c>
      <c r="X84" s="303">
        <v>3676873</v>
      </c>
      <c r="Y84" s="321">
        <v>-53981</v>
      </c>
      <c r="Z84" s="305">
        <v>3633984</v>
      </c>
      <c r="AA84" s="303">
        <v>2400166</v>
      </c>
      <c r="AB84" s="303">
        <v>1233818</v>
      </c>
      <c r="AC84" s="305">
        <v>308454</v>
      </c>
      <c r="AD84" s="305">
        <v>3633984</v>
      </c>
      <c r="AE84" s="242"/>
      <c r="AF84" s="303">
        <v>4741301</v>
      </c>
      <c r="AG84" s="304">
        <v>8</v>
      </c>
      <c r="AH84" s="242">
        <v>32232</v>
      </c>
      <c r="AI84" s="304">
        <v>1</v>
      </c>
      <c r="AJ84" s="303">
        <v>4733</v>
      </c>
      <c r="AK84" s="303">
        <v>36965</v>
      </c>
      <c r="AL84" s="303">
        <v>4778266</v>
      </c>
      <c r="AM84" s="303">
        <v>-11945</v>
      </c>
      <c r="AN84" s="303">
        <v>4766321</v>
      </c>
      <c r="AO84" s="303">
        <v>10358</v>
      </c>
      <c r="AP84" s="303">
        <v>4776679</v>
      </c>
      <c r="AQ84" s="303">
        <v>3071414</v>
      </c>
      <c r="AR84" s="303">
        <v>1705265</v>
      </c>
      <c r="AS84" s="303">
        <v>426317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634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162618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75549</v>
      </c>
      <c r="AM7" s="70"/>
      <c r="AN7" s="89"/>
      <c r="AO7" s="60">
        <v>2390</v>
      </c>
      <c r="AP7" s="89"/>
      <c r="AQ7" s="68"/>
      <c r="AR7" s="68"/>
      <c r="AS7" s="89">
        <v>7772</v>
      </c>
      <c r="AT7" s="189"/>
      <c r="AU7" s="65">
        <v>175</v>
      </c>
      <c r="AV7" s="65">
        <v>189</v>
      </c>
      <c r="AW7" s="65">
        <v>14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-5125</v>
      </c>
      <c r="AP16" s="91"/>
      <c r="AQ16" s="72"/>
      <c r="AR16" s="72"/>
      <c r="AS16" s="91">
        <v>-1281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3198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-1274</v>
      </c>
      <c r="AT23" s="189"/>
      <c r="AU23" s="74">
        <v>19</v>
      </c>
      <c r="AV23" s="74">
        <v>0</v>
      </c>
      <c r="AW23" s="74">
        <v>-19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14729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3461</v>
      </c>
      <c r="AM29" s="79"/>
      <c r="AN29" s="90"/>
      <c r="AO29" s="56">
        <v>0</v>
      </c>
      <c r="AP29" s="90"/>
      <c r="AQ29" s="77"/>
      <c r="AR29" s="77"/>
      <c r="AS29" s="90">
        <v>-259</v>
      </c>
      <c r="AT29" s="189"/>
      <c r="AU29" s="74">
        <v>17</v>
      </c>
      <c r="AV29" s="74">
        <v>9</v>
      </c>
      <c r="AW29" s="74">
        <v>-8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2603285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4286403</v>
      </c>
      <c r="AM34" s="79"/>
      <c r="AN34" s="90"/>
      <c r="AO34" s="56">
        <v>77893</v>
      </c>
      <c r="AP34" s="90"/>
      <c r="AQ34" s="77"/>
      <c r="AR34" s="77"/>
      <c r="AS34" s="90">
        <v>486253</v>
      </c>
      <c r="AT34" s="189"/>
      <c r="AU34" s="74">
        <v>9055</v>
      </c>
      <c r="AV34" s="74">
        <v>10716</v>
      </c>
      <c r="AW34" s="74">
        <v>1661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594380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248514</v>
      </c>
      <c r="AM55" s="79"/>
      <c r="AN55" s="90"/>
      <c r="AO55" s="56">
        <v>-15012</v>
      </c>
      <c r="AP55" s="90"/>
      <c r="AQ55" s="77"/>
      <c r="AR55" s="77"/>
      <c r="AS55" s="90">
        <v>8342</v>
      </c>
      <c r="AT55" s="189"/>
      <c r="AU55" s="74">
        <v>750</v>
      </c>
      <c r="AV55" s="74">
        <v>621</v>
      </c>
      <c r="AW55" s="74">
        <v>-129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277630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164970</v>
      </c>
      <c r="AM56" s="82"/>
      <c r="AN56" s="91"/>
      <c r="AO56" s="51">
        <v>-14480</v>
      </c>
      <c r="AP56" s="91"/>
      <c r="AQ56" s="72"/>
      <c r="AR56" s="72"/>
      <c r="AS56" s="91">
        <v>7928</v>
      </c>
      <c r="AT56" s="189"/>
      <c r="AU56" s="80">
        <v>445</v>
      </c>
      <c r="AV56" s="80">
        <v>412</v>
      </c>
      <c r="AW56" s="80">
        <v>-33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9022</v>
      </c>
      <c r="AP57" s="89"/>
      <c r="AQ57" s="68"/>
      <c r="AR57" s="68"/>
      <c r="AS57" s="89">
        <v>2256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21910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10812</v>
      </c>
      <c r="AM63" s="79"/>
      <c r="AN63" s="90"/>
      <c r="AO63" s="56">
        <v>-9948</v>
      </c>
      <c r="AP63" s="90"/>
      <c r="AQ63" s="77"/>
      <c r="AR63" s="77"/>
      <c r="AS63" s="90">
        <v>-1533</v>
      </c>
      <c r="AT63" s="189"/>
      <c r="AU63" s="74">
        <v>26</v>
      </c>
      <c r="AV63" s="74">
        <v>27</v>
      </c>
      <c r="AW63" s="74">
        <v>1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846</v>
      </c>
      <c r="D76" s="308"/>
      <c r="E76" s="329">
        <v>3118872.8978281054</v>
      </c>
      <c r="F76" s="339">
        <v>646</v>
      </c>
      <c r="G76" s="308"/>
      <c r="H76" s="329">
        <v>327189.49731516524</v>
      </c>
      <c r="I76" s="339">
        <v>0</v>
      </c>
      <c r="J76" s="308"/>
      <c r="K76" s="329">
        <v>0</v>
      </c>
      <c r="L76" s="339">
        <v>62</v>
      </c>
      <c r="M76" s="308"/>
      <c r="N76" s="329">
        <v>215050.04782612305</v>
      </c>
      <c r="O76" s="339">
        <v>11</v>
      </c>
      <c r="P76" s="308"/>
      <c r="Q76" s="329">
        <v>16636.993812608624</v>
      </c>
      <c r="R76" s="340">
        <v>3677750</v>
      </c>
      <c r="S76" s="308">
        <v>312706</v>
      </c>
      <c r="T76" s="308">
        <v>-45213</v>
      </c>
      <c r="U76" s="341">
        <v>267493</v>
      </c>
      <c r="V76" s="340">
        <v>3945243</v>
      </c>
      <c r="W76" s="329">
        <v>-9864</v>
      </c>
      <c r="X76" s="340">
        <v>3935379</v>
      </c>
      <c r="Y76" s="329">
        <v>-12856</v>
      </c>
      <c r="Z76" s="340">
        <v>3922523</v>
      </c>
      <c r="AA76" s="308">
        <v>2445704</v>
      </c>
      <c r="AB76" s="308">
        <v>1476819</v>
      </c>
      <c r="AC76" s="340">
        <v>369205</v>
      </c>
      <c r="AD76" s="305">
        <v>3922523</v>
      </c>
      <c r="AE76" s="342">
        <v>5302</v>
      </c>
      <c r="AF76" s="343">
        <v>4305952</v>
      </c>
      <c r="AG76" s="339">
        <v>83</v>
      </c>
      <c r="AH76" s="342">
        <v>534629</v>
      </c>
      <c r="AI76" s="339">
        <v>-23</v>
      </c>
      <c r="AJ76" s="344">
        <v>-50872</v>
      </c>
      <c r="AK76" s="345">
        <v>483757</v>
      </c>
      <c r="AL76" s="343">
        <v>4789709</v>
      </c>
      <c r="AM76" s="346">
        <v>-11974</v>
      </c>
      <c r="AN76" s="343">
        <v>4777735</v>
      </c>
      <c r="AO76" s="329">
        <v>44740</v>
      </c>
      <c r="AP76" s="343">
        <v>4822475</v>
      </c>
      <c r="AQ76" s="344">
        <v>2789660</v>
      </c>
      <c r="AR76" s="344">
        <v>2032815</v>
      </c>
      <c r="AS76" s="343">
        <v>508204</v>
      </c>
      <c r="AT76" s="322"/>
      <c r="AU76" s="329">
        <v>10487</v>
      </c>
      <c r="AV76" s="329">
        <v>11974</v>
      </c>
      <c r="AW76" s="329">
        <v>1487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9735</v>
      </c>
      <c r="AA82" s="53">
        <v>6488</v>
      </c>
      <c r="AB82" s="237">
        <v>3247</v>
      </c>
      <c r="AC82" s="95">
        <v>812</v>
      </c>
      <c r="AD82" s="95">
        <v>9735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846</v>
      </c>
      <c r="D84" s="303"/>
      <c r="E84" s="321">
        <v>3118872.8978281054</v>
      </c>
      <c r="F84" s="304">
        <v>646</v>
      </c>
      <c r="G84" s="303"/>
      <c r="H84" s="321">
        <v>327189.49731516524</v>
      </c>
      <c r="I84" s="304">
        <v>0</v>
      </c>
      <c r="J84" s="303"/>
      <c r="K84" s="321">
        <v>0</v>
      </c>
      <c r="L84" s="304">
        <v>62</v>
      </c>
      <c r="M84" s="303"/>
      <c r="N84" s="321">
        <v>215050.04782612305</v>
      </c>
      <c r="O84" s="304">
        <v>11</v>
      </c>
      <c r="P84" s="303"/>
      <c r="Q84" s="321">
        <v>16636.993812608624</v>
      </c>
      <c r="R84" s="303">
        <v>3677750</v>
      </c>
      <c r="S84" s="303">
        <v>312706</v>
      </c>
      <c r="T84" s="303">
        <v>-45213</v>
      </c>
      <c r="U84" s="303">
        <v>267493</v>
      </c>
      <c r="V84" s="303">
        <v>3945243</v>
      </c>
      <c r="W84" s="303">
        <v>-9864</v>
      </c>
      <c r="X84" s="303">
        <v>3935379</v>
      </c>
      <c r="Y84" s="321">
        <v>-12856</v>
      </c>
      <c r="Z84" s="305">
        <v>3932258</v>
      </c>
      <c r="AA84" s="303">
        <v>2452192</v>
      </c>
      <c r="AB84" s="303">
        <v>1480066</v>
      </c>
      <c r="AC84" s="305">
        <v>370017</v>
      </c>
      <c r="AD84" s="305">
        <v>3932258</v>
      </c>
      <c r="AE84" s="242"/>
      <c r="AF84" s="303">
        <v>4305952</v>
      </c>
      <c r="AG84" s="304">
        <v>83</v>
      </c>
      <c r="AH84" s="242">
        <v>534629</v>
      </c>
      <c r="AI84" s="304">
        <v>-23</v>
      </c>
      <c r="AJ84" s="303">
        <v>-50872</v>
      </c>
      <c r="AK84" s="303">
        <v>483757</v>
      </c>
      <c r="AL84" s="303">
        <v>4789709</v>
      </c>
      <c r="AM84" s="303">
        <v>-11974</v>
      </c>
      <c r="AN84" s="303">
        <v>4777735</v>
      </c>
      <c r="AO84" s="303">
        <v>44740</v>
      </c>
      <c r="AP84" s="303">
        <v>4822475</v>
      </c>
      <c r="AQ84" s="303">
        <v>2789660</v>
      </c>
      <c r="AR84" s="303">
        <v>2032815</v>
      </c>
      <c r="AS84" s="303">
        <v>508204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2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4257812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635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78"/>
      <c r="B5" s="1178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51675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15366</v>
      </c>
      <c r="AM7" s="70"/>
      <c r="AN7" s="89"/>
      <c r="AO7" s="60">
        <v>0</v>
      </c>
      <c r="AP7" s="89"/>
      <c r="AQ7" s="68"/>
      <c r="AR7" s="68"/>
      <c r="AS7" s="89">
        <v>-1910</v>
      </c>
      <c r="AT7" s="189"/>
      <c r="AU7" s="65">
        <v>56</v>
      </c>
      <c r="AV7" s="65">
        <v>38</v>
      </c>
      <c r="AW7" s="65">
        <v>-18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13570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15124</v>
      </c>
      <c r="AM23" s="79"/>
      <c r="AN23" s="90"/>
      <c r="AO23" s="56">
        <v>0</v>
      </c>
      <c r="AP23" s="90"/>
      <c r="AQ23" s="77"/>
      <c r="AR23" s="77"/>
      <c r="AS23" s="90">
        <v>-53</v>
      </c>
      <c r="AT23" s="189"/>
      <c r="AU23" s="74">
        <v>58</v>
      </c>
      <c r="AV23" s="74">
        <v>38</v>
      </c>
      <c r="AW23" s="74">
        <v>-20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16474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3461</v>
      </c>
      <c r="AM29" s="79"/>
      <c r="AN29" s="90"/>
      <c r="AO29" s="56">
        <v>0</v>
      </c>
      <c r="AP29" s="90"/>
      <c r="AQ29" s="77"/>
      <c r="AR29" s="77"/>
      <c r="AS29" s="90">
        <v>-819</v>
      </c>
      <c r="AT29" s="189"/>
      <c r="AU29" s="74">
        <v>25</v>
      </c>
      <c r="AV29" s="74">
        <v>9</v>
      </c>
      <c r="AW29" s="74">
        <v>-16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1663754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3089196</v>
      </c>
      <c r="AM34" s="79"/>
      <c r="AN34" s="90"/>
      <c r="AO34" s="56">
        <v>0</v>
      </c>
      <c r="AP34" s="90"/>
      <c r="AQ34" s="77"/>
      <c r="AR34" s="77"/>
      <c r="AS34" s="90">
        <v>427858</v>
      </c>
      <c r="AT34" s="189"/>
      <c r="AU34" s="74">
        <v>5654</v>
      </c>
      <c r="AV34" s="74">
        <v>7723</v>
      </c>
      <c r="AW34" s="74">
        <v>2069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136497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71974</v>
      </c>
      <c r="AM55" s="79"/>
      <c r="AN55" s="90"/>
      <c r="AO55" s="56">
        <v>0</v>
      </c>
      <c r="AP55" s="90"/>
      <c r="AQ55" s="77"/>
      <c r="AR55" s="77"/>
      <c r="AS55" s="90">
        <v>11109</v>
      </c>
      <c r="AT55" s="189"/>
      <c r="AU55" s="74">
        <v>159</v>
      </c>
      <c r="AV55" s="74">
        <v>180</v>
      </c>
      <c r="AW55" s="74">
        <v>21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209438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124644</v>
      </c>
      <c r="AM56" s="82"/>
      <c r="AN56" s="91"/>
      <c r="AO56" s="51">
        <v>0</v>
      </c>
      <c r="AP56" s="91"/>
      <c r="AQ56" s="72"/>
      <c r="AR56" s="72"/>
      <c r="AS56" s="91">
        <v>9661</v>
      </c>
      <c r="AT56" s="189"/>
      <c r="AU56" s="80">
        <v>340</v>
      </c>
      <c r="AV56" s="80">
        <v>312</v>
      </c>
      <c r="AW56" s="80">
        <v>-28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1106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482</v>
      </c>
      <c r="D76" s="308"/>
      <c r="E76" s="329">
        <v>1735924.4061073738</v>
      </c>
      <c r="F76" s="339">
        <v>435</v>
      </c>
      <c r="G76" s="308"/>
      <c r="H76" s="329">
        <v>215697.41611640187</v>
      </c>
      <c r="I76" s="339">
        <v>9</v>
      </c>
      <c r="J76" s="308"/>
      <c r="K76" s="329">
        <v>1292.3472036913495</v>
      </c>
      <c r="L76" s="339">
        <v>42</v>
      </c>
      <c r="M76" s="308"/>
      <c r="N76" s="329">
        <v>138494.07988656961</v>
      </c>
      <c r="O76" s="339">
        <v>0</v>
      </c>
      <c r="P76" s="308"/>
      <c r="Q76" s="329">
        <v>0</v>
      </c>
      <c r="R76" s="340">
        <v>2091408</v>
      </c>
      <c r="S76" s="308">
        <v>595978</v>
      </c>
      <c r="T76" s="308">
        <v>-22891</v>
      </c>
      <c r="U76" s="341">
        <v>573087</v>
      </c>
      <c r="V76" s="340">
        <v>2664495</v>
      </c>
      <c r="W76" s="329">
        <v>-6663</v>
      </c>
      <c r="X76" s="340">
        <v>2657832</v>
      </c>
      <c r="Y76" s="329">
        <v>167555</v>
      </c>
      <c r="Z76" s="340">
        <v>2825387</v>
      </c>
      <c r="AA76" s="308">
        <v>1390786</v>
      </c>
      <c r="AB76" s="308">
        <v>1434601</v>
      </c>
      <c r="AC76" s="340">
        <v>358651</v>
      </c>
      <c r="AD76" s="305">
        <v>2825387</v>
      </c>
      <c r="AE76" s="342">
        <v>5302</v>
      </c>
      <c r="AF76" s="343">
        <v>2584044</v>
      </c>
      <c r="AG76" s="339">
        <v>134</v>
      </c>
      <c r="AH76" s="342">
        <v>788710</v>
      </c>
      <c r="AI76" s="339">
        <v>-17</v>
      </c>
      <c r="AJ76" s="344">
        <v>-52989</v>
      </c>
      <c r="AK76" s="345">
        <v>735721</v>
      </c>
      <c r="AL76" s="343">
        <v>3319765</v>
      </c>
      <c r="AM76" s="346">
        <v>-8300</v>
      </c>
      <c r="AN76" s="343">
        <v>3311465</v>
      </c>
      <c r="AO76" s="329">
        <v>0</v>
      </c>
      <c r="AP76" s="343">
        <v>3311465</v>
      </c>
      <c r="AQ76" s="344">
        <v>1523656</v>
      </c>
      <c r="AR76" s="344">
        <v>1787809</v>
      </c>
      <c r="AS76" s="343">
        <v>446952</v>
      </c>
      <c r="AT76" s="322"/>
      <c r="AU76" s="329">
        <v>6292</v>
      </c>
      <c r="AV76" s="329">
        <v>8300</v>
      </c>
      <c r="AW76" s="329">
        <v>2008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4484</v>
      </c>
      <c r="AA82" s="53">
        <v>2992</v>
      </c>
      <c r="AB82" s="237">
        <v>1492</v>
      </c>
      <c r="AC82" s="95">
        <v>373</v>
      </c>
      <c r="AD82" s="95">
        <v>4484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482</v>
      </c>
      <c r="D84" s="303"/>
      <c r="E84" s="321">
        <v>1735924.4061073738</v>
      </c>
      <c r="F84" s="304">
        <v>435</v>
      </c>
      <c r="G84" s="303"/>
      <c r="H84" s="321">
        <v>215697.41611640187</v>
      </c>
      <c r="I84" s="304">
        <v>9</v>
      </c>
      <c r="J84" s="303"/>
      <c r="K84" s="321">
        <v>1292.3472036913495</v>
      </c>
      <c r="L84" s="304">
        <v>42</v>
      </c>
      <c r="M84" s="303"/>
      <c r="N84" s="321">
        <v>138494.07988656961</v>
      </c>
      <c r="O84" s="304">
        <v>0</v>
      </c>
      <c r="P84" s="303"/>
      <c r="Q84" s="321">
        <v>0</v>
      </c>
      <c r="R84" s="303">
        <v>2091408</v>
      </c>
      <c r="S84" s="303">
        <v>595978</v>
      </c>
      <c r="T84" s="303">
        <v>-22891</v>
      </c>
      <c r="U84" s="303">
        <v>573087</v>
      </c>
      <c r="V84" s="303">
        <v>2664495</v>
      </c>
      <c r="W84" s="303">
        <v>-6663</v>
      </c>
      <c r="X84" s="303">
        <v>2657832</v>
      </c>
      <c r="Y84" s="321">
        <v>167555</v>
      </c>
      <c r="Z84" s="305">
        <v>2829871</v>
      </c>
      <c r="AA84" s="303">
        <v>1393778</v>
      </c>
      <c r="AB84" s="303">
        <v>1436093</v>
      </c>
      <c r="AC84" s="305">
        <v>359024</v>
      </c>
      <c r="AD84" s="305">
        <v>2829871</v>
      </c>
      <c r="AE84" s="242"/>
      <c r="AF84" s="303">
        <v>2584044</v>
      </c>
      <c r="AG84" s="304">
        <v>134</v>
      </c>
      <c r="AH84" s="242">
        <v>788710</v>
      </c>
      <c r="AI84" s="304">
        <v>-17</v>
      </c>
      <c r="AJ84" s="303">
        <v>-52989</v>
      </c>
      <c r="AK84" s="303">
        <v>735721</v>
      </c>
      <c r="AL84" s="303">
        <v>3319765</v>
      </c>
      <c r="AM84" s="303">
        <v>-8300</v>
      </c>
      <c r="AN84" s="303">
        <v>3311465</v>
      </c>
      <c r="AO84" s="303">
        <v>0</v>
      </c>
      <c r="AP84" s="303">
        <v>3311465</v>
      </c>
      <c r="AQ84" s="303">
        <v>1523656</v>
      </c>
      <c r="AR84" s="303">
        <v>1787809</v>
      </c>
      <c r="AS84" s="303">
        <v>446952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0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71" t="s">
        <v>583</v>
      </c>
      <c r="B1" s="1771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71"/>
      <c r="B2" s="1771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71"/>
      <c r="B3" s="1771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440"/>
      <c r="B4" s="441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40754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20032</v>
      </c>
      <c r="AM38" s="79"/>
      <c r="AN38" s="90"/>
      <c r="AO38" s="56">
        <v>0</v>
      </c>
      <c r="AP38" s="90"/>
      <c r="AQ38" s="77"/>
      <c r="AR38" s="77"/>
      <c r="AS38" s="90">
        <v>1692</v>
      </c>
      <c r="AT38" s="189"/>
      <c r="AU38" s="74">
        <v>46</v>
      </c>
      <c r="AV38" s="74">
        <v>50</v>
      </c>
      <c r="AW38" s="74">
        <v>4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24049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16264</v>
      </c>
      <c r="AM52" s="70"/>
      <c r="AN52" s="89"/>
      <c r="AO52" s="60">
        <v>0</v>
      </c>
      <c r="AP52" s="89"/>
      <c r="AQ52" s="68"/>
      <c r="AR52" s="68"/>
      <c r="AS52" s="89">
        <v>2067</v>
      </c>
      <c r="AT52" s="189"/>
      <c r="AU52" s="65">
        <v>30</v>
      </c>
      <c r="AV52" s="65">
        <v>41</v>
      </c>
      <c r="AW52" s="65">
        <v>11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8578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8945</v>
      </c>
      <c r="AM58" s="79"/>
      <c r="AN58" s="90"/>
      <c r="AO58" s="56">
        <v>0</v>
      </c>
      <c r="AP58" s="90"/>
      <c r="AQ58" s="77"/>
      <c r="AR58" s="77"/>
      <c r="AS58" s="90">
        <v>1246</v>
      </c>
      <c r="AT58" s="189"/>
      <c r="AU58" s="74">
        <v>15</v>
      </c>
      <c r="AV58" s="74">
        <v>22</v>
      </c>
      <c r="AW58" s="74">
        <v>7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1725756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757235</v>
      </c>
      <c r="AM59" s="79"/>
      <c r="AN59" s="90"/>
      <c r="AO59" s="56">
        <v>-357</v>
      </c>
      <c r="AP59" s="90"/>
      <c r="AQ59" s="77"/>
      <c r="AR59" s="77"/>
      <c r="AS59" s="90">
        <v>55580</v>
      </c>
      <c r="AT59" s="189"/>
      <c r="AU59" s="74">
        <v>2063</v>
      </c>
      <c r="AV59" s="74">
        <v>1893</v>
      </c>
      <c r="AW59" s="74">
        <v>-170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3062</v>
      </c>
      <c r="AM65" s="79"/>
      <c r="AN65" s="90"/>
      <c r="AO65" s="56">
        <v>0</v>
      </c>
      <c r="AP65" s="90"/>
      <c r="AQ65" s="77"/>
      <c r="AR65" s="77"/>
      <c r="AS65" s="90">
        <v>516</v>
      </c>
      <c r="AT65" s="189"/>
      <c r="AU65" s="74">
        <v>0</v>
      </c>
      <c r="AV65" s="74">
        <v>8</v>
      </c>
      <c r="AW65" s="74">
        <v>8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321</v>
      </c>
      <c r="D76" s="308"/>
      <c r="E76" s="329">
        <v>1507382.9724232941</v>
      </c>
      <c r="F76" s="339">
        <v>235</v>
      </c>
      <c r="G76" s="308"/>
      <c r="H76" s="329">
        <v>156314.25245034689</v>
      </c>
      <c r="I76" s="339">
        <v>51</v>
      </c>
      <c r="J76" s="308"/>
      <c r="K76" s="329">
        <v>9226.2468202824894</v>
      </c>
      <c r="L76" s="339">
        <v>28</v>
      </c>
      <c r="M76" s="308"/>
      <c r="N76" s="329">
        <v>126212.47961439032</v>
      </c>
      <c r="O76" s="339">
        <v>0</v>
      </c>
      <c r="P76" s="308"/>
      <c r="Q76" s="329">
        <v>0</v>
      </c>
      <c r="R76" s="340">
        <v>1799137</v>
      </c>
      <c r="S76" s="308">
        <v>-115832</v>
      </c>
      <c r="T76" s="308">
        <v>-43128</v>
      </c>
      <c r="U76" s="341">
        <v>-158960</v>
      </c>
      <c r="V76" s="340">
        <v>1640177</v>
      </c>
      <c r="W76" s="329">
        <v>-4101</v>
      </c>
      <c r="X76" s="340">
        <v>1636076</v>
      </c>
      <c r="Y76" s="329">
        <v>465</v>
      </c>
      <c r="Z76" s="340">
        <v>1636541</v>
      </c>
      <c r="AA76" s="308">
        <v>1154634</v>
      </c>
      <c r="AB76" s="308">
        <v>481907</v>
      </c>
      <c r="AC76" s="340">
        <v>120477</v>
      </c>
      <c r="AD76" s="305">
        <v>1636541</v>
      </c>
      <c r="AE76" s="342">
        <v>5302</v>
      </c>
      <c r="AF76" s="343">
        <v>867698</v>
      </c>
      <c r="AG76" s="339">
        <v>-14</v>
      </c>
      <c r="AH76" s="342">
        <v>-39997</v>
      </c>
      <c r="AI76" s="339">
        <v>-18</v>
      </c>
      <c r="AJ76" s="344">
        <v>-22163</v>
      </c>
      <c r="AK76" s="345">
        <v>-62160</v>
      </c>
      <c r="AL76" s="343">
        <v>805538</v>
      </c>
      <c r="AM76" s="346">
        <v>-2014</v>
      </c>
      <c r="AN76" s="343">
        <v>803524</v>
      </c>
      <c r="AO76" s="329">
        <v>-357</v>
      </c>
      <c r="AP76" s="343">
        <v>803167</v>
      </c>
      <c r="AQ76" s="344">
        <v>558766</v>
      </c>
      <c r="AR76" s="344">
        <v>244401</v>
      </c>
      <c r="AS76" s="343">
        <v>61101</v>
      </c>
      <c r="AT76" s="322"/>
      <c r="AU76" s="329">
        <v>2154</v>
      </c>
      <c r="AV76" s="329">
        <v>2014</v>
      </c>
      <c r="AW76" s="329">
        <v>-140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1003</v>
      </c>
      <c r="AA82" s="53">
        <v>670</v>
      </c>
      <c r="AB82" s="237">
        <v>333</v>
      </c>
      <c r="AC82" s="95">
        <v>83</v>
      </c>
      <c r="AD82" s="95">
        <v>1003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321</v>
      </c>
      <c r="D84" s="303"/>
      <c r="E84" s="321">
        <v>1507382.9724232941</v>
      </c>
      <c r="F84" s="304">
        <v>235</v>
      </c>
      <c r="G84" s="303"/>
      <c r="H84" s="321">
        <v>156314.25245034689</v>
      </c>
      <c r="I84" s="304">
        <v>51</v>
      </c>
      <c r="J84" s="303"/>
      <c r="K84" s="321">
        <v>9226.2468202824894</v>
      </c>
      <c r="L84" s="304">
        <v>28</v>
      </c>
      <c r="M84" s="303"/>
      <c r="N84" s="321">
        <v>126212.47961439032</v>
      </c>
      <c r="O84" s="304">
        <v>0</v>
      </c>
      <c r="P84" s="303"/>
      <c r="Q84" s="321">
        <v>0</v>
      </c>
      <c r="R84" s="303">
        <v>1799137</v>
      </c>
      <c r="S84" s="303">
        <v>-115832</v>
      </c>
      <c r="T84" s="303">
        <v>-43128</v>
      </c>
      <c r="U84" s="303">
        <v>-158960</v>
      </c>
      <c r="V84" s="303">
        <v>1640177</v>
      </c>
      <c r="W84" s="303">
        <v>-4101</v>
      </c>
      <c r="X84" s="303">
        <v>1636076</v>
      </c>
      <c r="Y84" s="321">
        <v>465</v>
      </c>
      <c r="Z84" s="305">
        <v>1637544</v>
      </c>
      <c r="AA84" s="303">
        <v>1155304</v>
      </c>
      <c r="AB84" s="303">
        <v>482240</v>
      </c>
      <c r="AC84" s="305">
        <v>120560</v>
      </c>
      <c r="AD84" s="305">
        <v>1637544</v>
      </c>
      <c r="AE84" s="242"/>
      <c r="AF84" s="303">
        <v>867698</v>
      </c>
      <c r="AG84" s="304">
        <v>-14</v>
      </c>
      <c r="AH84" s="242">
        <v>-39997</v>
      </c>
      <c r="AI84" s="304">
        <v>-18</v>
      </c>
      <c r="AJ84" s="303">
        <v>-22163</v>
      </c>
      <c r="AK84" s="303">
        <v>-62160</v>
      </c>
      <c r="AL84" s="303">
        <v>805538</v>
      </c>
      <c r="AM84" s="303">
        <v>-2014</v>
      </c>
      <c r="AN84" s="303">
        <v>803524</v>
      </c>
      <c r="AO84" s="303">
        <v>-357</v>
      </c>
      <c r="AP84" s="303">
        <v>803167</v>
      </c>
      <c r="AQ84" s="303">
        <v>558766</v>
      </c>
      <c r="AR84" s="303">
        <v>244401</v>
      </c>
      <c r="AS84" s="303">
        <v>61101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651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440"/>
      <c r="B4" s="441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3742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-105</v>
      </c>
      <c r="AT9" s="189"/>
      <c r="AU9" s="74">
        <v>16</v>
      </c>
      <c r="AV9" s="74">
        <v>0</v>
      </c>
      <c r="AW9" s="74">
        <v>-16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1023338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3671351</v>
      </c>
      <c r="AM23" s="79"/>
      <c r="AN23" s="90"/>
      <c r="AO23" s="56">
        <v>-3654</v>
      </c>
      <c r="AP23" s="90"/>
      <c r="AQ23" s="77"/>
      <c r="AR23" s="77"/>
      <c r="AS23" s="90">
        <v>285567</v>
      </c>
      <c r="AT23" s="189"/>
      <c r="AU23" s="74">
        <v>4984</v>
      </c>
      <c r="AV23" s="74">
        <v>9178</v>
      </c>
      <c r="AW23" s="74">
        <v>4194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16346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8013</v>
      </c>
      <c r="AM38" s="79"/>
      <c r="AN38" s="90"/>
      <c r="AO38" s="56">
        <v>1271</v>
      </c>
      <c r="AP38" s="90"/>
      <c r="AQ38" s="77"/>
      <c r="AR38" s="77"/>
      <c r="AS38" s="90">
        <v>784</v>
      </c>
      <c r="AT38" s="189"/>
      <c r="AU38" s="74">
        <v>20</v>
      </c>
      <c r="AV38" s="74">
        <v>20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2026</v>
      </c>
      <c r="AM46" s="82"/>
      <c r="AN46" s="91"/>
      <c r="AO46" s="51">
        <v>0</v>
      </c>
      <c r="AP46" s="91"/>
      <c r="AQ46" s="72"/>
      <c r="AR46" s="72"/>
      <c r="AS46" s="91">
        <v>-95</v>
      </c>
      <c r="AT46" s="189"/>
      <c r="AU46" s="80">
        <v>0</v>
      </c>
      <c r="AV46" s="80">
        <v>5</v>
      </c>
      <c r="AW46" s="80">
        <v>5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6372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15039</v>
      </c>
      <c r="AM67" s="70"/>
      <c r="AN67" s="89"/>
      <c r="AO67" s="60">
        <v>0</v>
      </c>
      <c r="AP67" s="89"/>
      <c r="AQ67" s="68"/>
      <c r="AR67" s="68"/>
      <c r="AS67" s="89">
        <v>1999</v>
      </c>
      <c r="AT67" s="189"/>
      <c r="AU67" s="65">
        <v>48</v>
      </c>
      <c r="AV67" s="65">
        <v>38</v>
      </c>
      <c r="AW67" s="65">
        <v>-10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2892</v>
      </c>
      <c r="AM73" s="79"/>
      <c r="AN73" s="90"/>
      <c r="AO73" s="56">
        <v>0</v>
      </c>
      <c r="AP73" s="90"/>
      <c r="AQ73" s="77"/>
      <c r="AR73" s="77"/>
      <c r="AS73" s="90">
        <v>721</v>
      </c>
      <c r="AT73" s="189"/>
      <c r="AU73" s="84">
        <v>0</v>
      </c>
      <c r="AV73" s="84">
        <v>7</v>
      </c>
      <c r="AW73" s="84">
        <v>7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92196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58980</v>
      </c>
      <c r="AM74" s="79"/>
      <c r="AN74" s="90"/>
      <c r="AO74" s="56">
        <v>0</v>
      </c>
      <c r="AP74" s="90"/>
      <c r="AQ74" s="77"/>
      <c r="AR74" s="77"/>
      <c r="AS74" s="90">
        <v>12387</v>
      </c>
      <c r="AT74" s="189"/>
      <c r="AU74" s="84">
        <v>98</v>
      </c>
      <c r="AV74" s="84">
        <v>147</v>
      </c>
      <c r="AW74" s="84">
        <v>49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46040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26523</v>
      </c>
      <c r="AM75" s="79"/>
      <c r="AN75" s="90"/>
      <c r="AO75" s="56">
        <v>0</v>
      </c>
      <c r="AP75" s="90"/>
      <c r="AQ75" s="77"/>
      <c r="AR75" s="77"/>
      <c r="AS75" s="90">
        <v>4530</v>
      </c>
      <c r="AT75" s="189"/>
      <c r="AU75" s="83">
        <v>57</v>
      </c>
      <c r="AV75" s="83">
        <v>66</v>
      </c>
      <c r="AW75" s="83">
        <v>9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286</v>
      </c>
      <c r="D76" s="308"/>
      <c r="E76" s="329">
        <v>964997.95049598673</v>
      </c>
      <c r="F76" s="339">
        <v>231</v>
      </c>
      <c r="G76" s="308"/>
      <c r="H76" s="329">
        <v>98704.167353273122</v>
      </c>
      <c r="I76" s="339">
        <v>0</v>
      </c>
      <c r="J76" s="308"/>
      <c r="K76" s="329">
        <v>0</v>
      </c>
      <c r="L76" s="339">
        <v>41</v>
      </c>
      <c r="M76" s="308"/>
      <c r="N76" s="329">
        <v>119367.05762634633</v>
      </c>
      <c r="O76" s="339">
        <v>3</v>
      </c>
      <c r="P76" s="308"/>
      <c r="Q76" s="329">
        <v>4964.5628182501105</v>
      </c>
      <c r="R76" s="340">
        <v>1188034</v>
      </c>
      <c r="S76" s="308">
        <v>908300</v>
      </c>
      <c r="T76" s="308">
        <v>-4201</v>
      </c>
      <c r="U76" s="341">
        <v>904099</v>
      </c>
      <c r="V76" s="340">
        <v>2092133</v>
      </c>
      <c r="W76" s="329">
        <v>-5231</v>
      </c>
      <c r="X76" s="340">
        <v>2086902</v>
      </c>
      <c r="Y76" s="329">
        <v>1008</v>
      </c>
      <c r="Z76" s="340">
        <v>2087910</v>
      </c>
      <c r="AA76" s="308">
        <v>1347758</v>
      </c>
      <c r="AB76" s="308">
        <v>740152</v>
      </c>
      <c r="AC76" s="340">
        <v>185039</v>
      </c>
      <c r="AD76" s="305">
        <v>2087910</v>
      </c>
      <c r="AE76" s="342">
        <v>5302</v>
      </c>
      <c r="AF76" s="343">
        <v>2064380</v>
      </c>
      <c r="AG76" s="339">
        <v>237</v>
      </c>
      <c r="AH76" s="342">
        <v>1786768</v>
      </c>
      <c r="AI76" s="339">
        <v>-10</v>
      </c>
      <c r="AJ76" s="344">
        <v>-66324</v>
      </c>
      <c r="AK76" s="345">
        <v>1720444</v>
      </c>
      <c r="AL76" s="343">
        <v>3784824</v>
      </c>
      <c r="AM76" s="346">
        <v>-9461</v>
      </c>
      <c r="AN76" s="343">
        <v>3775363</v>
      </c>
      <c r="AO76" s="329">
        <v>-2383</v>
      </c>
      <c r="AP76" s="343">
        <v>3772980</v>
      </c>
      <c r="AQ76" s="344">
        <v>2549826</v>
      </c>
      <c r="AR76" s="344">
        <v>1223154</v>
      </c>
      <c r="AS76" s="343">
        <v>305788</v>
      </c>
      <c r="AT76" s="322"/>
      <c r="AU76" s="329">
        <v>5223</v>
      </c>
      <c r="AV76" s="329">
        <v>9461</v>
      </c>
      <c r="AW76" s="329">
        <v>4238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0</v>
      </c>
      <c r="AA82" s="53">
        <v>0</v>
      </c>
      <c r="AB82" s="237">
        <v>0</v>
      </c>
      <c r="AC82" s="95">
        <v>0</v>
      </c>
      <c r="AD82" s="95">
        <v>0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286</v>
      </c>
      <c r="D84" s="303"/>
      <c r="E84" s="321">
        <v>964997.95049598673</v>
      </c>
      <c r="F84" s="304">
        <v>231</v>
      </c>
      <c r="G84" s="303"/>
      <c r="H84" s="321">
        <v>98704.167353273122</v>
      </c>
      <c r="I84" s="304">
        <v>0</v>
      </c>
      <c r="J84" s="303"/>
      <c r="K84" s="321">
        <v>0</v>
      </c>
      <c r="L84" s="304">
        <v>41</v>
      </c>
      <c r="M84" s="303"/>
      <c r="N84" s="321">
        <v>119367.05762634633</v>
      </c>
      <c r="O84" s="304">
        <v>3</v>
      </c>
      <c r="P84" s="303"/>
      <c r="Q84" s="321">
        <v>4964.5628182501105</v>
      </c>
      <c r="R84" s="303">
        <v>1188034</v>
      </c>
      <c r="S84" s="303">
        <v>908300</v>
      </c>
      <c r="T84" s="303">
        <v>-4201</v>
      </c>
      <c r="U84" s="303">
        <v>904099</v>
      </c>
      <c r="V84" s="303">
        <v>2092133</v>
      </c>
      <c r="W84" s="303">
        <v>-5231</v>
      </c>
      <c r="X84" s="303">
        <v>2086902</v>
      </c>
      <c r="Y84" s="321">
        <v>1008</v>
      </c>
      <c r="Z84" s="305">
        <v>2087910</v>
      </c>
      <c r="AA84" s="303">
        <v>1347758</v>
      </c>
      <c r="AB84" s="303">
        <v>740152</v>
      </c>
      <c r="AC84" s="305">
        <v>185039</v>
      </c>
      <c r="AD84" s="305">
        <v>2087910</v>
      </c>
      <c r="AE84" s="242"/>
      <c r="AF84" s="303">
        <v>2064380</v>
      </c>
      <c r="AG84" s="304">
        <v>237</v>
      </c>
      <c r="AH84" s="242">
        <v>1786768</v>
      </c>
      <c r="AI84" s="304">
        <v>-10</v>
      </c>
      <c r="AJ84" s="303">
        <v>-66324</v>
      </c>
      <c r="AK84" s="303">
        <v>1720444</v>
      </c>
      <c r="AL84" s="303">
        <v>3784824</v>
      </c>
      <c r="AM84" s="303">
        <v>-9461</v>
      </c>
      <c r="AN84" s="303">
        <v>3775363</v>
      </c>
      <c r="AO84" s="303">
        <v>-2383</v>
      </c>
      <c r="AP84" s="303">
        <v>3772980</v>
      </c>
      <c r="AQ84" s="303">
        <v>2549826</v>
      </c>
      <c r="AR84" s="303">
        <v>1223154</v>
      </c>
      <c r="AS84" s="303">
        <v>305788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2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K123"/>
  <sheetViews>
    <sheetView view="pageBreakPreview" zoomScale="90" zoomScaleNormal="100" zoomScaleSheetLayoutView="90" workbookViewId="0">
      <pane xSplit="3" ySplit="3" topLeftCell="D58" activePane="bottomRight" state="frozen"/>
      <selection activeCell="F86" sqref="F86"/>
      <selection pane="topRight" activeCell="F86" sqref="F86"/>
      <selection pane="bottomLeft" activeCell="F86" sqref="F86"/>
      <selection pane="bottomRight" activeCell="D4" sqref="D4"/>
    </sheetView>
  </sheetViews>
  <sheetFormatPr defaultColWidth="9.140625" defaultRowHeight="12.75" x14ac:dyDescent="0.2"/>
  <cols>
    <col min="1" max="1" width="4.28515625" style="108" customWidth="1"/>
    <col min="2" max="2" width="4.5703125" style="108" customWidth="1"/>
    <col min="3" max="3" width="57.85546875" style="108" bestFit="1" customWidth="1"/>
    <col min="4" max="4" width="13.85546875" style="188" bestFit="1" customWidth="1"/>
    <col min="5" max="5" width="15.42578125" style="108" bestFit="1" customWidth="1"/>
    <col min="6" max="6" width="15.7109375" style="108" customWidth="1"/>
    <col min="7" max="7" width="14.42578125" style="108" bestFit="1" customWidth="1"/>
    <col min="8" max="8" width="10.7109375" style="108" customWidth="1"/>
    <col min="9" max="9" width="14.42578125" style="108" bestFit="1" customWidth="1"/>
    <col min="10" max="10" width="15.42578125" style="108" bestFit="1" customWidth="1"/>
    <col min="11" max="11" width="14.5703125" style="108" bestFit="1" customWidth="1"/>
    <col min="12" max="16384" width="9.140625" style="108"/>
  </cols>
  <sheetData>
    <row r="1" spans="1:11" ht="35.25" customHeight="1" x14ac:dyDescent="0.2">
      <c r="A1" s="1597" t="s">
        <v>1265</v>
      </c>
      <c r="B1" s="1598"/>
      <c r="C1" s="1598"/>
      <c r="D1" s="1598"/>
      <c r="E1" s="1598"/>
      <c r="F1" s="1598"/>
      <c r="G1" s="1598"/>
      <c r="H1" s="1598"/>
      <c r="I1" s="1351"/>
    </row>
    <row r="2" spans="1:11" s="110" customFormat="1" ht="27" customHeight="1" thickBot="1" x14ac:dyDescent="0.25">
      <c r="A2" s="1599" t="s">
        <v>386</v>
      </c>
      <c r="B2" s="1599"/>
      <c r="C2" s="1599"/>
      <c r="D2" s="1599"/>
      <c r="E2" s="1599"/>
      <c r="F2" s="1599"/>
      <c r="G2" s="1599"/>
      <c r="H2" s="1599"/>
      <c r="I2" s="1352"/>
      <c r="J2" s="891">
        <f>'6_Local Deduct Calc'!I78</f>
        <v>0.65</v>
      </c>
    </row>
    <row r="3" spans="1:11" s="112" customFormat="1" ht="68.25" customHeight="1" thickTop="1" thickBot="1" x14ac:dyDescent="0.25">
      <c r="A3" s="1600" t="s">
        <v>88</v>
      </c>
      <c r="B3" s="1601"/>
      <c r="C3" s="1602"/>
      <c r="D3" s="140" t="s">
        <v>385</v>
      </c>
      <c r="E3" s="140" t="s">
        <v>1267</v>
      </c>
      <c r="F3" s="140" t="s">
        <v>1526</v>
      </c>
      <c r="G3" s="844" t="s">
        <v>369</v>
      </c>
      <c r="H3" s="141" t="s">
        <v>2</v>
      </c>
      <c r="I3" s="140" t="s">
        <v>1686</v>
      </c>
    </row>
    <row r="4" spans="1:11" s="144" customFormat="1" ht="22.5" customHeight="1" x14ac:dyDescent="0.2">
      <c r="A4" s="142" t="s">
        <v>80</v>
      </c>
      <c r="B4" s="1607" t="s">
        <v>304</v>
      </c>
      <c r="C4" s="1608"/>
      <c r="D4" s="143" t="s">
        <v>258</v>
      </c>
      <c r="E4" s="139">
        <v>966762.52632999991</v>
      </c>
      <c r="F4" s="139">
        <f>SUM(F5:F10)</f>
        <v>969988.29492000001</v>
      </c>
      <c r="G4" s="139">
        <f>F4-E4</f>
        <v>3225.7685900001088</v>
      </c>
      <c r="H4" s="132">
        <f>G4/E4</f>
        <v>3.3366711081010683E-3</v>
      </c>
      <c r="I4" s="139"/>
      <c r="J4" s="139">
        <v>969988.29492000001</v>
      </c>
      <c r="K4" s="1321">
        <f>F4-J4</f>
        <v>0</v>
      </c>
    </row>
    <row r="5" spans="1:11" s="144" customFormat="1" ht="21.75" customHeight="1" x14ac:dyDescent="0.2">
      <c r="A5" s="142"/>
      <c r="B5" s="145" t="s">
        <v>73</v>
      </c>
      <c r="C5" s="146" t="s">
        <v>769</v>
      </c>
      <c r="D5" s="147" t="s">
        <v>259</v>
      </c>
      <c r="E5" s="114">
        <v>684500</v>
      </c>
      <c r="F5" s="114">
        <f>'3_Levels 1&amp;2'!C76</f>
        <v>683967</v>
      </c>
      <c r="G5" s="124">
        <f t="shared" ref="G5:G15" si="0">F5-E5</f>
        <v>-533</v>
      </c>
      <c r="H5" s="132">
        <f t="shared" ref="H5:H15" si="1">G5/E5</f>
        <v>-7.786705624543462E-4</v>
      </c>
      <c r="I5" s="114"/>
      <c r="J5" s="114">
        <v>683967</v>
      </c>
      <c r="K5" s="1321">
        <f t="shared" ref="K5:K57" si="2">F5-J5</f>
        <v>0</v>
      </c>
    </row>
    <row r="6" spans="1:11" s="144" customFormat="1" ht="21.75" customHeight="1" x14ac:dyDescent="0.2">
      <c r="A6" s="142"/>
      <c r="B6" s="148" t="s">
        <v>74</v>
      </c>
      <c r="C6" s="149" t="s">
        <v>1257</v>
      </c>
      <c r="D6" s="150" t="s">
        <v>260</v>
      </c>
      <c r="E6" s="115">
        <v>103825.47999999998</v>
      </c>
      <c r="F6" s="115">
        <f>'3_Levels 1&amp;2'!E76</f>
        <v>103934.82</v>
      </c>
      <c r="G6" s="125">
        <f t="shared" si="0"/>
        <v>109.34000000002561</v>
      </c>
      <c r="H6" s="132">
        <f t="shared" si="1"/>
        <v>1.0531133590716425E-3</v>
      </c>
      <c r="I6" s="115"/>
      <c r="J6" s="115">
        <v>103934.82</v>
      </c>
      <c r="K6" s="1321">
        <f t="shared" si="2"/>
        <v>0</v>
      </c>
    </row>
    <row r="7" spans="1:11" s="144" customFormat="1" ht="21.75" customHeight="1" x14ac:dyDescent="0.2">
      <c r="A7" s="142"/>
      <c r="B7" s="148" t="s">
        <v>75</v>
      </c>
      <c r="C7" s="149" t="s">
        <v>329</v>
      </c>
      <c r="D7" s="150" t="s">
        <v>261</v>
      </c>
      <c r="E7" s="115">
        <v>17762.07</v>
      </c>
      <c r="F7" s="115">
        <f>'3_Levels 1&amp;2'!G76</f>
        <v>17874.330000000002</v>
      </c>
      <c r="G7" s="125">
        <f t="shared" si="0"/>
        <v>112.26000000000204</v>
      </c>
      <c r="H7" s="132">
        <f t="shared" si="1"/>
        <v>6.3202092999296838E-3</v>
      </c>
      <c r="I7" s="115"/>
      <c r="J7" s="115">
        <v>17874.330000000002</v>
      </c>
      <c r="K7" s="1321">
        <f t="shared" si="2"/>
        <v>0</v>
      </c>
    </row>
    <row r="8" spans="1:11" s="144" customFormat="1" ht="21.75" customHeight="1" x14ac:dyDescent="0.2">
      <c r="A8" s="142"/>
      <c r="B8" s="151" t="s">
        <v>76</v>
      </c>
      <c r="C8" s="149" t="s">
        <v>420</v>
      </c>
      <c r="D8" s="150" t="s">
        <v>262</v>
      </c>
      <c r="E8" s="115">
        <v>129964.5</v>
      </c>
      <c r="F8" s="115">
        <f>'3_Levels 1&amp;2'!I76</f>
        <v>133795.5</v>
      </c>
      <c r="G8" s="125">
        <f t="shared" si="0"/>
        <v>3831</v>
      </c>
      <c r="H8" s="132">
        <f t="shared" si="1"/>
        <v>2.9477280334245119E-2</v>
      </c>
      <c r="I8" s="115"/>
      <c r="J8" s="115">
        <v>133795.5</v>
      </c>
      <c r="K8" s="1321">
        <f t="shared" si="2"/>
        <v>0</v>
      </c>
    </row>
    <row r="9" spans="1:11" s="144" customFormat="1" ht="21.75" customHeight="1" x14ac:dyDescent="0.2">
      <c r="A9" s="142"/>
      <c r="B9" s="148" t="s">
        <v>78</v>
      </c>
      <c r="C9" s="149" t="s">
        <v>302</v>
      </c>
      <c r="D9" s="150" t="s">
        <v>449</v>
      </c>
      <c r="E9" s="115">
        <v>17532.599999999995</v>
      </c>
      <c r="F9" s="115">
        <f>'3_Levels 1&amp;2'!K76</f>
        <v>17257.199999999997</v>
      </c>
      <c r="G9" s="125">
        <f t="shared" si="0"/>
        <v>-275.39999999999782</v>
      </c>
      <c r="H9" s="132">
        <f t="shared" si="1"/>
        <v>-1.5707881318229922E-2</v>
      </c>
      <c r="I9" s="115"/>
      <c r="J9" s="115">
        <v>17257.199999999997</v>
      </c>
      <c r="K9" s="1321">
        <f t="shared" si="2"/>
        <v>0</v>
      </c>
    </row>
    <row r="10" spans="1:11" s="144" customFormat="1" ht="21.75" customHeight="1" thickBot="1" x14ac:dyDescent="0.25">
      <c r="A10" s="152"/>
      <c r="B10" s="153" t="s">
        <v>89</v>
      </c>
      <c r="C10" s="154" t="s">
        <v>303</v>
      </c>
      <c r="D10" s="155" t="s">
        <v>263</v>
      </c>
      <c r="E10" s="116">
        <v>13177.876330000001</v>
      </c>
      <c r="F10" s="116">
        <f>'3_Levels 1&amp;2'!N76</f>
        <v>13159.44492</v>
      </c>
      <c r="G10" s="126">
        <f t="shared" si="0"/>
        <v>-18.431410000001051</v>
      </c>
      <c r="H10" s="133">
        <f t="shared" si="1"/>
        <v>-1.3986631486320111E-3</v>
      </c>
      <c r="I10" s="116"/>
      <c r="J10" s="116">
        <v>13159.44492</v>
      </c>
      <c r="K10" s="1321">
        <f t="shared" si="2"/>
        <v>0</v>
      </c>
    </row>
    <row r="11" spans="1:11" s="144" customFormat="1" ht="24.75" customHeight="1" thickBot="1" x14ac:dyDescent="0.25">
      <c r="A11" s="152" t="s">
        <v>81</v>
      </c>
      <c r="B11" s="156" t="s">
        <v>310</v>
      </c>
      <c r="C11" s="154"/>
      <c r="D11" s="113" t="s">
        <v>257</v>
      </c>
      <c r="E11" s="117">
        <v>3961</v>
      </c>
      <c r="F11" s="117">
        <f>'3_Levels 1&amp;2'!Q1</f>
        <v>3961</v>
      </c>
      <c r="G11" s="117">
        <f t="shared" si="0"/>
        <v>0</v>
      </c>
      <c r="H11" s="134">
        <f t="shared" si="1"/>
        <v>0</v>
      </c>
      <c r="I11" s="117"/>
      <c r="J11" s="117">
        <v>3961</v>
      </c>
      <c r="K11" s="1321">
        <f t="shared" si="2"/>
        <v>0</v>
      </c>
    </row>
    <row r="12" spans="1:11" s="144" customFormat="1" ht="18.75" customHeight="1" x14ac:dyDescent="0.2">
      <c r="A12" s="142" t="s">
        <v>82</v>
      </c>
      <c r="B12" s="157" t="s">
        <v>305</v>
      </c>
      <c r="C12" s="158"/>
      <c r="D12" s="159" t="s">
        <v>325</v>
      </c>
      <c r="E12" s="118">
        <v>3829346364</v>
      </c>
      <c r="F12" s="118">
        <f>'3_Levels 1&amp;2'!R76</f>
        <v>3842123635</v>
      </c>
      <c r="G12" s="127">
        <f t="shared" si="0"/>
        <v>12777271</v>
      </c>
      <c r="H12" s="132">
        <f t="shared" si="1"/>
        <v>3.3366715322803325E-3</v>
      </c>
      <c r="I12" s="118"/>
      <c r="J12" s="118">
        <v>3842123635</v>
      </c>
      <c r="K12" s="1321">
        <f t="shared" si="2"/>
        <v>0</v>
      </c>
    </row>
    <row r="13" spans="1:11" s="144" customFormat="1" ht="21.75" customHeight="1" x14ac:dyDescent="0.2">
      <c r="A13" s="845"/>
      <c r="B13" s="846" t="s">
        <v>73</v>
      </c>
      <c r="C13" s="847" t="s">
        <v>306</v>
      </c>
      <c r="D13" s="848" t="s">
        <v>349</v>
      </c>
      <c r="E13" s="849">
        <v>2489028228.5</v>
      </c>
      <c r="F13" s="849">
        <f>'3_Levels 1&amp;2'!U76</f>
        <v>2497199127</v>
      </c>
      <c r="G13" s="850">
        <f t="shared" si="0"/>
        <v>8170898.5</v>
      </c>
      <c r="H13" s="851">
        <f t="shared" si="1"/>
        <v>3.2827665055948961E-3</v>
      </c>
      <c r="I13" s="849"/>
      <c r="J13" s="849">
        <v>2497199127</v>
      </c>
      <c r="K13" s="1321">
        <f t="shared" si="2"/>
        <v>0</v>
      </c>
    </row>
    <row r="14" spans="1:11" s="144" customFormat="1" ht="21" customHeight="1" thickBot="1" x14ac:dyDescent="0.25">
      <c r="A14" s="152"/>
      <c r="B14" s="160" t="s">
        <v>74</v>
      </c>
      <c r="C14" s="154" t="s">
        <v>307</v>
      </c>
      <c r="D14" s="155" t="s">
        <v>350</v>
      </c>
      <c r="E14" s="117">
        <v>1340318135.5</v>
      </c>
      <c r="F14" s="117">
        <f>'3_Levels 1&amp;2'!T76</f>
        <v>1344924508</v>
      </c>
      <c r="G14" s="117">
        <f t="shared" si="0"/>
        <v>4606372.5</v>
      </c>
      <c r="H14" s="134">
        <f t="shared" si="1"/>
        <v>3.4367754773993358E-3</v>
      </c>
      <c r="I14" s="117"/>
      <c r="J14" s="117">
        <v>1344924508</v>
      </c>
      <c r="K14" s="1321">
        <f t="shared" si="2"/>
        <v>0</v>
      </c>
    </row>
    <row r="15" spans="1:11" s="144" customFormat="1" ht="21" customHeight="1" x14ac:dyDescent="0.2">
      <c r="A15" s="161" t="s">
        <v>83</v>
      </c>
      <c r="B15" s="162" t="s">
        <v>1207</v>
      </c>
      <c r="C15" s="163"/>
      <c r="D15" s="159" t="s">
        <v>265</v>
      </c>
      <c r="E15" s="119">
        <v>3504089652</v>
      </c>
      <c r="F15" s="119">
        <f>'7_Local Revenue'!AQ76</f>
        <v>3600843272</v>
      </c>
      <c r="G15" s="127">
        <f t="shared" si="0"/>
        <v>96753620</v>
      </c>
      <c r="H15" s="132">
        <f t="shared" si="1"/>
        <v>2.7611628014362229E-2</v>
      </c>
      <c r="I15" s="119"/>
      <c r="J15" s="119">
        <v>3600843272</v>
      </c>
      <c r="K15" s="1321">
        <f t="shared" si="2"/>
        <v>0</v>
      </c>
    </row>
    <row r="16" spans="1:11" s="144" customFormat="1" ht="21" customHeight="1" x14ac:dyDescent="0.2">
      <c r="A16" s="142"/>
      <c r="B16" s="164" t="s">
        <v>321</v>
      </c>
      <c r="C16" s="165"/>
      <c r="D16" s="150"/>
      <c r="E16" s="120"/>
      <c r="F16" s="120"/>
      <c r="G16" s="127"/>
      <c r="H16" s="132"/>
      <c r="I16" s="120"/>
      <c r="J16" s="120"/>
      <c r="K16" s="1321">
        <f t="shared" si="2"/>
        <v>0</v>
      </c>
    </row>
    <row r="17" spans="1:11" s="144" customFormat="1" ht="21" customHeight="1" x14ac:dyDescent="0.2">
      <c r="A17" s="142"/>
      <c r="B17" s="151" t="s">
        <v>317</v>
      </c>
      <c r="C17" s="149" t="s">
        <v>308</v>
      </c>
      <c r="D17" s="150" t="s">
        <v>266</v>
      </c>
      <c r="E17" s="120">
        <v>39818593134.199997</v>
      </c>
      <c r="F17" s="120">
        <f>'7_Local Revenue'!H76</f>
        <v>40534592667.900002</v>
      </c>
      <c r="G17" s="127">
        <f>F17-E17</f>
        <v>715999533.70000458</v>
      </c>
      <c r="H17" s="132">
        <f>G17/E17</f>
        <v>1.7981537702421637E-2</v>
      </c>
      <c r="I17" s="120"/>
      <c r="J17" s="120">
        <v>40534592667.900002</v>
      </c>
      <c r="K17" s="1321">
        <f t="shared" si="2"/>
        <v>0</v>
      </c>
    </row>
    <row r="18" spans="1:11" s="144" customFormat="1" ht="21" customHeight="1" x14ac:dyDescent="0.2">
      <c r="A18" s="142"/>
      <c r="B18" s="151" t="s">
        <v>318</v>
      </c>
      <c r="C18" s="166" t="s">
        <v>322</v>
      </c>
      <c r="D18" s="150" t="s">
        <v>346</v>
      </c>
      <c r="E18" s="121">
        <v>15.436908000000001</v>
      </c>
      <c r="F18" s="121">
        <f>'6_Local Deduct Calc'!E3</f>
        <v>15.0479</v>
      </c>
      <c r="G18" s="128">
        <f>F18-E18</f>
        <v>-0.38900800000000046</v>
      </c>
      <c r="H18" s="132">
        <f>G18/E18</f>
        <v>-2.5199865154343113E-2</v>
      </c>
      <c r="I18" s="121"/>
      <c r="J18" s="121">
        <v>15.0479</v>
      </c>
      <c r="K18" s="1321">
        <f t="shared" si="2"/>
        <v>0</v>
      </c>
    </row>
    <row r="19" spans="1:11" s="144" customFormat="1" ht="21" customHeight="1" x14ac:dyDescent="0.2">
      <c r="A19" s="142"/>
      <c r="B19" s="151" t="s">
        <v>319</v>
      </c>
      <c r="C19" s="149" t="s">
        <v>315</v>
      </c>
      <c r="D19" s="150" t="s">
        <v>268</v>
      </c>
      <c r="E19" s="120">
        <v>1627782564</v>
      </c>
      <c r="F19" s="120">
        <f>'7_Local Revenue'!AE76</f>
        <v>1649101197</v>
      </c>
      <c r="G19" s="127">
        <f>F19-E19</f>
        <v>21318633</v>
      </c>
      <c r="H19" s="132">
        <f>G19/E19</f>
        <v>1.3096732617416094E-2</v>
      </c>
      <c r="I19" s="120"/>
      <c r="J19" s="120">
        <v>1649101197</v>
      </c>
      <c r="K19" s="1321">
        <f t="shared" si="2"/>
        <v>0</v>
      </c>
    </row>
    <row r="20" spans="1:11" s="144" customFormat="1" ht="21" customHeight="1" x14ac:dyDescent="0.2">
      <c r="A20" s="142"/>
      <c r="B20" s="164" t="s">
        <v>320</v>
      </c>
      <c r="C20" s="149"/>
      <c r="D20" s="150"/>
      <c r="E20" s="120"/>
      <c r="F20" s="120"/>
      <c r="G20" s="127"/>
      <c r="H20" s="132"/>
      <c r="I20" s="120"/>
      <c r="J20" s="120"/>
      <c r="K20" s="1321">
        <f t="shared" si="2"/>
        <v>0</v>
      </c>
    </row>
    <row r="21" spans="1:11" s="144" customFormat="1" ht="21" customHeight="1" x14ac:dyDescent="0.2">
      <c r="A21" s="142"/>
      <c r="B21" s="151" t="s">
        <v>317</v>
      </c>
      <c r="C21" s="149" t="s">
        <v>309</v>
      </c>
      <c r="D21" s="150" t="s">
        <v>267</v>
      </c>
      <c r="E21" s="120">
        <v>91271017667.800003</v>
      </c>
      <c r="F21" s="120">
        <f>'7_Local Revenue'!AM76</f>
        <v>93629413134.850006</v>
      </c>
      <c r="G21" s="127">
        <f t="shared" ref="G21:G33" si="3">F21-E21</f>
        <v>2358395467.0500031</v>
      </c>
      <c r="H21" s="132">
        <f t="shared" ref="H21:H33" si="4">G21/E21</f>
        <v>2.5839478153227978E-2</v>
      </c>
      <c r="I21" s="120"/>
      <c r="J21" s="120">
        <v>93629413134.850006</v>
      </c>
      <c r="K21" s="1321">
        <f t="shared" si="2"/>
        <v>0</v>
      </c>
    </row>
    <row r="22" spans="1:11" s="144" customFormat="1" ht="21" customHeight="1" x14ac:dyDescent="0.2">
      <c r="A22" s="142"/>
      <c r="B22" s="151" t="s">
        <v>318</v>
      </c>
      <c r="C22" s="166" t="s">
        <v>323</v>
      </c>
      <c r="D22" s="150" t="s">
        <v>347</v>
      </c>
      <c r="E22" s="122">
        <v>7.6315599999999999E-3</v>
      </c>
      <c r="F22" s="122">
        <f>'6_Local Deduct Calc'!H3</f>
        <v>7.5109999999999994E-3</v>
      </c>
      <c r="G22" s="129">
        <f t="shared" si="3"/>
        <v>-1.2056000000000046E-4</v>
      </c>
      <c r="H22" s="132">
        <f t="shared" si="4"/>
        <v>-1.5797556462898866E-2</v>
      </c>
      <c r="I22" s="122"/>
      <c r="J22" s="122">
        <v>7.5109999999999994E-3</v>
      </c>
      <c r="K22" s="1321">
        <f t="shared" si="2"/>
        <v>0</v>
      </c>
    </row>
    <row r="23" spans="1:11" s="144" customFormat="1" ht="21" customHeight="1" x14ac:dyDescent="0.2">
      <c r="A23" s="142"/>
      <c r="B23" s="151" t="s">
        <v>319</v>
      </c>
      <c r="C23" s="149" t="s">
        <v>316</v>
      </c>
      <c r="D23" s="150" t="s">
        <v>269</v>
      </c>
      <c r="E23" s="120">
        <v>1842147538</v>
      </c>
      <c r="F23" s="120">
        <f>'7_Local Revenue'!AI76</f>
        <v>1917011136</v>
      </c>
      <c r="G23" s="127">
        <f t="shared" si="3"/>
        <v>74863598</v>
      </c>
      <c r="H23" s="132">
        <f t="shared" si="4"/>
        <v>4.0639306274718158E-2</v>
      </c>
      <c r="I23" s="120"/>
      <c r="J23" s="120">
        <v>1917011136</v>
      </c>
      <c r="K23" s="1321">
        <f t="shared" si="2"/>
        <v>0</v>
      </c>
    </row>
    <row r="24" spans="1:11" s="144" customFormat="1" ht="21" customHeight="1" thickBot="1" x14ac:dyDescent="0.25">
      <c r="A24" s="152"/>
      <c r="B24" s="156" t="s">
        <v>324</v>
      </c>
      <c r="C24" s="154"/>
      <c r="D24" s="155" t="s">
        <v>270</v>
      </c>
      <c r="E24" s="117">
        <v>34159550</v>
      </c>
      <c r="F24" s="117">
        <f>'7_Local Revenue'!AP76</f>
        <v>34730939</v>
      </c>
      <c r="G24" s="130">
        <f t="shared" si="3"/>
        <v>571389</v>
      </c>
      <c r="H24" s="133">
        <f t="shared" si="4"/>
        <v>1.6727064612970605E-2</v>
      </c>
      <c r="I24" s="117"/>
      <c r="J24" s="117">
        <v>34730939</v>
      </c>
      <c r="K24" s="1321">
        <f t="shared" si="2"/>
        <v>0</v>
      </c>
    </row>
    <row r="25" spans="1:11" s="144" customFormat="1" ht="21" customHeight="1" x14ac:dyDescent="0.2">
      <c r="A25" s="142" t="s">
        <v>84</v>
      </c>
      <c r="B25" s="167" t="s">
        <v>79</v>
      </c>
      <c r="C25" s="168"/>
      <c r="D25" s="169" t="s">
        <v>351</v>
      </c>
      <c r="E25" s="123">
        <v>1232076913.1800001</v>
      </c>
      <c r="F25" s="123">
        <f>'3_Levels 1&amp;2'!AC76</f>
        <v>1248937295.1200001</v>
      </c>
      <c r="G25" s="127">
        <f t="shared" si="3"/>
        <v>16860381.940000057</v>
      </c>
      <c r="H25" s="132">
        <f t="shared" si="4"/>
        <v>1.368452063311801E-2</v>
      </c>
      <c r="I25" s="123"/>
      <c r="J25" s="123">
        <v>1248937295.1200001</v>
      </c>
      <c r="K25" s="1321">
        <f t="shared" si="2"/>
        <v>0</v>
      </c>
    </row>
    <row r="26" spans="1:11" s="144" customFormat="1" ht="23.25" customHeight="1" thickBot="1" x14ac:dyDescent="0.25">
      <c r="A26" s="852"/>
      <c r="B26" s="853" t="s">
        <v>73</v>
      </c>
      <c r="C26" s="854" t="s">
        <v>311</v>
      </c>
      <c r="D26" s="855" t="s">
        <v>264</v>
      </c>
      <c r="E26" s="856">
        <v>480122350</v>
      </c>
      <c r="F26" s="856">
        <f>'3_Levels 1&amp;2'!AE76</f>
        <v>489988230</v>
      </c>
      <c r="G26" s="850">
        <f t="shared" si="3"/>
        <v>9865880</v>
      </c>
      <c r="H26" s="851">
        <f t="shared" si="4"/>
        <v>2.0548678894036072E-2</v>
      </c>
      <c r="I26" s="856"/>
      <c r="J26" s="856">
        <v>489988230</v>
      </c>
      <c r="K26" s="1321">
        <f t="shared" si="2"/>
        <v>0</v>
      </c>
    </row>
    <row r="27" spans="1:11" s="144" customFormat="1" ht="21.75" customHeight="1" thickBot="1" x14ac:dyDescent="0.25">
      <c r="A27" s="857" t="s">
        <v>92</v>
      </c>
      <c r="B27" s="858" t="s">
        <v>337</v>
      </c>
      <c r="C27" s="859"/>
      <c r="D27" s="855" t="s">
        <v>506</v>
      </c>
      <c r="E27" s="860">
        <v>2969150578.5</v>
      </c>
      <c r="F27" s="860">
        <f>F13+F26</f>
        <v>2987187357</v>
      </c>
      <c r="G27" s="860">
        <f t="shared" si="3"/>
        <v>18036778.5</v>
      </c>
      <c r="H27" s="861">
        <f t="shared" si="4"/>
        <v>6.0747267688633323E-3</v>
      </c>
      <c r="I27" s="860"/>
      <c r="J27" s="860">
        <v>2987187357</v>
      </c>
      <c r="K27" s="1321">
        <f t="shared" si="2"/>
        <v>0</v>
      </c>
    </row>
    <row r="28" spans="1:11" s="144" customFormat="1" ht="30" customHeight="1" x14ac:dyDescent="0.2">
      <c r="A28" s="862" t="s">
        <v>85</v>
      </c>
      <c r="B28" s="1609" t="s">
        <v>393</v>
      </c>
      <c r="C28" s="1610"/>
      <c r="D28" s="863" t="s">
        <v>507</v>
      </c>
      <c r="E28" s="864">
        <v>628486627</v>
      </c>
      <c r="F28" s="864">
        <f>SUM(F29:F31)</f>
        <v>628096019</v>
      </c>
      <c r="G28" s="865">
        <f t="shared" si="3"/>
        <v>-390608</v>
      </c>
      <c r="H28" s="866">
        <f t="shared" si="4"/>
        <v>-6.2150566650004467E-4</v>
      </c>
      <c r="I28" s="864"/>
      <c r="J28" s="864">
        <v>628096019</v>
      </c>
      <c r="K28" s="1321">
        <f t="shared" si="2"/>
        <v>0</v>
      </c>
    </row>
    <row r="29" spans="1:11" s="144" customFormat="1" ht="21" customHeight="1" x14ac:dyDescent="0.2">
      <c r="A29" s="142"/>
      <c r="B29" s="170" t="s">
        <v>73</v>
      </c>
      <c r="C29" s="171" t="s">
        <v>312</v>
      </c>
      <c r="D29" s="150" t="s">
        <v>508</v>
      </c>
      <c r="E29" s="120">
        <v>483243694</v>
      </c>
      <c r="F29" s="120">
        <f>'3A_Level 3'!D76</f>
        <v>482906383</v>
      </c>
      <c r="G29" s="131">
        <f t="shared" si="3"/>
        <v>-337311</v>
      </c>
      <c r="H29" s="132">
        <f t="shared" si="4"/>
        <v>-6.9801428179629805E-4</v>
      </c>
      <c r="I29" s="120"/>
      <c r="J29" s="120">
        <v>482906383</v>
      </c>
      <c r="K29" s="1321">
        <f t="shared" si="2"/>
        <v>0</v>
      </c>
    </row>
    <row r="30" spans="1:11" s="144" customFormat="1" ht="21" customHeight="1" x14ac:dyDescent="0.2">
      <c r="A30" s="142"/>
      <c r="B30" s="170" t="s">
        <v>74</v>
      </c>
      <c r="C30" s="171" t="s">
        <v>313</v>
      </c>
      <c r="D30" s="150" t="s">
        <v>509</v>
      </c>
      <c r="E30" s="120">
        <v>76792933</v>
      </c>
      <c r="F30" s="120">
        <f>'3A_Level 3'!I76+'3A_Level 3'!F76</f>
        <v>76792936</v>
      </c>
      <c r="G30" s="131">
        <f t="shared" si="3"/>
        <v>3</v>
      </c>
      <c r="H30" s="132">
        <f t="shared" si="4"/>
        <v>3.9066094792863295E-8</v>
      </c>
      <c r="I30" s="120"/>
      <c r="J30" s="120">
        <v>76792936</v>
      </c>
      <c r="K30" s="1321">
        <f t="shared" si="2"/>
        <v>0</v>
      </c>
    </row>
    <row r="31" spans="1:11" s="144" customFormat="1" ht="21" customHeight="1" thickBot="1" x14ac:dyDescent="0.25">
      <c r="A31" s="142"/>
      <c r="B31" s="170" t="s">
        <v>75</v>
      </c>
      <c r="C31" s="171" t="s">
        <v>314</v>
      </c>
      <c r="D31" s="155" t="s">
        <v>510</v>
      </c>
      <c r="E31" s="120">
        <v>68450000</v>
      </c>
      <c r="F31" s="120">
        <f>'3A_Level 3'!K76</f>
        <v>68396700</v>
      </c>
      <c r="G31" s="131">
        <f t="shared" si="3"/>
        <v>-53300</v>
      </c>
      <c r="H31" s="132">
        <f t="shared" si="4"/>
        <v>-7.786705624543462E-4</v>
      </c>
      <c r="I31" s="120"/>
      <c r="J31" s="120">
        <v>68396700</v>
      </c>
      <c r="K31" s="1321">
        <f t="shared" si="2"/>
        <v>0</v>
      </c>
    </row>
    <row r="32" spans="1:11" s="144" customFormat="1" ht="17.25" customHeight="1" x14ac:dyDescent="0.2">
      <c r="A32" s="867" t="s">
        <v>159</v>
      </c>
      <c r="B32" s="1611" t="s">
        <v>719</v>
      </c>
      <c r="C32" s="1612"/>
      <c r="D32" s="868" t="s">
        <v>326</v>
      </c>
      <c r="E32" s="869">
        <v>3597637205.5</v>
      </c>
      <c r="F32" s="869">
        <f>F27+F28</f>
        <v>3615283376</v>
      </c>
      <c r="G32" s="869">
        <f t="shared" si="3"/>
        <v>17646170.5</v>
      </c>
      <c r="H32" s="870">
        <f t="shared" si="4"/>
        <v>4.9049332915011186E-3</v>
      </c>
      <c r="I32" s="869">
        <f>'LEA Summary'!Q128+'LEA Summary'!R128</f>
        <v>3615283376</v>
      </c>
      <c r="J32" s="869">
        <v>3615283376</v>
      </c>
      <c r="K32" s="1321">
        <f t="shared" si="2"/>
        <v>0</v>
      </c>
    </row>
    <row r="33" spans="1:11" s="144" customFormat="1" ht="16.5" thickBot="1" x14ac:dyDescent="0.25">
      <c r="A33" s="871"/>
      <c r="B33" s="1613"/>
      <c r="C33" s="1614"/>
      <c r="D33" s="872" t="s">
        <v>505</v>
      </c>
      <c r="E33" s="873">
        <v>5255.8615127830535</v>
      </c>
      <c r="F33" s="873">
        <f>'3_Levels 1&amp;2'!AQ76</f>
        <v>5285.7570262892805</v>
      </c>
      <c r="G33" s="873">
        <f t="shared" si="3"/>
        <v>29.895513506226962</v>
      </c>
      <c r="H33" s="874">
        <f t="shared" si="4"/>
        <v>5.6880329577780027E-3</v>
      </c>
      <c r="I33" s="873"/>
      <c r="J33" s="873">
        <v>5285.7570262892805</v>
      </c>
      <c r="K33" s="1321">
        <f t="shared" si="2"/>
        <v>0</v>
      </c>
    </row>
    <row r="34" spans="1:11" s="175" customFormat="1" ht="25.5" customHeight="1" thickTop="1" thickBot="1" x14ac:dyDescent="0.25">
      <c r="A34" s="172"/>
      <c r="B34" s="173"/>
      <c r="C34" s="173"/>
      <c r="D34" s="174"/>
      <c r="E34" s="17"/>
      <c r="F34" s="17"/>
      <c r="G34" s="17"/>
      <c r="H34" s="106"/>
      <c r="I34" s="17"/>
      <c r="J34" s="17"/>
      <c r="K34" s="1321">
        <f t="shared" si="2"/>
        <v>0</v>
      </c>
    </row>
    <row r="35" spans="1:11" s="144" customFormat="1" ht="30" customHeight="1" thickTop="1" x14ac:dyDescent="0.2">
      <c r="A35" s="875" t="s">
        <v>255</v>
      </c>
      <c r="B35" s="1615" t="s">
        <v>336</v>
      </c>
      <c r="C35" s="1616"/>
      <c r="D35" s="876" t="s">
        <v>504</v>
      </c>
      <c r="E35" s="877">
        <v>52937434.560000002</v>
      </c>
      <c r="F35" s="877">
        <f>SUM(F36:F41)</f>
        <v>46896840</v>
      </c>
      <c r="G35" s="878">
        <f t="shared" ref="G35:G52" si="5">F35-E35</f>
        <v>-6040594.5600000024</v>
      </c>
      <c r="H35" s="879">
        <f t="shared" ref="H35:H52" si="6">G35/E35</f>
        <v>-0.11410818469401858</v>
      </c>
      <c r="I35" s="877">
        <f>SUM(I36:I41)</f>
        <v>46884568</v>
      </c>
      <c r="J35" s="877">
        <v>31031441</v>
      </c>
      <c r="K35" s="1321">
        <f t="shared" si="2"/>
        <v>15865399</v>
      </c>
    </row>
    <row r="36" spans="1:11" s="144" customFormat="1" ht="19.149999999999999" customHeight="1" x14ac:dyDescent="0.2">
      <c r="A36" s="176"/>
      <c r="B36" s="170" t="s">
        <v>354</v>
      </c>
      <c r="C36" s="171" t="s">
        <v>1172</v>
      </c>
      <c r="D36" s="150" t="s">
        <v>271</v>
      </c>
      <c r="E36" s="120">
        <v>5649000</v>
      </c>
      <c r="F36" s="120">
        <f>'4_Level 4'!E146</f>
        <v>5565000</v>
      </c>
      <c r="G36" s="120">
        <f t="shared" si="5"/>
        <v>-84000</v>
      </c>
      <c r="H36" s="557">
        <f t="shared" si="6"/>
        <v>-1.4869888475836431E-2</v>
      </c>
      <c r="I36" s="120">
        <f>'LEA Summary'!AA147</f>
        <v>5565000</v>
      </c>
      <c r="J36" s="120">
        <v>5523000</v>
      </c>
      <c r="K36" s="1321">
        <f t="shared" si="2"/>
        <v>42000</v>
      </c>
    </row>
    <row r="37" spans="1:11" s="144" customFormat="1" ht="19.149999999999999" customHeight="1" x14ac:dyDescent="0.2">
      <c r="A37" s="176"/>
      <c r="B37" s="170" t="s">
        <v>355</v>
      </c>
      <c r="C37" s="149" t="s">
        <v>1589</v>
      </c>
      <c r="D37" s="150" t="s">
        <v>327</v>
      </c>
      <c r="E37" s="120">
        <v>748000</v>
      </c>
      <c r="F37" s="120">
        <f>'4_Level 4'!J146</f>
        <v>516000</v>
      </c>
      <c r="G37" s="120">
        <f t="shared" si="5"/>
        <v>-232000</v>
      </c>
      <c r="H37" s="557">
        <f t="shared" si="6"/>
        <v>-0.31016042780748665</v>
      </c>
      <c r="I37" s="120">
        <f>'LEA Summary'!AG147</f>
        <v>516000</v>
      </c>
      <c r="J37" s="120">
        <v>516000</v>
      </c>
      <c r="K37" s="1321">
        <f t="shared" si="2"/>
        <v>0</v>
      </c>
    </row>
    <row r="38" spans="1:11" s="144" customFormat="1" ht="19.5" customHeight="1" x14ac:dyDescent="0.2">
      <c r="A38" s="176"/>
      <c r="B38" s="170" t="s">
        <v>74</v>
      </c>
      <c r="C38" s="149" t="s">
        <v>1590</v>
      </c>
      <c r="D38" s="150" t="s">
        <v>352</v>
      </c>
      <c r="E38" s="120">
        <v>9490062</v>
      </c>
      <c r="F38" s="120">
        <f>'4_Level 4'!L146</f>
        <v>10999610</v>
      </c>
      <c r="G38" s="120">
        <f t="shared" si="5"/>
        <v>1509548</v>
      </c>
      <c r="H38" s="557">
        <f t="shared" si="6"/>
        <v>0.15906618945166007</v>
      </c>
      <c r="I38" s="120">
        <f>'LEA Summary'!AH147</f>
        <v>10999610</v>
      </c>
      <c r="J38" s="120">
        <v>7176211</v>
      </c>
      <c r="K38" s="1321">
        <f t="shared" si="2"/>
        <v>3823399</v>
      </c>
    </row>
    <row r="39" spans="1:11" s="144" customFormat="1" ht="19.5" customHeight="1" x14ac:dyDescent="0.2">
      <c r="A39" s="176"/>
      <c r="B39" s="170" t="s">
        <v>75</v>
      </c>
      <c r="C39" s="149" t="s">
        <v>1591</v>
      </c>
      <c r="D39" s="150" t="s">
        <v>451</v>
      </c>
      <c r="E39" s="120">
        <v>12000000</v>
      </c>
      <c r="F39" s="120">
        <f>'4_Level 4'!M146</f>
        <v>12000000</v>
      </c>
      <c r="G39" s="120">
        <f t="shared" si="5"/>
        <v>0</v>
      </c>
      <c r="H39" s="557">
        <f t="shared" si="6"/>
        <v>0</v>
      </c>
      <c r="I39" s="120">
        <f>'LEA Summary'!AI147</f>
        <v>12000000</v>
      </c>
      <c r="J39" s="120">
        <v>0</v>
      </c>
      <c r="K39" s="1321">
        <f t="shared" si="2"/>
        <v>12000000</v>
      </c>
    </row>
    <row r="40" spans="1:11" s="144" customFormat="1" ht="19.5" customHeight="1" x14ac:dyDescent="0.2">
      <c r="A40" s="176"/>
      <c r="B40" s="936" t="s">
        <v>76</v>
      </c>
      <c r="C40" s="937" t="s">
        <v>280</v>
      </c>
      <c r="D40" s="159" t="s">
        <v>503</v>
      </c>
      <c r="E40" s="118">
        <v>17711563.559999999</v>
      </c>
      <c r="F40" s="118">
        <f>'4_Level 4'!Q146</f>
        <v>17816230</v>
      </c>
      <c r="G40" s="118">
        <f t="shared" si="5"/>
        <v>104666.44000000134</v>
      </c>
      <c r="H40" s="938">
        <f t="shared" si="6"/>
        <v>5.9094974673145877E-3</v>
      </c>
      <c r="I40" s="118">
        <f>'LEA Summary'!AB147</f>
        <v>17803958</v>
      </c>
      <c r="J40" s="118">
        <v>17816230</v>
      </c>
      <c r="K40" s="1321">
        <f t="shared" si="2"/>
        <v>0</v>
      </c>
    </row>
    <row r="41" spans="1:11" s="144" customFormat="1" ht="19.5" customHeight="1" thickBot="1" x14ac:dyDescent="0.25">
      <c r="A41" s="177"/>
      <c r="B41" s="178" t="s">
        <v>77</v>
      </c>
      <c r="C41" s="154" t="s">
        <v>1165</v>
      </c>
      <c r="D41" s="155" t="s">
        <v>504</v>
      </c>
      <c r="E41" s="117">
        <v>7338809</v>
      </c>
      <c r="F41" s="117">
        <v>0</v>
      </c>
      <c r="G41" s="117">
        <f t="shared" si="5"/>
        <v>-7338809</v>
      </c>
      <c r="H41" s="558">
        <f t="shared" si="6"/>
        <v>-1</v>
      </c>
      <c r="I41" s="117"/>
      <c r="J41" s="117">
        <v>0</v>
      </c>
      <c r="K41" s="1321">
        <f t="shared" si="2"/>
        <v>0</v>
      </c>
    </row>
    <row r="42" spans="1:11" s="144" customFormat="1" ht="36.75" customHeight="1" x14ac:dyDescent="0.2">
      <c r="A42" s="880" t="s">
        <v>390</v>
      </c>
      <c r="B42" s="1617" t="s">
        <v>392</v>
      </c>
      <c r="C42" s="1618"/>
      <c r="D42" s="868"/>
      <c r="E42" s="881">
        <v>61193100</v>
      </c>
      <c r="F42" s="881">
        <f>SUM(F43:F51)</f>
        <v>61517995</v>
      </c>
      <c r="G42" s="850">
        <f t="shared" si="5"/>
        <v>324895</v>
      </c>
      <c r="H42" s="851">
        <f t="shared" si="6"/>
        <v>5.3093404321729086E-3</v>
      </c>
      <c r="I42" s="881">
        <f>SUM(I43:I51)</f>
        <v>61517995</v>
      </c>
      <c r="J42" s="881">
        <v>61777030</v>
      </c>
      <c r="K42" s="1321">
        <f t="shared" si="2"/>
        <v>-259035</v>
      </c>
    </row>
    <row r="43" spans="1:11" s="144" customFormat="1" ht="18.75" customHeight="1" x14ac:dyDescent="0.2">
      <c r="A43" s="179"/>
      <c r="B43" s="148" t="s">
        <v>354</v>
      </c>
      <c r="C43" s="149" t="s">
        <v>156</v>
      </c>
      <c r="D43" s="150" t="s">
        <v>272</v>
      </c>
      <c r="E43" s="120">
        <v>7455535</v>
      </c>
      <c r="F43" s="120">
        <f>'5A1_Labs'!H7</f>
        <v>7441870</v>
      </c>
      <c r="G43" s="136">
        <f t="shared" si="5"/>
        <v>-13665</v>
      </c>
      <c r="H43" s="137">
        <f t="shared" si="6"/>
        <v>-1.8328664542517741E-3</v>
      </c>
      <c r="I43" s="120">
        <f>'LEA Summary'!Q130</f>
        <v>7441870</v>
      </c>
      <c r="J43" s="120">
        <v>7441870</v>
      </c>
      <c r="K43" s="1321">
        <f t="shared" si="2"/>
        <v>0</v>
      </c>
    </row>
    <row r="44" spans="1:11" s="144" customFormat="1" ht="18.75" customHeight="1" x14ac:dyDescent="0.2">
      <c r="A44" s="179"/>
      <c r="B44" s="148" t="s">
        <v>355</v>
      </c>
      <c r="C44" s="149" t="s">
        <v>157</v>
      </c>
      <c r="D44" s="150" t="s">
        <v>272</v>
      </c>
      <c r="E44" s="120">
        <v>3627680</v>
      </c>
      <c r="F44" s="120">
        <f>'5A1_Labs'!H8</f>
        <v>2993702</v>
      </c>
      <c r="G44" s="136">
        <f t="shared" si="5"/>
        <v>-633978</v>
      </c>
      <c r="H44" s="137">
        <f t="shared" si="6"/>
        <v>-0.17476127993648832</v>
      </c>
      <c r="I44" s="120">
        <f>'LEA Summary'!Q131</f>
        <v>2993702</v>
      </c>
      <c r="J44" s="120">
        <v>2993702</v>
      </c>
      <c r="K44" s="1321">
        <f t="shared" si="2"/>
        <v>0</v>
      </c>
    </row>
    <row r="45" spans="1:11" s="110" customFormat="1" ht="18.75" customHeight="1" x14ac:dyDescent="0.2">
      <c r="A45" s="179"/>
      <c r="B45" s="148" t="s">
        <v>74</v>
      </c>
      <c r="C45" s="149" t="s">
        <v>256</v>
      </c>
      <c r="D45" s="150" t="s">
        <v>511</v>
      </c>
      <c r="E45" s="120">
        <v>43539079</v>
      </c>
      <c r="F45" s="120">
        <f>'5A2_Legacy Type 2'!T14</f>
        <v>45121087</v>
      </c>
      <c r="G45" s="136">
        <f t="shared" si="5"/>
        <v>1582008</v>
      </c>
      <c r="H45" s="137">
        <f t="shared" si="6"/>
        <v>3.6335357484249951E-2</v>
      </c>
      <c r="I45" s="120">
        <f>'LEA Summary'!Q145</f>
        <v>45121087</v>
      </c>
      <c r="J45" s="120">
        <v>44710063</v>
      </c>
      <c r="K45" s="1321">
        <f t="shared" si="2"/>
        <v>411024</v>
      </c>
    </row>
    <row r="46" spans="1:11" s="144" customFormat="1" ht="18.75" customHeight="1" x14ac:dyDescent="0.2">
      <c r="A46" s="179"/>
      <c r="B46" s="148" t="s">
        <v>75</v>
      </c>
      <c r="C46" s="149" t="s">
        <v>151</v>
      </c>
      <c r="D46" s="150" t="s">
        <v>353</v>
      </c>
      <c r="E46" s="120">
        <v>1933050</v>
      </c>
      <c r="F46" s="120">
        <f>'5A3_OJJ'!G76</f>
        <v>1734665</v>
      </c>
      <c r="G46" s="136">
        <f t="shared" si="5"/>
        <v>-198385</v>
      </c>
      <c r="H46" s="137">
        <f t="shared" si="6"/>
        <v>-0.10262797134062751</v>
      </c>
      <c r="I46" s="120">
        <f>'LEA Summary'!Q135</f>
        <v>1734665</v>
      </c>
      <c r="J46" s="120">
        <v>1767524</v>
      </c>
      <c r="K46" s="1321">
        <f t="shared" si="2"/>
        <v>-32859</v>
      </c>
    </row>
    <row r="47" spans="1:11" s="110" customFormat="1" ht="18.75" customHeight="1" x14ac:dyDescent="0.2">
      <c r="A47" s="179"/>
      <c r="B47" s="148" t="s">
        <v>76</v>
      </c>
      <c r="C47" s="149" t="s">
        <v>300</v>
      </c>
      <c r="D47" s="150" t="s">
        <v>387</v>
      </c>
      <c r="E47" s="120">
        <v>2742694</v>
      </c>
      <c r="F47" s="120">
        <f>'5A5_LSMSA'!H76</f>
        <v>3043372</v>
      </c>
      <c r="G47" s="136">
        <f t="shared" si="5"/>
        <v>300678</v>
      </c>
      <c r="H47" s="137">
        <f t="shared" si="6"/>
        <v>0.10962870812420197</v>
      </c>
      <c r="I47" s="120">
        <f>'LEA Summary'!Q132</f>
        <v>3043372</v>
      </c>
      <c r="J47" s="120">
        <v>3043372</v>
      </c>
      <c r="K47" s="1321">
        <f t="shared" si="2"/>
        <v>0</v>
      </c>
    </row>
    <row r="48" spans="1:11" s="110" customFormat="1" ht="18.75" customHeight="1" x14ac:dyDescent="0.2">
      <c r="A48" s="179"/>
      <c r="B48" s="148" t="s">
        <v>77</v>
      </c>
      <c r="C48" s="149" t="s">
        <v>301</v>
      </c>
      <c r="D48" s="150" t="s">
        <v>388</v>
      </c>
      <c r="E48" s="120">
        <v>2136009</v>
      </c>
      <c r="F48" s="120">
        <f>'5A4_NOCCA'!H76</f>
        <v>2024593</v>
      </c>
      <c r="G48" s="136">
        <f t="shared" si="5"/>
        <v>-111416</v>
      </c>
      <c r="H48" s="137">
        <f t="shared" si="6"/>
        <v>-5.2160828910365081E-2</v>
      </c>
      <c r="I48" s="120">
        <f>'LEA Summary'!Q133</f>
        <v>2024593</v>
      </c>
      <c r="J48" s="120">
        <v>2024593</v>
      </c>
      <c r="K48" s="1321">
        <f t="shared" si="2"/>
        <v>0</v>
      </c>
    </row>
    <row r="49" spans="1:11" s="110" customFormat="1" ht="18.75" customHeight="1" x14ac:dyDescent="0.2">
      <c r="A49" s="179"/>
      <c r="B49" s="148" t="s">
        <v>78</v>
      </c>
      <c r="C49" s="149" t="s">
        <v>759</v>
      </c>
      <c r="D49" s="150" t="s">
        <v>761</v>
      </c>
      <c r="E49" s="120">
        <v>1867239</v>
      </c>
      <c r="F49" s="120">
        <f>'5A6_Thrive'!H76</f>
        <v>1390548</v>
      </c>
      <c r="G49" s="136">
        <f t="shared" si="5"/>
        <v>-476691</v>
      </c>
      <c r="H49" s="137">
        <f t="shared" si="6"/>
        <v>-0.25529190425007192</v>
      </c>
      <c r="I49" s="120">
        <f>'LEA Summary'!Q134</f>
        <v>1390548</v>
      </c>
      <c r="J49" s="120">
        <v>1390548</v>
      </c>
      <c r="K49" s="1321">
        <f t="shared" si="2"/>
        <v>0</v>
      </c>
    </row>
    <row r="50" spans="1:11" s="110" customFormat="1" ht="18.75" customHeight="1" x14ac:dyDescent="0.2">
      <c r="A50" s="179"/>
      <c r="B50" s="148" t="s">
        <v>89</v>
      </c>
      <c r="C50" s="149" t="s">
        <v>734</v>
      </c>
      <c r="D50" s="150" t="s">
        <v>328</v>
      </c>
      <c r="E50" s="120">
        <v>-2108186</v>
      </c>
      <c r="F50" s="120">
        <f>-'5C2_LAVCA'!S76-'5C3_UnvView'!S76</f>
        <v>-2231842</v>
      </c>
      <c r="G50" s="136">
        <f t="shared" si="5"/>
        <v>-123656</v>
      </c>
      <c r="H50" s="137">
        <f t="shared" si="6"/>
        <v>5.8655166100144866E-2</v>
      </c>
      <c r="I50" s="120">
        <f>-'LEA Summary'!R147</f>
        <v>-2231842</v>
      </c>
      <c r="J50" s="120">
        <v>-2231842</v>
      </c>
      <c r="K50" s="1321">
        <f t="shared" si="2"/>
        <v>0</v>
      </c>
    </row>
    <row r="51" spans="1:11" s="110" customFormat="1" ht="16.5" thickBot="1" x14ac:dyDescent="0.25">
      <c r="A51" s="180"/>
      <c r="B51" s="148" t="s">
        <v>760</v>
      </c>
      <c r="C51" s="149" t="s">
        <v>1629</v>
      </c>
      <c r="D51" s="150" t="s">
        <v>1268</v>
      </c>
      <c r="E51" s="135">
        <v>0</v>
      </c>
      <c r="F51" s="135">
        <v>0</v>
      </c>
      <c r="G51" s="127">
        <f t="shared" si="5"/>
        <v>0</v>
      </c>
      <c r="H51" s="138" t="e">
        <f t="shared" si="6"/>
        <v>#DIV/0!</v>
      </c>
      <c r="I51" s="135"/>
      <c r="J51" s="135">
        <v>637200</v>
      </c>
      <c r="K51" s="1321">
        <f t="shared" si="2"/>
        <v>-637200</v>
      </c>
    </row>
    <row r="52" spans="1:11" s="144" customFormat="1" ht="37.5" customHeight="1" thickBot="1" x14ac:dyDescent="0.25">
      <c r="A52" s="882" t="s">
        <v>389</v>
      </c>
      <c r="B52" s="1605" t="s">
        <v>720</v>
      </c>
      <c r="C52" s="1606"/>
      <c r="D52" s="883"/>
      <c r="E52" s="860">
        <v>3711767740.0599999</v>
      </c>
      <c r="F52" s="860">
        <f>F32+F35+F42</f>
        <v>3723698211</v>
      </c>
      <c r="G52" s="860">
        <f t="shared" si="5"/>
        <v>11930470.940000057</v>
      </c>
      <c r="H52" s="884">
        <f t="shared" si="6"/>
        <v>3.2142288460665384E-3</v>
      </c>
      <c r="I52" s="860">
        <f>I32+I35+I42</f>
        <v>3723685939</v>
      </c>
      <c r="J52" s="860">
        <v>3708091847</v>
      </c>
      <c r="K52" s="1321">
        <f t="shared" si="2"/>
        <v>15606364</v>
      </c>
    </row>
    <row r="53" spans="1:11" s="144" customFormat="1" ht="20.25" customHeight="1" x14ac:dyDescent="0.2">
      <c r="A53" s="142" t="s">
        <v>150</v>
      </c>
      <c r="B53" s="181" t="s">
        <v>73</v>
      </c>
      <c r="C53" s="182" t="s">
        <v>1173</v>
      </c>
      <c r="D53" s="183"/>
      <c r="E53" s="119">
        <v>-4462374.4768959843</v>
      </c>
      <c r="F53" s="119">
        <f>'2_State Distrib and Adjs'!AQ76+'5A1_Labs'!M9+'5A2_Legacy Type 2'!AA14+'5A4_NOCCA'!M83+'5A5_LSMSA'!M83+'5A6_Thrive'!M83+'5B2_RSD LA'!R20+'5C1_New Type 2'!Z44</f>
        <v>124336</v>
      </c>
      <c r="G53" s="136">
        <f>F53-E53</f>
        <v>4586710.4768959843</v>
      </c>
      <c r="H53" s="137">
        <f>G53/E53</f>
        <v>-1.0278631927113584</v>
      </c>
      <c r="I53" s="119">
        <f>'LEA Summary'!Z147</f>
        <v>124336</v>
      </c>
      <c r="J53" s="119">
        <v>-3283447</v>
      </c>
      <c r="K53" s="1321">
        <f t="shared" si="2"/>
        <v>3407783</v>
      </c>
    </row>
    <row r="54" spans="1:11" s="144" customFormat="1" ht="20.25" customHeight="1" x14ac:dyDescent="0.2">
      <c r="A54" s="142" t="s">
        <v>86</v>
      </c>
      <c r="B54" s="184" t="s">
        <v>1634</v>
      </c>
      <c r="C54" s="185"/>
      <c r="D54" s="150"/>
      <c r="E54" s="135">
        <v>362017</v>
      </c>
      <c r="F54" s="135">
        <f>F55+F56</f>
        <v>-14800996</v>
      </c>
      <c r="G54" s="136">
        <f>F54-E54</f>
        <v>-15163013</v>
      </c>
      <c r="H54" s="137">
        <f>G54/E54</f>
        <v>-41.884809276912414</v>
      </c>
      <c r="I54" s="135">
        <f>'LEA Summary'!U147</f>
        <v>-14800996</v>
      </c>
      <c r="J54" s="135"/>
      <c r="K54" s="1321">
        <f t="shared" si="2"/>
        <v>-14800996</v>
      </c>
    </row>
    <row r="55" spans="1:11" s="144" customFormat="1" ht="20.25" customHeight="1" x14ac:dyDescent="0.2">
      <c r="A55" s="142"/>
      <c r="B55" s="148" t="s">
        <v>73</v>
      </c>
      <c r="C55" s="186" t="s">
        <v>1635</v>
      </c>
      <c r="D55" s="150"/>
      <c r="E55" s="227">
        <v>5694570</v>
      </c>
      <c r="F55" s="1102">
        <f>'2_State Distrib and Adjs'!AT76+'5A1_Labs'!I9+'5A2_Legacy Type 2'!U14+'5A4_NOCCA'!I83+'5A5_LSMSA'!I83+'5A6_Thrive'!I83+'5B2_RSD LA'!J20+'5C1_New Type 2'!T44</f>
        <v>-9710394</v>
      </c>
      <c r="G55" s="136">
        <f>F55-E55</f>
        <v>-15404964</v>
      </c>
      <c r="H55" s="137">
        <f>G55/E55</f>
        <v>-2.7052023243194832</v>
      </c>
      <c r="I55" s="1102">
        <f>'LEA Summary'!S147</f>
        <v>-9710394</v>
      </c>
      <c r="J55" s="1102"/>
      <c r="K55" s="1321">
        <f t="shared" si="2"/>
        <v>-9710394</v>
      </c>
    </row>
    <row r="56" spans="1:11" s="144" customFormat="1" ht="20.25" customHeight="1" thickBot="1" x14ac:dyDescent="0.25">
      <c r="A56" s="152"/>
      <c r="B56" s="153" t="s">
        <v>74</v>
      </c>
      <c r="C56" s="187" t="s">
        <v>1636</v>
      </c>
      <c r="D56" s="155"/>
      <c r="E56" s="228">
        <v>-5332553</v>
      </c>
      <c r="F56" s="113">
        <f>'2_State Distrib and Adjs'!AU76+'5A1_Labs'!J9+'5A2_Legacy Type 2'!V14+'5A4_NOCCA'!J83+'5A5_LSMSA'!J83+'5A6_Thrive'!J83+'5B2_RSD LA'!K20+'5C1_New Type 2'!U44</f>
        <v>-5090602</v>
      </c>
      <c r="G56" s="127">
        <f>F56-E56</f>
        <v>241951</v>
      </c>
      <c r="H56" s="138">
        <f>G56/E56</f>
        <v>-4.5372451056745242E-2</v>
      </c>
      <c r="I56" s="113">
        <f>'LEA Summary'!T147</f>
        <v>-5090602</v>
      </c>
      <c r="J56" s="113"/>
      <c r="K56" s="1321">
        <f t="shared" si="2"/>
        <v>-5090602</v>
      </c>
    </row>
    <row r="57" spans="1:11" s="144" customFormat="1" ht="33" customHeight="1" thickBot="1" x14ac:dyDescent="0.25">
      <c r="A57" s="885" t="s">
        <v>391</v>
      </c>
      <c r="B57" s="1603" t="s">
        <v>721</v>
      </c>
      <c r="C57" s="1604"/>
      <c r="D57" s="886"/>
      <c r="E57" s="886">
        <v>3707667382.5831041</v>
      </c>
      <c r="F57" s="886">
        <f>F52+F53+F54</f>
        <v>3709021551</v>
      </c>
      <c r="G57" s="886">
        <f>F57-E57</f>
        <v>1354168.4168958664</v>
      </c>
      <c r="H57" s="887">
        <f>G57/E57</f>
        <v>3.6523460093996547E-4</v>
      </c>
      <c r="I57" s="886">
        <f>I52+I53+I54</f>
        <v>3709009279</v>
      </c>
      <c r="J57" s="886">
        <v>3704808400</v>
      </c>
      <c r="K57" s="1321">
        <f t="shared" si="2"/>
        <v>4213151</v>
      </c>
    </row>
    <row r="58" spans="1:11" s="817" customFormat="1" ht="15.6" customHeight="1" thickTop="1" x14ac:dyDescent="0.2">
      <c r="A58" s="1081"/>
      <c r="B58" s="1082"/>
      <c r="C58" s="1082"/>
      <c r="D58" s="1083"/>
      <c r="E58" s="1086" t="s">
        <v>1630</v>
      </c>
      <c r="F58" s="1326">
        <v>3710020371</v>
      </c>
      <c r="G58" s="1084"/>
      <c r="H58" s="1083"/>
      <c r="I58" s="1083"/>
    </row>
    <row r="59" spans="1:11" s="817" customFormat="1" ht="15.6" customHeight="1" x14ac:dyDescent="0.2">
      <c r="A59" s="1081"/>
      <c r="B59" s="1082"/>
      <c r="C59" s="1082"/>
      <c r="D59" s="1083"/>
      <c r="E59" s="1086" t="s">
        <v>1631</v>
      </c>
      <c r="F59" s="1326">
        <f>F58-F57</f>
        <v>998820</v>
      </c>
      <c r="G59" s="1084"/>
      <c r="H59" s="1083"/>
      <c r="I59" s="1083"/>
    </row>
    <row r="60" spans="1:11" s="817" customFormat="1" ht="8.25" customHeight="1" x14ac:dyDescent="0.2">
      <c r="A60" s="1081"/>
      <c r="B60" s="1082"/>
      <c r="C60" s="1082"/>
      <c r="D60" s="1083"/>
      <c r="E60" s="1086"/>
      <c r="F60" s="1326"/>
      <c r="G60" s="1084"/>
      <c r="H60" s="1083"/>
      <c r="I60" s="1083"/>
    </row>
    <row r="61" spans="1:11" s="817" customFormat="1" ht="15.6" customHeight="1" x14ac:dyDescent="0.2">
      <c r="A61" s="1081"/>
      <c r="B61" s="1082"/>
      <c r="C61" s="1082"/>
      <c r="D61" s="1086"/>
      <c r="E61" s="1086"/>
      <c r="F61" s="1326">
        <v>3719573566</v>
      </c>
      <c r="G61" s="1084">
        <v>43298</v>
      </c>
      <c r="H61" s="1085"/>
      <c r="I61" s="1085"/>
      <c r="J61" s="1295"/>
    </row>
    <row r="62" spans="1:11" s="817" customFormat="1" ht="15.6" customHeight="1" x14ac:dyDescent="0.2">
      <c r="B62" s="1082"/>
      <c r="C62" s="1082"/>
      <c r="D62" s="1083"/>
      <c r="E62" s="1086" t="s">
        <v>1541</v>
      </c>
      <c r="F62" s="1326">
        <v>-5337</v>
      </c>
      <c r="G62" s="1084"/>
      <c r="H62" s="1083"/>
      <c r="I62" s="1083"/>
    </row>
    <row r="63" spans="1:11" s="817" customFormat="1" ht="15.6" customHeight="1" x14ac:dyDescent="0.2">
      <c r="A63" s="1081"/>
      <c r="B63" s="1082"/>
      <c r="C63" s="1082"/>
      <c r="D63" s="1083"/>
      <c r="E63" s="1086" t="s">
        <v>1545</v>
      </c>
      <c r="F63" s="1326">
        <v>-5570</v>
      </c>
      <c r="G63" s="1084"/>
      <c r="H63" s="1083"/>
      <c r="I63" s="1083"/>
    </row>
    <row r="64" spans="1:11" s="817" customFormat="1" ht="15.6" customHeight="1" x14ac:dyDescent="0.2">
      <c r="A64" s="1081"/>
      <c r="B64" s="1082"/>
      <c r="C64" s="1082"/>
      <c r="D64" s="1083"/>
      <c r="E64" s="1086" t="s">
        <v>1560</v>
      </c>
      <c r="F64" s="1326">
        <v>-27575</v>
      </c>
      <c r="G64" s="1084"/>
      <c r="H64" s="1083"/>
      <c r="I64" s="1083"/>
    </row>
    <row r="65" spans="4:9" s="195" customFormat="1" ht="15.75" x14ac:dyDescent="0.2">
      <c r="D65" s="1027"/>
      <c r="E65" s="1086" t="s">
        <v>1561</v>
      </c>
      <c r="F65" s="1326">
        <v>-15061851</v>
      </c>
      <c r="G65" s="1084"/>
      <c r="H65" s="1083"/>
      <c r="I65" s="1083"/>
    </row>
    <row r="66" spans="4:9" s="195" customFormat="1" ht="15.75" x14ac:dyDescent="0.2">
      <c r="D66" s="1083"/>
      <c r="E66" s="1086"/>
      <c r="F66" s="1326">
        <f>SUM(F61:F65)</f>
        <v>3704473233</v>
      </c>
      <c r="G66" s="1084">
        <v>43312</v>
      </c>
      <c r="H66" s="1083"/>
      <c r="I66" s="1083"/>
    </row>
    <row r="67" spans="4:9" s="195" customFormat="1" ht="15.75" x14ac:dyDescent="0.2">
      <c r="D67" s="1083"/>
      <c r="E67" s="1086" t="s">
        <v>1586</v>
      </c>
      <c r="F67" s="1326">
        <v>89910</v>
      </c>
      <c r="G67" s="1084"/>
      <c r="H67" s="1083"/>
      <c r="I67" s="1083"/>
    </row>
    <row r="68" spans="4:9" s="195" customFormat="1" ht="15.75" x14ac:dyDescent="0.2">
      <c r="D68" s="1083"/>
      <c r="E68" s="1086" t="s">
        <v>1587</v>
      </c>
      <c r="F68" s="1326">
        <v>-362017</v>
      </c>
      <c r="G68" s="1084"/>
      <c r="H68" s="1083"/>
      <c r="I68" s="1083"/>
    </row>
    <row r="69" spans="4:9" s="195" customFormat="1" ht="15.75" x14ac:dyDescent="0.2">
      <c r="D69" s="1083"/>
      <c r="E69" s="1086"/>
      <c r="F69" s="1326">
        <f>SUM(F66:F68)</f>
        <v>3704201126</v>
      </c>
      <c r="G69" s="1084">
        <v>43367</v>
      </c>
      <c r="H69" s="1083"/>
      <c r="I69" s="1083"/>
    </row>
    <row r="70" spans="4:9" s="195" customFormat="1" ht="15.75" x14ac:dyDescent="0.2">
      <c r="E70" s="1086" t="s">
        <v>1607</v>
      </c>
      <c r="F70" s="1326">
        <v>516000</v>
      </c>
      <c r="H70" s="1083"/>
      <c r="I70" s="1083"/>
    </row>
    <row r="71" spans="4:9" s="195" customFormat="1" ht="15.75" x14ac:dyDescent="0.2">
      <c r="D71" s="1083"/>
      <c r="E71" s="1086"/>
      <c r="F71" s="1326">
        <f>SUM(F69:F70)</f>
        <v>3704717126</v>
      </c>
      <c r="G71" s="1084" t="s">
        <v>1611</v>
      </c>
      <c r="H71" s="1083"/>
      <c r="I71" s="1083"/>
    </row>
    <row r="72" spans="4:9" ht="15.75" x14ac:dyDescent="0.2">
      <c r="D72" s="1083"/>
      <c r="E72" s="1086" t="s">
        <v>1612</v>
      </c>
      <c r="F72" s="1326">
        <v>91274</v>
      </c>
      <c r="H72" s="1083"/>
      <c r="I72" s="1083"/>
    </row>
    <row r="73" spans="4:9" ht="15.75" x14ac:dyDescent="0.2">
      <c r="E73" s="1086"/>
      <c r="F73" s="1326">
        <f>SUM(F71:F72)</f>
        <v>3704808400</v>
      </c>
      <c r="G73" s="1084">
        <v>43444</v>
      </c>
      <c r="H73" s="1083"/>
      <c r="I73" s="1083"/>
    </row>
    <row r="74" spans="4:9" ht="15.75" x14ac:dyDescent="0.2">
      <c r="E74" s="1086" t="s">
        <v>1632</v>
      </c>
      <c r="F74" s="1326">
        <v>-637200</v>
      </c>
      <c r="H74" s="1083"/>
      <c r="I74" s="1083"/>
    </row>
    <row r="75" spans="4:9" ht="15.75" x14ac:dyDescent="0.2">
      <c r="E75" s="1086" t="s">
        <v>1633</v>
      </c>
      <c r="F75" s="1326">
        <v>-32859</v>
      </c>
      <c r="H75" s="1083"/>
      <c r="I75" s="1083"/>
    </row>
    <row r="76" spans="4:9" ht="15.75" x14ac:dyDescent="0.2">
      <c r="E76" s="1086" t="s">
        <v>1639</v>
      </c>
      <c r="F76" s="1326">
        <v>42000</v>
      </c>
      <c r="H76" s="1083"/>
      <c r="I76" s="1083"/>
    </row>
    <row r="77" spans="4:9" ht="15.75" x14ac:dyDescent="0.2">
      <c r="E77" s="1086" t="s">
        <v>1640</v>
      </c>
      <c r="F77" s="1326">
        <v>3823399</v>
      </c>
      <c r="G77" s="1084"/>
    </row>
    <row r="78" spans="4:9" ht="15.75" x14ac:dyDescent="0.2">
      <c r="E78" s="1086" t="s">
        <v>1641</v>
      </c>
      <c r="F78" s="1326">
        <v>12000000</v>
      </c>
      <c r="G78" s="1084"/>
    </row>
    <row r="79" spans="4:9" ht="15.75" x14ac:dyDescent="0.2">
      <c r="E79" s="1086" t="s">
        <v>1647</v>
      </c>
      <c r="F79" s="1326">
        <f>'[2]Oct_MidYear Adj'!$J$144</f>
        <v>-9710394</v>
      </c>
      <c r="G79" s="1084"/>
    </row>
    <row r="80" spans="4:9" ht="15.75" x14ac:dyDescent="0.2">
      <c r="E80" s="1086" t="s">
        <v>1648</v>
      </c>
      <c r="F80" s="1326">
        <v>-5090602</v>
      </c>
      <c r="G80" s="1084"/>
    </row>
    <row r="81" spans="5:7" ht="15.75" x14ac:dyDescent="0.2">
      <c r="E81" s="1086" t="s">
        <v>1649</v>
      </c>
      <c r="F81" s="1326">
        <v>411024</v>
      </c>
      <c r="G81" s="1084"/>
    </row>
    <row r="82" spans="5:7" ht="15.75" x14ac:dyDescent="0.2">
      <c r="E82" s="1086" t="s">
        <v>1685</v>
      </c>
      <c r="F82" s="1326">
        <v>3407783</v>
      </c>
      <c r="G82" s="1084"/>
    </row>
    <row r="83" spans="5:7" ht="15.75" x14ac:dyDescent="0.2">
      <c r="E83" s="1086" t="s">
        <v>1650</v>
      </c>
      <c r="F83" s="1326"/>
      <c r="G83" s="1084" t="s">
        <v>1690</v>
      </c>
    </row>
    <row r="84" spans="5:7" ht="15.75" x14ac:dyDescent="0.2">
      <c r="E84" s="1086" t="s">
        <v>1682</v>
      </c>
      <c r="F84" s="1326"/>
      <c r="G84" s="1084"/>
    </row>
    <row r="85" spans="5:7" ht="15.75" x14ac:dyDescent="0.2">
      <c r="E85" s="1086"/>
      <c r="F85" s="1326">
        <f>SUM(F73:F84)</f>
        <v>3709021551</v>
      </c>
      <c r="G85" s="1084" t="s">
        <v>1691</v>
      </c>
    </row>
    <row r="86" spans="5:7" ht="15.75" x14ac:dyDescent="0.2">
      <c r="E86" s="1086"/>
      <c r="F86" s="1326">
        <f>$F$57-F85</f>
        <v>0</v>
      </c>
      <c r="G86" s="1084"/>
    </row>
    <row r="87" spans="5:7" ht="15.75" x14ac:dyDescent="0.2">
      <c r="E87" s="1086"/>
      <c r="F87" s="1326"/>
      <c r="G87" s="1084"/>
    </row>
    <row r="88" spans="5:7" ht="15.75" x14ac:dyDescent="0.2">
      <c r="E88" s="1086"/>
      <c r="F88" s="1083"/>
      <c r="G88" s="1084"/>
    </row>
    <row r="89" spans="5:7" ht="15.75" x14ac:dyDescent="0.2">
      <c r="E89" s="1086"/>
      <c r="F89" s="1083"/>
      <c r="G89" s="1084"/>
    </row>
    <row r="90" spans="5:7" ht="15.75" x14ac:dyDescent="0.2">
      <c r="E90" s="1086"/>
      <c r="F90" s="1083"/>
      <c r="G90" s="1084"/>
    </row>
    <row r="91" spans="5:7" ht="15.75" x14ac:dyDescent="0.2">
      <c r="E91" s="1086"/>
      <c r="F91" s="1083"/>
      <c r="G91" s="1084"/>
    </row>
    <row r="92" spans="5:7" ht="15.75" x14ac:dyDescent="0.2">
      <c r="E92" s="1086"/>
      <c r="F92" s="1083"/>
      <c r="G92" s="1084"/>
    </row>
    <row r="93" spans="5:7" ht="15.75" x14ac:dyDescent="0.2">
      <c r="E93" s="1086"/>
      <c r="F93" s="1083"/>
      <c r="G93" s="1084"/>
    </row>
    <row r="94" spans="5:7" ht="15.75" x14ac:dyDescent="0.2">
      <c r="E94" s="1086"/>
      <c r="F94" s="1083"/>
      <c r="G94" s="1084"/>
    </row>
    <row r="95" spans="5:7" ht="15.75" x14ac:dyDescent="0.2">
      <c r="E95" s="1086"/>
      <c r="F95" s="1083"/>
      <c r="G95" s="1084"/>
    </row>
    <row r="96" spans="5:7" ht="15.75" x14ac:dyDescent="0.2">
      <c r="E96" s="1086"/>
      <c r="F96" s="1083"/>
      <c r="G96" s="1084"/>
    </row>
    <row r="97" spans="5:7" ht="15.75" x14ac:dyDescent="0.2">
      <c r="E97" s="1086"/>
      <c r="F97" s="1083"/>
      <c r="G97" s="1084"/>
    </row>
    <row r="98" spans="5:7" ht="15.75" x14ac:dyDescent="0.2">
      <c r="E98" s="1086"/>
      <c r="F98" s="1083"/>
      <c r="G98" s="1084"/>
    </row>
    <row r="99" spans="5:7" ht="15.75" x14ac:dyDescent="0.2">
      <c r="E99" s="1086"/>
      <c r="F99" s="1083"/>
      <c r="G99" s="1084"/>
    </row>
    <row r="100" spans="5:7" ht="15.75" x14ac:dyDescent="0.2">
      <c r="E100" s="1086"/>
      <c r="F100" s="1083"/>
      <c r="G100" s="1084"/>
    </row>
    <row r="101" spans="5:7" ht="15.75" x14ac:dyDescent="0.2">
      <c r="E101" s="1086"/>
      <c r="F101" s="1083"/>
      <c r="G101" s="1084"/>
    </row>
    <row r="102" spans="5:7" ht="15.75" x14ac:dyDescent="0.2">
      <c r="E102" s="1086"/>
      <c r="F102" s="1083"/>
      <c r="G102" s="1084"/>
    </row>
    <row r="103" spans="5:7" ht="15.75" x14ac:dyDescent="0.2">
      <c r="E103" s="1086"/>
      <c r="F103" s="1083"/>
      <c r="G103" s="1084"/>
    </row>
    <row r="104" spans="5:7" ht="15.75" x14ac:dyDescent="0.2">
      <c r="E104" s="1086"/>
      <c r="F104" s="1083"/>
      <c r="G104" s="1084"/>
    </row>
    <row r="105" spans="5:7" ht="15.75" x14ac:dyDescent="0.2">
      <c r="E105" s="1086"/>
      <c r="F105" s="1083"/>
      <c r="G105" s="1084"/>
    </row>
    <row r="106" spans="5:7" ht="15.75" x14ac:dyDescent="0.2">
      <c r="E106" s="1086"/>
      <c r="F106" s="1083"/>
      <c r="G106" s="1084"/>
    </row>
    <row r="107" spans="5:7" ht="15.75" x14ac:dyDescent="0.2">
      <c r="E107" s="1086"/>
      <c r="F107" s="1083"/>
      <c r="G107" s="1084"/>
    </row>
    <row r="108" spans="5:7" ht="15.75" x14ac:dyDescent="0.2">
      <c r="E108" s="1086"/>
      <c r="F108" s="1083"/>
      <c r="G108" s="1084"/>
    </row>
    <row r="109" spans="5:7" ht="15.75" x14ac:dyDescent="0.2">
      <c r="E109" s="1086"/>
      <c r="F109" s="1083"/>
      <c r="G109" s="1084"/>
    </row>
    <row r="110" spans="5:7" ht="15.75" x14ac:dyDescent="0.2">
      <c r="E110" s="1086"/>
      <c r="F110" s="1083"/>
      <c r="G110" s="1084"/>
    </row>
    <row r="111" spans="5:7" ht="15.75" x14ac:dyDescent="0.2">
      <c r="E111" s="1086"/>
      <c r="F111" s="1083"/>
      <c r="G111" s="1084"/>
    </row>
    <row r="112" spans="5:7" ht="15.75" x14ac:dyDescent="0.2">
      <c r="E112" s="1086"/>
      <c r="F112" s="1083"/>
      <c r="G112" s="1084"/>
    </row>
    <row r="113" spans="5:7" ht="15.75" x14ac:dyDescent="0.2">
      <c r="E113" s="1086"/>
      <c r="F113" s="1083"/>
      <c r="G113" s="1084"/>
    </row>
    <row r="114" spans="5:7" ht="15.75" x14ac:dyDescent="0.2">
      <c r="E114" s="1086"/>
      <c r="F114" s="1083"/>
      <c r="G114" s="1084"/>
    </row>
    <row r="115" spans="5:7" ht="15.75" x14ac:dyDescent="0.2">
      <c r="E115" s="1086"/>
      <c r="F115" s="1083"/>
      <c r="G115" s="1084"/>
    </row>
    <row r="116" spans="5:7" ht="15.75" x14ac:dyDescent="0.2">
      <c r="E116" s="1086"/>
      <c r="F116" s="1083"/>
      <c r="G116" s="1084"/>
    </row>
    <row r="117" spans="5:7" ht="15.75" x14ac:dyDescent="0.2">
      <c r="E117" s="1086"/>
      <c r="F117" s="1083"/>
      <c r="G117" s="1084"/>
    </row>
    <row r="118" spans="5:7" ht="15.75" x14ac:dyDescent="0.2">
      <c r="E118" s="1086"/>
      <c r="F118" s="1083"/>
      <c r="G118" s="1084"/>
    </row>
    <row r="119" spans="5:7" ht="15.75" x14ac:dyDescent="0.2">
      <c r="E119" s="1086"/>
      <c r="F119" s="1083"/>
      <c r="G119" s="1084"/>
    </row>
    <row r="120" spans="5:7" ht="15.75" x14ac:dyDescent="0.2">
      <c r="E120" s="1086"/>
      <c r="F120" s="1083"/>
      <c r="G120" s="1084"/>
    </row>
    <row r="121" spans="5:7" ht="15.75" x14ac:dyDescent="0.2">
      <c r="E121" s="1086"/>
      <c r="F121" s="1083"/>
      <c r="G121" s="1084"/>
    </row>
    <row r="122" spans="5:7" ht="15.75" x14ac:dyDescent="0.2">
      <c r="E122" s="1086"/>
      <c r="F122" s="1083"/>
      <c r="G122" s="1084"/>
    </row>
    <row r="123" spans="5:7" ht="15.75" x14ac:dyDescent="0.2">
      <c r="E123" s="1086"/>
      <c r="F123" s="1083"/>
      <c r="G123" s="1084"/>
    </row>
  </sheetData>
  <sheetProtection formatCells="0" formatColumns="0" formatRows="0" sort="0"/>
  <mergeCells count="10">
    <mergeCell ref="A1:H1"/>
    <mergeCell ref="A2:H2"/>
    <mergeCell ref="A3:C3"/>
    <mergeCell ref="B57:C57"/>
    <mergeCell ref="B52:C52"/>
    <mergeCell ref="B4:C4"/>
    <mergeCell ref="B28:C28"/>
    <mergeCell ref="B32:C33"/>
    <mergeCell ref="B35:C35"/>
    <mergeCell ref="B42:C42"/>
  </mergeCells>
  <printOptions horizontalCentered="1" headings="1"/>
  <pageMargins left="0.25" right="0.25" top="0.5" bottom="0.16" header="0.38" footer="0.16"/>
  <pageSetup paperSize="5" scale="73" orientation="portrait" r:id="rId1"/>
  <headerFooter alignWithMargins="0">
    <oddFooter>&amp;R&amp;12&amp;P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1535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440"/>
      <c r="B4" s="441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/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/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/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/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/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/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110831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475839</v>
      </c>
      <c r="AM13" s="79"/>
      <c r="AN13" s="90"/>
      <c r="AO13" s="56"/>
      <c r="AP13" s="90"/>
      <c r="AQ13" s="77"/>
      <c r="AR13" s="77"/>
      <c r="AS13" s="90">
        <v>57646</v>
      </c>
      <c r="AT13" s="189"/>
      <c r="AU13" s="74">
        <v>918</v>
      </c>
      <c r="AV13" s="74">
        <v>1190</v>
      </c>
      <c r="AW13" s="74">
        <v>272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/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4549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/>
      <c r="AP15" s="90"/>
      <c r="AQ15" s="77"/>
      <c r="AR15" s="77"/>
      <c r="AS15" s="90">
        <v>-848</v>
      </c>
      <c r="AT15" s="189"/>
      <c r="AU15" s="74">
        <v>13</v>
      </c>
      <c r="AV15" s="74">
        <v>0</v>
      </c>
      <c r="AW15" s="74">
        <v>-13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/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/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/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/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316894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182139</v>
      </c>
      <c r="AM20" s="79"/>
      <c r="AN20" s="90"/>
      <c r="AO20" s="56"/>
      <c r="AP20" s="90"/>
      <c r="AQ20" s="77"/>
      <c r="AR20" s="77"/>
      <c r="AS20" s="90">
        <v>17163</v>
      </c>
      <c r="AT20" s="189"/>
      <c r="AU20" s="74">
        <v>425</v>
      </c>
      <c r="AV20" s="74">
        <v>455</v>
      </c>
      <c r="AW20" s="74">
        <v>30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/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/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/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/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/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/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/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/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/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/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81907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81378</v>
      </c>
      <c r="AM31" s="82"/>
      <c r="AN31" s="91"/>
      <c r="AO31" s="51"/>
      <c r="AP31" s="91"/>
      <c r="AQ31" s="72"/>
      <c r="AR31" s="72"/>
      <c r="AS31" s="91">
        <v>8640</v>
      </c>
      <c r="AT31" s="189"/>
      <c r="AU31" s="80">
        <v>175</v>
      </c>
      <c r="AV31" s="80">
        <v>203</v>
      </c>
      <c r="AW31" s="80">
        <v>28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/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/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/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/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/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1271885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1880498</v>
      </c>
      <c r="AM37" s="70"/>
      <c r="AN37" s="89"/>
      <c r="AO37" s="60"/>
      <c r="AP37" s="89"/>
      <c r="AQ37" s="68"/>
      <c r="AR37" s="68"/>
      <c r="AS37" s="89">
        <v>220911</v>
      </c>
      <c r="AT37" s="189"/>
      <c r="AU37" s="65">
        <v>3730</v>
      </c>
      <c r="AV37" s="65">
        <v>4701</v>
      </c>
      <c r="AW37" s="65">
        <v>971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/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/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/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/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/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82310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27839</v>
      </c>
      <c r="AM43" s="79"/>
      <c r="AN43" s="90"/>
      <c r="AO43" s="56"/>
      <c r="AP43" s="90"/>
      <c r="AQ43" s="77"/>
      <c r="AR43" s="77"/>
      <c r="AS43" s="90">
        <v>-146</v>
      </c>
      <c r="AT43" s="189"/>
      <c r="AU43" s="74">
        <v>107</v>
      </c>
      <c r="AV43" s="74">
        <v>70</v>
      </c>
      <c r="AW43" s="74">
        <v>-37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/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/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/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/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/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/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/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/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/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/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/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/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/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/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/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/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/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/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242872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125848</v>
      </c>
      <c r="AM62" s="70"/>
      <c r="AN62" s="89"/>
      <c r="AO62" s="60"/>
      <c r="AP62" s="89"/>
      <c r="AQ62" s="68"/>
      <c r="AR62" s="68"/>
      <c r="AS62" s="89">
        <v>3433</v>
      </c>
      <c r="AT62" s="189"/>
      <c r="AU62" s="65">
        <v>420</v>
      </c>
      <c r="AV62" s="65">
        <v>315</v>
      </c>
      <c r="AW62" s="65">
        <v>-105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/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/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/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26515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25470</v>
      </c>
      <c r="AM66" s="82"/>
      <c r="AN66" s="91"/>
      <c r="AO66" s="51"/>
      <c r="AP66" s="91"/>
      <c r="AQ66" s="72"/>
      <c r="AR66" s="72"/>
      <c r="AS66" s="91">
        <v>3662</v>
      </c>
      <c r="AT66" s="189"/>
      <c r="AU66" s="80">
        <v>40</v>
      </c>
      <c r="AV66" s="80">
        <v>64</v>
      </c>
      <c r="AW66" s="80">
        <v>24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/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/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/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/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/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/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/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/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/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423</v>
      </c>
      <c r="D76" s="308"/>
      <c r="E76" s="329">
        <v>1719627.2731769024</v>
      </c>
      <c r="F76" s="339">
        <v>345</v>
      </c>
      <c r="G76" s="308"/>
      <c r="H76" s="329">
        <v>190205.53519353355</v>
      </c>
      <c r="I76" s="339">
        <v>185</v>
      </c>
      <c r="J76" s="308"/>
      <c r="K76" s="329">
        <v>28575.564181226</v>
      </c>
      <c r="L76" s="339">
        <v>50</v>
      </c>
      <c r="M76" s="308"/>
      <c r="N76" s="329">
        <v>190986.07436840225</v>
      </c>
      <c r="O76" s="339">
        <v>6</v>
      </c>
      <c r="P76" s="308"/>
      <c r="Q76" s="329">
        <v>8368.7692379825312</v>
      </c>
      <c r="R76" s="340">
        <v>2137763</v>
      </c>
      <c r="S76" s="308">
        <v>184871</v>
      </c>
      <c r="T76" s="308">
        <v>10361</v>
      </c>
      <c r="U76" s="341">
        <v>195232</v>
      </c>
      <c r="V76" s="340">
        <v>2332995</v>
      </c>
      <c r="W76" s="329">
        <v>-5832</v>
      </c>
      <c r="X76" s="340">
        <v>2327163</v>
      </c>
      <c r="Y76" s="329">
        <v>0</v>
      </c>
      <c r="Z76" s="340">
        <v>2327163</v>
      </c>
      <c r="AA76" s="308">
        <v>1421616</v>
      </c>
      <c r="AB76" s="308">
        <v>905547</v>
      </c>
      <c r="AC76" s="340">
        <v>226388</v>
      </c>
      <c r="AD76" s="305">
        <v>2327163</v>
      </c>
      <c r="AE76" s="342">
        <v>5302</v>
      </c>
      <c r="AF76" s="343">
        <v>2531207</v>
      </c>
      <c r="AG76" s="339">
        <v>33</v>
      </c>
      <c r="AH76" s="342">
        <v>253579</v>
      </c>
      <c r="AI76" s="339">
        <v>0</v>
      </c>
      <c r="AJ76" s="344">
        <v>14225</v>
      </c>
      <c r="AK76" s="345">
        <v>267804</v>
      </c>
      <c r="AL76" s="343">
        <v>2799011</v>
      </c>
      <c r="AM76" s="346">
        <v>-6998</v>
      </c>
      <c r="AN76" s="343">
        <v>2792013</v>
      </c>
      <c r="AO76" s="329">
        <v>0</v>
      </c>
      <c r="AP76" s="343">
        <v>2792013</v>
      </c>
      <c r="AQ76" s="344">
        <v>1550166</v>
      </c>
      <c r="AR76" s="344">
        <v>1241847</v>
      </c>
      <c r="AS76" s="343">
        <v>310461</v>
      </c>
      <c r="AT76" s="322"/>
      <c r="AU76" s="329">
        <v>5828</v>
      </c>
      <c r="AV76" s="329">
        <v>6998</v>
      </c>
      <c r="AW76" s="329">
        <v>1170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664</v>
      </c>
      <c r="AB80" s="236">
        <v>-664</v>
      </c>
      <c r="AC80" s="97">
        <v>-166</v>
      </c>
      <c r="AD80" s="97">
        <v>13447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12331</v>
      </c>
      <c r="AA82" s="53">
        <v>8224</v>
      </c>
      <c r="AB82" s="237">
        <v>4107</v>
      </c>
      <c r="AC82" s="95">
        <v>1027</v>
      </c>
      <c r="AD82" s="95">
        <v>12331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423</v>
      </c>
      <c r="D84" s="303"/>
      <c r="E84" s="321">
        <v>1719627.2731769024</v>
      </c>
      <c r="F84" s="304">
        <v>345</v>
      </c>
      <c r="G84" s="303"/>
      <c r="H84" s="321">
        <v>190205.53519353355</v>
      </c>
      <c r="I84" s="304">
        <v>185</v>
      </c>
      <c r="J84" s="303"/>
      <c r="K84" s="321">
        <v>28575.564181226</v>
      </c>
      <c r="L84" s="304">
        <v>50</v>
      </c>
      <c r="M84" s="303"/>
      <c r="N84" s="321">
        <v>190986.07436840225</v>
      </c>
      <c r="O84" s="304">
        <v>6</v>
      </c>
      <c r="P84" s="303"/>
      <c r="Q84" s="321">
        <v>8368.7692379825312</v>
      </c>
      <c r="R84" s="303">
        <v>2137763</v>
      </c>
      <c r="S84" s="303">
        <v>184871</v>
      </c>
      <c r="T84" s="303">
        <v>10361</v>
      </c>
      <c r="U84" s="303">
        <v>195232</v>
      </c>
      <c r="V84" s="303">
        <v>2332995</v>
      </c>
      <c r="W84" s="303">
        <v>-5832</v>
      </c>
      <c r="X84" s="303">
        <v>2327163</v>
      </c>
      <c r="Y84" s="321">
        <v>0</v>
      </c>
      <c r="Z84" s="305">
        <v>2339494</v>
      </c>
      <c r="AA84" s="303">
        <v>1430504</v>
      </c>
      <c r="AB84" s="303">
        <v>908990</v>
      </c>
      <c r="AC84" s="305">
        <v>227249</v>
      </c>
      <c r="AD84" s="305">
        <v>2352941</v>
      </c>
      <c r="AE84" s="242"/>
      <c r="AF84" s="303">
        <v>2531207</v>
      </c>
      <c r="AG84" s="304">
        <v>33</v>
      </c>
      <c r="AH84" s="242">
        <v>253579</v>
      </c>
      <c r="AI84" s="304">
        <v>0</v>
      </c>
      <c r="AJ84" s="303">
        <v>14225</v>
      </c>
      <c r="AK84" s="303">
        <v>267804</v>
      </c>
      <c r="AL84" s="303">
        <v>2799011</v>
      </c>
      <c r="AM84" s="303">
        <v>-6998</v>
      </c>
      <c r="AN84" s="303">
        <v>2792013</v>
      </c>
      <c r="AO84" s="303">
        <v>0</v>
      </c>
      <c r="AP84" s="303">
        <v>2792013</v>
      </c>
      <c r="AQ84" s="303">
        <v>1550166</v>
      </c>
      <c r="AR84" s="303">
        <v>1241847</v>
      </c>
      <c r="AS84" s="303">
        <v>310461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657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440"/>
      <c r="B4" s="441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/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/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/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/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/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/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/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/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/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/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/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/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/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/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/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/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267553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684361</v>
      </c>
      <c r="AM23" s="79"/>
      <c r="AN23" s="90"/>
      <c r="AO23" s="56"/>
      <c r="AP23" s="90"/>
      <c r="AQ23" s="77"/>
      <c r="AR23" s="77"/>
      <c r="AS23" s="90">
        <v>81439</v>
      </c>
      <c r="AT23" s="189"/>
      <c r="AU23" s="74">
        <v>1342</v>
      </c>
      <c r="AV23" s="74">
        <v>1711</v>
      </c>
      <c r="AW23" s="74">
        <v>369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/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/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/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/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/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/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/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/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/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/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/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/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/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/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/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/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/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/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/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/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/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/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/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/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/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/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/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/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/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/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/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/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/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/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/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/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/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/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/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/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/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/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/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5013</v>
      </c>
      <c r="AM67" s="70"/>
      <c r="AN67" s="89"/>
      <c r="AO67" s="60"/>
      <c r="AP67" s="89"/>
      <c r="AQ67" s="68"/>
      <c r="AR67" s="68"/>
      <c r="AS67" s="89">
        <v>1250</v>
      </c>
      <c r="AT67" s="189"/>
      <c r="AU67" s="65">
        <v>0</v>
      </c>
      <c r="AV67" s="65">
        <v>13</v>
      </c>
      <c r="AW67" s="65">
        <v>13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/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/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/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/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/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/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/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/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70</v>
      </c>
      <c r="D76" s="308"/>
      <c r="E76" s="329">
        <v>223849.94005357556</v>
      </c>
      <c r="F76" s="339">
        <v>67</v>
      </c>
      <c r="G76" s="308"/>
      <c r="H76" s="329">
        <v>27134.8395092596</v>
      </c>
      <c r="I76" s="339">
        <v>0</v>
      </c>
      <c r="J76" s="308"/>
      <c r="K76" s="329">
        <v>0</v>
      </c>
      <c r="L76" s="339">
        <v>6</v>
      </c>
      <c r="M76" s="308"/>
      <c r="N76" s="329">
        <v>16568.083825192425</v>
      </c>
      <c r="O76" s="339">
        <v>0</v>
      </c>
      <c r="P76" s="308"/>
      <c r="Q76" s="329">
        <v>0</v>
      </c>
      <c r="R76" s="340">
        <v>267553</v>
      </c>
      <c r="S76" s="308">
        <v>64178</v>
      </c>
      <c r="T76" s="308">
        <v>3597</v>
      </c>
      <c r="U76" s="341">
        <v>67775</v>
      </c>
      <c r="V76" s="340">
        <v>335328</v>
      </c>
      <c r="W76" s="329">
        <v>-838</v>
      </c>
      <c r="X76" s="340">
        <v>334490</v>
      </c>
      <c r="Y76" s="329">
        <v>0</v>
      </c>
      <c r="Z76" s="340">
        <v>334490</v>
      </c>
      <c r="AA76" s="308">
        <v>177920</v>
      </c>
      <c r="AB76" s="308">
        <v>156570</v>
      </c>
      <c r="AC76" s="340">
        <v>39142</v>
      </c>
      <c r="AD76" s="305">
        <v>334490</v>
      </c>
      <c r="AE76" s="342">
        <v>5302</v>
      </c>
      <c r="AF76" s="343">
        <v>529340</v>
      </c>
      <c r="AG76" s="339">
        <v>20</v>
      </c>
      <c r="AH76" s="342">
        <v>151240</v>
      </c>
      <c r="AI76" s="339">
        <v>2</v>
      </c>
      <c r="AJ76" s="344">
        <v>8794</v>
      </c>
      <c r="AK76" s="345">
        <v>160034</v>
      </c>
      <c r="AL76" s="343">
        <v>689374</v>
      </c>
      <c r="AM76" s="346">
        <v>-1724</v>
      </c>
      <c r="AN76" s="343">
        <v>687650</v>
      </c>
      <c r="AO76" s="329">
        <v>0</v>
      </c>
      <c r="AP76" s="343">
        <v>687650</v>
      </c>
      <c r="AQ76" s="344">
        <v>356896</v>
      </c>
      <c r="AR76" s="344">
        <v>330754</v>
      </c>
      <c r="AS76" s="343">
        <v>82689</v>
      </c>
      <c r="AT76" s="322"/>
      <c r="AU76" s="329">
        <v>1342</v>
      </c>
      <c r="AV76" s="329">
        <v>1724</v>
      </c>
      <c r="AW76" s="329">
        <v>382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0</v>
      </c>
      <c r="AA82" s="53">
        <v>0</v>
      </c>
      <c r="AB82" s="237">
        <v>0</v>
      </c>
      <c r="AC82" s="95">
        <v>0</v>
      </c>
      <c r="AD82" s="95">
        <v>0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70</v>
      </c>
      <c r="D84" s="303"/>
      <c r="E84" s="321">
        <v>223849.94005357556</v>
      </c>
      <c r="F84" s="304">
        <v>67</v>
      </c>
      <c r="G84" s="303"/>
      <c r="H84" s="321">
        <v>27134.8395092596</v>
      </c>
      <c r="I84" s="304">
        <v>0</v>
      </c>
      <c r="J84" s="303"/>
      <c r="K84" s="321">
        <v>0</v>
      </c>
      <c r="L84" s="304">
        <v>6</v>
      </c>
      <c r="M84" s="303"/>
      <c r="N84" s="321">
        <v>16568.083825192425</v>
      </c>
      <c r="O84" s="304">
        <v>0</v>
      </c>
      <c r="P84" s="303"/>
      <c r="Q84" s="321">
        <v>0</v>
      </c>
      <c r="R84" s="303">
        <v>267553</v>
      </c>
      <c r="S84" s="303">
        <v>64178</v>
      </c>
      <c r="T84" s="303">
        <v>3597</v>
      </c>
      <c r="U84" s="303">
        <v>67775</v>
      </c>
      <c r="V84" s="303">
        <v>335328</v>
      </c>
      <c r="W84" s="303">
        <v>-838</v>
      </c>
      <c r="X84" s="303">
        <v>334490</v>
      </c>
      <c r="Y84" s="321">
        <v>0</v>
      </c>
      <c r="Z84" s="305">
        <v>334490</v>
      </c>
      <c r="AA84" s="303">
        <v>177920</v>
      </c>
      <c r="AB84" s="303">
        <v>156570</v>
      </c>
      <c r="AC84" s="305">
        <v>39142</v>
      </c>
      <c r="AD84" s="305">
        <v>334490</v>
      </c>
      <c r="AE84" s="242"/>
      <c r="AF84" s="303">
        <v>529340</v>
      </c>
      <c r="AG84" s="304">
        <v>20</v>
      </c>
      <c r="AH84" s="242">
        <v>151240</v>
      </c>
      <c r="AI84" s="304">
        <v>2</v>
      </c>
      <c r="AJ84" s="303">
        <v>8794</v>
      </c>
      <c r="AK84" s="303">
        <v>160034</v>
      </c>
      <c r="AL84" s="303">
        <v>689374</v>
      </c>
      <c r="AM84" s="303">
        <v>-1724</v>
      </c>
      <c r="AN84" s="303">
        <v>687650</v>
      </c>
      <c r="AO84" s="303">
        <v>0</v>
      </c>
      <c r="AP84" s="303">
        <v>687650</v>
      </c>
      <c r="AQ84" s="303">
        <v>356896</v>
      </c>
      <c r="AR84" s="303">
        <v>330754</v>
      </c>
      <c r="AS84" s="303">
        <v>82689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R88" s="785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P87:P88"/>
    <mergeCell ref="A80:B80"/>
    <mergeCell ref="A81:B81"/>
    <mergeCell ref="A82:B82"/>
    <mergeCell ref="A84:B84"/>
    <mergeCell ref="J87:J88"/>
    <mergeCell ref="M87:M88"/>
    <mergeCell ref="A83:B83"/>
    <mergeCell ref="A76:B76"/>
    <mergeCell ref="A77:B77"/>
    <mergeCell ref="A78:B78"/>
    <mergeCell ref="AP2:AP3"/>
    <mergeCell ref="AQ2:AQ3"/>
    <mergeCell ref="AA2:AA3"/>
    <mergeCell ref="A1:B3"/>
    <mergeCell ref="R2:R3"/>
    <mergeCell ref="S2:U2"/>
    <mergeCell ref="AL1:AS1"/>
    <mergeCell ref="C1:K1"/>
    <mergeCell ref="L1:U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O2:Q2"/>
    <mergeCell ref="V1:AD1"/>
    <mergeCell ref="AE1:AK1"/>
    <mergeCell ref="AR2:AR3"/>
    <mergeCell ref="AS2:AS3"/>
    <mergeCell ref="C2:C3"/>
    <mergeCell ref="D2:E2"/>
    <mergeCell ref="F2:H2"/>
    <mergeCell ref="I2:K2"/>
    <mergeCell ref="L2:N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658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440"/>
      <c r="B4" s="441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6175</v>
      </c>
      <c r="AM9" s="79"/>
      <c r="AN9" s="90"/>
      <c r="AO9" s="56">
        <v>0</v>
      </c>
      <c r="AP9" s="90"/>
      <c r="AQ9" s="77"/>
      <c r="AR9" s="77"/>
      <c r="AS9" s="90">
        <v>543</v>
      </c>
      <c r="AT9" s="189"/>
      <c r="AU9" s="74">
        <v>0</v>
      </c>
      <c r="AV9" s="74">
        <v>15</v>
      </c>
      <c r="AW9" s="74">
        <v>15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379615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1300664</v>
      </c>
      <c r="AM23" s="79"/>
      <c r="AN23" s="90"/>
      <c r="AO23" s="56">
        <v>0</v>
      </c>
      <c r="AP23" s="90"/>
      <c r="AQ23" s="77"/>
      <c r="AR23" s="77"/>
      <c r="AS23" s="90">
        <v>107966</v>
      </c>
      <c r="AT23" s="189"/>
      <c r="AU23" s="74">
        <v>1917</v>
      </c>
      <c r="AV23" s="74">
        <v>3252</v>
      </c>
      <c r="AW23" s="74">
        <v>1335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10247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-307</v>
      </c>
      <c r="AT25" s="189"/>
      <c r="AU25" s="74">
        <v>17</v>
      </c>
      <c r="AV25" s="74">
        <v>0</v>
      </c>
      <c r="AW25" s="74">
        <v>-17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12158</v>
      </c>
      <c r="AM30" s="79"/>
      <c r="AN30" s="90"/>
      <c r="AO30" s="56">
        <v>0</v>
      </c>
      <c r="AP30" s="90"/>
      <c r="AQ30" s="77"/>
      <c r="AR30" s="77"/>
      <c r="AS30" s="90">
        <v>1183</v>
      </c>
      <c r="AT30" s="189"/>
      <c r="AU30" s="74">
        <v>0</v>
      </c>
      <c r="AV30" s="74">
        <v>30</v>
      </c>
      <c r="AW30" s="74">
        <v>30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3186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20052</v>
      </c>
      <c r="AM67" s="70"/>
      <c r="AN67" s="89"/>
      <c r="AO67" s="60">
        <v>0</v>
      </c>
      <c r="AP67" s="89"/>
      <c r="AQ67" s="68"/>
      <c r="AR67" s="68"/>
      <c r="AS67" s="89">
        <v>702</v>
      </c>
      <c r="AT67" s="189"/>
      <c r="AU67" s="65">
        <v>24</v>
      </c>
      <c r="AV67" s="65">
        <v>50</v>
      </c>
      <c r="AW67" s="65">
        <v>26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2891</v>
      </c>
      <c r="AM73" s="79"/>
      <c r="AN73" s="90"/>
      <c r="AO73" s="56">
        <v>0</v>
      </c>
      <c r="AP73" s="90"/>
      <c r="AQ73" s="77"/>
      <c r="AR73" s="77"/>
      <c r="AS73" s="90">
        <v>-491</v>
      </c>
      <c r="AT73" s="189"/>
      <c r="AU73" s="84">
        <v>0</v>
      </c>
      <c r="AV73" s="84">
        <v>7</v>
      </c>
      <c r="AW73" s="84">
        <v>7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48270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23592</v>
      </c>
      <c r="AM74" s="79"/>
      <c r="AN74" s="90"/>
      <c r="AO74" s="56">
        <v>0</v>
      </c>
      <c r="AP74" s="90"/>
      <c r="AQ74" s="77"/>
      <c r="AR74" s="77"/>
      <c r="AS74" s="90">
        <v>1325</v>
      </c>
      <c r="AT74" s="189"/>
      <c r="AU74" s="84">
        <v>49</v>
      </c>
      <c r="AV74" s="84">
        <v>59</v>
      </c>
      <c r="AW74" s="84">
        <v>10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-253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110</v>
      </c>
      <c r="D76" s="308"/>
      <c r="E76" s="329">
        <v>370039.98037667677</v>
      </c>
      <c r="F76" s="339">
        <v>110</v>
      </c>
      <c r="G76" s="308"/>
      <c r="H76" s="329">
        <v>47084.725054177296</v>
      </c>
      <c r="I76" s="339">
        <v>0</v>
      </c>
      <c r="J76" s="308"/>
      <c r="K76" s="329">
        <v>0</v>
      </c>
      <c r="L76" s="339">
        <v>8</v>
      </c>
      <c r="M76" s="308"/>
      <c r="N76" s="329">
        <v>24193.690545449961</v>
      </c>
      <c r="O76" s="339">
        <v>0</v>
      </c>
      <c r="P76" s="308"/>
      <c r="Q76" s="329">
        <v>0</v>
      </c>
      <c r="R76" s="340">
        <v>441318</v>
      </c>
      <c r="S76" s="308">
        <v>301484</v>
      </c>
      <c r="T76" s="308">
        <v>-3396</v>
      </c>
      <c r="U76" s="341">
        <v>298088</v>
      </c>
      <c r="V76" s="340">
        <v>739406</v>
      </c>
      <c r="W76" s="329">
        <v>-1849</v>
      </c>
      <c r="X76" s="340">
        <v>737557</v>
      </c>
      <c r="Y76" s="329">
        <v>0</v>
      </c>
      <c r="Z76" s="340">
        <v>737557</v>
      </c>
      <c r="AA76" s="308">
        <v>496276</v>
      </c>
      <c r="AB76" s="308">
        <v>241281</v>
      </c>
      <c r="AC76" s="340">
        <v>60320</v>
      </c>
      <c r="AD76" s="305">
        <v>737557</v>
      </c>
      <c r="AE76" s="342">
        <v>5302</v>
      </c>
      <c r="AF76" s="343">
        <v>794125</v>
      </c>
      <c r="AG76" s="339">
        <v>76</v>
      </c>
      <c r="AH76" s="342">
        <v>586474</v>
      </c>
      <c r="AI76" s="339">
        <v>-3</v>
      </c>
      <c r="AJ76" s="344">
        <v>-15067</v>
      </c>
      <c r="AK76" s="345">
        <v>571407</v>
      </c>
      <c r="AL76" s="343">
        <v>1365532</v>
      </c>
      <c r="AM76" s="346">
        <v>-3413</v>
      </c>
      <c r="AN76" s="343">
        <v>1362119</v>
      </c>
      <c r="AO76" s="329">
        <v>0</v>
      </c>
      <c r="AP76" s="343">
        <v>1362119</v>
      </c>
      <c r="AQ76" s="344">
        <v>919451</v>
      </c>
      <c r="AR76" s="344">
        <v>442668</v>
      </c>
      <c r="AS76" s="343">
        <v>110668</v>
      </c>
      <c r="AT76" s="322"/>
      <c r="AU76" s="329">
        <v>2007</v>
      </c>
      <c r="AV76" s="329">
        <v>3413</v>
      </c>
      <c r="AW76" s="329">
        <v>1406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6000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4071</v>
      </c>
      <c r="AA82" s="53">
        <v>2714</v>
      </c>
      <c r="AB82" s="237">
        <v>1357</v>
      </c>
      <c r="AC82" s="95">
        <v>339</v>
      </c>
      <c r="AD82" s="95">
        <v>4071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-4276</v>
      </c>
      <c r="Z83" s="1098">
        <v>-4276</v>
      </c>
      <c r="AA83" s="1099">
        <v>-2850</v>
      </c>
      <c r="AB83" s="1097">
        <v>-1426</v>
      </c>
      <c r="AC83" s="1098">
        <v>-357</v>
      </c>
      <c r="AD83" s="1098">
        <v>-4276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110</v>
      </c>
      <c r="D84" s="303"/>
      <c r="E84" s="321">
        <v>370039.98037667677</v>
      </c>
      <c r="F84" s="304">
        <v>110</v>
      </c>
      <c r="G84" s="303"/>
      <c r="H84" s="321">
        <v>47084.725054177296</v>
      </c>
      <c r="I84" s="304">
        <v>0</v>
      </c>
      <c r="J84" s="303"/>
      <c r="K84" s="321">
        <v>0</v>
      </c>
      <c r="L84" s="304">
        <v>8</v>
      </c>
      <c r="M84" s="303"/>
      <c r="N84" s="321">
        <v>24193.690545449961</v>
      </c>
      <c r="O84" s="304">
        <v>0</v>
      </c>
      <c r="P84" s="303"/>
      <c r="Q84" s="321">
        <v>0</v>
      </c>
      <c r="R84" s="303">
        <v>441318</v>
      </c>
      <c r="S84" s="303">
        <v>301484</v>
      </c>
      <c r="T84" s="303">
        <v>-3396</v>
      </c>
      <c r="U84" s="303">
        <v>298088</v>
      </c>
      <c r="V84" s="303">
        <v>739406</v>
      </c>
      <c r="W84" s="303">
        <v>-1849</v>
      </c>
      <c r="X84" s="303">
        <v>737557</v>
      </c>
      <c r="Y84" s="321">
        <v>-4276</v>
      </c>
      <c r="Z84" s="305">
        <v>737352</v>
      </c>
      <c r="AA84" s="303">
        <v>496140</v>
      </c>
      <c r="AB84" s="303">
        <v>241212</v>
      </c>
      <c r="AC84" s="305">
        <v>60302</v>
      </c>
      <c r="AD84" s="305">
        <v>743352</v>
      </c>
      <c r="AE84" s="242"/>
      <c r="AF84" s="303">
        <v>794125</v>
      </c>
      <c r="AG84" s="304">
        <v>76</v>
      </c>
      <c r="AH84" s="242">
        <v>586474</v>
      </c>
      <c r="AI84" s="304">
        <v>-3</v>
      </c>
      <c r="AJ84" s="303">
        <v>-15067</v>
      </c>
      <c r="AK84" s="303">
        <v>571407</v>
      </c>
      <c r="AL84" s="303">
        <v>1365532</v>
      </c>
      <c r="AM84" s="303">
        <v>-3413</v>
      </c>
      <c r="AN84" s="303">
        <v>1362119</v>
      </c>
      <c r="AO84" s="303">
        <v>0</v>
      </c>
      <c r="AP84" s="303">
        <v>1362119</v>
      </c>
      <c r="AQ84" s="303">
        <v>919451</v>
      </c>
      <c r="AR84" s="303">
        <v>442668</v>
      </c>
      <c r="AS84" s="303">
        <v>110668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1534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440"/>
      <c r="B4" s="441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1414589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1631530</v>
      </c>
      <c r="AM32" s="70"/>
      <c r="AN32" s="89"/>
      <c r="AO32" s="60">
        <v>7775</v>
      </c>
      <c r="AP32" s="89"/>
      <c r="AQ32" s="68"/>
      <c r="AR32" s="68"/>
      <c r="AS32" s="89">
        <v>122604</v>
      </c>
      <c r="AT32" s="189"/>
      <c r="AU32" s="65">
        <v>4296</v>
      </c>
      <c r="AV32" s="65">
        <v>4079</v>
      </c>
      <c r="AW32" s="65">
        <v>-217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383192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765636</v>
      </c>
      <c r="AM42" s="70"/>
      <c r="AN42" s="89"/>
      <c r="AO42" s="60">
        <v>0</v>
      </c>
      <c r="AP42" s="89"/>
      <c r="AQ42" s="68"/>
      <c r="AR42" s="68"/>
      <c r="AS42" s="89">
        <v>68353</v>
      </c>
      <c r="AT42" s="189"/>
      <c r="AU42" s="65">
        <v>1490</v>
      </c>
      <c r="AV42" s="65">
        <v>1914</v>
      </c>
      <c r="AW42" s="65">
        <v>424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20973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32326</v>
      </c>
      <c r="AM50" s="79"/>
      <c r="AN50" s="90"/>
      <c r="AO50" s="56">
        <v>0</v>
      </c>
      <c r="AP50" s="90"/>
      <c r="AQ50" s="77"/>
      <c r="AR50" s="77"/>
      <c r="AS50" s="90">
        <v>3047</v>
      </c>
      <c r="AT50" s="189"/>
      <c r="AU50" s="74">
        <v>40</v>
      </c>
      <c r="AV50" s="74">
        <v>81</v>
      </c>
      <c r="AW50" s="74">
        <v>41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5351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72924</v>
      </c>
      <c r="AM51" s="82"/>
      <c r="AN51" s="91"/>
      <c r="AO51" s="51">
        <v>0</v>
      </c>
      <c r="AP51" s="91"/>
      <c r="AQ51" s="72"/>
      <c r="AR51" s="72"/>
      <c r="AS51" s="91">
        <v>7703</v>
      </c>
      <c r="AT51" s="189"/>
      <c r="AU51" s="80">
        <v>67</v>
      </c>
      <c r="AV51" s="80">
        <v>182</v>
      </c>
      <c r="AW51" s="80">
        <v>115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26554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34455</v>
      </c>
      <c r="AM54" s="79"/>
      <c r="AN54" s="90"/>
      <c r="AO54" s="56">
        <v>0</v>
      </c>
      <c r="AP54" s="90"/>
      <c r="AQ54" s="77"/>
      <c r="AR54" s="77"/>
      <c r="AS54" s="90">
        <v>3446</v>
      </c>
      <c r="AT54" s="189"/>
      <c r="AU54" s="74">
        <v>77</v>
      </c>
      <c r="AV54" s="74">
        <v>86</v>
      </c>
      <c r="AW54" s="74">
        <v>9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5079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29815</v>
      </c>
      <c r="AM58" s="79"/>
      <c r="AN58" s="90"/>
      <c r="AO58" s="56">
        <v>0</v>
      </c>
      <c r="AP58" s="90"/>
      <c r="AQ58" s="77"/>
      <c r="AR58" s="77"/>
      <c r="AS58" s="90">
        <v>3792</v>
      </c>
      <c r="AT58" s="189"/>
      <c r="AU58" s="74">
        <v>15</v>
      </c>
      <c r="AV58" s="74">
        <v>75</v>
      </c>
      <c r="AW58" s="74">
        <v>60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432</v>
      </c>
      <c r="D76" s="308"/>
      <c r="E76" s="329">
        <v>1596039.4141524686</v>
      </c>
      <c r="F76" s="339">
        <v>345</v>
      </c>
      <c r="G76" s="308"/>
      <c r="H76" s="329">
        <v>162196.12613170542</v>
      </c>
      <c r="I76" s="339">
        <v>0</v>
      </c>
      <c r="J76" s="308"/>
      <c r="K76" s="329">
        <v>0</v>
      </c>
      <c r="L76" s="339">
        <v>29</v>
      </c>
      <c r="M76" s="308"/>
      <c r="N76" s="329">
        <v>92389.21011336791</v>
      </c>
      <c r="O76" s="339">
        <v>4</v>
      </c>
      <c r="P76" s="308"/>
      <c r="Q76" s="329">
        <v>5114.4124831981444</v>
      </c>
      <c r="R76" s="340">
        <v>1855738</v>
      </c>
      <c r="S76" s="308">
        <v>149026</v>
      </c>
      <c r="T76" s="308">
        <v>-30361</v>
      </c>
      <c r="U76" s="341">
        <v>118665</v>
      </c>
      <c r="V76" s="340">
        <v>1974403</v>
      </c>
      <c r="W76" s="329">
        <v>-4937</v>
      </c>
      <c r="X76" s="340">
        <v>1969466</v>
      </c>
      <c r="Y76" s="329">
        <v>6181</v>
      </c>
      <c r="Z76" s="340">
        <v>1975647</v>
      </c>
      <c r="AA76" s="308">
        <v>1322406</v>
      </c>
      <c r="AB76" s="308">
        <v>653241</v>
      </c>
      <c r="AC76" s="340">
        <v>163311</v>
      </c>
      <c r="AD76" s="305">
        <v>1975647</v>
      </c>
      <c r="AE76" s="342">
        <v>5302</v>
      </c>
      <c r="AF76" s="343">
        <v>2402916</v>
      </c>
      <c r="AG76" s="339">
        <v>31</v>
      </c>
      <c r="AH76" s="342">
        <v>227065</v>
      </c>
      <c r="AI76" s="339">
        <v>-19</v>
      </c>
      <c r="AJ76" s="344">
        <v>-63295</v>
      </c>
      <c r="AK76" s="345">
        <v>163770</v>
      </c>
      <c r="AL76" s="343">
        <v>2566686</v>
      </c>
      <c r="AM76" s="346">
        <v>-6417</v>
      </c>
      <c r="AN76" s="343">
        <v>2560269</v>
      </c>
      <c r="AO76" s="329">
        <v>7775</v>
      </c>
      <c r="AP76" s="343">
        <v>2568044</v>
      </c>
      <c r="AQ76" s="344">
        <v>1732268</v>
      </c>
      <c r="AR76" s="344">
        <v>835776</v>
      </c>
      <c r="AS76" s="343">
        <v>208945</v>
      </c>
      <c r="AT76" s="322"/>
      <c r="AU76" s="329">
        <v>5985</v>
      </c>
      <c r="AV76" s="329">
        <v>6417</v>
      </c>
      <c r="AW76" s="329">
        <v>432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3245</v>
      </c>
      <c r="AA82" s="53">
        <v>2166</v>
      </c>
      <c r="AB82" s="237">
        <v>1079</v>
      </c>
      <c r="AC82" s="95">
        <v>270</v>
      </c>
      <c r="AD82" s="95">
        <v>3245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432</v>
      </c>
      <c r="D84" s="303"/>
      <c r="E84" s="321">
        <v>1596039.4141524686</v>
      </c>
      <c r="F84" s="304">
        <v>345</v>
      </c>
      <c r="G84" s="303"/>
      <c r="H84" s="321">
        <v>162196.12613170542</v>
      </c>
      <c r="I84" s="304">
        <v>0</v>
      </c>
      <c r="J84" s="303"/>
      <c r="K84" s="321">
        <v>0</v>
      </c>
      <c r="L84" s="304">
        <v>29</v>
      </c>
      <c r="M84" s="303"/>
      <c r="N84" s="321">
        <v>92389.21011336791</v>
      </c>
      <c r="O84" s="304">
        <v>4</v>
      </c>
      <c r="P84" s="303"/>
      <c r="Q84" s="321">
        <v>5114.4124831981444</v>
      </c>
      <c r="R84" s="303">
        <v>1855738</v>
      </c>
      <c r="S84" s="303">
        <v>149026</v>
      </c>
      <c r="T84" s="303">
        <v>-30361</v>
      </c>
      <c r="U84" s="303">
        <v>118665</v>
      </c>
      <c r="V84" s="303">
        <v>1974403</v>
      </c>
      <c r="W84" s="303">
        <v>-4937</v>
      </c>
      <c r="X84" s="303">
        <v>1969466</v>
      </c>
      <c r="Y84" s="321">
        <v>6181</v>
      </c>
      <c r="Z84" s="305">
        <v>1978892</v>
      </c>
      <c r="AA84" s="303">
        <v>1324572</v>
      </c>
      <c r="AB84" s="303">
        <v>654320</v>
      </c>
      <c r="AC84" s="305">
        <v>163581</v>
      </c>
      <c r="AD84" s="305">
        <v>1978892</v>
      </c>
      <c r="AE84" s="242"/>
      <c r="AF84" s="303">
        <v>2402916</v>
      </c>
      <c r="AG84" s="304">
        <v>31</v>
      </c>
      <c r="AH84" s="242">
        <v>227065</v>
      </c>
      <c r="AI84" s="304">
        <v>-19</v>
      </c>
      <c r="AJ84" s="303">
        <v>-63295</v>
      </c>
      <c r="AK84" s="303">
        <v>163770</v>
      </c>
      <c r="AL84" s="303">
        <v>2566686</v>
      </c>
      <c r="AM84" s="303">
        <v>-6417</v>
      </c>
      <c r="AN84" s="303">
        <v>2560269</v>
      </c>
      <c r="AO84" s="303">
        <v>7775</v>
      </c>
      <c r="AP84" s="303">
        <v>2568044</v>
      </c>
      <c r="AQ84" s="303">
        <v>1732268</v>
      </c>
      <c r="AR84" s="303">
        <v>835776</v>
      </c>
      <c r="AS84" s="303">
        <v>208945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2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83:B83"/>
    <mergeCell ref="A77:B77"/>
    <mergeCell ref="A78:B78"/>
    <mergeCell ref="C2:C3"/>
    <mergeCell ref="D2:E2"/>
    <mergeCell ref="F2:H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8.85546875" style="108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706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6.149999999999999" customHeight="1" x14ac:dyDescent="0.2">
      <c r="A4" s="440"/>
      <c r="B4" s="441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 t="s">
        <v>805</v>
      </c>
      <c r="D6" s="987" t="s">
        <v>805</v>
      </c>
      <c r="E6" s="987" t="s">
        <v>806</v>
      </c>
      <c r="F6" s="987" t="s">
        <v>913</v>
      </c>
      <c r="G6" s="987" t="s">
        <v>805</v>
      </c>
      <c r="H6" s="987" t="s">
        <v>806</v>
      </c>
      <c r="I6" s="987" t="s">
        <v>913</v>
      </c>
      <c r="J6" s="987" t="s">
        <v>805</v>
      </c>
      <c r="K6" s="987" t="s">
        <v>806</v>
      </c>
      <c r="L6" s="987" t="s">
        <v>913</v>
      </c>
      <c r="M6" s="987" t="s">
        <v>805</v>
      </c>
      <c r="N6" s="987" t="s">
        <v>806</v>
      </c>
      <c r="O6" s="987" t="s">
        <v>913</v>
      </c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17087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27787</v>
      </c>
      <c r="AM9" s="79"/>
      <c r="AN9" s="90"/>
      <c r="AO9" s="56">
        <v>0</v>
      </c>
      <c r="AP9" s="90"/>
      <c r="AQ9" s="77"/>
      <c r="AR9" s="77"/>
      <c r="AS9" s="90">
        <v>2228</v>
      </c>
      <c r="AT9" s="189"/>
      <c r="AU9" s="74">
        <v>63</v>
      </c>
      <c r="AV9" s="74">
        <v>69</v>
      </c>
      <c r="AW9" s="74">
        <v>6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>
        <v>0</v>
      </c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4674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5070</v>
      </c>
      <c r="AM35" s="79"/>
      <c r="AN35" s="90"/>
      <c r="AO35" s="56">
        <v>0</v>
      </c>
      <c r="AP35" s="90"/>
      <c r="AQ35" s="77"/>
      <c r="AR35" s="77"/>
      <c r="AS35" s="90">
        <v>456</v>
      </c>
      <c r="AT35" s="189"/>
      <c r="AU35" s="74">
        <v>12</v>
      </c>
      <c r="AV35" s="74">
        <v>13</v>
      </c>
      <c r="AW35" s="74">
        <v>1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245651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749005</v>
      </c>
      <c r="AM53" s="79"/>
      <c r="AN53" s="90"/>
      <c r="AO53" s="56">
        <v>0</v>
      </c>
      <c r="AP53" s="90"/>
      <c r="AQ53" s="77"/>
      <c r="AR53" s="77"/>
      <c r="AS53" s="90">
        <v>51259</v>
      </c>
      <c r="AT53" s="189"/>
      <c r="AU53" s="74">
        <v>2185</v>
      </c>
      <c r="AV53" s="74">
        <v>1873</v>
      </c>
      <c r="AW53" s="74">
        <v>-312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51126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75801</v>
      </c>
      <c r="AM54" s="79"/>
      <c r="AN54" s="90"/>
      <c r="AO54" s="56">
        <v>0</v>
      </c>
      <c r="AP54" s="90"/>
      <c r="AQ54" s="77"/>
      <c r="AR54" s="77"/>
      <c r="AS54" s="90">
        <v>11185</v>
      </c>
      <c r="AT54" s="189"/>
      <c r="AU54" s="74">
        <v>129</v>
      </c>
      <c r="AV54" s="74">
        <v>190</v>
      </c>
      <c r="AW54" s="74">
        <v>61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>
        <v>0</v>
      </c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82</v>
      </c>
      <c r="D76" s="308"/>
      <c r="E76" s="329">
        <v>250062.73769734974</v>
      </c>
      <c r="F76" s="339">
        <v>71</v>
      </c>
      <c r="G76" s="308"/>
      <c r="H76" s="329">
        <v>26573.34736770366</v>
      </c>
      <c r="I76" s="339">
        <v>0</v>
      </c>
      <c r="J76" s="308"/>
      <c r="K76" s="329">
        <v>0</v>
      </c>
      <c r="L76" s="339">
        <v>17</v>
      </c>
      <c r="M76" s="308"/>
      <c r="N76" s="329">
        <v>41901.711168813483</v>
      </c>
      <c r="O76" s="339">
        <v>0</v>
      </c>
      <c r="P76" s="308"/>
      <c r="Q76" s="329">
        <v>0</v>
      </c>
      <c r="R76" s="340">
        <v>318538</v>
      </c>
      <c r="S76" s="308">
        <v>-31600</v>
      </c>
      <c r="T76" s="308">
        <v>17337</v>
      </c>
      <c r="U76" s="341">
        <v>-14263</v>
      </c>
      <c r="V76" s="340">
        <v>304275</v>
      </c>
      <c r="W76" s="329">
        <v>-761</v>
      </c>
      <c r="X76" s="340">
        <v>303514</v>
      </c>
      <c r="Y76" s="329">
        <v>1140</v>
      </c>
      <c r="Z76" s="340">
        <v>304654</v>
      </c>
      <c r="AA76" s="308">
        <v>202082</v>
      </c>
      <c r="AB76" s="308">
        <v>102572</v>
      </c>
      <c r="AC76" s="340">
        <v>25643</v>
      </c>
      <c r="AD76" s="305">
        <v>304654</v>
      </c>
      <c r="AE76" s="342">
        <v>5302</v>
      </c>
      <c r="AF76" s="343">
        <v>949245</v>
      </c>
      <c r="AG76" s="339">
        <v>-10</v>
      </c>
      <c r="AH76" s="342">
        <v>-121862</v>
      </c>
      <c r="AI76" s="339">
        <v>7</v>
      </c>
      <c r="AJ76" s="344">
        <v>30280</v>
      </c>
      <c r="AK76" s="345">
        <v>-91582</v>
      </c>
      <c r="AL76" s="343">
        <v>857663</v>
      </c>
      <c r="AM76" s="346">
        <v>-2145</v>
      </c>
      <c r="AN76" s="343">
        <v>855518</v>
      </c>
      <c r="AO76" s="329">
        <v>0</v>
      </c>
      <c r="AP76" s="343">
        <v>855518</v>
      </c>
      <c r="AQ76" s="344">
        <v>595010</v>
      </c>
      <c r="AR76" s="344">
        <v>260508</v>
      </c>
      <c r="AS76" s="343">
        <v>65128</v>
      </c>
      <c r="AT76" s="322"/>
      <c r="AU76" s="329">
        <v>2389</v>
      </c>
      <c r="AV76" s="329">
        <v>2145</v>
      </c>
      <c r="AW76" s="329">
        <v>-244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826</v>
      </c>
      <c r="AA82" s="53">
        <v>552</v>
      </c>
      <c r="AB82" s="237">
        <v>274</v>
      </c>
      <c r="AC82" s="95">
        <v>69</v>
      </c>
      <c r="AD82" s="95">
        <v>826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82</v>
      </c>
      <c r="D84" s="303"/>
      <c r="E84" s="321">
        <v>250062.73769734974</v>
      </c>
      <c r="F84" s="304">
        <v>71</v>
      </c>
      <c r="G84" s="303"/>
      <c r="H84" s="321">
        <v>26573.34736770366</v>
      </c>
      <c r="I84" s="304">
        <v>0</v>
      </c>
      <c r="J84" s="303"/>
      <c r="K84" s="321">
        <v>0</v>
      </c>
      <c r="L84" s="304">
        <v>17</v>
      </c>
      <c r="M84" s="303"/>
      <c r="N84" s="321">
        <v>41901.711168813483</v>
      </c>
      <c r="O84" s="304">
        <v>0</v>
      </c>
      <c r="P84" s="303"/>
      <c r="Q84" s="321">
        <v>0</v>
      </c>
      <c r="R84" s="303">
        <v>318538</v>
      </c>
      <c r="S84" s="303">
        <v>-31600</v>
      </c>
      <c r="T84" s="303">
        <v>17337</v>
      </c>
      <c r="U84" s="303">
        <v>-14263</v>
      </c>
      <c r="V84" s="303">
        <v>304275</v>
      </c>
      <c r="W84" s="303">
        <v>-761</v>
      </c>
      <c r="X84" s="303">
        <v>303514</v>
      </c>
      <c r="Y84" s="321">
        <v>1140</v>
      </c>
      <c r="Z84" s="305">
        <v>305480</v>
      </c>
      <c r="AA84" s="303">
        <v>202634</v>
      </c>
      <c r="AB84" s="303">
        <v>102846</v>
      </c>
      <c r="AC84" s="305">
        <v>25712</v>
      </c>
      <c r="AD84" s="305">
        <v>305480</v>
      </c>
      <c r="AE84" s="242"/>
      <c r="AF84" s="303">
        <v>949245</v>
      </c>
      <c r="AG84" s="304">
        <v>-10</v>
      </c>
      <c r="AH84" s="242">
        <v>-121862</v>
      </c>
      <c r="AI84" s="304">
        <v>7</v>
      </c>
      <c r="AJ84" s="303">
        <v>30280</v>
      </c>
      <c r="AK84" s="303">
        <v>-91582</v>
      </c>
      <c r="AL84" s="303">
        <v>857663</v>
      </c>
      <c r="AM84" s="303">
        <v>-2145</v>
      </c>
      <c r="AN84" s="303">
        <v>855518</v>
      </c>
      <c r="AO84" s="303">
        <v>0</v>
      </c>
      <c r="AP84" s="303">
        <v>855518</v>
      </c>
      <c r="AQ84" s="303">
        <v>595010</v>
      </c>
      <c r="AR84" s="303">
        <v>260508</v>
      </c>
      <c r="AS84" s="303">
        <v>65128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322"/>
      <c r="AB86" s="189"/>
      <c r="AC86" s="189"/>
      <c r="AD86" s="189"/>
      <c r="AE86" s="189"/>
      <c r="AF86" s="189"/>
      <c r="AQ86" s="322"/>
      <c r="AS86" s="322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30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P87:P88"/>
    <mergeCell ref="A80:B80"/>
    <mergeCell ref="A81:B81"/>
    <mergeCell ref="A82:B82"/>
    <mergeCell ref="A84:B84"/>
    <mergeCell ref="J87:J88"/>
    <mergeCell ref="M87:M88"/>
    <mergeCell ref="A83:B83"/>
    <mergeCell ref="A76:B76"/>
    <mergeCell ref="A77:B77"/>
    <mergeCell ref="A78:B78"/>
    <mergeCell ref="AP2:AP3"/>
    <mergeCell ref="AQ2:AQ3"/>
    <mergeCell ref="AA2:AA3"/>
    <mergeCell ref="A1:B3"/>
    <mergeCell ref="R2:R3"/>
    <mergeCell ref="S2:U2"/>
    <mergeCell ref="C1:K1"/>
    <mergeCell ref="L1:U1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O2:Q2"/>
    <mergeCell ref="V1:AD1"/>
    <mergeCell ref="AE1:AK1"/>
    <mergeCell ref="AR2:AR3"/>
    <mergeCell ref="AS2:AS3"/>
    <mergeCell ref="C2:C3"/>
    <mergeCell ref="D2:E2"/>
    <mergeCell ref="F2:H2"/>
    <mergeCell ref="I2:K2"/>
    <mergeCell ref="L2:N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3" style="108" bestFit="1" customWidth="1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1175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4.25" customHeight="1" x14ac:dyDescent="0.2">
      <c r="A4" s="440"/>
      <c r="B4" s="441"/>
      <c r="C4" s="439">
        <v>1</v>
      </c>
      <c r="D4" s="439">
        <v>2</v>
      </c>
      <c r="E4" s="439">
        <v>3</v>
      </c>
      <c r="F4" s="439">
        <v>4</v>
      </c>
      <c r="G4" s="439">
        <v>5</v>
      </c>
      <c r="H4" s="439">
        <v>6</v>
      </c>
      <c r="I4" s="439">
        <v>7</v>
      </c>
      <c r="J4" s="439">
        <v>8</v>
      </c>
      <c r="K4" s="439">
        <v>9</v>
      </c>
      <c r="L4" s="439">
        <v>10</v>
      </c>
      <c r="M4" s="439">
        <v>11</v>
      </c>
      <c r="N4" s="439">
        <v>12</v>
      </c>
      <c r="O4" s="439">
        <v>13</v>
      </c>
      <c r="P4" s="439">
        <v>14</v>
      </c>
      <c r="Q4" s="439">
        <v>15</v>
      </c>
      <c r="R4" s="439">
        <v>16</v>
      </c>
      <c r="S4" s="439">
        <v>17</v>
      </c>
      <c r="T4" s="439">
        <v>18</v>
      </c>
      <c r="U4" s="439">
        <v>19</v>
      </c>
      <c r="V4" s="439">
        <v>20</v>
      </c>
      <c r="W4" s="439">
        <v>21</v>
      </c>
      <c r="X4" s="439">
        <v>22</v>
      </c>
      <c r="Y4" s="439">
        <v>23</v>
      </c>
      <c r="Z4" s="439">
        <v>24</v>
      </c>
      <c r="AA4" s="439">
        <v>25</v>
      </c>
      <c r="AB4" s="439">
        <v>26</v>
      </c>
      <c r="AC4" s="439">
        <v>27</v>
      </c>
      <c r="AD4" s="439">
        <v>28</v>
      </c>
      <c r="AE4" s="439">
        <v>29</v>
      </c>
      <c r="AF4" s="439">
        <v>30</v>
      </c>
      <c r="AG4" s="439">
        <v>31</v>
      </c>
      <c r="AH4" s="439">
        <v>32</v>
      </c>
      <c r="AI4" s="439">
        <v>33</v>
      </c>
      <c r="AJ4" s="439">
        <v>34</v>
      </c>
      <c r="AK4" s="439">
        <v>35</v>
      </c>
      <c r="AL4" s="439">
        <v>36</v>
      </c>
      <c r="AM4" s="439">
        <v>37</v>
      </c>
      <c r="AN4" s="439">
        <v>38</v>
      </c>
      <c r="AO4" s="439">
        <v>39</v>
      </c>
      <c r="AP4" s="439">
        <v>40</v>
      </c>
      <c r="AQ4" s="439">
        <v>41</v>
      </c>
      <c r="AR4" s="439">
        <v>42</v>
      </c>
      <c r="AS4" s="439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/>
      <c r="D6" s="987" t="s">
        <v>805</v>
      </c>
      <c r="E6" s="987" t="s">
        <v>806</v>
      </c>
      <c r="F6" s="987"/>
      <c r="G6" s="987" t="s">
        <v>805</v>
      </c>
      <c r="H6" s="987" t="s">
        <v>806</v>
      </c>
      <c r="I6" s="987"/>
      <c r="J6" s="987" t="s">
        <v>805</v>
      </c>
      <c r="K6" s="987" t="s">
        <v>806</v>
      </c>
      <c r="L6" s="987"/>
      <c r="M6" s="987" t="s">
        <v>805</v>
      </c>
      <c r="N6" s="987" t="s">
        <v>806</v>
      </c>
      <c r="O6" s="987"/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/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/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/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/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/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/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/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/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/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/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/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/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/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/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/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/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/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/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/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/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/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/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/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/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/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23906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42104</v>
      </c>
      <c r="AM32" s="70"/>
      <c r="AN32" s="89"/>
      <c r="AO32" s="60"/>
      <c r="AP32" s="89"/>
      <c r="AQ32" s="68"/>
      <c r="AR32" s="68"/>
      <c r="AS32" s="89">
        <v>6932</v>
      </c>
      <c r="AT32" s="189"/>
      <c r="AU32" s="65">
        <v>66</v>
      </c>
      <c r="AV32" s="65">
        <v>105</v>
      </c>
      <c r="AW32" s="65">
        <v>39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/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/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/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/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/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/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/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/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/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132680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336368</v>
      </c>
      <c r="AM42" s="70"/>
      <c r="AN42" s="89"/>
      <c r="AO42" s="60"/>
      <c r="AP42" s="89"/>
      <c r="AQ42" s="68"/>
      <c r="AR42" s="68"/>
      <c r="AS42" s="89">
        <v>37828</v>
      </c>
      <c r="AT42" s="189"/>
      <c r="AU42" s="65">
        <v>486</v>
      </c>
      <c r="AV42" s="65">
        <v>841</v>
      </c>
      <c r="AW42" s="65">
        <v>355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/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/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/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/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/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/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/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5403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3803</v>
      </c>
      <c r="AM50" s="79"/>
      <c r="AN50" s="90"/>
      <c r="AO50" s="56"/>
      <c r="AP50" s="90"/>
      <c r="AQ50" s="77"/>
      <c r="AR50" s="77"/>
      <c r="AS50" s="90">
        <v>-342</v>
      </c>
      <c r="AT50" s="189"/>
      <c r="AU50" s="74">
        <v>10</v>
      </c>
      <c r="AV50" s="74">
        <v>10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/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/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/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/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/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/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/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/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/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/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/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/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/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/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/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/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/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/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/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/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/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/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/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/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/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37</v>
      </c>
      <c r="D76" s="308"/>
      <c r="E76" s="329">
        <v>128909.56784401152</v>
      </c>
      <c r="F76" s="339">
        <v>30</v>
      </c>
      <c r="G76" s="308"/>
      <c r="H76" s="329">
        <v>14093.975847194848</v>
      </c>
      <c r="I76" s="339">
        <v>0</v>
      </c>
      <c r="J76" s="308"/>
      <c r="K76" s="329">
        <v>0</v>
      </c>
      <c r="L76" s="339">
        <v>6</v>
      </c>
      <c r="M76" s="308"/>
      <c r="N76" s="329">
        <v>18985.599221619006</v>
      </c>
      <c r="O76" s="339">
        <v>0</v>
      </c>
      <c r="P76" s="308"/>
      <c r="Q76" s="329">
        <v>0</v>
      </c>
      <c r="R76" s="340">
        <v>161989</v>
      </c>
      <c r="S76" s="308">
        <v>90255</v>
      </c>
      <c r="T76" s="308">
        <v>18261</v>
      </c>
      <c r="U76" s="341">
        <v>108516</v>
      </c>
      <c r="V76" s="340">
        <v>270505</v>
      </c>
      <c r="W76" s="329">
        <v>-677</v>
      </c>
      <c r="X76" s="340">
        <v>269828</v>
      </c>
      <c r="Y76" s="329">
        <v>0</v>
      </c>
      <c r="Z76" s="340">
        <v>269828</v>
      </c>
      <c r="AA76" s="308">
        <v>145534</v>
      </c>
      <c r="AB76" s="308">
        <v>124294</v>
      </c>
      <c r="AC76" s="340">
        <v>31074</v>
      </c>
      <c r="AD76" s="305">
        <v>269828</v>
      </c>
      <c r="AE76" s="342">
        <v>5302</v>
      </c>
      <c r="AF76" s="343">
        <v>228735</v>
      </c>
      <c r="AG76" s="339">
        <v>19</v>
      </c>
      <c r="AH76" s="342">
        <v>118301</v>
      </c>
      <c r="AI76" s="339">
        <v>11</v>
      </c>
      <c r="AJ76" s="344">
        <v>35239</v>
      </c>
      <c r="AK76" s="345">
        <v>153540</v>
      </c>
      <c r="AL76" s="343">
        <v>382275</v>
      </c>
      <c r="AM76" s="346">
        <v>-956</v>
      </c>
      <c r="AN76" s="343">
        <v>381319</v>
      </c>
      <c r="AO76" s="329">
        <v>0</v>
      </c>
      <c r="AP76" s="343">
        <v>381319</v>
      </c>
      <c r="AQ76" s="344">
        <v>203646</v>
      </c>
      <c r="AR76" s="344">
        <v>177673</v>
      </c>
      <c r="AS76" s="343">
        <v>44418</v>
      </c>
      <c r="AT76" s="322"/>
      <c r="AU76" s="329">
        <v>562</v>
      </c>
      <c r="AV76" s="329">
        <v>956</v>
      </c>
      <c r="AW76" s="329">
        <v>394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35434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0</v>
      </c>
      <c r="AA82" s="53">
        <v>0</v>
      </c>
      <c r="AB82" s="237">
        <v>0</v>
      </c>
      <c r="AC82" s="95">
        <v>0</v>
      </c>
      <c r="AD82" s="95">
        <v>0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-130438</v>
      </c>
      <c r="Z83" s="1098">
        <v>-130438</v>
      </c>
      <c r="AA83" s="1099">
        <v>-86960</v>
      </c>
      <c r="AB83" s="1097">
        <v>-43478</v>
      </c>
      <c r="AC83" s="1098">
        <v>-10870</v>
      </c>
      <c r="AD83" s="1098">
        <v>-130438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37</v>
      </c>
      <c r="D84" s="303"/>
      <c r="E84" s="321">
        <v>128909.56784401152</v>
      </c>
      <c r="F84" s="304">
        <v>30</v>
      </c>
      <c r="G84" s="303"/>
      <c r="H84" s="321">
        <v>14093.975847194848</v>
      </c>
      <c r="I84" s="304">
        <v>0</v>
      </c>
      <c r="J84" s="303"/>
      <c r="K84" s="321">
        <v>0</v>
      </c>
      <c r="L84" s="304">
        <v>6</v>
      </c>
      <c r="M84" s="303"/>
      <c r="N84" s="321">
        <v>18985.599221619006</v>
      </c>
      <c r="O84" s="304">
        <v>0</v>
      </c>
      <c r="P84" s="303"/>
      <c r="Q84" s="321">
        <v>0</v>
      </c>
      <c r="R84" s="303">
        <v>161989</v>
      </c>
      <c r="S84" s="303">
        <v>90255</v>
      </c>
      <c r="T84" s="303">
        <v>18261</v>
      </c>
      <c r="U84" s="303">
        <v>108516</v>
      </c>
      <c r="V84" s="303">
        <v>270505</v>
      </c>
      <c r="W84" s="303">
        <v>-677</v>
      </c>
      <c r="X84" s="303">
        <v>269828</v>
      </c>
      <c r="Y84" s="321">
        <v>-130438</v>
      </c>
      <c r="Z84" s="305">
        <v>139390</v>
      </c>
      <c r="AA84" s="303">
        <v>58574</v>
      </c>
      <c r="AB84" s="303">
        <v>80816</v>
      </c>
      <c r="AC84" s="305">
        <v>20204</v>
      </c>
      <c r="AD84" s="305">
        <v>174824</v>
      </c>
      <c r="AE84" s="242"/>
      <c r="AF84" s="303">
        <v>228735</v>
      </c>
      <c r="AG84" s="304">
        <v>19</v>
      </c>
      <c r="AH84" s="242">
        <v>118301</v>
      </c>
      <c r="AI84" s="304">
        <v>11</v>
      </c>
      <c r="AJ84" s="303">
        <v>35239</v>
      </c>
      <c r="AK84" s="303">
        <v>153540</v>
      </c>
      <c r="AL84" s="303">
        <v>382275</v>
      </c>
      <c r="AM84" s="303">
        <v>-956</v>
      </c>
      <c r="AN84" s="303">
        <v>381319</v>
      </c>
      <c r="AO84" s="303">
        <v>0</v>
      </c>
      <c r="AP84" s="303">
        <v>381319</v>
      </c>
      <c r="AQ84" s="303">
        <v>203646</v>
      </c>
      <c r="AR84" s="303">
        <v>177673</v>
      </c>
      <c r="AS84" s="303">
        <v>44418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322"/>
      <c r="AB86" s="189"/>
      <c r="AC86" s="189"/>
      <c r="AD86" s="189"/>
      <c r="AE86" s="189"/>
      <c r="AF86" s="189"/>
      <c r="AQ86" s="322"/>
      <c r="AS86" s="322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95" t="s">
        <v>1637</v>
      </c>
      <c r="D88" s="111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C89" s="195"/>
      <c r="D89" s="111"/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  <c r="C90" s="195"/>
      <c r="D90" s="111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83:B83"/>
    <mergeCell ref="AS2:AS3"/>
    <mergeCell ref="A76:B76"/>
    <mergeCell ref="AN2:AN3"/>
    <mergeCell ref="AO2:AO3"/>
    <mergeCell ref="S2:U2"/>
    <mergeCell ref="V2:V3"/>
    <mergeCell ref="AP2:AP3"/>
    <mergeCell ref="AE1:AK1"/>
    <mergeCell ref="AL1:AS1"/>
    <mergeCell ref="AQ2:AQ3"/>
    <mergeCell ref="AR2:AR3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O2:Q2"/>
    <mergeCell ref="R2:R3"/>
    <mergeCell ref="C1:K1"/>
    <mergeCell ref="L1:U1"/>
    <mergeCell ref="V1:AD1"/>
    <mergeCell ref="W2:W3"/>
    <mergeCell ref="X2:X3"/>
    <mergeCell ref="Y2:Y3"/>
    <mergeCell ref="C2:C3"/>
    <mergeCell ref="D2:E2"/>
    <mergeCell ref="F2:H2"/>
    <mergeCell ref="I2:K2"/>
    <mergeCell ref="L2:N2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3" style="108" bestFit="1" customWidth="1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1176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4.25" customHeight="1" x14ac:dyDescent="0.2">
      <c r="A4" s="440"/>
      <c r="B4" s="441"/>
      <c r="C4" s="439">
        <v>1</v>
      </c>
      <c r="D4" s="439">
        <v>2</v>
      </c>
      <c r="E4" s="439">
        <v>3</v>
      </c>
      <c r="F4" s="439">
        <v>4</v>
      </c>
      <c r="G4" s="439">
        <v>5</v>
      </c>
      <c r="H4" s="439">
        <v>6</v>
      </c>
      <c r="I4" s="439">
        <v>7</v>
      </c>
      <c r="J4" s="439">
        <v>8</v>
      </c>
      <c r="K4" s="439">
        <v>9</v>
      </c>
      <c r="L4" s="439">
        <v>10</v>
      </c>
      <c r="M4" s="439">
        <v>11</v>
      </c>
      <c r="N4" s="439">
        <v>12</v>
      </c>
      <c r="O4" s="439">
        <v>13</v>
      </c>
      <c r="P4" s="439">
        <v>14</v>
      </c>
      <c r="Q4" s="439">
        <v>15</v>
      </c>
      <c r="R4" s="439">
        <v>16</v>
      </c>
      <c r="S4" s="439">
        <v>17</v>
      </c>
      <c r="T4" s="439">
        <v>18</v>
      </c>
      <c r="U4" s="439">
        <v>19</v>
      </c>
      <c r="V4" s="439">
        <v>20</v>
      </c>
      <c r="W4" s="439">
        <v>21</v>
      </c>
      <c r="X4" s="439">
        <v>22</v>
      </c>
      <c r="Y4" s="439">
        <v>23</v>
      </c>
      <c r="Z4" s="439">
        <v>24</v>
      </c>
      <c r="AA4" s="439">
        <v>25</v>
      </c>
      <c r="AB4" s="439">
        <v>26</v>
      </c>
      <c r="AC4" s="439">
        <v>27</v>
      </c>
      <c r="AD4" s="439">
        <v>28</v>
      </c>
      <c r="AE4" s="439">
        <v>29</v>
      </c>
      <c r="AF4" s="439">
        <v>30</v>
      </c>
      <c r="AG4" s="439">
        <v>31</v>
      </c>
      <c r="AH4" s="439">
        <v>32</v>
      </c>
      <c r="AI4" s="439">
        <v>33</v>
      </c>
      <c r="AJ4" s="439">
        <v>34</v>
      </c>
      <c r="AK4" s="439">
        <v>35</v>
      </c>
      <c r="AL4" s="439">
        <v>36</v>
      </c>
      <c r="AM4" s="439">
        <v>37</v>
      </c>
      <c r="AN4" s="439">
        <v>38</v>
      </c>
      <c r="AO4" s="439">
        <v>39</v>
      </c>
      <c r="AP4" s="439">
        <v>40</v>
      </c>
      <c r="AQ4" s="439">
        <v>41</v>
      </c>
      <c r="AR4" s="439">
        <v>42</v>
      </c>
      <c r="AS4" s="439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/>
      <c r="D6" s="987" t="s">
        <v>805</v>
      </c>
      <c r="E6" s="987" t="s">
        <v>806</v>
      </c>
      <c r="F6" s="987"/>
      <c r="G6" s="987" t="s">
        <v>805</v>
      </c>
      <c r="H6" s="987" t="s">
        <v>806</v>
      </c>
      <c r="I6" s="987"/>
      <c r="J6" s="987" t="s">
        <v>805</v>
      </c>
      <c r="K6" s="987" t="s">
        <v>806</v>
      </c>
      <c r="L6" s="987"/>
      <c r="M6" s="987" t="s">
        <v>805</v>
      </c>
      <c r="N6" s="987" t="s">
        <v>806</v>
      </c>
      <c r="O6" s="987"/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9809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6402</v>
      </c>
      <c r="AM7" s="70"/>
      <c r="AN7" s="89"/>
      <c r="AO7" s="60"/>
      <c r="AP7" s="89"/>
      <c r="AQ7" s="68"/>
      <c r="AR7" s="68"/>
      <c r="AS7" s="89">
        <v>1181</v>
      </c>
      <c r="AT7" s="189"/>
      <c r="AU7" s="65">
        <v>6</v>
      </c>
      <c r="AV7" s="65">
        <v>16</v>
      </c>
      <c r="AW7" s="65">
        <v>10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/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/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/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/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/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/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/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/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/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/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/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/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/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/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/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/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/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/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/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/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/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5491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1731</v>
      </c>
      <c r="AM29" s="79"/>
      <c r="AN29" s="90"/>
      <c r="AO29" s="56"/>
      <c r="AP29" s="90"/>
      <c r="AQ29" s="77"/>
      <c r="AR29" s="77"/>
      <c r="AS29" s="90">
        <v>-128</v>
      </c>
      <c r="AT29" s="189"/>
      <c r="AU29" s="74">
        <v>8</v>
      </c>
      <c r="AV29" s="74">
        <v>4</v>
      </c>
      <c r="AW29" s="74">
        <v>-4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/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/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/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/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220102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310068</v>
      </c>
      <c r="AM34" s="79"/>
      <c r="AN34" s="90"/>
      <c r="AO34" s="56"/>
      <c r="AP34" s="90"/>
      <c r="AQ34" s="77"/>
      <c r="AR34" s="77"/>
      <c r="AS34" s="90">
        <v>34513</v>
      </c>
      <c r="AT34" s="189"/>
      <c r="AU34" s="74">
        <v>644</v>
      </c>
      <c r="AV34" s="74">
        <v>775</v>
      </c>
      <c r="AW34" s="74">
        <v>131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/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/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/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/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/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/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/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/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/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/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/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/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/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/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/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/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/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/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/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/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5172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5432</v>
      </c>
      <c r="AM55" s="79"/>
      <c r="AN55" s="90"/>
      <c r="AO55" s="56"/>
      <c r="AP55" s="90"/>
      <c r="AQ55" s="77"/>
      <c r="AR55" s="77"/>
      <c r="AS55" s="90">
        <v>913</v>
      </c>
      <c r="AT55" s="189"/>
      <c r="AU55" s="74">
        <v>7</v>
      </c>
      <c r="AV55" s="74">
        <v>14</v>
      </c>
      <c r="AW55" s="74">
        <v>7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10116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1833</v>
      </c>
      <c r="AM56" s="82"/>
      <c r="AN56" s="91"/>
      <c r="AO56" s="51"/>
      <c r="AP56" s="91"/>
      <c r="AQ56" s="72"/>
      <c r="AR56" s="72"/>
      <c r="AS56" s="91">
        <v>-703</v>
      </c>
      <c r="AT56" s="189"/>
      <c r="AU56" s="80">
        <v>17</v>
      </c>
      <c r="AV56" s="80">
        <v>5</v>
      </c>
      <c r="AW56" s="80">
        <v>-12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9134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2118</v>
      </c>
      <c r="AM57" s="70"/>
      <c r="AN57" s="89"/>
      <c r="AO57" s="60"/>
      <c r="AP57" s="89"/>
      <c r="AQ57" s="68"/>
      <c r="AR57" s="68"/>
      <c r="AS57" s="89">
        <v>-892</v>
      </c>
      <c r="AT57" s="189"/>
      <c r="AU57" s="65">
        <v>21</v>
      </c>
      <c r="AV57" s="65">
        <v>5</v>
      </c>
      <c r="AW57" s="65">
        <v>-16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/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/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/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/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/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5478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10812</v>
      </c>
      <c r="AM63" s="79"/>
      <c r="AN63" s="90"/>
      <c r="AO63" s="56"/>
      <c r="AP63" s="90"/>
      <c r="AQ63" s="77"/>
      <c r="AR63" s="77"/>
      <c r="AS63" s="90">
        <v>2260</v>
      </c>
      <c r="AT63" s="189"/>
      <c r="AU63" s="74">
        <v>7</v>
      </c>
      <c r="AV63" s="74">
        <v>27</v>
      </c>
      <c r="AW63" s="74">
        <v>20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/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/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/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/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/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/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/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/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/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/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/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/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54</v>
      </c>
      <c r="D76" s="308"/>
      <c r="E76" s="329">
        <v>193632.33516987722</v>
      </c>
      <c r="F76" s="339">
        <v>46</v>
      </c>
      <c r="G76" s="308"/>
      <c r="H76" s="329">
        <v>22505.789770068619</v>
      </c>
      <c r="I76" s="339">
        <v>1</v>
      </c>
      <c r="J76" s="308"/>
      <c r="K76" s="329">
        <v>127.26870103228291</v>
      </c>
      <c r="L76" s="339">
        <v>15</v>
      </c>
      <c r="M76" s="308"/>
      <c r="N76" s="329">
        <v>49037.040610468925</v>
      </c>
      <c r="O76" s="339">
        <v>0</v>
      </c>
      <c r="P76" s="308"/>
      <c r="Q76" s="329">
        <v>0</v>
      </c>
      <c r="R76" s="340">
        <v>265302</v>
      </c>
      <c r="S76" s="308">
        <v>35536</v>
      </c>
      <c r="T76" s="308">
        <v>4482</v>
      </c>
      <c r="U76" s="341">
        <v>40018</v>
      </c>
      <c r="V76" s="340">
        <v>305320</v>
      </c>
      <c r="W76" s="329">
        <v>-763</v>
      </c>
      <c r="X76" s="340">
        <v>304557</v>
      </c>
      <c r="Y76" s="329">
        <v>0</v>
      </c>
      <c r="Z76" s="340">
        <v>304557</v>
      </c>
      <c r="AA76" s="308">
        <v>176422</v>
      </c>
      <c r="AB76" s="308">
        <v>128135</v>
      </c>
      <c r="AC76" s="340">
        <v>32035</v>
      </c>
      <c r="AD76" s="305">
        <v>304557</v>
      </c>
      <c r="AE76" s="342">
        <v>5302</v>
      </c>
      <c r="AF76" s="343">
        <v>291375</v>
      </c>
      <c r="AG76" s="339">
        <v>10</v>
      </c>
      <c r="AH76" s="342">
        <v>48362</v>
      </c>
      <c r="AI76" s="339">
        <v>0</v>
      </c>
      <c r="AJ76" s="344">
        <v>-1341</v>
      </c>
      <c r="AK76" s="345">
        <v>47021</v>
      </c>
      <c r="AL76" s="343">
        <v>338396</v>
      </c>
      <c r="AM76" s="346">
        <v>-846</v>
      </c>
      <c r="AN76" s="343">
        <v>337550</v>
      </c>
      <c r="AO76" s="329">
        <v>0</v>
      </c>
      <c r="AP76" s="343">
        <v>337550</v>
      </c>
      <c r="AQ76" s="344">
        <v>188976</v>
      </c>
      <c r="AR76" s="344">
        <v>148574</v>
      </c>
      <c r="AS76" s="343">
        <v>37144</v>
      </c>
      <c r="AT76" s="322"/>
      <c r="AU76" s="329">
        <v>710</v>
      </c>
      <c r="AV76" s="329">
        <v>846</v>
      </c>
      <c r="AW76" s="329">
        <v>136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664</v>
      </c>
      <c r="AB80" s="236">
        <v>-664</v>
      </c>
      <c r="AC80" s="97">
        <v>-166</v>
      </c>
      <c r="AD80" s="97">
        <v>10000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3186</v>
      </c>
      <c r="AA82" s="53">
        <v>2122</v>
      </c>
      <c r="AB82" s="237">
        <v>1064</v>
      </c>
      <c r="AC82" s="95">
        <v>266</v>
      </c>
      <c r="AD82" s="95">
        <v>3186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-64743</v>
      </c>
      <c r="Z83" s="1098">
        <v>-64743</v>
      </c>
      <c r="AA83" s="1099">
        <v>-43160</v>
      </c>
      <c r="AB83" s="1097">
        <v>-21583</v>
      </c>
      <c r="AC83" s="1098">
        <v>-5396</v>
      </c>
      <c r="AD83" s="1098">
        <v>-64743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54</v>
      </c>
      <c r="D84" s="303"/>
      <c r="E84" s="321">
        <v>193632.33516987722</v>
      </c>
      <c r="F84" s="304">
        <v>46</v>
      </c>
      <c r="G84" s="303"/>
      <c r="H84" s="321">
        <v>22505.789770068619</v>
      </c>
      <c r="I84" s="304">
        <v>1</v>
      </c>
      <c r="J84" s="303"/>
      <c r="K84" s="321">
        <v>127.26870103228291</v>
      </c>
      <c r="L84" s="304">
        <v>15</v>
      </c>
      <c r="M84" s="303"/>
      <c r="N84" s="321">
        <v>49037.040610468925</v>
      </c>
      <c r="O84" s="304">
        <v>0</v>
      </c>
      <c r="P84" s="303"/>
      <c r="Q84" s="321">
        <v>0</v>
      </c>
      <c r="R84" s="303">
        <v>265302</v>
      </c>
      <c r="S84" s="303">
        <v>35536</v>
      </c>
      <c r="T84" s="303">
        <v>4482</v>
      </c>
      <c r="U84" s="303">
        <v>40018</v>
      </c>
      <c r="V84" s="303">
        <v>305320</v>
      </c>
      <c r="W84" s="303">
        <v>-763</v>
      </c>
      <c r="X84" s="303">
        <v>304557</v>
      </c>
      <c r="Y84" s="321">
        <v>-64743</v>
      </c>
      <c r="Z84" s="305">
        <v>243000</v>
      </c>
      <c r="AA84" s="303">
        <v>136048</v>
      </c>
      <c r="AB84" s="303">
        <v>106952</v>
      </c>
      <c r="AC84" s="305">
        <v>26739</v>
      </c>
      <c r="AD84" s="305">
        <v>253000</v>
      </c>
      <c r="AE84" s="242"/>
      <c r="AF84" s="303">
        <v>291375</v>
      </c>
      <c r="AG84" s="304">
        <v>10</v>
      </c>
      <c r="AH84" s="242">
        <v>48362</v>
      </c>
      <c r="AI84" s="304">
        <v>0</v>
      </c>
      <c r="AJ84" s="303">
        <v>-1341</v>
      </c>
      <c r="AK84" s="303">
        <v>47021</v>
      </c>
      <c r="AL84" s="303">
        <v>338396</v>
      </c>
      <c r="AM84" s="303">
        <v>-846</v>
      </c>
      <c r="AN84" s="303">
        <v>337550</v>
      </c>
      <c r="AO84" s="303">
        <v>0</v>
      </c>
      <c r="AP84" s="303">
        <v>337550</v>
      </c>
      <c r="AQ84" s="303">
        <v>188976</v>
      </c>
      <c r="AR84" s="303">
        <v>148574</v>
      </c>
      <c r="AS84" s="303">
        <v>37144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322"/>
      <c r="AB86" s="189"/>
      <c r="AC86" s="189"/>
      <c r="AD86" s="189"/>
      <c r="AE86" s="189"/>
      <c r="AF86" s="189"/>
      <c r="AQ86" s="322"/>
      <c r="AS86" s="322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95" t="s">
        <v>1637</v>
      </c>
      <c r="D88" s="892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C89" s="195"/>
      <c r="D89" s="892"/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  <c r="C90" s="195"/>
      <c r="D90" s="892"/>
    </row>
    <row r="91" spans="1:49" x14ac:dyDescent="0.2">
      <c r="B91" s="1327"/>
      <c r="C91" s="195"/>
      <c r="D91" s="892"/>
    </row>
    <row r="92" spans="1:49" x14ac:dyDescent="0.2">
      <c r="B92" s="1327"/>
      <c r="C92" s="195"/>
      <c r="D92" s="892"/>
    </row>
    <row r="93" spans="1:49" x14ac:dyDescent="0.2">
      <c r="B93" s="1327"/>
      <c r="C93" s="195"/>
      <c r="D93" s="892"/>
    </row>
  </sheetData>
  <mergeCells count="46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R2:AR3"/>
    <mergeCell ref="AS2:AS3"/>
    <mergeCell ref="A83:B83"/>
    <mergeCell ref="A76:B76"/>
    <mergeCell ref="AN2:AN3"/>
    <mergeCell ref="AO2:AO3"/>
    <mergeCell ref="Y2:Y3"/>
    <mergeCell ref="V2:V3"/>
    <mergeCell ref="A77:B77"/>
    <mergeCell ref="AA2:AA3"/>
    <mergeCell ref="AL1:AS1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M2:AM3"/>
    <mergeCell ref="Z2:Z3"/>
    <mergeCell ref="AP2:AP3"/>
    <mergeCell ref="AQ2:AQ3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3" style="108" bestFit="1" customWidth="1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1177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323" t="s">
        <v>1242</v>
      </c>
      <c r="AH3" s="1323" t="s">
        <v>1243</v>
      </c>
      <c r="AI3" s="1323" t="s">
        <v>1241</v>
      </c>
      <c r="AJ3" s="1323" t="s">
        <v>1245</v>
      </c>
      <c r="AK3" s="1323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4.25" customHeight="1" x14ac:dyDescent="0.2">
      <c r="A4" s="440"/>
      <c r="B4" s="441"/>
      <c r="C4" s="439">
        <v>1</v>
      </c>
      <c r="D4" s="439">
        <v>2</v>
      </c>
      <c r="E4" s="439">
        <v>3</v>
      </c>
      <c r="F4" s="439">
        <v>4</v>
      </c>
      <c r="G4" s="439">
        <v>5</v>
      </c>
      <c r="H4" s="439">
        <v>6</v>
      </c>
      <c r="I4" s="439">
        <v>7</v>
      </c>
      <c r="J4" s="439">
        <v>8</v>
      </c>
      <c r="K4" s="439">
        <v>9</v>
      </c>
      <c r="L4" s="439">
        <v>10</v>
      </c>
      <c r="M4" s="439">
        <v>11</v>
      </c>
      <c r="N4" s="439">
        <v>12</v>
      </c>
      <c r="O4" s="439">
        <v>13</v>
      </c>
      <c r="P4" s="439">
        <v>14</v>
      </c>
      <c r="Q4" s="439">
        <v>15</v>
      </c>
      <c r="R4" s="439">
        <v>16</v>
      </c>
      <c r="S4" s="439">
        <v>17</v>
      </c>
      <c r="T4" s="439">
        <v>18</v>
      </c>
      <c r="U4" s="439">
        <v>19</v>
      </c>
      <c r="V4" s="439">
        <v>20</v>
      </c>
      <c r="W4" s="439">
        <v>21</v>
      </c>
      <c r="X4" s="439">
        <v>22</v>
      </c>
      <c r="Y4" s="439">
        <v>23</v>
      </c>
      <c r="Z4" s="439">
        <v>24</v>
      </c>
      <c r="AA4" s="439">
        <v>25</v>
      </c>
      <c r="AB4" s="439">
        <v>26</v>
      </c>
      <c r="AC4" s="439">
        <v>27</v>
      </c>
      <c r="AD4" s="439">
        <v>28</v>
      </c>
      <c r="AE4" s="439">
        <v>29</v>
      </c>
      <c r="AF4" s="439">
        <v>30</v>
      </c>
      <c r="AG4" s="439">
        <v>31</v>
      </c>
      <c r="AH4" s="439">
        <v>32</v>
      </c>
      <c r="AI4" s="439">
        <v>33</v>
      </c>
      <c r="AJ4" s="439">
        <v>34</v>
      </c>
      <c r="AK4" s="439">
        <v>35</v>
      </c>
      <c r="AL4" s="439">
        <v>36</v>
      </c>
      <c r="AM4" s="439">
        <v>37</v>
      </c>
      <c r="AN4" s="439">
        <v>38</v>
      </c>
      <c r="AO4" s="439">
        <v>39</v>
      </c>
      <c r="AP4" s="439">
        <v>40</v>
      </c>
      <c r="AQ4" s="439">
        <v>41</v>
      </c>
      <c r="AR4" s="439">
        <v>42</v>
      </c>
      <c r="AS4" s="439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/>
      <c r="D6" s="987" t="s">
        <v>805</v>
      </c>
      <c r="E6" s="987" t="s">
        <v>806</v>
      </c>
      <c r="F6" s="987"/>
      <c r="G6" s="987" t="s">
        <v>805</v>
      </c>
      <c r="H6" s="987" t="s">
        <v>806</v>
      </c>
      <c r="I6" s="987"/>
      <c r="J6" s="987" t="s">
        <v>805</v>
      </c>
      <c r="K6" s="987" t="s">
        <v>806</v>
      </c>
      <c r="L6" s="987"/>
      <c r="M6" s="987" t="s">
        <v>805</v>
      </c>
      <c r="N6" s="987" t="s">
        <v>806</v>
      </c>
      <c r="O6" s="987"/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/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/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/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/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/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/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/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/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/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/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/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/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/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/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/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/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479596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1939653</v>
      </c>
      <c r="AM23" s="79"/>
      <c r="AN23" s="90"/>
      <c r="AO23" s="56"/>
      <c r="AP23" s="90"/>
      <c r="AQ23" s="77"/>
      <c r="AR23" s="77"/>
      <c r="AS23" s="90">
        <v>334569</v>
      </c>
      <c r="AT23" s="189"/>
      <c r="AU23" s="74">
        <v>2243</v>
      </c>
      <c r="AV23" s="74">
        <v>4849</v>
      </c>
      <c r="AW23" s="74">
        <v>2606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/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/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/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/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/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/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/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/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/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/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/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/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/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/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1335</v>
      </c>
      <c r="AM38" s="79"/>
      <c r="AN38" s="90"/>
      <c r="AO38" s="56"/>
      <c r="AP38" s="90"/>
      <c r="AQ38" s="77"/>
      <c r="AR38" s="77"/>
      <c r="AS38" s="90">
        <v>333</v>
      </c>
      <c r="AT38" s="189"/>
      <c r="AU38" s="74">
        <v>0</v>
      </c>
      <c r="AV38" s="74">
        <v>3</v>
      </c>
      <c r="AW38" s="74">
        <v>3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/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/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/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/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/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/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/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/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/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/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/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/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/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/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/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/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/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/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/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/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/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/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/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/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/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/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/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/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/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/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/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/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/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/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/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51773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17694</v>
      </c>
      <c r="AM74" s="79"/>
      <c r="AN74" s="90"/>
      <c r="AO74" s="56"/>
      <c r="AP74" s="90"/>
      <c r="AQ74" s="77"/>
      <c r="AR74" s="77"/>
      <c r="AS74" s="90">
        <v>1163</v>
      </c>
      <c r="AT74" s="189"/>
      <c r="AU74" s="84">
        <v>49</v>
      </c>
      <c r="AV74" s="84">
        <v>44</v>
      </c>
      <c r="AW74" s="84">
        <v>-5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/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124</v>
      </c>
      <c r="D76" s="308"/>
      <c r="E76" s="329">
        <v>412561.41953139263</v>
      </c>
      <c r="F76" s="339">
        <v>89</v>
      </c>
      <c r="G76" s="308"/>
      <c r="H76" s="329">
        <v>37278.49524976543</v>
      </c>
      <c r="I76" s="339">
        <v>122</v>
      </c>
      <c r="J76" s="308"/>
      <c r="K76" s="329">
        <v>13811.840782387451</v>
      </c>
      <c r="L76" s="339">
        <v>23</v>
      </c>
      <c r="M76" s="308"/>
      <c r="N76" s="329">
        <v>67716.812220291089</v>
      </c>
      <c r="O76" s="339">
        <v>0</v>
      </c>
      <c r="P76" s="308"/>
      <c r="Q76" s="329">
        <v>0</v>
      </c>
      <c r="R76" s="340">
        <v>531369</v>
      </c>
      <c r="S76" s="308">
        <v>633259</v>
      </c>
      <c r="T76" s="308">
        <v>-65206</v>
      </c>
      <c r="U76" s="341">
        <v>568053</v>
      </c>
      <c r="V76" s="340">
        <v>1099422</v>
      </c>
      <c r="W76" s="329">
        <v>-2749</v>
      </c>
      <c r="X76" s="340">
        <v>1096673</v>
      </c>
      <c r="Y76" s="329">
        <v>0</v>
      </c>
      <c r="Z76" s="340">
        <v>1096673</v>
      </c>
      <c r="AA76" s="308">
        <v>353366</v>
      </c>
      <c r="AB76" s="308">
        <v>743307</v>
      </c>
      <c r="AC76" s="340">
        <v>185828</v>
      </c>
      <c r="AD76" s="305">
        <v>1096673</v>
      </c>
      <c r="AE76" s="342">
        <v>5302</v>
      </c>
      <c r="AF76" s="343">
        <v>905397</v>
      </c>
      <c r="AG76" s="339">
        <v>151</v>
      </c>
      <c r="AH76" s="342">
        <v>1113906</v>
      </c>
      <c r="AI76" s="339">
        <v>-24</v>
      </c>
      <c r="AJ76" s="344">
        <v>-60621</v>
      </c>
      <c r="AK76" s="345">
        <v>1053285</v>
      </c>
      <c r="AL76" s="343">
        <v>1958682</v>
      </c>
      <c r="AM76" s="346">
        <v>-4896</v>
      </c>
      <c r="AN76" s="343">
        <v>1953786</v>
      </c>
      <c r="AO76" s="329">
        <v>0</v>
      </c>
      <c r="AP76" s="343">
        <v>1953786</v>
      </c>
      <c r="AQ76" s="344">
        <v>609528</v>
      </c>
      <c r="AR76" s="344">
        <v>1344258</v>
      </c>
      <c r="AS76" s="343">
        <v>336065</v>
      </c>
      <c r="AT76" s="322"/>
      <c r="AU76" s="329">
        <v>2292</v>
      </c>
      <c r="AV76" s="329">
        <v>4896</v>
      </c>
      <c r="AW76" s="329">
        <v>2604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664</v>
      </c>
      <c r="AB80" s="236">
        <v>-664</v>
      </c>
      <c r="AC80" s="97">
        <v>-166</v>
      </c>
      <c r="AD80" s="97">
        <v>10000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40038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7316</v>
      </c>
      <c r="AA82" s="53">
        <v>4880</v>
      </c>
      <c r="AB82" s="237">
        <v>2436</v>
      </c>
      <c r="AC82" s="95">
        <v>609</v>
      </c>
      <c r="AD82" s="95">
        <v>7316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-57762</v>
      </c>
      <c r="Z83" s="1098">
        <v>-57762</v>
      </c>
      <c r="AA83" s="1099">
        <v>-38506</v>
      </c>
      <c r="AB83" s="1097">
        <v>-19256</v>
      </c>
      <c r="AC83" s="1098">
        <v>-4814</v>
      </c>
      <c r="AD83" s="1098">
        <v>-57762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124</v>
      </c>
      <c r="D84" s="303"/>
      <c r="E84" s="321">
        <v>412561.41953139263</v>
      </c>
      <c r="F84" s="304">
        <v>89</v>
      </c>
      <c r="G84" s="303"/>
      <c r="H84" s="321">
        <v>37278.49524976543</v>
      </c>
      <c r="I84" s="304">
        <v>122</v>
      </c>
      <c r="J84" s="303"/>
      <c r="K84" s="321">
        <v>13811.840782387451</v>
      </c>
      <c r="L84" s="304">
        <v>23</v>
      </c>
      <c r="M84" s="303"/>
      <c r="N84" s="321">
        <v>67716.812220291089</v>
      </c>
      <c r="O84" s="304">
        <v>0</v>
      </c>
      <c r="P84" s="303"/>
      <c r="Q84" s="321">
        <v>0</v>
      </c>
      <c r="R84" s="303">
        <v>531369</v>
      </c>
      <c r="S84" s="303">
        <v>633259</v>
      </c>
      <c r="T84" s="303">
        <v>-65206</v>
      </c>
      <c r="U84" s="303">
        <v>568053</v>
      </c>
      <c r="V84" s="303">
        <v>1099422</v>
      </c>
      <c r="W84" s="303">
        <v>-2749</v>
      </c>
      <c r="X84" s="303">
        <v>1096673</v>
      </c>
      <c r="Y84" s="321">
        <v>-57762</v>
      </c>
      <c r="Z84" s="305">
        <v>1046227</v>
      </c>
      <c r="AA84" s="303">
        <v>320404</v>
      </c>
      <c r="AB84" s="303">
        <v>725823</v>
      </c>
      <c r="AC84" s="305">
        <v>181457</v>
      </c>
      <c r="AD84" s="305">
        <v>1096265</v>
      </c>
      <c r="AE84" s="242"/>
      <c r="AF84" s="303">
        <v>905397</v>
      </c>
      <c r="AG84" s="304">
        <v>151</v>
      </c>
      <c r="AH84" s="242">
        <v>1113906</v>
      </c>
      <c r="AI84" s="304">
        <v>-24</v>
      </c>
      <c r="AJ84" s="303">
        <v>-60621</v>
      </c>
      <c r="AK84" s="303">
        <v>1053285</v>
      </c>
      <c r="AL84" s="303">
        <v>1958682</v>
      </c>
      <c r="AM84" s="303">
        <v>-4896</v>
      </c>
      <c r="AN84" s="303">
        <v>1953786</v>
      </c>
      <c r="AO84" s="303">
        <v>0</v>
      </c>
      <c r="AP84" s="303">
        <v>1953786</v>
      </c>
      <c r="AQ84" s="303">
        <v>609528</v>
      </c>
      <c r="AR84" s="303">
        <v>1344258</v>
      </c>
      <c r="AS84" s="303">
        <v>336065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B85" s="189"/>
      <c r="AC85" s="189"/>
      <c r="AD85" s="189"/>
      <c r="AE85" s="189"/>
      <c r="AF85" s="189"/>
    </row>
    <row r="86" spans="1:49" ht="16.149999999999999" customHeight="1" x14ac:dyDescent="0.2"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322"/>
      <c r="AB86" s="189"/>
      <c r="AC86" s="189"/>
      <c r="AD86" s="189"/>
      <c r="AE86" s="189"/>
      <c r="AF86" s="189"/>
      <c r="AQ86" s="322"/>
      <c r="AS86" s="322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R2:AR3"/>
    <mergeCell ref="AS2:AS3"/>
    <mergeCell ref="A83:B83"/>
    <mergeCell ref="A76:B76"/>
    <mergeCell ref="AN2:AN3"/>
    <mergeCell ref="AO2:AO3"/>
    <mergeCell ref="Y2:Y3"/>
    <mergeCell ref="V2:V3"/>
    <mergeCell ref="A77:B77"/>
    <mergeCell ref="AA2:AA3"/>
    <mergeCell ref="AL1:AS1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M2:AM3"/>
    <mergeCell ref="Z2:Z3"/>
    <mergeCell ref="AP2:AP3"/>
    <mergeCell ref="AQ2:AQ3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3" style="108" bestFit="1" customWidth="1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1178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595" t="s">
        <v>251</v>
      </c>
      <c r="AH2" s="1595"/>
      <c r="AI2" s="1595"/>
      <c r="AJ2" s="1595"/>
      <c r="AK2" s="159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323" t="s">
        <v>1233</v>
      </c>
      <c r="T3" s="1323" t="s">
        <v>1234</v>
      </c>
      <c r="U3" s="1323" t="s">
        <v>253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066" t="s">
        <v>1242</v>
      </c>
      <c r="AH3" s="1066" t="s">
        <v>1243</v>
      </c>
      <c r="AI3" s="1066" t="s">
        <v>1241</v>
      </c>
      <c r="AJ3" s="1066" t="s">
        <v>1245</v>
      </c>
      <c r="AK3" s="1066" t="s">
        <v>253</v>
      </c>
      <c r="AL3" s="1587"/>
      <c r="AM3" s="1587"/>
      <c r="AN3" s="1587"/>
      <c r="AO3" s="1585"/>
      <c r="AP3" s="1587"/>
      <c r="AQ3" s="1587"/>
      <c r="AR3" s="1587"/>
      <c r="AS3" s="1587"/>
      <c r="AU3" s="907" t="s">
        <v>1695</v>
      </c>
      <c r="AV3" s="907" t="s">
        <v>1696</v>
      </c>
      <c r="AW3" s="907" t="s">
        <v>468</v>
      </c>
    </row>
    <row r="4" spans="1:49" ht="14.25" customHeight="1" x14ac:dyDescent="0.2">
      <c r="A4" s="440"/>
      <c r="B4" s="441"/>
      <c r="C4" s="439">
        <v>1</v>
      </c>
      <c r="D4" s="439">
        <v>2</v>
      </c>
      <c r="E4" s="439">
        <v>3</v>
      </c>
      <c r="F4" s="439">
        <v>4</v>
      </c>
      <c r="G4" s="439">
        <v>5</v>
      </c>
      <c r="H4" s="439">
        <v>6</v>
      </c>
      <c r="I4" s="439">
        <v>7</v>
      </c>
      <c r="J4" s="439">
        <v>8</v>
      </c>
      <c r="K4" s="439">
        <v>9</v>
      </c>
      <c r="L4" s="439">
        <v>10</v>
      </c>
      <c r="M4" s="439">
        <v>11</v>
      </c>
      <c r="N4" s="439">
        <v>12</v>
      </c>
      <c r="O4" s="439">
        <v>13</v>
      </c>
      <c r="P4" s="439">
        <v>14</v>
      </c>
      <c r="Q4" s="439">
        <v>15</v>
      </c>
      <c r="R4" s="439">
        <v>16</v>
      </c>
      <c r="S4" s="439">
        <v>17</v>
      </c>
      <c r="T4" s="439">
        <v>18</v>
      </c>
      <c r="U4" s="439">
        <v>19</v>
      </c>
      <c r="V4" s="439">
        <v>20</v>
      </c>
      <c r="W4" s="439">
        <v>21</v>
      </c>
      <c r="X4" s="439">
        <v>22</v>
      </c>
      <c r="Y4" s="439">
        <v>23</v>
      </c>
      <c r="Z4" s="439">
        <v>24</v>
      </c>
      <c r="AA4" s="439">
        <v>25</v>
      </c>
      <c r="AB4" s="439">
        <v>26</v>
      </c>
      <c r="AC4" s="439">
        <v>27</v>
      </c>
      <c r="AD4" s="439">
        <v>28</v>
      </c>
      <c r="AE4" s="439">
        <v>29</v>
      </c>
      <c r="AF4" s="439">
        <v>30</v>
      </c>
      <c r="AG4" s="439">
        <v>31</v>
      </c>
      <c r="AH4" s="439">
        <v>32</v>
      </c>
      <c r="AI4" s="439">
        <v>33</v>
      </c>
      <c r="AJ4" s="439">
        <v>34</v>
      </c>
      <c r="AK4" s="439">
        <v>35</v>
      </c>
      <c r="AL4" s="439">
        <v>36</v>
      </c>
      <c r="AM4" s="439">
        <v>37</v>
      </c>
      <c r="AN4" s="439">
        <v>38</v>
      </c>
      <c r="AO4" s="439">
        <v>39</v>
      </c>
      <c r="AP4" s="439">
        <v>40</v>
      </c>
      <c r="AQ4" s="439">
        <v>41</v>
      </c>
      <c r="AR4" s="439">
        <v>42</v>
      </c>
      <c r="AS4" s="439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/>
      <c r="D6" s="987" t="s">
        <v>805</v>
      </c>
      <c r="E6" s="987" t="s">
        <v>806</v>
      </c>
      <c r="F6" s="987"/>
      <c r="G6" s="987" t="s">
        <v>805</v>
      </c>
      <c r="H6" s="987" t="s">
        <v>806</v>
      </c>
      <c r="I6" s="987"/>
      <c r="J6" s="987" t="s">
        <v>805</v>
      </c>
      <c r="K6" s="987" t="s">
        <v>806</v>
      </c>
      <c r="L6" s="987"/>
      <c r="M6" s="987" t="s">
        <v>805</v>
      </c>
      <c r="N6" s="987" t="s">
        <v>806</v>
      </c>
      <c r="O6" s="987"/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>
        <v>0</v>
      </c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>
        <v>0</v>
      </c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>
        <v>0</v>
      </c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>
        <v>0</v>
      </c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>
        <v>0</v>
      </c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>
        <v>0</v>
      </c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>
        <v>0</v>
      </c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>
        <v>0</v>
      </c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>
        <v>0</v>
      </c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>
        <v>0</v>
      </c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>
        <v>0</v>
      </c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>
        <v>0</v>
      </c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>
        <v>0</v>
      </c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>
        <v>0</v>
      </c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>
        <v>0</v>
      </c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>
        <v>0</v>
      </c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1032000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2227009</v>
      </c>
      <c r="AM23" s="79"/>
      <c r="AN23" s="90"/>
      <c r="AO23" s="56">
        <v>6223</v>
      </c>
      <c r="AP23" s="90"/>
      <c r="AQ23" s="77"/>
      <c r="AR23" s="77"/>
      <c r="AS23" s="90">
        <v>218606</v>
      </c>
      <c r="AT23" s="189"/>
      <c r="AU23" s="74">
        <v>5079</v>
      </c>
      <c r="AV23" s="74">
        <v>5568</v>
      </c>
      <c r="AW23" s="74">
        <v>489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>
        <v>0</v>
      </c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>
        <v>0</v>
      </c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>
        <v>0</v>
      </c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>
        <v>0</v>
      </c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>
        <v>0</v>
      </c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>
        <v>0</v>
      </c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>
        <v>0</v>
      </c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>
        <v>0</v>
      </c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0</v>
      </c>
      <c r="AM32" s="70"/>
      <c r="AN32" s="89"/>
      <c r="AO32" s="60">
        <v>0</v>
      </c>
      <c r="AP32" s="89"/>
      <c r="AQ32" s="68"/>
      <c r="AR32" s="68"/>
      <c r="AS32" s="89">
        <v>0</v>
      </c>
      <c r="AT32" s="189"/>
      <c r="AU32" s="65">
        <v>0</v>
      </c>
      <c r="AV32" s="65">
        <v>0</v>
      </c>
      <c r="AW32" s="65">
        <v>0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>
        <v>0</v>
      </c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>
        <v>0</v>
      </c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>
        <v>0</v>
      </c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>
        <v>0</v>
      </c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>
        <v>0</v>
      </c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>
        <v>0</v>
      </c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>
        <v>0</v>
      </c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>
        <v>0</v>
      </c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>
        <v>0</v>
      </c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0</v>
      </c>
      <c r="AM42" s="70"/>
      <c r="AN42" s="89"/>
      <c r="AO42" s="60">
        <v>0</v>
      </c>
      <c r="AP42" s="89"/>
      <c r="AQ42" s="68"/>
      <c r="AR42" s="68"/>
      <c r="AS42" s="89">
        <v>0</v>
      </c>
      <c r="AT42" s="189"/>
      <c r="AU42" s="65">
        <v>0</v>
      </c>
      <c r="AV42" s="65">
        <v>0</v>
      </c>
      <c r="AW42" s="65">
        <v>0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>
        <v>0</v>
      </c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0</v>
      </c>
      <c r="AM44" s="79"/>
      <c r="AN44" s="90"/>
      <c r="AO44" s="56">
        <v>0</v>
      </c>
      <c r="AP44" s="90"/>
      <c r="AQ44" s="77"/>
      <c r="AR44" s="77"/>
      <c r="AS44" s="90">
        <v>0</v>
      </c>
      <c r="AT44" s="189"/>
      <c r="AU44" s="74">
        <v>0</v>
      </c>
      <c r="AV44" s="74">
        <v>0</v>
      </c>
      <c r="AW44" s="74">
        <v>0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>
        <v>0</v>
      </c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>
        <v>0</v>
      </c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>
        <v>0</v>
      </c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>
        <v>0</v>
      </c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>
        <v>0</v>
      </c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>
        <v>0</v>
      </c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>
        <v>0</v>
      </c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>
        <v>0</v>
      </c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>
        <v>0</v>
      </c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>
        <v>0</v>
      </c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>
        <v>0</v>
      </c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>
        <v>0</v>
      </c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>
        <v>0</v>
      </c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>
        <v>0</v>
      </c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>
        <v>0</v>
      </c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>
        <v>0</v>
      </c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>
        <v>0</v>
      </c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>
        <v>0</v>
      </c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>
        <v>0</v>
      </c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>
        <v>0</v>
      </c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>
        <v>0</v>
      </c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>
        <v>0</v>
      </c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>
        <v>0</v>
      </c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>
        <v>0</v>
      </c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>
        <v>0</v>
      </c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>
        <v>0</v>
      </c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>
        <v>0</v>
      </c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>
        <v>0</v>
      </c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>
        <v>0</v>
      </c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6201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8847</v>
      </c>
      <c r="AM74" s="79"/>
      <c r="AN74" s="90"/>
      <c r="AO74" s="56">
        <v>0</v>
      </c>
      <c r="AP74" s="90"/>
      <c r="AQ74" s="77"/>
      <c r="AR74" s="77"/>
      <c r="AS74" s="90">
        <v>1742</v>
      </c>
      <c r="AT74" s="189"/>
      <c r="AU74" s="84">
        <v>7</v>
      </c>
      <c r="AV74" s="84">
        <v>22</v>
      </c>
      <c r="AW74" s="84">
        <v>15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>
        <v>0</v>
      </c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266</v>
      </c>
      <c r="D76" s="308"/>
      <c r="E76" s="329">
        <v>852919.37791900372</v>
      </c>
      <c r="F76" s="339">
        <v>259</v>
      </c>
      <c r="G76" s="308"/>
      <c r="H76" s="329">
        <v>105202.80670523553</v>
      </c>
      <c r="I76" s="339">
        <v>0</v>
      </c>
      <c r="J76" s="308"/>
      <c r="K76" s="329">
        <v>0</v>
      </c>
      <c r="L76" s="339">
        <v>29</v>
      </c>
      <c r="M76" s="308"/>
      <c r="N76" s="329">
        <v>80079.071821763398</v>
      </c>
      <c r="O76" s="339">
        <v>0</v>
      </c>
      <c r="P76" s="308"/>
      <c r="Q76" s="329">
        <v>0</v>
      </c>
      <c r="R76" s="340">
        <v>1038201</v>
      </c>
      <c r="S76" s="308">
        <v>118437</v>
      </c>
      <c r="T76" s="308">
        <v>29851</v>
      </c>
      <c r="U76" s="341">
        <v>148288</v>
      </c>
      <c r="V76" s="340">
        <v>1186489</v>
      </c>
      <c r="W76" s="329">
        <v>-2967</v>
      </c>
      <c r="X76" s="340">
        <v>1183522</v>
      </c>
      <c r="Y76" s="329">
        <v>4195</v>
      </c>
      <c r="Z76" s="340">
        <v>1187717</v>
      </c>
      <c r="AA76" s="308">
        <v>691814</v>
      </c>
      <c r="AB76" s="308">
        <v>495903</v>
      </c>
      <c r="AC76" s="340">
        <v>123976</v>
      </c>
      <c r="AD76" s="305">
        <v>1187717</v>
      </c>
      <c r="AE76" s="342">
        <v>5302</v>
      </c>
      <c r="AF76" s="343">
        <v>2006879</v>
      </c>
      <c r="AG76" s="339">
        <v>23</v>
      </c>
      <c r="AH76" s="342">
        <v>164700</v>
      </c>
      <c r="AI76" s="339">
        <v>17</v>
      </c>
      <c r="AJ76" s="344">
        <v>64277</v>
      </c>
      <c r="AK76" s="345">
        <v>228977</v>
      </c>
      <c r="AL76" s="343">
        <v>2235856</v>
      </c>
      <c r="AM76" s="346">
        <v>-5590</v>
      </c>
      <c r="AN76" s="343">
        <v>2230266</v>
      </c>
      <c r="AO76" s="329">
        <v>6223</v>
      </c>
      <c r="AP76" s="343">
        <v>2236489</v>
      </c>
      <c r="AQ76" s="344">
        <v>1355098</v>
      </c>
      <c r="AR76" s="344">
        <v>881391</v>
      </c>
      <c r="AS76" s="343">
        <v>220348</v>
      </c>
      <c r="AT76" s="322"/>
      <c r="AU76" s="329">
        <v>5086</v>
      </c>
      <c r="AV76" s="329">
        <v>5590</v>
      </c>
      <c r="AW76" s="329">
        <v>504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0</v>
      </c>
      <c r="AB80" s="236">
        <v>0</v>
      </c>
      <c r="AC80" s="97">
        <v>0</v>
      </c>
      <c r="AD80" s="97">
        <v>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0</v>
      </c>
      <c r="AA82" s="53">
        <v>0</v>
      </c>
      <c r="AB82" s="237">
        <v>0</v>
      </c>
      <c r="AC82" s="95">
        <v>0</v>
      </c>
      <c r="AD82" s="95">
        <v>0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-117817</v>
      </c>
      <c r="Z83" s="1098">
        <v>-117817</v>
      </c>
      <c r="AA83" s="1099">
        <v>-78544</v>
      </c>
      <c r="AB83" s="1097">
        <v>-39273</v>
      </c>
      <c r="AC83" s="1098">
        <v>-9818</v>
      </c>
      <c r="AD83" s="1098">
        <v>-117817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266</v>
      </c>
      <c r="D84" s="303"/>
      <c r="E84" s="321">
        <v>852919.37791900372</v>
      </c>
      <c r="F84" s="304">
        <v>259</v>
      </c>
      <c r="G84" s="303"/>
      <c r="H84" s="321">
        <v>105202.80670523553</v>
      </c>
      <c r="I84" s="304">
        <v>0</v>
      </c>
      <c r="J84" s="303"/>
      <c r="K84" s="321">
        <v>0</v>
      </c>
      <c r="L84" s="304">
        <v>29</v>
      </c>
      <c r="M84" s="303"/>
      <c r="N84" s="321">
        <v>80079.071821763398</v>
      </c>
      <c r="O84" s="304">
        <v>0</v>
      </c>
      <c r="P84" s="303"/>
      <c r="Q84" s="321">
        <v>0</v>
      </c>
      <c r="R84" s="303">
        <v>1038201</v>
      </c>
      <c r="S84" s="303">
        <v>118437</v>
      </c>
      <c r="T84" s="303">
        <v>29851</v>
      </c>
      <c r="U84" s="303">
        <v>148288</v>
      </c>
      <c r="V84" s="303">
        <v>1186489</v>
      </c>
      <c r="W84" s="303">
        <v>-2967</v>
      </c>
      <c r="X84" s="303">
        <v>1183522</v>
      </c>
      <c r="Y84" s="321">
        <v>-113622</v>
      </c>
      <c r="Z84" s="305">
        <v>1069900</v>
      </c>
      <c r="AA84" s="303">
        <v>613270</v>
      </c>
      <c r="AB84" s="303">
        <v>456630</v>
      </c>
      <c r="AC84" s="305">
        <v>114158</v>
      </c>
      <c r="AD84" s="305">
        <v>1069900</v>
      </c>
      <c r="AE84" s="242"/>
      <c r="AF84" s="303">
        <v>2006879</v>
      </c>
      <c r="AG84" s="304">
        <v>23</v>
      </c>
      <c r="AH84" s="242">
        <v>164700</v>
      </c>
      <c r="AI84" s="304">
        <v>17</v>
      </c>
      <c r="AJ84" s="303">
        <v>64277</v>
      </c>
      <c r="AK84" s="303">
        <v>228977</v>
      </c>
      <c r="AL84" s="303">
        <v>2235856</v>
      </c>
      <c r="AM84" s="303">
        <v>-5590</v>
      </c>
      <c r="AN84" s="303">
        <v>2230266</v>
      </c>
      <c r="AO84" s="303">
        <v>6223</v>
      </c>
      <c r="AP84" s="303">
        <v>2236489</v>
      </c>
      <c r="AQ84" s="303">
        <v>1355098</v>
      </c>
      <c r="AR84" s="303">
        <v>881391</v>
      </c>
      <c r="AS84" s="303">
        <v>220348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B85" s="189"/>
      <c r="AC85" s="189"/>
      <c r="AD85" s="189"/>
      <c r="AE85" s="189"/>
      <c r="AF85" s="189"/>
    </row>
    <row r="86" spans="1:49" ht="16.149999999999999" customHeight="1" x14ac:dyDescent="0.2">
      <c r="C86" s="195"/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322"/>
      <c r="AB86" s="189"/>
      <c r="AC86" s="189"/>
      <c r="AD86" s="189"/>
      <c r="AE86" s="189"/>
      <c r="AF86" s="189"/>
      <c r="AQ86" s="322"/>
      <c r="AS86" s="322"/>
    </row>
    <row r="87" spans="1:49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C88" s="108">
        <v>4</v>
      </c>
      <c r="AS88" s="108">
        <v>4</v>
      </c>
    </row>
    <row r="89" spans="1:49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49" x14ac:dyDescent="0.2">
      <c r="B90" s="1328"/>
    </row>
    <row r="91" spans="1:49" x14ac:dyDescent="0.2">
      <c r="B91" s="1327"/>
    </row>
    <row r="92" spans="1:49" x14ac:dyDescent="0.2">
      <c r="B92" s="1327"/>
    </row>
    <row r="93" spans="1:49" x14ac:dyDescent="0.2">
      <c r="B93" s="1327"/>
    </row>
  </sheetData>
  <mergeCells count="46"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R2:AR3"/>
    <mergeCell ref="AS2:AS3"/>
    <mergeCell ref="A83:B83"/>
    <mergeCell ref="A76:B76"/>
    <mergeCell ref="AN2:AN3"/>
    <mergeCell ref="AO2:AO3"/>
    <mergeCell ref="Y2:Y3"/>
    <mergeCell ref="V2:V3"/>
    <mergeCell ref="A77:B77"/>
    <mergeCell ref="AA2:AA3"/>
    <mergeCell ref="AL1:AS1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AM2:AM3"/>
    <mergeCell ref="Z2:Z3"/>
    <mergeCell ref="AP2:AP3"/>
    <mergeCell ref="AQ2:AQ3"/>
    <mergeCell ref="L1:U1"/>
    <mergeCell ref="V1:AD1"/>
    <mergeCell ref="AE1:AK1"/>
    <mergeCell ref="A1:B3"/>
    <mergeCell ref="W2:W3"/>
    <mergeCell ref="X2:X3"/>
    <mergeCell ref="AB2:AB3"/>
    <mergeCell ref="AC2:AC3"/>
    <mergeCell ref="AD2:AD3"/>
    <mergeCell ref="AE2:AE3"/>
    <mergeCell ref="AF2:AF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W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11.28515625" style="108" customWidth="1"/>
    <col min="7" max="7" width="10.85546875" style="108" customWidth="1"/>
    <col min="8" max="9" width="11.28515625" style="108" customWidth="1"/>
    <col min="10" max="10" width="10.85546875" style="108" customWidth="1"/>
    <col min="11" max="12" width="11.28515625" style="108" customWidth="1"/>
    <col min="13" max="13" width="8.5703125" style="108" customWidth="1"/>
    <col min="14" max="15" width="11.28515625" style="108" customWidth="1"/>
    <col min="16" max="16" width="8.5703125" style="108" customWidth="1"/>
    <col min="17" max="17" width="11.28515625" style="108" customWidth="1"/>
    <col min="18" max="18" width="10.140625" style="108" bestFit="1" customWidth="1"/>
    <col min="19" max="21" width="13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4.7109375" style="108" customWidth="1"/>
    <col min="26" max="26" width="17.5703125" style="108" customWidth="1"/>
    <col min="27" max="28" width="11.28515625" style="108" customWidth="1"/>
    <col min="29" max="29" width="10.7109375" style="108" customWidth="1"/>
    <col min="30" max="30" width="16.42578125" style="108" customWidth="1"/>
    <col min="31" max="32" width="15.85546875" style="108" customWidth="1"/>
    <col min="33" max="37" width="15.7109375" style="108" customWidth="1"/>
    <col min="38" max="38" width="15.140625" style="108" customWidth="1"/>
    <col min="39" max="39" width="10.85546875" style="108" customWidth="1"/>
    <col min="40" max="40" width="15" style="108" customWidth="1"/>
    <col min="41" max="41" width="13.7109375" style="108" customWidth="1"/>
    <col min="42" max="42" width="16.28515625" style="108" customWidth="1"/>
    <col min="43" max="44" width="13.85546875" style="108" customWidth="1"/>
    <col min="45" max="45" width="15.5703125" style="108" customWidth="1"/>
    <col min="46" max="46" width="3" style="108" bestFit="1" customWidth="1"/>
    <col min="47" max="48" width="12.28515625" style="108" customWidth="1"/>
    <col min="49" max="49" width="10" style="108" bestFit="1" customWidth="1"/>
    <col min="50" max="16384" width="8.85546875" style="108"/>
  </cols>
  <sheetData>
    <row r="1" spans="1:49" ht="19.899999999999999" customHeight="1" x14ac:dyDescent="0.2">
      <c r="A1" s="1765" t="s">
        <v>1247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772" t="s">
        <v>1251</v>
      </c>
      <c r="T2" s="1773"/>
      <c r="U2" s="1774"/>
      <c r="V2" s="1562" t="s">
        <v>540</v>
      </c>
      <c r="W2" s="1562" t="s">
        <v>487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745" t="s">
        <v>1252</v>
      </c>
      <c r="AH2" s="1745"/>
      <c r="AI2" s="1745"/>
      <c r="AJ2" s="1745"/>
      <c r="AK2" s="174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324" t="s">
        <v>693</v>
      </c>
      <c r="E3" s="1324" t="s">
        <v>397</v>
      </c>
      <c r="F3" s="1324" t="s">
        <v>1237</v>
      </c>
      <c r="G3" s="1324" t="s">
        <v>489</v>
      </c>
      <c r="H3" s="1324" t="s">
        <v>397</v>
      </c>
      <c r="I3" s="1324" t="s">
        <v>1236</v>
      </c>
      <c r="J3" s="1324" t="s">
        <v>489</v>
      </c>
      <c r="K3" s="1324" t="s">
        <v>397</v>
      </c>
      <c r="L3" s="1324" t="s">
        <v>1235</v>
      </c>
      <c r="M3" s="1324" t="s">
        <v>512</v>
      </c>
      <c r="N3" s="1324" t="s">
        <v>397</v>
      </c>
      <c r="O3" s="1324" t="s">
        <v>1235</v>
      </c>
      <c r="P3" s="1324" t="s">
        <v>512</v>
      </c>
      <c r="Q3" s="1324" t="s">
        <v>397</v>
      </c>
      <c r="R3" s="1562"/>
      <c r="S3" s="1070" t="s">
        <v>1683</v>
      </c>
      <c r="T3" s="1070" t="s">
        <v>1234</v>
      </c>
      <c r="U3" s="1070" t="s">
        <v>1377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070" t="s">
        <v>1684</v>
      </c>
      <c r="AH3" s="1070" t="s">
        <v>1253</v>
      </c>
      <c r="AI3" s="1070" t="s">
        <v>1241</v>
      </c>
      <c r="AJ3" s="1070" t="s">
        <v>1245</v>
      </c>
      <c r="AK3" s="1070" t="s">
        <v>1254</v>
      </c>
      <c r="AL3" s="1587"/>
      <c r="AM3" s="1587"/>
      <c r="AN3" s="1587"/>
      <c r="AO3" s="1585"/>
      <c r="AP3" s="1587"/>
      <c r="AQ3" s="1587"/>
      <c r="AR3" s="1587"/>
      <c r="AS3" s="1587"/>
      <c r="AU3" s="1063" t="s">
        <v>1695</v>
      </c>
      <c r="AV3" s="1063" t="s">
        <v>1696</v>
      </c>
      <c r="AW3" s="1063" t="s">
        <v>468</v>
      </c>
    </row>
    <row r="4" spans="1:49" ht="14.25" customHeight="1" x14ac:dyDescent="0.2">
      <c r="A4" s="440"/>
      <c r="B4" s="441"/>
      <c r="C4" s="439">
        <v>1</v>
      </c>
      <c r="D4" s="439">
        <v>2</v>
      </c>
      <c r="E4" s="439">
        <v>3</v>
      </c>
      <c r="F4" s="439">
        <v>4</v>
      </c>
      <c r="G4" s="439">
        <v>5</v>
      </c>
      <c r="H4" s="439">
        <v>6</v>
      </c>
      <c r="I4" s="439">
        <v>7</v>
      </c>
      <c r="J4" s="439">
        <v>8</v>
      </c>
      <c r="K4" s="439">
        <v>9</v>
      </c>
      <c r="L4" s="439">
        <v>10</v>
      </c>
      <c r="M4" s="439">
        <v>11</v>
      </c>
      <c r="N4" s="439">
        <v>12</v>
      </c>
      <c r="O4" s="439">
        <v>13</v>
      </c>
      <c r="P4" s="439">
        <v>14</v>
      </c>
      <c r="Q4" s="439">
        <v>15</v>
      </c>
      <c r="R4" s="439">
        <v>16</v>
      </c>
      <c r="S4" s="439">
        <v>17</v>
      </c>
      <c r="T4" s="439">
        <v>18</v>
      </c>
      <c r="U4" s="439">
        <v>19</v>
      </c>
      <c r="V4" s="439">
        <v>20</v>
      </c>
      <c r="W4" s="439">
        <v>21</v>
      </c>
      <c r="X4" s="439">
        <v>22</v>
      </c>
      <c r="Y4" s="439">
        <v>23</v>
      </c>
      <c r="Z4" s="439">
        <v>24</v>
      </c>
      <c r="AA4" s="439">
        <v>25</v>
      </c>
      <c r="AB4" s="439">
        <v>26</v>
      </c>
      <c r="AC4" s="439">
        <v>27</v>
      </c>
      <c r="AD4" s="439">
        <v>28</v>
      </c>
      <c r="AE4" s="439">
        <v>29</v>
      </c>
      <c r="AF4" s="439">
        <v>30</v>
      </c>
      <c r="AG4" s="439">
        <v>31</v>
      </c>
      <c r="AH4" s="439">
        <v>32</v>
      </c>
      <c r="AI4" s="439">
        <v>33</v>
      </c>
      <c r="AJ4" s="439">
        <v>34</v>
      </c>
      <c r="AK4" s="439">
        <v>35</v>
      </c>
      <c r="AL4" s="439">
        <v>36</v>
      </c>
      <c r="AM4" s="439">
        <v>37</v>
      </c>
      <c r="AN4" s="439">
        <v>38</v>
      </c>
      <c r="AO4" s="439">
        <v>39</v>
      </c>
      <c r="AP4" s="439">
        <v>40</v>
      </c>
      <c r="AQ4" s="439">
        <v>41</v>
      </c>
      <c r="AR4" s="439">
        <v>42</v>
      </c>
      <c r="AS4" s="439">
        <v>43</v>
      </c>
      <c r="AT4" s="334"/>
      <c r="AU4" s="334">
        <v>47</v>
      </c>
      <c r="AV4" s="334">
        <v>48</v>
      </c>
      <c r="AW4" s="334">
        <v>49</v>
      </c>
    </row>
    <row r="5" spans="1:49" s="1181" customFormat="1" ht="31.5" customHeight="1" x14ac:dyDescent="0.2">
      <c r="A5" s="1182"/>
      <c r="B5" s="1182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1181" customFormat="1" ht="31.5" hidden="1" customHeight="1" x14ac:dyDescent="0.2">
      <c r="A6" s="1182"/>
      <c r="B6" s="1182"/>
      <c r="C6" s="987"/>
      <c r="D6" s="987" t="s">
        <v>805</v>
      </c>
      <c r="E6" s="987" t="s">
        <v>806</v>
      </c>
      <c r="F6" s="987"/>
      <c r="G6" s="987" t="s">
        <v>805</v>
      </c>
      <c r="H6" s="987" t="s">
        <v>806</v>
      </c>
      <c r="I6" s="987"/>
      <c r="J6" s="987" t="s">
        <v>805</v>
      </c>
      <c r="K6" s="987" t="s">
        <v>806</v>
      </c>
      <c r="L6" s="987"/>
      <c r="M6" s="987" t="s">
        <v>805</v>
      </c>
      <c r="N6" s="987" t="s">
        <v>806</v>
      </c>
      <c r="O6" s="987"/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>
        <v>0</v>
      </c>
      <c r="AM7" s="70"/>
      <c r="AN7" s="89"/>
      <c r="AO7" s="60"/>
      <c r="AP7" s="89"/>
      <c r="AQ7" s="68"/>
      <c r="AR7" s="68"/>
      <c r="AS7" s="89">
        <v>0</v>
      </c>
      <c r="AT7" s="189"/>
      <c r="AU7" s="65">
        <v>0</v>
      </c>
      <c r="AV7" s="65">
        <v>0</v>
      </c>
      <c r="AW7" s="65">
        <v>0</v>
      </c>
    </row>
    <row r="8" spans="1:49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>
        <v>0</v>
      </c>
      <c r="AM8" s="79"/>
      <c r="AN8" s="90"/>
      <c r="AO8" s="56"/>
      <c r="AP8" s="90"/>
      <c r="AQ8" s="77"/>
      <c r="AR8" s="77"/>
      <c r="AS8" s="90">
        <v>0</v>
      </c>
      <c r="AT8" s="189"/>
      <c r="AU8" s="74">
        <v>0</v>
      </c>
      <c r="AV8" s="74">
        <v>0</v>
      </c>
      <c r="AW8" s="74">
        <v>0</v>
      </c>
    </row>
    <row r="9" spans="1:49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>
        <v>0</v>
      </c>
      <c r="AM9" s="79"/>
      <c r="AN9" s="90"/>
      <c r="AO9" s="56"/>
      <c r="AP9" s="90"/>
      <c r="AQ9" s="77"/>
      <c r="AR9" s="77"/>
      <c r="AS9" s="90">
        <v>0</v>
      </c>
      <c r="AT9" s="189"/>
      <c r="AU9" s="74">
        <v>0</v>
      </c>
      <c r="AV9" s="74">
        <v>0</v>
      </c>
      <c r="AW9" s="74">
        <v>0</v>
      </c>
    </row>
    <row r="10" spans="1:49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>
        <v>0</v>
      </c>
      <c r="AM10" s="79"/>
      <c r="AN10" s="90"/>
      <c r="AO10" s="56"/>
      <c r="AP10" s="90"/>
      <c r="AQ10" s="77"/>
      <c r="AR10" s="77"/>
      <c r="AS10" s="90">
        <v>0</v>
      </c>
      <c r="AT10" s="189"/>
      <c r="AU10" s="74">
        <v>0</v>
      </c>
      <c r="AV10" s="74">
        <v>0</v>
      </c>
      <c r="AW10" s="74">
        <v>0</v>
      </c>
    </row>
    <row r="11" spans="1:49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>
        <v>0</v>
      </c>
      <c r="AM11" s="82"/>
      <c r="AN11" s="91"/>
      <c r="AO11" s="51"/>
      <c r="AP11" s="91"/>
      <c r="AQ11" s="72"/>
      <c r="AR11" s="72"/>
      <c r="AS11" s="91">
        <v>0</v>
      </c>
      <c r="AT11" s="189"/>
      <c r="AU11" s="80">
        <v>0</v>
      </c>
      <c r="AV11" s="80">
        <v>0</v>
      </c>
      <c r="AW11" s="80">
        <v>0</v>
      </c>
    </row>
    <row r="12" spans="1:49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>
        <v>0</v>
      </c>
      <c r="AM12" s="70"/>
      <c r="AN12" s="89"/>
      <c r="AO12" s="60"/>
      <c r="AP12" s="89"/>
      <c r="AQ12" s="68"/>
      <c r="AR12" s="68"/>
      <c r="AS12" s="89">
        <v>0</v>
      </c>
      <c r="AT12" s="189"/>
      <c r="AU12" s="65">
        <v>0</v>
      </c>
      <c r="AV12" s="65">
        <v>0</v>
      </c>
      <c r="AW12" s="65">
        <v>0</v>
      </c>
    </row>
    <row r="13" spans="1:49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>
        <v>0</v>
      </c>
      <c r="AM13" s="79"/>
      <c r="AN13" s="90"/>
      <c r="AO13" s="56"/>
      <c r="AP13" s="90"/>
      <c r="AQ13" s="77"/>
      <c r="AR13" s="77"/>
      <c r="AS13" s="90">
        <v>0</v>
      </c>
      <c r="AT13" s="189"/>
      <c r="AU13" s="74">
        <v>0</v>
      </c>
      <c r="AV13" s="74">
        <v>0</v>
      </c>
      <c r="AW13" s="74">
        <v>0</v>
      </c>
    </row>
    <row r="14" spans="1:49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>
        <v>0</v>
      </c>
      <c r="AM14" s="79"/>
      <c r="AN14" s="90"/>
      <c r="AO14" s="56"/>
      <c r="AP14" s="90"/>
      <c r="AQ14" s="77"/>
      <c r="AR14" s="77"/>
      <c r="AS14" s="90">
        <v>0</v>
      </c>
      <c r="AT14" s="189"/>
      <c r="AU14" s="74">
        <v>0</v>
      </c>
      <c r="AV14" s="74">
        <v>0</v>
      </c>
      <c r="AW14" s="74">
        <v>0</v>
      </c>
    </row>
    <row r="15" spans="1:49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>
        <v>0</v>
      </c>
      <c r="AM15" s="79"/>
      <c r="AN15" s="90"/>
      <c r="AO15" s="56"/>
      <c r="AP15" s="90"/>
      <c r="AQ15" s="77"/>
      <c r="AR15" s="77"/>
      <c r="AS15" s="90">
        <v>0</v>
      </c>
      <c r="AT15" s="189"/>
      <c r="AU15" s="74">
        <v>0</v>
      </c>
      <c r="AV15" s="74">
        <v>0</v>
      </c>
      <c r="AW15" s="74">
        <v>0</v>
      </c>
    </row>
    <row r="16" spans="1:49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>
        <v>0</v>
      </c>
      <c r="AM16" s="82"/>
      <c r="AN16" s="91"/>
      <c r="AO16" s="51"/>
      <c r="AP16" s="91"/>
      <c r="AQ16" s="72"/>
      <c r="AR16" s="72"/>
      <c r="AS16" s="91">
        <v>0</v>
      </c>
      <c r="AT16" s="189"/>
      <c r="AU16" s="80">
        <v>0</v>
      </c>
      <c r="AV16" s="80">
        <v>0</v>
      </c>
      <c r="AW16" s="80">
        <v>0</v>
      </c>
    </row>
    <row r="17" spans="1:49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>
        <v>0</v>
      </c>
      <c r="AM17" s="70"/>
      <c r="AN17" s="89"/>
      <c r="AO17" s="60"/>
      <c r="AP17" s="89"/>
      <c r="AQ17" s="68"/>
      <c r="AR17" s="68"/>
      <c r="AS17" s="89">
        <v>0</v>
      </c>
      <c r="AT17" s="189"/>
      <c r="AU17" s="65">
        <v>0</v>
      </c>
      <c r="AV17" s="65">
        <v>0</v>
      </c>
      <c r="AW17" s="65">
        <v>0</v>
      </c>
    </row>
    <row r="18" spans="1:49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>
        <v>0</v>
      </c>
      <c r="AM18" s="79"/>
      <c r="AN18" s="90"/>
      <c r="AO18" s="56"/>
      <c r="AP18" s="90"/>
      <c r="AQ18" s="77"/>
      <c r="AR18" s="77"/>
      <c r="AS18" s="90">
        <v>0</v>
      </c>
      <c r="AT18" s="189"/>
      <c r="AU18" s="74">
        <v>0</v>
      </c>
      <c r="AV18" s="74">
        <v>0</v>
      </c>
      <c r="AW18" s="74">
        <v>0</v>
      </c>
    </row>
    <row r="19" spans="1:49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>
        <v>0</v>
      </c>
      <c r="AM19" s="79"/>
      <c r="AN19" s="90"/>
      <c r="AO19" s="56"/>
      <c r="AP19" s="90"/>
      <c r="AQ19" s="77"/>
      <c r="AR19" s="77"/>
      <c r="AS19" s="90">
        <v>0</v>
      </c>
      <c r="AT19" s="189"/>
      <c r="AU19" s="74">
        <v>0</v>
      </c>
      <c r="AV19" s="74">
        <v>0</v>
      </c>
      <c r="AW19" s="74">
        <v>0</v>
      </c>
    </row>
    <row r="20" spans="1:49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>
        <v>0</v>
      </c>
      <c r="AM20" s="79"/>
      <c r="AN20" s="90"/>
      <c r="AO20" s="56"/>
      <c r="AP20" s="90"/>
      <c r="AQ20" s="77"/>
      <c r="AR20" s="77"/>
      <c r="AS20" s="90">
        <v>0</v>
      </c>
      <c r="AT20" s="189"/>
      <c r="AU20" s="74">
        <v>0</v>
      </c>
      <c r="AV20" s="74">
        <v>0</v>
      </c>
      <c r="AW20" s="74">
        <v>0</v>
      </c>
    </row>
    <row r="21" spans="1:49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>
        <v>0</v>
      </c>
      <c r="AM21" s="82"/>
      <c r="AN21" s="91"/>
      <c r="AO21" s="51"/>
      <c r="AP21" s="91"/>
      <c r="AQ21" s="72"/>
      <c r="AR21" s="72"/>
      <c r="AS21" s="91">
        <v>0</v>
      </c>
      <c r="AT21" s="189"/>
      <c r="AU21" s="80">
        <v>0</v>
      </c>
      <c r="AV21" s="80">
        <v>0</v>
      </c>
      <c r="AW21" s="80">
        <v>0</v>
      </c>
    </row>
    <row r="22" spans="1:49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>
        <v>0</v>
      </c>
      <c r="AM22" s="70"/>
      <c r="AN22" s="89"/>
      <c r="AO22" s="60"/>
      <c r="AP22" s="89"/>
      <c r="AQ22" s="68"/>
      <c r="AR22" s="68"/>
      <c r="AS22" s="89">
        <v>0</v>
      </c>
      <c r="AT22" s="189"/>
      <c r="AU22" s="65">
        <v>0</v>
      </c>
      <c r="AV22" s="65">
        <v>0</v>
      </c>
      <c r="AW22" s="65">
        <v>0</v>
      </c>
    </row>
    <row r="23" spans="1:49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>
        <v>0</v>
      </c>
      <c r="AM23" s="79"/>
      <c r="AN23" s="90"/>
      <c r="AO23" s="56"/>
      <c r="AP23" s="90"/>
      <c r="AQ23" s="77"/>
      <c r="AR23" s="77"/>
      <c r="AS23" s="90">
        <v>0</v>
      </c>
      <c r="AT23" s="189"/>
      <c r="AU23" s="74">
        <v>0</v>
      </c>
      <c r="AV23" s="74">
        <v>0</v>
      </c>
      <c r="AW23" s="74">
        <v>0</v>
      </c>
    </row>
    <row r="24" spans="1:49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>
        <v>0</v>
      </c>
      <c r="AM24" s="79"/>
      <c r="AN24" s="90"/>
      <c r="AO24" s="56"/>
      <c r="AP24" s="90"/>
      <c r="AQ24" s="77"/>
      <c r="AR24" s="77"/>
      <c r="AS24" s="90">
        <v>0</v>
      </c>
      <c r="AT24" s="189"/>
      <c r="AU24" s="74">
        <v>0</v>
      </c>
      <c r="AV24" s="74">
        <v>0</v>
      </c>
      <c r="AW24" s="74">
        <v>0</v>
      </c>
    </row>
    <row r="25" spans="1:49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>
        <v>0</v>
      </c>
      <c r="AM25" s="79"/>
      <c r="AN25" s="90"/>
      <c r="AO25" s="56"/>
      <c r="AP25" s="90"/>
      <c r="AQ25" s="77"/>
      <c r="AR25" s="77"/>
      <c r="AS25" s="90">
        <v>0</v>
      </c>
      <c r="AT25" s="189"/>
      <c r="AU25" s="74">
        <v>0</v>
      </c>
      <c r="AV25" s="74">
        <v>0</v>
      </c>
      <c r="AW25" s="74">
        <v>0</v>
      </c>
    </row>
    <row r="26" spans="1:49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>
        <v>0</v>
      </c>
      <c r="AM26" s="82"/>
      <c r="AN26" s="91"/>
      <c r="AO26" s="51"/>
      <c r="AP26" s="91"/>
      <c r="AQ26" s="72"/>
      <c r="AR26" s="72"/>
      <c r="AS26" s="91">
        <v>0</v>
      </c>
      <c r="AT26" s="189"/>
      <c r="AU26" s="80">
        <v>0</v>
      </c>
      <c r="AV26" s="80">
        <v>0</v>
      </c>
      <c r="AW26" s="80">
        <v>0</v>
      </c>
    </row>
    <row r="27" spans="1:49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0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>
        <v>0</v>
      </c>
      <c r="AM27" s="70"/>
      <c r="AN27" s="89"/>
      <c r="AO27" s="60"/>
      <c r="AP27" s="89"/>
      <c r="AQ27" s="68"/>
      <c r="AR27" s="68"/>
      <c r="AS27" s="89">
        <v>0</v>
      </c>
      <c r="AT27" s="189"/>
      <c r="AU27" s="65">
        <v>0</v>
      </c>
      <c r="AV27" s="65">
        <v>0</v>
      </c>
      <c r="AW27" s="65">
        <v>0</v>
      </c>
    </row>
    <row r="28" spans="1:49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>
        <v>0</v>
      </c>
      <c r="AM28" s="79"/>
      <c r="AN28" s="90"/>
      <c r="AO28" s="56"/>
      <c r="AP28" s="90"/>
      <c r="AQ28" s="77"/>
      <c r="AR28" s="77"/>
      <c r="AS28" s="90">
        <v>0</v>
      </c>
      <c r="AT28" s="189"/>
      <c r="AU28" s="74">
        <v>0</v>
      </c>
      <c r="AV28" s="74">
        <v>0</v>
      </c>
      <c r="AW28" s="74">
        <v>0</v>
      </c>
    </row>
    <row r="29" spans="1:49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>
        <v>0</v>
      </c>
      <c r="AM29" s="79"/>
      <c r="AN29" s="90"/>
      <c r="AO29" s="56"/>
      <c r="AP29" s="90"/>
      <c r="AQ29" s="77"/>
      <c r="AR29" s="77"/>
      <c r="AS29" s="90">
        <v>0</v>
      </c>
      <c r="AT29" s="189"/>
      <c r="AU29" s="74">
        <v>0</v>
      </c>
      <c r="AV29" s="74">
        <v>0</v>
      </c>
      <c r="AW29" s="74">
        <v>0</v>
      </c>
    </row>
    <row r="30" spans="1:49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>
        <v>0</v>
      </c>
      <c r="AM30" s="79"/>
      <c r="AN30" s="90"/>
      <c r="AO30" s="56"/>
      <c r="AP30" s="90"/>
      <c r="AQ30" s="77"/>
      <c r="AR30" s="77"/>
      <c r="AS30" s="90">
        <v>0</v>
      </c>
      <c r="AT30" s="189"/>
      <c r="AU30" s="74">
        <v>0</v>
      </c>
      <c r="AV30" s="74">
        <v>0</v>
      </c>
      <c r="AW30" s="74">
        <v>0</v>
      </c>
    </row>
    <row r="31" spans="1:49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>
        <v>0</v>
      </c>
      <c r="AM31" s="82"/>
      <c r="AN31" s="91"/>
      <c r="AO31" s="51"/>
      <c r="AP31" s="91"/>
      <c r="AQ31" s="72"/>
      <c r="AR31" s="72"/>
      <c r="AS31" s="91">
        <v>0</v>
      </c>
      <c r="AT31" s="189"/>
      <c r="AU31" s="80">
        <v>0</v>
      </c>
      <c r="AV31" s="80">
        <v>0</v>
      </c>
      <c r="AW31" s="80">
        <v>0</v>
      </c>
    </row>
    <row r="32" spans="1:49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>
        <v>36841</v>
      </c>
      <c r="AM32" s="70"/>
      <c r="AN32" s="89"/>
      <c r="AO32" s="60"/>
      <c r="AP32" s="89"/>
      <c r="AQ32" s="68"/>
      <c r="AR32" s="68"/>
      <c r="AS32" s="89">
        <v>6541</v>
      </c>
      <c r="AT32" s="189"/>
      <c r="AU32" s="65">
        <v>40</v>
      </c>
      <c r="AV32" s="65">
        <v>92</v>
      </c>
      <c r="AW32" s="65">
        <v>52</v>
      </c>
    </row>
    <row r="33" spans="1:49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>
        <v>0</v>
      </c>
      <c r="AM33" s="79"/>
      <c r="AN33" s="90"/>
      <c r="AO33" s="56"/>
      <c r="AP33" s="90"/>
      <c r="AQ33" s="77"/>
      <c r="AR33" s="77"/>
      <c r="AS33" s="90">
        <v>0</v>
      </c>
      <c r="AT33" s="189"/>
      <c r="AU33" s="74">
        <v>0</v>
      </c>
      <c r="AV33" s="74">
        <v>0</v>
      </c>
      <c r="AW33" s="74">
        <v>0</v>
      </c>
    </row>
    <row r="34" spans="1:49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>
        <v>0</v>
      </c>
      <c r="AM34" s="79"/>
      <c r="AN34" s="90"/>
      <c r="AO34" s="56"/>
      <c r="AP34" s="90"/>
      <c r="AQ34" s="77"/>
      <c r="AR34" s="77"/>
      <c r="AS34" s="90">
        <v>0</v>
      </c>
      <c r="AT34" s="189"/>
      <c r="AU34" s="74">
        <v>0</v>
      </c>
      <c r="AV34" s="74">
        <v>0</v>
      </c>
      <c r="AW34" s="74">
        <v>0</v>
      </c>
    </row>
    <row r="35" spans="1:49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>
        <v>0</v>
      </c>
      <c r="AM35" s="79"/>
      <c r="AN35" s="90"/>
      <c r="AO35" s="56"/>
      <c r="AP35" s="90"/>
      <c r="AQ35" s="77"/>
      <c r="AR35" s="77"/>
      <c r="AS35" s="90">
        <v>0</v>
      </c>
      <c r="AT35" s="189"/>
      <c r="AU35" s="74">
        <v>0</v>
      </c>
      <c r="AV35" s="74">
        <v>0</v>
      </c>
      <c r="AW35" s="74">
        <v>0</v>
      </c>
    </row>
    <row r="36" spans="1:49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>
        <v>0</v>
      </c>
      <c r="AM36" s="82"/>
      <c r="AN36" s="91"/>
      <c r="AO36" s="51"/>
      <c r="AP36" s="91"/>
      <c r="AQ36" s="72"/>
      <c r="AR36" s="72"/>
      <c r="AS36" s="91">
        <v>0</v>
      </c>
      <c r="AT36" s="189"/>
      <c r="AU36" s="80">
        <v>0</v>
      </c>
      <c r="AV36" s="80">
        <v>0</v>
      </c>
      <c r="AW36" s="80">
        <v>0</v>
      </c>
    </row>
    <row r="37" spans="1:49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>
        <v>0</v>
      </c>
      <c r="AM37" s="70"/>
      <c r="AN37" s="89"/>
      <c r="AO37" s="60"/>
      <c r="AP37" s="89"/>
      <c r="AQ37" s="68"/>
      <c r="AR37" s="68"/>
      <c r="AS37" s="89">
        <v>0</v>
      </c>
      <c r="AT37" s="189"/>
      <c r="AU37" s="65">
        <v>0</v>
      </c>
      <c r="AV37" s="65">
        <v>0</v>
      </c>
      <c r="AW37" s="65">
        <v>0</v>
      </c>
    </row>
    <row r="38" spans="1:49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>
        <v>0</v>
      </c>
      <c r="AM38" s="79"/>
      <c r="AN38" s="90"/>
      <c r="AO38" s="56"/>
      <c r="AP38" s="90"/>
      <c r="AQ38" s="77"/>
      <c r="AR38" s="77"/>
      <c r="AS38" s="90">
        <v>0</v>
      </c>
      <c r="AT38" s="189"/>
      <c r="AU38" s="74">
        <v>0</v>
      </c>
      <c r="AV38" s="74">
        <v>0</v>
      </c>
      <c r="AW38" s="74">
        <v>0</v>
      </c>
    </row>
    <row r="39" spans="1:49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0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>
        <v>0</v>
      </c>
      <c r="AM39" s="79"/>
      <c r="AN39" s="90"/>
      <c r="AO39" s="56"/>
      <c r="AP39" s="90"/>
      <c r="AQ39" s="77"/>
      <c r="AR39" s="77"/>
      <c r="AS39" s="90">
        <v>0</v>
      </c>
      <c r="AT39" s="189"/>
      <c r="AU39" s="74">
        <v>0</v>
      </c>
      <c r="AV39" s="74">
        <v>0</v>
      </c>
      <c r="AW39" s="74">
        <v>0</v>
      </c>
    </row>
    <row r="40" spans="1:49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0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>
        <v>0</v>
      </c>
      <c r="AM40" s="79"/>
      <c r="AN40" s="90"/>
      <c r="AO40" s="56"/>
      <c r="AP40" s="90"/>
      <c r="AQ40" s="77"/>
      <c r="AR40" s="77"/>
      <c r="AS40" s="90">
        <v>0</v>
      </c>
      <c r="AT40" s="189"/>
      <c r="AU40" s="74">
        <v>0</v>
      </c>
      <c r="AV40" s="74">
        <v>0</v>
      </c>
      <c r="AW40" s="74">
        <v>0</v>
      </c>
    </row>
    <row r="41" spans="1:49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>
        <v>0</v>
      </c>
      <c r="AM41" s="82"/>
      <c r="AN41" s="91"/>
      <c r="AO41" s="51"/>
      <c r="AP41" s="91"/>
      <c r="AQ41" s="72"/>
      <c r="AR41" s="72"/>
      <c r="AS41" s="91">
        <v>0</v>
      </c>
      <c r="AT41" s="189"/>
      <c r="AU41" s="80">
        <v>0</v>
      </c>
      <c r="AV41" s="80">
        <v>0</v>
      </c>
      <c r="AW41" s="80">
        <v>0</v>
      </c>
    </row>
    <row r="42" spans="1:49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>
        <v>230652</v>
      </c>
      <c r="AM42" s="70"/>
      <c r="AN42" s="89"/>
      <c r="AO42" s="60"/>
      <c r="AP42" s="89"/>
      <c r="AQ42" s="68"/>
      <c r="AR42" s="68"/>
      <c r="AS42" s="89">
        <v>18919</v>
      </c>
      <c r="AT42" s="189"/>
      <c r="AU42" s="65">
        <v>580</v>
      </c>
      <c r="AV42" s="65">
        <v>577</v>
      </c>
      <c r="AW42" s="65">
        <v>-3</v>
      </c>
    </row>
    <row r="43" spans="1:49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0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>
        <v>0</v>
      </c>
      <c r="AM43" s="79"/>
      <c r="AN43" s="90"/>
      <c r="AO43" s="56"/>
      <c r="AP43" s="90"/>
      <c r="AQ43" s="77"/>
      <c r="AR43" s="77"/>
      <c r="AS43" s="90">
        <v>0</v>
      </c>
      <c r="AT43" s="189"/>
      <c r="AU43" s="74">
        <v>0</v>
      </c>
      <c r="AV43" s="74">
        <v>0</v>
      </c>
      <c r="AW43" s="74">
        <v>0</v>
      </c>
    </row>
    <row r="44" spans="1:49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>
        <v>11278</v>
      </c>
      <c r="AM44" s="79"/>
      <c r="AN44" s="90"/>
      <c r="AO44" s="56"/>
      <c r="AP44" s="90"/>
      <c r="AQ44" s="77"/>
      <c r="AR44" s="77"/>
      <c r="AS44" s="90">
        <v>-2808</v>
      </c>
      <c r="AT44" s="189"/>
      <c r="AU44" s="74">
        <v>85</v>
      </c>
      <c r="AV44" s="74">
        <v>28</v>
      </c>
      <c r="AW44" s="74">
        <v>-57</v>
      </c>
    </row>
    <row r="45" spans="1:49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>
        <v>0</v>
      </c>
      <c r="AM45" s="79"/>
      <c r="AN45" s="90"/>
      <c r="AO45" s="56"/>
      <c r="AP45" s="90"/>
      <c r="AQ45" s="77"/>
      <c r="AR45" s="77"/>
      <c r="AS45" s="90">
        <v>0</v>
      </c>
      <c r="AT45" s="189"/>
      <c r="AU45" s="74">
        <v>0</v>
      </c>
      <c r="AV45" s="74">
        <v>0</v>
      </c>
      <c r="AW45" s="74">
        <v>0</v>
      </c>
    </row>
    <row r="46" spans="1:49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0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>
        <v>0</v>
      </c>
      <c r="AM46" s="82"/>
      <c r="AN46" s="91"/>
      <c r="AO46" s="51"/>
      <c r="AP46" s="91"/>
      <c r="AQ46" s="72"/>
      <c r="AR46" s="72"/>
      <c r="AS46" s="91">
        <v>0</v>
      </c>
      <c r="AT46" s="189"/>
      <c r="AU46" s="80">
        <v>0</v>
      </c>
      <c r="AV46" s="80">
        <v>0</v>
      </c>
      <c r="AW46" s="80">
        <v>0</v>
      </c>
    </row>
    <row r="47" spans="1:49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>
        <v>0</v>
      </c>
      <c r="AM47" s="70"/>
      <c r="AN47" s="89"/>
      <c r="AO47" s="60"/>
      <c r="AP47" s="89"/>
      <c r="AQ47" s="68"/>
      <c r="AR47" s="68"/>
      <c r="AS47" s="89">
        <v>0</v>
      </c>
      <c r="AT47" s="189"/>
      <c r="AU47" s="65">
        <v>0</v>
      </c>
      <c r="AV47" s="65">
        <v>0</v>
      </c>
      <c r="AW47" s="65">
        <v>0</v>
      </c>
    </row>
    <row r="48" spans="1:49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>
        <v>0</v>
      </c>
      <c r="AM48" s="79"/>
      <c r="AN48" s="90"/>
      <c r="AO48" s="56"/>
      <c r="AP48" s="90"/>
      <c r="AQ48" s="77"/>
      <c r="AR48" s="77"/>
      <c r="AS48" s="90">
        <v>0</v>
      </c>
      <c r="AT48" s="189"/>
      <c r="AU48" s="74">
        <v>0</v>
      </c>
      <c r="AV48" s="74">
        <v>0</v>
      </c>
      <c r="AW48" s="74">
        <v>0</v>
      </c>
    </row>
    <row r="49" spans="1:49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>
        <v>0</v>
      </c>
      <c r="AM49" s="79"/>
      <c r="AN49" s="90"/>
      <c r="AO49" s="56"/>
      <c r="AP49" s="90"/>
      <c r="AQ49" s="77"/>
      <c r="AR49" s="77"/>
      <c r="AS49" s="90">
        <v>0</v>
      </c>
      <c r="AT49" s="189"/>
      <c r="AU49" s="74">
        <v>0</v>
      </c>
      <c r="AV49" s="74">
        <v>0</v>
      </c>
      <c r="AW49" s="74">
        <v>0</v>
      </c>
    </row>
    <row r="50" spans="1:49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>
        <v>0</v>
      </c>
      <c r="AM50" s="79"/>
      <c r="AN50" s="90"/>
      <c r="AO50" s="56"/>
      <c r="AP50" s="90"/>
      <c r="AQ50" s="77"/>
      <c r="AR50" s="77"/>
      <c r="AS50" s="90">
        <v>0</v>
      </c>
      <c r="AT50" s="189"/>
      <c r="AU50" s="74">
        <v>0</v>
      </c>
      <c r="AV50" s="74">
        <v>0</v>
      </c>
      <c r="AW50" s="74">
        <v>0</v>
      </c>
    </row>
    <row r="51" spans="1:49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>
        <v>0</v>
      </c>
      <c r="AM51" s="82"/>
      <c r="AN51" s="91"/>
      <c r="AO51" s="51"/>
      <c r="AP51" s="91"/>
      <c r="AQ51" s="72"/>
      <c r="AR51" s="72"/>
      <c r="AS51" s="91">
        <v>0</v>
      </c>
      <c r="AT51" s="189"/>
      <c r="AU51" s="80">
        <v>0</v>
      </c>
      <c r="AV51" s="80">
        <v>0</v>
      </c>
      <c r="AW51" s="80">
        <v>0</v>
      </c>
    </row>
    <row r="52" spans="1:49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>
        <v>0</v>
      </c>
      <c r="AM52" s="70"/>
      <c r="AN52" s="89"/>
      <c r="AO52" s="60"/>
      <c r="AP52" s="89"/>
      <c r="AQ52" s="68"/>
      <c r="AR52" s="68"/>
      <c r="AS52" s="89">
        <v>0</v>
      </c>
      <c r="AT52" s="189"/>
      <c r="AU52" s="65">
        <v>0</v>
      </c>
      <c r="AV52" s="65">
        <v>0</v>
      </c>
      <c r="AW52" s="65">
        <v>0</v>
      </c>
    </row>
    <row r="53" spans="1:49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>
        <v>0</v>
      </c>
      <c r="AM53" s="79"/>
      <c r="AN53" s="90"/>
      <c r="AO53" s="56"/>
      <c r="AP53" s="90"/>
      <c r="AQ53" s="77"/>
      <c r="AR53" s="77"/>
      <c r="AS53" s="90">
        <v>0</v>
      </c>
      <c r="AT53" s="189"/>
      <c r="AU53" s="74">
        <v>0</v>
      </c>
      <c r="AV53" s="74">
        <v>0</v>
      </c>
      <c r="AW53" s="74">
        <v>0</v>
      </c>
    </row>
    <row r="54" spans="1:49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>
        <v>0</v>
      </c>
      <c r="AM54" s="79"/>
      <c r="AN54" s="90"/>
      <c r="AO54" s="56"/>
      <c r="AP54" s="90"/>
      <c r="AQ54" s="77"/>
      <c r="AR54" s="77"/>
      <c r="AS54" s="90">
        <v>0</v>
      </c>
      <c r="AT54" s="189"/>
      <c r="AU54" s="74">
        <v>0</v>
      </c>
      <c r="AV54" s="74">
        <v>0</v>
      </c>
      <c r="AW54" s="74">
        <v>0</v>
      </c>
    </row>
    <row r="55" spans="1:49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>
        <v>0</v>
      </c>
      <c r="AM55" s="79"/>
      <c r="AN55" s="90"/>
      <c r="AO55" s="56"/>
      <c r="AP55" s="90"/>
      <c r="AQ55" s="77"/>
      <c r="AR55" s="77"/>
      <c r="AS55" s="90">
        <v>0</v>
      </c>
      <c r="AT55" s="189"/>
      <c r="AU55" s="74">
        <v>0</v>
      </c>
      <c r="AV55" s="74">
        <v>0</v>
      </c>
      <c r="AW55" s="74">
        <v>0</v>
      </c>
    </row>
    <row r="56" spans="1:49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>
        <v>0</v>
      </c>
      <c r="AM56" s="82"/>
      <c r="AN56" s="91"/>
      <c r="AO56" s="51"/>
      <c r="AP56" s="91"/>
      <c r="AQ56" s="72"/>
      <c r="AR56" s="72"/>
      <c r="AS56" s="91">
        <v>0</v>
      </c>
      <c r="AT56" s="189"/>
      <c r="AU56" s="80">
        <v>0</v>
      </c>
      <c r="AV56" s="80">
        <v>0</v>
      </c>
      <c r="AW56" s="80">
        <v>0</v>
      </c>
    </row>
    <row r="57" spans="1:49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>
        <v>0</v>
      </c>
      <c r="AM57" s="70"/>
      <c r="AN57" s="89"/>
      <c r="AO57" s="60"/>
      <c r="AP57" s="89"/>
      <c r="AQ57" s="68"/>
      <c r="AR57" s="68"/>
      <c r="AS57" s="89">
        <v>0</v>
      </c>
      <c r="AT57" s="189"/>
      <c r="AU57" s="65">
        <v>0</v>
      </c>
      <c r="AV57" s="65">
        <v>0</v>
      </c>
      <c r="AW57" s="65">
        <v>0</v>
      </c>
    </row>
    <row r="58" spans="1:49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>
        <v>0</v>
      </c>
      <c r="AM58" s="79"/>
      <c r="AN58" s="90"/>
      <c r="AO58" s="56"/>
      <c r="AP58" s="90"/>
      <c r="AQ58" s="77"/>
      <c r="AR58" s="77"/>
      <c r="AS58" s="90">
        <v>0</v>
      </c>
      <c r="AT58" s="189"/>
      <c r="AU58" s="74">
        <v>0</v>
      </c>
      <c r="AV58" s="74">
        <v>0</v>
      </c>
      <c r="AW58" s="74">
        <v>0</v>
      </c>
    </row>
    <row r="59" spans="1:49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>
        <v>0</v>
      </c>
      <c r="AM59" s="79"/>
      <c r="AN59" s="90"/>
      <c r="AO59" s="56"/>
      <c r="AP59" s="90"/>
      <c r="AQ59" s="77"/>
      <c r="AR59" s="77"/>
      <c r="AS59" s="90">
        <v>0</v>
      </c>
      <c r="AT59" s="189"/>
      <c r="AU59" s="74">
        <v>0</v>
      </c>
      <c r="AV59" s="74">
        <v>0</v>
      </c>
      <c r="AW59" s="74">
        <v>0</v>
      </c>
    </row>
    <row r="60" spans="1:49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0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>
        <v>0</v>
      </c>
      <c r="AM60" s="79"/>
      <c r="AN60" s="90"/>
      <c r="AO60" s="56"/>
      <c r="AP60" s="90"/>
      <c r="AQ60" s="77"/>
      <c r="AR60" s="77"/>
      <c r="AS60" s="90">
        <v>0</v>
      </c>
      <c r="AT60" s="189"/>
      <c r="AU60" s="74">
        <v>0</v>
      </c>
      <c r="AV60" s="74">
        <v>0</v>
      </c>
      <c r="AW60" s="74">
        <v>0</v>
      </c>
    </row>
    <row r="61" spans="1:49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>
        <v>0</v>
      </c>
      <c r="AM61" s="82"/>
      <c r="AN61" s="91"/>
      <c r="AO61" s="51"/>
      <c r="AP61" s="91"/>
      <c r="AQ61" s="72"/>
      <c r="AR61" s="72"/>
      <c r="AS61" s="91">
        <v>0</v>
      </c>
      <c r="AT61" s="189"/>
      <c r="AU61" s="80">
        <v>0</v>
      </c>
      <c r="AV61" s="80">
        <v>0</v>
      </c>
      <c r="AW61" s="80">
        <v>0</v>
      </c>
    </row>
    <row r="62" spans="1:49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>
        <v>0</v>
      </c>
      <c r="AM62" s="70"/>
      <c r="AN62" s="89"/>
      <c r="AO62" s="60"/>
      <c r="AP62" s="89"/>
      <c r="AQ62" s="68"/>
      <c r="AR62" s="68"/>
      <c r="AS62" s="89">
        <v>0</v>
      </c>
      <c r="AT62" s="189"/>
      <c r="AU62" s="65">
        <v>0</v>
      </c>
      <c r="AV62" s="65">
        <v>0</v>
      </c>
      <c r="AW62" s="65">
        <v>0</v>
      </c>
    </row>
    <row r="63" spans="1:49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0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>
        <v>0</v>
      </c>
      <c r="AM63" s="79"/>
      <c r="AN63" s="90"/>
      <c r="AO63" s="56"/>
      <c r="AP63" s="90"/>
      <c r="AQ63" s="77"/>
      <c r="AR63" s="77"/>
      <c r="AS63" s="90">
        <v>0</v>
      </c>
      <c r="AT63" s="189"/>
      <c r="AU63" s="74">
        <v>0</v>
      </c>
      <c r="AV63" s="74">
        <v>0</v>
      </c>
      <c r="AW63" s="74">
        <v>0</v>
      </c>
    </row>
    <row r="64" spans="1:49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>
        <v>0</v>
      </c>
      <c r="AM64" s="79"/>
      <c r="AN64" s="90"/>
      <c r="AO64" s="56"/>
      <c r="AP64" s="90"/>
      <c r="AQ64" s="77"/>
      <c r="AR64" s="77"/>
      <c r="AS64" s="90">
        <v>0</v>
      </c>
      <c r="AT64" s="189"/>
      <c r="AU64" s="74">
        <v>0</v>
      </c>
      <c r="AV64" s="74">
        <v>0</v>
      </c>
      <c r="AW64" s="74">
        <v>0</v>
      </c>
    </row>
    <row r="65" spans="1:49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>
        <v>0</v>
      </c>
      <c r="AM65" s="79"/>
      <c r="AN65" s="90"/>
      <c r="AO65" s="56"/>
      <c r="AP65" s="90"/>
      <c r="AQ65" s="77"/>
      <c r="AR65" s="77"/>
      <c r="AS65" s="90">
        <v>0</v>
      </c>
      <c r="AT65" s="189"/>
      <c r="AU65" s="74">
        <v>0</v>
      </c>
      <c r="AV65" s="74">
        <v>0</v>
      </c>
      <c r="AW65" s="74">
        <v>0</v>
      </c>
    </row>
    <row r="66" spans="1:49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>
        <v>0</v>
      </c>
      <c r="AM66" s="82"/>
      <c r="AN66" s="91"/>
      <c r="AO66" s="51"/>
      <c r="AP66" s="91"/>
      <c r="AQ66" s="72"/>
      <c r="AR66" s="72"/>
      <c r="AS66" s="91">
        <v>0</v>
      </c>
      <c r="AT66" s="189"/>
      <c r="AU66" s="80">
        <v>0</v>
      </c>
      <c r="AV66" s="80">
        <v>0</v>
      </c>
      <c r="AW66" s="80">
        <v>0</v>
      </c>
    </row>
    <row r="67" spans="1:49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>
        <v>0</v>
      </c>
      <c r="AM67" s="70"/>
      <c r="AN67" s="89"/>
      <c r="AO67" s="60"/>
      <c r="AP67" s="89"/>
      <c r="AQ67" s="68"/>
      <c r="AR67" s="68"/>
      <c r="AS67" s="89">
        <v>0</v>
      </c>
      <c r="AT67" s="189"/>
      <c r="AU67" s="65">
        <v>0</v>
      </c>
      <c r="AV67" s="65">
        <v>0</v>
      </c>
      <c r="AW67" s="65">
        <v>0</v>
      </c>
    </row>
    <row r="68" spans="1:49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>
        <v>0</v>
      </c>
      <c r="AM68" s="79"/>
      <c r="AN68" s="90"/>
      <c r="AO68" s="56"/>
      <c r="AP68" s="90"/>
      <c r="AQ68" s="77"/>
      <c r="AR68" s="77"/>
      <c r="AS68" s="90">
        <v>0</v>
      </c>
      <c r="AT68" s="189"/>
      <c r="AU68" s="74">
        <v>0</v>
      </c>
      <c r="AV68" s="74">
        <v>0</v>
      </c>
      <c r="AW68" s="74">
        <v>0</v>
      </c>
    </row>
    <row r="69" spans="1:49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>
        <v>0</v>
      </c>
      <c r="AM69" s="79"/>
      <c r="AN69" s="90"/>
      <c r="AO69" s="56"/>
      <c r="AP69" s="90"/>
      <c r="AQ69" s="77"/>
      <c r="AR69" s="77"/>
      <c r="AS69" s="90">
        <v>0</v>
      </c>
      <c r="AT69" s="189"/>
      <c r="AU69" s="74">
        <v>0</v>
      </c>
      <c r="AV69" s="74">
        <v>0</v>
      </c>
      <c r="AW69" s="74">
        <v>0</v>
      </c>
    </row>
    <row r="70" spans="1:49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>
        <v>0</v>
      </c>
      <c r="AM70" s="79"/>
      <c r="AN70" s="90"/>
      <c r="AO70" s="56"/>
      <c r="AP70" s="90"/>
      <c r="AQ70" s="77"/>
      <c r="AR70" s="77"/>
      <c r="AS70" s="90">
        <v>0</v>
      </c>
      <c r="AT70" s="189"/>
      <c r="AU70" s="74">
        <v>0</v>
      </c>
      <c r="AV70" s="74">
        <v>0</v>
      </c>
      <c r="AW70" s="74">
        <v>0</v>
      </c>
    </row>
    <row r="71" spans="1:49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0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>
        <v>0</v>
      </c>
      <c r="AM71" s="82"/>
      <c r="AN71" s="91"/>
      <c r="AO71" s="51"/>
      <c r="AP71" s="91"/>
      <c r="AQ71" s="72"/>
      <c r="AR71" s="72"/>
      <c r="AS71" s="91">
        <v>0</v>
      </c>
      <c r="AT71" s="189"/>
      <c r="AU71" s="80">
        <v>0</v>
      </c>
      <c r="AV71" s="80">
        <v>0</v>
      </c>
      <c r="AW71" s="80">
        <v>0</v>
      </c>
    </row>
    <row r="72" spans="1:49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0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>
        <v>0</v>
      </c>
      <c r="AM72" s="70"/>
      <c r="AN72" s="89"/>
      <c r="AO72" s="60"/>
      <c r="AP72" s="89"/>
      <c r="AQ72" s="68"/>
      <c r="AR72" s="68"/>
      <c r="AS72" s="89">
        <v>0</v>
      </c>
      <c r="AT72" s="189"/>
      <c r="AU72" s="84">
        <v>0</v>
      </c>
      <c r="AV72" s="84">
        <v>0</v>
      </c>
      <c r="AW72" s="84">
        <v>0</v>
      </c>
    </row>
    <row r="73" spans="1:49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>
        <v>0</v>
      </c>
      <c r="AM73" s="79"/>
      <c r="AN73" s="90"/>
      <c r="AO73" s="56"/>
      <c r="AP73" s="90"/>
      <c r="AQ73" s="77"/>
      <c r="AR73" s="77"/>
      <c r="AS73" s="90">
        <v>0</v>
      </c>
      <c r="AT73" s="189"/>
      <c r="AU73" s="84">
        <v>0</v>
      </c>
      <c r="AV73" s="84">
        <v>0</v>
      </c>
      <c r="AW73" s="84">
        <v>0</v>
      </c>
    </row>
    <row r="74" spans="1:49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>
        <v>0</v>
      </c>
      <c r="AM74" s="79"/>
      <c r="AN74" s="90"/>
      <c r="AO74" s="56"/>
      <c r="AP74" s="90"/>
      <c r="AQ74" s="77"/>
      <c r="AR74" s="77"/>
      <c r="AS74" s="90">
        <v>0</v>
      </c>
      <c r="AT74" s="189"/>
      <c r="AU74" s="84">
        <v>0</v>
      </c>
      <c r="AV74" s="84">
        <v>0</v>
      </c>
      <c r="AW74" s="84">
        <v>0</v>
      </c>
    </row>
    <row r="75" spans="1:49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>
        <v>0</v>
      </c>
      <c r="AM75" s="79"/>
      <c r="AN75" s="90"/>
      <c r="AO75" s="56"/>
      <c r="AP75" s="90"/>
      <c r="AQ75" s="77"/>
      <c r="AR75" s="77"/>
      <c r="AS75" s="90">
        <v>0</v>
      </c>
      <c r="AT75" s="189"/>
      <c r="AU75" s="83">
        <v>0</v>
      </c>
      <c r="AV75" s="83">
        <v>0</v>
      </c>
      <c r="AW75" s="83">
        <v>0</v>
      </c>
    </row>
    <row r="76" spans="1:49" s="195" customFormat="1" ht="16.149999999999999" customHeight="1" thickBot="1" x14ac:dyDescent="0.25">
      <c r="A76" s="1574" t="s">
        <v>494</v>
      </c>
      <c r="B76" s="1576"/>
      <c r="C76" s="339">
        <v>0</v>
      </c>
      <c r="D76" s="308"/>
      <c r="E76" s="329">
        <v>0</v>
      </c>
      <c r="F76" s="339">
        <v>0</v>
      </c>
      <c r="G76" s="308"/>
      <c r="H76" s="329">
        <v>0</v>
      </c>
      <c r="I76" s="339">
        <v>0</v>
      </c>
      <c r="J76" s="308"/>
      <c r="K76" s="329">
        <v>0</v>
      </c>
      <c r="L76" s="339">
        <v>0</v>
      </c>
      <c r="M76" s="308"/>
      <c r="N76" s="329">
        <v>0</v>
      </c>
      <c r="O76" s="339">
        <v>0</v>
      </c>
      <c r="P76" s="308"/>
      <c r="Q76" s="329">
        <v>0</v>
      </c>
      <c r="R76" s="340">
        <v>0</v>
      </c>
      <c r="S76" s="308">
        <v>200231</v>
      </c>
      <c r="T76" s="308">
        <v>3860</v>
      </c>
      <c r="U76" s="341">
        <v>204091</v>
      </c>
      <c r="V76" s="340">
        <v>204091</v>
      </c>
      <c r="W76" s="329">
        <v>-510</v>
      </c>
      <c r="X76" s="340">
        <v>203581</v>
      </c>
      <c r="Y76" s="329">
        <v>0</v>
      </c>
      <c r="Z76" s="340">
        <v>203581</v>
      </c>
      <c r="AA76" s="308">
        <v>120450</v>
      </c>
      <c r="AB76" s="308">
        <v>83131</v>
      </c>
      <c r="AC76" s="340">
        <v>20783</v>
      </c>
      <c r="AD76" s="305">
        <v>203581</v>
      </c>
      <c r="AE76" s="342">
        <v>5302</v>
      </c>
      <c r="AF76" s="343">
        <v>0</v>
      </c>
      <c r="AG76" s="339">
        <v>43</v>
      </c>
      <c r="AH76" s="342">
        <v>272364</v>
      </c>
      <c r="AI76" s="339">
        <v>2</v>
      </c>
      <c r="AJ76" s="344">
        <v>6407</v>
      </c>
      <c r="AK76" s="345">
        <v>278771</v>
      </c>
      <c r="AL76" s="343">
        <v>278771</v>
      </c>
      <c r="AM76" s="346">
        <v>-697</v>
      </c>
      <c r="AN76" s="343">
        <v>278074</v>
      </c>
      <c r="AO76" s="329">
        <v>0</v>
      </c>
      <c r="AP76" s="343">
        <v>278074</v>
      </c>
      <c r="AQ76" s="344">
        <v>187464</v>
      </c>
      <c r="AR76" s="344">
        <v>90610</v>
      </c>
      <c r="AS76" s="343">
        <v>22652</v>
      </c>
      <c r="AT76" s="322"/>
      <c r="AU76" s="329">
        <v>705</v>
      </c>
      <c r="AV76" s="329">
        <v>697</v>
      </c>
      <c r="AW76" s="329">
        <v>-8</v>
      </c>
    </row>
    <row r="77" spans="1:49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2"/>
      <c r="AU77" s="301"/>
      <c r="AV77" s="301"/>
      <c r="AW77" s="301"/>
    </row>
    <row r="78" spans="1:49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>
        <v>0</v>
      </c>
      <c r="AA78" s="241">
        <v>0</v>
      </c>
      <c r="AB78" s="236">
        <v>0</v>
      </c>
      <c r="AC78" s="97">
        <v>0</v>
      </c>
      <c r="AD78" s="97">
        <v>0</v>
      </c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  <c r="AT78" s="322"/>
      <c r="AU78" s="322"/>
      <c r="AV78" s="322"/>
      <c r="AW78" s="322"/>
    </row>
    <row r="79" spans="1:49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>
        <v>0</v>
      </c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  <c r="AT79" s="322"/>
      <c r="AU79" s="322"/>
      <c r="AV79" s="322"/>
      <c r="AW79" s="322"/>
    </row>
    <row r="80" spans="1:49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41"/>
      <c r="AA80" s="241">
        <v>664</v>
      </c>
      <c r="AB80" s="236">
        <v>-664</v>
      </c>
      <c r="AC80" s="97">
        <v>-166</v>
      </c>
      <c r="AD80" s="97">
        <v>10000</v>
      </c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  <c r="AT80" s="189"/>
      <c r="AU80" s="189"/>
      <c r="AV80" s="189"/>
      <c r="AW80" s="189"/>
    </row>
    <row r="81" spans="1:49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>
        <v>0</v>
      </c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  <c r="AT81" s="322"/>
      <c r="AU81" s="322"/>
      <c r="AV81" s="322"/>
      <c r="AW81" s="322"/>
    </row>
    <row r="82" spans="1:49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>
        <v>0</v>
      </c>
      <c r="AA82" s="53">
        <v>0</v>
      </c>
      <c r="AB82" s="237">
        <v>0</v>
      </c>
      <c r="AC82" s="95">
        <v>0</v>
      </c>
      <c r="AD82" s="95">
        <v>0</v>
      </c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322"/>
      <c r="AU82" s="322"/>
      <c r="AV82" s="322"/>
      <c r="AW82" s="322"/>
    </row>
    <row r="83" spans="1:49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>
        <v>0</v>
      </c>
      <c r="Z83" s="1098">
        <v>0</v>
      </c>
      <c r="AA83" s="1099">
        <v>0</v>
      </c>
      <c r="AB83" s="1097">
        <v>0</v>
      </c>
      <c r="AC83" s="1098">
        <v>0</v>
      </c>
      <c r="AD83" s="1098">
        <v>0</v>
      </c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322"/>
      <c r="AU83" s="322"/>
      <c r="AV83" s="322"/>
      <c r="AW83" s="322"/>
    </row>
    <row r="84" spans="1:49" s="195" customFormat="1" ht="16.149999999999999" customHeight="1" thickBot="1" x14ac:dyDescent="0.25">
      <c r="A84" s="1574" t="s">
        <v>495</v>
      </c>
      <c r="B84" s="1575"/>
      <c r="C84" s="304">
        <v>0</v>
      </c>
      <c r="D84" s="303"/>
      <c r="E84" s="321">
        <v>0</v>
      </c>
      <c r="F84" s="304">
        <v>0</v>
      </c>
      <c r="G84" s="303"/>
      <c r="H84" s="321">
        <v>0</v>
      </c>
      <c r="I84" s="304">
        <v>0</v>
      </c>
      <c r="J84" s="303"/>
      <c r="K84" s="321">
        <v>0</v>
      </c>
      <c r="L84" s="304">
        <v>0</v>
      </c>
      <c r="M84" s="303"/>
      <c r="N84" s="321">
        <v>0</v>
      </c>
      <c r="O84" s="304">
        <v>0</v>
      </c>
      <c r="P84" s="303"/>
      <c r="Q84" s="321">
        <v>0</v>
      </c>
      <c r="R84" s="303">
        <v>0</v>
      </c>
      <c r="S84" s="303">
        <v>200231</v>
      </c>
      <c r="T84" s="303">
        <v>3860</v>
      </c>
      <c r="U84" s="303">
        <v>204091</v>
      </c>
      <c r="V84" s="303">
        <v>204091</v>
      </c>
      <c r="W84" s="303">
        <v>-510</v>
      </c>
      <c r="X84" s="303">
        <v>203581</v>
      </c>
      <c r="Y84" s="321">
        <v>0</v>
      </c>
      <c r="Z84" s="305">
        <v>203581</v>
      </c>
      <c r="AA84" s="303">
        <v>121114</v>
      </c>
      <c r="AB84" s="303">
        <v>82467</v>
      </c>
      <c r="AC84" s="305">
        <v>20617</v>
      </c>
      <c r="AD84" s="305">
        <v>213581</v>
      </c>
      <c r="AE84" s="242"/>
      <c r="AF84" s="303">
        <v>0</v>
      </c>
      <c r="AG84" s="304">
        <v>43</v>
      </c>
      <c r="AH84" s="242">
        <v>272364</v>
      </c>
      <c r="AI84" s="304">
        <v>2</v>
      </c>
      <c r="AJ84" s="303">
        <v>6407</v>
      </c>
      <c r="AK84" s="303">
        <v>278771</v>
      </c>
      <c r="AL84" s="303">
        <v>278771</v>
      </c>
      <c r="AM84" s="303">
        <v>-697</v>
      </c>
      <c r="AN84" s="303">
        <v>278074</v>
      </c>
      <c r="AO84" s="303">
        <v>0</v>
      </c>
      <c r="AP84" s="303">
        <v>278074</v>
      </c>
      <c r="AQ84" s="303">
        <v>187464</v>
      </c>
      <c r="AR84" s="303">
        <v>90610</v>
      </c>
      <c r="AS84" s="303">
        <v>22652</v>
      </c>
      <c r="AT84" s="322"/>
      <c r="AU84" s="322"/>
      <c r="AV84" s="322"/>
      <c r="AW84" s="322"/>
    </row>
    <row r="85" spans="1:49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B85" s="189"/>
      <c r="AC85" s="189"/>
      <c r="AD85" s="189"/>
      <c r="AE85" s="189"/>
      <c r="AF85" s="189"/>
    </row>
    <row r="86" spans="1:49" ht="16.149999999999999" customHeight="1" x14ac:dyDescent="0.2">
      <c r="C86" s="111"/>
      <c r="D86" s="189"/>
      <c r="E86" s="189"/>
      <c r="F86" s="111"/>
      <c r="G86" s="189"/>
      <c r="H86" s="888"/>
      <c r="I86" s="888"/>
      <c r="J86" s="888"/>
      <c r="K86" s="888"/>
      <c r="L86" s="890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322"/>
      <c r="AB86" s="189"/>
      <c r="AC86" s="189"/>
      <c r="AD86" s="189"/>
      <c r="AE86" s="189"/>
      <c r="AF86" s="189"/>
      <c r="AQ86" s="322"/>
      <c r="AS86" s="322"/>
    </row>
    <row r="87" spans="1:49" ht="16.149999999999999" customHeight="1" x14ac:dyDescent="0.2">
      <c r="H87" s="112"/>
      <c r="I87" s="112"/>
      <c r="J87" s="1596"/>
      <c r="K87" s="1064"/>
      <c r="L87" s="1064"/>
      <c r="M87" s="1596"/>
      <c r="N87" s="1064"/>
      <c r="O87" s="1064"/>
      <c r="P87" s="1596"/>
      <c r="Q87" s="1064"/>
    </row>
    <row r="88" spans="1:49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1064"/>
      <c r="L88" s="1064"/>
      <c r="M88" s="1596"/>
      <c r="N88" s="1064"/>
      <c r="O88" s="1064"/>
      <c r="P88" s="1596"/>
      <c r="Q88" s="1064"/>
      <c r="AC88" s="108">
        <v>4</v>
      </c>
      <c r="AS88" s="108">
        <v>4</v>
      </c>
    </row>
    <row r="89" spans="1:49" x14ac:dyDescent="0.2">
      <c r="C89" s="1076"/>
      <c r="D89" s="1077"/>
      <c r="E89" s="1076"/>
      <c r="F89" s="1077"/>
      <c r="G89" s="188"/>
      <c r="H89" s="1078"/>
      <c r="I89" s="1078"/>
      <c r="J89" s="1078"/>
      <c r="K89" s="1076"/>
      <c r="L89" s="1077"/>
      <c r="M89" s="1078"/>
      <c r="N89" s="112"/>
      <c r="O89" s="112"/>
      <c r="P89" s="112"/>
      <c r="Q89" s="112"/>
    </row>
    <row r="90" spans="1:49" x14ac:dyDescent="0.2">
      <c r="B90" s="1328"/>
      <c r="C90"/>
      <c r="D90"/>
      <c r="E90"/>
      <c r="F90"/>
      <c r="G90"/>
      <c r="H90"/>
      <c r="I90"/>
      <c r="J90"/>
      <c r="K90"/>
      <c r="L90"/>
      <c r="M90"/>
    </row>
    <row r="91" spans="1:49" x14ac:dyDescent="0.2">
      <c r="B91" s="1327"/>
      <c r="C91"/>
      <c r="D91"/>
      <c r="E91"/>
      <c r="F91"/>
      <c r="G91"/>
      <c r="H91"/>
      <c r="I91"/>
      <c r="J91"/>
      <c r="K91"/>
      <c r="L91"/>
      <c r="M91"/>
    </row>
    <row r="92" spans="1:49" x14ac:dyDescent="0.2">
      <c r="B92" s="1327"/>
      <c r="C92"/>
      <c r="D92"/>
      <c r="E92"/>
      <c r="F92"/>
      <c r="G92"/>
      <c r="H92"/>
      <c r="I92"/>
      <c r="J92"/>
      <c r="K92"/>
      <c r="L92"/>
      <c r="M92"/>
    </row>
    <row r="93" spans="1:49" x14ac:dyDescent="0.2">
      <c r="B93" s="1331"/>
    </row>
  </sheetData>
  <mergeCells count="46">
    <mergeCell ref="C1:K1"/>
    <mergeCell ref="L1:U1"/>
    <mergeCell ref="V1:AD1"/>
    <mergeCell ref="AE1:AK1"/>
    <mergeCell ref="AL1:AS1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C2:C3"/>
    <mergeCell ref="AP2:AP3"/>
    <mergeCell ref="AQ2:AQ3"/>
    <mergeCell ref="AR2:AR3"/>
    <mergeCell ref="AS2:AS3"/>
    <mergeCell ref="A76:B76"/>
    <mergeCell ref="AN2:AN3"/>
    <mergeCell ref="AO2:AO3"/>
    <mergeCell ref="D2:E2"/>
    <mergeCell ref="F2:H2"/>
    <mergeCell ref="I2:K2"/>
    <mergeCell ref="L2:N2"/>
    <mergeCell ref="O2:Q2"/>
    <mergeCell ref="R2:R3"/>
    <mergeCell ref="S2:U2"/>
    <mergeCell ref="V2:V3"/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83:B8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BG80"/>
  <sheetViews>
    <sheetView tabSelected="1"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8.85546875" defaultRowHeight="12.75" x14ac:dyDescent="0.2"/>
  <cols>
    <col min="1" max="1" width="3" style="110" bestFit="1" customWidth="1"/>
    <col min="2" max="2" width="17.5703125" style="110" bestFit="1" customWidth="1"/>
    <col min="3" max="3" width="14.42578125" style="110" bestFit="1" customWidth="1"/>
    <col min="4" max="39" width="12.7109375" style="110" customWidth="1"/>
    <col min="40" max="40" width="14.5703125" style="110" bestFit="1" customWidth="1"/>
    <col min="41" max="41" width="15.42578125" style="110" customWidth="1"/>
    <col min="42" max="43" width="14.7109375" style="110" customWidth="1"/>
    <col min="44" max="45" width="11.140625" style="110" customWidth="1"/>
    <col min="46" max="48" width="15.5703125" style="110" customWidth="1"/>
    <col min="49" max="49" width="16.5703125" style="110" customWidth="1"/>
    <col min="50" max="50" width="13.5703125" style="110" customWidth="1"/>
    <col min="51" max="51" width="14.85546875" style="110" customWidth="1"/>
    <col min="52" max="52" width="18.140625" style="110" customWidth="1"/>
    <col min="53" max="54" width="15" style="110" bestFit="1" customWidth="1"/>
    <col min="55" max="55" width="14.140625" style="110" customWidth="1"/>
    <col min="56" max="58" width="13.42578125" style="110" customWidth="1"/>
    <col min="59" max="59" width="18.5703125" style="110" customWidth="1"/>
    <col min="60" max="16384" width="8.85546875" style="110"/>
  </cols>
  <sheetData>
    <row r="1" spans="1:59" s="588" customFormat="1" ht="30" customHeight="1" x14ac:dyDescent="0.2">
      <c r="A1" s="1619" t="s">
        <v>98</v>
      </c>
      <c r="B1" s="1619"/>
      <c r="C1" s="1620" t="s">
        <v>553</v>
      </c>
      <c r="D1" s="1621" t="s">
        <v>554</v>
      </c>
      <c r="E1" s="1621"/>
      <c r="F1" s="1621"/>
      <c r="G1" s="1621"/>
      <c r="H1" s="1621"/>
      <c r="I1" s="1621"/>
      <c r="J1" s="1621"/>
      <c r="K1" s="1621" t="s">
        <v>554</v>
      </c>
      <c r="L1" s="1621"/>
      <c r="M1" s="1621"/>
      <c r="N1" s="1621"/>
      <c r="O1" s="1621"/>
      <c r="P1" s="1621"/>
      <c r="Q1" s="1621"/>
      <c r="R1" s="1621"/>
      <c r="S1" s="1621"/>
      <c r="T1" s="1621" t="s">
        <v>554</v>
      </c>
      <c r="U1" s="1621"/>
      <c r="V1" s="1621"/>
      <c r="W1" s="1621"/>
      <c r="X1" s="1621"/>
      <c r="Y1" s="1621"/>
      <c r="Z1" s="1621"/>
      <c r="AA1" s="1621"/>
      <c r="AB1" s="1621"/>
      <c r="AC1" s="1621" t="s">
        <v>554</v>
      </c>
      <c r="AD1" s="1621"/>
      <c r="AE1" s="1621"/>
      <c r="AF1" s="1621"/>
      <c r="AG1" s="1621"/>
      <c r="AH1" s="1621"/>
      <c r="AI1" s="1621"/>
      <c r="AJ1" s="1621"/>
      <c r="AK1" s="1621"/>
      <c r="AL1" s="1622" t="s">
        <v>554</v>
      </c>
      <c r="AM1" s="1622"/>
      <c r="AN1" s="1622"/>
      <c r="AO1" s="1620" t="s">
        <v>1463</v>
      </c>
      <c r="AP1" s="1620" t="s">
        <v>1483</v>
      </c>
      <c r="AQ1" s="1623" t="s">
        <v>1530</v>
      </c>
      <c r="AR1" s="1623"/>
      <c r="AS1" s="1623"/>
      <c r="AT1" s="1569" t="s">
        <v>251</v>
      </c>
      <c r="AU1" s="1569"/>
      <c r="AV1" s="1569"/>
      <c r="AW1" s="1620" t="s">
        <v>1481</v>
      </c>
      <c r="AX1" s="1624" t="s">
        <v>375</v>
      </c>
      <c r="AY1" s="1625"/>
      <c r="AZ1" s="1620" t="s">
        <v>1482</v>
      </c>
      <c r="BA1" s="1620" t="s">
        <v>334</v>
      </c>
      <c r="BB1" s="1620" t="s">
        <v>335</v>
      </c>
      <c r="BC1" s="1620" t="s">
        <v>298</v>
      </c>
      <c r="BD1" s="1624" t="s">
        <v>1260</v>
      </c>
      <c r="BE1" s="1626"/>
      <c r="BF1" s="1625"/>
      <c r="BG1" s="1620" t="s">
        <v>1480</v>
      </c>
    </row>
    <row r="2" spans="1:59" s="588" customFormat="1" ht="103.5" customHeight="1" x14ac:dyDescent="0.2">
      <c r="A2" s="1619"/>
      <c r="B2" s="1619"/>
      <c r="C2" s="1620"/>
      <c r="D2" s="1069" t="s">
        <v>555</v>
      </c>
      <c r="E2" s="1069" t="s">
        <v>556</v>
      </c>
      <c r="F2" s="1069" t="s">
        <v>557</v>
      </c>
      <c r="G2" s="1069" t="s">
        <v>1479</v>
      </c>
      <c r="H2" s="1069" t="s">
        <v>558</v>
      </c>
      <c r="I2" s="1069" t="s">
        <v>559</v>
      </c>
      <c r="J2" s="1069" t="s">
        <v>560</v>
      </c>
      <c r="K2" s="1069" t="s">
        <v>561</v>
      </c>
      <c r="L2" s="1069" t="s">
        <v>562</v>
      </c>
      <c r="M2" s="1069" t="s">
        <v>563</v>
      </c>
      <c r="N2" s="1069" t="s">
        <v>1224</v>
      </c>
      <c r="O2" s="1108" t="s">
        <v>1269</v>
      </c>
      <c r="P2" s="1069" t="s">
        <v>1522</v>
      </c>
      <c r="Q2" s="1069" t="s">
        <v>564</v>
      </c>
      <c r="R2" s="1069" t="s">
        <v>565</v>
      </c>
      <c r="S2" s="1069" t="s">
        <v>566</v>
      </c>
      <c r="T2" s="1069" t="s">
        <v>567</v>
      </c>
      <c r="U2" s="1069" t="s">
        <v>568</v>
      </c>
      <c r="V2" s="1069" t="s">
        <v>569</v>
      </c>
      <c r="W2" s="1069" t="s">
        <v>570</v>
      </c>
      <c r="X2" s="1069" t="s">
        <v>571</v>
      </c>
      <c r="Y2" s="1069" t="s">
        <v>572</v>
      </c>
      <c r="Z2" s="1069" t="s">
        <v>573</v>
      </c>
      <c r="AA2" s="1069" t="s">
        <v>575</v>
      </c>
      <c r="AB2" s="1069" t="s">
        <v>584</v>
      </c>
      <c r="AC2" s="1069" t="s">
        <v>659</v>
      </c>
      <c r="AD2" s="1069" t="s">
        <v>622</v>
      </c>
      <c r="AE2" s="1069" t="s">
        <v>621</v>
      </c>
      <c r="AF2" s="1069" t="s">
        <v>620</v>
      </c>
      <c r="AG2" s="1069" t="s">
        <v>709</v>
      </c>
      <c r="AH2" s="1069" t="s">
        <v>1180</v>
      </c>
      <c r="AI2" s="1069" t="s">
        <v>1181</v>
      </c>
      <c r="AJ2" s="1069" t="s">
        <v>1396</v>
      </c>
      <c r="AK2" s="1069" t="s">
        <v>1179</v>
      </c>
      <c r="AL2" s="1069" t="s">
        <v>574</v>
      </c>
      <c r="AM2" s="1069" t="s">
        <v>727</v>
      </c>
      <c r="AN2" s="1069" t="s">
        <v>551</v>
      </c>
      <c r="AO2" s="1620"/>
      <c r="AP2" s="1620"/>
      <c r="AQ2" s="1296" t="s">
        <v>1529</v>
      </c>
      <c r="AR2" s="979" t="s">
        <v>649</v>
      </c>
      <c r="AS2" s="979" t="s">
        <v>650</v>
      </c>
      <c r="AT2" s="1317" t="s">
        <v>1233</v>
      </c>
      <c r="AU2" s="1317" t="s">
        <v>1234</v>
      </c>
      <c r="AV2" s="1317" t="s">
        <v>253</v>
      </c>
      <c r="AW2" s="1620"/>
      <c r="AX2" s="980" t="s">
        <v>370</v>
      </c>
      <c r="AY2" s="980" t="s">
        <v>1546</v>
      </c>
      <c r="AZ2" s="1620"/>
      <c r="BA2" s="1620"/>
      <c r="BB2" s="1620"/>
      <c r="BC2" s="1620"/>
      <c r="BD2" s="980" t="s">
        <v>475</v>
      </c>
      <c r="BE2" s="980" t="s">
        <v>1626</v>
      </c>
      <c r="BF2" s="980" t="s">
        <v>460</v>
      </c>
      <c r="BG2" s="1620"/>
    </row>
    <row r="3" spans="1:59" s="588" customFormat="1" ht="12.75" hidden="1" customHeight="1" x14ac:dyDescent="0.2">
      <c r="A3" s="897"/>
      <c r="B3" s="897"/>
      <c r="C3" s="896"/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896"/>
      <c r="AA3" s="896"/>
      <c r="AB3" s="896"/>
      <c r="AC3" s="896"/>
      <c r="AD3" s="896"/>
      <c r="AE3" s="896"/>
      <c r="AF3" s="896"/>
      <c r="AG3" s="896"/>
      <c r="AH3" s="992"/>
      <c r="AI3" s="992"/>
      <c r="AJ3" s="992"/>
      <c r="AK3" s="977"/>
      <c r="AL3" s="896"/>
      <c r="AM3" s="896"/>
      <c r="AN3" s="896"/>
      <c r="AO3" s="896"/>
      <c r="AP3" s="896"/>
      <c r="AQ3" s="613"/>
      <c r="AR3" s="614"/>
      <c r="AS3" s="614"/>
      <c r="AT3" s="613"/>
      <c r="AU3" s="613"/>
      <c r="AV3" s="613"/>
      <c r="AW3" s="896"/>
      <c r="AX3" s="898"/>
      <c r="AY3" s="898"/>
      <c r="AZ3" s="896"/>
      <c r="BA3" s="896"/>
      <c r="BB3" s="896"/>
      <c r="BC3" s="896"/>
      <c r="BD3" s="898"/>
      <c r="BE3" s="898"/>
      <c r="BF3" s="898"/>
      <c r="BG3" s="896"/>
    </row>
    <row r="4" spans="1:59" s="190" customFormat="1" x14ac:dyDescent="0.2">
      <c r="A4" s="589"/>
      <c r="B4" s="590"/>
      <c r="C4" s="591">
        <f t="shared" ref="C4:AH4" si="0">B4+1</f>
        <v>1</v>
      </c>
      <c r="D4" s="591">
        <f t="shared" si="0"/>
        <v>2</v>
      </c>
      <c r="E4" s="591">
        <f t="shared" si="0"/>
        <v>3</v>
      </c>
      <c r="F4" s="591">
        <f t="shared" si="0"/>
        <v>4</v>
      </c>
      <c r="G4" s="591">
        <f t="shared" si="0"/>
        <v>5</v>
      </c>
      <c r="H4" s="591">
        <f t="shared" si="0"/>
        <v>6</v>
      </c>
      <c r="I4" s="591">
        <f t="shared" si="0"/>
        <v>7</v>
      </c>
      <c r="J4" s="591">
        <f t="shared" si="0"/>
        <v>8</v>
      </c>
      <c r="K4" s="591">
        <f t="shared" si="0"/>
        <v>9</v>
      </c>
      <c r="L4" s="591">
        <f t="shared" si="0"/>
        <v>10</v>
      </c>
      <c r="M4" s="591">
        <f t="shared" si="0"/>
        <v>11</v>
      </c>
      <c r="N4" s="591">
        <f t="shared" si="0"/>
        <v>12</v>
      </c>
      <c r="O4" s="591">
        <f t="shared" si="0"/>
        <v>13</v>
      </c>
      <c r="P4" s="591">
        <f t="shared" si="0"/>
        <v>14</v>
      </c>
      <c r="Q4" s="591">
        <f t="shared" si="0"/>
        <v>15</v>
      </c>
      <c r="R4" s="591">
        <f t="shared" si="0"/>
        <v>16</v>
      </c>
      <c r="S4" s="591">
        <f t="shared" si="0"/>
        <v>17</v>
      </c>
      <c r="T4" s="591">
        <f t="shared" si="0"/>
        <v>18</v>
      </c>
      <c r="U4" s="591">
        <f t="shared" si="0"/>
        <v>19</v>
      </c>
      <c r="V4" s="591">
        <f t="shared" si="0"/>
        <v>20</v>
      </c>
      <c r="W4" s="591">
        <f t="shared" si="0"/>
        <v>21</v>
      </c>
      <c r="X4" s="591">
        <f t="shared" si="0"/>
        <v>22</v>
      </c>
      <c r="Y4" s="591">
        <f t="shared" si="0"/>
        <v>23</v>
      </c>
      <c r="Z4" s="591">
        <f t="shared" si="0"/>
        <v>24</v>
      </c>
      <c r="AA4" s="591">
        <f t="shared" si="0"/>
        <v>25</v>
      </c>
      <c r="AB4" s="591">
        <f t="shared" si="0"/>
        <v>26</v>
      </c>
      <c r="AC4" s="591">
        <f t="shared" si="0"/>
        <v>27</v>
      </c>
      <c r="AD4" s="591">
        <f t="shared" si="0"/>
        <v>28</v>
      </c>
      <c r="AE4" s="591">
        <f t="shared" si="0"/>
        <v>29</v>
      </c>
      <c r="AF4" s="591">
        <f t="shared" si="0"/>
        <v>30</v>
      </c>
      <c r="AG4" s="591">
        <f t="shared" si="0"/>
        <v>31</v>
      </c>
      <c r="AH4" s="591">
        <f t="shared" si="0"/>
        <v>32</v>
      </c>
      <c r="AI4" s="591">
        <f t="shared" ref="AI4:BG4" si="1">AH4+1</f>
        <v>33</v>
      </c>
      <c r="AJ4" s="591">
        <f t="shared" si="1"/>
        <v>34</v>
      </c>
      <c r="AK4" s="591">
        <f t="shared" si="1"/>
        <v>35</v>
      </c>
      <c r="AL4" s="591">
        <f t="shared" si="1"/>
        <v>36</v>
      </c>
      <c r="AM4" s="591">
        <f t="shared" si="1"/>
        <v>37</v>
      </c>
      <c r="AN4" s="591">
        <f t="shared" si="1"/>
        <v>38</v>
      </c>
      <c r="AO4" s="591">
        <f t="shared" si="1"/>
        <v>39</v>
      </c>
      <c r="AP4" s="591">
        <f t="shared" si="1"/>
        <v>40</v>
      </c>
      <c r="AQ4" s="591">
        <f t="shared" si="1"/>
        <v>41</v>
      </c>
      <c r="AR4" s="591">
        <f t="shared" si="1"/>
        <v>42</v>
      </c>
      <c r="AS4" s="591">
        <f t="shared" si="1"/>
        <v>43</v>
      </c>
      <c r="AT4" s="591">
        <f t="shared" si="1"/>
        <v>44</v>
      </c>
      <c r="AU4" s="591">
        <f t="shared" si="1"/>
        <v>45</v>
      </c>
      <c r="AV4" s="591">
        <f t="shared" si="1"/>
        <v>46</v>
      </c>
      <c r="AW4" s="591">
        <f t="shared" si="1"/>
        <v>47</v>
      </c>
      <c r="AX4" s="591">
        <f t="shared" si="1"/>
        <v>48</v>
      </c>
      <c r="AY4" s="591">
        <f t="shared" si="1"/>
        <v>49</v>
      </c>
      <c r="AZ4" s="591">
        <f t="shared" si="1"/>
        <v>50</v>
      </c>
      <c r="BA4" s="591">
        <f t="shared" si="1"/>
        <v>51</v>
      </c>
      <c r="BB4" s="591">
        <f t="shared" si="1"/>
        <v>52</v>
      </c>
      <c r="BC4" s="591">
        <f t="shared" si="1"/>
        <v>53</v>
      </c>
      <c r="BD4" s="591">
        <f t="shared" si="1"/>
        <v>54</v>
      </c>
      <c r="BE4" s="591">
        <f t="shared" si="1"/>
        <v>55</v>
      </c>
      <c r="BF4" s="591">
        <f t="shared" si="1"/>
        <v>56</v>
      </c>
      <c r="BG4" s="591">
        <f t="shared" si="1"/>
        <v>57</v>
      </c>
    </row>
    <row r="5" spans="1:59" s="986" customFormat="1" ht="22.5" hidden="1" x14ac:dyDescent="0.2">
      <c r="A5" s="983"/>
      <c r="B5" s="983"/>
      <c r="C5" s="984" t="s">
        <v>805</v>
      </c>
      <c r="D5" s="984" t="s">
        <v>805</v>
      </c>
      <c r="E5" s="984" t="s">
        <v>805</v>
      </c>
      <c r="F5" s="984" t="s">
        <v>805</v>
      </c>
      <c r="G5" s="984" t="s">
        <v>805</v>
      </c>
      <c r="H5" s="984" t="s">
        <v>805</v>
      </c>
      <c r="I5" s="984" t="s">
        <v>805</v>
      </c>
      <c r="J5" s="984" t="s">
        <v>805</v>
      </c>
      <c r="K5" s="984" t="s">
        <v>805</v>
      </c>
      <c r="L5" s="984" t="s">
        <v>805</v>
      </c>
      <c r="M5" s="984" t="s">
        <v>805</v>
      </c>
      <c r="N5" s="984" t="s">
        <v>805</v>
      </c>
      <c r="O5" s="984" t="s">
        <v>805</v>
      </c>
      <c r="P5" s="984" t="s">
        <v>805</v>
      </c>
      <c r="Q5" s="984" t="s">
        <v>805</v>
      </c>
      <c r="R5" s="984" t="s">
        <v>805</v>
      </c>
      <c r="S5" s="984" t="s">
        <v>805</v>
      </c>
      <c r="T5" s="984" t="s">
        <v>805</v>
      </c>
      <c r="U5" s="984" t="s">
        <v>805</v>
      </c>
      <c r="V5" s="984" t="s">
        <v>805</v>
      </c>
      <c r="W5" s="984" t="s">
        <v>805</v>
      </c>
      <c r="X5" s="984" t="s">
        <v>805</v>
      </c>
      <c r="Y5" s="984" t="s">
        <v>805</v>
      </c>
      <c r="Z5" s="984" t="s">
        <v>805</v>
      </c>
      <c r="AA5" s="984" t="s">
        <v>805</v>
      </c>
      <c r="AB5" s="984" t="s">
        <v>805</v>
      </c>
      <c r="AC5" s="984" t="s">
        <v>805</v>
      </c>
      <c r="AD5" s="984" t="s">
        <v>805</v>
      </c>
      <c r="AE5" s="984" t="s">
        <v>805</v>
      </c>
      <c r="AF5" s="984" t="s">
        <v>805</v>
      </c>
      <c r="AG5" s="984" t="s">
        <v>805</v>
      </c>
      <c r="AH5" s="985"/>
      <c r="AI5" s="985"/>
      <c r="AJ5" s="985"/>
      <c r="AK5" s="985" t="s">
        <v>805</v>
      </c>
      <c r="AL5" s="984" t="s">
        <v>805</v>
      </c>
      <c r="AM5" s="984" t="s">
        <v>805</v>
      </c>
      <c r="AN5" s="984" t="s">
        <v>806</v>
      </c>
      <c r="AO5" s="984" t="s">
        <v>806</v>
      </c>
      <c r="AP5" s="984" t="s">
        <v>806</v>
      </c>
      <c r="AQ5" s="984" t="s">
        <v>806</v>
      </c>
      <c r="AR5" s="984" t="s">
        <v>1184</v>
      </c>
      <c r="AS5" s="984" t="s">
        <v>1184</v>
      </c>
      <c r="AT5" s="984" t="s">
        <v>1184</v>
      </c>
      <c r="AU5" s="984" t="s">
        <v>1184</v>
      </c>
      <c r="AV5" s="984" t="s">
        <v>806</v>
      </c>
      <c r="AW5" s="984" t="s">
        <v>806</v>
      </c>
      <c r="AX5" s="984" t="s">
        <v>805</v>
      </c>
      <c r="AY5" s="984" t="s">
        <v>805</v>
      </c>
      <c r="AZ5" s="984" t="s">
        <v>806</v>
      </c>
      <c r="BA5" s="984" t="s">
        <v>806</v>
      </c>
      <c r="BB5" s="984" t="s">
        <v>806</v>
      </c>
      <c r="BC5" s="984" t="s">
        <v>806</v>
      </c>
      <c r="BD5" s="984" t="s">
        <v>805</v>
      </c>
      <c r="BE5" s="984" t="s">
        <v>805</v>
      </c>
      <c r="BF5" s="984" t="s">
        <v>805</v>
      </c>
      <c r="BG5" s="984" t="s">
        <v>806</v>
      </c>
    </row>
    <row r="6" spans="1:59" s="986" customFormat="1" ht="22.5" x14ac:dyDescent="0.2">
      <c r="A6" s="983"/>
      <c r="B6" s="983"/>
      <c r="C6" s="984" t="s">
        <v>326</v>
      </c>
      <c r="D6" s="984" t="s">
        <v>1386</v>
      </c>
      <c r="E6" s="984" t="s">
        <v>770</v>
      </c>
      <c r="F6" s="984" t="s">
        <v>771</v>
      </c>
      <c r="G6" s="984" t="s">
        <v>772</v>
      </c>
      <c r="H6" s="984" t="s">
        <v>773</v>
      </c>
      <c r="I6" s="984" t="s">
        <v>774</v>
      </c>
      <c r="J6" s="984" t="s">
        <v>775</v>
      </c>
      <c r="K6" s="984" t="s">
        <v>776</v>
      </c>
      <c r="L6" s="984" t="s">
        <v>777</v>
      </c>
      <c r="M6" s="984" t="s">
        <v>778</v>
      </c>
      <c r="N6" s="984" t="s">
        <v>779</v>
      </c>
      <c r="O6" s="984" t="s">
        <v>780</v>
      </c>
      <c r="P6" s="984" t="s">
        <v>781</v>
      </c>
      <c r="Q6" s="984" t="s">
        <v>782</v>
      </c>
      <c r="R6" s="984" t="s">
        <v>783</v>
      </c>
      <c r="S6" s="984" t="s">
        <v>784</v>
      </c>
      <c r="T6" s="984" t="s">
        <v>785</v>
      </c>
      <c r="U6" s="984" t="s">
        <v>786</v>
      </c>
      <c r="V6" s="984" t="s">
        <v>787</v>
      </c>
      <c r="W6" s="984" t="s">
        <v>788</v>
      </c>
      <c r="X6" s="984" t="s">
        <v>789</v>
      </c>
      <c r="Y6" s="984" t="s">
        <v>790</v>
      </c>
      <c r="Z6" s="984" t="s">
        <v>791</v>
      </c>
      <c r="AA6" s="984" t="s">
        <v>792</v>
      </c>
      <c r="AB6" s="984" t="s">
        <v>793</v>
      </c>
      <c r="AC6" s="984" t="s">
        <v>794</v>
      </c>
      <c r="AD6" s="984" t="s">
        <v>795</v>
      </c>
      <c r="AE6" s="984" t="s">
        <v>796</v>
      </c>
      <c r="AF6" s="984" t="s">
        <v>797</v>
      </c>
      <c r="AG6" s="984" t="s">
        <v>798</v>
      </c>
      <c r="AH6" s="984" t="s">
        <v>1460</v>
      </c>
      <c r="AI6" s="984" t="s">
        <v>1461</v>
      </c>
      <c r="AJ6" s="984" t="s">
        <v>1462</v>
      </c>
      <c r="AK6" s="984" t="s">
        <v>1183</v>
      </c>
      <c r="AL6" s="984" t="s">
        <v>799</v>
      </c>
      <c r="AM6" s="984" t="s">
        <v>800</v>
      </c>
      <c r="AN6" s="984" t="s">
        <v>1464</v>
      </c>
      <c r="AO6" s="984" t="s">
        <v>1465</v>
      </c>
      <c r="AP6" s="984" t="s">
        <v>1466</v>
      </c>
      <c r="AQ6" s="984" t="s">
        <v>801</v>
      </c>
      <c r="AR6" s="1206" t="s">
        <v>1058</v>
      </c>
      <c r="AS6" s="1206" t="s">
        <v>1058</v>
      </c>
      <c r="AT6" s="1206" t="s">
        <v>1304</v>
      </c>
      <c r="AU6" s="1206" t="s">
        <v>1305</v>
      </c>
      <c r="AV6" s="984" t="s">
        <v>1467</v>
      </c>
      <c r="AW6" s="984" t="s">
        <v>1468</v>
      </c>
      <c r="AX6" s="984" t="s">
        <v>271</v>
      </c>
      <c r="AY6" s="984" t="s">
        <v>503</v>
      </c>
      <c r="AZ6" s="984" t="s">
        <v>1469</v>
      </c>
      <c r="BA6" s="987" t="s">
        <v>1470</v>
      </c>
      <c r="BB6" s="984" t="s">
        <v>1471</v>
      </c>
      <c r="BC6" s="984" t="s">
        <v>1472</v>
      </c>
      <c r="BD6" s="984" t="s">
        <v>327</v>
      </c>
      <c r="BE6" s="984" t="s">
        <v>352</v>
      </c>
      <c r="BF6" s="984" t="s">
        <v>451</v>
      </c>
      <c r="BG6" s="984" t="s">
        <v>1473</v>
      </c>
    </row>
    <row r="7" spans="1:59" ht="15.6" customHeight="1" x14ac:dyDescent="0.2">
      <c r="A7" s="592">
        <v>1</v>
      </c>
      <c r="B7" s="593" t="s">
        <v>7</v>
      </c>
      <c r="C7" s="212">
        <f>'3_Levels 1&amp;2'!AP7</f>
        <v>53742190</v>
      </c>
      <c r="D7" s="212">
        <v>0</v>
      </c>
      <c r="E7" s="212">
        <f>-'5C1A_Madison'!$R7</f>
        <v>0</v>
      </c>
      <c r="F7" s="212">
        <f>-'5C1B_DArbonne'!$R7</f>
        <v>0</v>
      </c>
      <c r="G7" s="212">
        <f>-'5C1C_Intl High'!$R7</f>
        <v>0</v>
      </c>
      <c r="H7" s="212">
        <f>-'5C1D_NOMMA'!$R7</f>
        <v>0</v>
      </c>
      <c r="I7" s="212">
        <f>-'5C1E_LFNO'!$R7</f>
        <v>0</v>
      </c>
      <c r="J7" s="212">
        <f>-'5C1F_L.C. Charter'!$R7</f>
        <v>0</v>
      </c>
      <c r="K7" s="212">
        <f>-'5C1G_JS Clark'!$R7</f>
        <v>0</v>
      </c>
      <c r="L7" s="212">
        <f>-'5C1H_Southwest'!$R7</f>
        <v>0</v>
      </c>
      <c r="M7" s="212">
        <f>-'5C1I_LA Key'!$R7</f>
        <v>0</v>
      </c>
      <c r="N7" s="212">
        <f>-'5C1J_Jeff Chamber'!$R7</f>
        <v>0</v>
      </c>
      <c r="O7" s="212">
        <f>-Placeholder_Tallulah!$R7</f>
        <v>0</v>
      </c>
      <c r="P7" s="212">
        <f>-'5C1M_GEO Mid'!$R7</f>
        <v>0</v>
      </c>
      <c r="Q7" s="212">
        <f>-'5C1N_Delta'!$R7</f>
        <v>0</v>
      </c>
      <c r="R7" s="212">
        <f>-'5C1O_Impact'!$R7</f>
        <v>0</v>
      </c>
      <c r="S7" s="212">
        <f>-'5C1P_Vision'!$R7</f>
        <v>0</v>
      </c>
      <c r="T7" s="212">
        <f>-'5C1Q_Advantage'!$R7</f>
        <v>0</v>
      </c>
      <c r="U7" s="212">
        <f>-'5C1R_Iberville'!$R7</f>
        <v>0</v>
      </c>
      <c r="V7" s="212">
        <f>-'5C1S_LC Col Prep'!$R7</f>
        <v>0</v>
      </c>
      <c r="W7" s="212">
        <f>-'5C1T_Northeast'!$R7</f>
        <v>0</v>
      </c>
      <c r="X7" s="212">
        <f>-'5C1U_Acadiana Ren'!$R7</f>
        <v>-4657</v>
      </c>
      <c r="Y7" s="212">
        <f>-'5C1V_Laf Ren'!$R7</f>
        <v>-162618</v>
      </c>
      <c r="Z7" s="212">
        <f>-'5C1W_Willow'!$R7</f>
        <v>-51675</v>
      </c>
      <c r="AA7" s="212">
        <f>-'5C1X_Tangi'!$R7</f>
        <v>0</v>
      </c>
      <c r="AB7" s="212">
        <f>-'5C1Y_GEO'!$R7</f>
        <v>0</v>
      </c>
      <c r="AC7" s="212">
        <f>-'5C1Z_Lincoln Prep'!$R7</f>
        <v>0</v>
      </c>
      <c r="AD7" s="212">
        <f>-'5C1AA_Laurel'!$R7</f>
        <v>0</v>
      </c>
      <c r="AE7" s="212">
        <f>-'5C1AB_Apex'!$R7</f>
        <v>0</v>
      </c>
      <c r="AF7" s="212">
        <f>-'5C1AC_Smothers'!$R7</f>
        <v>0</v>
      </c>
      <c r="AG7" s="212">
        <f>-'5C1AD_Greater'!$R7</f>
        <v>0</v>
      </c>
      <c r="AH7" s="212">
        <f>-'5C1AE_Noble Minds'!$R7</f>
        <v>0</v>
      </c>
      <c r="AI7" s="212">
        <f>-'5C1AF_JCFA-Laf'!$R7</f>
        <v>-9809</v>
      </c>
      <c r="AJ7" s="212">
        <f>-'5C1AG_Collegiate'!$R7</f>
        <v>0</v>
      </c>
      <c r="AK7" s="212">
        <f>-'5C1AH_BRUP'!$R7</f>
        <v>0</v>
      </c>
      <c r="AL7" s="212">
        <f>-('5C2_LAVCA'!$R7+'5C2_LAVCA'!$S7)</f>
        <v>-178954</v>
      </c>
      <c r="AM7" s="212">
        <f>-('5C3_UnvView'!$R7+'5C3_UnvView'!$S7)</f>
        <v>-229314</v>
      </c>
      <c r="AN7" s="211">
        <f t="shared" ref="AN7:AN38" si="2">SUM(D7:AM7)</f>
        <v>-637027</v>
      </c>
      <c r="AO7" s="211">
        <f t="shared" ref="AO7:AO38" si="3">SUM(C7:AM7)</f>
        <v>53105163</v>
      </c>
      <c r="AP7" s="211">
        <f>ROUND(AO7/'8_2.1.18 SIS'!C7,0)</f>
        <v>5648</v>
      </c>
      <c r="AQ7" s="213">
        <f>[1]Summary!M7</f>
        <v>33683</v>
      </c>
      <c r="AR7" s="212">
        <f>IF(AQ7&gt;0,AQ7,0)</f>
        <v>33683</v>
      </c>
      <c r="AS7" s="212">
        <f>IF(AQ7&lt;0,AQ7,0)</f>
        <v>0</v>
      </c>
      <c r="AT7" s="212">
        <f>'[2]Oct_MidYear Adj'!$J7</f>
        <v>254160</v>
      </c>
      <c r="AU7" s="212">
        <f>'[2]Feb_MidYear Adj'!$J7</f>
        <v>-302168</v>
      </c>
      <c r="AV7" s="213">
        <f>SUM(AT7:AU7)</f>
        <v>-48008</v>
      </c>
      <c r="AW7" s="211">
        <f>AO7+AQ7+AV7</f>
        <v>53090838</v>
      </c>
      <c r="AX7" s="212">
        <f>'4_Level 4'!E7</f>
        <v>0</v>
      </c>
      <c r="AY7" s="212">
        <f>'4_Level 4'!Q7</f>
        <v>239009</v>
      </c>
      <c r="AZ7" s="211">
        <f t="shared" ref="AZ7:AZ38" si="4">ROUND(SUM(AW7:AY7),0)</f>
        <v>53329847</v>
      </c>
      <c r="BA7" s="212">
        <f>'[3]2_State Distrib and Adjs'!$BD7+'[4]2_State Distrib and Adjs'!$BD7+('[5]2_State Distrib and Adjs'!$BC7*4)+('[6]2_State Distrib and Adjs'!$BC7*2)</f>
        <v>35577120</v>
      </c>
      <c r="BB7" s="212">
        <f>AZ7-BA7</f>
        <v>17752727</v>
      </c>
      <c r="BC7" s="212">
        <f t="shared" ref="BC7:BC38" si="5">ROUND(BB7/$BC$79,0)</f>
        <v>4438182</v>
      </c>
      <c r="BD7" s="212">
        <f>'4_Level 4'!J7</f>
        <v>0</v>
      </c>
      <c r="BE7" s="212">
        <f>'4_Level 4'!L7</f>
        <v>183022</v>
      </c>
      <c r="BF7" s="212">
        <f>'4_Level 4'!M7</f>
        <v>0</v>
      </c>
      <c r="BG7" s="211">
        <f t="shared" ref="BG7:BG38" si="6">AZ7+BD7+BE7+BF7</f>
        <v>53512869</v>
      </c>
    </row>
    <row r="8" spans="1:59" ht="15.6" customHeight="1" x14ac:dyDescent="0.2">
      <c r="A8" s="594">
        <v>2</v>
      </c>
      <c r="B8" s="595" t="s">
        <v>8</v>
      </c>
      <c r="C8" s="596">
        <f>'3_Levels 1&amp;2'!AP8</f>
        <v>29956953</v>
      </c>
      <c r="D8" s="596">
        <v>0</v>
      </c>
      <c r="E8" s="596">
        <f>-'5C1A_Madison'!$R8</f>
        <v>0</v>
      </c>
      <c r="F8" s="596">
        <f>-'5C1B_DArbonne'!$R8</f>
        <v>0</v>
      </c>
      <c r="G8" s="596">
        <f>-'5C1C_Intl High'!$R8</f>
        <v>0</v>
      </c>
      <c r="H8" s="596">
        <f>-'5C1D_NOMMA'!$R8</f>
        <v>0</v>
      </c>
      <c r="I8" s="596">
        <f>-'5C1E_LFNO'!$R8</f>
        <v>0</v>
      </c>
      <c r="J8" s="596">
        <f>-'5C1F_L.C. Charter'!$R8</f>
        <v>0</v>
      </c>
      <c r="K8" s="596">
        <f>-'5C1G_JS Clark'!$R8</f>
        <v>0</v>
      </c>
      <c r="L8" s="596">
        <f>-'5C1H_Southwest'!$R8</f>
        <v>0</v>
      </c>
      <c r="M8" s="596">
        <f>-'5C1I_LA Key'!$R8</f>
        <v>0</v>
      </c>
      <c r="N8" s="596">
        <f>-'5C1J_Jeff Chamber'!$R8</f>
        <v>0</v>
      </c>
      <c r="O8" s="596">
        <f>-Placeholder_Tallulah!$R8</f>
        <v>0</v>
      </c>
      <c r="P8" s="596">
        <f>-'5C1M_GEO Mid'!$R8</f>
        <v>0</v>
      </c>
      <c r="Q8" s="596">
        <f>-'5C1N_Delta'!$R8</f>
        <v>0</v>
      </c>
      <c r="R8" s="596">
        <f>-'5C1O_Impact'!$R8</f>
        <v>0</v>
      </c>
      <c r="S8" s="596">
        <f>-'5C1P_Vision'!$R8</f>
        <v>0</v>
      </c>
      <c r="T8" s="596">
        <f>-'5C1Q_Advantage'!$R8</f>
        <v>0</v>
      </c>
      <c r="U8" s="596">
        <f>-'5C1R_Iberville'!$R8</f>
        <v>0</v>
      </c>
      <c r="V8" s="596">
        <f>-'5C1S_LC Col Prep'!$R8</f>
        <v>0</v>
      </c>
      <c r="W8" s="596">
        <f>-'5C1T_Northeast'!$R8</f>
        <v>0</v>
      </c>
      <c r="X8" s="596">
        <f>-'5C1U_Acadiana Ren'!$R8</f>
        <v>0</v>
      </c>
      <c r="Y8" s="596">
        <f>-'5C1V_Laf Ren'!$R8</f>
        <v>0</v>
      </c>
      <c r="Z8" s="596">
        <f>-'5C1W_Willow'!$R8</f>
        <v>0</v>
      </c>
      <c r="AA8" s="596">
        <f>-'5C1X_Tangi'!$R8</f>
        <v>0</v>
      </c>
      <c r="AB8" s="596">
        <f>-'5C1Y_GEO'!$R8</f>
        <v>0</v>
      </c>
      <c r="AC8" s="596">
        <f>-'5C1Z_Lincoln Prep'!$R8</f>
        <v>0</v>
      </c>
      <c r="AD8" s="596">
        <f>-'5C1AA_Laurel'!$R8</f>
        <v>0</v>
      </c>
      <c r="AE8" s="596">
        <f>-'5C1AB_Apex'!$R8</f>
        <v>0</v>
      </c>
      <c r="AF8" s="596">
        <f>-'5C1AC_Smothers'!$R8</f>
        <v>0</v>
      </c>
      <c r="AG8" s="596">
        <f>-'5C1AD_Greater'!$R8</f>
        <v>0</v>
      </c>
      <c r="AH8" s="596">
        <f>-'5C1AE_Noble Minds'!$R8</f>
        <v>0</v>
      </c>
      <c r="AI8" s="596">
        <f>-'5C1AF_JCFA-Laf'!$R8</f>
        <v>0</v>
      </c>
      <c r="AJ8" s="596">
        <f>-'5C1AG_Collegiate'!$R8</f>
        <v>0</v>
      </c>
      <c r="AK8" s="596">
        <f>-'5C1AH_BRUP'!$R8</f>
        <v>0</v>
      </c>
      <c r="AL8" s="596">
        <f>-('5C2_LAVCA'!$R8+'5C2_LAVCA'!$S8)</f>
        <v>-80519</v>
      </c>
      <c r="AM8" s="596">
        <f>-('5C3_UnvView'!$R8+'5C3_UnvView'!$S8)</f>
        <v>-47143</v>
      </c>
      <c r="AN8" s="597">
        <f t="shared" si="2"/>
        <v>-127662</v>
      </c>
      <c r="AO8" s="597">
        <f t="shared" si="3"/>
        <v>29829291</v>
      </c>
      <c r="AP8" s="597">
        <f>ROUND(AO8/'8_2.1.18 SIS'!C8,0)</f>
        <v>7369</v>
      </c>
      <c r="AQ8" s="598">
        <f>[1]Summary!M8</f>
        <v>107976</v>
      </c>
      <c r="AR8" s="596">
        <f t="shared" ref="AR8:AR71" si="7">IF(AQ8&gt;0,AQ8,0)</f>
        <v>107976</v>
      </c>
      <c r="AS8" s="596">
        <f t="shared" ref="AS8:AS71" si="8">IF(AQ8&lt;0,AQ8,0)</f>
        <v>0</v>
      </c>
      <c r="AT8" s="596">
        <f>'[2]Oct_MidYear Adj'!$J8</f>
        <v>-125273</v>
      </c>
      <c r="AU8" s="596">
        <f>'[2]Feb_MidYear Adj'!$J8</f>
        <v>-162118</v>
      </c>
      <c r="AV8" s="598">
        <f t="shared" ref="AV8:AV71" si="9">SUM(AT8:AU8)</f>
        <v>-287391</v>
      </c>
      <c r="AW8" s="597">
        <f t="shared" ref="AW8:AW71" si="10">AO8+AQ8+AV8</f>
        <v>29649876</v>
      </c>
      <c r="AX8" s="596">
        <f>'4_Level 4'!E8</f>
        <v>0</v>
      </c>
      <c r="AY8" s="596">
        <f>'4_Level 4'!Q8</f>
        <v>102247</v>
      </c>
      <c r="AZ8" s="597">
        <f t="shared" si="4"/>
        <v>29752123</v>
      </c>
      <c r="BA8" s="596">
        <f>'[3]2_State Distrib and Adjs'!$BD8+'[4]2_State Distrib and Adjs'!$BD8+('[5]2_State Distrib and Adjs'!$BC8*4)+('[6]2_State Distrib and Adjs'!$BC8*2)</f>
        <v>20008910</v>
      </c>
      <c r="BB8" s="596">
        <f t="shared" ref="BB8:BB71" si="11">AZ8-BA8</f>
        <v>9743213</v>
      </c>
      <c r="BC8" s="596">
        <f t="shared" si="5"/>
        <v>2435803</v>
      </c>
      <c r="BD8" s="596">
        <f>'4_Level 4'!J8</f>
        <v>0</v>
      </c>
      <c r="BE8" s="596">
        <f>'4_Level 4'!L8</f>
        <v>38080</v>
      </c>
      <c r="BF8" s="596">
        <f>'4_Level 4'!M8</f>
        <v>0</v>
      </c>
      <c r="BG8" s="597">
        <f t="shared" si="6"/>
        <v>29790203</v>
      </c>
    </row>
    <row r="9" spans="1:59" ht="15.6" customHeight="1" x14ac:dyDescent="0.2">
      <c r="A9" s="594">
        <v>3</v>
      </c>
      <c r="B9" s="595" t="s">
        <v>9</v>
      </c>
      <c r="C9" s="596">
        <f>'3_Levels 1&amp;2'!AP9</f>
        <v>98396290</v>
      </c>
      <c r="D9" s="596">
        <v>0</v>
      </c>
      <c r="E9" s="596">
        <f>-'5C1A_Madison'!$R9</f>
        <v>-11660</v>
      </c>
      <c r="F9" s="596">
        <f>-'5C1B_DArbonne'!$R9</f>
        <v>0</v>
      </c>
      <c r="G9" s="596">
        <f>-'5C1C_Intl High'!$R9</f>
        <v>0</v>
      </c>
      <c r="H9" s="596">
        <f>-'5C1D_NOMMA'!$R9</f>
        <v>0</v>
      </c>
      <c r="I9" s="596">
        <f>-'5C1E_LFNO'!$R9</f>
        <v>0</v>
      </c>
      <c r="J9" s="596">
        <f>-'5C1F_L.C. Charter'!$R9</f>
        <v>0</v>
      </c>
      <c r="K9" s="596">
        <f>-'5C1G_JS Clark'!$R9</f>
        <v>0</v>
      </c>
      <c r="L9" s="596">
        <f>-'5C1H_Southwest'!$R9</f>
        <v>0</v>
      </c>
      <c r="M9" s="596">
        <f>-'5C1I_LA Key'!$R9</f>
        <v>-91799</v>
      </c>
      <c r="N9" s="596">
        <f>-'5C1J_Jeff Chamber'!$R9</f>
        <v>0</v>
      </c>
      <c r="O9" s="596">
        <f>-Placeholder_Tallulah!$R9</f>
        <v>0</v>
      </c>
      <c r="P9" s="596">
        <f>-'5C1M_GEO Mid'!$R9</f>
        <v>-3742</v>
      </c>
      <c r="Q9" s="596">
        <f>-'5C1N_Delta'!$R9</f>
        <v>0</v>
      </c>
      <c r="R9" s="596">
        <f>-'5C1O_Impact'!$R9</f>
        <v>0</v>
      </c>
      <c r="S9" s="596">
        <f>-'5C1P_Vision'!$R9</f>
        <v>0</v>
      </c>
      <c r="T9" s="596">
        <f>-'5C1Q_Advantage'!$R9</f>
        <v>0</v>
      </c>
      <c r="U9" s="596">
        <f>-'5C1R_Iberville'!$R9</f>
        <v>-34234</v>
      </c>
      <c r="V9" s="596">
        <f>-'5C1S_LC Col Prep'!$R9</f>
        <v>0</v>
      </c>
      <c r="W9" s="596">
        <f>-'5C1T_Northeast'!$R9</f>
        <v>0</v>
      </c>
      <c r="X9" s="596">
        <f>-'5C1U_Acadiana Ren'!$R9</f>
        <v>0</v>
      </c>
      <c r="Y9" s="596">
        <f>-'5C1V_Laf Ren'!$R9</f>
        <v>0</v>
      </c>
      <c r="Z9" s="596">
        <f>-'5C1W_Willow'!$R9</f>
        <v>0</v>
      </c>
      <c r="AA9" s="596">
        <f>-'5C1X_Tangi'!$R9</f>
        <v>0</v>
      </c>
      <c r="AB9" s="596">
        <f>-'5C1Y_GEO'!$R9</f>
        <v>-3742</v>
      </c>
      <c r="AC9" s="596">
        <f>-'5C1Z_Lincoln Prep'!$R9</f>
        <v>0</v>
      </c>
      <c r="AD9" s="596">
        <f>-'5C1AA_Laurel'!$R9</f>
        <v>0</v>
      </c>
      <c r="AE9" s="596">
        <f>-'5C1AB_Apex'!$R9</f>
        <v>0</v>
      </c>
      <c r="AF9" s="596">
        <f>-'5C1AC_Smothers'!$R9</f>
        <v>0</v>
      </c>
      <c r="AG9" s="596">
        <f>-'5C1AD_Greater'!$R9</f>
        <v>-17087</v>
      </c>
      <c r="AH9" s="596">
        <f>-'5C1AE_Noble Minds'!$R9</f>
        <v>0</v>
      </c>
      <c r="AI9" s="596">
        <f>-'5C1AF_JCFA-Laf'!$R9</f>
        <v>0</v>
      </c>
      <c r="AJ9" s="596">
        <f>-'5C1AG_Collegiate'!$R9</f>
        <v>0</v>
      </c>
      <c r="AK9" s="596">
        <f>-'5C1AH_BRUP'!$R9</f>
        <v>0</v>
      </c>
      <c r="AL9" s="596">
        <f>-('5C2_LAVCA'!$R9+'5C2_LAVCA'!$S9)</f>
        <v>-214561</v>
      </c>
      <c r="AM9" s="596">
        <f>-('5C3_UnvView'!$R9+'5C3_UnvView'!$S9)</f>
        <v>-254991</v>
      </c>
      <c r="AN9" s="597">
        <f t="shared" si="2"/>
        <v>-631816</v>
      </c>
      <c r="AO9" s="597">
        <f t="shared" si="3"/>
        <v>97764474</v>
      </c>
      <c r="AP9" s="597">
        <f>ROUND(AO9/'8_2.1.18 SIS'!C9,0)</f>
        <v>4469</v>
      </c>
      <c r="AQ9" s="598">
        <f>[1]Summary!M9</f>
        <v>-33391</v>
      </c>
      <c r="AR9" s="596">
        <f t="shared" si="7"/>
        <v>0</v>
      </c>
      <c r="AS9" s="596">
        <f t="shared" si="8"/>
        <v>-33391</v>
      </c>
      <c r="AT9" s="596">
        <f>'[2]Oct_MidYear Adj'!$J9</f>
        <v>1394328</v>
      </c>
      <c r="AU9" s="596">
        <f>'[2]Feb_MidYear Adj'!$J9</f>
        <v>42456</v>
      </c>
      <c r="AV9" s="598">
        <f t="shared" si="9"/>
        <v>1436784</v>
      </c>
      <c r="AW9" s="597">
        <f t="shared" si="10"/>
        <v>99167867</v>
      </c>
      <c r="AX9" s="596">
        <f>'4_Level 4'!E9</f>
        <v>0</v>
      </c>
      <c r="AY9" s="596">
        <f>'4_Level 4'!Q9</f>
        <v>582330</v>
      </c>
      <c r="AZ9" s="597">
        <f t="shared" si="4"/>
        <v>99750197</v>
      </c>
      <c r="BA9" s="596">
        <f>'[3]2_State Distrib and Adjs'!$BD9+'[4]2_State Distrib and Adjs'!$BD9+('[5]2_State Distrib and Adjs'!$BC9*4)+('[6]2_State Distrib and Adjs'!$BC9*2)</f>
        <v>65503180</v>
      </c>
      <c r="BB9" s="596">
        <f t="shared" si="11"/>
        <v>34247017</v>
      </c>
      <c r="BC9" s="596">
        <f t="shared" si="5"/>
        <v>8561754</v>
      </c>
      <c r="BD9" s="596">
        <f>'4_Level 4'!J9</f>
        <v>0</v>
      </c>
      <c r="BE9" s="596">
        <f>'4_Level 4'!L9</f>
        <v>293454</v>
      </c>
      <c r="BF9" s="596">
        <f>'4_Level 4'!M9</f>
        <v>291197</v>
      </c>
      <c r="BG9" s="597">
        <f t="shared" si="6"/>
        <v>100334848</v>
      </c>
    </row>
    <row r="10" spans="1:59" ht="15.6" customHeight="1" x14ac:dyDescent="0.2">
      <c r="A10" s="594">
        <v>4</v>
      </c>
      <c r="B10" s="595" t="s">
        <v>10</v>
      </c>
      <c r="C10" s="596">
        <f>'3_Levels 1&amp;2'!AP10</f>
        <v>22159013</v>
      </c>
      <c r="D10" s="596">
        <v>0</v>
      </c>
      <c r="E10" s="596">
        <f>-'5C1A_Madison'!$R10</f>
        <v>0</v>
      </c>
      <c r="F10" s="596">
        <f>-'5C1B_DArbonne'!$R10</f>
        <v>-9891</v>
      </c>
      <c r="G10" s="596">
        <f>-'5C1C_Intl High'!$R10</f>
        <v>0</v>
      </c>
      <c r="H10" s="596">
        <f>-'5C1D_NOMMA'!$R10</f>
        <v>0</v>
      </c>
      <c r="I10" s="596">
        <f>-'5C1E_LFNO'!$R10</f>
        <v>0</v>
      </c>
      <c r="J10" s="596">
        <f>-'5C1F_L.C. Charter'!$R10</f>
        <v>0</v>
      </c>
      <c r="K10" s="596">
        <f>-'5C1G_JS Clark'!$R10</f>
        <v>0</v>
      </c>
      <c r="L10" s="596">
        <f>-'5C1H_Southwest'!$R10</f>
        <v>0</v>
      </c>
      <c r="M10" s="596">
        <f>-'5C1I_LA Key'!$R10</f>
        <v>0</v>
      </c>
      <c r="N10" s="596">
        <f>-'5C1J_Jeff Chamber'!$R10</f>
        <v>0</v>
      </c>
      <c r="O10" s="596">
        <f>-Placeholder_Tallulah!$R10</f>
        <v>0</v>
      </c>
      <c r="P10" s="596">
        <f>-'5C1M_GEO Mid'!$R10</f>
        <v>0</v>
      </c>
      <c r="Q10" s="596">
        <f>-'5C1N_Delta'!$R10</f>
        <v>0</v>
      </c>
      <c r="R10" s="596">
        <f>-'5C1O_Impact'!$R10</f>
        <v>0</v>
      </c>
      <c r="S10" s="596">
        <f>-'5C1P_Vision'!$R10</f>
        <v>0</v>
      </c>
      <c r="T10" s="596">
        <f>-'5C1Q_Advantage'!$R10</f>
        <v>0</v>
      </c>
      <c r="U10" s="596">
        <f>-'5C1R_Iberville'!$R10</f>
        <v>-5202</v>
      </c>
      <c r="V10" s="596">
        <f>-'5C1S_LC Col Prep'!$R10</f>
        <v>0</v>
      </c>
      <c r="W10" s="596">
        <f>-'5C1T_Northeast'!$R10</f>
        <v>0</v>
      </c>
      <c r="X10" s="596">
        <f>-'5C1U_Acadiana Ren'!$R10</f>
        <v>0</v>
      </c>
      <c r="Y10" s="596">
        <f>-'5C1V_Laf Ren'!$R10</f>
        <v>0</v>
      </c>
      <c r="Z10" s="596">
        <f>-'5C1W_Willow'!$R10</f>
        <v>0</v>
      </c>
      <c r="AA10" s="596">
        <f>-'5C1X_Tangi'!$R10</f>
        <v>0</v>
      </c>
      <c r="AB10" s="596">
        <f>-'5C1Y_GEO'!$R10</f>
        <v>0</v>
      </c>
      <c r="AC10" s="596">
        <f>-'5C1Z_Lincoln Prep'!$R10</f>
        <v>0</v>
      </c>
      <c r="AD10" s="596">
        <f>-'5C1AA_Laurel'!$R10</f>
        <v>0</v>
      </c>
      <c r="AE10" s="596">
        <f>-'5C1AB_Apex'!$R10</f>
        <v>0</v>
      </c>
      <c r="AF10" s="596">
        <f>-'5C1AC_Smothers'!$R10</f>
        <v>0</v>
      </c>
      <c r="AG10" s="596">
        <f>-'5C1AD_Greater'!$R10</f>
        <v>0</v>
      </c>
      <c r="AH10" s="596">
        <f>-'5C1AE_Noble Minds'!$R10</f>
        <v>0</v>
      </c>
      <c r="AI10" s="596">
        <f>-'5C1AF_JCFA-Laf'!$R10</f>
        <v>0</v>
      </c>
      <c r="AJ10" s="596">
        <f>-'5C1AG_Collegiate'!$R10</f>
        <v>0</v>
      </c>
      <c r="AK10" s="596">
        <f>-'5C1AH_BRUP'!$R10</f>
        <v>0</v>
      </c>
      <c r="AL10" s="596">
        <f>-('5C2_LAVCA'!$R10+'5C2_LAVCA'!$S10)</f>
        <v>-66917</v>
      </c>
      <c r="AM10" s="596">
        <f>-('5C3_UnvView'!$R10+'5C3_UnvView'!$S10)</f>
        <v>-53573</v>
      </c>
      <c r="AN10" s="597">
        <f t="shared" si="2"/>
        <v>-135583</v>
      </c>
      <c r="AO10" s="597">
        <f t="shared" si="3"/>
        <v>22023430</v>
      </c>
      <c r="AP10" s="597">
        <f>ROUND(AO10/'8_2.1.18 SIS'!C10,0)</f>
        <v>6897</v>
      </c>
      <c r="AQ10" s="598">
        <f>[1]Summary!M10</f>
        <v>1146</v>
      </c>
      <c r="AR10" s="596">
        <f t="shared" si="7"/>
        <v>1146</v>
      </c>
      <c r="AS10" s="596">
        <f t="shared" si="8"/>
        <v>0</v>
      </c>
      <c r="AT10" s="596">
        <f>'[2]Oct_MidYear Adj'!$J10</f>
        <v>-606936</v>
      </c>
      <c r="AU10" s="596">
        <f>'[2]Feb_MidYear Adj'!$J10</f>
        <v>58625</v>
      </c>
      <c r="AV10" s="598">
        <f t="shared" si="9"/>
        <v>-548311</v>
      </c>
      <c r="AW10" s="597">
        <f t="shared" si="10"/>
        <v>21476265</v>
      </c>
      <c r="AX10" s="596">
        <f>'4_Level 4'!E10</f>
        <v>63000</v>
      </c>
      <c r="AY10" s="596">
        <f>'4_Level 4'!Q10</f>
        <v>87910</v>
      </c>
      <c r="AZ10" s="597">
        <f t="shared" si="4"/>
        <v>21627175</v>
      </c>
      <c r="BA10" s="596">
        <f>'[3]2_State Distrib and Adjs'!$BD10+'[4]2_State Distrib and Adjs'!$BD10+('[5]2_State Distrib and Adjs'!$BC10*4)+('[6]2_State Distrib and Adjs'!$BC10*2)</f>
        <v>14779054</v>
      </c>
      <c r="BB10" s="596">
        <f t="shared" si="11"/>
        <v>6848121</v>
      </c>
      <c r="BC10" s="596">
        <f t="shared" si="5"/>
        <v>1712030</v>
      </c>
      <c r="BD10" s="596">
        <f>'4_Level 4'!J10</f>
        <v>6000</v>
      </c>
      <c r="BE10" s="596">
        <f>'4_Level 4'!L10</f>
        <v>42602</v>
      </c>
      <c r="BF10" s="596">
        <f>'4_Level 4'!M10</f>
        <v>481886</v>
      </c>
      <c r="BG10" s="597">
        <f t="shared" si="6"/>
        <v>22157663</v>
      </c>
    </row>
    <row r="11" spans="1:59" ht="15.6" customHeight="1" x14ac:dyDescent="0.2">
      <c r="A11" s="599">
        <v>5</v>
      </c>
      <c r="B11" s="600" t="s">
        <v>11</v>
      </c>
      <c r="C11" s="601">
        <f>'3_Levels 1&amp;2'!AP11</f>
        <v>31616728</v>
      </c>
      <c r="D11" s="601">
        <v>0</v>
      </c>
      <c r="E11" s="601">
        <f>-'5C1A_Madison'!$R11</f>
        <v>0</v>
      </c>
      <c r="F11" s="601">
        <f>-'5C1B_DArbonne'!$R11</f>
        <v>0</v>
      </c>
      <c r="G11" s="601">
        <f>-'5C1C_Intl High'!$R11</f>
        <v>0</v>
      </c>
      <c r="H11" s="601">
        <f>-'5C1D_NOMMA'!$R11</f>
        <v>0</v>
      </c>
      <c r="I11" s="601">
        <f>-'5C1E_LFNO'!$R11</f>
        <v>0</v>
      </c>
      <c r="J11" s="601">
        <f>-'5C1F_L.C. Charter'!$R11</f>
        <v>0</v>
      </c>
      <c r="K11" s="601">
        <f>-'5C1G_JS Clark'!$R11</f>
        <v>0</v>
      </c>
      <c r="L11" s="601">
        <f>-'5C1H_Southwest'!$R11</f>
        <v>0</v>
      </c>
      <c r="M11" s="601">
        <f>-'5C1I_LA Key'!$R11</f>
        <v>0</v>
      </c>
      <c r="N11" s="601">
        <f>-'5C1J_Jeff Chamber'!$R11</f>
        <v>0</v>
      </c>
      <c r="O11" s="601">
        <f>-Placeholder_Tallulah!$R11</f>
        <v>0</v>
      </c>
      <c r="P11" s="601">
        <f>-'5C1M_GEO Mid'!$R11</f>
        <v>0</v>
      </c>
      <c r="Q11" s="601">
        <f>-'5C1N_Delta'!$R11</f>
        <v>0</v>
      </c>
      <c r="R11" s="601">
        <f>-'5C1O_Impact'!$R11</f>
        <v>0</v>
      </c>
      <c r="S11" s="601">
        <f>-'5C1P_Vision'!$R11</f>
        <v>0</v>
      </c>
      <c r="T11" s="601">
        <f>-'5C1Q_Advantage'!$R11</f>
        <v>0</v>
      </c>
      <c r="U11" s="601">
        <f>-'5C1R_Iberville'!$R11</f>
        <v>0</v>
      </c>
      <c r="V11" s="601">
        <f>-'5C1S_LC Col Prep'!$R11</f>
        <v>0</v>
      </c>
      <c r="W11" s="601">
        <f>-'5C1T_Northeast'!$R11</f>
        <v>0</v>
      </c>
      <c r="X11" s="601">
        <f>-'5C1U_Acadiana Ren'!$R11</f>
        <v>0</v>
      </c>
      <c r="Y11" s="601">
        <f>-'5C1V_Laf Ren'!$R11</f>
        <v>0</v>
      </c>
      <c r="Z11" s="601">
        <f>-'5C1W_Willow'!$R11</f>
        <v>0</v>
      </c>
      <c r="AA11" s="601">
        <f>-'5C1X_Tangi'!$R11</f>
        <v>0</v>
      </c>
      <c r="AB11" s="601">
        <f>-'5C1Y_GEO'!$R11</f>
        <v>0</v>
      </c>
      <c r="AC11" s="601">
        <f>-'5C1Z_Lincoln Prep'!$R11</f>
        <v>0</v>
      </c>
      <c r="AD11" s="601">
        <f>-'5C1AA_Laurel'!$R11</f>
        <v>0</v>
      </c>
      <c r="AE11" s="601">
        <f>-'5C1AB_Apex'!$R11</f>
        <v>0</v>
      </c>
      <c r="AF11" s="601">
        <f>-'5C1AC_Smothers'!$R11</f>
        <v>0</v>
      </c>
      <c r="AG11" s="601">
        <f>-'5C1AD_Greater'!$R11</f>
        <v>0</v>
      </c>
      <c r="AH11" s="999">
        <f>-'5C1AE_Noble Minds'!$R11</f>
        <v>0</v>
      </c>
      <c r="AI11" s="999">
        <f>-'5C1AF_JCFA-Laf'!$R11</f>
        <v>0</v>
      </c>
      <c r="AJ11" s="999">
        <f>-'5C1AG_Collegiate'!$R11</f>
        <v>0</v>
      </c>
      <c r="AK11" s="601">
        <f>-'5C1AH_BRUP'!$R11</f>
        <v>0</v>
      </c>
      <c r="AL11" s="601">
        <f>-('5C2_LAVCA'!$R11+'5C2_LAVCA'!$S11)</f>
        <v>-178300</v>
      </c>
      <c r="AM11" s="601">
        <f>-('5C3_UnvView'!$R11+'5C3_UnvView'!$S11)</f>
        <v>-278431</v>
      </c>
      <c r="AN11" s="602">
        <f t="shared" si="2"/>
        <v>-456731</v>
      </c>
      <c r="AO11" s="602">
        <f t="shared" si="3"/>
        <v>31159997</v>
      </c>
      <c r="AP11" s="602">
        <f>ROUND(AO11/'8_2.1.18 SIS'!C11,0)</f>
        <v>6043</v>
      </c>
      <c r="AQ11" s="603">
        <f>[1]Summary!M11</f>
        <v>22996</v>
      </c>
      <c r="AR11" s="601">
        <f t="shared" si="7"/>
        <v>22996</v>
      </c>
      <c r="AS11" s="601">
        <f t="shared" si="8"/>
        <v>0</v>
      </c>
      <c r="AT11" s="601">
        <f>'[2]Oct_MidYear Adj'!$J11</f>
        <v>30215</v>
      </c>
      <c r="AU11" s="601">
        <f>'[2]Feb_MidYear Adj'!$J11</f>
        <v>-290064</v>
      </c>
      <c r="AV11" s="603">
        <f t="shared" si="9"/>
        <v>-259849</v>
      </c>
      <c r="AW11" s="602">
        <f t="shared" si="10"/>
        <v>30923144</v>
      </c>
      <c r="AX11" s="601">
        <f>'4_Level 4'!E11</f>
        <v>0</v>
      </c>
      <c r="AY11" s="601">
        <f>'4_Level 4'!Q11</f>
        <v>137234</v>
      </c>
      <c r="AZ11" s="602">
        <f t="shared" si="4"/>
        <v>31060378</v>
      </c>
      <c r="BA11" s="601">
        <f>'[3]2_State Distrib and Adjs'!$BD11+'[4]2_State Distrib and Adjs'!$BD11+('[5]2_State Distrib and Adjs'!$BC11*4)+('[6]2_State Distrib and Adjs'!$BC11*2)</f>
        <v>20837148</v>
      </c>
      <c r="BB11" s="601">
        <f t="shared" si="11"/>
        <v>10223230</v>
      </c>
      <c r="BC11" s="601">
        <f t="shared" si="5"/>
        <v>2555808</v>
      </c>
      <c r="BD11" s="601">
        <f>'4_Level 4'!J11</f>
        <v>0</v>
      </c>
      <c r="BE11" s="601">
        <f>'4_Level 4'!L11</f>
        <v>138992</v>
      </c>
      <c r="BF11" s="601">
        <f>'4_Level 4'!M11</f>
        <v>108322</v>
      </c>
      <c r="BG11" s="602">
        <f t="shared" si="6"/>
        <v>31307692</v>
      </c>
    </row>
    <row r="12" spans="1:59" ht="15.6" customHeight="1" x14ac:dyDescent="0.2">
      <c r="A12" s="592">
        <v>6</v>
      </c>
      <c r="B12" s="593" t="s">
        <v>12</v>
      </c>
      <c r="C12" s="212">
        <f>'3_Levels 1&amp;2'!AP12</f>
        <v>36712506</v>
      </c>
      <c r="D12" s="212">
        <v>0</v>
      </c>
      <c r="E12" s="212">
        <f>-'5C1A_Madison'!$R12</f>
        <v>0</v>
      </c>
      <c r="F12" s="212">
        <f>-'5C1B_DArbonne'!$R12</f>
        <v>0</v>
      </c>
      <c r="G12" s="212">
        <f>-'5C1C_Intl High'!$R12</f>
        <v>0</v>
      </c>
      <c r="H12" s="212">
        <f>-'5C1D_NOMMA'!$R12</f>
        <v>0</v>
      </c>
      <c r="I12" s="212">
        <f>-'5C1E_LFNO'!$R12</f>
        <v>0</v>
      </c>
      <c r="J12" s="212">
        <f>-'5C1F_L.C. Charter'!$R12</f>
        <v>0</v>
      </c>
      <c r="K12" s="212">
        <f>-'5C1G_JS Clark'!$R12</f>
        <v>0</v>
      </c>
      <c r="L12" s="212">
        <f>-'5C1H_Southwest'!$R12</f>
        <v>0</v>
      </c>
      <c r="M12" s="212">
        <f>-'5C1I_LA Key'!$R12</f>
        <v>0</v>
      </c>
      <c r="N12" s="212">
        <f>-'5C1J_Jeff Chamber'!$R12</f>
        <v>0</v>
      </c>
      <c r="O12" s="212">
        <f>-Placeholder_Tallulah!$R12</f>
        <v>0</v>
      </c>
      <c r="P12" s="212">
        <f>-'5C1M_GEO Mid'!$R12</f>
        <v>0</v>
      </c>
      <c r="Q12" s="212">
        <f>-'5C1N_Delta'!$R12</f>
        <v>0</v>
      </c>
      <c r="R12" s="212">
        <f>-'5C1O_Impact'!$R12</f>
        <v>0</v>
      </c>
      <c r="S12" s="212">
        <f>-'5C1P_Vision'!$R12</f>
        <v>0</v>
      </c>
      <c r="T12" s="212">
        <f>-'5C1Q_Advantage'!$R12</f>
        <v>0</v>
      </c>
      <c r="U12" s="212">
        <f>-'5C1R_Iberville'!$R12</f>
        <v>0</v>
      </c>
      <c r="V12" s="212">
        <f>-'5C1S_LC Col Prep'!$R12</f>
        <v>0</v>
      </c>
      <c r="W12" s="212">
        <f>-'5C1T_Northeast'!$R12</f>
        <v>0</v>
      </c>
      <c r="X12" s="212">
        <f>-'5C1U_Acadiana Ren'!$R12</f>
        <v>0</v>
      </c>
      <c r="Y12" s="212">
        <f>-'5C1V_Laf Ren'!$R12</f>
        <v>0</v>
      </c>
      <c r="Z12" s="212">
        <f>-'5C1W_Willow'!$R12</f>
        <v>0</v>
      </c>
      <c r="AA12" s="212">
        <f>-'5C1X_Tangi'!$R12</f>
        <v>0</v>
      </c>
      <c r="AB12" s="212">
        <f>-'5C1Y_GEO'!$R12</f>
        <v>0</v>
      </c>
      <c r="AC12" s="212">
        <f>-'5C1Z_Lincoln Prep'!$R12</f>
        <v>0</v>
      </c>
      <c r="AD12" s="212">
        <f>-'5C1AA_Laurel'!$R12</f>
        <v>0</v>
      </c>
      <c r="AE12" s="212">
        <f>-'5C1AB_Apex'!$R12</f>
        <v>0</v>
      </c>
      <c r="AF12" s="212">
        <f>-'5C1AC_Smothers'!$R12</f>
        <v>0</v>
      </c>
      <c r="AG12" s="212">
        <f>-'5C1AD_Greater'!$R12</f>
        <v>0</v>
      </c>
      <c r="AH12" s="212">
        <f>-'5C1AE_Noble Minds'!$R12</f>
        <v>0</v>
      </c>
      <c r="AI12" s="212">
        <f>-'5C1AF_JCFA-Laf'!$R12</f>
        <v>0</v>
      </c>
      <c r="AJ12" s="212">
        <f>-'5C1AG_Collegiate'!$R12</f>
        <v>0</v>
      </c>
      <c r="AK12" s="212">
        <f>-'5C1AH_BRUP'!$R12</f>
        <v>0</v>
      </c>
      <c r="AL12" s="212">
        <f>-('5C2_LAVCA'!$R12+'5C2_LAVCA'!$S12)</f>
        <v>-137057</v>
      </c>
      <c r="AM12" s="212">
        <f>-('5C3_UnvView'!$R12+'5C3_UnvView'!$S12)</f>
        <v>-43211</v>
      </c>
      <c r="AN12" s="211">
        <f t="shared" si="2"/>
        <v>-180268</v>
      </c>
      <c r="AO12" s="211">
        <f t="shared" si="3"/>
        <v>36532238</v>
      </c>
      <c r="AP12" s="211">
        <f>ROUND(AO12/'8_2.1.18 SIS'!C12,0)</f>
        <v>6245</v>
      </c>
      <c r="AQ12" s="213">
        <f>[1]Summary!M12</f>
        <v>49462</v>
      </c>
      <c r="AR12" s="212">
        <f t="shared" si="7"/>
        <v>49462</v>
      </c>
      <c r="AS12" s="212">
        <f t="shared" si="8"/>
        <v>0</v>
      </c>
      <c r="AT12" s="212">
        <f>'[2]Oct_MidYear Adj'!$J12</f>
        <v>-312250</v>
      </c>
      <c r="AU12" s="212">
        <f>'[2]Feb_MidYear Adj'!$J12</f>
        <v>-115533</v>
      </c>
      <c r="AV12" s="213">
        <f t="shared" si="9"/>
        <v>-427783</v>
      </c>
      <c r="AW12" s="211">
        <f t="shared" si="10"/>
        <v>36153917</v>
      </c>
      <c r="AX12" s="212">
        <f>'4_Level 4'!E12</f>
        <v>0</v>
      </c>
      <c r="AY12" s="212">
        <f>'4_Level 4'!Q12</f>
        <v>155642</v>
      </c>
      <c r="AZ12" s="211">
        <f t="shared" si="4"/>
        <v>36309559</v>
      </c>
      <c r="BA12" s="212">
        <f>'[3]2_State Distrib and Adjs'!$BD12+'[4]2_State Distrib and Adjs'!$BD12+('[5]2_State Distrib and Adjs'!$BC12*4)+('[6]2_State Distrib and Adjs'!$BC12*2)</f>
        <v>24479144</v>
      </c>
      <c r="BB12" s="212">
        <f t="shared" si="11"/>
        <v>11830415</v>
      </c>
      <c r="BC12" s="212">
        <f t="shared" si="5"/>
        <v>2957604</v>
      </c>
      <c r="BD12" s="212">
        <f>'4_Level 4'!J12</f>
        <v>0</v>
      </c>
      <c r="BE12" s="212">
        <f>'4_Level 4'!L12</f>
        <v>82824</v>
      </c>
      <c r="BF12" s="212">
        <f>'4_Level 4'!M12</f>
        <v>0</v>
      </c>
      <c r="BG12" s="211">
        <f t="shared" si="6"/>
        <v>36392383</v>
      </c>
    </row>
    <row r="13" spans="1:59" ht="15.6" customHeight="1" x14ac:dyDescent="0.2">
      <c r="A13" s="594">
        <v>7</v>
      </c>
      <c r="B13" s="595" t="s">
        <v>13</v>
      </c>
      <c r="C13" s="596">
        <f>'3_Levels 1&amp;2'!AP13</f>
        <v>8887252</v>
      </c>
      <c r="D13" s="596">
        <v>0</v>
      </c>
      <c r="E13" s="596">
        <f>-'5C1A_Madison'!$R13</f>
        <v>0</v>
      </c>
      <c r="F13" s="596">
        <f>-'5C1B_DArbonne'!$R13</f>
        <v>-3502</v>
      </c>
      <c r="G13" s="596">
        <f>-'5C1C_Intl High'!$R13</f>
        <v>0</v>
      </c>
      <c r="H13" s="596">
        <f>-'5C1D_NOMMA'!$R13</f>
        <v>0</v>
      </c>
      <c r="I13" s="596">
        <f>-'5C1E_LFNO'!$R13</f>
        <v>0</v>
      </c>
      <c r="J13" s="596">
        <f>-'5C1F_L.C. Charter'!$R13</f>
        <v>0</v>
      </c>
      <c r="K13" s="596">
        <f>-'5C1G_JS Clark'!$R13</f>
        <v>0</v>
      </c>
      <c r="L13" s="596">
        <f>-'5C1H_Southwest'!$R13</f>
        <v>0</v>
      </c>
      <c r="M13" s="596">
        <f>-'5C1I_LA Key'!$R13</f>
        <v>0</v>
      </c>
      <c r="N13" s="596">
        <f>-'5C1J_Jeff Chamber'!$R13</f>
        <v>0</v>
      </c>
      <c r="O13" s="596">
        <f>-Placeholder_Tallulah!$R13</f>
        <v>0</v>
      </c>
      <c r="P13" s="596">
        <f>-'5C1M_GEO Mid'!$R13</f>
        <v>0</v>
      </c>
      <c r="Q13" s="596">
        <f>-'5C1N_Delta'!$R13</f>
        <v>0</v>
      </c>
      <c r="R13" s="596">
        <f>-'5C1O_Impact'!$R13</f>
        <v>0</v>
      </c>
      <c r="S13" s="596">
        <f>-'5C1P_Vision'!$R13</f>
        <v>0</v>
      </c>
      <c r="T13" s="596">
        <f>-'5C1Q_Advantage'!$R13</f>
        <v>0</v>
      </c>
      <c r="U13" s="596">
        <f>-'5C1R_Iberville'!$R13</f>
        <v>0</v>
      </c>
      <c r="V13" s="596">
        <f>-'5C1S_LC Col Prep'!$R13</f>
        <v>0</v>
      </c>
      <c r="W13" s="596">
        <f>-'5C1T_Northeast'!$R13</f>
        <v>0</v>
      </c>
      <c r="X13" s="596">
        <f>-'5C1U_Acadiana Ren'!$R13</f>
        <v>0</v>
      </c>
      <c r="Y13" s="596">
        <f>-'5C1V_Laf Ren'!$R13</f>
        <v>0</v>
      </c>
      <c r="Z13" s="596">
        <f>-'5C1W_Willow'!$R13</f>
        <v>0</v>
      </c>
      <c r="AA13" s="596">
        <f>-'5C1X_Tangi'!$R13</f>
        <v>0</v>
      </c>
      <c r="AB13" s="596">
        <f>-'5C1Y_GEO'!$R13</f>
        <v>0</v>
      </c>
      <c r="AC13" s="596">
        <f>-'5C1Z_Lincoln Prep'!$R13</f>
        <v>-110831</v>
      </c>
      <c r="AD13" s="596">
        <f>-'5C1AA_Laurel'!$R13</f>
        <v>0</v>
      </c>
      <c r="AE13" s="596">
        <f>-'5C1AB_Apex'!$R13</f>
        <v>0</v>
      </c>
      <c r="AF13" s="596">
        <f>-'5C1AC_Smothers'!$R13</f>
        <v>0</v>
      </c>
      <c r="AG13" s="596">
        <f>-'5C1AD_Greater'!$R13</f>
        <v>0</v>
      </c>
      <c r="AH13" s="596">
        <f>-'5C1AE_Noble Minds'!$R13</f>
        <v>0</v>
      </c>
      <c r="AI13" s="596">
        <f>-'5C1AF_JCFA-Laf'!$R13</f>
        <v>0</v>
      </c>
      <c r="AJ13" s="596">
        <f>-'5C1AG_Collegiate'!$R13</f>
        <v>0</v>
      </c>
      <c r="AK13" s="596">
        <f>-'5C1AH_BRUP'!$R13</f>
        <v>0</v>
      </c>
      <c r="AL13" s="596">
        <f>-('5C2_LAVCA'!$R13+'5C2_LAVCA'!$S13)</f>
        <v>-32623</v>
      </c>
      <c r="AM13" s="596">
        <f>-('5C3_UnvView'!$R13+'5C3_UnvView'!$S13)</f>
        <v>-12780</v>
      </c>
      <c r="AN13" s="597">
        <f t="shared" si="2"/>
        <v>-159736</v>
      </c>
      <c r="AO13" s="597">
        <f t="shared" si="3"/>
        <v>8727516</v>
      </c>
      <c r="AP13" s="597">
        <f>ROUND(AO13/'8_2.1.18 SIS'!C13,0)</f>
        <v>4123</v>
      </c>
      <c r="AQ13" s="598">
        <f>[1]Summary!M13</f>
        <v>5421</v>
      </c>
      <c r="AR13" s="596">
        <f t="shared" si="7"/>
        <v>5421</v>
      </c>
      <c r="AS13" s="596">
        <f t="shared" si="8"/>
        <v>0</v>
      </c>
      <c r="AT13" s="596">
        <f>'[2]Oct_MidYear Adj'!$J13</f>
        <v>-313348</v>
      </c>
      <c r="AU13" s="596">
        <f>'[2]Feb_MidYear Adj'!$J13</f>
        <v>-22677</v>
      </c>
      <c r="AV13" s="598">
        <f t="shared" si="9"/>
        <v>-336025</v>
      </c>
      <c r="AW13" s="597">
        <f t="shared" si="10"/>
        <v>8396912</v>
      </c>
      <c r="AX13" s="596">
        <f>'4_Level 4'!E13</f>
        <v>0</v>
      </c>
      <c r="AY13" s="596">
        <f>'4_Level 4'!Q13</f>
        <v>55814</v>
      </c>
      <c r="AZ13" s="597">
        <f t="shared" si="4"/>
        <v>8452726</v>
      </c>
      <c r="BA13" s="596">
        <f>'[3]2_State Distrib and Adjs'!$BD13+'[4]2_State Distrib and Adjs'!$BD13+('[5]2_State Distrib and Adjs'!$BC13*4)+('[6]2_State Distrib and Adjs'!$BC13*2)</f>
        <v>5856178</v>
      </c>
      <c r="BB13" s="596">
        <f t="shared" si="11"/>
        <v>2596548</v>
      </c>
      <c r="BC13" s="596">
        <f t="shared" si="5"/>
        <v>649137</v>
      </c>
      <c r="BD13" s="596">
        <f>'4_Level 4'!J13</f>
        <v>0</v>
      </c>
      <c r="BE13" s="596">
        <f>'4_Level 4'!L13</f>
        <v>38794</v>
      </c>
      <c r="BF13" s="596">
        <f>'4_Level 4'!M13</f>
        <v>15605</v>
      </c>
      <c r="BG13" s="597">
        <f t="shared" si="6"/>
        <v>8507125</v>
      </c>
    </row>
    <row r="14" spans="1:59" ht="15.6" customHeight="1" x14ac:dyDescent="0.2">
      <c r="A14" s="594">
        <v>8</v>
      </c>
      <c r="B14" s="595" t="s">
        <v>14</v>
      </c>
      <c r="C14" s="596">
        <f>'3_Levels 1&amp;2'!AP14</f>
        <v>130301002</v>
      </c>
      <c r="D14" s="596">
        <v>0</v>
      </c>
      <c r="E14" s="596">
        <f>-'5C1A_Madison'!$R14</f>
        <v>0</v>
      </c>
      <c r="F14" s="596">
        <f>-'5C1B_DArbonne'!$R14</f>
        <v>0</v>
      </c>
      <c r="G14" s="596">
        <f>-'5C1C_Intl High'!$R14</f>
        <v>0</v>
      </c>
      <c r="H14" s="596">
        <f>-'5C1D_NOMMA'!$R14</f>
        <v>0</v>
      </c>
      <c r="I14" s="596">
        <f>-'5C1E_LFNO'!$R14</f>
        <v>0</v>
      </c>
      <c r="J14" s="596">
        <f>-'5C1F_L.C. Charter'!$R14</f>
        <v>0</v>
      </c>
      <c r="K14" s="596">
        <f>-'5C1G_JS Clark'!$R14</f>
        <v>0</v>
      </c>
      <c r="L14" s="596">
        <f>-'5C1H_Southwest'!$R14</f>
        <v>0</v>
      </c>
      <c r="M14" s="596">
        <f>-'5C1I_LA Key'!$R14</f>
        <v>0</v>
      </c>
      <c r="N14" s="596">
        <f>-'5C1J_Jeff Chamber'!$R14</f>
        <v>0</v>
      </c>
      <c r="O14" s="596">
        <f>-Placeholder_Tallulah!$R14</f>
        <v>0</v>
      </c>
      <c r="P14" s="596">
        <f>-'5C1M_GEO Mid'!$R14</f>
        <v>0</v>
      </c>
      <c r="Q14" s="596">
        <f>-'5C1N_Delta'!$R14</f>
        <v>0</v>
      </c>
      <c r="R14" s="596">
        <f>-'5C1O_Impact'!$R14</f>
        <v>0</v>
      </c>
      <c r="S14" s="596">
        <f>-'5C1P_Vision'!$R14</f>
        <v>0</v>
      </c>
      <c r="T14" s="596">
        <f>-'5C1Q_Advantage'!$R14</f>
        <v>0</v>
      </c>
      <c r="U14" s="596">
        <f>-'5C1R_Iberville'!$R14</f>
        <v>0</v>
      </c>
      <c r="V14" s="596">
        <f>-'5C1S_LC Col Prep'!$R14</f>
        <v>0</v>
      </c>
      <c r="W14" s="596">
        <f>-'5C1T_Northeast'!$R14</f>
        <v>0</v>
      </c>
      <c r="X14" s="596">
        <f>-'5C1U_Acadiana Ren'!$R14</f>
        <v>0</v>
      </c>
      <c r="Y14" s="596">
        <f>-'5C1V_Laf Ren'!$R14</f>
        <v>0</v>
      </c>
      <c r="Z14" s="596">
        <f>-'5C1W_Willow'!$R14</f>
        <v>0</v>
      </c>
      <c r="AA14" s="596">
        <f>-'5C1X_Tangi'!$R14</f>
        <v>0</v>
      </c>
      <c r="AB14" s="596">
        <f>-'5C1Y_GEO'!$R14</f>
        <v>0</v>
      </c>
      <c r="AC14" s="596">
        <f>-'5C1Z_Lincoln Prep'!$R14</f>
        <v>0</v>
      </c>
      <c r="AD14" s="596">
        <f>-'5C1AA_Laurel'!$R14</f>
        <v>0</v>
      </c>
      <c r="AE14" s="596">
        <f>-'5C1AB_Apex'!$R14</f>
        <v>0</v>
      </c>
      <c r="AF14" s="596">
        <f>-'5C1AC_Smothers'!$R14</f>
        <v>0</v>
      </c>
      <c r="AG14" s="596">
        <f>-'5C1AD_Greater'!$R14</f>
        <v>0</v>
      </c>
      <c r="AH14" s="596">
        <f>-'5C1AE_Noble Minds'!$R14</f>
        <v>0</v>
      </c>
      <c r="AI14" s="596">
        <f>-'5C1AF_JCFA-Laf'!$R14</f>
        <v>0</v>
      </c>
      <c r="AJ14" s="596">
        <f>-'5C1AG_Collegiate'!$R14</f>
        <v>0</v>
      </c>
      <c r="AK14" s="596">
        <f>-'5C1AH_BRUP'!$R14</f>
        <v>0</v>
      </c>
      <c r="AL14" s="596">
        <f>-('5C2_LAVCA'!$R14+'5C2_LAVCA'!$S14)</f>
        <v>-302820</v>
      </c>
      <c r="AM14" s="596">
        <f>-('5C3_UnvView'!$R14+'5C3_UnvView'!$S14)</f>
        <v>-354987</v>
      </c>
      <c r="AN14" s="597">
        <f t="shared" si="2"/>
        <v>-657807</v>
      </c>
      <c r="AO14" s="597">
        <f t="shared" si="3"/>
        <v>129643195</v>
      </c>
      <c r="AP14" s="597">
        <f>ROUND(AO14/'8_2.1.18 SIS'!C14,0)</f>
        <v>5812</v>
      </c>
      <c r="AQ14" s="598">
        <f>[1]Summary!M14</f>
        <v>26332</v>
      </c>
      <c r="AR14" s="596">
        <f t="shared" si="7"/>
        <v>26332</v>
      </c>
      <c r="AS14" s="596">
        <f t="shared" si="8"/>
        <v>0</v>
      </c>
      <c r="AT14" s="596">
        <f>'[2]Oct_MidYear Adj'!$J14</f>
        <v>546328</v>
      </c>
      <c r="AU14" s="596">
        <f>'[2]Feb_MidYear Adj'!$J14</f>
        <v>-206326</v>
      </c>
      <c r="AV14" s="598">
        <f t="shared" si="9"/>
        <v>340002</v>
      </c>
      <c r="AW14" s="597">
        <f t="shared" si="10"/>
        <v>130009529</v>
      </c>
      <c r="AX14" s="596">
        <f>'4_Level 4'!E14</f>
        <v>63000</v>
      </c>
      <c r="AY14" s="596">
        <f>'4_Level 4'!Q14</f>
        <v>577787</v>
      </c>
      <c r="AZ14" s="597">
        <f t="shared" si="4"/>
        <v>130650316</v>
      </c>
      <c r="BA14" s="596">
        <f>'[3]2_State Distrib and Adjs'!$BD14+'[4]2_State Distrib and Adjs'!$BD14+('[5]2_State Distrib and Adjs'!$BC14*4)+('[6]2_State Distrib and Adjs'!$BC14*2)</f>
        <v>86822976</v>
      </c>
      <c r="BB14" s="596">
        <f t="shared" si="11"/>
        <v>43827340</v>
      </c>
      <c r="BC14" s="596">
        <f t="shared" si="5"/>
        <v>10956835</v>
      </c>
      <c r="BD14" s="596">
        <f>'4_Level 4'!J14</f>
        <v>6000</v>
      </c>
      <c r="BE14" s="596">
        <f>'4_Level 4'!L14</f>
        <v>131614</v>
      </c>
      <c r="BF14" s="596">
        <f>'4_Level 4'!M14</f>
        <v>0</v>
      </c>
      <c r="BG14" s="597">
        <f t="shared" si="6"/>
        <v>130787930</v>
      </c>
    </row>
    <row r="15" spans="1:59" ht="15.6" customHeight="1" x14ac:dyDescent="0.2">
      <c r="A15" s="594">
        <v>9</v>
      </c>
      <c r="B15" s="595" t="s">
        <v>15</v>
      </c>
      <c r="C15" s="596">
        <f>'3_Levels 1&amp;2'!AP15</f>
        <v>219099390</v>
      </c>
      <c r="D15" s="596">
        <f>-'5B2_RSD LA'!I8</f>
        <v>-4729084</v>
      </c>
      <c r="E15" s="596">
        <f>-'5C1A_Madison'!$R15</f>
        <v>0</v>
      </c>
      <c r="F15" s="596">
        <f>-'5C1B_DArbonne'!$R15</f>
        <v>0</v>
      </c>
      <c r="G15" s="596">
        <f>-'5C1C_Intl High'!$R15</f>
        <v>0</v>
      </c>
      <c r="H15" s="596">
        <f>-'5C1D_NOMMA'!$R15</f>
        <v>0</v>
      </c>
      <c r="I15" s="596">
        <f>-'5C1E_LFNO'!$R15</f>
        <v>0</v>
      </c>
      <c r="J15" s="596">
        <f>-'5C1F_L.C. Charter'!$R15</f>
        <v>0</v>
      </c>
      <c r="K15" s="596">
        <f>-'5C1G_JS Clark'!$R15</f>
        <v>0</v>
      </c>
      <c r="L15" s="596">
        <f>-'5C1H_Southwest'!$R15</f>
        <v>0</v>
      </c>
      <c r="M15" s="596">
        <f>-'5C1I_LA Key'!$R15</f>
        <v>0</v>
      </c>
      <c r="N15" s="596">
        <f>-'5C1J_Jeff Chamber'!$R15</f>
        <v>0</v>
      </c>
      <c r="O15" s="596">
        <f>-Placeholder_Tallulah!$R15</f>
        <v>0</v>
      </c>
      <c r="P15" s="596">
        <f>-'5C1M_GEO Mid'!$R15</f>
        <v>0</v>
      </c>
      <c r="Q15" s="596">
        <f>-'5C1N_Delta'!$R15</f>
        <v>0</v>
      </c>
      <c r="R15" s="596">
        <f>-'5C1O_Impact'!$R15</f>
        <v>0</v>
      </c>
      <c r="S15" s="596">
        <f>-'5C1P_Vision'!$R15</f>
        <v>0</v>
      </c>
      <c r="T15" s="596">
        <f>-'5C1Q_Advantage'!$R15</f>
        <v>0</v>
      </c>
      <c r="U15" s="596">
        <f>-'5C1R_Iberville'!$R15</f>
        <v>0</v>
      </c>
      <c r="V15" s="596">
        <f>-'5C1S_LC Col Prep'!$R15</f>
        <v>0</v>
      </c>
      <c r="W15" s="596">
        <f>-'5C1T_Northeast'!$R15</f>
        <v>0</v>
      </c>
      <c r="X15" s="596">
        <f>-'5C1U_Acadiana Ren'!$R15</f>
        <v>0</v>
      </c>
      <c r="Y15" s="596">
        <f>-'5C1V_Laf Ren'!$R15</f>
        <v>0</v>
      </c>
      <c r="Z15" s="596">
        <f>-'5C1W_Willow'!$R15</f>
        <v>0</v>
      </c>
      <c r="AA15" s="596">
        <f>-'5C1X_Tangi'!$R15</f>
        <v>0</v>
      </c>
      <c r="AB15" s="596">
        <f>-'5C1Y_GEO'!$R15</f>
        <v>0</v>
      </c>
      <c r="AC15" s="596">
        <f>-'5C1Z_Lincoln Prep'!$R15</f>
        <v>-4549</v>
      </c>
      <c r="AD15" s="596">
        <f>-'5C1AA_Laurel'!$R15</f>
        <v>0</v>
      </c>
      <c r="AE15" s="596">
        <f>-'5C1AB_Apex'!$R15</f>
        <v>0</v>
      </c>
      <c r="AF15" s="596">
        <f>-'5C1AC_Smothers'!$R15</f>
        <v>0</v>
      </c>
      <c r="AG15" s="596">
        <f>-'5C1AD_Greater'!$R15</f>
        <v>0</v>
      </c>
      <c r="AH15" s="596">
        <f>-'5C1AE_Noble Minds'!$R15</f>
        <v>0</v>
      </c>
      <c r="AI15" s="596">
        <f>-'5C1AF_JCFA-Laf'!$R15</f>
        <v>0</v>
      </c>
      <c r="AJ15" s="596">
        <f>-'5C1AG_Collegiate'!$R15</f>
        <v>0</v>
      </c>
      <c r="AK15" s="596">
        <f>-'5C1AH_BRUP'!$R15</f>
        <v>0</v>
      </c>
      <c r="AL15" s="596">
        <f>-('5C2_LAVCA'!$R15+'5C2_LAVCA'!$S15)</f>
        <v>-625612</v>
      </c>
      <c r="AM15" s="596">
        <f>-('5C3_UnvView'!$R15+'5C3_UnvView'!$S15)</f>
        <v>-382680</v>
      </c>
      <c r="AN15" s="597">
        <f t="shared" si="2"/>
        <v>-5741925</v>
      </c>
      <c r="AO15" s="597">
        <f t="shared" si="3"/>
        <v>213357465</v>
      </c>
      <c r="AP15" s="597">
        <f>ROUND(AO15/'8_2.1.18 SIS'!C15,0)</f>
        <v>5557</v>
      </c>
      <c r="AQ15" s="598">
        <f>[1]Summary!M15</f>
        <v>30426</v>
      </c>
      <c r="AR15" s="596">
        <f t="shared" si="7"/>
        <v>30426</v>
      </c>
      <c r="AS15" s="596">
        <f t="shared" si="8"/>
        <v>0</v>
      </c>
      <c r="AT15" s="596">
        <f>'[2]Oct_MidYear Adj'!$J15</f>
        <v>-4906831</v>
      </c>
      <c r="AU15" s="596">
        <f>'[2]Feb_MidYear Adj'!$J15</f>
        <v>-300078</v>
      </c>
      <c r="AV15" s="598">
        <f t="shared" si="9"/>
        <v>-5206909</v>
      </c>
      <c r="AW15" s="597">
        <f t="shared" si="10"/>
        <v>208180982</v>
      </c>
      <c r="AX15" s="596">
        <f>'4_Level 4'!E15</f>
        <v>273000</v>
      </c>
      <c r="AY15" s="596">
        <f>'4_Level 4'!Q15</f>
        <v>1002705</v>
      </c>
      <c r="AZ15" s="597">
        <f t="shared" si="4"/>
        <v>209456687</v>
      </c>
      <c r="BA15" s="596">
        <f>'[3]2_State Distrib and Adjs'!$BD15+'[4]2_State Distrib and Adjs'!$BD15+('[5]2_State Distrib and Adjs'!$BC15*4)+('[6]2_State Distrib and Adjs'!$BC15*2)</f>
        <v>142933790</v>
      </c>
      <c r="BB15" s="596">
        <f t="shared" si="11"/>
        <v>66522897</v>
      </c>
      <c r="BC15" s="596">
        <f t="shared" si="5"/>
        <v>16630724</v>
      </c>
      <c r="BD15" s="596">
        <f>'4_Level 4'!J15</f>
        <v>36000</v>
      </c>
      <c r="BE15" s="596">
        <f>'4_Level 4'!L15</f>
        <v>311542</v>
      </c>
      <c r="BF15" s="596">
        <f>'4_Level 4'!M15</f>
        <v>0</v>
      </c>
      <c r="BG15" s="597">
        <f t="shared" si="6"/>
        <v>209804229</v>
      </c>
    </row>
    <row r="16" spans="1:59" ht="15.6" customHeight="1" x14ac:dyDescent="0.2">
      <c r="A16" s="599">
        <v>10</v>
      </c>
      <c r="B16" s="600" t="s">
        <v>16</v>
      </c>
      <c r="C16" s="601">
        <f>'3_Levels 1&amp;2'!AP16</f>
        <v>145636571</v>
      </c>
      <c r="D16" s="601">
        <v>0</v>
      </c>
      <c r="E16" s="601">
        <f>-'5C1A_Madison'!$R16</f>
        <v>0</v>
      </c>
      <c r="F16" s="601">
        <f>-'5C1B_DArbonne'!$R16</f>
        <v>0</v>
      </c>
      <c r="G16" s="601">
        <f>-'5C1C_Intl High'!$R16</f>
        <v>0</v>
      </c>
      <c r="H16" s="601">
        <f>-'5C1D_NOMMA'!$R16</f>
        <v>0</v>
      </c>
      <c r="I16" s="601">
        <f>-'5C1E_LFNO'!$R16</f>
        <v>0</v>
      </c>
      <c r="J16" s="601">
        <f>-'5C1F_L.C. Charter'!$R16</f>
        <v>-3729374</v>
      </c>
      <c r="K16" s="601">
        <f>-'5C1G_JS Clark'!$R16</f>
        <v>0</v>
      </c>
      <c r="L16" s="601">
        <f>-'5C1H_Southwest'!$R16</f>
        <v>-2329806</v>
      </c>
      <c r="M16" s="601">
        <f>-'5C1I_LA Key'!$R16</f>
        <v>0</v>
      </c>
      <c r="N16" s="601">
        <f>-'5C1J_Jeff Chamber'!$R16</f>
        <v>0</v>
      </c>
      <c r="O16" s="601">
        <f>-Placeholder_Tallulah!$R16</f>
        <v>0</v>
      </c>
      <c r="P16" s="601">
        <f>-'5C1M_GEO Mid'!$R16</f>
        <v>0</v>
      </c>
      <c r="Q16" s="601">
        <f>-'5C1N_Delta'!$R16</f>
        <v>0</v>
      </c>
      <c r="R16" s="601">
        <f>-'5C1O_Impact'!$R16</f>
        <v>0</v>
      </c>
      <c r="S16" s="601">
        <f>-'5C1P_Vision'!$R16</f>
        <v>0</v>
      </c>
      <c r="T16" s="601">
        <f>-'5C1Q_Advantage'!$R16</f>
        <v>0</v>
      </c>
      <c r="U16" s="601">
        <f>-'5C1R_Iberville'!$R16</f>
        <v>0</v>
      </c>
      <c r="V16" s="601">
        <f>-'5C1S_LC Col Prep'!$R16</f>
        <v>-1899117</v>
      </c>
      <c r="W16" s="601">
        <f>-'5C1T_Northeast'!$R16</f>
        <v>0</v>
      </c>
      <c r="X16" s="601">
        <f>-'5C1U_Acadiana Ren'!$R16</f>
        <v>0</v>
      </c>
      <c r="Y16" s="601">
        <f>-'5C1V_Laf Ren'!$R16</f>
        <v>0</v>
      </c>
      <c r="Z16" s="601">
        <f>-'5C1W_Willow'!$R16</f>
        <v>0</v>
      </c>
      <c r="AA16" s="601">
        <f>-'5C1X_Tangi'!$R16</f>
        <v>0</v>
      </c>
      <c r="AB16" s="601">
        <f>-'5C1Y_GEO'!$R16</f>
        <v>0</v>
      </c>
      <c r="AC16" s="601">
        <f>-'5C1Z_Lincoln Prep'!$R16</f>
        <v>0</v>
      </c>
      <c r="AD16" s="601">
        <f>-'5C1AA_Laurel'!$R16</f>
        <v>0</v>
      </c>
      <c r="AE16" s="601">
        <f>-'5C1AB_Apex'!$R16</f>
        <v>0</v>
      </c>
      <c r="AF16" s="601">
        <f>-'5C1AC_Smothers'!$R16</f>
        <v>0</v>
      </c>
      <c r="AG16" s="601">
        <f>-'5C1AD_Greater'!$R16</f>
        <v>0</v>
      </c>
      <c r="AH16" s="999">
        <f>-'5C1AE_Noble Minds'!$R16</f>
        <v>0</v>
      </c>
      <c r="AI16" s="999">
        <f>-'5C1AF_JCFA-Laf'!$R16</f>
        <v>0</v>
      </c>
      <c r="AJ16" s="999">
        <f>-'5C1AG_Collegiate'!$R16</f>
        <v>0</v>
      </c>
      <c r="AK16" s="601">
        <f>-'5C1AH_BRUP'!$R16</f>
        <v>0</v>
      </c>
      <c r="AL16" s="601">
        <f>-('5C2_LAVCA'!$R16+'5C2_LAVCA'!$S16)</f>
        <v>-402629</v>
      </c>
      <c r="AM16" s="601">
        <f>-('5C3_UnvView'!$R16+'5C3_UnvView'!$S16)</f>
        <v>-309821</v>
      </c>
      <c r="AN16" s="602">
        <f t="shared" si="2"/>
        <v>-8670747</v>
      </c>
      <c r="AO16" s="602">
        <f t="shared" si="3"/>
        <v>136965824</v>
      </c>
      <c r="AP16" s="602">
        <f>ROUND(AO16/'8_2.1.18 SIS'!C16,0)</f>
        <v>4374</v>
      </c>
      <c r="AQ16" s="603">
        <f>[1]Summary!M16</f>
        <v>7120</v>
      </c>
      <c r="AR16" s="601">
        <f t="shared" si="7"/>
        <v>7120</v>
      </c>
      <c r="AS16" s="601">
        <f t="shared" si="8"/>
        <v>0</v>
      </c>
      <c r="AT16" s="601">
        <f>'[2]Oct_MidYear Adj'!$J16</f>
        <v>-791694</v>
      </c>
      <c r="AU16" s="601">
        <f>'[2]Feb_MidYear Adj'!$J16</f>
        <v>-297432</v>
      </c>
      <c r="AV16" s="603">
        <f t="shared" si="9"/>
        <v>-1089126</v>
      </c>
      <c r="AW16" s="602">
        <f t="shared" si="10"/>
        <v>135883818</v>
      </c>
      <c r="AX16" s="601">
        <f>'4_Level 4'!E16</f>
        <v>735000</v>
      </c>
      <c r="AY16" s="601">
        <f>'4_Level 4'!Q16</f>
        <v>801161</v>
      </c>
      <c r="AZ16" s="602">
        <f t="shared" si="4"/>
        <v>137419979</v>
      </c>
      <c r="BA16" s="601">
        <f>'[3]2_State Distrib and Adjs'!$BD16+'[4]2_State Distrib and Adjs'!$BD16+('[5]2_State Distrib and Adjs'!$BC16*4)+('[6]2_State Distrib and Adjs'!$BC16*2)</f>
        <v>92323128</v>
      </c>
      <c r="BB16" s="601">
        <f t="shared" si="11"/>
        <v>45096851</v>
      </c>
      <c r="BC16" s="601">
        <f t="shared" si="5"/>
        <v>11274213</v>
      </c>
      <c r="BD16" s="601">
        <f>'4_Level 4'!J16</f>
        <v>54000</v>
      </c>
      <c r="BE16" s="601">
        <f>'4_Level 4'!L16</f>
        <v>350336</v>
      </c>
      <c r="BF16" s="601">
        <f>'4_Level 4'!M16</f>
        <v>1414325</v>
      </c>
      <c r="BG16" s="602">
        <f t="shared" si="6"/>
        <v>139238640</v>
      </c>
    </row>
    <row r="17" spans="1:59" ht="15.6" customHeight="1" x14ac:dyDescent="0.2">
      <c r="A17" s="592">
        <v>11</v>
      </c>
      <c r="B17" s="593" t="s">
        <v>17</v>
      </c>
      <c r="C17" s="212">
        <f>'3_Levels 1&amp;2'!AP17</f>
        <v>12376147</v>
      </c>
      <c r="D17" s="212">
        <v>0</v>
      </c>
      <c r="E17" s="212">
        <f>-'5C1A_Madison'!$R17</f>
        <v>0</v>
      </c>
      <c r="F17" s="212">
        <f>-'5C1B_DArbonne'!$R17</f>
        <v>0</v>
      </c>
      <c r="G17" s="212">
        <f>-'5C1C_Intl High'!$R17</f>
        <v>0</v>
      </c>
      <c r="H17" s="212">
        <f>-'5C1D_NOMMA'!$R17</f>
        <v>0</v>
      </c>
      <c r="I17" s="212">
        <f>-'5C1E_LFNO'!$R17</f>
        <v>0</v>
      </c>
      <c r="J17" s="212">
        <f>-'5C1F_L.C. Charter'!$R17</f>
        <v>0</v>
      </c>
      <c r="K17" s="212">
        <f>-'5C1G_JS Clark'!$R17</f>
        <v>0</v>
      </c>
      <c r="L17" s="212">
        <f>-'5C1H_Southwest'!$R17</f>
        <v>0</v>
      </c>
      <c r="M17" s="212">
        <f>-'5C1I_LA Key'!$R17</f>
        <v>0</v>
      </c>
      <c r="N17" s="212">
        <f>-'5C1J_Jeff Chamber'!$R17</f>
        <v>0</v>
      </c>
      <c r="O17" s="212">
        <f>-Placeholder_Tallulah!$R17</f>
        <v>0</v>
      </c>
      <c r="P17" s="212">
        <f>-'5C1M_GEO Mid'!$R17</f>
        <v>0</v>
      </c>
      <c r="Q17" s="212">
        <f>-'5C1N_Delta'!$R17</f>
        <v>0</v>
      </c>
      <c r="R17" s="212">
        <f>-'5C1O_Impact'!$R17</f>
        <v>0</v>
      </c>
      <c r="S17" s="212">
        <f>-'5C1P_Vision'!$R17</f>
        <v>0</v>
      </c>
      <c r="T17" s="212">
        <f>-'5C1Q_Advantage'!$R17</f>
        <v>0</v>
      </c>
      <c r="U17" s="212">
        <f>-'5C1R_Iberville'!$R17</f>
        <v>0</v>
      </c>
      <c r="V17" s="212">
        <f>-'5C1S_LC Col Prep'!$R17</f>
        <v>0</v>
      </c>
      <c r="W17" s="212">
        <f>-'5C1T_Northeast'!$R17</f>
        <v>0</v>
      </c>
      <c r="X17" s="212">
        <f>-'5C1U_Acadiana Ren'!$R17</f>
        <v>0</v>
      </c>
      <c r="Y17" s="212">
        <f>-'5C1V_Laf Ren'!$R17</f>
        <v>0</v>
      </c>
      <c r="Z17" s="212">
        <f>-'5C1W_Willow'!$R17</f>
        <v>0</v>
      </c>
      <c r="AA17" s="212">
        <f>-'5C1X_Tangi'!$R17</f>
        <v>0</v>
      </c>
      <c r="AB17" s="212">
        <f>-'5C1Y_GEO'!$R17</f>
        <v>0</v>
      </c>
      <c r="AC17" s="212">
        <f>-'5C1Z_Lincoln Prep'!$R17</f>
        <v>0</v>
      </c>
      <c r="AD17" s="212">
        <f>-'5C1AA_Laurel'!$R17</f>
        <v>0</v>
      </c>
      <c r="AE17" s="212">
        <f>-'5C1AB_Apex'!$R17</f>
        <v>0</v>
      </c>
      <c r="AF17" s="212">
        <f>-'5C1AC_Smothers'!$R17</f>
        <v>0</v>
      </c>
      <c r="AG17" s="212">
        <f>-'5C1AD_Greater'!$R17</f>
        <v>0</v>
      </c>
      <c r="AH17" s="212">
        <f>-'5C1AE_Noble Minds'!$R17</f>
        <v>0</v>
      </c>
      <c r="AI17" s="212">
        <f>-'5C1AF_JCFA-Laf'!$R17</f>
        <v>0</v>
      </c>
      <c r="AJ17" s="212">
        <f>-'5C1AG_Collegiate'!$R17</f>
        <v>0</v>
      </c>
      <c r="AK17" s="212">
        <f>-'5C1AH_BRUP'!$R17</f>
        <v>0</v>
      </c>
      <c r="AL17" s="212">
        <f>-('5C2_LAVCA'!$R17+'5C2_LAVCA'!$S17)</f>
        <v>-11936</v>
      </c>
      <c r="AM17" s="212">
        <f>-('5C3_UnvView'!$R17+'5C3_UnvView'!$S17)</f>
        <v>-55052</v>
      </c>
      <c r="AN17" s="211">
        <f t="shared" si="2"/>
        <v>-66988</v>
      </c>
      <c r="AO17" s="211">
        <f t="shared" si="3"/>
        <v>12309159</v>
      </c>
      <c r="AP17" s="211">
        <f>ROUND(AO17/'8_2.1.18 SIS'!C17,0)</f>
        <v>7830</v>
      </c>
      <c r="AQ17" s="213">
        <f>[1]Summary!M17</f>
        <v>-36851</v>
      </c>
      <c r="AR17" s="212">
        <f t="shared" si="7"/>
        <v>0</v>
      </c>
      <c r="AS17" s="212">
        <f t="shared" si="8"/>
        <v>-36851</v>
      </c>
      <c r="AT17" s="212">
        <f>'[2]Oct_MidYear Adj'!$J17</f>
        <v>-219240</v>
      </c>
      <c r="AU17" s="212">
        <f>'[2]Feb_MidYear Adj'!$J17</f>
        <v>-11745</v>
      </c>
      <c r="AV17" s="213">
        <f t="shared" si="9"/>
        <v>-230985</v>
      </c>
      <c r="AW17" s="211">
        <f t="shared" si="10"/>
        <v>12041323</v>
      </c>
      <c r="AX17" s="212">
        <f>'4_Level 4'!E17</f>
        <v>0</v>
      </c>
      <c r="AY17" s="212">
        <f>'4_Level 4'!Q17</f>
        <v>40061</v>
      </c>
      <c r="AZ17" s="211">
        <f t="shared" si="4"/>
        <v>12081384</v>
      </c>
      <c r="BA17" s="212">
        <f>'[3]2_State Distrib and Adjs'!$BD17+'[4]2_State Distrib and Adjs'!$BD17+('[5]2_State Distrib and Adjs'!$BC17*4)+('[6]2_State Distrib and Adjs'!$BC17*2)</f>
        <v>8202656</v>
      </c>
      <c r="BB17" s="212">
        <f t="shared" si="11"/>
        <v>3878728</v>
      </c>
      <c r="BC17" s="212">
        <f t="shared" si="5"/>
        <v>969682</v>
      </c>
      <c r="BD17" s="212">
        <f>'4_Level 4'!J17</f>
        <v>0</v>
      </c>
      <c r="BE17" s="212">
        <f>'4_Level 4'!L17</f>
        <v>40222</v>
      </c>
      <c r="BF17" s="212">
        <f>'4_Level 4'!M17</f>
        <v>0</v>
      </c>
      <c r="BG17" s="211">
        <f t="shared" si="6"/>
        <v>12121606</v>
      </c>
    </row>
    <row r="18" spans="1:59" ht="15.6" customHeight="1" x14ac:dyDescent="0.2">
      <c r="A18" s="594">
        <v>12</v>
      </c>
      <c r="B18" s="595" t="s">
        <v>18</v>
      </c>
      <c r="C18" s="596">
        <f>'3_Levels 1&amp;2'!AP18</f>
        <v>5088945</v>
      </c>
      <c r="D18" s="596">
        <v>0</v>
      </c>
      <c r="E18" s="596">
        <f>-'5C1A_Madison'!$R18</f>
        <v>0</v>
      </c>
      <c r="F18" s="596">
        <f>-'5C1B_DArbonne'!$R18</f>
        <v>0</v>
      </c>
      <c r="G18" s="596">
        <f>-'5C1C_Intl High'!$R18</f>
        <v>0</v>
      </c>
      <c r="H18" s="596">
        <f>-'5C1D_NOMMA'!$R18</f>
        <v>0</v>
      </c>
      <c r="I18" s="596">
        <f>-'5C1E_LFNO'!$R18</f>
        <v>0</v>
      </c>
      <c r="J18" s="596">
        <f>-'5C1F_L.C. Charter'!$R18</f>
        <v>0</v>
      </c>
      <c r="K18" s="596">
        <f>-'5C1G_JS Clark'!$R18</f>
        <v>0</v>
      </c>
      <c r="L18" s="596">
        <f>-'5C1H_Southwest'!$R18</f>
        <v>-6689</v>
      </c>
      <c r="M18" s="596">
        <f>-'5C1I_LA Key'!$R18</f>
        <v>0</v>
      </c>
      <c r="N18" s="596">
        <f>-'5C1J_Jeff Chamber'!$R18</f>
        <v>0</v>
      </c>
      <c r="O18" s="596">
        <f>-Placeholder_Tallulah!$R18</f>
        <v>0</v>
      </c>
      <c r="P18" s="596">
        <f>-'5C1M_GEO Mid'!$R18</f>
        <v>0</v>
      </c>
      <c r="Q18" s="596">
        <f>-'5C1N_Delta'!$R18</f>
        <v>0</v>
      </c>
      <c r="R18" s="596">
        <f>-'5C1O_Impact'!$R18</f>
        <v>0</v>
      </c>
      <c r="S18" s="596">
        <f>-'5C1P_Vision'!$R18</f>
        <v>0</v>
      </c>
      <c r="T18" s="596">
        <f>-'5C1Q_Advantage'!$R18</f>
        <v>0</v>
      </c>
      <c r="U18" s="596">
        <f>-'5C1R_Iberville'!$R18</f>
        <v>0</v>
      </c>
      <c r="V18" s="596">
        <f>-'5C1S_LC Col Prep'!$R18</f>
        <v>0</v>
      </c>
      <c r="W18" s="596">
        <f>-'5C1T_Northeast'!$R18</f>
        <v>0</v>
      </c>
      <c r="X18" s="596">
        <f>-'5C1U_Acadiana Ren'!$R18</f>
        <v>0</v>
      </c>
      <c r="Y18" s="596">
        <f>-'5C1V_Laf Ren'!$R18</f>
        <v>0</v>
      </c>
      <c r="Z18" s="596">
        <f>-'5C1W_Willow'!$R18</f>
        <v>0</v>
      </c>
      <c r="AA18" s="596">
        <f>-'5C1X_Tangi'!$R18</f>
        <v>0</v>
      </c>
      <c r="AB18" s="596">
        <f>-'5C1Y_GEO'!$R18</f>
        <v>0</v>
      </c>
      <c r="AC18" s="596">
        <f>-'5C1Z_Lincoln Prep'!$R18</f>
        <v>0</v>
      </c>
      <c r="AD18" s="596">
        <f>-'5C1AA_Laurel'!$R18</f>
        <v>0</v>
      </c>
      <c r="AE18" s="596">
        <f>-'5C1AB_Apex'!$R18</f>
        <v>0</v>
      </c>
      <c r="AF18" s="596">
        <f>-'5C1AC_Smothers'!$R18</f>
        <v>0</v>
      </c>
      <c r="AG18" s="596">
        <f>-'5C1AD_Greater'!$R18</f>
        <v>0</v>
      </c>
      <c r="AH18" s="596">
        <f>-'5C1AE_Noble Minds'!$R18</f>
        <v>0</v>
      </c>
      <c r="AI18" s="596">
        <f>-'5C1AF_JCFA-Laf'!$R18</f>
        <v>0</v>
      </c>
      <c r="AJ18" s="596">
        <f>-'5C1AG_Collegiate'!$R18</f>
        <v>0</v>
      </c>
      <c r="AK18" s="596">
        <f>-'5C1AH_BRUP'!$R18</f>
        <v>0</v>
      </c>
      <c r="AL18" s="596">
        <f>-('5C2_LAVCA'!$R18+'5C2_LAVCA'!$S18)</f>
        <v>-3344</v>
      </c>
      <c r="AM18" s="596">
        <f>-('5C3_UnvView'!$R18+'5C3_UnvView'!$S18)</f>
        <v>0</v>
      </c>
      <c r="AN18" s="597">
        <f t="shared" si="2"/>
        <v>-10033</v>
      </c>
      <c r="AO18" s="597">
        <f t="shared" si="3"/>
        <v>5078912</v>
      </c>
      <c r="AP18" s="597">
        <f>ROUND(AO18/'8_2.1.18 SIS'!C18,0)</f>
        <v>3862</v>
      </c>
      <c r="AQ18" s="598">
        <f>[1]Summary!M18</f>
        <v>-864</v>
      </c>
      <c r="AR18" s="596">
        <f t="shared" si="7"/>
        <v>0</v>
      </c>
      <c r="AS18" s="596">
        <f t="shared" si="8"/>
        <v>-864</v>
      </c>
      <c r="AT18" s="596">
        <f>'[2]Oct_MidYear Adj'!$J18</f>
        <v>-61792</v>
      </c>
      <c r="AU18" s="596">
        <f>'[2]Feb_MidYear Adj'!$J18</f>
        <v>27034</v>
      </c>
      <c r="AV18" s="598">
        <f t="shared" si="9"/>
        <v>-34758</v>
      </c>
      <c r="AW18" s="597">
        <f t="shared" si="10"/>
        <v>5043290</v>
      </c>
      <c r="AX18" s="596">
        <f>'4_Level 4'!E18</f>
        <v>42000</v>
      </c>
      <c r="AY18" s="596">
        <f>'4_Level 4'!Q18</f>
        <v>34161</v>
      </c>
      <c r="AZ18" s="597">
        <f t="shared" si="4"/>
        <v>5119451</v>
      </c>
      <c r="BA18" s="596">
        <f>'[3]2_State Distrib and Adjs'!$BD18+'[4]2_State Distrib and Adjs'!$BD18+('[5]2_State Distrib and Adjs'!$BC18*4)+('[6]2_State Distrib and Adjs'!$BC18*2)</f>
        <v>3437808</v>
      </c>
      <c r="BB18" s="596">
        <f t="shared" si="11"/>
        <v>1681643</v>
      </c>
      <c r="BC18" s="596">
        <f t="shared" si="5"/>
        <v>420411</v>
      </c>
      <c r="BD18" s="596">
        <f>'4_Level 4'!J18</f>
        <v>0</v>
      </c>
      <c r="BE18" s="596">
        <f>'4_Level 4'!L18</f>
        <v>25000</v>
      </c>
      <c r="BF18" s="596">
        <f>'4_Level 4'!M18</f>
        <v>0</v>
      </c>
      <c r="BG18" s="597">
        <f t="shared" si="6"/>
        <v>5144451</v>
      </c>
    </row>
    <row r="19" spans="1:59" ht="15.6" customHeight="1" x14ac:dyDescent="0.2">
      <c r="A19" s="594">
        <v>13</v>
      </c>
      <c r="B19" s="595" t="s">
        <v>19</v>
      </c>
      <c r="C19" s="596">
        <f>'3_Levels 1&amp;2'!AP19</f>
        <v>9850214</v>
      </c>
      <c r="D19" s="596">
        <v>0</v>
      </c>
      <c r="E19" s="596">
        <f>-'5C1A_Madison'!$R19</f>
        <v>0</v>
      </c>
      <c r="F19" s="596">
        <f>-'5C1B_DArbonne'!$R19</f>
        <v>0</v>
      </c>
      <c r="G19" s="596">
        <f>-'5C1C_Intl High'!$R19</f>
        <v>0</v>
      </c>
      <c r="H19" s="596">
        <f>-'5C1D_NOMMA'!$R19</f>
        <v>0</v>
      </c>
      <c r="I19" s="596">
        <f>-'5C1E_LFNO'!$R19</f>
        <v>0</v>
      </c>
      <c r="J19" s="596">
        <f>-'5C1F_L.C. Charter'!$R19</f>
        <v>0</v>
      </c>
      <c r="K19" s="596">
        <f>-'5C1G_JS Clark'!$R19</f>
        <v>0</v>
      </c>
      <c r="L19" s="596">
        <f>-'5C1H_Southwest'!$R19</f>
        <v>0</v>
      </c>
      <c r="M19" s="596">
        <f>-'5C1I_LA Key'!$R19</f>
        <v>0</v>
      </c>
      <c r="N19" s="596">
        <f>-'5C1J_Jeff Chamber'!$R19</f>
        <v>0</v>
      </c>
      <c r="O19" s="596">
        <f>-Placeholder_Tallulah!$R19</f>
        <v>0</v>
      </c>
      <c r="P19" s="596">
        <f>-'5C1M_GEO Mid'!$R19</f>
        <v>0</v>
      </c>
      <c r="Q19" s="596">
        <f>-'5C1N_Delta'!$R19</f>
        <v>-511811</v>
      </c>
      <c r="R19" s="596">
        <f>-'5C1O_Impact'!$R19</f>
        <v>0</v>
      </c>
      <c r="S19" s="596">
        <f>-'5C1P_Vision'!$R19</f>
        <v>0</v>
      </c>
      <c r="T19" s="596">
        <f>-'5C1Q_Advantage'!$R19</f>
        <v>0</v>
      </c>
      <c r="U19" s="596">
        <f>-'5C1R_Iberville'!$R19</f>
        <v>0</v>
      </c>
      <c r="V19" s="596">
        <f>-'5C1S_LC Col Prep'!$R19</f>
        <v>0</v>
      </c>
      <c r="W19" s="596">
        <f>-'5C1T_Northeast'!$R19</f>
        <v>0</v>
      </c>
      <c r="X19" s="596">
        <f>-'5C1U_Acadiana Ren'!$R19</f>
        <v>0</v>
      </c>
      <c r="Y19" s="596">
        <f>-'5C1V_Laf Ren'!$R19</f>
        <v>0</v>
      </c>
      <c r="Z19" s="596">
        <f>-'5C1W_Willow'!$R19</f>
        <v>0</v>
      </c>
      <c r="AA19" s="596">
        <f>-'5C1X_Tangi'!$R19</f>
        <v>0</v>
      </c>
      <c r="AB19" s="596">
        <f>-'5C1Y_GEO'!$R19</f>
        <v>0</v>
      </c>
      <c r="AC19" s="596">
        <f>-'5C1Z_Lincoln Prep'!$R19</f>
        <v>0</v>
      </c>
      <c r="AD19" s="596">
        <f>-'5C1AA_Laurel'!$R19</f>
        <v>0</v>
      </c>
      <c r="AE19" s="596">
        <f>-'5C1AB_Apex'!$R19</f>
        <v>0</v>
      </c>
      <c r="AF19" s="596">
        <f>-'5C1AC_Smothers'!$R19</f>
        <v>0</v>
      </c>
      <c r="AG19" s="596">
        <f>-'5C1AD_Greater'!$R19</f>
        <v>0</v>
      </c>
      <c r="AH19" s="596">
        <f>-'5C1AE_Noble Minds'!$R19</f>
        <v>0</v>
      </c>
      <c r="AI19" s="596">
        <f>-'5C1AF_JCFA-Laf'!$R19</f>
        <v>0</v>
      </c>
      <c r="AJ19" s="596">
        <f>-'5C1AG_Collegiate'!$R19</f>
        <v>0</v>
      </c>
      <c r="AK19" s="596">
        <f>-'5C1AH_BRUP'!$R19</f>
        <v>0</v>
      </c>
      <c r="AL19" s="596">
        <f>-('5C2_LAVCA'!$R19+'5C2_LAVCA'!$S19)</f>
        <v>-58603</v>
      </c>
      <c r="AM19" s="596">
        <f>-('5C3_UnvView'!$R19+'5C3_UnvView'!$S19)</f>
        <v>-28390</v>
      </c>
      <c r="AN19" s="597">
        <f t="shared" si="2"/>
        <v>-598804</v>
      </c>
      <c r="AO19" s="597">
        <f t="shared" si="3"/>
        <v>9251410</v>
      </c>
      <c r="AP19" s="597">
        <f>ROUND(AO19/'8_2.1.18 SIS'!C19,0)</f>
        <v>7461</v>
      </c>
      <c r="AQ19" s="598">
        <f>[1]Summary!M19</f>
        <v>52090</v>
      </c>
      <c r="AR19" s="596">
        <f t="shared" si="7"/>
        <v>52090</v>
      </c>
      <c r="AS19" s="596">
        <f t="shared" si="8"/>
        <v>0</v>
      </c>
      <c r="AT19" s="596">
        <f>'[2]Oct_MidYear Adj'!$J19</f>
        <v>-417816</v>
      </c>
      <c r="AU19" s="596">
        <f>'[2]Feb_MidYear Adj'!$J19</f>
        <v>-70880</v>
      </c>
      <c r="AV19" s="598">
        <f t="shared" si="9"/>
        <v>-488696</v>
      </c>
      <c r="AW19" s="597">
        <f t="shared" si="10"/>
        <v>8814804</v>
      </c>
      <c r="AX19" s="596">
        <f>'4_Level 4'!E19</f>
        <v>0</v>
      </c>
      <c r="AY19" s="596">
        <f>'4_Level 4'!Q19</f>
        <v>31919</v>
      </c>
      <c r="AZ19" s="597">
        <f t="shared" si="4"/>
        <v>8846723</v>
      </c>
      <c r="BA19" s="596">
        <f>'[3]2_State Distrib and Adjs'!$BD19+'[4]2_State Distrib and Adjs'!$BD19+('[5]2_State Distrib and Adjs'!$BC19*4)+('[6]2_State Distrib and Adjs'!$BC19*2)</f>
        <v>6073932</v>
      </c>
      <c r="BB19" s="596">
        <f t="shared" si="11"/>
        <v>2772791</v>
      </c>
      <c r="BC19" s="596">
        <f t="shared" si="5"/>
        <v>693198</v>
      </c>
      <c r="BD19" s="596">
        <f>'4_Level 4'!J19</f>
        <v>0</v>
      </c>
      <c r="BE19" s="596">
        <f>'4_Level 4'!L19</f>
        <v>37128</v>
      </c>
      <c r="BF19" s="596">
        <f>'4_Level 4'!M19</f>
        <v>0</v>
      </c>
      <c r="BG19" s="597">
        <f t="shared" si="6"/>
        <v>8883851</v>
      </c>
    </row>
    <row r="20" spans="1:59" ht="15.6" customHeight="1" x14ac:dyDescent="0.2">
      <c r="A20" s="594">
        <v>14</v>
      </c>
      <c r="B20" s="595" t="s">
        <v>20</v>
      </c>
      <c r="C20" s="596">
        <f>'3_Levels 1&amp;2'!AP20</f>
        <v>12685228</v>
      </c>
      <c r="D20" s="596">
        <v>0</v>
      </c>
      <c r="E20" s="596">
        <f>-'5C1A_Madison'!$R20</f>
        <v>0</v>
      </c>
      <c r="F20" s="596">
        <f>-'5C1B_DArbonne'!$R20</f>
        <v>-35111</v>
      </c>
      <c r="G20" s="596">
        <f>-'5C1C_Intl High'!$R20</f>
        <v>0</v>
      </c>
      <c r="H20" s="596">
        <f>-'5C1D_NOMMA'!$R20</f>
        <v>0</v>
      </c>
      <c r="I20" s="596">
        <f>-'5C1E_LFNO'!$R20</f>
        <v>0</v>
      </c>
      <c r="J20" s="596">
        <f>-'5C1F_L.C. Charter'!$R20</f>
        <v>0</v>
      </c>
      <c r="K20" s="596">
        <f>-'5C1G_JS Clark'!$R20</f>
        <v>0</v>
      </c>
      <c r="L20" s="596">
        <f>-'5C1H_Southwest'!$R20</f>
        <v>0</v>
      </c>
      <c r="M20" s="596">
        <f>-'5C1I_LA Key'!$R20</f>
        <v>0</v>
      </c>
      <c r="N20" s="596">
        <f>-'5C1J_Jeff Chamber'!$R20</f>
        <v>0</v>
      </c>
      <c r="O20" s="596">
        <f>-Placeholder_Tallulah!$R20</f>
        <v>0</v>
      </c>
      <c r="P20" s="596">
        <f>-'5C1M_GEO Mid'!$R20</f>
        <v>0</v>
      </c>
      <c r="Q20" s="596">
        <f>-'5C1N_Delta'!$R20</f>
        <v>0</v>
      </c>
      <c r="R20" s="596">
        <f>-'5C1O_Impact'!$R20</f>
        <v>0</v>
      </c>
      <c r="S20" s="596">
        <f>-'5C1P_Vision'!$R20</f>
        <v>0</v>
      </c>
      <c r="T20" s="596">
        <f>-'5C1Q_Advantage'!$R20</f>
        <v>0</v>
      </c>
      <c r="U20" s="596">
        <f>-'5C1R_Iberville'!$R20</f>
        <v>0</v>
      </c>
      <c r="V20" s="596">
        <f>-'5C1S_LC Col Prep'!$R20</f>
        <v>0</v>
      </c>
      <c r="W20" s="596">
        <f>-'5C1T_Northeast'!$R20</f>
        <v>-289231</v>
      </c>
      <c r="X20" s="596">
        <f>-'5C1U_Acadiana Ren'!$R20</f>
        <v>0</v>
      </c>
      <c r="Y20" s="596">
        <f>-'5C1V_Laf Ren'!$R20</f>
        <v>0</v>
      </c>
      <c r="Z20" s="596">
        <f>-'5C1W_Willow'!$R20</f>
        <v>0</v>
      </c>
      <c r="AA20" s="596">
        <f>-'5C1X_Tangi'!$R20</f>
        <v>0</v>
      </c>
      <c r="AB20" s="596">
        <f>-'5C1Y_GEO'!$R20</f>
        <v>0</v>
      </c>
      <c r="AC20" s="596">
        <f>-'5C1Z_Lincoln Prep'!$R20</f>
        <v>-316894</v>
      </c>
      <c r="AD20" s="596">
        <f>-'5C1AA_Laurel'!$R20</f>
        <v>0</v>
      </c>
      <c r="AE20" s="596">
        <f>-'5C1AB_Apex'!$R20</f>
        <v>0</v>
      </c>
      <c r="AF20" s="596">
        <f>-'5C1AC_Smothers'!$R20</f>
        <v>0</v>
      </c>
      <c r="AG20" s="596">
        <f>-'5C1AD_Greater'!$R20</f>
        <v>0</v>
      </c>
      <c r="AH20" s="596">
        <f>-'5C1AE_Noble Minds'!$R20</f>
        <v>0</v>
      </c>
      <c r="AI20" s="596">
        <f>-'5C1AF_JCFA-Laf'!$R20</f>
        <v>0</v>
      </c>
      <c r="AJ20" s="596">
        <f>-'5C1AG_Collegiate'!$R20</f>
        <v>0</v>
      </c>
      <c r="AK20" s="596">
        <f>-'5C1AH_BRUP'!$R20</f>
        <v>0</v>
      </c>
      <c r="AL20" s="596">
        <f>-('5C2_LAVCA'!$R20+'5C2_LAVCA'!$S20)</f>
        <v>-45103</v>
      </c>
      <c r="AM20" s="596">
        <f>-('5C3_UnvView'!$R20+'5C3_UnvView'!$S20)</f>
        <v>-53194</v>
      </c>
      <c r="AN20" s="597">
        <f t="shared" si="2"/>
        <v>-739533</v>
      </c>
      <c r="AO20" s="597">
        <f t="shared" si="3"/>
        <v>11945695</v>
      </c>
      <c r="AP20" s="597">
        <f>ROUND(AO20/'8_2.1.18 SIS'!C20,0)</f>
        <v>7231</v>
      </c>
      <c r="AQ20" s="598">
        <f>[1]Summary!M20</f>
        <v>-461</v>
      </c>
      <c r="AR20" s="596">
        <f t="shared" si="7"/>
        <v>0</v>
      </c>
      <c r="AS20" s="596">
        <f t="shared" si="8"/>
        <v>-461</v>
      </c>
      <c r="AT20" s="596">
        <f>'[2]Oct_MidYear Adj'!$J20</f>
        <v>-130158</v>
      </c>
      <c r="AU20" s="596">
        <f>'[2]Feb_MidYear Adj'!$J20</f>
        <v>-18078</v>
      </c>
      <c r="AV20" s="598">
        <f t="shared" si="9"/>
        <v>-148236</v>
      </c>
      <c r="AW20" s="597">
        <f t="shared" si="10"/>
        <v>11796998</v>
      </c>
      <c r="AX20" s="596">
        <f>'4_Level 4'!E20</f>
        <v>0</v>
      </c>
      <c r="AY20" s="596">
        <f>'4_Level 4'!Q20</f>
        <v>39884</v>
      </c>
      <c r="AZ20" s="597">
        <f t="shared" si="4"/>
        <v>11836882</v>
      </c>
      <c r="BA20" s="596">
        <f>'[3]2_State Distrib and Adjs'!$BD20+'[4]2_State Distrib and Adjs'!$BD20+('[5]2_State Distrib and Adjs'!$BC20*4)+('[6]2_State Distrib and Adjs'!$BC20*2)</f>
        <v>7987512</v>
      </c>
      <c r="BB20" s="596">
        <f t="shared" si="11"/>
        <v>3849370</v>
      </c>
      <c r="BC20" s="596">
        <f t="shared" si="5"/>
        <v>962343</v>
      </c>
      <c r="BD20" s="596">
        <f>'4_Level 4'!J20</f>
        <v>0</v>
      </c>
      <c r="BE20" s="596">
        <f>'4_Level 4'!L20</f>
        <v>25000</v>
      </c>
      <c r="BF20" s="596">
        <f>'4_Level 4'!M20</f>
        <v>0</v>
      </c>
      <c r="BG20" s="597">
        <f t="shared" si="6"/>
        <v>11861882</v>
      </c>
    </row>
    <row r="21" spans="1:59" ht="15.6" customHeight="1" x14ac:dyDescent="0.2">
      <c r="A21" s="599">
        <v>15</v>
      </c>
      <c r="B21" s="600" t="s">
        <v>21</v>
      </c>
      <c r="C21" s="601">
        <f>'3_Levels 1&amp;2'!AP21</f>
        <v>24087657</v>
      </c>
      <c r="D21" s="601">
        <v>0</v>
      </c>
      <c r="E21" s="601">
        <f>-'5C1A_Madison'!$R21</f>
        <v>0</v>
      </c>
      <c r="F21" s="601">
        <f>-'5C1B_DArbonne'!$R21</f>
        <v>0</v>
      </c>
      <c r="G21" s="601">
        <f>-'5C1C_Intl High'!$R21</f>
        <v>0</v>
      </c>
      <c r="H21" s="601">
        <f>-'5C1D_NOMMA'!$R21</f>
        <v>0</v>
      </c>
      <c r="I21" s="601">
        <f>-'5C1E_LFNO'!$R21</f>
        <v>0</v>
      </c>
      <c r="J21" s="601">
        <f>-'5C1F_L.C. Charter'!$R21</f>
        <v>0</v>
      </c>
      <c r="K21" s="601">
        <f>-'5C1G_JS Clark'!$R21</f>
        <v>0</v>
      </c>
      <c r="L21" s="601">
        <f>-'5C1H_Southwest'!$R21</f>
        <v>0</v>
      </c>
      <c r="M21" s="601">
        <f>-'5C1I_LA Key'!$R21</f>
        <v>0</v>
      </c>
      <c r="N21" s="601">
        <f>-'5C1J_Jeff Chamber'!$R21</f>
        <v>0</v>
      </c>
      <c r="O21" s="601">
        <f>-Placeholder_Tallulah!$R21</f>
        <v>0</v>
      </c>
      <c r="P21" s="601">
        <f>-'5C1M_GEO Mid'!$R21</f>
        <v>0</v>
      </c>
      <c r="Q21" s="601">
        <f>-'5C1N_Delta'!$R21</f>
        <v>-2103245</v>
      </c>
      <c r="R21" s="601">
        <f>-'5C1O_Impact'!$R21</f>
        <v>0</v>
      </c>
      <c r="S21" s="601">
        <f>-'5C1P_Vision'!$R21</f>
        <v>0</v>
      </c>
      <c r="T21" s="601">
        <f>-'5C1Q_Advantage'!$R21</f>
        <v>0</v>
      </c>
      <c r="U21" s="601">
        <f>-'5C1R_Iberville'!$R21</f>
        <v>0</v>
      </c>
      <c r="V21" s="601">
        <f>-'5C1S_LC Col Prep'!$R21</f>
        <v>0</v>
      </c>
      <c r="W21" s="601">
        <f>-'5C1T_Northeast'!$R21</f>
        <v>0</v>
      </c>
      <c r="X21" s="601">
        <f>-'5C1U_Acadiana Ren'!$R21</f>
        <v>0</v>
      </c>
      <c r="Y21" s="601">
        <f>-'5C1V_Laf Ren'!$R21</f>
        <v>0</v>
      </c>
      <c r="Z21" s="601">
        <f>-'5C1W_Willow'!$R21</f>
        <v>0</v>
      </c>
      <c r="AA21" s="601">
        <f>-'5C1X_Tangi'!$R21</f>
        <v>0</v>
      </c>
      <c r="AB21" s="601">
        <f>-'5C1Y_GEO'!$R21</f>
        <v>0</v>
      </c>
      <c r="AC21" s="601">
        <f>-'5C1Z_Lincoln Prep'!$R21</f>
        <v>0</v>
      </c>
      <c r="AD21" s="601">
        <f>-'5C1AA_Laurel'!$R21</f>
        <v>0</v>
      </c>
      <c r="AE21" s="601">
        <f>-'5C1AB_Apex'!$R21</f>
        <v>0</v>
      </c>
      <c r="AF21" s="601">
        <f>-'5C1AC_Smothers'!$R21</f>
        <v>0</v>
      </c>
      <c r="AG21" s="601">
        <f>-'5C1AD_Greater'!$R21</f>
        <v>0</v>
      </c>
      <c r="AH21" s="999">
        <f>-'5C1AE_Noble Minds'!$R21</f>
        <v>0</v>
      </c>
      <c r="AI21" s="999">
        <f>-'5C1AF_JCFA-Laf'!$R21</f>
        <v>0</v>
      </c>
      <c r="AJ21" s="999">
        <f>-'5C1AG_Collegiate'!$R21</f>
        <v>0</v>
      </c>
      <c r="AK21" s="601">
        <f>-'5C1AH_BRUP'!$R21</f>
        <v>0</v>
      </c>
      <c r="AL21" s="601">
        <f>-('5C2_LAVCA'!$R21+'5C2_LAVCA'!$S21)</f>
        <v>-52001</v>
      </c>
      <c r="AM21" s="601">
        <f>-('5C3_UnvView'!$R21+'5C3_UnvView'!$S21)</f>
        <v>-21253</v>
      </c>
      <c r="AN21" s="602">
        <f t="shared" si="2"/>
        <v>-2176499</v>
      </c>
      <c r="AO21" s="602">
        <f t="shared" si="3"/>
        <v>21911158</v>
      </c>
      <c r="AP21" s="602">
        <f>ROUND(AO21/'8_2.1.18 SIS'!C21,0)</f>
        <v>6732</v>
      </c>
      <c r="AQ21" s="603">
        <f>[1]Summary!M21</f>
        <v>-140027</v>
      </c>
      <c r="AR21" s="601">
        <f t="shared" si="7"/>
        <v>0</v>
      </c>
      <c r="AS21" s="601">
        <f t="shared" si="8"/>
        <v>-140027</v>
      </c>
      <c r="AT21" s="601">
        <f>'[2]Oct_MidYear Adj'!$J21</f>
        <v>-390456</v>
      </c>
      <c r="AU21" s="601">
        <f>'[2]Feb_MidYear Adj'!$J21</f>
        <v>40392</v>
      </c>
      <c r="AV21" s="603">
        <f t="shared" si="9"/>
        <v>-350064</v>
      </c>
      <c r="AW21" s="602">
        <f t="shared" si="10"/>
        <v>21421067</v>
      </c>
      <c r="AX21" s="601">
        <f>'4_Level 4'!E21</f>
        <v>42000</v>
      </c>
      <c r="AY21" s="601">
        <f>'4_Level 4'!Q21</f>
        <v>84075</v>
      </c>
      <c r="AZ21" s="602">
        <f t="shared" si="4"/>
        <v>21547142</v>
      </c>
      <c r="BA21" s="601">
        <f>'[3]2_State Distrib and Adjs'!$BD21+'[4]2_State Distrib and Adjs'!$BD21+('[5]2_State Distrib and Adjs'!$BC21*4)+('[6]2_State Distrib and Adjs'!$BC21*2)</f>
        <v>14591400</v>
      </c>
      <c r="BB21" s="601">
        <f t="shared" si="11"/>
        <v>6955742</v>
      </c>
      <c r="BC21" s="601">
        <f t="shared" si="5"/>
        <v>1738936</v>
      </c>
      <c r="BD21" s="601">
        <f>'4_Level 4'!J21</f>
        <v>0</v>
      </c>
      <c r="BE21" s="601">
        <f>'4_Level 4'!L21</f>
        <v>25000</v>
      </c>
      <c r="BF21" s="601">
        <f>'4_Level 4'!M21</f>
        <v>0</v>
      </c>
      <c r="BG21" s="602">
        <f t="shared" si="6"/>
        <v>21572142</v>
      </c>
    </row>
    <row r="22" spans="1:59" ht="15.6" customHeight="1" x14ac:dyDescent="0.2">
      <c r="A22" s="592">
        <v>16</v>
      </c>
      <c r="B22" s="593" t="s">
        <v>22</v>
      </c>
      <c r="C22" s="212">
        <f>'3_Levels 1&amp;2'!AP22</f>
        <v>14667741</v>
      </c>
      <c r="D22" s="212">
        <v>0</v>
      </c>
      <c r="E22" s="212">
        <f>-'5C1A_Madison'!$R22</f>
        <v>0</v>
      </c>
      <c r="F22" s="212">
        <f>-'5C1B_DArbonne'!$R22</f>
        <v>0</v>
      </c>
      <c r="G22" s="212">
        <f>-'5C1C_Intl High'!$R22</f>
        <v>0</v>
      </c>
      <c r="H22" s="212">
        <f>-'5C1D_NOMMA'!$R22</f>
        <v>0</v>
      </c>
      <c r="I22" s="212">
        <f>-'5C1E_LFNO'!$R22</f>
        <v>0</v>
      </c>
      <c r="J22" s="212">
        <f>-'5C1F_L.C. Charter'!$R22</f>
        <v>0</v>
      </c>
      <c r="K22" s="212">
        <f>-'5C1G_JS Clark'!$R22</f>
        <v>-2697</v>
      </c>
      <c r="L22" s="212">
        <f>-'5C1H_Southwest'!$R22</f>
        <v>0</v>
      </c>
      <c r="M22" s="212">
        <f>-'5C1I_LA Key'!$R22</f>
        <v>0</v>
      </c>
      <c r="N22" s="212">
        <f>-'5C1J_Jeff Chamber'!$R22</f>
        <v>0</v>
      </c>
      <c r="O22" s="212">
        <f>-Placeholder_Tallulah!$R22</f>
        <v>0</v>
      </c>
      <c r="P22" s="212">
        <f>-'5C1M_GEO Mid'!$R22</f>
        <v>0</v>
      </c>
      <c r="Q22" s="212">
        <f>-'5C1N_Delta'!$R22</f>
        <v>0</v>
      </c>
      <c r="R22" s="212">
        <f>-'5C1O_Impact'!$R22</f>
        <v>0</v>
      </c>
      <c r="S22" s="212">
        <f>-'5C1P_Vision'!$R22</f>
        <v>0</v>
      </c>
      <c r="T22" s="212">
        <f>-'5C1Q_Advantage'!$R22</f>
        <v>0</v>
      </c>
      <c r="U22" s="212">
        <f>-'5C1R_Iberville'!$R22</f>
        <v>0</v>
      </c>
      <c r="V22" s="212">
        <f>-'5C1S_LC Col Prep'!$R22</f>
        <v>0</v>
      </c>
      <c r="W22" s="212">
        <f>-'5C1T_Northeast'!$R22</f>
        <v>0</v>
      </c>
      <c r="X22" s="212">
        <f>-'5C1U_Acadiana Ren'!$R22</f>
        <v>0</v>
      </c>
      <c r="Y22" s="212">
        <f>-'5C1V_Laf Ren'!$R22</f>
        <v>0</v>
      </c>
      <c r="Z22" s="212">
        <f>-'5C1W_Willow'!$R22</f>
        <v>0</v>
      </c>
      <c r="AA22" s="212">
        <f>-'5C1X_Tangi'!$R22</f>
        <v>0</v>
      </c>
      <c r="AB22" s="212">
        <f>-'5C1Y_GEO'!$R22</f>
        <v>0</v>
      </c>
      <c r="AC22" s="212">
        <f>-'5C1Z_Lincoln Prep'!$R22</f>
        <v>0</v>
      </c>
      <c r="AD22" s="212">
        <f>-'5C1AA_Laurel'!$R22</f>
        <v>0</v>
      </c>
      <c r="AE22" s="212">
        <f>-'5C1AB_Apex'!$R22</f>
        <v>0</v>
      </c>
      <c r="AF22" s="212">
        <f>-'5C1AC_Smothers'!$R22</f>
        <v>0</v>
      </c>
      <c r="AG22" s="212">
        <f>-'5C1AD_Greater'!$R22</f>
        <v>0</v>
      </c>
      <c r="AH22" s="212">
        <f>-'5C1AE_Noble Minds'!$R22</f>
        <v>0</v>
      </c>
      <c r="AI22" s="212">
        <f>-'5C1AF_JCFA-Laf'!$R22</f>
        <v>0</v>
      </c>
      <c r="AJ22" s="212">
        <f>-'5C1AG_Collegiate'!$R22</f>
        <v>0</v>
      </c>
      <c r="AK22" s="212">
        <f>-'5C1AH_BRUP'!$R22</f>
        <v>0</v>
      </c>
      <c r="AL22" s="212">
        <f>-('5C2_LAVCA'!$R22+'5C2_LAVCA'!$S22)</f>
        <v>-41130</v>
      </c>
      <c r="AM22" s="212">
        <f>-('5C3_UnvView'!$R22+'5C3_UnvView'!$S22)</f>
        <v>-29158</v>
      </c>
      <c r="AN22" s="211">
        <f t="shared" si="2"/>
        <v>-72985</v>
      </c>
      <c r="AO22" s="211">
        <f t="shared" si="3"/>
        <v>14594756</v>
      </c>
      <c r="AP22" s="211">
        <f>ROUND(AO22/'8_2.1.18 SIS'!C22,0)</f>
        <v>2979</v>
      </c>
      <c r="AQ22" s="213">
        <f>[1]Summary!M22</f>
        <v>19290</v>
      </c>
      <c r="AR22" s="212">
        <f t="shared" si="7"/>
        <v>19290</v>
      </c>
      <c r="AS22" s="212">
        <f t="shared" si="8"/>
        <v>0</v>
      </c>
      <c r="AT22" s="212">
        <f>'[2]Oct_MidYear Adj'!$J22</f>
        <v>-229383</v>
      </c>
      <c r="AU22" s="212">
        <f>'[2]Feb_MidYear Adj'!$J22</f>
        <v>-40217</v>
      </c>
      <c r="AV22" s="213">
        <f t="shared" si="9"/>
        <v>-269600</v>
      </c>
      <c r="AW22" s="211">
        <f t="shared" si="10"/>
        <v>14344446</v>
      </c>
      <c r="AX22" s="212">
        <f>'4_Level 4'!E22</f>
        <v>0</v>
      </c>
      <c r="AY22" s="212">
        <f>'4_Level 4'!Q22</f>
        <v>128384</v>
      </c>
      <c r="AZ22" s="211">
        <f t="shared" si="4"/>
        <v>14472830</v>
      </c>
      <c r="BA22" s="212">
        <f>'[3]2_State Distrib and Adjs'!$BD22+'[4]2_State Distrib and Adjs'!$BD22+('[5]2_State Distrib and Adjs'!$BC22*4)+('[6]2_State Distrib and Adjs'!$BC22*2)</f>
        <v>9821176</v>
      </c>
      <c r="BB22" s="212">
        <f t="shared" si="11"/>
        <v>4651654</v>
      </c>
      <c r="BC22" s="212">
        <f t="shared" si="5"/>
        <v>1162914</v>
      </c>
      <c r="BD22" s="212">
        <f>'4_Level 4'!J22</f>
        <v>0</v>
      </c>
      <c r="BE22" s="212">
        <f>'4_Level 4'!L22</f>
        <v>190162</v>
      </c>
      <c r="BF22" s="212">
        <f>'4_Level 4'!M22</f>
        <v>85272</v>
      </c>
      <c r="BG22" s="211">
        <f t="shared" si="6"/>
        <v>14748264</v>
      </c>
    </row>
    <row r="23" spans="1:59" ht="15.6" customHeight="1" x14ac:dyDescent="0.2">
      <c r="A23" s="594">
        <v>17</v>
      </c>
      <c r="B23" s="595" t="s">
        <v>23</v>
      </c>
      <c r="C23" s="596">
        <f>'3_Levels 1&amp;2'!AP23</f>
        <v>172440286</v>
      </c>
      <c r="D23" s="596">
        <f>-'5B2_RSD LA'!I18</f>
        <v>-9295871</v>
      </c>
      <c r="E23" s="596">
        <f>-'5C1A_Madison'!$R23</f>
        <v>-2065452</v>
      </c>
      <c r="F23" s="596">
        <f>-'5C1B_DArbonne'!$R23</f>
        <v>0</v>
      </c>
      <c r="G23" s="596">
        <f>-'5C1C_Intl High'!$R23</f>
        <v>0</v>
      </c>
      <c r="H23" s="596">
        <f>-'5C1D_NOMMA'!$R23</f>
        <v>0</v>
      </c>
      <c r="I23" s="596">
        <f>-'5C1E_LFNO'!$R23</f>
        <v>-3603</v>
      </c>
      <c r="J23" s="596">
        <f>-'5C1F_L.C. Charter'!$R23</f>
        <v>0</v>
      </c>
      <c r="K23" s="596">
        <f>-'5C1G_JS Clark'!$R23</f>
        <v>0</v>
      </c>
      <c r="L23" s="596">
        <f>-'5C1H_Southwest'!$R23</f>
        <v>0</v>
      </c>
      <c r="M23" s="596">
        <f>-'5C1I_LA Key'!$R23</f>
        <v>-1131826</v>
      </c>
      <c r="N23" s="596">
        <f>-'5C1J_Jeff Chamber'!$R23</f>
        <v>0</v>
      </c>
      <c r="O23" s="596">
        <f>-Placeholder_Tallulah!$R23</f>
        <v>0</v>
      </c>
      <c r="P23" s="596">
        <f>-'5C1M_GEO Mid'!$R23</f>
        <v>-2587209</v>
      </c>
      <c r="Q23" s="596">
        <f>-'5C1N_Delta'!$R23</f>
        <v>-6475</v>
      </c>
      <c r="R23" s="596">
        <f>-'5C1O_Impact'!$R23</f>
        <v>-761691</v>
      </c>
      <c r="S23" s="596">
        <f>-'5C1P_Vision'!$R23</f>
        <v>0</v>
      </c>
      <c r="T23" s="596">
        <f>-'5C1Q_Advantage'!$R23</f>
        <v>-847623</v>
      </c>
      <c r="U23" s="596">
        <f>-'5C1R_Iberville'!$R23</f>
        <v>-3713</v>
      </c>
      <c r="V23" s="596">
        <f>-'5C1S_LC Col Prep'!$R23</f>
        <v>0</v>
      </c>
      <c r="W23" s="596">
        <f>-'5C1T_Northeast'!$R23</f>
        <v>0</v>
      </c>
      <c r="X23" s="596">
        <f>-'5C1U_Acadiana Ren'!$R23</f>
        <v>0</v>
      </c>
      <c r="Y23" s="596">
        <f>-'5C1V_Laf Ren'!$R23</f>
        <v>-3198</v>
      </c>
      <c r="Z23" s="596">
        <f>-'5C1W_Willow'!$R23</f>
        <v>-13570</v>
      </c>
      <c r="AA23" s="596">
        <f>-'5C1X_Tangi'!$R23</f>
        <v>0</v>
      </c>
      <c r="AB23" s="596">
        <f>-'5C1Y_GEO'!$R23</f>
        <v>-1023338</v>
      </c>
      <c r="AC23" s="596">
        <f>-'5C1Z_Lincoln Prep'!$R23</f>
        <v>0</v>
      </c>
      <c r="AD23" s="596">
        <f>-'5C1AA_Laurel'!$R23</f>
        <v>-267553</v>
      </c>
      <c r="AE23" s="596">
        <f>-'5C1AB_Apex'!$R23</f>
        <v>-379615</v>
      </c>
      <c r="AF23" s="596">
        <f>-'5C1AC_Smothers'!$R23</f>
        <v>0</v>
      </c>
      <c r="AG23" s="596">
        <f>-'5C1AD_Greater'!$R23</f>
        <v>0</v>
      </c>
      <c r="AH23" s="596">
        <f>-'5C1AE_Noble Minds'!$R23</f>
        <v>0</v>
      </c>
      <c r="AI23" s="596">
        <f>-'5C1AF_JCFA-Laf'!$R23</f>
        <v>0</v>
      </c>
      <c r="AJ23" s="596">
        <f>-'5C1AG_Collegiate'!$R23</f>
        <v>-479596</v>
      </c>
      <c r="AK23" s="596">
        <f>-'5C1AH_BRUP'!$R23</f>
        <v>-1032000</v>
      </c>
      <c r="AL23" s="596">
        <f>-('5C2_LAVCA'!$R23+'5C2_LAVCA'!$S23)</f>
        <v>-447201</v>
      </c>
      <c r="AM23" s="596">
        <f>-('5C3_UnvView'!$R23+'5C3_UnvView'!$S23)</f>
        <v>-824776</v>
      </c>
      <c r="AN23" s="597">
        <f t="shared" si="2"/>
        <v>-21174310</v>
      </c>
      <c r="AO23" s="597">
        <f t="shared" si="3"/>
        <v>151265976</v>
      </c>
      <c r="AP23" s="597">
        <f>ROUND(AO23/'8_2.1.18 SIS'!C23,0)</f>
        <v>3902</v>
      </c>
      <c r="AQ23" s="598">
        <f>[1]Summary!M23</f>
        <v>38258</v>
      </c>
      <c r="AR23" s="596">
        <f t="shared" si="7"/>
        <v>38258</v>
      </c>
      <c r="AS23" s="596">
        <f t="shared" si="8"/>
        <v>0</v>
      </c>
      <c r="AT23" s="596">
        <f>'[2]Oct_MidYear Adj'!$J23</f>
        <v>940382</v>
      </c>
      <c r="AU23" s="596">
        <f>'[2]Feb_MidYear Adj'!$J23</f>
        <v>343376</v>
      </c>
      <c r="AV23" s="598">
        <f t="shared" si="9"/>
        <v>1283758</v>
      </c>
      <c r="AW23" s="597">
        <f t="shared" si="10"/>
        <v>152587992</v>
      </c>
      <c r="AX23" s="596">
        <f>'4_Level 4'!E23</f>
        <v>336000</v>
      </c>
      <c r="AY23" s="596">
        <f>'4_Level 4'!Q23</f>
        <v>973382</v>
      </c>
      <c r="AZ23" s="597">
        <f t="shared" si="4"/>
        <v>153897374</v>
      </c>
      <c r="BA23" s="596">
        <f>'[3]2_State Distrib and Adjs'!$BD23+'[4]2_State Distrib and Adjs'!$BD23+('[5]2_State Distrib and Adjs'!$BC23*4)+('[6]2_State Distrib and Adjs'!$BC23*2)</f>
        <v>101548056</v>
      </c>
      <c r="BB23" s="596">
        <f t="shared" si="11"/>
        <v>52349318</v>
      </c>
      <c r="BC23" s="596">
        <f t="shared" si="5"/>
        <v>13087330</v>
      </c>
      <c r="BD23" s="596">
        <f>'4_Level 4'!J23</f>
        <v>42000</v>
      </c>
      <c r="BE23" s="596">
        <f>'4_Level 4'!L23</f>
        <v>492184</v>
      </c>
      <c r="BF23" s="596">
        <f>'4_Level 4'!M23</f>
        <v>180782</v>
      </c>
      <c r="BG23" s="597">
        <f t="shared" si="6"/>
        <v>154612340</v>
      </c>
    </row>
    <row r="24" spans="1:59" ht="15.6" customHeight="1" x14ac:dyDescent="0.2">
      <c r="A24" s="594">
        <v>18</v>
      </c>
      <c r="B24" s="595" t="s">
        <v>24</v>
      </c>
      <c r="C24" s="596">
        <f>'3_Levels 1&amp;2'!AP24</f>
        <v>6733625</v>
      </c>
      <c r="D24" s="596">
        <v>0</v>
      </c>
      <c r="E24" s="596">
        <f>-'5C1A_Madison'!$R24</f>
        <v>0</v>
      </c>
      <c r="F24" s="596">
        <f>-'5C1B_DArbonne'!$R24</f>
        <v>0</v>
      </c>
      <c r="G24" s="596">
        <f>-'5C1C_Intl High'!$R24</f>
        <v>0</v>
      </c>
      <c r="H24" s="596">
        <f>-'5C1D_NOMMA'!$R24</f>
        <v>0</v>
      </c>
      <c r="I24" s="596">
        <f>-'5C1E_LFNO'!$R24</f>
        <v>0</v>
      </c>
      <c r="J24" s="596">
        <f>-'5C1F_L.C. Charter'!$R24</f>
        <v>0</v>
      </c>
      <c r="K24" s="596">
        <f>-'5C1G_JS Clark'!$R24</f>
        <v>0</v>
      </c>
      <c r="L24" s="596">
        <f>-'5C1H_Southwest'!$R24</f>
        <v>0</v>
      </c>
      <c r="M24" s="596">
        <f>-'5C1I_LA Key'!$R24</f>
        <v>0</v>
      </c>
      <c r="N24" s="596">
        <f>-'5C1J_Jeff Chamber'!$R24</f>
        <v>0</v>
      </c>
      <c r="O24" s="596">
        <f>-Placeholder_Tallulah!$R24</f>
        <v>0</v>
      </c>
      <c r="P24" s="596">
        <f>-'5C1M_GEO Mid'!$R24</f>
        <v>0</v>
      </c>
      <c r="Q24" s="596">
        <f>-'5C1N_Delta'!$R24</f>
        <v>0</v>
      </c>
      <c r="R24" s="596">
        <f>-'5C1O_Impact'!$R24</f>
        <v>0</v>
      </c>
      <c r="S24" s="596">
        <f>-'5C1P_Vision'!$R24</f>
        <v>0</v>
      </c>
      <c r="T24" s="596">
        <f>-'5C1Q_Advantage'!$R24</f>
        <v>0</v>
      </c>
      <c r="U24" s="596">
        <f>-'5C1R_Iberville'!$R24</f>
        <v>0</v>
      </c>
      <c r="V24" s="596">
        <f>-'5C1S_LC Col Prep'!$R24</f>
        <v>0</v>
      </c>
      <c r="W24" s="596">
        <f>-'5C1T_Northeast'!$R24</f>
        <v>0</v>
      </c>
      <c r="X24" s="596">
        <f>-'5C1U_Acadiana Ren'!$R24</f>
        <v>0</v>
      </c>
      <c r="Y24" s="596">
        <f>-'5C1V_Laf Ren'!$R24</f>
        <v>0</v>
      </c>
      <c r="Z24" s="596">
        <f>-'5C1W_Willow'!$R24</f>
        <v>0</v>
      </c>
      <c r="AA24" s="596">
        <f>-'5C1X_Tangi'!$R24</f>
        <v>0</v>
      </c>
      <c r="AB24" s="596">
        <f>-'5C1Y_GEO'!$R24</f>
        <v>0</v>
      </c>
      <c r="AC24" s="596">
        <f>-'5C1Z_Lincoln Prep'!$R24</f>
        <v>0</v>
      </c>
      <c r="AD24" s="596">
        <f>-'5C1AA_Laurel'!$R24</f>
        <v>0</v>
      </c>
      <c r="AE24" s="596">
        <f>-'5C1AB_Apex'!$R24</f>
        <v>0</v>
      </c>
      <c r="AF24" s="596">
        <f>-'5C1AC_Smothers'!$R24</f>
        <v>0</v>
      </c>
      <c r="AG24" s="596">
        <f>-'5C1AD_Greater'!$R24</f>
        <v>0</v>
      </c>
      <c r="AH24" s="596">
        <f>-'5C1AE_Noble Minds'!$R24</f>
        <v>0</v>
      </c>
      <c r="AI24" s="596">
        <f>-'5C1AF_JCFA-Laf'!$R24</f>
        <v>0</v>
      </c>
      <c r="AJ24" s="596">
        <f>-'5C1AG_Collegiate'!$R24</f>
        <v>0</v>
      </c>
      <c r="AK24" s="596">
        <f>-'5C1AH_BRUP'!$R24</f>
        <v>0</v>
      </c>
      <c r="AL24" s="596">
        <f>-('5C2_LAVCA'!$R24+'5C2_LAVCA'!$S24)</f>
        <v>-16069</v>
      </c>
      <c r="AM24" s="596">
        <f>-('5C3_UnvView'!$R24+'5C3_UnvView'!$S24)</f>
        <v>-32729</v>
      </c>
      <c r="AN24" s="597">
        <f t="shared" si="2"/>
        <v>-48798</v>
      </c>
      <c r="AO24" s="597">
        <f t="shared" si="3"/>
        <v>6684827</v>
      </c>
      <c r="AP24" s="597">
        <f>ROUND(AO24/'8_2.1.18 SIS'!C24,0)</f>
        <v>6978</v>
      </c>
      <c r="AQ24" s="598">
        <f>[1]Summary!M24</f>
        <v>5809</v>
      </c>
      <c r="AR24" s="596">
        <f t="shared" si="7"/>
        <v>5809</v>
      </c>
      <c r="AS24" s="596">
        <f t="shared" si="8"/>
        <v>0</v>
      </c>
      <c r="AT24" s="596">
        <f>'[2]Oct_MidYear Adj'!$J24</f>
        <v>-460548</v>
      </c>
      <c r="AU24" s="596">
        <f>'[2]Feb_MidYear Adj'!$J24</f>
        <v>3489</v>
      </c>
      <c r="AV24" s="598">
        <f t="shared" si="9"/>
        <v>-457059</v>
      </c>
      <c r="AW24" s="597">
        <f t="shared" si="10"/>
        <v>6233577</v>
      </c>
      <c r="AX24" s="596">
        <f>'4_Level 4'!E24</f>
        <v>21000</v>
      </c>
      <c r="AY24" s="596">
        <f>'4_Level 4'!Q24</f>
        <v>25311</v>
      </c>
      <c r="AZ24" s="597">
        <f t="shared" si="4"/>
        <v>6279888</v>
      </c>
      <c r="BA24" s="596">
        <f>'[3]2_State Distrib and Adjs'!$BD24+'[4]2_State Distrib and Adjs'!$BD24+('[5]2_State Distrib and Adjs'!$BC24*4)+('[6]2_State Distrib and Adjs'!$BC24*2)</f>
        <v>4334748</v>
      </c>
      <c r="BB24" s="596">
        <f t="shared" si="11"/>
        <v>1945140</v>
      </c>
      <c r="BC24" s="596">
        <f t="shared" si="5"/>
        <v>486285</v>
      </c>
      <c r="BD24" s="596">
        <f>'4_Level 4'!J24</f>
        <v>0</v>
      </c>
      <c r="BE24" s="596">
        <f>'4_Level 4'!L24</f>
        <v>31892</v>
      </c>
      <c r="BF24" s="596">
        <f>'4_Level 4'!M24</f>
        <v>0</v>
      </c>
      <c r="BG24" s="597">
        <f t="shared" si="6"/>
        <v>6311780</v>
      </c>
    </row>
    <row r="25" spans="1:59" ht="15.6" customHeight="1" x14ac:dyDescent="0.2">
      <c r="A25" s="594">
        <v>19</v>
      </c>
      <c r="B25" s="595" t="s">
        <v>25</v>
      </c>
      <c r="C25" s="596">
        <f>'3_Levels 1&amp;2'!AP25</f>
        <v>11428787</v>
      </c>
      <c r="D25" s="596">
        <v>0</v>
      </c>
      <c r="E25" s="596">
        <f>-'5C1A_Madison'!$R25</f>
        <v>0</v>
      </c>
      <c r="F25" s="596">
        <f>-'5C1B_DArbonne'!$R25</f>
        <v>0</v>
      </c>
      <c r="G25" s="596">
        <f>-'5C1C_Intl High'!$R25</f>
        <v>0</v>
      </c>
      <c r="H25" s="596">
        <f>-'5C1D_NOMMA'!$R25</f>
        <v>0</v>
      </c>
      <c r="I25" s="596">
        <f>-'5C1E_LFNO'!$R25</f>
        <v>0</v>
      </c>
      <c r="J25" s="596">
        <f>-'5C1F_L.C. Charter'!$R25</f>
        <v>0</v>
      </c>
      <c r="K25" s="596">
        <f>-'5C1G_JS Clark'!$R25</f>
        <v>0</v>
      </c>
      <c r="L25" s="596">
        <f>-'5C1H_Southwest'!$R25</f>
        <v>0</v>
      </c>
      <c r="M25" s="596">
        <f>-'5C1I_LA Key'!$R25</f>
        <v>-36777</v>
      </c>
      <c r="N25" s="596">
        <f>-'5C1J_Jeff Chamber'!$R25</f>
        <v>0</v>
      </c>
      <c r="O25" s="596">
        <f>-Placeholder_Tallulah!$R25</f>
        <v>0</v>
      </c>
      <c r="P25" s="596">
        <f>-'5C1M_GEO Mid'!$R25</f>
        <v>0</v>
      </c>
      <c r="Q25" s="596">
        <f>-'5C1N_Delta'!$R25</f>
        <v>0</v>
      </c>
      <c r="R25" s="596">
        <f>-'5C1O_Impact'!$R25</f>
        <v>-5124</v>
      </c>
      <c r="S25" s="596">
        <f>-'5C1P_Vision'!$R25</f>
        <v>0</v>
      </c>
      <c r="T25" s="596">
        <f>-'5C1Q_Advantage'!$R25</f>
        <v>-164164</v>
      </c>
      <c r="U25" s="596">
        <f>-'5C1R_Iberville'!$R25</f>
        <v>0</v>
      </c>
      <c r="V25" s="596">
        <f>-'5C1S_LC Col Prep'!$R25</f>
        <v>0</v>
      </c>
      <c r="W25" s="596">
        <f>-'5C1T_Northeast'!$R25</f>
        <v>0</v>
      </c>
      <c r="X25" s="596">
        <f>-'5C1U_Acadiana Ren'!$R25</f>
        <v>0</v>
      </c>
      <c r="Y25" s="596">
        <f>-'5C1V_Laf Ren'!$R25</f>
        <v>0</v>
      </c>
      <c r="Z25" s="596">
        <f>-'5C1W_Willow'!$R25</f>
        <v>0</v>
      </c>
      <c r="AA25" s="596">
        <f>-'5C1X_Tangi'!$R25</f>
        <v>0</v>
      </c>
      <c r="AB25" s="596">
        <f>-'5C1Y_GEO'!$R25</f>
        <v>0</v>
      </c>
      <c r="AC25" s="596">
        <f>-'5C1Z_Lincoln Prep'!$R25</f>
        <v>0</v>
      </c>
      <c r="AD25" s="596">
        <f>-'5C1AA_Laurel'!$R25</f>
        <v>0</v>
      </c>
      <c r="AE25" s="596">
        <f>-'5C1AB_Apex'!$R25</f>
        <v>-10247</v>
      </c>
      <c r="AF25" s="596">
        <f>-'5C1AC_Smothers'!$R25</f>
        <v>0</v>
      </c>
      <c r="AG25" s="596">
        <f>-'5C1AD_Greater'!$R25</f>
        <v>0</v>
      </c>
      <c r="AH25" s="596">
        <f>-'5C1AE_Noble Minds'!$R25</f>
        <v>0</v>
      </c>
      <c r="AI25" s="596">
        <f>-'5C1AF_JCFA-Laf'!$R25</f>
        <v>0</v>
      </c>
      <c r="AJ25" s="596">
        <f>-'5C1AG_Collegiate'!$R25</f>
        <v>0</v>
      </c>
      <c r="AK25" s="596">
        <f>-'5C1AH_BRUP'!$R25</f>
        <v>0</v>
      </c>
      <c r="AL25" s="596">
        <f>-('5C2_LAVCA'!$R25+'5C2_LAVCA'!$S25)</f>
        <v>-67392</v>
      </c>
      <c r="AM25" s="596">
        <f>-('5C3_UnvView'!$R25+'5C3_UnvView'!$S25)</f>
        <v>-134114</v>
      </c>
      <c r="AN25" s="597">
        <f t="shared" si="2"/>
        <v>-417818</v>
      </c>
      <c r="AO25" s="597">
        <f t="shared" si="3"/>
        <v>11010969</v>
      </c>
      <c r="AP25" s="597">
        <f>ROUND(AO25/'8_2.1.18 SIS'!C25,0)</f>
        <v>6027</v>
      </c>
      <c r="AQ25" s="598">
        <f>[1]Summary!M25</f>
        <v>13108</v>
      </c>
      <c r="AR25" s="596">
        <f t="shared" si="7"/>
        <v>13108</v>
      </c>
      <c r="AS25" s="596">
        <f t="shared" si="8"/>
        <v>0</v>
      </c>
      <c r="AT25" s="596">
        <f>'[2]Oct_MidYear Adj'!$J25</f>
        <v>-186837</v>
      </c>
      <c r="AU25" s="596">
        <f>'[2]Feb_MidYear Adj'!$J25</f>
        <v>-9041</v>
      </c>
      <c r="AV25" s="598">
        <f t="shared" si="9"/>
        <v>-195878</v>
      </c>
      <c r="AW25" s="597">
        <f t="shared" si="10"/>
        <v>10828199</v>
      </c>
      <c r="AX25" s="596">
        <f>'4_Level 4'!E25</f>
        <v>0</v>
      </c>
      <c r="AY25" s="596">
        <f>'4_Level 4'!Q25</f>
        <v>49088</v>
      </c>
      <c r="AZ25" s="597">
        <f t="shared" si="4"/>
        <v>10877287</v>
      </c>
      <c r="BA25" s="596">
        <f>'[3]2_State Distrib and Adjs'!$BD25+'[4]2_State Distrib and Adjs'!$BD25+('[5]2_State Distrib and Adjs'!$BC25*4)+('[6]2_State Distrib and Adjs'!$BC25*2)</f>
        <v>7379632</v>
      </c>
      <c r="BB25" s="596">
        <f t="shared" si="11"/>
        <v>3497655</v>
      </c>
      <c r="BC25" s="596">
        <f t="shared" si="5"/>
        <v>874414</v>
      </c>
      <c r="BD25" s="596">
        <f>'4_Level 4'!J25</f>
        <v>0</v>
      </c>
      <c r="BE25" s="596">
        <f>'4_Level 4'!L25</f>
        <v>25000</v>
      </c>
      <c r="BF25" s="596">
        <f>'4_Level 4'!M25</f>
        <v>0</v>
      </c>
      <c r="BG25" s="597">
        <f t="shared" si="6"/>
        <v>10902287</v>
      </c>
    </row>
    <row r="26" spans="1:59" ht="15.6" customHeight="1" x14ac:dyDescent="0.2">
      <c r="A26" s="599">
        <v>20</v>
      </c>
      <c r="B26" s="600" t="s">
        <v>26</v>
      </c>
      <c r="C26" s="601">
        <f>'3_Levels 1&amp;2'!AP26</f>
        <v>35820482</v>
      </c>
      <c r="D26" s="601">
        <v>0</v>
      </c>
      <c r="E26" s="601">
        <f>-'5C1A_Madison'!$R26</f>
        <v>0</v>
      </c>
      <c r="F26" s="601">
        <f>-'5C1B_DArbonne'!$R26</f>
        <v>0</v>
      </c>
      <c r="G26" s="601">
        <f>-'5C1C_Intl High'!$R26</f>
        <v>0</v>
      </c>
      <c r="H26" s="601">
        <f>-'5C1D_NOMMA'!$R26</f>
        <v>0</v>
      </c>
      <c r="I26" s="601">
        <f>-'5C1E_LFNO'!$R26</f>
        <v>0</v>
      </c>
      <c r="J26" s="601">
        <f>-'5C1F_L.C. Charter'!$R26</f>
        <v>0</v>
      </c>
      <c r="K26" s="601">
        <f>-'5C1G_JS Clark'!$R26</f>
        <v>-15765</v>
      </c>
      <c r="L26" s="601">
        <f>-'5C1H_Southwest'!$R26</f>
        <v>0</v>
      </c>
      <c r="M26" s="601">
        <f>-'5C1I_LA Key'!$R26</f>
        <v>0</v>
      </c>
      <c r="N26" s="601">
        <f>-'5C1J_Jeff Chamber'!$R26</f>
        <v>0</v>
      </c>
      <c r="O26" s="601">
        <f>-Placeholder_Tallulah!$R26</f>
        <v>0</v>
      </c>
      <c r="P26" s="601">
        <f>-'5C1M_GEO Mid'!$R26</f>
        <v>0</v>
      </c>
      <c r="Q26" s="601">
        <f>-'5C1N_Delta'!$R26</f>
        <v>0</v>
      </c>
      <c r="R26" s="601">
        <f>-'5C1O_Impact'!$R26</f>
        <v>0</v>
      </c>
      <c r="S26" s="601">
        <f>-'5C1P_Vision'!$R26</f>
        <v>0</v>
      </c>
      <c r="T26" s="601">
        <f>-'5C1Q_Advantage'!$R26</f>
        <v>0</v>
      </c>
      <c r="U26" s="601">
        <f>-'5C1R_Iberville'!$R26</f>
        <v>0</v>
      </c>
      <c r="V26" s="601">
        <f>-'5C1S_LC Col Prep'!$R26</f>
        <v>0</v>
      </c>
      <c r="W26" s="601">
        <f>-'5C1T_Northeast'!$R26</f>
        <v>0</v>
      </c>
      <c r="X26" s="601">
        <f>-'5C1U_Acadiana Ren'!$R26</f>
        <v>0</v>
      </c>
      <c r="Y26" s="601">
        <f>-'5C1V_Laf Ren'!$R26</f>
        <v>0</v>
      </c>
      <c r="Z26" s="601">
        <f>-'5C1W_Willow'!$R26</f>
        <v>0</v>
      </c>
      <c r="AA26" s="601">
        <f>-'5C1X_Tangi'!$R26</f>
        <v>0</v>
      </c>
      <c r="AB26" s="601">
        <f>-'5C1Y_GEO'!$R26</f>
        <v>0</v>
      </c>
      <c r="AC26" s="601">
        <f>-'5C1Z_Lincoln Prep'!$R26</f>
        <v>0</v>
      </c>
      <c r="AD26" s="601">
        <f>-'5C1AA_Laurel'!$R26</f>
        <v>0</v>
      </c>
      <c r="AE26" s="601">
        <f>-'5C1AB_Apex'!$R26</f>
        <v>0</v>
      </c>
      <c r="AF26" s="601">
        <f>-'5C1AC_Smothers'!$R26</f>
        <v>0</v>
      </c>
      <c r="AG26" s="601">
        <f>-'5C1AD_Greater'!$R26</f>
        <v>0</v>
      </c>
      <c r="AH26" s="999">
        <f>-'5C1AE_Noble Minds'!$R26</f>
        <v>0</v>
      </c>
      <c r="AI26" s="999">
        <f>-'5C1AF_JCFA-Laf'!$R26</f>
        <v>0</v>
      </c>
      <c r="AJ26" s="999">
        <f>-'5C1AG_Collegiate'!$R26</f>
        <v>0</v>
      </c>
      <c r="AK26" s="601">
        <f>-'5C1AH_BRUP'!$R26</f>
        <v>0</v>
      </c>
      <c r="AL26" s="601">
        <f>-('5C2_LAVCA'!$R26+'5C2_LAVCA'!$S26)</f>
        <v>-125124</v>
      </c>
      <c r="AM26" s="601">
        <f>-('5C3_UnvView'!$R26+'5C3_UnvView'!$S26)</f>
        <v>-91919</v>
      </c>
      <c r="AN26" s="602">
        <f t="shared" si="2"/>
        <v>-232808</v>
      </c>
      <c r="AO26" s="602">
        <f t="shared" si="3"/>
        <v>35587674</v>
      </c>
      <c r="AP26" s="602">
        <f>ROUND(AO26/'8_2.1.18 SIS'!C26,0)</f>
        <v>6259</v>
      </c>
      <c r="AQ26" s="603">
        <f>[1]Summary!M26</f>
        <v>-7834</v>
      </c>
      <c r="AR26" s="601">
        <f t="shared" si="7"/>
        <v>0</v>
      </c>
      <c r="AS26" s="601">
        <f t="shared" si="8"/>
        <v>-7834</v>
      </c>
      <c r="AT26" s="601">
        <f>'[2]Oct_MidYear Adj'!$J26</f>
        <v>-269137</v>
      </c>
      <c r="AU26" s="601">
        <f>'[2]Feb_MidYear Adj'!$J26</f>
        <v>-222195</v>
      </c>
      <c r="AV26" s="603">
        <f t="shared" si="9"/>
        <v>-491332</v>
      </c>
      <c r="AW26" s="602">
        <f t="shared" si="10"/>
        <v>35088508</v>
      </c>
      <c r="AX26" s="601">
        <f>'4_Level 4'!E26</f>
        <v>63000</v>
      </c>
      <c r="AY26" s="601">
        <f>'4_Level 4'!Q26</f>
        <v>139358</v>
      </c>
      <c r="AZ26" s="602">
        <f t="shared" si="4"/>
        <v>35290866</v>
      </c>
      <c r="BA26" s="601">
        <f>'[3]2_State Distrib and Adjs'!$BD26+'[4]2_State Distrib and Adjs'!$BD26+('[5]2_State Distrib and Adjs'!$BC26*4)+('[6]2_State Distrib and Adjs'!$BC26*2)</f>
        <v>23848775</v>
      </c>
      <c r="BB26" s="601">
        <f t="shared" si="11"/>
        <v>11442091</v>
      </c>
      <c r="BC26" s="601">
        <f t="shared" si="5"/>
        <v>2860523</v>
      </c>
      <c r="BD26" s="601">
        <f>'4_Level 4'!J26</f>
        <v>12000</v>
      </c>
      <c r="BE26" s="601">
        <f>'4_Level 4'!L26</f>
        <v>80444</v>
      </c>
      <c r="BF26" s="601">
        <f>'4_Level 4'!M26</f>
        <v>312203</v>
      </c>
      <c r="BG26" s="602">
        <f t="shared" si="6"/>
        <v>35695513</v>
      </c>
    </row>
    <row r="27" spans="1:59" ht="15.6" customHeight="1" x14ac:dyDescent="0.2">
      <c r="A27" s="592">
        <v>21</v>
      </c>
      <c r="B27" s="593" t="s">
        <v>27</v>
      </c>
      <c r="C27" s="212">
        <f>'3_Levels 1&amp;2'!AP27</f>
        <v>20433801</v>
      </c>
      <c r="D27" s="212">
        <v>0</v>
      </c>
      <c r="E27" s="212">
        <f>-'5C1A_Madison'!$R27</f>
        <v>0</v>
      </c>
      <c r="F27" s="212">
        <f>-'5C1B_DArbonne'!$R27</f>
        <v>0</v>
      </c>
      <c r="G27" s="212">
        <f>-'5C1C_Intl High'!$R27</f>
        <v>0</v>
      </c>
      <c r="H27" s="212">
        <f>-'5C1D_NOMMA'!$R27</f>
        <v>0</v>
      </c>
      <c r="I27" s="212">
        <f>-'5C1E_LFNO'!$R27</f>
        <v>0</v>
      </c>
      <c r="J27" s="212">
        <f>-'5C1F_L.C. Charter'!$R27</f>
        <v>0</v>
      </c>
      <c r="K27" s="212">
        <f>-'5C1G_JS Clark'!$R27</f>
        <v>0</v>
      </c>
      <c r="L27" s="212">
        <f>-'5C1H_Southwest'!$R27</f>
        <v>0</v>
      </c>
      <c r="M27" s="212">
        <f>-'5C1I_LA Key'!$R27</f>
        <v>0</v>
      </c>
      <c r="N27" s="212">
        <f>-'5C1J_Jeff Chamber'!$R27</f>
        <v>0</v>
      </c>
      <c r="O27" s="212">
        <f>-Placeholder_Tallulah!$R27</f>
        <v>-5669</v>
      </c>
      <c r="P27" s="212">
        <f>-'5C1M_GEO Mid'!$R27</f>
        <v>0</v>
      </c>
      <c r="Q27" s="212">
        <f>-'5C1N_Delta'!$R27</f>
        <v>-11723</v>
      </c>
      <c r="R27" s="212">
        <f>-'5C1O_Impact'!$R27</f>
        <v>0</v>
      </c>
      <c r="S27" s="212">
        <f>-'5C1P_Vision'!$R27</f>
        <v>0</v>
      </c>
      <c r="T27" s="212">
        <f>-'5C1Q_Advantage'!$R27</f>
        <v>0</v>
      </c>
      <c r="U27" s="212">
        <f>-'5C1R_Iberville'!$R27</f>
        <v>0</v>
      </c>
      <c r="V27" s="212">
        <f>-'5C1S_LC Col Prep'!$R27</f>
        <v>0</v>
      </c>
      <c r="W27" s="212">
        <f>-'5C1T_Northeast'!$R27</f>
        <v>0</v>
      </c>
      <c r="X27" s="212">
        <f>-'5C1U_Acadiana Ren'!$R27</f>
        <v>0</v>
      </c>
      <c r="Y27" s="212">
        <f>-'5C1V_Laf Ren'!$R27</f>
        <v>0</v>
      </c>
      <c r="Z27" s="212">
        <f>-'5C1W_Willow'!$R27</f>
        <v>0</v>
      </c>
      <c r="AA27" s="212">
        <f>-'5C1X_Tangi'!$R27</f>
        <v>0</v>
      </c>
      <c r="AB27" s="212">
        <f>-'5C1Y_GEO'!$R27</f>
        <v>0</v>
      </c>
      <c r="AC27" s="212">
        <f>-'5C1Z_Lincoln Prep'!$R27</f>
        <v>0</v>
      </c>
      <c r="AD27" s="212">
        <f>-'5C1AA_Laurel'!$R27</f>
        <v>0</v>
      </c>
      <c r="AE27" s="212">
        <f>-'5C1AB_Apex'!$R27</f>
        <v>0</v>
      </c>
      <c r="AF27" s="212">
        <f>-'5C1AC_Smothers'!$R27</f>
        <v>0</v>
      </c>
      <c r="AG27" s="212">
        <f>-'5C1AD_Greater'!$R27</f>
        <v>0</v>
      </c>
      <c r="AH27" s="212">
        <f>-'5C1AE_Noble Minds'!$R27</f>
        <v>0</v>
      </c>
      <c r="AI27" s="212">
        <f>-'5C1AF_JCFA-Laf'!$R27</f>
        <v>0</v>
      </c>
      <c r="AJ27" s="212">
        <f>-'5C1AG_Collegiate'!$R27</f>
        <v>0</v>
      </c>
      <c r="AK27" s="212">
        <f>-'5C1AH_BRUP'!$R27</f>
        <v>0</v>
      </c>
      <c r="AL27" s="212">
        <f>-('5C2_LAVCA'!$R27+'5C2_LAVCA'!$S27)</f>
        <v>-32448</v>
      </c>
      <c r="AM27" s="212">
        <f>-('5C3_UnvView'!$R27+'5C3_UnvView'!$S27)</f>
        <v>-48587</v>
      </c>
      <c r="AN27" s="211">
        <f t="shared" si="2"/>
        <v>-98427</v>
      </c>
      <c r="AO27" s="211">
        <f t="shared" si="3"/>
        <v>20335374</v>
      </c>
      <c r="AP27" s="211">
        <f>ROUND(AO27/'8_2.1.18 SIS'!C27,0)</f>
        <v>6847</v>
      </c>
      <c r="AQ27" s="213">
        <f>[1]Summary!M27</f>
        <v>3346</v>
      </c>
      <c r="AR27" s="212">
        <f t="shared" si="7"/>
        <v>3346</v>
      </c>
      <c r="AS27" s="212">
        <f t="shared" si="8"/>
        <v>0</v>
      </c>
      <c r="AT27" s="212">
        <f>'[2]Oct_MidYear Adj'!$J27</f>
        <v>-328656</v>
      </c>
      <c r="AU27" s="212">
        <f>'[2]Feb_MidYear Adj'!$J27</f>
        <v>17118</v>
      </c>
      <c r="AV27" s="213">
        <f t="shared" si="9"/>
        <v>-311538</v>
      </c>
      <c r="AW27" s="211">
        <f t="shared" si="10"/>
        <v>20027182</v>
      </c>
      <c r="AX27" s="212">
        <f>'4_Level 4'!E27</f>
        <v>0</v>
      </c>
      <c r="AY27" s="212">
        <f>'4_Level 4'!Q27</f>
        <v>72688</v>
      </c>
      <c r="AZ27" s="211">
        <f t="shared" si="4"/>
        <v>20099870</v>
      </c>
      <c r="BA27" s="212">
        <f>'[3]2_State Distrib and Adjs'!$BD27+'[4]2_State Distrib and Adjs'!$BD27+('[5]2_State Distrib and Adjs'!$BC27*4)+('[6]2_State Distrib and Adjs'!$BC27*2)</f>
        <v>13607040</v>
      </c>
      <c r="BB27" s="212">
        <f t="shared" si="11"/>
        <v>6492830</v>
      </c>
      <c r="BC27" s="212">
        <f t="shared" si="5"/>
        <v>1623208</v>
      </c>
      <c r="BD27" s="212">
        <f>'4_Level 4'!J27</f>
        <v>0</v>
      </c>
      <c r="BE27" s="212">
        <f>'4_Level 4'!L27</f>
        <v>25000</v>
      </c>
      <c r="BF27" s="212">
        <f>'4_Level 4'!M27</f>
        <v>0</v>
      </c>
      <c r="BG27" s="211">
        <f t="shared" si="6"/>
        <v>20124870</v>
      </c>
    </row>
    <row r="28" spans="1:59" ht="15.6" customHeight="1" x14ac:dyDescent="0.2">
      <c r="A28" s="594">
        <v>22</v>
      </c>
      <c r="B28" s="595" t="s">
        <v>28</v>
      </c>
      <c r="C28" s="596">
        <f>'3_Levels 1&amp;2'!AP28</f>
        <v>21754460</v>
      </c>
      <c r="D28" s="596">
        <v>0</v>
      </c>
      <c r="E28" s="596">
        <f>-'5C1A_Madison'!$R28</f>
        <v>0</v>
      </c>
      <c r="F28" s="596">
        <f>-'5C1B_DArbonne'!$R28</f>
        <v>0</v>
      </c>
      <c r="G28" s="596">
        <f>-'5C1C_Intl High'!$R28</f>
        <v>0</v>
      </c>
      <c r="H28" s="596">
        <f>-'5C1D_NOMMA'!$R28</f>
        <v>0</v>
      </c>
      <c r="I28" s="596">
        <f>-'5C1E_LFNO'!$R28</f>
        <v>0</v>
      </c>
      <c r="J28" s="596">
        <f>-'5C1F_L.C. Charter'!$R28</f>
        <v>0</v>
      </c>
      <c r="K28" s="596">
        <f>-'5C1G_JS Clark'!$R28</f>
        <v>0</v>
      </c>
      <c r="L28" s="596">
        <f>-'5C1H_Southwest'!$R28</f>
        <v>0</v>
      </c>
      <c r="M28" s="596">
        <f>-'5C1I_LA Key'!$R28</f>
        <v>0</v>
      </c>
      <c r="N28" s="596">
        <f>-'5C1J_Jeff Chamber'!$R28</f>
        <v>0</v>
      </c>
      <c r="O28" s="596">
        <f>-Placeholder_Tallulah!$R28</f>
        <v>0</v>
      </c>
      <c r="P28" s="596">
        <f>-'5C1M_GEO Mid'!$R28</f>
        <v>0</v>
      </c>
      <c r="Q28" s="596">
        <f>-'5C1N_Delta'!$R28</f>
        <v>0</v>
      </c>
      <c r="R28" s="596">
        <f>-'5C1O_Impact'!$R28</f>
        <v>0</v>
      </c>
      <c r="S28" s="596">
        <f>-'5C1P_Vision'!$R28</f>
        <v>0</v>
      </c>
      <c r="T28" s="596">
        <f>-'5C1Q_Advantage'!$R28</f>
        <v>0</v>
      </c>
      <c r="U28" s="596">
        <f>-'5C1R_Iberville'!$R28</f>
        <v>0</v>
      </c>
      <c r="V28" s="596">
        <f>-'5C1S_LC Col Prep'!$R28</f>
        <v>0</v>
      </c>
      <c r="W28" s="596">
        <f>-'5C1T_Northeast'!$R28</f>
        <v>0</v>
      </c>
      <c r="X28" s="596">
        <f>-'5C1U_Acadiana Ren'!$R28</f>
        <v>0</v>
      </c>
      <c r="Y28" s="596">
        <f>-'5C1V_Laf Ren'!$R28</f>
        <v>0</v>
      </c>
      <c r="Z28" s="596">
        <f>-'5C1W_Willow'!$R28</f>
        <v>0</v>
      </c>
      <c r="AA28" s="596">
        <f>-'5C1X_Tangi'!$R28</f>
        <v>0</v>
      </c>
      <c r="AB28" s="596">
        <f>-'5C1Y_GEO'!$R28</f>
        <v>0</v>
      </c>
      <c r="AC28" s="596">
        <f>-'5C1Z_Lincoln Prep'!$R28</f>
        <v>0</v>
      </c>
      <c r="AD28" s="596">
        <f>-'5C1AA_Laurel'!$R28</f>
        <v>0</v>
      </c>
      <c r="AE28" s="596">
        <f>-'5C1AB_Apex'!$R28</f>
        <v>0</v>
      </c>
      <c r="AF28" s="596">
        <f>-'5C1AC_Smothers'!$R28</f>
        <v>0</v>
      </c>
      <c r="AG28" s="596">
        <f>-'5C1AD_Greater'!$R28</f>
        <v>0</v>
      </c>
      <c r="AH28" s="596">
        <f>-'5C1AE_Noble Minds'!$R28</f>
        <v>0</v>
      </c>
      <c r="AI28" s="596">
        <f>-'5C1AF_JCFA-Laf'!$R28</f>
        <v>0</v>
      </c>
      <c r="AJ28" s="596">
        <f>-'5C1AG_Collegiate'!$R28</f>
        <v>0</v>
      </c>
      <c r="AK28" s="596">
        <f>-'5C1AH_BRUP'!$R28</f>
        <v>0</v>
      </c>
      <c r="AL28" s="596">
        <f>-('5C2_LAVCA'!$R28+'5C2_LAVCA'!$S28)</f>
        <v>-30688</v>
      </c>
      <c r="AM28" s="596">
        <f>-('5C3_UnvView'!$R28+'5C3_UnvView'!$S28)</f>
        <v>-79083</v>
      </c>
      <c r="AN28" s="597">
        <f t="shared" si="2"/>
        <v>-109771</v>
      </c>
      <c r="AO28" s="597">
        <f t="shared" si="3"/>
        <v>21644689</v>
      </c>
      <c r="AP28" s="597">
        <f>ROUND(AO28/'8_2.1.18 SIS'!C28,0)</f>
        <v>7448</v>
      </c>
      <c r="AQ28" s="598">
        <f>[1]Summary!M28</f>
        <v>53970</v>
      </c>
      <c r="AR28" s="596">
        <f t="shared" si="7"/>
        <v>53970</v>
      </c>
      <c r="AS28" s="596">
        <f t="shared" si="8"/>
        <v>0</v>
      </c>
      <c r="AT28" s="596">
        <f>'[2]Oct_MidYear Adj'!$J28</f>
        <v>357504</v>
      </c>
      <c r="AU28" s="596">
        <f>'[2]Feb_MidYear Adj'!$J28</f>
        <v>-234612</v>
      </c>
      <c r="AV28" s="598">
        <f t="shared" si="9"/>
        <v>122892</v>
      </c>
      <c r="AW28" s="597">
        <f t="shared" si="10"/>
        <v>21821551</v>
      </c>
      <c r="AX28" s="596">
        <f>'4_Level 4'!E28</f>
        <v>0</v>
      </c>
      <c r="AY28" s="596">
        <f>'4_Level 4'!Q28</f>
        <v>75815</v>
      </c>
      <c r="AZ28" s="597">
        <f t="shared" si="4"/>
        <v>21897366</v>
      </c>
      <c r="BA28" s="596">
        <f>'[3]2_State Distrib and Adjs'!$BD28+'[4]2_State Distrib and Adjs'!$BD28+('[5]2_State Distrib and Adjs'!$BC28*4)+('[6]2_State Distrib and Adjs'!$BC28*2)</f>
        <v>14489610</v>
      </c>
      <c r="BB28" s="596">
        <f t="shared" si="11"/>
        <v>7407756</v>
      </c>
      <c r="BC28" s="596">
        <f t="shared" si="5"/>
        <v>1851939</v>
      </c>
      <c r="BD28" s="596">
        <f>'4_Level 4'!J28</f>
        <v>0</v>
      </c>
      <c r="BE28" s="596">
        <f>'4_Level 4'!L28</f>
        <v>108290</v>
      </c>
      <c r="BF28" s="596">
        <f>'4_Level 4'!M28</f>
        <v>6281</v>
      </c>
      <c r="BG28" s="597">
        <f t="shared" si="6"/>
        <v>22011937</v>
      </c>
    </row>
    <row r="29" spans="1:59" ht="15.6" customHeight="1" x14ac:dyDescent="0.2">
      <c r="A29" s="594">
        <v>23</v>
      </c>
      <c r="B29" s="595" t="s">
        <v>29</v>
      </c>
      <c r="C29" s="596">
        <f>'3_Levels 1&amp;2'!AP29</f>
        <v>77672722</v>
      </c>
      <c r="D29" s="596">
        <v>0</v>
      </c>
      <c r="E29" s="596">
        <f>-'5C1A_Madison'!$R29</f>
        <v>0</v>
      </c>
      <c r="F29" s="596">
        <f>-'5C1B_DArbonne'!$R29</f>
        <v>0</v>
      </c>
      <c r="G29" s="596">
        <f>-'5C1C_Intl High'!$R29</f>
        <v>-9238</v>
      </c>
      <c r="H29" s="596">
        <f>-'5C1D_NOMMA'!$R29</f>
        <v>0</v>
      </c>
      <c r="I29" s="596">
        <f>-'5C1E_LFNO'!$R29</f>
        <v>0</v>
      </c>
      <c r="J29" s="596">
        <f>-'5C1F_L.C. Charter'!$R29</f>
        <v>0</v>
      </c>
      <c r="K29" s="596">
        <f>-'5C1G_JS Clark'!$R29</f>
        <v>0</v>
      </c>
      <c r="L29" s="596">
        <f>-'5C1H_Southwest'!$R29</f>
        <v>0</v>
      </c>
      <c r="M29" s="596">
        <f>-'5C1I_LA Key'!$R29</f>
        <v>0</v>
      </c>
      <c r="N29" s="596">
        <f>-'5C1J_Jeff Chamber'!$R29</f>
        <v>-5491</v>
      </c>
      <c r="O29" s="596">
        <f>-Placeholder_Tallulah!$R29</f>
        <v>0</v>
      </c>
      <c r="P29" s="596">
        <f>-'5C1M_GEO Mid'!$R29</f>
        <v>0</v>
      </c>
      <c r="Q29" s="596">
        <f>-'5C1N_Delta'!$R29</f>
        <v>-5491</v>
      </c>
      <c r="R29" s="596">
        <f>-'5C1O_Impact'!$R29</f>
        <v>0</v>
      </c>
      <c r="S29" s="596">
        <f>-'5C1P_Vision'!$R29</f>
        <v>0</v>
      </c>
      <c r="T29" s="596">
        <f>-'5C1Q_Advantage'!$R29</f>
        <v>-5491</v>
      </c>
      <c r="U29" s="596">
        <f>-'5C1R_Iberville'!$R29</f>
        <v>0</v>
      </c>
      <c r="V29" s="596">
        <f>-'5C1S_LC Col Prep'!$R29</f>
        <v>0</v>
      </c>
      <c r="W29" s="596">
        <f>-'5C1T_Northeast'!$R29</f>
        <v>0</v>
      </c>
      <c r="X29" s="596">
        <f>-'5C1U_Acadiana Ren'!$R29</f>
        <v>-399527</v>
      </c>
      <c r="Y29" s="596">
        <f>-'5C1V_Laf Ren'!$R29</f>
        <v>-14729</v>
      </c>
      <c r="Z29" s="596">
        <f>-'5C1W_Willow'!$R29</f>
        <v>-16474</v>
      </c>
      <c r="AA29" s="596">
        <f>-'5C1X_Tangi'!$R29</f>
        <v>0</v>
      </c>
      <c r="AB29" s="596">
        <f>-'5C1Y_GEO'!$R29</f>
        <v>0</v>
      </c>
      <c r="AC29" s="596">
        <f>-'5C1Z_Lincoln Prep'!$R29</f>
        <v>0</v>
      </c>
      <c r="AD29" s="596">
        <f>-'5C1AA_Laurel'!$R29</f>
        <v>0</v>
      </c>
      <c r="AE29" s="596">
        <f>-'5C1AB_Apex'!$R29</f>
        <v>0</v>
      </c>
      <c r="AF29" s="596">
        <f>-'5C1AC_Smothers'!$R29</f>
        <v>0</v>
      </c>
      <c r="AG29" s="596">
        <f>-'5C1AD_Greater'!$R29</f>
        <v>0</v>
      </c>
      <c r="AH29" s="596">
        <f>-'5C1AE_Noble Minds'!$R29</f>
        <v>0</v>
      </c>
      <c r="AI29" s="596">
        <f>-'5C1AF_JCFA-Laf'!$R29</f>
        <v>-5491</v>
      </c>
      <c r="AJ29" s="596">
        <f>-'5C1AG_Collegiate'!$R29</f>
        <v>0</v>
      </c>
      <c r="AK29" s="596">
        <f>-'5C1AH_BRUP'!$R29</f>
        <v>0</v>
      </c>
      <c r="AL29" s="596">
        <f>-('5C2_LAVCA'!$R29+'5C2_LAVCA'!$S29)</f>
        <v>-83446</v>
      </c>
      <c r="AM29" s="596">
        <f>-('5C3_UnvView'!$R29+'5C3_UnvView'!$S29)</f>
        <v>-201196</v>
      </c>
      <c r="AN29" s="597">
        <f t="shared" si="2"/>
        <v>-746574</v>
      </c>
      <c r="AO29" s="597">
        <f t="shared" si="3"/>
        <v>76926148</v>
      </c>
      <c r="AP29" s="597">
        <f>ROUND(AO29/'8_2.1.18 SIS'!C29,0)</f>
        <v>6114</v>
      </c>
      <c r="AQ29" s="598">
        <f>[1]Summary!M29</f>
        <v>29205</v>
      </c>
      <c r="AR29" s="596">
        <f t="shared" si="7"/>
        <v>29205</v>
      </c>
      <c r="AS29" s="596">
        <f t="shared" si="8"/>
        <v>0</v>
      </c>
      <c r="AT29" s="596">
        <f>'[2]Oct_MidYear Adj'!$J29</f>
        <v>-2201040</v>
      </c>
      <c r="AU29" s="596">
        <f>'[2]Feb_MidYear Adj'!$J29</f>
        <v>-360726</v>
      </c>
      <c r="AV29" s="598">
        <f t="shared" si="9"/>
        <v>-2561766</v>
      </c>
      <c r="AW29" s="597">
        <f t="shared" si="10"/>
        <v>74393587</v>
      </c>
      <c r="AX29" s="596">
        <f>'4_Level 4'!E29</f>
        <v>273000</v>
      </c>
      <c r="AY29" s="596">
        <f>'4_Level 4'!Q29</f>
        <v>320547</v>
      </c>
      <c r="AZ29" s="597">
        <f t="shared" si="4"/>
        <v>74987134</v>
      </c>
      <c r="BA29" s="596">
        <f>'[3]2_State Distrib and Adjs'!$BD29+'[4]2_State Distrib and Adjs'!$BD29+('[5]2_State Distrib and Adjs'!$BC29*4)+('[6]2_State Distrib and Adjs'!$BC29*2)</f>
        <v>51674721</v>
      </c>
      <c r="BB29" s="596">
        <f t="shared" si="11"/>
        <v>23312413</v>
      </c>
      <c r="BC29" s="596">
        <f t="shared" si="5"/>
        <v>5828103</v>
      </c>
      <c r="BD29" s="596">
        <f>'4_Level 4'!J29</f>
        <v>36000</v>
      </c>
      <c r="BE29" s="596">
        <f>'4_Level 4'!L29</f>
        <v>299166</v>
      </c>
      <c r="BF29" s="596">
        <f>'4_Level 4'!M29</f>
        <v>234747</v>
      </c>
      <c r="BG29" s="597">
        <f t="shared" si="6"/>
        <v>75557047</v>
      </c>
    </row>
    <row r="30" spans="1:59" ht="15.6" customHeight="1" x14ac:dyDescent="0.2">
      <c r="A30" s="594">
        <v>24</v>
      </c>
      <c r="B30" s="595" t="s">
        <v>30</v>
      </c>
      <c r="C30" s="596">
        <f>'3_Levels 1&amp;2'!AP30</f>
        <v>13467010</v>
      </c>
      <c r="D30" s="596">
        <v>0</v>
      </c>
      <c r="E30" s="596">
        <f>-'5C1A_Madison'!$R30</f>
        <v>-5353</v>
      </c>
      <c r="F30" s="596">
        <f>-'5C1B_DArbonne'!$R30</f>
        <v>0</v>
      </c>
      <c r="G30" s="596">
        <f>-'5C1C_Intl High'!$R30</f>
        <v>0</v>
      </c>
      <c r="H30" s="596">
        <f>-'5C1D_NOMMA'!$R30</f>
        <v>0</v>
      </c>
      <c r="I30" s="596">
        <f>-'5C1E_LFNO'!$R30</f>
        <v>0</v>
      </c>
      <c r="J30" s="596">
        <f>-'5C1F_L.C. Charter'!$R30</f>
        <v>0</v>
      </c>
      <c r="K30" s="596">
        <f>-'5C1G_JS Clark'!$R30</f>
        <v>0</v>
      </c>
      <c r="L30" s="596">
        <f>-'5C1H_Southwest'!$R30</f>
        <v>0</v>
      </c>
      <c r="M30" s="596">
        <f>-'5C1I_LA Key'!$R30</f>
        <v>-50153</v>
      </c>
      <c r="N30" s="596">
        <f>-'5C1J_Jeff Chamber'!$R30</f>
        <v>0</v>
      </c>
      <c r="O30" s="596">
        <f>-Placeholder_Tallulah!$R30</f>
        <v>0</v>
      </c>
      <c r="P30" s="596">
        <f>-'5C1M_GEO Mid'!$R30</f>
        <v>0</v>
      </c>
      <c r="Q30" s="596">
        <f>-'5C1N_Delta'!$R30</f>
        <v>0</v>
      </c>
      <c r="R30" s="596">
        <f>-'5C1O_Impact'!$R30</f>
        <v>0</v>
      </c>
      <c r="S30" s="596">
        <f>-'5C1P_Vision'!$R30</f>
        <v>0</v>
      </c>
      <c r="T30" s="596">
        <f>-'5C1Q_Advantage'!$R30</f>
        <v>-2612</v>
      </c>
      <c r="U30" s="596">
        <f>-'5C1R_Iberville'!$R30</f>
        <v>-517067</v>
      </c>
      <c r="V30" s="596">
        <f>-'5C1S_LC Col Prep'!$R30</f>
        <v>0</v>
      </c>
      <c r="W30" s="596">
        <f>-'5C1T_Northeast'!$R30</f>
        <v>0</v>
      </c>
      <c r="X30" s="596">
        <f>-'5C1U_Acadiana Ren'!$R30</f>
        <v>0</v>
      </c>
      <c r="Y30" s="596">
        <f>-'5C1V_Laf Ren'!$R30</f>
        <v>0</v>
      </c>
      <c r="Z30" s="596">
        <f>-'5C1W_Willow'!$R30</f>
        <v>0</v>
      </c>
      <c r="AA30" s="596">
        <f>-'5C1X_Tangi'!$R30</f>
        <v>0</v>
      </c>
      <c r="AB30" s="596">
        <f>-'5C1Y_GEO'!$R30</f>
        <v>0</v>
      </c>
      <c r="AC30" s="596">
        <f>-'5C1Z_Lincoln Prep'!$R30</f>
        <v>0</v>
      </c>
      <c r="AD30" s="596">
        <f>-'5C1AA_Laurel'!$R30</f>
        <v>0</v>
      </c>
      <c r="AE30" s="596">
        <f>-'5C1AB_Apex'!$R30</f>
        <v>0</v>
      </c>
      <c r="AF30" s="596">
        <f>-'5C1AC_Smothers'!$R30</f>
        <v>0</v>
      </c>
      <c r="AG30" s="596">
        <f>-'5C1AD_Greater'!$R30</f>
        <v>0</v>
      </c>
      <c r="AH30" s="596">
        <f>-'5C1AE_Noble Minds'!$R30</f>
        <v>0</v>
      </c>
      <c r="AI30" s="596">
        <f>-'5C1AF_JCFA-Laf'!$R30</f>
        <v>0</v>
      </c>
      <c r="AJ30" s="596">
        <f>-'5C1AG_Collegiate'!$R30</f>
        <v>0</v>
      </c>
      <c r="AK30" s="596">
        <f>-'5C1AH_BRUP'!$R30</f>
        <v>0</v>
      </c>
      <c r="AL30" s="596">
        <f>-('5C2_LAVCA'!$R30+'5C2_LAVCA'!$S30)</f>
        <v>-27558</v>
      </c>
      <c r="AM30" s="596">
        <f>-('5C3_UnvView'!$R30+'5C3_UnvView'!$S30)</f>
        <v>-24710</v>
      </c>
      <c r="AN30" s="597">
        <f t="shared" si="2"/>
        <v>-627453</v>
      </c>
      <c r="AO30" s="597">
        <f t="shared" si="3"/>
        <v>12839557</v>
      </c>
      <c r="AP30" s="597">
        <f>ROUND(AO30/'8_2.1.18 SIS'!C30,0)</f>
        <v>2857</v>
      </c>
      <c r="AQ30" s="598">
        <f>[1]Summary!M30</f>
        <v>16238</v>
      </c>
      <c r="AR30" s="596">
        <f t="shared" si="7"/>
        <v>16238</v>
      </c>
      <c r="AS30" s="596">
        <f t="shared" si="8"/>
        <v>0</v>
      </c>
      <c r="AT30" s="596">
        <f>'[2]Oct_MidYear Adj'!$J30</f>
        <v>-337126</v>
      </c>
      <c r="AU30" s="596">
        <f>'[2]Feb_MidYear Adj'!$J30</f>
        <v>-87139</v>
      </c>
      <c r="AV30" s="598">
        <f t="shared" si="9"/>
        <v>-424265</v>
      </c>
      <c r="AW30" s="597">
        <f t="shared" si="10"/>
        <v>12431530</v>
      </c>
      <c r="AX30" s="596">
        <f>'4_Level 4'!E30</f>
        <v>0</v>
      </c>
      <c r="AY30" s="596">
        <f>'4_Level 4'!Q30</f>
        <v>119416</v>
      </c>
      <c r="AZ30" s="597">
        <f t="shared" si="4"/>
        <v>12550946</v>
      </c>
      <c r="BA30" s="596">
        <f>'[3]2_State Distrib and Adjs'!$BD30+'[4]2_State Distrib and Adjs'!$BD30+('[5]2_State Distrib and Adjs'!$BC30*4)+('[6]2_State Distrib and Adjs'!$BC30*2)</f>
        <v>8650471</v>
      </c>
      <c r="BB30" s="596">
        <f t="shared" si="11"/>
        <v>3900475</v>
      </c>
      <c r="BC30" s="596">
        <f t="shared" si="5"/>
        <v>975119</v>
      </c>
      <c r="BD30" s="596">
        <f>'4_Level 4'!J30</f>
        <v>0</v>
      </c>
      <c r="BE30" s="596">
        <f>'4_Level 4'!L30</f>
        <v>78778</v>
      </c>
      <c r="BF30" s="596">
        <f>'4_Level 4'!M30</f>
        <v>106126</v>
      </c>
      <c r="BG30" s="597">
        <f t="shared" si="6"/>
        <v>12735850</v>
      </c>
    </row>
    <row r="31" spans="1:59" ht="15.6" customHeight="1" x14ac:dyDescent="0.2">
      <c r="A31" s="599">
        <v>25</v>
      </c>
      <c r="B31" s="600" t="s">
        <v>31</v>
      </c>
      <c r="C31" s="601">
        <f>'3_Levels 1&amp;2'!AP31</f>
        <v>11810027</v>
      </c>
      <c r="D31" s="601">
        <v>0</v>
      </c>
      <c r="E31" s="601">
        <f>-'5C1A_Madison'!$R31</f>
        <v>0</v>
      </c>
      <c r="F31" s="601">
        <f>-'5C1B_DArbonne'!$R31</f>
        <v>0</v>
      </c>
      <c r="G31" s="601">
        <f>-'5C1C_Intl High'!$R31</f>
        <v>0</v>
      </c>
      <c r="H31" s="601">
        <f>-'5C1D_NOMMA'!$R31</f>
        <v>0</v>
      </c>
      <c r="I31" s="601">
        <f>-'5C1E_LFNO'!$R31</f>
        <v>0</v>
      </c>
      <c r="J31" s="601">
        <f>-'5C1F_L.C. Charter'!$R31</f>
        <v>0</v>
      </c>
      <c r="K31" s="601">
        <f>-'5C1G_JS Clark'!$R31</f>
        <v>0</v>
      </c>
      <c r="L31" s="601">
        <f>-'5C1H_Southwest'!$R31</f>
        <v>0</v>
      </c>
      <c r="M31" s="601">
        <f>-'5C1I_LA Key'!$R31</f>
        <v>0</v>
      </c>
      <c r="N31" s="601">
        <f>-'5C1J_Jeff Chamber'!$R31</f>
        <v>0</v>
      </c>
      <c r="O31" s="601">
        <f>-Placeholder_Tallulah!$R31</f>
        <v>0</v>
      </c>
      <c r="P31" s="601">
        <f>-'5C1M_GEO Mid'!$R31</f>
        <v>0</v>
      </c>
      <c r="Q31" s="601">
        <f>-'5C1N_Delta'!$R31</f>
        <v>0</v>
      </c>
      <c r="R31" s="601">
        <f>-'5C1O_Impact'!$R31</f>
        <v>0</v>
      </c>
      <c r="S31" s="601">
        <f>-'5C1P_Vision'!$R31</f>
        <v>0</v>
      </c>
      <c r="T31" s="601">
        <f>-'5C1Q_Advantage'!$R31</f>
        <v>0</v>
      </c>
      <c r="U31" s="601">
        <f>-'5C1R_Iberville'!$R31</f>
        <v>0</v>
      </c>
      <c r="V31" s="601">
        <f>-'5C1S_LC Col Prep'!$R31</f>
        <v>0</v>
      </c>
      <c r="W31" s="601">
        <f>-'5C1T_Northeast'!$R31</f>
        <v>0</v>
      </c>
      <c r="X31" s="601">
        <f>-'5C1U_Acadiana Ren'!$R31</f>
        <v>0</v>
      </c>
      <c r="Y31" s="601">
        <f>-'5C1V_Laf Ren'!$R31</f>
        <v>0</v>
      </c>
      <c r="Z31" s="601">
        <f>-'5C1W_Willow'!$R31</f>
        <v>0</v>
      </c>
      <c r="AA31" s="601">
        <f>-'5C1X_Tangi'!$R31</f>
        <v>0</v>
      </c>
      <c r="AB31" s="601">
        <f>-'5C1Y_GEO'!$R31</f>
        <v>0</v>
      </c>
      <c r="AC31" s="601">
        <f>-'5C1Z_Lincoln Prep'!$R31</f>
        <v>-81907</v>
      </c>
      <c r="AD31" s="601">
        <f>-'5C1AA_Laurel'!$R31</f>
        <v>0</v>
      </c>
      <c r="AE31" s="601">
        <f>-'5C1AB_Apex'!$R31</f>
        <v>0</v>
      </c>
      <c r="AF31" s="601">
        <f>-'5C1AC_Smothers'!$R31</f>
        <v>0</v>
      </c>
      <c r="AG31" s="601">
        <f>-'5C1AD_Greater'!$R31</f>
        <v>0</v>
      </c>
      <c r="AH31" s="999">
        <f>-'5C1AE_Noble Minds'!$R31</f>
        <v>0</v>
      </c>
      <c r="AI31" s="999">
        <f>-'5C1AF_JCFA-Laf'!$R31</f>
        <v>0</v>
      </c>
      <c r="AJ31" s="999">
        <f>-'5C1AG_Collegiate'!$R31</f>
        <v>0</v>
      </c>
      <c r="AK31" s="601">
        <f>-'5C1AH_BRUP'!$R31</f>
        <v>0</v>
      </c>
      <c r="AL31" s="601">
        <f>-('5C2_LAVCA'!$R31+'5C2_LAVCA'!$S31)</f>
        <v>-44896</v>
      </c>
      <c r="AM31" s="601">
        <f>-('5C3_UnvView'!$R31+'5C3_UnvView'!$S31)</f>
        <v>-18140</v>
      </c>
      <c r="AN31" s="602">
        <f t="shared" si="2"/>
        <v>-144943</v>
      </c>
      <c r="AO31" s="602">
        <f t="shared" si="3"/>
        <v>11665084</v>
      </c>
      <c r="AP31" s="602">
        <f>ROUND(AO31/'8_2.1.18 SIS'!C31,0)</f>
        <v>5278</v>
      </c>
      <c r="AQ31" s="603">
        <f>[1]Summary!M31</f>
        <v>4820</v>
      </c>
      <c r="AR31" s="601">
        <f t="shared" si="7"/>
        <v>4820</v>
      </c>
      <c r="AS31" s="601">
        <f t="shared" si="8"/>
        <v>0</v>
      </c>
      <c r="AT31" s="601">
        <f>'[2]Oct_MidYear Adj'!$J31</f>
        <v>-36946</v>
      </c>
      <c r="AU31" s="601">
        <f>'[2]Feb_MidYear Adj'!$J31</f>
        <v>26390</v>
      </c>
      <c r="AV31" s="603">
        <f t="shared" si="9"/>
        <v>-10556</v>
      </c>
      <c r="AW31" s="602">
        <f t="shared" si="10"/>
        <v>11659348</v>
      </c>
      <c r="AX31" s="601">
        <f>'4_Level 4'!E31</f>
        <v>0</v>
      </c>
      <c r="AY31" s="601">
        <f>'4_Level 4'!Q31</f>
        <v>56935</v>
      </c>
      <c r="AZ31" s="602">
        <f t="shared" si="4"/>
        <v>11716283</v>
      </c>
      <c r="BA31" s="601">
        <f>'[3]2_State Distrib and Adjs'!$BD31+'[4]2_State Distrib and Adjs'!$BD31+('[5]2_State Distrib and Adjs'!$BC31*4)+('[6]2_State Distrib and Adjs'!$BC31*2)</f>
        <v>7816410</v>
      </c>
      <c r="BB31" s="601">
        <f t="shared" si="11"/>
        <v>3899873</v>
      </c>
      <c r="BC31" s="601">
        <f t="shared" si="5"/>
        <v>974968</v>
      </c>
      <c r="BD31" s="601">
        <f>'4_Level 4'!J31</f>
        <v>0</v>
      </c>
      <c r="BE31" s="601">
        <f>'4_Level 4'!L31</f>
        <v>80920</v>
      </c>
      <c r="BF31" s="601">
        <f>'4_Level 4'!M31</f>
        <v>0</v>
      </c>
      <c r="BG31" s="602">
        <f t="shared" si="6"/>
        <v>11797203</v>
      </c>
    </row>
    <row r="32" spans="1:59" ht="15.6" customHeight="1" x14ac:dyDescent="0.2">
      <c r="A32" s="592">
        <v>26</v>
      </c>
      <c r="B32" s="593" t="s">
        <v>32</v>
      </c>
      <c r="C32" s="212">
        <f>'3_Levels 1&amp;2'!AP32</f>
        <v>228111839</v>
      </c>
      <c r="D32" s="212">
        <v>0</v>
      </c>
      <c r="E32" s="212">
        <f>-'5C1A_Madison'!$R32</f>
        <v>0</v>
      </c>
      <c r="F32" s="212">
        <f>-'5C1B_DArbonne'!$R32</f>
        <v>0</v>
      </c>
      <c r="G32" s="212">
        <f>-'5C1C_Intl High'!$R32</f>
        <v>-251625</v>
      </c>
      <c r="H32" s="212">
        <f>-'5C1D_NOMMA'!$R32</f>
        <v>-2131545</v>
      </c>
      <c r="I32" s="212">
        <f>-'5C1E_LFNO'!$R32</f>
        <v>-871003</v>
      </c>
      <c r="J32" s="212">
        <f>-'5C1F_L.C. Charter'!$R32</f>
        <v>0</v>
      </c>
      <c r="K32" s="212">
        <f>-'5C1G_JS Clark'!$R32</f>
        <v>0</v>
      </c>
      <c r="L32" s="212">
        <f>-'5C1H_Southwest'!$R32</f>
        <v>0</v>
      </c>
      <c r="M32" s="212">
        <f>-'5C1I_LA Key'!$R32</f>
        <v>0</v>
      </c>
      <c r="N32" s="212">
        <f>-'5C1J_Jeff Chamber'!$R32</f>
        <v>-898376</v>
      </c>
      <c r="O32" s="212">
        <f>-Placeholder_Tallulah!$R32</f>
        <v>0</v>
      </c>
      <c r="P32" s="212">
        <f>-'5C1M_GEO Mid'!$R32</f>
        <v>0</v>
      </c>
      <c r="Q32" s="212">
        <f>-'5C1N_Delta'!$R32</f>
        <v>0</v>
      </c>
      <c r="R32" s="212">
        <f>-'5C1O_Impact'!$R32</f>
        <v>0</v>
      </c>
      <c r="S32" s="212">
        <f>-'5C1P_Vision'!$R32</f>
        <v>0</v>
      </c>
      <c r="T32" s="212">
        <f>-'5C1Q_Advantage'!$R32</f>
        <v>0</v>
      </c>
      <c r="U32" s="212">
        <f>-'5C1R_Iberville'!$R32</f>
        <v>0</v>
      </c>
      <c r="V32" s="212">
        <f>-'5C1S_LC Col Prep'!$R32</f>
        <v>0</v>
      </c>
      <c r="W32" s="212">
        <f>-'5C1T_Northeast'!$R32</f>
        <v>0</v>
      </c>
      <c r="X32" s="212">
        <f>-'5C1U_Acadiana Ren'!$R32</f>
        <v>0</v>
      </c>
      <c r="Y32" s="212">
        <f>-'5C1V_Laf Ren'!$R32</f>
        <v>0</v>
      </c>
      <c r="Z32" s="212">
        <f>-'5C1W_Willow'!$R32</f>
        <v>0</v>
      </c>
      <c r="AA32" s="212">
        <f>-'5C1X_Tangi'!$R32</f>
        <v>0</v>
      </c>
      <c r="AB32" s="212">
        <f>-'5C1Y_GEO'!$R32</f>
        <v>0</v>
      </c>
      <c r="AC32" s="212">
        <f>-'5C1Z_Lincoln Prep'!$R32</f>
        <v>0</v>
      </c>
      <c r="AD32" s="212">
        <f>-'5C1AA_Laurel'!$R32</f>
        <v>0</v>
      </c>
      <c r="AE32" s="212">
        <f>-'5C1AB_Apex'!$R32</f>
        <v>0</v>
      </c>
      <c r="AF32" s="212">
        <f>-'5C1AC_Smothers'!$R32</f>
        <v>-1414589</v>
      </c>
      <c r="AG32" s="212">
        <f>-'5C1AD_Greater'!$R32</f>
        <v>0</v>
      </c>
      <c r="AH32" s="212">
        <f>-'5C1AE_Noble Minds'!$R32</f>
        <v>-23906</v>
      </c>
      <c r="AI32" s="212">
        <f>-'5C1AF_JCFA-Laf'!$R32</f>
        <v>0</v>
      </c>
      <c r="AJ32" s="212">
        <f>-'5C1AG_Collegiate'!$R32</f>
        <v>0</v>
      </c>
      <c r="AK32" s="212">
        <f>-'5C1AH_BRUP'!$R32</f>
        <v>0</v>
      </c>
      <c r="AL32" s="212">
        <f>-('5C2_LAVCA'!$R32+'5C2_LAVCA'!$S32)</f>
        <v>-864693</v>
      </c>
      <c r="AM32" s="212">
        <f>-('5C3_UnvView'!$R32+'5C3_UnvView'!$S32)</f>
        <v>-762253</v>
      </c>
      <c r="AN32" s="211">
        <f t="shared" si="2"/>
        <v>-7217990</v>
      </c>
      <c r="AO32" s="211">
        <f t="shared" si="3"/>
        <v>220893849</v>
      </c>
      <c r="AP32" s="211">
        <f>ROUND(AO32/'8_2.1.18 SIS'!C32,0)</f>
        <v>4676</v>
      </c>
      <c r="AQ32" s="213">
        <f>[1]Summary!M32</f>
        <v>365794</v>
      </c>
      <c r="AR32" s="212">
        <f t="shared" si="7"/>
        <v>365794</v>
      </c>
      <c r="AS32" s="212">
        <f t="shared" si="8"/>
        <v>0</v>
      </c>
      <c r="AT32" s="212">
        <f>'[2]Oct_MidYear Adj'!$J32</f>
        <v>-1239140</v>
      </c>
      <c r="AU32" s="212">
        <f>'[2]Feb_MidYear Adj'!$J32</f>
        <v>-135604</v>
      </c>
      <c r="AV32" s="213">
        <f t="shared" si="9"/>
        <v>-1374744</v>
      </c>
      <c r="AW32" s="211">
        <f t="shared" si="10"/>
        <v>219884899</v>
      </c>
      <c r="AX32" s="212">
        <f>'4_Level 4'!E32</f>
        <v>315000</v>
      </c>
      <c r="AY32" s="212">
        <f>'4_Level 4'!Q32</f>
        <v>1155751</v>
      </c>
      <c r="AZ32" s="211">
        <f t="shared" si="4"/>
        <v>221355650</v>
      </c>
      <c r="BA32" s="212">
        <f>'[3]2_State Distrib and Adjs'!$BD32+'[4]2_State Distrib and Adjs'!$BD32+('[5]2_State Distrib and Adjs'!$BC32*4)+('[6]2_State Distrib and Adjs'!$BC32*2)</f>
        <v>148297610</v>
      </c>
      <c r="BB32" s="212">
        <f t="shared" si="11"/>
        <v>73058040</v>
      </c>
      <c r="BC32" s="212">
        <f t="shared" si="5"/>
        <v>18264510</v>
      </c>
      <c r="BD32" s="212">
        <f>'4_Level 4'!J32</f>
        <v>54000</v>
      </c>
      <c r="BE32" s="212">
        <f>'4_Level 4'!L32</f>
        <v>603568</v>
      </c>
      <c r="BF32" s="212">
        <f>'4_Level 4'!M32</f>
        <v>248085</v>
      </c>
      <c r="BG32" s="211">
        <f t="shared" si="6"/>
        <v>222261303</v>
      </c>
    </row>
    <row r="33" spans="1:59" ht="15.6" customHeight="1" x14ac:dyDescent="0.2">
      <c r="A33" s="594">
        <v>27</v>
      </c>
      <c r="B33" s="595" t="s">
        <v>33</v>
      </c>
      <c r="C33" s="596">
        <f>'3_Levels 1&amp;2'!AP33</f>
        <v>37570335</v>
      </c>
      <c r="D33" s="596">
        <v>0</v>
      </c>
      <c r="E33" s="596">
        <f>-'5C1A_Madison'!$R33</f>
        <v>0</v>
      </c>
      <c r="F33" s="596">
        <f>-'5C1B_DArbonne'!$R33</f>
        <v>0</v>
      </c>
      <c r="G33" s="596">
        <f>-'5C1C_Intl High'!$R33</f>
        <v>0</v>
      </c>
      <c r="H33" s="596">
        <f>-'5C1D_NOMMA'!$R33</f>
        <v>0</v>
      </c>
      <c r="I33" s="596">
        <f>-'5C1E_LFNO'!$R33</f>
        <v>0</v>
      </c>
      <c r="J33" s="596">
        <f>-'5C1F_L.C. Charter'!$R33</f>
        <v>-17748</v>
      </c>
      <c r="K33" s="596">
        <f>-'5C1G_JS Clark'!$R33</f>
        <v>0</v>
      </c>
      <c r="L33" s="596">
        <f>-'5C1H_Southwest'!$R33</f>
        <v>0</v>
      </c>
      <c r="M33" s="596">
        <f>-'5C1I_LA Key'!$R33</f>
        <v>0</v>
      </c>
      <c r="N33" s="596">
        <f>-'5C1J_Jeff Chamber'!$R33</f>
        <v>0</v>
      </c>
      <c r="O33" s="596">
        <f>-Placeholder_Tallulah!$R33</f>
        <v>0</v>
      </c>
      <c r="P33" s="596">
        <f>-'5C1M_GEO Mid'!$R33</f>
        <v>0</v>
      </c>
      <c r="Q33" s="596">
        <f>-'5C1N_Delta'!$R33</f>
        <v>0</v>
      </c>
      <c r="R33" s="596">
        <f>-'5C1O_Impact'!$R33</f>
        <v>0</v>
      </c>
      <c r="S33" s="596">
        <f>-'5C1P_Vision'!$R33</f>
        <v>0</v>
      </c>
      <c r="T33" s="596">
        <f>-'5C1Q_Advantage'!$R33</f>
        <v>0</v>
      </c>
      <c r="U33" s="596">
        <f>-'5C1R_Iberville'!$R33</f>
        <v>0</v>
      </c>
      <c r="V33" s="596">
        <f>-'5C1S_LC Col Prep'!$R33</f>
        <v>-5916</v>
      </c>
      <c r="W33" s="596">
        <f>-'5C1T_Northeast'!$R33</f>
        <v>0</v>
      </c>
      <c r="X33" s="596">
        <f>-'5C1U_Acadiana Ren'!$R33</f>
        <v>0</v>
      </c>
      <c r="Y33" s="596">
        <f>-'5C1V_Laf Ren'!$R33</f>
        <v>0</v>
      </c>
      <c r="Z33" s="596">
        <f>-'5C1W_Willow'!$R33</f>
        <v>0</v>
      </c>
      <c r="AA33" s="596">
        <f>-'5C1X_Tangi'!$R33</f>
        <v>0</v>
      </c>
      <c r="AB33" s="596">
        <f>-'5C1Y_GEO'!$R33</f>
        <v>0</v>
      </c>
      <c r="AC33" s="596">
        <f>-'5C1Z_Lincoln Prep'!$R33</f>
        <v>0</v>
      </c>
      <c r="AD33" s="596">
        <f>-'5C1AA_Laurel'!$R33</f>
        <v>0</v>
      </c>
      <c r="AE33" s="596">
        <f>-'5C1AB_Apex'!$R33</f>
        <v>0</v>
      </c>
      <c r="AF33" s="596">
        <f>-'5C1AC_Smothers'!$R33</f>
        <v>0</v>
      </c>
      <c r="AG33" s="596">
        <f>-'5C1AD_Greater'!$R33</f>
        <v>0</v>
      </c>
      <c r="AH33" s="596">
        <f>-'5C1AE_Noble Minds'!$R33</f>
        <v>0</v>
      </c>
      <c r="AI33" s="596">
        <f>-'5C1AF_JCFA-Laf'!$R33</f>
        <v>0</v>
      </c>
      <c r="AJ33" s="596">
        <f>-'5C1AG_Collegiate'!$R33</f>
        <v>0</v>
      </c>
      <c r="AK33" s="596">
        <f>-'5C1AH_BRUP'!$R33</f>
        <v>0</v>
      </c>
      <c r="AL33" s="596">
        <f>-('5C2_LAVCA'!$R33+'5C2_LAVCA'!$S33)</f>
        <v>-86624</v>
      </c>
      <c r="AM33" s="596">
        <f>-('5C3_UnvView'!$R33+'5C3_UnvView'!$S33)</f>
        <v>-39037</v>
      </c>
      <c r="AN33" s="597">
        <f t="shared" si="2"/>
        <v>-149325</v>
      </c>
      <c r="AO33" s="597">
        <f t="shared" si="3"/>
        <v>37421010</v>
      </c>
      <c r="AP33" s="597">
        <f>ROUND(AO33/'8_2.1.18 SIS'!C33,0)</f>
        <v>6631</v>
      </c>
      <c r="AQ33" s="598">
        <f>[1]Summary!M33</f>
        <v>12948</v>
      </c>
      <c r="AR33" s="596">
        <f t="shared" si="7"/>
        <v>12948</v>
      </c>
      <c r="AS33" s="596">
        <f t="shared" si="8"/>
        <v>0</v>
      </c>
      <c r="AT33" s="596">
        <f>'[2]Oct_MidYear Adj'!$J33</f>
        <v>-888554</v>
      </c>
      <c r="AU33" s="596">
        <f>'[2]Feb_MidYear Adj'!$J33</f>
        <v>-13262</v>
      </c>
      <c r="AV33" s="598">
        <f t="shared" si="9"/>
        <v>-901816</v>
      </c>
      <c r="AW33" s="597">
        <f t="shared" si="10"/>
        <v>36532142</v>
      </c>
      <c r="AX33" s="596">
        <f>'4_Level 4'!E33</f>
        <v>0</v>
      </c>
      <c r="AY33" s="596">
        <f>'4_Level 4'!Q33</f>
        <v>150804</v>
      </c>
      <c r="AZ33" s="597">
        <f t="shared" si="4"/>
        <v>36682946</v>
      </c>
      <c r="BA33" s="596">
        <f>'[3]2_State Distrib and Adjs'!$BD33+'[4]2_State Distrib and Adjs'!$BD33+('[5]2_State Distrib and Adjs'!$BC33*4)+('[6]2_State Distrib and Adjs'!$BC33*2)</f>
        <v>25053113</v>
      </c>
      <c r="BB33" s="596">
        <f t="shared" si="11"/>
        <v>11629833</v>
      </c>
      <c r="BC33" s="596">
        <f t="shared" si="5"/>
        <v>2907458</v>
      </c>
      <c r="BD33" s="596">
        <f>'4_Level 4'!J33</f>
        <v>0</v>
      </c>
      <c r="BE33" s="596">
        <f>'4_Level 4'!L33</f>
        <v>125069</v>
      </c>
      <c r="BF33" s="596">
        <f>'4_Level 4'!M33</f>
        <v>0</v>
      </c>
      <c r="BG33" s="597">
        <f t="shared" si="6"/>
        <v>36808015</v>
      </c>
    </row>
    <row r="34" spans="1:59" ht="15.6" customHeight="1" x14ac:dyDescent="0.2">
      <c r="A34" s="594">
        <v>28</v>
      </c>
      <c r="B34" s="595" t="s">
        <v>34</v>
      </c>
      <c r="C34" s="596">
        <f>'3_Levels 1&amp;2'!AP34</f>
        <v>131494121</v>
      </c>
      <c r="D34" s="596">
        <v>0</v>
      </c>
      <c r="E34" s="596">
        <f>-'5C1A_Madison'!$R34</f>
        <v>0</v>
      </c>
      <c r="F34" s="596">
        <f>-'5C1B_DArbonne'!$R34</f>
        <v>-3875</v>
      </c>
      <c r="G34" s="596">
        <f>-'5C1C_Intl High'!$R34</f>
        <v>0</v>
      </c>
      <c r="H34" s="596">
        <f>-'5C1D_NOMMA'!$R34</f>
        <v>0</v>
      </c>
      <c r="I34" s="596">
        <f>-'5C1E_LFNO'!$R34</f>
        <v>0</v>
      </c>
      <c r="J34" s="596">
        <f>-'5C1F_L.C. Charter'!$R34</f>
        <v>0</v>
      </c>
      <c r="K34" s="596">
        <f>-'5C1G_JS Clark'!$R34</f>
        <v>-7876</v>
      </c>
      <c r="L34" s="596">
        <f>-'5C1H_Southwest'!$R34</f>
        <v>-3875</v>
      </c>
      <c r="M34" s="596">
        <f>-'5C1I_LA Key'!$R34</f>
        <v>0</v>
      </c>
      <c r="N34" s="596">
        <f>-'5C1J_Jeff Chamber'!$R34</f>
        <v>0</v>
      </c>
      <c r="O34" s="596">
        <f>-Placeholder_Tallulah!$R34</f>
        <v>0</v>
      </c>
      <c r="P34" s="596">
        <f>-'5C1M_GEO Mid'!$R34</f>
        <v>0</v>
      </c>
      <c r="Q34" s="596">
        <f>-'5C1N_Delta'!$R34</f>
        <v>0</v>
      </c>
      <c r="R34" s="596">
        <f>-'5C1O_Impact'!$R34</f>
        <v>0</v>
      </c>
      <c r="S34" s="596">
        <f>-'5C1P_Vision'!$R34</f>
        <v>0</v>
      </c>
      <c r="T34" s="596">
        <f>-'5C1Q_Advantage'!$R34</f>
        <v>0</v>
      </c>
      <c r="U34" s="596">
        <f>-'5C1R_Iberville'!$R34</f>
        <v>0</v>
      </c>
      <c r="V34" s="596">
        <f>-'5C1S_LC Col Prep'!$R34</f>
        <v>0</v>
      </c>
      <c r="W34" s="596">
        <f>-'5C1T_Northeast'!$R34</f>
        <v>0</v>
      </c>
      <c r="X34" s="596">
        <f>-'5C1U_Acadiana Ren'!$R34</f>
        <v>-2835306</v>
      </c>
      <c r="Y34" s="596">
        <f>-'5C1V_Laf Ren'!$R34</f>
        <v>-2603285</v>
      </c>
      <c r="Z34" s="596">
        <f>-'5C1W_Willow'!$R34</f>
        <v>-1663754</v>
      </c>
      <c r="AA34" s="596">
        <f>-'5C1X_Tangi'!$R34</f>
        <v>0</v>
      </c>
      <c r="AB34" s="596">
        <f>-'5C1Y_GEO'!$R34</f>
        <v>0</v>
      </c>
      <c r="AC34" s="596">
        <f>-'5C1Z_Lincoln Prep'!$R34</f>
        <v>0</v>
      </c>
      <c r="AD34" s="596">
        <f>-'5C1AA_Laurel'!$R34</f>
        <v>0</v>
      </c>
      <c r="AE34" s="596">
        <f>-'5C1AB_Apex'!$R34</f>
        <v>0</v>
      </c>
      <c r="AF34" s="596">
        <f>-'5C1AC_Smothers'!$R34</f>
        <v>0</v>
      </c>
      <c r="AG34" s="596">
        <f>-'5C1AD_Greater'!$R34</f>
        <v>0</v>
      </c>
      <c r="AH34" s="596">
        <f>-'5C1AE_Noble Minds'!$R34</f>
        <v>0</v>
      </c>
      <c r="AI34" s="596">
        <f>-'5C1AF_JCFA-Laf'!$R34</f>
        <v>-220102</v>
      </c>
      <c r="AJ34" s="596">
        <f>-'5C1AG_Collegiate'!$R34</f>
        <v>0</v>
      </c>
      <c r="AK34" s="596">
        <f>-'5C1AH_BRUP'!$R34</f>
        <v>0</v>
      </c>
      <c r="AL34" s="596">
        <f>-('5C2_LAVCA'!$R34+'5C2_LAVCA'!$S34)</f>
        <v>-292962</v>
      </c>
      <c r="AM34" s="596">
        <f>-('5C3_UnvView'!$R34+'5C3_UnvView'!$S34)</f>
        <v>-469532</v>
      </c>
      <c r="AN34" s="597">
        <f t="shared" si="2"/>
        <v>-8100567</v>
      </c>
      <c r="AO34" s="597">
        <f t="shared" si="3"/>
        <v>123393554</v>
      </c>
      <c r="AP34" s="597">
        <f>ROUND(AO34/'8_2.1.18 SIS'!C34,0)</f>
        <v>4123</v>
      </c>
      <c r="AQ34" s="598">
        <f>[1]Summary!M34</f>
        <v>57564</v>
      </c>
      <c r="AR34" s="596">
        <f t="shared" si="7"/>
        <v>57564</v>
      </c>
      <c r="AS34" s="596">
        <f t="shared" si="8"/>
        <v>0</v>
      </c>
      <c r="AT34" s="596">
        <f>'[2]Oct_MidYear Adj'!$J34</f>
        <v>1393574</v>
      </c>
      <c r="AU34" s="596">
        <f>'[2]Feb_MidYear Adj'!$J34</f>
        <v>164920</v>
      </c>
      <c r="AV34" s="598">
        <f t="shared" si="9"/>
        <v>1558494</v>
      </c>
      <c r="AW34" s="597">
        <f t="shared" si="10"/>
        <v>125009612</v>
      </c>
      <c r="AX34" s="596">
        <f>'4_Level 4'!E34</f>
        <v>924000</v>
      </c>
      <c r="AY34" s="596">
        <f>'4_Level 4'!Q34</f>
        <v>783815</v>
      </c>
      <c r="AZ34" s="597">
        <f t="shared" si="4"/>
        <v>126717427</v>
      </c>
      <c r="BA34" s="596">
        <f>'[3]2_State Distrib and Adjs'!$BD34+'[4]2_State Distrib and Adjs'!$BD34+('[5]2_State Distrib and Adjs'!$BC34*4)+('[6]2_State Distrib and Adjs'!$BC34*2)</f>
        <v>83383290</v>
      </c>
      <c r="BB34" s="596">
        <f t="shared" si="11"/>
        <v>43334137</v>
      </c>
      <c r="BC34" s="596">
        <f t="shared" si="5"/>
        <v>10833534</v>
      </c>
      <c r="BD34" s="596">
        <f>'4_Level 4'!J34</f>
        <v>48000</v>
      </c>
      <c r="BE34" s="596">
        <f>'4_Level 4'!L34</f>
        <v>417928</v>
      </c>
      <c r="BF34" s="596">
        <f>'4_Level 4'!M34</f>
        <v>0</v>
      </c>
      <c r="BG34" s="597">
        <f t="shared" si="6"/>
        <v>127183355</v>
      </c>
    </row>
    <row r="35" spans="1:59" ht="15.6" customHeight="1" x14ac:dyDescent="0.2">
      <c r="A35" s="594">
        <v>29</v>
      </c>
      <c r="B35" s="595" t="s">
        <v>35</v>
      </c>
      <c r="C35" s="596">
        <f>'3_Levels 1&amp;2'!AP35</f>
        <v>69538502</v>
      </c>
      <c r="D35" s="596">
        <v>0</v>
      </c>
      <c r="E35" s="596">
        <f>-'5C1A_Madison'!$R35</f>
        <v>0</v>
      </c>
      <c r="F35" s="596">
        <f>-'5C1B_DArbonne'!$R35</f>
        <v>0</v>
      </c>
      <c r="G35" s="596">
        <f>-'5C1C_Intl High'!$R35</f>
        <v>0</v>
      </c>
      <c r="H35" s="596">
        <f>-'5C1D_NOMMA'!$R35</f>
        <v>0</v>
      </c>
      <c r="I35" s="596">
        <f>-'5C1E_LFNO'!$R35</f>
        <v>0</v>
      </c>
      <c r="J35" s="596">
        <f>-'5C1F_L.C. Charter'!$R35</f>
        <v>0</v>
      </c>
      <c r="K35" s="596">
        <f>-'5C1G_JS Clark'!$R35</f>
        <v>0</v>
      </c>
      <c r="L35" s="596">
        <f>-'5C1H_Southwest'!$R35</f>
        <v>0</v>
      </c>
      <c r="M35" s="596">
        <f>-'5C1I_LA Key'!$R35</f>
        <v>0</v>
      </c>
      <c r="N35" s="596">
        <f>-'5C1J_Jeff Chamber'!$R35</f>
        <v>0</v>
      </c>
      <c r="O35" s="596">
        <f>-Placeholder_Tallulah!$R35</f>
        <v>0</v>
      </c>
      <c r="P35" s="596">
        <f>-'5C1M_GEO Mid'!$R35</f>
        <v>0</v>
      </c>
      <c r="Q35" s="596">
        <f>-'5C1N_Delta'!$R35</f>
        <v>0</v>
      </c>
      <c r="R35" s="596">
        <f>-'5C1O_Impact'!$R35</f>
        <v>0</v>
      </c>
      <c r="S35" s="596">
        <f>-'5C1P_Vision'!$R35</f>
        <v>0</v>
      </c>
      <c r="T35" s="596">
        <f>-'5C1Q_Advantage'!$R35</f>
        <v>0</v>
      </c>
      <c r="U35" s="596">
        <f>-'5C1R_Iberville'!$R35</f>
        <v>0</v>
      </c>
      <c r="V35" s="596">
        <f>-'5C1S_LC Col Prep'!$R35</f>
        <v>0</v>
      </c>
      <c r="W35" s="596">
        <f>-'5C1T_Northeast'!$R35</f>
        <v>-8458</v>
      </c>
      <c r="X35" s="596">
        <f>-'5C1U_Acadiana Ren'!$R35</f>
        <v>0</v>
      </c>
      <c r="Y35" s="596">
        <f>-'5C1V_Laf Ren'!$R35</f>
        <v>0</v>
      </c>
      <c r="Z35" s="596">
        <f>-'5C1W_Willow'!$R35</f>
        <v>0</v>
      </c>
      <c r="AA35" s="596">
        <f>-'5C1X_Tangi'!$R35</f>
        <v>0</v>
      </c>
      <c r="AB35" s="596">
        <f>-'5C1Y_GEO'!$R35</f>
        <v>0</v>
      </c>
      <c r="AC35" s="596">
        <f>-'5C1Z_Lincoln Prep'!$R35</f>
        <v>0</v>
      </c>
      <c r="AD35" s="596">
        <f>-'5C1AA_Laurel'!$R35</f>
        <v>0</v>
      </c>
      <c r="AE35" s="596">
        <f>-'5C1AB_Apex'!$R35</f>
        <v>0</v>
      </c>
      <c r="AF35" s="596">
        <f>-'5C1AC_Smothers'!$R35</f>
        <v>0</v>
      </c>
      <c r="AG35" s="596">
        <f>-'5C1AD_Greater'!$R35</f>
        <v>-4674</v>
      </c>
      <c r="AH35" s="596">
        <f>-'5C1AE_Noble Minds'!$R35</f>
        <v>0</v>
      </c>
      <c r="AI35" s="596">
        <f>-'5C1AF_JCFA-Laf'!$R35</f>
        <v>0</v>
      </c>
      <c r="AJ35" s="596">
        <f>-'5C1AG_Collegiate'!$R35</f>
        <v>0</v>
      </c>
      <c r="AK35" s="596">
        <f>-'5C1AH_BRUP'!$R35</f>
        <v>0</v>
      </c>
      <c r="AL35" s="596">
        <f>-('5C2_LAVCA'!$R35+'5C2_LAVCA'!$S35)</f>
        <v>-180238</v>
      </c>
      <c r="AM35" s="596">
        <f>-('5C3_UnvView'!$R35+'5C3_UnvView'!$S35)</f>
        <v>-367849</v>
      </c>
      <c r="AN35" s="597">
        <f t="shared" si="2"/>
        <v>-561219</v>
      </c>
      <c r="AO35" s="597">
        <f t="shared" si="3"/>
        <v>68977283</v>
      </c>
      <c r="AP35" s="597">
        <f>ROUND(AO35/'8_2.1.18 SIS'!C35,0)</f>
        <v>4955</v>
      </c>
      <c r="AQ35" s="598">
        <f>[1]Summary!M35</f>
        <v>-3575</v>
      </c>
      <c r="AR35" s="596">
        <f t="shared" si="7"/>
        <v>0</v>
      </c>
      <c r="AS35" s="596">
        <f t="shared" si="8"/>
        <v>-3575</v>
      </c>
      <c r="AT35" s="596">
        <f>'[2]Oct_MidYear Adj'!$J35</f>
        <v>-312165</v>
      </c>
      <c r="AU35" s="596">
        <f>'[2]Feb_MidYear Adj'!$J35</f>
        <v>-121398</v>
      </c>
      <c r="AV35" s="598">
        <f t="shared" si="9"/>
        <v>-433563</v>
      </c>
      <c r="AW35" s="597">
        <f t="shared" si="10"/>
        <v>68540145</v>
      </c>
      <c r="AX35" s="596">
        <f>'4_Level 4'!E35</f>
        <v>336000</v>
      </c>
      <c r="AY35" s="596">
        <f>'4_Level 4'!Q35</f>
        <v>357009</v>
      </c>
      <c r="AZ35" s="597">
        <f t="shared" si="4"/>
        <v>69233154</v>
      </c>
      <c r="BA35" s="596">
        <f>'[3]2_State Distrib and Adjs'!$BD35+'[4]2_State Distrib and Adjs'!$BD35+('[5]2_State Distrib and Adjs'!$BC35*4)+('[6]2_State Distrib and Adjs'!$BC35*2)</f>
        <v>46453200</v>
      </c>
      <c r="BB35" s="596">
        <f t="shared" si="11"/>
        <v>22779954</v>
      </c>
      <c r="BC35" s="596">
        <f t="shared" si="5"/>
        <v>5694989</v>
      </c>
      <c r="BD35" s="596">
        <f>'4_Level 4'!J35</f>
        <v>30000</v>
      </c>
      <c r="BE35" s="596">
        <f>'4_Level 4'!L35</f>
        <v>283220</v>
      </c>
      <c r="BF35" s="596">
        <f>'4_Level 4'!M35</f>
        <v>0</v>
      </c>
      <c r="BG35" s="597">
        <f t="shared" si="6"/>
        <v>69546374</v>
      </c>
    </row>
    <row r="36" spans="1:59" ht="15.6" customHeight="1" x14ac:dyDescent="0.2">
      <c r="A36" s="599">
        <v>30</v>
      </c>
      <c r="B36" s="600" t="s">
        <v>36</v>
      </c>
      <c r="C36" s="601">
        <f>'3_Levels 1&amp;2'!AP36</f>
        <v>17369704</v>
      </c>
      <c r="D36" s="601">
        <v>0</v>
      </c>
      <c r="E36" s="601">
        <f>-'5C1A_Madison'!$R36</f>
        <v>0</v>
      </c>
      <c r="F36" s="601">
        <f>-'5C1B_DArbonne'!$R36</f>
        <v>0</v>
      </c>
      <c r="G36" s="601">
        <f>-'5C1C_Intl High'!$R36</f>
        <v>0</v>
      </c>
      <c r="H36" s="601">
        <f>-'5C1D_NOMMA'!$R36</f>
        <v>0</v>
      </c>
      <c r="I36" s="601">
        <f>-'5C1E_LFNO'!$R36</f>
        <v>0</v>
      </c>
      <c r="J36" s="601">
        <f>-'5C1F_L.C. Charter'!$R36</f>
        <v>0</v>
      </c>
      <c r="K36" s="601">
        <f>-'5C1G_JS Clark'!$R36</f>
        <v>0</v>
      </c>
      <c r="L36" s="601">
        <f>-'5C1H_Southwest'!$R36</f>
        <v>0</v>
      </c>
      <c r="M36" s="601">
        <f>-'5C1I_LA Key'!$R36</f>
        <v>0</v>
      </c>
      <c r="N36" s="601">
        <f>-'5C1J_Jeff Chamber'!$R36</f>
        <v>0</v>
      </c>
      <c r="O36" s="601">
        <f>-Placeholder_Tallulah!$R36</f>
        <v>0</v>
      </c>
      <c r="P36" s="601">
        <f>-'5C1M_GEO Mid'!$R36</f>
        <v>0</v>
      </c>
      <c r="Q36" s="601">
        <f>-'5C1N_Delta'!$R36</f>
        <v>0</v>
      </c>
      <c r="R36" s="601">
        <f>-'5C1O_Impact'!$R36</f>
        <v>0</v>
      </c>
      <c r="S36" s="601">
        <f>-'5C1P_Vision'!$R36</f>
        <v>0</v>
      </c>
      <c r="T36" s="601">
        <f>-'5C1Q_Advantage'!$R36</f>
        <v>0</v>
      </c>
      <c r="U36" s="601">
        <f>-'5C1R_Iberville'!$R36</f>
        <v>0</v>
      </c>
      <c r="V36" s="601">
        <f>-'5C1S_LC Col Prep'!$R36</f>
        <v>0</v>
      </c>
      <c r="W36" s="601">
        <f>-'5C1T_Northeast'!$R36</f>
        <v>0</v>
      </c>
      <c r="X36" s="601">
        <f>-'5C1U_Acadiana Ren'!$R36</f>
        <v>0</v>
      </c>
      <c r="Y36" s="601">
        <f>-'5C1V_Laf Ren'!$R36</f>
        <v>0</v>
      </c>
      <c r="Z36" s="601">
        <f>-'5C1W_Willow'!$R36</f>
        <v>0</v>
      </c>
      <c r="AA36" s="601">
        <f>-'5C1X_Tangi'!$R36</f>
        <v>0</v>
      </c>
      <c r="AB36" s="601">
        <f>-'5C1Y_GEO'!$R36</f>
        <v>0</v>
      </c>
      <c r="AC36" s="601">
        <f>-'5C1Z_Lincoln Prep'!$R36</f>
        <v>0</v>
      </c>
      <c r="AD36" s="601">
        <f>-'5C1AA_Laurel'!$R36</f>
        <v>0</v>
      </c>
      <c r="AE36" s="601">
        <f>-'5C1AB_Apex'!$R36</f>
        <v>0</v>
      </c>
      <c r="AF36" s="601">
        <f>-'5C1AC_Smothers'!$R36</f>
        <v>0</v>
      </c>
      <c r="AG36" s="601">
        <f>-'5C1AD_Greater'!$R36</f>
        <v>0</v>
      </c>
      <c r="AH36" s="999">
        <f>-'5C1AE_Noble Minds'!$R36</f>
        <v>0</v>
      </c>
      <c r="AI36" s="999">
        <f>-'5C1AF_JCFA-Laf'!$R36</f>
        <v>0</v>
      </c>
      <c r="AJ36" s="999">
        <f>-'5C1AG_Collegiate'!$R36</f>
        <v>0</v>
      </c>
      <c r="AK36" s="601">
        <f>-'5C1AH_BRUP'!$R36</f>
        <v>0</v>
      </c>
      <c r="AL36" s="601">
        <f>-('5C2_LAVCA'!$R36+'5C2_LAVCA'!$S36)</f>
        <v>-12328</v>
      </c>
      <c r="AM36" s="601">
        <f>-('5C3_UnvView'!$R36+'5C3_UnvView'!$S36)</f>
        <v>-47780</v>
      </c>
      <c r="AN36" s="602">
        <f t="shared" si="2"/>
        <v>-60108</v>
      </c>
      <c r="AO36" s="602">
        <f t="shared" si="3"/>
        <v>17309596</v>
      </c>
      <c r="AP36" s="602">
        <f>ROUND(AO36/'8_2.1.18 SIS'!C36,0)</f>
        <v>6943</v>
      </c>
      <c r="AQ36" s="603">
        <f>[1]Summary!M36</f>
        <v>4023</v>
      </c>
      <c r="AR36" s="601">
        <f t="shared" si="7"/>
        <v>4023</v>
      </c>
      <c r="AS36" s="601">
        <f t="shared" si="8"/>
        <v>0</v>
      </c>
      <c r="AT36" s="601">
        <f>'[2]Oct_MidYear Adj'!$J36</f>
        <v>-34715</v>
      </c>
      <c r="AU36" s="601">
        <f>'[2]Feb_MidYear Adj'!$J36</f>
        <v>-69430</v>
      </c>
      <c r="AV36" s="603">
        <f t="shared" si="9"/>
        <v>-104145</v>
      </c>
      <c r="AW36" s="602">
        <f t="shared" si="10"/>
        <v>17209474</v>
      </c>
      <c r="AX36" s="601">
        <f>'4_Level 4'!E36</f>
        <v>0</v>
      </c>
      <c r="AY36" s="601">
        <f>'4_Level 4'!Q36</f>
        <v>67319</v>
      </c>
      <c r="AZ36" s="602">
        <f t="shared" si="4"/>
        <v>17276793</v>
      </c>
      <c r="BA36" s="601">
        <f>'[3]2_State Distrib and Adjs'!$BD36+'[4]2_State Distrib and Adjs'!$BD36+('[5]2_State Distrib and Adjs'!$BC36*4)+('[6]2_State Distrib and Adjs'!$BC36*2)</f>
        <v>11585484</v>
      </c>
      <c r="BB36" s="601">
        <f t="shared" si="11"/>
        <v>5691309</v>
      </c>
      <c r="BC36" s="601">
        <f t="shared" si="5"/>
        <v>1422827</v>
      </c>
      <c r="BD36" s="601">
        <f>'4_Level 4'!J36</f>
        <v>0</v>
      </c>
      <c r="BE36" s="601">
        <f>'4_Level 4'!L36</f>
        <v>43554</v>
      </c>
      <c r="BF36" s="601">
        <f>'4_Level 4'!M36</f>
        <v>0</v>
      </c>
      <c r="BG36" s="602">
        <f t="shared" si="6"/>
        <v>17320347</v>
      </c>
    </row>
    <row r="37" spans="1:59" ht="15.6" customHeight="1" x14ac:dyDescent="0.2">
      <c r="A37" s="592">
        <v>31</v>
      </c>
      <c r="B37" s="593" t="s">
        <v>37</v>
      </c>
      <c r="C37" s="212">
        <f>'3_Levels 1&amp;2'!AP37</f>
        <v>30395963</v>
      </c>
      <c r="D37" s="212">
        <v>0</v>
      </c>
      <c r="E37" s="212">
        <f>-'5C1A_Madison'!$R37</f>
        <v>0</v>
      </c>
      <c r="F37" s="212">
        <f>-'5C1B_DArbonne'!$R37</f>
        <v>-182212</v>
      </c>
      <c r="G37" s="212">
        <f>-'5C1C_Intl High'!$R37</f>
        <v>0</v>
      </c>
      <c r="H37" s="212">
        <f>-'5C1D_NOMMA'!$R37</f>
        <v>0</v>
      </c>
      <c r="I37" s="212">
        <f>-'5C1E_LFNO'!$R37</f>
        <v>0</v>
      </c>
      <c r="J37" s="212">
        <f>-'5C1F_L.C. Charter'!$R37</f>
        <v>0</v>
      </c>
      <c r="K37" s="212">
        <f>-'5C1G_JS Clark'!$R37</f>
        <v>0</v>
      </c>
      <c r="L37" s="212">
        <f>-'5C1H_Southwest'!$R37</f>
        <v>0</v>
      </c>
      <c r="M37" s="212">
        <f>-'5C1I_LA Key'!$R37</f>
        <v>0</v>
      </c>
      <c r="N37" s="212">
        <f>-'5C1J_Jeff Chamber'!$R37</f>
        <v>0</v>
      </c>
      <c r="O37" s="212">
        <f>-Placeholder_Tallulah!$R37</f>
        <v>0</v>
      </c>
      <c r="P37" s="212">
        <f>-'5C1M_GEO Mid'!$R37</f>
        <v>0</v>
      </c>
      <c r="Q37" s="212">
        <f>-'5C1N_Delta'!$R37</f>
        <v>0</v>
      </c>
      <c r="R37" s="212">
        <f>-'5C1O_Impact'!$R37</f>
        <v>0</v>
      </c>
      <c r="S37" s="212">
        <f>-'5C1P_Vision'!$R37</f>
        <v>0</v>
      </c>
      <c r="T37" s="212">
        <f>-'5C1Q_Advantage'!$R37</f>
        <v>0</v>
      </c>
      <c r="U37" s="212">
        <f>-'5C1R_Iberville'!$R37</f>
        <v>0</v>
      </c>
      <c r="V37" s="212">
        <f>-'5C1S_LC Col Prep'!$R37</f>
        <v>0</v>
      </c>
      <c r="W37" s="212">
        <f>-'5C1T_Northeast'!$R37</f>
        <v>-12219</v>
      </c>
      <c r="X37" s="212">
        <f>-'5C1U_Acadiana Ren'!$R37</f>
        <v>0</v>
      </c>
      <c r="Y37" s="212">
        <f>-'5C1V_Laf Ren'!$R37</f>
        <v>0</v>
      </c>
      <c r="Z37" s="212">
        <f>-'5C1W_Willow'!$R37</f>
        <v>0</v>
      </c>
      <c r="AA37" s="212">
        <f>-'5C1X_Tangi'!$R37</f>
        <v>0</v>
      </c>
      <c r="AB37" s="212">
        <f>-'5C1Y_GEO'!$R37</f>
        <v>0</v>
      </c>
      <c r="AC37" s="212">
        <f>-'5C1Z_Lincoln Prep'!$R37</f>
        <v>-1271885</v>
      </c>
      <c r="AD37" s="212">
        <f>-'5C1AA_Laurel'!$R37</f>
        <v>0</v>
      </c>
      <c r="AE37" s="212">
        <f>-'5C1AB_Apex'!$R37</f>
        <v>0</v>
      </c>
      <c r="AF37" s="212">
        <f>-'5C1AC_Smothers'!$R37</f>
        <v>0</v>
      </c>
      <c r="AG37" s="212">
        <f>-'5C1AD_Greater'!$R37</f>
        <v>0</v>
      </c>
      <c r="AH37" s="212">
        <f>-'5C1AE_Noble Minds'!$R37</f>
        <v>0</v>
      </c>
      <c r="AI37" s="212">
        <f>-'5C1AF_JCFA-Laf'!$R37</f>
        <v>0</v>
      </c>
      <c r="AJ37" s="212">
        <f>-'5C1AG_Collegiate'!$R37</f>
        <v>0</v>
      </c>
      <c r="AK37" s="212">
        <f>-'5C1AH_BRUP'!$R37</f>
        <v>0</v>
      </c>
      <c r="AL37" s="212">
        <f>-('5C2_LAVCA'!$R37+'5C2_LAVCA'!$S37)</f>
        <v>-40366</v>
      </c>
      <c r="AM37" s="212">
        <f>-('5C3_UnvView'!$R37+'5C3_UnvView'!$S37)</f>
        <v>-46929</v>
      </c>
      <c r="AN37" s="211">
        <f t="shared" si="2"/>
        <v>-1553611</v>
      </c>
      <c r="AO37" s="211">
        <f t="shared" si="3"/>
        <v>28842352</v>
      </c>
      <c r="AP37" s="211">
        <f>ROUND(AO37/'8_2.1.18 SIS'!C37,0)</f>
        <v>4903</v>
      </c>
      <c r="AQ37" s="213">
        <f>[1]Summary!M37</f>
        <v>-367</v>
      </c>
      <c r="AR37" s="212">
        <f t="shared" si="7"/>
        <v>0</v>
      </c>
      <c r="AS37" s="212">
        <f t="shared" si="8"/>
        <v>-367</v>
      </c>
      <c r="AT37" s="212">
        <f>'[2]Oct_MidYear Adj'!$J37</f>
        <v>-406949</v>
      </c>
      <c r="AU37" s="212">
        <f>'[2]Feb_MidYear Adj'!$J37</f>
        <v>53933</v>
      </c>
      <c r="AV37" s="213">
        <f t="shared" si="9"/>
        <v>-353016</v>
      </c>
      <c r="AW37" s="211">
        <f t="shared" si="10"/>
        <v>28488969</v>
      </c>
      <c r="AX37" s="212">
        <f>'4_Level 4'!E37</f>
        <v>0</v>
      </c>
      <c r="AY37" s="212">
        <f>'4_Level 4'!Q37</f>
        <v>153459</v>
      </c>
      <c r="AZ37" s="211">
        <f t="shared" si="4"/>
        <v>28642428</v>
      </c>
      <c r="BA37" s="212">
        <f>'[3]2_State Distrib and Adjs'!$BD37+'[4]2_State Distrib and Adjs'!$BD37+('[5]2_State Distrib and Adjs'!$BC37*4)+('[6]2_State Distrib and Adjs'!$BC37*2)</f>
        <v>19330248</v>
      </c>
      <c r="BB37" s="212">
        <f t="shared" si="11"/>
        <v>9312180</v>
      </c>
      <c r="BC37" s="212">
        <f t="shared" si="5"/>
        <v>2328045</v>
      </c>
      <c r="BD37" s="212">
        <f>'4_Level 4'!J37</f>
        <v>12000</v>
      </c>
      <c r="BE37" s="212">
        <f>'4_Level 4'!L37</f>
        <v>91868</v>
      </c>
      <c r="BF37" s="212">
        <f>'4_Level 4'!M37</f>
        <v>0</v>
      </c>
      <c r="BG37" s="211">
        <f t="shared" si="6"/>
        <v>28746296</v>
      </c>
    </row>
    <row r="38" spans="1:59" ht="15.6" customHeight="1" x14ac:dyDescent="0.2">
      <c r="A38" s="594">
        <v>32</v>
      </c>
      <c r="B38" s="595" t="s">
        <v>38</v>
      </c>
      <c r="C38" s="596">
        <f>'3_Levels 1&amp;2'!AP38</f>
        <v>159547361</v>
      </c>
      <c r="D38" s="596">
        <v>0</v>
      </c>
      <c r="E38" s="596">
        <f>-'5C1A_Madison'!$R38</f>
        <v>-23144</v>
      </c>
      <c r="F38" s="596">
        <f>-'5C1B_DArbonne'!$R38</f>
        <v>0</v>
      </c>
      <c r="G38" s="596">
        <f>-'5C1C_Intl High'!$R38</f>
        <v>0</v>
      </c>
      <c r="H38" s="596">
        <f>-'5C1D_NOMMA'!$R38</f>
        <v>0</v>
      </c>
      <c r="I38" s="596">
        <f>-'5C1E_LFNO'!$R38</f>
        <v>0</v>
      </c>
      <c r="J38" s="596">
        <f>-'5C1F_L.C. Charter'!$R38</f>
        <v>0</v>
      </c>
      <c r="K38" s="596">
        <f>-'5C1G_JS Clark'!$R38</f>
        <v>0</v>
      </c>
      <c r="L38" s="596">
        <f>-'5C1H_Southwest'!$R38</f>
        <v>0</v>
      </c>
      <c r="M38" s="596">
        <f>-'5C1I_LA Key'!$R38</f>
        <v>-124749</v>
      </c>
      <c r="N38" s="596">
        <f>-'5C1J_Jeff Chamber'!$R38</f>
        <v>0</v>
      </c>
      <c r="O38" s="596">
        <f>-Placeholder_Tallulah!$R38</f>
        <v>0</v>
      </c>
      <c r="P38" s="596">
        <f>-'5C1M_GEO Mid'!$R38</f>
        <v>-10783</v>
      </c>
      <c r="Q38" s="596">
        <f>-'5C1N_Delta'!$R38</f>
        <v>0</v>
      </c>
      <c r="R38" s="596">
        <f>-'5C1O_Impact'!$R38</f>
        <v>0</v>
      </c>
      <c r="S38" s="596">
        <f>-'5C1P_Vision'!$R38</f>
        <v>0</v>
      </c>
      <c r="T38" s="596">
        <f>-'5C1Q_Advantage'!$R38</f>
        <v>-33413</v>
      </c>
      <c r="U38" s="596">
        <f>-'5C1R_Iberville'!$R38</f>
        <v>0</v>
      </c>
      <c r="V38" s="596">
        <f>-'5C1S_LC Col Prep'!$R38</f>
        <v>0</v>
      </c>
      <c r="W38" s="596">
        <f>-'5C1T_Northeast'!$R38</f>
        <v>0</v>
      </c>
      <c r="X38" s="596">
        <f>-'5C1U_Acadiana Ren'!$R38</f>
        <v>0</v>
      </c>
      <c r="Y38" s="596">
        <f>-'5C1V_Laf Ren'!$R38</f>
        <v>0</v>
      </c>
      <c r="Z38" s="596">
        <f>-'5C1W_Willow'!$R38</f>
        <v>0</v>
      </c>
      <c r="AA38" s="596">
        <f>-'5C1X_Tangi'!$R38</f>
        <v>-40754</v>
      </c>
      <c r="AB38" s="596">
        <f>-'5C1Y_GEO'!$R38</f>
        <v>-16346</v>
      </c>
      <c r="AC38" s="596">
        <f>-'5C1Z_Lincoln Prep'!$R38</f>
        <v>0</v>
      </c>
      <c r="AD38" s="596">
        <f>-'5C1AA_Laurel'!$R38</f>
        <v>0</v>
      </c>
      <c r="AE38" s="596">
        <f>-'5C1AB_Apex'!$R38</f>
        <v>0</v>
      </c>
      <c r="AF38" s="596">
        <f>-'5C1AC_Smothers'!$R38</f>
        <v>0</v>
      </c>
      <c r="AG38" s="596">
        <f>-'5C1AD_Greater'!$R38</f>
        <v>0</v>
      </c>
      <c r="AH38" s="596">
        <f>-'5C1AE_Noble Minds'!$R38</f>
        <v>0</v>
      </c>
      <c r="AI38" s="596">
        <f>-'5C1AF_JCFA-Laf'!$R38</f>
        <v>0</v>
      </c>
      <c r="AJ38" s="596">
        <f>-'5C1AG_Collegiate'!$R38</f>
        <v>0</v>
      </c>
      <c r="AK38" s="596">
        <f>-'5C1AH_BRUP'!$R38</f>
        <v>0</v>
      </c>
      <c r="AL38" s="596">
        <f>-('5C2_LAVCA'!$R38+'5C2_LAVCA'!$S38)</f>
        <v>-543506</v>
      </c>
      <c r="AM38" s="596">
        <f>-('5C3_UnvView'!$R38+'5C3_UnvView'!$S38)</f>
        <v>-1126251</v>
      </c>
      <c r="AN38" s="597">
        <f t="shared" si="2"/>
        <v>-1918946</v>
      </c>
      <c r="AO38" s="597">
        <f t="shared" si="3"/>
        <v>157628415</v>
      </c>
      <c r="AP38" s="597">
        <f>ROUND(AO38/'8_2.1.18 SIS'!C38,0)</f>
        <v>6323</v>
      </c>
      <c r="AQ38" s="598">
        <f>[1]Summary!M38</f>
        <v>-78189</v>
      </c>
      <c r="AR38" s="596">
        <f t="shared" si="7"/>
        <v>0</v>
      </c>
      <c r="AS38" s="596">
        <f t="shared" si="8"/>
        <v>-78189</v>
      </c>
      <c r="AT38" s="596">
        <f>'[2]Oct_MidYear Adj'!$J38</f>
        <v>2149820</v>
      </c>
      <c r="AU38" s="596">
        <f>'[2]Feb_MidYear Adj'!$J38</f>
        <v>-379380</v>
      </c>
      <c r="AV38" s="598">
        <f t="shared" si="9"/>
        <v>1770440</v>
      </c>
      <c r="AW38" s="597">
        <f t="shared" si="10"/>
        <v>159320666</v>
      </c>
      <c r="AX38" s="596">
        <f>'4_Level 4'!E38</f>
        <v>0</v>
      </c>
      <c r="AY38" s="596">
        <f>'4_Level 4'!Q38</f>
        <v>639029</v>
      </c>
      <c r="AZ38" s="597">
        <f t="shared" si="4"/>
        <v>159959695</v>
      </c>
      <c r="BA38" s="596">
        <f>'[3]2_State Distrib and Adjs'!$BD38+'[4]2_State Distrib and Adjs'!$BD38+('[5]2_State Distrib and Adjs'!$BC38*4)+('[6]2_State Distrib and Adjs'!$BC38*2)</f>
        <v>105463250</v>
      </c>
      <c r="BB38" s="596">
        <f t="shared" si="11"/>
        <v>54496445</v>
      </c>
      <c r="BC38" s="596">
        <f t="shared" si="5"/>
        <v>13624111</v>
      </c>
      <c r="BD38" s="596">
        <f>'4_Level 4'!J38</f>
        <v>0</v>
      </c>
      <c r="BE38" s="596">
        <f>'4_Level 4'!L38</f>
        <v>877030</v>
      </c>
      <c r="BF38" s="596">
        <f>'4_Level 4'!M38</f>
        <v>127715</v>
      </c>
      <c r="BG38" s="597">
        <f t="shared" si="6"/>
        <v>160964440</v>
      </c>
    </row>
    <row r="39" spans="1:59" ht="15.6" customHeight="1" x14ac:dyDescent="0.2">
      <c r="A39" s="594">
        <v>33</v>
      </c>
      <c r="B39" s="595" t="s">
        <v>39</v>
      </c>
      <c r="C39" s="596">
        <f>'3_Levels 1&amp;2'!AP39</f>
        <v>10099136</v>
      </c>
      <c r="D39" s="596">
        <v>0</v>
      </c>
      <c r="E39" s="596">
        <f>-'5C1A_Madison'!$R39</f>
        <v>0</v>
      </c>
      <c r="F39" s="596">
        <f>-'5C1B_DArbonne'!$R39</f>
        <v>0</v>
      </c>
      <c r="G39" s="596">
        <f>-'5C1C_Intl High'!$R39</f>
        <v>0</v>
      </c>
      <c r="H39" s="596">
        <f>-'5C1D_NOMMA'!$R39</f>
        <v>0</v>
      </c>
      <c r="I39" s="596">
        <f>-'5C1E_LFNO'!$R39</f>
        <v>0</v>
      </c>
      <c r="J39" s="596">
        <f>-'5C1F_L.C. Charter'!$R39</f>
        <v>0</v>
      </c>
      <c r="K39" s="596">
        <f>-'5C1G_JS Clark'!$R39</f>
        <v>0</v>
      </c>
      <c r="L39" s="596">
        <f>-'5C1H_Southwest'!$R39</f>
        <v>0</v>
      </c>
      <c r="M39" s="596">
        <f>-'5C1I_LA Key'!$R39</f>
        <v>0</v>
      </c>
      <c r="N39" s="596">
        <f>-'5C1J_Jeff Chamber'!$R39</f>
        <v>0</v>
      </c>
      <c r="O39" s="596">
        <f>-Placeholder_Tallulah!$R39</f>
        <v>-2214824</v>
      </c>
      <c r="P39" s="596">
        <f>-'5C1M_GEO Mid'!$R39</f>
        <v>0</v>
      </c>
      <c r="Q39" s="596">
        <f>-'5C1N_Delta'!$R39</f>
        <v>0</v>
      </c>
      <c r="R39" s="596">
        <f>-'5C1O_Impact'!$R39</f>
        <v>0</v>
      </c>
      <c r="S39" s="596">
        <f>-'5C1P_Vision'!$R39</f>
        <v>0</v>
      </c>
      <c r="T39" s="596">
        <f>-'5C1Q_Advantage'!$R39</f>
        <v>0</v>
      </c>
      <c r="U39" s="596">
        <f>-'5C1R_Iberville'!$R39</f>
        <v>0</v>
      </c>
      <c r="V39" s="596">
        <f>-'5C1S_LC Col Prep'!$R39</f>
        <v>0</v>
      </c>
      <c r="W39" s="596">
        <f>-'5C1T_Northeast'!$R39</f>
        <v>0</v>
      </c>
      <c r="X39" s="596">
        <f>-'5C1U_Acadiana Ren'!$R39</f>
        <v>0</v>
      </c>
      <c r="Y39" s="596">
        <f>-'5C1V_Laf Ren'!$R39</f>
        <v>0</v>
      </c>
      <c r="Z39" s="596">
        <f>-'5C1W_Willow'!$R39</f>
        <v>0</v>
      </c>
      <c r="AA39" s="596">
        <f>-'5C1X_Tangi'!$R39</f>
        <v>0</v>
      </c>
      <c r="AB39" s="596">
        <f>-'5C1Y_GEO'!$R39</f>
        <v>0</v>
      </c>
      <c r="AC39" s="596">
        <f>-'5C1Z_Lincoln Prep'!$R39</f>
        <v>0</v>
      </c>
      <c r="AD39" s="596">
        <f>-'5C1AA_Laurel'!$R39</f>
        <v>0</v>
      </c>
      <c r="AE39" s="596">
        <f>-'5C1AB_Apex'!$R39</f>
        <v>0</v>
      </c>
      <c r="AF39" s="596">
        <f>-'5C1AC_Smothers'!$R39</f>
        <v>0</v>
      </c>
      <c r="AG39" s="596">
        <f>-'5C1AD_Greater'!$R39</f>
        <v>0</v>
      </c>
      <c r="AH39" s="596">
        <f>-'5C1AE_Noble Minds'!$R39</f>
        <v>0</v>
      </c>
      <c r="AI39" s="596">
        <f>-'5C1AF_JCFA-Laf'!$R39</f>
        <v>0</v>
      </c>
      <c r="AJ39" s="596">
        <f>-'5C1AG_Collegiate'!$R39</f>
        <v>0</v>
      </c>
      <c r="AK39" s="596">
        <f>-'5C1AH_BRUP'!$R39</f>
        <v>0</v>
      </c>
      <c r="AL39" s="596">
        <f>-('5C2_LAVCA'!$R39+'5C2_LAVCA'!$S39)</f>
        <v>-10651</v>
      </c>
      <c r="AM39" s="596">
        <f>-('5C3_UnvView'!$R39+'5C3_UnvView'!$S39)</f>
        <v>-4871</v>
      </c>
      <c r="AN39" s="597">
        <f t="shared" ref="AN39:AN70" si="12">SUM(D39:AM39)</f>
        <v>-2230346</v>
      </c>
      <c r="AO39" s="597">
        <f t="shared" ref="AO39:AO75" si="13">SUM(C39:AM39)</f>
        <v>7868790</v>
      </c>
      <c r="AP39" s="597">
        <f>ROUND(AO39/'8_2.1.18 SIS'!C39,0)</f>
        <v>6514</v>
      </c>
      <c r="AQ39" s="598">
        <f>[1]Summary!M39</f>
        <v>51183</v>
      </c>
      <c r="AR39" s="596">
        <f t="shared" si="7"/>
        <v>51183</v>
      </c>
      <c r="AS39" s="596">
        <f t="shared" si="8"/>
        <v>0</v>
      </c>
      <c r="AT39" s="596">
        <f>'[2]Oct_MidYear Adj'!$J39</f>
        <v>-267074</v>
      </c>
      <c r="AU39" s="596">
        <f>'[2]Feb_MidYear Adj'!$J39</f>
        <v>-6514</v>
      </c>
      <c r="AV39" s="598">
        <f t="shared" si="9"/>
        <v>-273588</v>
      </c>
      <c r="AW39" s="597">
        <f t="shared" si="10"/>
        <v>7646385</v>
      </c>
      <c r="AX39" s="596">
        <f>'4_Level 4'!E39</f>
        <v>0</v>
      </c>
      <c r="AY39" s="596">
        <f>'4_Level 4'!Q39</f>
        <v>36757</v>
      </c>
      <c r="AZ39" s="597">
        <f t="shared" ref="AZ39:AZ70" si="14">ROUND(SUM(AW39:AY39),0)</f>
        <v>7683142</v>
      </c>
      <c r="BA39" s="596">
        <f>'[3]2_State Distrib and Adjs'!$BD39+'[4]2_State Distrib and Adjs'!$BD39+('[5]2_State Distrib and Adjs'!$BC39*4)+('[6]2_State Distrib and Adjs'!$BC39*2)</f>
        <v>5220173</v>
      </c>
      <c r="BB39" s="596">
        <f t="shared" si="11"/>
        <v>2462969</v>
      </c>
      <c r="BC39" s="596">
        <f t="shared" ref="BC39:BC70" si="15">ROUND(BB39/$BC$79,0)</f>
        <v>615742</v>
      </c>
      <c r="BD39" s="596">
        <f>'4_Level 4'!J39</f>
        <v>0</v>
      </c>
      <c r="BE39" s="596">
        <f>'4_Level 4'!L39</f>
        <v>25000</v>
      </c>
      <c r="BF39" s="596">
        <f>'4_Level 4'!M39</f>
        <v>0</v>
      </c>
      <c r="BG39" s="597">
        <f t="shared" ref="BG39:BG70" si="16">AZ39+BD39+BE39+BF39</f>
        <v>7708142</v>
      </c>
    </row>
    <row r="40" spans="1:59" ht="15.6" customHeight="1" x14ac:dyDescent="0.2">
      <c r="A40" s="594">
        <v>34</v>
      </c>
      <c r="B40" s="595" t="s">
        <v>40</v>
      </c>
      <c r="C40" s="596">
        <f>'3_Levels 1&amp;2'!AP40</f>
        <v>27448839</v>
      </c>
      <c r="D40" s="596">
        <v>0</v>
      </c>
      <c r="E40" s="596">
        <f>-'5C1A_Madison'!$R40</f>
        <v>0</v>
      </c>
      <c r="F40" s="596">
        <f>-'5C1B_DArbonne'!$R40</f>
        <v>0</v>
      </c>
      <c r="G40" s="596">
        <f>-'5C1C_Intl High'!$R40</f>
        <v>0</v>
      </c>
      <c r="H40" s="596">
        <f>-'5C1D_NOMMA'!$R40</f>
        <v>0</v>
      </c>
      <c r="I40" s="596">
        <f>-'5C1E_LFNO'!$R40</f>
        <v>0</v>
      </c>
      <c r="J40" s="596">
        <f>-'5C1F_L.C. Charter'!$R40</f>
        <v>0</v>
      </c>
      <c r="K40" s="596">
        <f>-'5C1G_JS Clark'!$R40</f>
        <v>0</v>
      </c>
      <c r="L40" s="596">
        <f>-'5C1H_Southwest'!$R40</f>
        <v>0</v>
      </c>
      <c r="M40" s="596">
        <f>-'5C1I_LA Key'!$R40</f>
        <v>0</v>
      </c>
      <c r="N40" s="596">
        <f>-'5C1J_Jeff Chamber'!$R40</f>
        <v>0</v>
      </c>
      <c r="O40" s="596">
        <f>-Placeholder_Tallulah!$R40</f>
        <v>-11101</v>
      </c>
      <c r="P40" s="596">
        <f>-'5C1M_GEO Mid'!$R40</f>
        <v>0</v>
      </c>
      <c r="Q40" s="596">
        <f>-'5C1N_Delta'!$R40</f>
        <v>0</v>
      </c>
      <c r="R40" s="596">
        <f>-'5C1O_Impact'!$R40</f>
        <v>0</v>
      </c>
      <c r="S40" s="596">
        <f>-'5C1P_Vision'!$R40</f>
        <v>-12741</v>
      </c>
      <c r="T40" s="596">
        <f>-'5C1Q_Advantage'!$R40</f>
        <v>0</v>
      </c>
      <c r="U40" s="596">
        <f>-'5C1R_Iberville'!$R40</f>
        <v>0</v>
      </c>
      <c r="V40" s="596">
        <f>-'5C1S_LC Col Prep'!$R40</f>
        <v>0</v>
      </c>
      <c r="W40" s="596">
        <f>-'5C1T_Northeast'!$R40</f>
        <v>0</v>
      </c>
      <c r="X40" s="596">
        <f>-'5C1U_Acadiana Ren'!$R40</f>
        <v>0</v>
      </c>
      <c r="Y40" s="596">
        <f>-'5C1V_Laf Ren'!$R40</f>
        <v>0</v>
      </c>
      <c r="Z40" s="596">
        <f>-'5C1W_Willow'!$R40</f>
        <v>0</v>
      </c>
      <c r="AA40" s="596">
        <f>-'5C1X_Tangi'!$R40</f>
        <v>0</v>
      </c>
      <c r="AB40" s="596">
        <f>-'5C1Y_GEO'!$R40</f>
        <v>0</v>
      </c>
      <c r="AC40" s="596">
        <f>-'5C1Z_Lincoln Prep'!$R40</f>
        <v>0</v>
      </c>
      <c r="AD40" s="596">
        <f>-'5C1AA_Laurel'!$R40</f>
        <v>0</v>
      </c>
      <c r="AE40" s="596">
        <f>-'5C1AB_Apex'!$R40</f>
        <v>0</v>
      </c>
      <c r="AF40" s="596">
        <f>-'5C1AC_Smothers'!$R40</f>
        <v>0</v>
      </c>
      <c r="AG40" s="596">
        <f>-'5C1AD_Greater'!$R40</f>
        <v>0</v>
      </c>
      <c r="AH40" s="596">
        <f>-'5C1AE_Noble Minds'!$R40</f>
        <v>0</v>
      </c>
      <c r="AI40" s="596">
        <f>-'5C1AF_JCFA-Laf'!$R40</f>
        <v>0</v>
      </c>
      <c r="AJ40" s="596">
        <f>-'5C1AG_Collegiate'!$R40</f>
        <v>0</v>
      </c>
      <c r="AK40" s="596">
        <f>-'5C1AH_BRUP'!$R40</f>
        <v>0</v>
      </c>
      <c r="AL40" s="596">
        <f>-('5C2_LAVCA'!$R40+'5C2_LAVCA'!$S40)</f>
        <v>-290154</v>
      </c>
      <c r="AM40" s="596">
        <f>-('5C3_UnvView'!$R40+'5C3_UnvView'!$S40)</f>
        <v>-120411</v>
      </c>
      <c r="AN40" s="597">
        <f t="shared" si="12"/>
        <v>-434407</v>
      </c>
      <c r="AO40" s="597">
        <f t="shared" si="13"/>
        <v>27014432</v>
      </c>
      <c r="AP40" s="597">
        <f>ROUND(AO40/'8_2.1.18 SIS'!C40,0)</f>
        <v>7057</v>
      </c>
      <c r="AQ40" s="598">
        <f>[1]Summary!M40</f>
        <v>64995</v>
      </c>
      <c r="AR40" s="596">
        <f t="shared" si="7"/>
        <v>64995</v>
      </c>
      <c r="AS40" s="596">
        <f t="shared" si="8"/>
        <v>0</v>
      </c>
      <c r="AT40" s="596">
        <f>'[2]Oct_MidYear Adj'!$J40</f>
        <v>-1072664</v>
      </c>
      <c r="AU40" s="596">
        <f>'[2]Feb_MidYear Adj'!$J40</f>
        <v>-158783</v>
      </c>
      <c r="AV40" s="598">
        <f t="shared" si="9"/>
        <v>-1231447</v>
      </c>
      <c r="AW40" s="597">
        <f t="shared" si="10"/>
        <v>25847980</v>
      </c>
      <c r="AX40" s="596">
        <f>'4_Level 4'!E40</f>
        <v>0</v>
      </c>
      <c r="AY40" s="596">
        <f>'4_Level 4'!Q40</f>
        <v>96288</v>
      </c>
      <c r="AZ40" s="597">
        <f t="shared" si="14"/>
        <v>25944268</v>
      </c>
      <c r="BA40" s="596">
        <f>'[3]2_State Distrib and Adjs'!$BD40+'[4]2_State Distrib and Adjs'!$BD40+('[5]2_State Distrib and Adjs'!$BC40*4)+('[6]2_State Distrib and Adjs'!$BC40*2)</f>
        <v>17725228</v>
      </c>
      <c r="BB40" s="596">
        <f t="shared" si="11"/>
        <v>8219040</v>
      </c>
      <c r="BC40" s="596">
        <f t="shared" si="15"/>
        <v>2054760</v>
      </c>
      <c r="BD40" s="596">
        <f>'4_Level 4'!J40</f>
        <v>0</v>
      </c>
      <c r="BE40" s="596">
        <f>'4_Level 4'!L40</f>
        <v>73542</v>
      </c>
      <c r="BF40" s="596">
        <f>'4_Level 4'!M40</f>
        <v>0</v>
      </c>
      <c r="BG40" s="597">
        <f t="shared" si="16"/>
        <v>26017810</v>
      </c>
    </row>
    <row r="41" spans="1:59" ht="15.6" customHeight="1" x14ac:dyDescent="0.2">
      <c r="A41" s="599">
        <v>35</v>
      </c>
      <c r="B41" s="600" t="s">
        <v>41</v>
      </c>
      <c r="C41" s="601">
        <f>'3_Levels 1&amp;2'!AP41</f>
        <v>33157166</v>
      </c>
      <c r="D41" s="601">
        <v>0</v>
      </c>
      <c r="E41" s="601">
        <f>-'5C1A_Madison'!$R41</f>
        <v>0</v>
      </c>
      <c r="F41" s="601">
        <f>-'5C1B_DArbonne'!$R41</f>
        <v>0</v>
      </c>
      <c r="G41" s="601">
        <f>-'5C1C_Intl High'!$R41</f>
        <v>0</v>
      </c>
      <c r="H41" s="601">
        <f>-'5C1D_NOMMA'!$R41</f>
        <v>0</v>
      </c>
      <c r="I41" s="601">
        <f>-'5C1E_LFNO'!$R41</f>
        <v>0</v>
      </c>
      <c r="J41" s="601">
        <f>-'5C1F_L.C. Charter'!$R41</f>
        <v>0</v>
      </c>
      <c r="K41" s="601">
        <f>-'5C1G_JS Clark'!$R41</f>
        <v>0</v>
      </c>
      <c r="L41" s="601">
        <f>-'5C1H_Southwest'!$R41</f>
        <v>0</v>
      </c>
      <c r="M41" s="601">
        <f>-'5C1I_LA Key'!$R41</f>
        <v>0</v>
      </c>
      <c r="N41" s="601">
        <f>-'5C1J_Jeff Chamber'!$R41</f>
        <v>0</v>
      </c>
      <c r="O41" s="601">
        <f>-Placeholder_Tallulah!$R41</f>
        <v>0</v>
      </c>
      <c r="P41" s="601">
        <f>-'5C1M_GEO Mid'!$R41</f>
        <v>0</v>
      </c>
      <c r="Q41" s="601">
        <f>-'5C1N_Delta'!$R41</f>
        <v>0</v>
      </c>
      <c r="R41" s="601">
        <f>-'5C1O_Impact'!$R41</f>
        <v>0</v>
      </c>
      <c r="S41" s="601">
        <f>-'5C1P_Vision'!$R41</f>
        <v>0</v>
      </c>
      <c r="T41" s="601">
        <f>-'5C1Q_Advantage'!$R41</f>
        <v>0</v>
      </c>
      <c r="U41" s="601">
        <f>-'5C1R_Iberville'!$R41</f>
        <v>0</v>
      </c>
      <c r="V41" s="601">
        <f>-'5C1S_LC Col Prep'!$R41</f>
        <v>0</v>
      </c>
      <c r="W41" s="601">
        <f>-'5C1T_Northeast'!$R41</f>
        <v>0</v>
      </c>
      <c r="X41" s="601">
        <f>-'5C1U_Acadiana Ren'!$R41</f>
        <v>0</v>
      </c>
      <c r="Y41" s="601">
        <f>-'5C1V_Laf Ren'!$R41</f>
        <v>0</v>
      </c>
      <c r="Z41" s="601">
        <f>-'5C1W_Willow'!$R41</f>
        <v>0</v>
      </c>
      <c r="AA41" s="601">
        <f>-'5C1X_Tangi'!$R41</f>
        <v>0</v>
      </c>
      <c r="AB41" s="601">
        <f>-'5C1Y_GEO'!$R41</f>
        <v>0</v>
      </c>
      <c r="AC41" s="601">
        <f>-'5C1Z_Lincoln Prep'!$R41</f>
        <v>0</v>
      </c>
      <c r="AD41" s="601">
        <f>-'5C1AA_Laurel'!$R41</f>
        <v>0</v>
      </c>
      <c r="AE41" s="601">
        <f>-'5C1AB_Apex'!$R41</f>
        <v>0</v>
      </c>
      <c r="AF41" s="601">
        <f>-'5C1AC_Smothers'!$R41</f>
        <v>0</v>
      </c>
      <c r="AG41" s="601">
        <f>-'5C1AD_Greater'!$R41</f>
        <v>0</v>
      </c>
      <c r="AH41" s="999">
        <f>-'5C1AE_Noble Minds'!$R41</f>
        <v>0</v>
      </c>
      <c r="AI41" s="999">
        <f>-'5C1AF_JCFA-Laf'!$R41</f>
        <v>0</v>
      </c>
      <c r="AJ41" s="999">
        <f>-'5C1AG_Collegiate'!$R41</f>
        <v>0</v>
      </c>
      <c r="AK41" s="601">
        <f>-'5C1AH_BRUP'!$R41</f>
        <v>0</v>
      </c>
      <c r="AL41" s="601">
        <f>-('5C2_LAVCA'!$R41+'5C2_LAVCA'!$S41)</f>
        <v>-104811</v>
      </c>
      <c r="AM41" s="601">
        <f>-('5C3_UnvView'!$R41+'5C3_UnvView'!$S41)</f>
        <v>-90001</v>
      </c>
      <c r="AN41" s="602">
        <f t="shared" si="12"/>
        <v>-194812</v>
      </c>
      <c r="AO41" s="602">
        <f t="shared" si="13"/>
        <v>32962354</v>
      </c>
      <c r="AP41" s="602">
        <f>ROUND(AO41/'8_2.1.18 SIS'!C41,0)</f>
        <v>5581</v>
      </c>
      <c r="AQ41" s="603">
        <f>[1]Summary!M41</f>
        <v>74034</v>
      </c>
      <c r="AR41" s="601">
        <f t="shared" si="7"/>
        <v>74034</v>
      </c>
      <c r="AS41" s="601">
        <f t="shared" si="8"/>
        <v>0</v>
      </c>
      <c r="AT41" s="601">
        <f>'[2]Oct_MidYear Adj'!$J41</f>
        <v>-798083</v>
      </c>
      <c r="AU41" s="601">
        <f>'[2]Feb_MidYear Adj'!$J41</f>
        <v>0</v>
      </c>
      <c r="AV41" s="603">
        <f t="shared" si="9"/>
        <v>-798083</v>
      </c>
      <c r="AW41" s="602">
        <f t="shared" si="10"/>
        <v>32238305</v>
      </c>
      <c r="AX41" s="601">
        <f>'4_Level 4'!E41</f>
        <v>0</v>
      </c>
      <c r="AY41" s="601">
        <f>'4_Level 4'!Q41</f>
        <v>161483</v>
      </c>
      <c r="AZ41" s="602">
        <f t="shared" si="14"/>
        <v>32399788</v>
      </c>
      <c r="BA41" s="601">
        <f>'[3]2_State Distrib and Adjs'!$BD41+'[4]2_State Distrib and Adjs'!$BD41+('[5]2_State Distrib and Adjs'!$BC41*4)+('[6]2_State Distrib and Adjs'!$BC41*2)</f>
        <v>22086166</v>
      </c>
      <c r="BB41" s="601">
        <f t="shared" si="11"/>
        <v>10313622</v>
      </c>
      <c r="BC41" s="601">
        <f t="shared" si="15"/>
        <v>2578406</v>
      </c>
      <c r="BD41" s="601">
        <f>'4_Level 4'!J41</f>
        <v>0</v>
      </c>
      <c r="BE41" s="601">
        <f>'4_Level 4'!L41</f>
        <v>89726</v>
      </c>
      <c r="BF41" s="601">
        <f>'4_Level 4'!M41</f>
        <v>0</v>
      </c>
      <c r="BG41" s="602">
        <f t="shared" si="16"/>
        <v>32489514</v>
      </c>
    </row>
    <row r="42" spans="1:59" ht="15.6" customHeight="1" x14ac:dyDescent="0.2">
      <c r="A42" s="592">
        <v>36</v>
      </c>
      <c r="B42" s="593" t="s">
        <v>42</v>
      </c>
      <c r="C42" s="212">
        <f>'3_Levels 1&amp;2'!AP42</f>
        <v>199811901</v>
      </c>
      <c r="D42" s="212">
        <v>0</v>
      </c>
      <c r="E42" s="212">
        <f>-'5C1A_Madison'!$R42</f>
        <v>0</v>
      </c>
      <c r="F42" s="212">
        <f>-'5C1B_DArbonne'!$R42</f>
        <v>0</v>
      </c>
      <c r="G42" s="212">
        <f>-'5C1C_Intl High'!$R42</f>
        <v>-2049648</v>
      </c>
      <c r="H42" s="212">
        <f>-'5C1D_NOMMA'!$R42</f>
        <v>-1100042</v>
      </c>
      <c r="I42" s="212">
        <f>-'5C1E_LFNO'!$R42</f>
        <v>-2211366</v>
      </c>
      <c r="J42" s="212">
        <f>-'5C1F_L.C. Charter'!$R42</f>
        <v>0</v>
      </c>
      <c r="K42" s="212">
        <f>-'5C1G_JS Clark'!$R42</f>
        <v>0</v>
      </c>
      <c r="L42" s="212">
        <f>-'5C1H_Southwest'!$R42</f>
        <v>0</v>
      </c>
      <c r="M42" s="212">
        <f>-'5C1I_LA Key'!$R42</f>
        <v>0</v>
      </c>
      <c r="N42" s="212">
        <f>-'5C1J_Jeff Chamber'!$R42</f>
        <v>-264196</v>
      </c>
      <c r="O42" s="212">
        <f>-Placeholder_Tallulah!$R42</f>
        <v>0</v>
      </c>
      <c r="P42" s="212">
        <f>-'5C1M_GEO Mid'!$R42</f>
        <v>0</v>
      </c>
      <c r="Q42" s="212">
        <f>-'5C1N_Delta'!$R42</f>
        <v>0</v>
      </c>
      <c r="R42" s="212">
        <f>-'5C1O_Impact'!$R42</f>
        <v>0</v>
      </c>
      <c r="S42" s="212">
        <f>-'5C1P_Vision'!$R42</f>
        <v>0</v>
      </c>
      <c r="T42" s="212">
        <f>-'5C1Q_Advantage'!$R42</f>
        <v>0</v>
      </c>
      <c r="U42" s="212">
        <f>-'5C1R_Iberville'!$R42</f>
        <v>0</v>
      </c>
      <c r="V42" s="212">
        <f>-'5C1S_LC Col Prep'!$R42</f>
        <v>0</v>
      </c>
      <c r="W42" s="212">
        <f>-'5C1T_Northeast'!$R42</f>
        <v>0</v>
      </c>
      <c r="X42" s="212">
        <f>-'5C1U_Acadiana Ren'!$R42</f>
        <v>0</v>
      </c>
      <c r="Y42" s="212">
        <f>-'5C1V_Laf Ren'!$R42</f>
        <v>0</v>
      </c>
      <c r="Z42" s="212">
        <f>-'5C1W_Willow'!$R42</f>
        <v>0</v>
      </c>
      <c r="AA42" s="212">
        <f>-'5C1X_Tangi'!$R42</f>
        <v>0</v>
      </c>
      <c r="AB42" s="212">
        <f>-'5C1Y_GEO'!$R42</f>
        <v>0</v>
      </c>
      <c r="AC42" s="212">
        <f>-'5C1Z_Lincoln Prep'!$R42</f>
        <v>0</v>
      </c>
      <c r="AD42" s="212">
        <f>-'5C1AA_Laurel'!$R42</f>
        <v>0</v>
      </c>
      <c r="AE42" s="212">
        <f>-'5C1AB_Apex'!$R42</f>
        <v>0</v>
      </c>
      <c r="AF42" s="212">
        <f>-'5C1AC_Smothers'!$R42</f>
        <v>-383192</v>
      </c>
      <c r="AG42" s="212">
        <f>-'5C1AD_Greater'!$R42</f>
        <v>0</v>
      </c>
      <c r="AH42" s="212">
        <f>-'5C1AE_Noble Minds'!$R42</f>
        <v>-132680</v>
      </c>
      <c r="AI42" s="212">
        <f>-'5C1AF_JCFA-Laf'!$R42</f>
        <v>0</v>
      </c>
      <c r="AJ42" s="212">
        <f>-'5C1AG_Collegiate'!$R42</f>
        <v>0</v>
      </c>
      <c r="AK42" s="212">
        <f>-'5C1AH_BRUP'!$R42</f>
        <v>0</v>
      </c>
      <c r="AL42" s="212">
        <f>-('5C2_LAVCA'!$R42+'5C2_LAVCA'!$S42)</f>
        <v>-338440</v>
      </c>
      <c r="AM42" s="212">
        <f>-('5C3_UnvView'!$R42+'5C3_UnvView'!$S42)</f>
        <v>-328530</v>
      </c>
      <c r="AN42" s="211">
        <f t="shared" si="12"/>
        <v>-6808094</v>
      </c>
      <c r="AO42" s="211">
        <f t="shared" si="13"/>
        <v>193003807</v>
      </c>
      <c r="AP42" s="211">
        <f>ROUND(AO42/('8_2.1.18 SIS'!C42+'8_2.1.18 SIS'!D42+'8_2.1.18 SIS'!E42+'8_2.1.18 SIS'!F42),0)</f>
        <v>4326</v>
      </c>
      <c r="AQ42" s="213">
        <f>[1]Summary!M42</f>
        <v>-45201</v>
      </c>
      <c r="AR42" s="212">
        <f t="shared" si="7"/>
        <v>0</v>
      </c>
      <c r="AS42" s="212">
        <f t="shared" si="8"/>
        <v>-45201</v>
      </c>
      <c r="AT42" s="212">
        <f>'[2]Oct_MidYear Adj'!$J42</f>
        <v>-302820</v>
      </c>
      <c r="AU42" s="212">
        <f>'[2]Feb_MidYear Adj'!$J42</f>
        <v>196833</v>
      </c>
      <c r="AV42" s="213">
        <f t="shared" si="9"/>
        <v>-105987</v>
      </c>
      <c r="AW42" s="211">
        <f t="shared" si="10"/>
        <v>192852619</v>
      </c>
      <c r="AX42" s="212">
        <f>'4_Level 4'!E42</f>
        <v>630000</v>
      </c>
      <c r="AY42" s="212">
        <f>'4_Level 4'!Q42</f>
        <v>1115749</v>
      </c>
      <c r="AZ42" s="211">
        <f t="shared" si="14"/>
        <v>194598368</v>
      </c>
      <c r="BA42" s="212">
        <f>'[3]2_State Distrib and Adjs'!$BD42+'[4]2_State Distrib and Adjs'!$BD42+('[5]2_State Distrib and Adjs'!$BC42*4)+('[6]2_State Distrib and Adjs'!$BC42*2)</f>
        <v>130461191</v>
      </c>
      <c r="BB42" s="212">
        <f t="shared" si="11"/>
        <v>64137177</v>
      </c>
      <c r="BC42" s="212">
        <f t="shared" si="15"/>
        <v>16034294</v>
      </c>
      <c r="BD42" s="212">
        <f>'4_Level 4'!J42</f>
        <v>54000</v>
      </c>
      <c r="BE42" s="212">
        <f>'4_Level 4'!L42</f>
        <v>477952</v>
      </c>
      <c r="BF42" s="212">
        <f>'4_Level 4'!M42</f>
        <v>4259866</v>
      </c>
      <c r="BG42" s="211">
        <f t="shared" si="16"/>
        <v>199390186</v>
      </c>
    </row>
    <row r="43" spans="1:59" ht="15.6" customHeight="1" x14ac:dyDescent="0.2">
      <c r="A43" s="594">
        <v>37</v>
      </c>
      <c r="B43" s="595" t="s">
        <v>43</v>
      </c>
      <c r="C43" s="596">
        <f>'3_Levels 1&amp;2'!AP43</f>
        <v>121218980</v>
      </c>
      <c r="D43" s="596">
        <v>0</v>
      </c>
      <c r="E43" s="596">
        <f>-'5C1A_Madison'!$R43</f>
        <v>0</v>
      </c>
      <c r="F43" s="596">
        <f>-'5C1B_DArbonne'!$R43</f>
        <v>-38013</v>
      </c>
      <c r="G43" s="596">
        <f>-'5C1C_Intl High'!$R43</f>
        <v>0</v>
      </c>
      <c r="H43" s="596">
        <f>-'5C1D_NOMMA'!$R43</f>
        <v>0</v>
      </c>
      <c r="I43" s="596">
        <f>-'5C1E_LFNO'!$R43</f>
        <v>0</v>
      </c>
      <c r="J43" s="596">
        <f>-'5C1F_L.C. Charter'!$R43</f>
        <v>0</v>
      </c>
      <c r="K43" s="596">
        <f>-'5C1G_JS Clark'!$R43</f>
        <v>0</v>
      </c>
      <c r="L43" s="596">
        <f>-'5C1H_Southwest'!$R43</f>
        <v>0</v>
      </c>
      <c r="M43" s="596">
        <f>-'5C1I_LA Key'!$R43</f>
        <v>0</v>
      </c>
      <c r="N43" s="596">
        <f>-'5C1J_Jeff Chamber'!$R43</f>
        <v>0</v>
      </c>
      <c r="O43" s="596">
        <f>-Placeholder_Tallulah!$R43</f>
        <v>-5799</v>
      </c>
      <c r="P43" s="596">
        <f>-'5C1M_GEO Mid'!$R43</f>
        <v>0</v>
      </c>
      <c r="Q43" s="596">
        <f>-'5C1N_Delta'!$R43</f>
        <v>-5115</v>
      </c>
      <c r="R43" s="596">
        <f>-'5C1O_Impact'!$R43</f>
        <v>0</v>
      </c>
      <c r="S43" s="596">
        <f>-'5C1P_Vision'!$R43</f>
        <v>-272121</v>
      </c>
      <c r="T43" s="596">
        <f>-'5C1Q_Advantage'!$R43</f>
        <v>0</v>
      </c>
      <c r="U43" s="596">
        <f>-'5C1R_Iberville'!$R43</f>
        <v>0</v>
      </c>
      <c r="V43" s="596">
        <f>-'5C1S_LC Col Prep'!$R43</f>
        <v>0</v>
      </c>
      <c r="W43" s="596">
        <f>-'5C1T_Northeast'!$R43</f>
        <v>0</v>
      </c>
      <c r="X43" s="596">
        <f>-'5C1U_Acadiana Ren'!$R43</f>
        <v>0</v>
      </c>
      <c r="Y43" s="596">
        <f>-'5C1V_Laf Ren'!$R43</f>
        <v>0</v>
      </c>
      <c r="Z43" s="596">
        <f>-'5C1W_Willow'!$R43</f>
        <v>0</v>
      </c>
      <c r="AA43" s="596">
        <f>-'5C1X_Tangi'!$R43</f>
        <v>0</v>
      </c>
      <c r="AB43" s="596">
        <f>-'5C1Y_GEO'!$R43</f>
        <v>0</v>
      </c>
      <c r="AC43" s="596">
        <f>-'5C1Z_Lincoln Prep'!$R43</f>
        <v>-82310</v>
      </c>
      <c r="AD43" s="596">
        <f>-'5C1AA_Laurel'!$R43</f>
        <v>0</v>
      </c>
      <c r="AE43" s="596">
        <f>-'5C1AB_Apex'!$R43</f>
        <v>0</v>
      </c>
      <c r="AF43" s="596">
        <f>-'5C1AC_Smothers'!$R43</f>
        <v>0</v>
      </c>
      <c r="AG43" s="596">
        <f>-'5C1AD_Greater'!$R43</f>
        <v>0</v>
      </c>
      <c r="AH43" s="596">
        <f>-'5C1AE_Noble Minds'!$R43</f>
        <v>0</v>
      </c>
      <c r="AI43" s="596">
        <f>-'5C1AF_JCFA-Laf'!$R43</f>
        <v>0</v>
      </c>
      <c r="AJ43" s="596">
        <f>-'5C1AG_Collegiate'!$R43</f>
        <v>0</v>
      </c>
      <c r="AK43" s="596">
        <f>-'5C1AH_BRUP'!$R43</f>
        <v>0</v>
      </c>
      <c r="AL43" s="596">
        <f>-('5C2_LAVCA'!$R43+'5C2_LAVCA'!$S43)</f>
        <v>-340559</v>
      </c>
      <c r="AM43" s="596">
        <f>-('5C3_UnvView'!$R43+'5C3_UnvView'!$S43)</f>
        <v>-292191</v>
      </c>
      <c r="AN43" s="597">
        <f t="shared" si="12"/>
        <v>-1036108</v>
      </c>
      <c r="AO43" s="597">
        <f t="shared" si="13"/>
        <v>120182872</v>
      </c>
      <c r="AP43" s="597">
        <f>ROUND(AO43/'8_2.1.18 SIS'!C43,0)</f>
        <v>6350</v>
      </c>
      <c r="AQ43" s="598">
        <f>[1]Summary!M43</f>
        <v>70752</v>
      </c>
      <c r="AR43" s="596">
        <f t="shared" si="7"/>
        <v>70752</v>
      </c>
      <c r="AS43" s="596">
        <f t="shared" si="8"/>
        <v>0</v>
      </c>
      <c r="AT43" s="596">
        <f>'[2]Oct_MidYear Adj'!$J43</f>
        <v>-1765300</v>
      </c>
      <c r="AU43" s="596">
        <f>'[2]Feb_MidYear Adj'!$J43</f>
        <v>38100</v>
      </c>
      <c r="AV43" s="598">
        <f t="shared" si="9"/>
        <v>-1727200</v>
      </c>
      <c r="AW43" s="597">
        <f t="shared" si="10"/>
        <v>118526424</v>
      </c>
      <c r="AX43" s="596">
        <f>'4_Level 4'!E43</f>
        <v>0</v>
      </c>
      <c r="AY43" s="596">
        <f>'4_Level 4'!Q43</f>
        <v>499671</v>
      </c>
      <c r="AZ43" s="597">
        <f t="shared" si="14"/>
        <v>119026095</v>
      </c>
      <c r="BA43" s="596">
        <f>'[3]2_State Distrib and Adjs'!$BD43+'[4]2_State Distrib and Adjs'!$BD43+('[5]2_State Distrib and Adjs'!$BC43*4)+('[6]2_State Distrib and Adjs'!$BC43*2)</f>
        <v>80425578</v>
      </c>
      <c r="BB43" s="596">
        <f t="shared" si="11"/>
        <v>38600517</v>
      </c>
      <c r="BC43" s="596">
        <f t="shared" si="15"/>
        <v>9650129</v>
      </c>
      <c r="BD43" s="596">
        <f>'4_Level 4'!J43</f>
        <v>0</v>
      </c>
      <c r="BE43" s="596">
        <f>'4_Level 4'!L43</f>
        <v>113288</v>
      </c>
      <c r="BF43" s="596">
        <f>'4_Level 4'!M43</f>
        <v>26469</v>
      </c>
      <c r="BG43" s="597">
        <f t="shared" si="16"/>
        <v>119165852</v>
      </c>
    </row>
    <row r="44" spans="1:59" ht="15.6" customHeight="1" x14ac:dyDescent="0.2">
      <c r="A44" s="594">
        <v>38</v>
      </c>
      <c r="B44" s="595" t="s">
        <v>44</v>
      </c>
      <c r="C44" s="596">
        <f>'3_Levels 1&amp;2'!AP44</f>
        <v>10780371</v>
      </c>
      <c r="D44" s="596">
        <v>0</v>
      </c>
      <c r="E44" s="596">
        <f>-'5C1A_Madison'!$R44</f>
        <v>0</v>
      </c>
      <c r="F44" s="596">
        <f>-'5C1B_DArbonne'!$R44</f>
        <v>0</v>
      </c>
      <c r="G44" s="596">
        <f>-'5C1C_Intl High'!$R44</f>
        <v>0</v>
      </c>
      <c r="H44" s="596">
        <f>-'5C1D_NOMMA'!$R44</f>
        <v>-35596</v>
      </c>
      <c r="I44" s="596">
        <f>-'5C1E_LFNO'!$R44</f>
        <v>-18669</v>
      </c>
      <c r="J44" s="596">
        <f>-'5C1F_L.C. Charter'!$R44</f>
        <v>0</v>
      </c>
      <c r="K44" s="596">
        <f>-'5C1G_JS Clark'!$R44</f>
        <v>0</v>
      </c>
      <c r="L44" s="596">
        <f>-'5C1H_Southwest'!$R44</f>
        <v>0</v>
      </c>
      <c r="M44" s="596">
        <f>-'5C1I_LA Key'!$R44</f>
        <v>0</v>
      </c>
      <c r="N44" s="596">
        <f>-'5C1J_Jeff Chamber'!$R44</f>
        <v>-4921</v>
      </c>
      <c r="O44" s="596">
        <f>-Placeholder_Tallulah!$R44</f>
        <v>0</v>
      </c>
      <c r="P44" s="596">
        <f>-'5C1M_GEO Mid'!$R44</f>
        <v>0</v>
      </c>
      <c r="Q44" s="596">
        <f>-'5C1N_Delta'!$R44</f>
        <v>-2243</v>
      </c>
      <c r="R44" s="596">
        <f>-'5C1O_Impact'!$R44</f>
        <v>0</v>
      </c>
      <c r="S44" s="596">
        <f>-'5C1P_Vision'!$R44</f>
        <v>0</v>
      </c>
      <c r="T44" s="596">
        <f>-'5C1Q_Advantage'!$R44</f>
        <v>0</v>
      </c>
      <c r="U44" s="596">
        <f>-'5C1R_Iberville'!$R44</f>
        <v>0</v>
      </c>
      <c r="V44" s="596">
        <f>-'5C1S_LC Col Prep'!$R44</f>
        <v>0</v>
      </c>
      <c r="W44" s="596">
        <f>-'5C1T_Northeast'!$R44</f>
        <v>0</v>
      </c>
      <c r="X44" s="596">
        <f>-'5C1U_Acadiana Ren'!$R44</f>
        <v>0</v>
      </c>
      <c r="Y44" s="596">
        <f>-'5C1V_Laf Ren'!$R44</f>
        <v>0</v>
      </c>
      <c r="Z44" s="596">
        <f>-'5C1W_Willow'!$R44</f>
        <v>0</v>
      </c>
      <c r="AA44" s="596">
        <f>-'5C1X_Tangi'!$R44</f>
        <v>0</v>
      </c>
      <c r="AB44" s="596">
        <f>-'5C1Y_GEO'!$R44</f>
        <v>0</v>
      </c>
      <c r="AC44" s="596">
        <f>-'5C1Z_Lincoln Prep'!$R44</f>
        <v>0</v>
      </c>
      <c r="AD44" s="596">
        <f>-'5C1AA_Laurel'!$R44</f>
        <v>0</v>
      </c>
      <c r="AE44" s="596">
        <f>-'5C1AB_Apex'!$R44</f>
        <v>0</v>
      </c>
      <c r="AF44" s="596">
        <f>-'5C1AC_Smothers'!$R44</f>
        <v>0</v>
      </c>
      <c r="AG44" s="596">
        <f>-'5C1AD_Greater'!$R44</f>
        <v>0</v>
      </c>
      <c r="AH44" s="596">
        <f>-'5C1AE_Noble Minds'!$R44</f>
        <v>0</v>
      </c>
      <c r="AI44" s="596">
        <f>-'5C1AF_JCFA-Laf'!$R44</f>
        <v>0</v>
      </c>
      <c r="AJ44" s="596">
        <f>-'5C1AG_Collegiate'!$R44</f>
        <v>0</v>
      </c>
      <c r="AK44" s="596">
        <f>-'5C1AH_BRUP'!$R44</f>
        <v>0</v>
      </c>
      <c r="AL44" s="596">
        <f>-('5C2_LAVCA'!$R44+'5C2_LAVCA'!$S44)</f>
        <v>-19614</v>
      </c>
      <c r="AM44" s="596">
        <f>-('5C3_UnvView'!$R44+'5C3_UnvView'!$S44)</f>
        <v>-30338</v>
      </c>
      <c r="AN44" s="597">
        <f t="shared" si="12"/>
        <v>-111381</v>
      </c>
      <c r="AO44" s="597">
        <f t="shared" si="13"/>
        <v>10668990</v>
      </c>
      <c r="AP44" s="597">
        <f>ROUND(AO44/'8_2.1.18 SIS'!C44,0)</f>
        <v>2766</v>
      </c>
      <c r="AQ44" s="598">
        <f>[1]Summary!M44</f>
        <v>6917</v>
      </c>
      <c r="AR44" s="596">
        <f t="shared" si="7"/>
        <v>6917</v>
      </c>
      <c r="AS44" s="596">
        <f t="shared" si="8"/>
        <v>0</v>
      </c>
      <c r="AT44" s="596">
        <f>'[2]Oct_MidYear Adj'!$J44</f>
        <v>-116172</v>
      </c>
      <c r="AU44" s="596">
        <f>'[2]Feb_MidYear Adj'!$J44</f>
        <v>23511</v>
      </c>
      <c r="AV44" s="598">
        <f t="shared" si="9"/>
        <v>-92661</v>
      </c>
      <c r="AW44" s="597">
        <f t="shared" si="10"/>
        <v>10583246</v>
      </c>
      <c r="AX44" s="596">
        <f>'4_Level 4'!E44</f>
        <v>0</v>
      </c>
      <c r="AY44" s="596">
        <f>'4_Level 4'!Q44</f>
        <v>106908</v>
      </c>
      <c r="AZ44" s="597">
        <f t="shared" si="14"/>
        <v>10690154</v>
      </c>
      <c r="BA44" s="596">
        <f>'[3]2_State Distrib and Adjs'!$BD44+'[4]2_State Distrib and Adjs'!$BD44+('[5]2_State Distrib and Adjs'!$BC44*4)+('[6]2_State Distrib and Adjs'!$BC44*2)</f>
        <v>7168840</v>
      </c>
      <c r="BB44" s="596">
        <f t="shared" si="11"/>
        <v>3521314</v>
      </c>
      <c r="BC44" s="596">
        <f t="shared" si="15"/>
        <v>880329</v>
      </c>
      <c r="BD44" s="596">
        <f>'4_Level 4'!J44</f>
        <v>0</v>
      </c>
      <c r="BE44" s="596">
        <f>'4_Level 4'!L44</f>
        <v>25000</v>
      </c>
      <c r="BF44" s="596">
        <f>'4_Level 4'!M44</f>
        <v>47115</v>
      </c>
      <c r="BG44" s="597">
        <f t="shared" si="16"/>
        <v>10762269</v>
      </c>
    </row>
    <row r="45" spans="1:59" ht="15.6" customHeight="1" x14ac:dyDescent="0.2">
      <c r="A45" s="594">
        <v>39</v>
      </c>
      <c r="B45" s="595" t="s">
        <v>45</v>
      </c>
      <c r="C45" s="596">
        <f>'3_Levels 1&amp;2'!AP45</f>
        <v>10102184</v>
      </c>
      <c r="D45" s="596">
        <v>0</v>
      </c>
      <c r="E45" s="596">
        <f>-'5C1A_Madison'!$R45</f>
        <v>0</v>
      </c>
      <c r="F45" s="596">
        <f>-'5C1B_DArbonne'!$R45</f>
        <v>0</v>
      </c>
      <c r="G45" s="596">
        <f>-'5C1C_Intl High'!$R45</f>
        <v>0</v>
      </c>
      <c r="H45" s="596">
        <f>-'5C1D_NOMMA'!$R45</f>
        <v>0</v>
      </c>
      <c r="I45" s="596">
        <f>-'5C1E_LFNO'!$R45</f>
        <v>0</v>
      </c>
      <c r="J45" s="596">
        <f>-'5C1F_L.C. Charter'!$R45</f>
        <v>0</v>
      </c>
      <c r="K45" s="596">
        <f>-'5C1G_JS Clark'!$R45</f>
        <v>0</v>
      </c>
      <c r="L45" s="596">
        <f>-'5C1H_Southwest'!$R45</f>
        <v>0</v>
      </c>
      <c r="M45" s="596">
        <f>-'5C1I_LA Key'!$R45</f>
        <v>-66003</v>
      </c>
      <c r="N45" s="596">
        <f>-'5C1J_Jeff Chamber'!$R45</f>
        <v>0</v>
      </c>
      <c r="O45" s="596">
        <f>-Placeholder_Tallulah!$R45</f>
        <v>0</v>
      </c>
      <c r="P45" s="596">
        <f>-'5C1M_GEO Mid'!$R45</f>
        <v>0</v>
      </c>
      <c r="Q45" s="596">
        <f>-'5C1N_Delta'!$R45</f>
        <v>0</v>
      </c>
      <c r="R45" s="596">
        <f>-'5C1O_Impact'!$R45</f>
        <v>0</v>
      </c>
      <c r="S45" s="596">
        <f>-'5C1P_Vision'!$R45</f>
        <v>0</v>
      </c>
      <c r="T45" s="596">
        <f>-'5C1Q_Advantage'!$R45</f>
        <v>-2703</v>
      </c>
      <c r="U45" s="596">
        <f>-'5C1R_Iberville'!$R45</f>
        <v>0</v>
      </c>
      <c r="V45" s="596">
        <f>-'5C1S_LC Col Prep'!$R45</f>
        <v>0</v>
      </c>
      <c r="W45" s="596">
        <f>-'5C1T_Northeast'!$R45</f>
        <v>0</v>
      </c>
      <c r="X45" s="596">
        <f>-'5C1U_Acadiana Ren'!$R45</f>
        <v>0</v>
      </c>
      <c r="Y45" s="596">
        <f>-'5C1V_Laf Ren'!$R45</f>
        <v>0</v>
      </c>
      <c r="Z45" s="596">
        <f>-'5C1W_Willow'!$R45</f>
        <v>0</v>
      </c>
      <c r="AA45" s="596">
        <f>-'5C1X_Tangi'!$R45</f>
        <v>0</v>
      </c>
      <c r="AB45" s="596">
        <f>-'5C1Y_GEO'!$R45</f>
        <v>0</v>
      </c>
      <c r="AC45" s="596">
        <f>-'5C1Z_Lincoln Prep'!$R45</f>
        <v>0</v>
      </c>
      <c r="AD45" s="596">
        <f>-'5C1AA_Laurel'!$R45</f>
        <v>0</v>
      </c>
      <c r="AE45" s="596">
        <f>-'5C1AB_Apex'!$R45</f>
        <v>0</v>
      </c>
      <c r="AF45" s="596">
        <f>-'5C1AC_Smothers'!$R45</f>
        <v>0</v>
      </c>
      <c r="AG45" s="596">
        <f>-'5C1AD_Greater'!$R45</f>
        <v>0</v>
      </c>
      <c r="AH45" s="596">
        <f>-'5C1AE_Noble Minds'!$R45</f>
        <v>0</v>
      </c>
      <c r="AI45" s="596">
        <f>-'5C1AF_JCFA-Laf'!$R45</f>
        <v>0</v>
      </c>
      <c r="AJ45" s="596">
        <f>-'5C1AG_Collegiate'!$R45</f>
        <v>0</v>
      </c>
      <c r="AK45" s="596">
        <f>-'5C1AH_BRUP'!$R45</f>
        <v>0</v>
      </c>
      <c r="AL45" s="596">
        <f>-('5C2_LAVCA'!$R45+'5C2_LAVCA'!$S45)</f>
        <v>-41460</v>
      </c>
      <c r="AM45" s="596">
        <f>-('5C3_UnvView'!$R45+'5C3_UnvView'!$S45)</f>
        <v>-96010</v>
      </c>
      <c r="AN45" s="597">
        <f t="shared" si="12"/>
        <v>-206176</v>
      </c>
      <c r="AO45" s="597">
        <f t="shared" si="13"/>
        <v>9896008</v>
      </c>
      <c r="AP45" s="597">
        <f>ROUND(AO45/'8_2.1.18 SIS'!C45,0)</f>
        <v>3660</v>
      </c>
      <c r="AQ45" s="598">
        <f>[1]Summary!M45</f>
        <v>457</v>
      </c>
      <c r="AR45" s="596">
        <f t="shared" si="7"/>
        <v>457</v>
      </c>
      <c r="AS45" s="596">
        <f t="shared" si="8"/>
        <v>0</v>
      </c>
      <c r="AT45" s="596">
        <f>'[2]Oct_MidYear Adj'!$J45</f>
        <v>-376980</v>
      </c>
      <c r="AU45" s="596">
        <f>'[2]Feb_MidYear Adj'!$J45</f>
        <v>-38430</v>
      </c>
      <c r="AV45" s="598">
        <f t="shared" si="9"/>
        <v>-415410</v>
      </c>
      <c r="AW45" s="597">
        <f t="shared" si="10"/>
        <v>9481055</v>
      </c>
      <c r="AX45" s="596">
        <f>'4_Level 4'!E45</f>
        <v>63000</v>
      </c>
      <c r="AY45" s="596">
        <f>'4_Level 4'!Q45</f>
        <v>68617</v>
      </c>
      <c r="AZ45" s="597">
        <f t="shared" si="14"/>
        <v>9612672</v>
      </c>
      <c r="BA45" s="596">
        <f>'[3]2_State Distrib and Adjs'!$BD45+'[4]2_State Distrib and Adjs'!$BD45+('[5]2_State Distrib and Adjs'!$BC45*4)+('[6]2_State Distrib and Adjs'!$BC45*2)</f>
        <v>6683890</v>
      </c>
      <c r="BB45" s="596">
        <f t="shared" si="11"/>
        <v>2928782</v>
      </c>
      <c r="BC45" s="596">
        <f t="shared" si="15"/>
        <v>732196</v>
      </c>
      <c r="BD45" s="596">
        <f>'4_Level 4'!J45</f>
        <v>12000</v>
      </c>
      <c r="BE45" s="596">
        <f>'4_Level 4'!L45</f>
        <v>101150</v>
      </c>
      <c r="BF45" s="596">
        <f>'4_Level 4'!M45</f>
        <v>19326</v>
      </c>
      <c r="BG45" s="597">
        <f t="shared" si="16"/>
        <v>9745148</v>
      </c>
    </row>
    <row r="46" spans="1:59" ht="15.6" customHeight="1" x14ac:dyDescent="0.2">
      <c r="A46" s="599">
        <v>40</v>
      </c>
      <c r="B46" s="600" t="s">
        <v>46</v>
      </c>
      <c r="C46" s="601">
        <f>'3_Levels 1&amp;2'!AP46</f>
        <v>134371721</v>
      </c>
      <c r="D46" s="601">
        <v>0</v>
      </c>
      <c r="E46" s="601">
        <f>-'5C1A_Madison'!$R46</f>
        <v>0</v>
      </c>
      <c r="F46" s="601">
        <f>-'5C1B_DArbonne'!$R46</f>
        <v>0</v>
      </c>
      <c r="G46" s="601">
        <f>-'5C1C_Intl High'!$R46</f>
        <v>0</v>
      </c>
      <c r="H46" s="601">
        <f>-'5C1D_NOMMA'!$R46</f>
        <v>0</v>
      </c>
      <c r="I46" s="601">
        <f>-'5C1E_LFNO'!$R46</f>
        <v>0</v>
      </c>
      <c r="J46" s="601">
        <f>-'5C1F_L.C. Charter'!$R46</f>
        <v>0</v>
      </c>
      <c r="K46" s="601">
        <f>-'5C1G_JS Clark'!$R46</f>
        <v>0</v>
      </c>
      <c r="L46" s="601">
        <f>-'5C1H_Southwest'!$R46</f>
        <v>0</v>
      </c>
      <c r="M46" s="601">
        <f>-'5C1I_LA Key'!$R46</f>
        <v>0</v>
      </c>
      <c r="N46" s="601">
        <f>-'5C1J_Jeff Chamber'!$R46</f>
        <v>0</v>
      </c>
      <c r="O46" s="601">
        <f>-Placeholder_Tallulah!$R46</f>
        <v>-16464</v>
      </c>
      <c r="P46" s="601">
        <f>-'5C1M_GEO Mid'!$R46</f>
        <v>0</v>
      </c>
      <c r="Q46" s="601">
        <f>-'5C1N_Delta'!$R46</f>
        <v>0</v>
      </c>
      <c r="R46" s="601">
        <f>-'5C1O_Impact'!$R46</f>
        <v>-5488</v>
      </c>
      <c r="S46" s="601">
        <f>-'5C1P_Vision'!$R46</f>
        <v>0</v>
      </c>
      <c r="T46" s="601">
        <f>-'5C1Q_Advantage'!$R46</f>
        <v>0</v>
      </c>
      <c r="U46" s="601">
        <f>-'5C1R_Iberville'!$R46</f>
        <v>0</v>
      </c>
      <c r="V46" s="601">
        <f>-'5C1S_LC Col Prep'!$R46</f>
        <v>0</v>
      </c>
      <c r="W46" s="601">
        <f>-'5C1T_Northeast'!$R46</f>
        <v>0</v>
      </c>
      <c r="X46" s="601">
        <f>-'5C1U_Acadiana Ren'!$R46</f>
        <v>0</v>
      </c>
      <c r="Y46" s="601">
        <f>-'5C1V_Laf Ren'!$R46</f>
        <v>0</v>
      </c>
      <c r="Z46" s="601">
        <f>-'5C1W_Willow'!$R46</f>
        <v>0</v>
      </c>
      <c r="AA46" s="601">
        <f>-'5C1X_Tangi'!$R46</f>
        <v>0</v>
      </c>
      <c r="AB46" s="601">
        <f>-'5C1Y_GEO'!$R46</f>
        <v>0</v>
      </c>
      <c r="AC46" s="601">
        <f>-'5C1Z_Lincoln Prep'!$R46</f>
        <v>0</v>
      </c>
      <c r="AD46" s="601">
        <f>-'5C1AA_Laurel'!$R46</f>
        <v>0</v>
      </c>
      <c r="AE46" s="601">
        <f>-'5C1AB_Apex'!$R46</f>
        <v>0</v>
      </c>
      <c r="AF46" s="601">
        <f>-'5C1AC_Smothers'!$R46</f>
        <v>0</v>
      </c>
      <c r="AG46" s="601">
        <f>-'5C1AD_Greater'!$R46</f>
        <v>0</v>
      </c>
      <c r="AH46" s="999">
        <f>-'5C1AE_Noble Minds'!$R46</f>
        <v>0</v>
      </c>
      <c r="AI46" s="999">
        <f>-'5C1AF_JCFA-Laf'!$R46</f>
        <v>0</v>
      </c>
      <c r="AJ46" s="999">
        <f>-'5C1AG_Collegiate'!$R46</f>
        <v>0</v>
      </c>
      <c r="AK46" s="601">
        <f>-'5C1AH_BRUP'!$R46</f>
        <v>0</v>
      </c>
      <c r="AL46" s="601">
        <f>-('5C2_LAVCA'!$R46+'5C2_LAVCA'!$S46)</f>
        <v>-249563</v>
      </c>
      <c r="AM46" s="601">
        <f>-('5C3_UnvView'!$R46+'5C3_UnvView'!$S46)</f>
        <v>-360164</v>
      </c>
      <c r="AN46" s="602">
        <f t="shared" si="12"/>
        <v>-631679</v>
      </c>
      <c r="AO46" s="602">
        <f t="shared" si="13"/>
        <v>133740042</v>
      </c>
      <c r="AP46" s="602">
        <f>ROUND(AO46/'8_2.1.18 SIS'!C46,0)</f>
        <v>6033</v>
      </c>
      <c r="AQ46" s="603">
        <f>[1]Summary!M46</f>
        <v>94595</v>
      </c>
      <c r="AR46" s="601">
        <f t="shared" si="7"/>
        <v>94595</v>
      </c>
      <c r="AS46" s="601">
        <f t="shared" si="8"/>
        <v>0</v>
      </c>
      <c r="AT46" s="601">
        <f>'[2]Oct_MidYear Adj'!$J46</f>
        <v>-621399</v>
      </c>
      <c r="AU46" s="601">
        <f>'[2]Feb_MidYear Adj'!$J46</f>
        <v>-461525</v>
      </c>
      <c r="AV46" s="603">
        <f t="shared" si="9"/>
        <v>-1082924</v>
      </c>
      <c r="AW46" s="602">
        <f t="shared" si="10"/>
        <v>132751713</v>
      </c>
      <c r="AX46" s="601">
        <f>'4_Level 4'!E46</f>
        <v>0</v>
      </c>
      <c r="AY46" s="601">
        <f>'4_Level 4'!Q46</f>
        <v>591534</v>
      </c>
      <c r="AZ46" s="602">
        <f t="shared" si="14"/>
        <v>133343247</v>
      </c>
      <c r="BA46" s="601">
        <f>'[3]2_State Distrib and Adjs'!$BD46+'[4]2_State Distrib and Adjs'!$BD46+('[5]2_State Distrib and Adjs'!$BC46*4)+('[6]2_State Distrib and Adjs'!$BC46*2)</f>
        <v>89500875</v>
      </c>
      <c r="BB46" s="601">
        <f t="shared" si="11"/>
        <v>43842372</v>
      </c>
      <c r="BC46" s="601">
        <f t="shared" si="15"/>
        <v>10960593</v>
      </c>
      <c r="BD46" s="601">
        <f>'4_Level 4'!J46</f>
        <v>0</v>
      </c>
      <c r="BE46" s="601">
        <f>'4_Level 4'!L46</f>
        <v>393414</v>
      </c>
      <c r="BF46" s="601">
        <f>'4_Level 4'!M46</f>
        <v>92029</v>
      </c>
      <c r="BG46" s="602">
        <f t="shared" si="16"/>
        <v>133828690</v>
      </c>
    </row>
    <row r="47" spans="1:59" ht="15.6" customHeight="1" x14ac:dyDescent="0.2">
      <c r="A47" s="592">
        <v>41</v>
      </c>
      <c r="B47" s="593" t="s">
        <v>47</v>
      </c>
      <c r="C47" s="212">
        <f>'3_Levels 1&amp;2'!AP47</f>
        <v>5446486</v>
      </c>
      <c r="D47" s="212">
        <v>0</v>
      </c>
      <c r="E47" s="212">
        <f>-'5C1A_Madison'!$R47</f>
        <v>0</v>
      </c>
      <c r="F47" s="212">
        <f>-'5C1B_DArbonne'!$R47</f>
        <v>0</v>
      </c>
      <c r="G47" s="212">
        <f>-'5C1C_Intl High'!$R47</f>
        <v>0</v>
      </c>
      <c r="H47" s="212">
        <f>-'5C1D_NOMMA'!$R47</f>
        <v>0</v>
      </c>
      <c r="I47" s="212">
        <f>-'5C1E_LFNO'!$R47</f>
        <v>0</v>
      </c>
      <c r="J47" s="212">
        <f>-'5C1F_L.C. Charter'!$R47</f>
        <v>0</v>
      </c>
      <c r="K47" s="212">
        <f>-'5C1G_JS Clark'!$R47</f>
        <v>0</v>
      </c>
      <c r="L47" s="212">
        <f>-'5C1H_Southwest'!$R47</f>
        <v>0</v>
      </c>
      <c r="M47" s="212">
        <f>-'5C1I_LA Key'!$R47</f>
        <v>0</v>
      </c>
      <c r="N47" s="212">
        <f>-'5C1J_Jeff Chamber'!$R47</f>
        <v>0</v>
      </c>
      <c r="O47" s="212">
        <f>-Placeholder_Tallulah!$R47</f>
        <v>0</v>
      </c>
      <c r="P47" s="212">
        <f>-'5C1M_GEO Mid'!$R47</f>
        <v>0</v>
      </c>
      <c r="Q47" s="212">
        <f>-'5C1N_Delta'!$R47</f>
        <v>0</v>
      </c>
      <c r="R47" s="212">
        <f>-'5C1O_Impact'!$R47</f>
        <v>0</v>
      </c>
      <c r="S47" s="212">
        <f>-'5C1P_Vision'!$R47</f>
        <v>0</v>
      </c>
      <c r="T47" s="212">
        <f>-'5C1Q_Advantage'!$R47</f>
        <v>0</v>
      </c>
      <c r="U47" s="212">
        <f>-'5C1R_Iberville'!$R47</f>
        <v>0</v>
      </c>
      <c r="V47" s="212">
        <f>-'5C1S_LC Col Prep'!$R47</f>
        <v>0</v>
      </c>
      <c r="W47" s="212">
        <f>-'5C1T_Northeast'!$R47</f>
        <v>0</v>
      </c>
      <c r="X47" s="212">
        <f>-'5C1U_Acadiana Ren'!$R47</f>
        <v>0</v>
      </c>
      <c r="Y47" s="212">
        <f>-'5C1V_Laf Ren'!$R47</f>
        <v>0</v>
      </c>
      <c r="Z47" s="212">
        <f>-'5C1W_Willow'!$R47</f>
        <v>0</v>
      </c>
      <c r="AA47" s="212">
        <f>-'5C1X_Tangi'!$R47</f>
        <v>0</v>
      </c>
      <c r="AB47" s="212">
        <f>-'5C1Y_GEO'!$R47</f>
        <v>0</v>
      </c>
      <c r="AC47" s="212">
        <f>-'5C1Z_Lincoln Prep'!$R47</f>
        <v>0</v>
      </c>
      <c r="AD47" s="212">
        <f>-'5C1AA_Laurel'!$R47</f>
        <v>0</v>
      </c>
      <c r="AE47" s="212">
        <f>-'5C1AB_Apex'!$R47</f>
        <v>0</v>
      </c>
      <c r="AF47" s="212">
        <f>-'5C1AC_Smothers'!$R47</f>
        <v>0</v>
      </c>
      <c r="AG47" s="212">
        <f>-'5C1AD_Greater'!$R47</f>
        <v>0</v>
      </c>
      <c r="AH47" s="212">
        <f>-'5C1AE_Noble Minds'!$R47</f>
        <v>0</v>
      </c>
      <c r="AI47" s="212">
        <f>-'5C1AF_JCFA-Laf'!$R47</f>
        <v>0</v>
      </c>
      <c r="AJ47" s="212">
        <f>-'5C1AG_Collegiate'!$R47</f>
        <v>0</v>
      </c>
      <c r="AK47" s="212">
        <f>-'5C1AH_BRUP'!$R47</f>
        <v>0</v>
      </c>
      <c r="AL47" s="212">
        <f>-('5C2_LAVCA'!$R47+'5C2_LAVCA'!$S47)</f>
        <v>-14728</v>
      </c>
      <c r="AM47" s="212">
        <f>-('5C3_UnvView'!$R47+'5C3_UnvView'!$S47)</f>
        <v>-9088</v>
      </c>
      <c r="AN47" s="211">
        <f t="shared" si="12"/>
        <v>-23816</v>
      </c>
      <c r="AO47" s="211">
        <f t="shared" si="13"/>
        <v>5422670</v>
      </c>
      <c r="AP47" s="211">
        <f>ROUND(AO47/'8_2.1.18 SIS'!C47,0)</f>
        <v>3840</v>
      </c>
      <c r="AQ47" s="213">
        <f>[1]Summary!M47</f>
        <v>13103</v>
      </c>
      <c r="AR47" s="212">
        <f t="shared" si="7"/>
        <v>13103</v>
      </c>
      <c r="AS47" s="212">
        <f t="shared" si="8"/>
        <v>0</v>
      </c>
      <c r="AT47" s="212">
        <f>'[2]Oct_MidYear Adj'!$J47</f>
        <v>-161280</v>
      </c>
      <c r="AU47" s="212">
        <f>'[2]Feb_MidYear Adj'!$J47</f>
        <v>7680</v>
      </c>
      <c r="AV47" s="213">
        <f t="shared" si="9"/>
        <v>-153600</v>
      </c>
      <c r="AW47" s="211">
        <f t="shared" si="10"/>
        <v>5282173</v>
      </c>
      <c r="AX47" s="212">
        <f>'4_Level 4'!E47</f>
        <v>0</v>
      </c>
      <c r="AY47" s="212">
        <f>'4_Level 4'!Q47</f>
        <v>38586</v>
      </c>
      <c r="AZ47" s="211">
        <f t="shared" si="14"/>
        <v>5320759</v>
      </c>
      <c r="BA47" s="212">
        <f>'[3]2_State Distrib and Adjs'!$BD47+'[4]2_State Distrib and Adjs'!$BD47+('[5]2_State Distrib and Adjs'!$BC47*4)+('[6]2_State Distrib and Adjs'!$BC47*2)</f>
        <v>3644514</v>
      </c>
      <c r="BB47" s="212">
        <f t="shared" si="11"/>
        <v>1676245</v>
      </c>
      <c r="BC47" s="212">
        <f t="shared" si="15"/>
        <v>419061</v>
      </c>
      <c r="BD47" s="212">
        <f>'4_Level 4'!J47</f>
        <v>0</v>
      </c>
      <c r="BE47" s="212">
        <f>'4_Level 4'!L47</f>
        <v>30940</v>
      </c>
      <c r="BF47" s="212">
        <f>'4_Level 4'!M47</f>
        <v>0</v>
      </c>
      <c r="BG47" s="211">
        <f t="shared" si="16"/>
        <v>5351699</v>
      </c>
    </row>
    <row r="48" spans="1:59" ht="15.6" customHeight="1" x14ac:dyDescent="0.2">
      <c r="A48" s="594">
        <v>42</v>
      </c>
      <c r="B48" s="595" t="s">
        <v>48</v>
      </c>
      <c r="C48" s="596">
        <f>'3_Levels 1&amp;2'!AP48</f>
        <v>16175855</v>
      </c>
      <c r="D48" s="596">
        <v>0</v>
      </c>
      <c r="E48" s="596">
        <f>-'5C1A_Madison'!$R48</f>
        <v>0</v>
      </c>
      <c r="F48" s="596">
        <f>-'5C1B_DArbonne'!$R48</f>
        <v>0</v>
      </c>
      <c r="G48" s="596">
        <f>-'5C1C_Intl High'!$R48</f>
        <v>0</v>
      </c>
      <c r="H48" s="596">
        <f>-'5C1D_NOMMA'!$R48</f>
        <v>0</v>
      </c>
      <c r="I48" s="596">
        <f>-'5C1E_LFNO'!$R48</f>
        <v>0</v>
      </c>
      <c r="J48" s="596">
        <f>-'5C1F_L.C. Charter'!$R48</f>
        <v>0</v>
      </c>
      <c r="K48" s="596">
        <f>-'5C1G_JS Clark'!$R48</f>
        <v>0</v>
      </c>
      <c r="L48" s="596">
        <f>-'5C1H_Southwest'!$R48</f>
        <v>0</v>
      </c>
      <c r="M48" s="596">
        <f>-'5C1I_LA Key'!$R48</f>
        <v>0</v>
      </c>
      <c r="N48" s="596">
        <f>-'5C1J_Jeff Chamber'!$R48</f>
        <v>0</v>
      </c>
      <c r="O48" s="596">
        <f>-Placeholder_Tallulah!$R48</f>
        <v>0</v>
      </c>
      <c r="P48" s="596">
        <f>-'5C1M_GEO Mid'!$R48</f>
        <v>0</v>
      </c>
      <c r="Q48" s="596">
        <f>-'5C1N_Delta'!$R48</f>
        <v>0</v>
      </c>
      <c r="R48" s="596">
        <f>-'5C1O_Impact'!$R48</f>
        <v>0</v>
      </c>
      <c r="S48" s="596">
        <f>-'5C1P_Vision'!$R48</f>
        <v>0</v>
      </c>
      <c r="T48" s="596">
        <f>-'5C1Q_Advantage'!$R48</f>
        <v>0</v>
      </c>
      <c r="U48" s="596">
        <f>-'5C1R_Iberville'!$R48</f>
        <v>0</v>
      </c>
      <c r="V48" s="596">
        <f>-'5C1S_LC Col Prep'!$R48</f>
        <v>0</v>
      </c>
      <c r="W48" s="596">
        <f>-'5C1T_Northeast'!$R48</f>
        <v>0</v>
      </c>
      <c r="X48" s="596">
        <f>-'5C1U_Acadiana Ren'!$R48</f>
        <v>0</v>
      </c>
      <c r="Y48" s="596">
        <f>-'5C1V_Laf Ren'!$R48</f>
        <v>0</v>
      </c>
      <c r="Z48" s="596">
        <f>-'5C1W_Willow'!$R48</f>
        <v>0</v>
      </c>
      <c r="AA48" s="596">
        <f>-'5C1X_Tangi'!$R48</f>
        <v>0</v>
      </c>
      <c r="AB48" s="596">
        <f>-'5C1Y_GEO'!$R48</f>
        <v>0</v>
      </c>
      <c r="AC48" s="596">
        <f>-'5C1Z_Lincoln Prep'!$R48</f>
        <v>0</v>
      </c>
      <c r="AD48" s="596">
        <f>-'5C1AA_Laurel'!$R48</f>
        <v>0</v>
      </c>
      <c r="AE48" s="596">
        <f>-'5C1AB_Apex'!$R48</f>
        <v>0</v>
      </c>
      <c r="AF48" s="596">
        <f>-'5C1AC_Smothers'!$R48</f>
        <v>0</v>
      </c>
      <c r="AG48" s="596">
        <f>-'5C1AD_Greater'!$R48</f>
        <v>0</v>
      </c>
      <c r="AH48" s="596">
        <f>-'5C1AE_Noble Minds'!$R48</f>
        <v>0</v>
      </c>
      <c r="AI48" s="596">
        <f>-'5C1AF_JCFA-Laf'!$R48</f>
        <v>0</v>
      </c>
      <c r="AJ48" s="596">
        <f>-'5C1AG_Collegiate'!$R48</f>
        <v>0</v>
      </c>
      <c r="AK48" s="596">
        <f>-'5C1AH_BRUP'!$R48</f>
        <v>0</v>
      </c>
      <c r="AL48" s="596">
        <f>-('5C2_LAVCA'!$R48+'5C2_LAVCA'!$S48)</f>
        <v>-57193</v>
      </c>
      <c r="AM48" s="596">
        <f>-('5C3_UnvView'!$R48+'5C3_UnvView'!$S48)</f>
        <v>-59936</v>
      </c>
      <c r="AN48" s="597">
        <f t="shared" si="12"/>
        <v>-117129</v>
      </c>
      <c r="AO48" s="597">
        <f t="shared" si="13"/>
        <v>16058726</v>
      </c>
      <c r="AP48" s="597">
        <f>ROUND(AO48/'8_2.1.18 SIS'!C48,0)</f>
        <v>5693</v>
      </c>
      <c r="AQ48" s="598">
        <f>[1]Summary!M48</f>
        <v>-9045</v>
      </c>
      <c r="AR48" s="596">
        <f t="shared" si="7"/>
        <v>0</v>
      </c>
      <c r="AS48" s="596">
        <f t="shared" si="8"/>
        <v>-9045</v>
      </c>
      <c r="AT48" s="596">
        <f>'[2]Oct_MidYear Adj'!$J48</f>
        <v>-483905</v>
      </c>
      <c r="AU48" s="596">
        <f>'[2]Feb_MidYear Adj'!$J48</f>
        <v>-62623</v>
      </c>
      <c r="AV48" s="598">
        <f t="shared" si="9"/>
        <v>-546528</v>
      </c>
      <c r="AW48" s="597">
        <f t="shared" si="10"/>
        <v>15503153</v>
      </c>
      <c r="AX48" s="596">
        <f>'4_Level 4'!E48</f>
        <v>0</v>
      </c>
      <c r="AY48" s="596">
        <f>'4_Level 4'!Q48</f>
        <v>75815</v>
      </c>
      <c r="AZ48" s="597">
        <f t="shared" si="14"/>
        <v>15578968</v>
      </c>
      <c r="BA48" s="596">
        <f>'[3]2_State Distrib and Adjs'!$BD48+'[4]2_State Distrib and Adjs'!$BD48+('[5]2_State Distrib and Adjs'!$BC48*4)+('[6]2_State Distrib and Adjs'!$BC48*2)</f>
        <v>10749654</v>
      </c>
      <c r="BB48" s="596">
        <f t="shared" si="11"/>
        <v>4829314</v>
      </c>
      <c r="BC48" s="596">
        <f t="shared" si="15"/>
        <v>1207329</v>
      </c>
      <c r="BD48" s="596">
        <f>'4_Level 4'!J48</f>
        <v>0</v>
      </c>
      <c r="BE48" s="596">
        <f>'4_Level 4'!L48</f>
        <v>70924</v>
      </c>
      <c r="BF48" s="596">
        <f>'4_Level 4'!M48</f>
        <v>0</v>
      </c>
      <c r="BG48" s="597">
        <f t="shared" si="16"/>
        <v>15649892</v>
      </c>
    </row>
    <row r="49" spans="1:59" ht="15.6" customHeight="1" x14ac:dyDescent="0.2">
      <c r="A49" s="594">
        <v>43</v>
      </c>
      <c r="B49" s="595" t="s">
        <v>49</v>
      </c>
      <c r="C49" s="596">
        <f>'3_Levels 1&amp;2'!AP49</f>
        <v>27927885</v>
      </c>
      <c r="D49" s="596">
        <v>0</v>
      </c>
      <c r="E49" s="596">
        <f>-'5C1A_Madison'!$R49</f>
        <v>0</v>
      </c>
      <c r="F49" s="596">
        <f>-'5C1B_DArbonne'!$R49</f>
        <v>0</v>
      </c>
      <c r="G49" s="596">
        <f>-'5C1C_Intl High'!$R49</f>
        <v>0</v>
      </c>
      <c r="H49" s="596">
        <f>-'5C1D_NOMMA'!$R49</f>
        <v>0</v>
      </c>
      <c r="I49" s="596">
        <f>-'5C1E_LFNO'!$R49</f>
        <v>0</v>
      </c>
      <c r="J49" s="596">
        <f>-'5C1F_L.C. Charter'!$R49</f>
        <v>0</v>
      </c>
      <c r="K49" s="596">
        <f>-'5C1G_JS Clark'!$R49</f>
        <v>0</v>
      </c>
      <c r="L49" s="596">
        <f>-'5C1H_Southwest'!$R49</f>
        <v>0</v>
      </c>
      <c r="M49" s="596">
        <f>-'5C1I_LA Key'!$R49</f>
        <v>0</v>
      </c>
      <c r="N49" s="596">
        <f>-'5C1J_Jeff Chamber'!$R49</f>
        <v>0</v>
      </c>
      <c r="O49" s="596">
        <f>-Placeholder_Tallulah!$R49</f>
        <v>0</v>
      </c>
      <c r="P49" s="596">
        <f>-'5C1M_GEO Mid'!$R49</f>
        <v>0</v>
      </c>
      <c r="Q49" s="596">
        <f>-'5C1N_Delta'!$R49</f>
        <v>0</v>
      </c>
      <c r="R49" s="596">
        <f>-'5C1O_Impact'!$R49</f>
        <v>0</v>
      </c>
      <c r="S49" s="596">
        <f>-'5C1P_Vision'!$R49</f>
        <v>0</v>
      </c>
      <c r="T49" s="596">
        <f>-'5C1Q_Advantage'!$R49</f>
        <v>0</v>
      </c>
      <c r="U49" s="596">
        <f>-'5C1R_Iberville'!$R49</f>
        <v>0</v>
      </c>
      <c r="V49" s="596">
        <f>-'5C1S_LC Col Prep'!$R49</f>
        <v>0</v>
      </c>
      <c r="W49" s="596">
        <f>-'5C1T_Northeast'!$R49</f>
        <v>0</v>
      </c>
      <c r="X49" s="596">
        <f>-'5C1U_Acadiana Ren'!$R49</f>
        <v>0</v>
      </c>
      <c r="Y49" s="596">
        <f>-'5C1V_Laf Ren'!$R49</f>
        <v>0</v>
      </c>
      <c r="Z49" s="596">
        <f>-'5C1W_Willow'!$R49</f>
        <v>0</v>
      </c>
      <c r="AA49" s="596">
        <f>-'5C1X_Tangi'!$R49</f>
        <v>0</v>
      </c>
      <c r="AB49" s="596">
        <f>-'5C1Y_GEO'!$R49</f>
        <v>0</v>
      </c>
      <c r="AC49" s="596">
        <f>-'5C1Z_Lincoln Prep'!$R49</f>
        <v>0</v>
      </c>
      <c r="AD49" s="596">
        <f>-'5C1AA_Laurel'!$R49</f>
        <v>0</v>
      </c>
      <c r="AE49" s="596">
        <f>-'5C1AB_Apex'!$R49</f>
        <v>0</v>
      </c>
      <c r="AF49" s="596">
        <f>-'5C1AC_Smothers'!$R49</f>
        <v>0</v>
      </c>
      <c r="AG49" s="596">
        <f>-'5C1AD_Greater'!$R49</f>
        <v>0</v>
      </c>
      <c r="AH49" s="596">
        <f>-'5C1AE_Noble Minds'!$R49</f>
        <v>0</v>
      </c>
      <c r="AI49" s="596">
        <f>-'5C1AF_JCFA-Laf'!$R49</f>
        <v>0</v>
      </c>
      <c r="AJ49" s="596">
        <f>-'5C1AG_Collegiate'!$R49</f>
        <v>0</v>
      </c>
      <c r="AK49" s="596">
        <f>-'5C1AH_BRUP'!$R49</f>
        <v>0</v>
      </c>
      <c r="AL49" s="596">
        <f>-('5C2_LAVCA'!$R49+'5C2_LAVCA'!$S49)</f>
        <v>-74983</v>
      </c>
      <c r="AM49" s="596">
        <f>-('5C3_UnvView'!$R49+'5C3_UnvView'!$S49)</f>
        <v>-56860</v>
      </c>
      <c r="AN49" s="597">
        <f t="shared" si="12"/>
        <v>-131843</v>
      </c>
      <c r="AO49" s="597">
        <f t="shared" si="13"/>
        <v>27796042</v>
      </c>
      <c r="AP49" s="597">
        <f>ROUND(AO49/'8_2.1.18 SIS'!C49,0)</f>
        <v>6793</v>
      </c>
      <c r="AQ49" s="598">
        <f>[1]Summary!M49</f>
        <v>26007</v>
      </c>
      <c r="AR49" s="596">
        <f t="shared" si="7"/>
        <v>26007</v>
      </c>
      <c r="AS49" s="596">
        <f t="shared" si="8"/>
        <v>0</v>
      </c>
      <c r="AT49" s="596">
        <f>'[2]Oct_MidYear Adj'!$J49</f>
        <v>-6793</v>
      </c>
      <c r="AU49" s="596">
        <f>'[2]Feb_MidYear Adj'!$J49</f>
        <v>-146050</v>
      </c>
      <c r="AV49" s="598">
        <f t="shared" si="9"/>
        <v>-152843</v>
      </c>
      <c r="AW49" s="597">
        <f t="shared" si="10"/>
        <v>27669206</v>
      </c>
      <c r="AX49" s="596">
        <f>'4_Level 4'!E49</f>
        <v>0</v>
      </c>
      <c r="AY49" s="596">
        <f>'4_Level 4'!Q49</f>
        <v>107439</v>
      </c>
      <c r="AZ49" s="597">
        <f t="shared" si="14"/>
        <v>27776645</v>
      </c>
      <c r="BA49" s="596">
        <f>'[3]2_State Distrib and Adjs'!$BD49+'[4]2_State Distrib and Adjs'!$BD49+('[5]2_State Distrib and Adjs'!$BC49*4)+('[6]2_State Distrib and Adjs'!$BC49*2)</f>
        <v>18599150</v>
      </c>
      <c r="BB49" s="596">
        <f t="shared" si="11"/>
        <v>9177495</v>
      </c>
      <c r="BC49" s="596">
        <f t="shared" si="15"/>
        <v>2294374</v>
      </c>
      <c r="BD49" s="596">
        <f>'4_Level 4'!J49</f>
        <v>0</v>
      </c>
      <c r="BE49" s="596">
        <f>'4_Level 4'!L49</f>
        <v>125664</v>
      </c>
      <c r="BF49" s="596">
        <f>'4_Level 4'!M49</f>
        <v>165742</v>
      </c>
      <c r="BG49" s="597">
        <f t="shared" si="16"/>
        <v>28068051</v>
      </c>
    </row>
    <row r="50" spans="1:59" ht="15.6" customHeight="1" x14ac:dyDescent="0.2">
      <c r="A50" s="594">
        <v>44</v>
      </c>
      <c r="B50" s="595" t="s">
        <v>50</v>
      </c>
      <c r="C50" s="596">
        <f>'3_Levels 1&amp;2'!AP50</f>
        <v>42983173</v>
      </c>
      <c r="D50" s="596">
        <v>0</v>
      </c>
      <c r="E50" s="596">
        <f>-'5C1A_Madison'!$R50</f>
        <v>0</v>
      </c>
      <c r="F50" s="596">
        <f>-'5C1B_DArbonne'!$R50</f>
        <v>0</v>
      </c>
      <c r="G50" s="596">
        <f>-'5C1C_Intl High'!$R50</f>
        <v>-9527</v>
      </c>
      <c r="H50" s="596">
        <f>-'5C1D_NOMMA'!$R50</f>
        <v>-22253</v>
      </c>
      <c r="I50" s="596">
        <f>-'5C1E_LFNO'!$R50</f>
        <v>-5403</v>
      </c>
      <c r="J50" s="596">
        <f>-'5C1F_L.C. Charter'!$R50</f>
        <v>0</v>
      </c>
      <c r="K50" s="596">
        <f>-'5C1G_JS Clark'!$R50</f>
        <v>0</v>
      </c>
      <c r="L50" s="596">
        <f>-'5C1H_Southwest'!$R50</f>
        <v>0</v>
      </c>
      <c r="M50" s="596">
        <f>-'5C1I_LA Key'!$R50</f>
        <v>0</v>
      </c>
      <c r="N50" s="596">
        <f>-'5C1J_Jeff Chamber'!$R50</f>
        <v>0</v>
      </c>
      <c r="O50" s="596">
        <f>-Placeholder_Tallulah!$R50</f>
        <v>0</v>
      </c>
      <c r="P50" s="596">
        <f>-'5C1M_GEO Mid'!$R50</f>
        <v>0</v>
      </c>
      <c r="Q50" s="596">
        <f>-'5C1N_Delta'!$R50</f>
        <v>0</v>
      </c>
      <c r="R50" s="596">
        <f>-'5C1O_Impact'!$R50</f>
        <v>0</v>
      </c>
      <c r="S50" s="596">
        <f>-'5C1P_Vision'!$R50</f>
        <v>0</v>
      </c>
      <c r="T50" s="596">
        <f>-'5C1Q_Advantage'!$R50</f>
        <v>0</v>
      </c>
      <c r="U50" s="596">
        <f>-'5C1R_Iberville'!$R50</f>
        <v>0</v>
      </c>
      <c r="V50" s="596">
        <f>-'5C1S_LC Col Prep'!$R50</f>
        <v>0</v>
      </c>
      <c r="W50" s="596">
        <f>-'5C1T_Northeast'!$R50</f>
        <v>0</v>
      </c>
      <c r="X50" s="596">
        <f>-'5C1U_Acadiana Ren'!$R50</f>
        <v>0</v>
      </c>
      <c r="Y50" s="596">
        <f>-'5C1V_Laf Ren'!$R50</f>
        <v>0</v>
      </c>
      <c r="Z50" s="596">
        <f>-'5C1W_Willow'!$R50</f>
        <v>0</v>
      </c>
      <c r="AA50" s="596">
        <f>-'5C1X_Tangi'!$R50</f>
        <v>0</v>
      </c>
      <c r="AB50" s="596">
        <f>-'5C1Y_GEO'!$R50</f>
        <v>0</v>
      </c>
      <c r="AC50" s="596">
        <f>-'5C1Z_Lincoln Prep'!$R50</f>
        <v>0</v>
      </c>
      <c r="AD50" s="596">
        <f>-'5C1AA_Laurel'!$R50</f>
        <v>0</v>
      </c>
      <c r="AE50" s="596">
        <f>-'5C1AB_Apex'!$R50</f>
        <v>0</v>
      </c>
      <c r="AF50" s="596">
        <f>-'5C1AC_Smothers'!$R50</f>
        <v>-20973</v>
      </c>
      <c r="AG50" s="596">
        <f>-'5C1AD_Greater'!$R50</f>
        <v>0</v>
      </c>
      <c r="AH50" s="596">
        <f>-'5C1AE_Noble Minds'!$R50</f>
        <v>-5403</v>
      </c>
      <c r="AI50" s="596">
        <f>-'5C1AF_JCFA-Laf'!$R50</f>
        <v>0</v>
      </c>
      <c r="AJ50" s="596">
        <f>-'5C1AG_Collegiate'!$R50</f>
        <v>0</v>
      </c>
      <c r="AK50" s="596">
        <f>-'5C1AH_BRUP'!$R50</f>
        <v>0</v>
      </c>
      <c r="AL50" s="596">
        <f>-('5C2_LAVCA'!$R50+'5C2_LAVCA'!$S50)</f>
        <v>-135410</v>
      </c>
      <c r="AM50" s="596">
        <f>-('5C3_UnvView'!$R50+'5C3_UnvView'!$S50)</f>
        <v>-90177</v>
      </c>
      <c r="AN50" s="597">
        <f t="shared" si="12"/>
        <v>-289146</v>
      </c>
      <c r="AO50" s="597">
        <f t="shared" si="13"/>
        <v>42694027</v>
      </c>
      <c r="AP50" s="597">
        <f>ROUND(AO50/'8_2.1.18 SIS'!C50,0)</f>
        <v>5919</v>
      </c>
      <c r="AQ50" s="598">
        <f>[1]Summary!M50</f>
        <v>6606</v>
      </c>
      <c r="AR50" s="596">
        <f t="shared" si="7"/>
        <v>6606</v>
      </c>
      <c r="AS50" s="596">
        <f t="shared" si="8"/>
        <v>0</v>
      </c>
      <c r="AT50" s="596">
        <f>'[2]Oct_MidYear Adj'!$J50</f>
        <v>899688</v>
      </c>
      <c r="AU50" s="596">
        <f>'[2]Feb_MidYear Adj'!$J50</f>
        <v>-17757</v>
      </c>
      <c r="AV50" s="598">
        <f t="shared" si="9"/>
        <v>881931</v>
      </c>
      <c r="AW50" s="597">
        <f t="shared" si="10"/>
        <v>43582564</v>
      </c>
      <c r="AX50" s="596">
        <f>'4_Level 4'!E50</f>
        <v>0</v>
      </c>
      <c r="AY50" s="596">
        <f>'4_Level 4'!Q50</f>
        <v>177295</v>
      </c>
      <c r="AZ50" s="597">
        <f t="shared" si="14"/>
        <v>43759859</v>
      </c>
      <c r="BA50" s="596">
        <f>'[3]2_State Distrib and Adjs'!$BD50+'[4]2_State Distrib and Adjs'!$BD50+('[5]2_State Distrib and Adjs'!$BC50*4)+('[6]2_State Distrib and Adjs'!$BC50*2)</f>
        <v>28565202</v>
      </c>
      <c r="BB50" s="596">
        <f t="shared" si="11"/>
        <v>15194657</v>
      </c>
      <c r="BC50" s="596">
        <f t="shared" si="15"/>
        <v>3798664</v>
      </c>
      <c r="BD50" s="596">
        <f>'4_Level 4'!J50</f>
        <v>0</v>
      </c>
      <c r="BE50" s="596">
        <f>'4_Level 4'!L50</f>
        <v>60690</v>
      </c>
      <c r="BF50" s="596">
        <f>'4_Level 4'!M50</f>
        <v>597707</v>
      </c>
      <c r="BG50" s="597">
        <f t="shared" si="16"/>
        <v>44418256</v>
      </c>
    </row>
    <row r="51" spans="1:59" ht="15.6" customHeight="1" x14ac:dyDescent="0.2">
      <c r="A51" s="599">
        <v>45</v>
      </c>
      <c r="B51" s="600" t="s">
        <v>51</v>
      </c>
      <c r="C51" s="601">
        <f>'3_Levels 1&amp;2'!AP51</f>
        <v>29982246</v>
      </c>
      <c r="D51" s="601">
        <v>0</v>
      </c>
      <c r="E51" s="601">
        <f>-'5C1A_Madison'!$R51</f>
        <v>0</v>
      </c>
      <c r="F51" s="601">
        <f>-'5C1B_DArbonne'!$R51</f>
        <v>0</v>
      </c>
      <c r="G51" s="601">
        <f>-'5C1C_Intl High'!$R51</f>
        <v>0</v>
      </c>
      <c r="H51" s="601">
        <f>-'5C1D_NOMMA'!$R51</f>
        <v>0</v>
      </c>
      <c r="I51" s="601">
        <f>-'5C1E_LFNO'!$R51</f>
        <v>-8359</v>
      </c>
      <c r="J51" s="601">
        <f>-'5C1F_L.C. Charter'!$R51</f>
        <v>-3008</v>
      </c>
      <c r="K51" s="601">
        <f>-'5C1G_JS Clark'!$R51</f>
        <v>0</v>
      </c>
      <c r="L51" s="601">
        <f>-'5C1H_Southwest'!$R51</f>
        <v>0</v>
      </c>
      <c r="M51" s="601">
        <f>-'5C1I_LA Key'!$R51</f>
        <v>0</v>
      </c>
      <c r="N51" s="601">
        <f>-'5C1J_Jeff Chamber'!$R51</f>
        <v>-3008</v>
      </c>
      <c r="O51" s="601">
        <f>-Placeholder_Tallulah!$R51</f>
        <v>0</v>
      </c>
      <c r="P51" s="601">
        <f>-'5C1M_GEO Mid'!$R51</f>
        <v>0</v>
      </c>
      <c r="Q51" s="601">
        <f>-'5C1N_Delta'!$R51</f>
        <v>0</v>
      </c>
      <c r="R51" s="601">
        <f>-'5C1O_Impact'!$R51</f>
        <v>0</v>
      </c>
      <c r="S51" s="601">
        <f>-'5C1P_Vision'!$R51</f>
        <v>0</v>
      </c>
      <c r="T51" s="601">
        <f>-'5C1Q_Advantage'!$R51</f>
        <v>0</v>
      </c>
      <c r="U51" s="601">
        <f>-'5C1R_Iberville'!$R51</f>
        <v>0</v>
      </c>
      <c r="V51" s="601">
        <f>-'5C1S_LC Col Prep'!$R51</f>
        <v>0</v>
      </c>
      <c r="W51" s="601">
        <f>-'5C1T_Northeast'!$R51</f>
        <v>0</v>
      </c>
      <c r="X51" s="601">
        <f>-'5C1U_Acadiana Ren'!$R51</f>
        <v>0</v>
      </c>
      <c r="Y51" s="601">
        <f>-'5C1V_Laf Ren'!$R51</f>
        <v>0</v>
      </c>
      <c r="Z51" s="601">
        <f>-'5C1W_Willow'!$R51</f>
        <v>0</v>
      </c>
      <c r="AA51" s="601">
        <f>-'5C1X_Tangi'!$R51</f>
        <v>0</v>
      </c>
      <c r="AB51" s="601">
        <f>-'5C1Y_GEO'!$R51</f>
        <v>0</v>
      </c>
      <c r="AC51" s="601">
        <f>-'5C1Z_Lincoln Prep'!$R51</f>
        <v>0</v>
      </c>
      <c r="AD51" s="601">
        <f>-'5C1AA_Laurel'!$R51</f>
        <v>0</v>
      </c>
      <c r="AE51" s="601">
        <f>-'5C1AB_Apex'!$R51</f>
        <v>0</v>
      </c>
      <c r="AF51" s="601">
        <f>-'5C1AC_Smothers'!$R51</f>
        <v>-5351</v>
      </c>
      <c r="AG51" s="601">
        <f>-'5C1AD_Greater'!$R51</f>
        <v>0</v>
      </c>
      <c r="AH51" s="999">
        <f>-'5C1AE_Noble Minds'!$R51</f>
        <v>0</v>
      </c>
      <c r="AI51" s="999">
        <f>-'5C1AF_JCFA-Laf'!$R51</f>
        <v>0</v>
      </c>
      <c r="AJ51" s="999">
        <f>-'5C1AG_Collegiate'!$R51</f>
        <v>0</v>
      </c>
      <c r="AK51" s="601">
        <f>-'5C1AH_BRUP'!$R51</f>
        <v>0</v>
      </c>
      <c r="AL51" s="601">
        <f>-('5C2_LAVCA'!$R51+'5C2_LAVCA'!$S51)</f>
        <v>-49444</v>
      </c>
      <c r="AM51" s="601">
        <f>-('5C3_UnvView'!$R51+'5C3_UnvView'!$S51)</f>
        <v>-24609</v>
      </c>
      <c r="AN51" s="602">
        <f t="shared" si="12"/>
        <v>-93779</v>
      </c>
      <c r="AO51" s="602">
        <f t="shared" si="13"/>
        <v>29888467</v>
      </c>
      <c r="AP51" s="602">
        <f>ROUND(AO51/'8_2.1.18 SIS'!C51,0)</f>
        <v>3230</v>
      </c>
      <c r="AQ51" s="603">
        <f>[1]Summary!M51</f>
        <v>17622</v>
      </c>
      <c r="AR51" s="601">
        <f t="shared" si="7"/>
        <v>17622</v>
      </c>
      <c r="AS51" s="601">
        <f t="shared" si="8"/>
        <v>0</v>
      </c>
      <c r="AT51" s="601">
        <f>'[2]Oct_MidYear Adj'!$J51</f>
        <v>251940</v>
      </c>
      <c r="AU51" s="601">
        <f>'[2]Feb_MidYear Adj'!$J51</f>
        <v>-25840</v>
      </c>
      <c r="AV51" s="603">
        <f t="shared" si="9"/>
        <v>226100</v>
      </c>
      <c r="AW51" s="602">
        <f t="shared" si="10"/>
        <v>30132189</v>
      </c>
      <c r="AX51" s="601">
        <f>'4_Level 4'!E51</f>
        <v>0</v>
      </c>
      <c r="AY51" s="601">
        <f>'4_Level 4'!Q51</f>
        <v>249275</v>
      </c>
      <c r="AZ51" s="602">
        <f t="shared" si="14"/>
        <v>30381464</v>
      </c>
      <c r="BA51" s="601">
        <f>'[3]2_State Distrib and Adjs'!$BD51+'[4]2_State Distrib and Adjs'!$BD51+('[5]2_State Distrib and Adjs'!$BC51*4)+('[6]2_State Distrib and Adjs'!$BC51*2)</f>
        <v>20100232</v>
      </c>
      <c r="BB51" s="601">
        <f t="shared" si="11"/>
        <v>10281232</v>
      </c>
      <c r="BC51" s="601">
        <f t="shared" si="15"/>
        <v>2570308</v>
      </c>
      <c r="BD51" s="601">
        <f>'4_Level 4'!J51</f>
        <v>0</v>
      </c>
      <c r="BE51" s="601">
        <f>'4_Level 4'!L51</f>
        <v>145418</v>
      </c>
      <c r="BF51" s="601">
        <f>'4_Level 4'!M51</f>
        <v>65652</v>
      </c>
      <c r="BG51" s="602">
        <f t="shared" si="16"/>
        <v>30592534</v>
      </c>
    </row>
    <row r="52" spans="1:59" ht="15.6" customHeight="1" x14ac:dyDescent="0.2">
      <c r="A52" s="592">
        <v>46</v>
      </c>
      <c r="B52" s="593" t="s">
        <v>52</v>
      </c>
      <c r="C52" s="212">
        <f>'3_Levels 1&amp;2'!AP52</f>
        <v>8813010</v>
      </c>
      <c r="D52" s="212">
        <v>0</v>
      </c>
      <c r="E52" s="212">
        <f>-'5C1A_Madison'!$R52</f>
        <v>0</v>
      </c>
      <c r="F52" s="212">
        <f>-'5C1B_DArbonne'!$R52</f>
        <v>0</v>
      </c>
      <c r="G52" s="212">
        <f>-'5C1C_Intl High'!$R52</f>
        <v>0</v>
      </c>
      <c r="H52" s="212">
        <f>-'5C1D_NOMMA'!$R52</f>
        <v>0</v>
      </c>
      <c r="I52" s="212">
        <f>-'5C1E_LFNO'!$R52</f>
        <v>0</v>
      </c>
      <c r="J52" s="212">
        <f>-'5C1F_L.C. Charter'!$R52</f>
        <v>0</v>
      </c>
      <c r="K52" s="212">
        <f>-'5C1G_JS Clark'!$R52</f>
        <v>0</v>
      </c>
      <c r="L52" s="212">
        <f>-'5C1H_Southwest'!$R52</f>
        <v>0</v>
      </c>
      <c r="M52" s="212">
        <f>-'5C1I_LA Key'!$R52</f>
        <v>0</v>
      </c>
      <c r="N52" s="212">
        <f>-'5C1J_Jeff Chamber'!$R52</f>
        <v>0</v>
      </c>
      <c r="O52" s="212">
        <f>-Placeholder_Tallulah!$R52</f>
        <v>0</v>
      </c>
      <c r="P52" s="212">
        <f>-'5C1M_GEO Mid'!$R52</f>
        <v>0</v>
      </c>
      <c r="Q52" s="212">
        <f>-'5C1N_Delta'!$R52</f>
        <v>0</v>
      </c>
      <c r="R52" s="212">
        <f>-'5C1O_Impact'!$R52</f>
        <v>0</v>
      </c>
      <c r="S52" s="212">
        <f>-'5C1P_Vision'!$R52</f>
        <v>0</v>
      </c>
      <c r="T52" s="212">
        <f>-'5C1Q_Advantage'!$R52</f>
        <v>-22046</v>
      </c>
      <c r="U52" s="212">
        <f>-'5C1R_Iberville'!$R52</f>
        <v>0</v>
      </c>
      <c r="V52" s="212">
        <f>-'5C1S_LC Col Prep'!$R52</f>
        <v>0</v>
      </c>
      <c r="W52" s="212">
        <f>-'5C1T_Northeast'!$R52</f>
        <v>0</v>
      </c>
      <c r="X52" s="212">
        <f>-'5C1U_Acadiana Ren'!$R52</f>
        <v>0</v>
      </c>
      <c r="Y52" s="212">
        <f>-'5C1V_Laf Ren'!$R52</f>
        <v>0</v>
      </c>
      <c r="Z52" s="212">
        <f>-'5C1W_Willow'!$R52</f>
        <v>0</v>
      </c>
      <c r="AA52" s="212">
        <f>-'5C1X_Tangi'!$R52</f>
        <v>-24049</v>
      </c>
      <c r="AB52" s="212">
        <f>-'5C1Y_GEO'!$R52</f>
        <v>0</v>
      </c>
      <c r="AC52" s="212">
        <f>-'5C1Z_Lincoln Prep'!$R52</f>
        <v>0</v>
      </c>
      <c r="AD52" s="212">
        <f>-'5C1AA_Laurel'!$R52</f>
        <v>0</v>
      </c>
      <c r="AE52" s="212">
        <f>-'5C1AB_Apex'!$R52</f>
        <v>0</v>
      </c>
      <c r="AF52" s="212">
        <f>-'5C1AC_Smothers'!$R52</f>
        <v>0</v>
      </c>
      <c r="AG52" s="212">
        <f>-'5C1AD_Greater'!$R52</f>
        <v>0</v>
      </c>
      <c r="AH52" s="212">
        <f>-'5C1AE_Noble Minds'!$R52</f>
        <v>0</v>
      </c>
      <c r="AI52" s="212">
        <f>-'5C1AF_JCFA-Laf'!$R52</f>
        <v>0</v>
      </c>
      <c r="AJ52" s="212">
        <f>-'5C1AG_Collegiate'!$R52</f>
        <v>0</v>
      </c>
      <c r="AK52" s="212">
        <f>-'5C1AH_BRUP'!$R52</f>
        <v>0</v>
      </c>
      <c r="AL52" s="212">
        <f>-('5C2_LAVCA'!$R52+'5C2_LAVCA'!$S52)</f>
        <v>-116208</v>
      </c>
      <c r="AM52" s="212">
        <f>-('5C3_UnvView'!$R52+'5C3_UnvView'!$S52)</f>
        <v>-96708</v>
      </c>
      <c r="AN52" s="211">
        <f t="shared" si="12"/>
        <v>-259011</v>
      </c>
      <c r="AO52" s="211">
        <f t="shared" si="13"/>
        <v>8553999</v>
      </c>
      <c r="AP52" s="211">
        <f>ROUND(AO52/'8_2.1.18 SIS'!C52,0)</f>
        <v>7624</v>
      </c>
      <c r="AQ52" s="213">
        <f>[1]Summary!M52</f>
        <v>8286</v>
      </c>
      <c r="AR52" s="212">
        <f t="shared" si="7"/>
        <v>8286</v>
      </c>
      <c r="AS52" s="212">
        <f t="shared" si="8"/>
        <v>0</v>
      </c>
      <c r="AT52" s="212">
        <f>'[2]Oct_MidYear Adj'!$J52</f>
        <v>121984</v>
      </c>
      <c r="AU52" s="212">
        <f>'[2]Feb_MidYear Adj'!$J52</f>
        <v>72428</v>
      </c>
      <c r="AV52" s="213">
        <f t="shared" si="9"/>
        <v>194412</v>
      </c>
      <c r="AW52" s="211">
        <f t="shared" si="10"/>
        <v>8756697</v>
      </c>
      <c r="AX52" s="212">
        <f>'4_Level 4'!E52</f>
        <v>0</v>
      </c>
      <c r="AY52" s="212">
        <f>'4_Level 4'!Q52</f>
        <v>29441</v>
      </c>
      <c r="AZ52" s="211">
        <f t="shared" si="14"/>
        <v>8786138</v>
      </c>
      <c r="BA52" s="212">
        <f>'[3]2_State Distrib and Adjs'!$BD52+'[4]2_State Distrib and Adjs'!$BD52+('[5]2_State Distrib and Adjs'!$BC52*4)+('[6]2_State Distrib and Adjs'!$BC52*2)</f>
        <v>5720446</v>
      </c>
      <c r="BB52" s="212">
        <f t="shared" si="11"/>
        <v>3065692</v>
      </c>
      <c r="BC52" s="212">
        <f t="shared" si="15"/>
        <v>766423</v>
      </c>
      <c r="BD52" s="212">
        <f>'4_Level 4'!J52</f>
        <v>0</v>
      </c>
      <c r="BE52" s="212">
        <f>'4_Level 4'!L52</f>
        <v>25000</v>
      </c>
      <c r="BF52" s="212">
        <f>'4_Level 4'!M52</f>
        <v>0</v>
      </c>
      <c r="BG52" s="211">
        <f t="shared" si="16"/>
        <v>8811138</v>
      </c>
    </row>
    <row r="53" spans="1:59" ht="15.6" customHeight="1" x14ac:dyDescent="0.2">
      <c r="A53" s="594">
        <v>47</v>
      </c>
      <c r="B53" s="595" t="s">
        <v>53</v>
      </c>
      <c r="C53" s="596">
        <f>'3_Levels 1&amp;2'!AP53</f>
        <v>13293004</v>
      </c>
      <c r="D53" s="596">
        <v>0</v>
      </c>
      <c r="E53" s="596">
        <f>-'5C1A_Madison'!$R53</f>
        <v>0</v>
      </c>
      <c r="F53" s="596">
        <f>-'5C1B_DArbonne'!$R53</f>
        <v>0</v>
      </c>
      <c r="G53" s="596">
        <f>-'5C1C_Intl High'!$R53</f>
        <v>0</v>
      </c>
      <c r="H53" s="596">
        <f>-'5C1D_NOMMA'!$R53</f>
        <v>0</v>
      </c>
      <c r="I53" s="596">
        <f>-'5C1E_LFNO'!$R53</f>
        <v>0</v>
      </c>
      <c r="J53" s="596">
        <f>-'5C1F_L.C. Charter'!$R53</f>
        <v>0</v>
      </c>
      <c r="K53" s="596">
        <f>-'5C1G_JS Clark'!$R53</f>
        <v>0</v>
      </c>
      <c r="L53" s="596">
        <f>-'5C1H_Southwest'!$R53</f>
        <v>0</v>
      </c>
      <c r="M53" s="596">
        <f>-'5C1I_LA Key'!$R53</f>
        <v>0</v>
      </c>
      <c r="N53" s="596">
        <f>-'5C1J_Jeff Chamber'!$R53</f>
        <v>0</v>
      </c>
      <c r="O53" s="596">
        <f>-Placeholder_Tallulah!$R53</f>
        <v>0</v>
      </c>
      <c r="P53" s="596">
        <f>-'5C1M_GEO Mid'!$R53</f>
        <v>0</v>
      </c>
      <c r="Q53" s="596">
        <f>-'5C1N_Delta'!$R53</f>
        <v>0</v>
      </c>
      <c r="R53" s="596">
        <f>-'5C1O_Impact'!$R53</f>
        <v>0</v>
      </c>
      <c r="S53" s="596">
        <f>-'5C1P_Vision'!$R53</f>
        <v>0</v>
      </c>
      <c r="T53" s="596">
        <f>-'5C1Q_Advantage'!$R53</f>
        <v>0</v>
      </c>
      <c r="U53" s="596">
        <f>-'5C1R_Iberville'!$R53</f>
        <v>0</v>
      </c>
      <c r="V53" s="596">
        <f>-'5C1S_LC Col Prep'!$R53</f>
        <v>0</v>
      </c>
      <c r="W53" s="596">
        <f>-'5C1T_Northeast'!$R53</f>
        <v>0</v>
      </c>
      <c r="X53" s="596">
        <f>-'5C1U_Acadiana Ren'!$R53</f>
        <v>0</v>
      </c>
      <c r="Y53" s="596">
        <f>-'5C1V_Laf Ren'!$R53</f>
        <v>0</v>
      </c>
      <c r="Z53" s="596">
        <f>-'5C1W_Willow'!$R53</f>
        <v>0</v>
      </c>
      <c r="AA53" s="596">
        <f>-'5C1X_Tangi'!$R53</f>
        <v>0</v>
      </c>
      <c r="AB53" s="596">
        <f>-'5C1Y_GEO'!$R53</f>
        <v>0</v>
      </c>
      <c r="AC53" s="596">
        <f>-'5C1Z_Lincoln Prep'!$R53</f>
        <v>0</v>
      </c>
      <c r="AD53" s="596">
        <f>-'5C1AA_Laurel'!$R53</f>
        <v>0</v>
      </c>
      <c r="AE53" s="596">
        <f>-'5C1AB_Apex'!$R53</f>
        <v>0</v>
      </c>
      <c r="AF53" s="596">
        <f>-'5C1AC_Smothers'!$R53</f>
        <v>0</v>
      </c>
      <c r="AG53" s="596">
        <f>-'5C1AD_Greater'!$R53</f>
        <v>-245651</v>
      </c>
      <c r="AH53" s="596">
        <f>-'5C1AE_Noble Minds'!$R53</f>
        <v>0</v>
      </c>
      <c r="AI53" s="596">
        <f>-'5C1AF_JCFA-Laf'!$R53</f>
        <v>0</v>
      </c>
      <c r="AJ53" s="596">
        <f>-'5C1AG_Collegiate'!$R53</f>
        <v>0</v>
      </c>
      <c r="AK53" s="596">
        <f>-'5C1AH_BRUP'!$R53</f>
        <v>0</v>
      </c>
      <c r="AL53" s="596">
        <f>-('5C2_LAVCA'!$R53+'5C2_LAVCA'!$S53)</f>
        <v>-6383</v>
      </c>
      <c r="AM53" s="596">
        <f>-('5C3_UnvView'!$R53+'5C3_UnvView'!$S53)</f>
        <v>-6136</v>
      </c>
      <c r="AN53" s="597">
        <f t="shared" si="12"/>
        <v>-258170</v>
      </c>
      <c r="AO53" s="597">
        <f t="shared" si="13"/>
        <v>13034834</v>
      </c>
      <c r="AP53" s="597">
        <f>ROUND(AO53/'8_2.1.18 SIS'!C53,0)</f>
        <v>3647</v>
      </c>
      <c r="AQ53" s="598">
        <f>[1]Summary!M53</f>
        <v>-17214</v>
      </c>
      <c r="AR53" s="596">
        <f t="shared" si="7"/>
        <v>0</v>
      </c>
      <c r="AS53" s="596">
        <f t="shared" si="8"/>
        <v>-17214</v>
      </c>
      <c r="AT53" s="596">
        <f>'[2]Oct_MidYear Adj'!$J53</f>
        <v>-313642</v>
      </c>
      <c r="AU53" s="596">
        <f>'[2]Feb_MidYear Adj'!$J53</f>
        <v>5471</v>
      </c>
      <c r="AV53" s="598">
        <f t="shared" si="9"/>
        <v>-308171</v>
      </c>
      <c r="AW53" s="597">
        <f t="shared" si="10"/>
        <v>12709449</v>
      </c>
      <c r="AX53" s="596">
        <f>'4_Level 4'!E53</f>
        <v>0</v>
      </c>
      <c r="AY53" s="596">
        <f>'4_Level 4'!Q53</f>
        <v>97173</v>
      </c>
      <c r="AZ53" s="597">
        <f t="shared" si="14"/>
        <v>12806622</v>
      </c>
      <c r="BA53" s="596">
        <f>'[3]2_State Distrib and Adjs'!$BD53+'[4]2_State Distrib and Adjs'!$BD53+('[5]2_State Distrib and Adjs'!$BC53*4)+('[6]2_State Distrib and Adjs'!$BC53*2)</f>
        <v>8736549</v>
      </c>
      <c r="BB53" s="596">
        <f t="shared" si="11"/>
        <v>4070073</v>
      </c>
      <c r="BC53" s="596">
        <f t="shared" si="15"/>
        <v>1017518</v>
      </c>
      <c r="BD53" s="596">
        <f>'4_Level 4'!J53</f>
        <v>0</v>
      </c>
      <c r="BE53" s="596">
        <f>'4_Level 4'!L53</f>
        <v>97104</v>
      </c>
      <c r="BF53" s="596">
        <f>'4_Level 4'!M53</f>
        <v>84647</v>
      </c>
      <c r="BG53" s="597">
        <f t="shared" si="16"/>
        <v>12988373</v>
      </c>
    </row>
    <row r="54" spans="1:59" ht="15.6" customHeight="1" x14ac:dyDescent="0.2">
      <c r="A54" s="594">
        <v>48</v>
      </c>
      <c r="B54" s="595" t="s">
        <v>91</v>
      </c>
      <c r="C54" s="596">
        <f>'3_Levels 1&amp;2'!AP54</f>
        <v>30555277</v>
      </c>
      <c r="D54" s="596">
        <v>0</v>
      </c>
      <c r="E54" s="596">
        <f>-'5C1A_Madison'!$R54</f>
        <v>0</v>
      </c>
      <c r="F54" s="596">
        <f>-'5C1B_DArbonne'!$R54</f>
        <v>0</v>
      </c>
      <c r="G54" s="596">
        <f>-'5C1C_Intl High'!$R54</f>
        <v>0</v>
      </c>
      <c r="H54" s="596">
        <f>-'5C1D_NOMMA'!$R54</f>
        <v>0</v>
      </c>
      <c r="I54" s="596">
        <f>-'5C1E_LFNO'!$R54</f>
        <v>-9023</v>
      </c>
      <c r="J54" s="596">
        <f>-'5C1F_L.C. Charter'!$R54</f>
        <v>0</v>
      </c>
      <c r="K54" s="596">
        <f>-'5C1G_JS Clark'!$R54</f>
        <v>0</v>
      </c>
      <c r="L54" s="596">
        <f>-'5C1H_Southwest'!$R54</f>
        <v>0</v>
      </c>
      <c r="M54" s="596">
        <f>-'5C1I_LA Key'!$R54</f>
        <v>0</v>
      </c>
      <c r="N54" s="596">
        <f>-'5C1J_Jeff Chamber'!$R54</f>
        <v>-17338</v>
      </c>
      <c r="O54" s="596">
        <f>-Placeholder_Tallulah!$R54</f>
        <v>0</v>
      </c>
      <c r="P54" s="596">
        <f>-'5C1M_GEO Mid'!$R54</f>
        <v>0</v>
      </c>
      <c r="Q54" s="596">
        <f>-'5C1N_Delta'!$R54</f>
        <v>0</v>
      </c>
      <c r="R54" s="596">
        <f>-'5C1O_Impact'!$R54</f>
        <v>0</v>
      </c>
      <c r="S54" s="596">
        <f>-'5C1P_Vision'!$R54</f>
        <v>0</v>
      </c>
      <c r="T54" s="596">
        <f>-'5C1Q_Advantage'!$R54</f>
        <v>0</v>
      </c>
      <c r="U54" s="596">
        <f>-'5C1R_Iberville'!$R54</f>
        <v>0</v>
      </c>
      <c r="V54" s="596">
        <f>-'5C1S_LC Col Prep'!$R54</f>
        <v>0</v>
      </c>
      <c r="W54" s="596">
        <f>-'5C1T_Northeast'!$R54</f>
        <v>0</v>
      </c>
      <c r="X54" s="596">
        <f>-'5C1U_Acadiana Ren'!$R54</f>
        <v>0</v>
      </c>
      <c r="Y54" s="596">
        <f>-'5C1V_Laf Ren'!$R54</f>
        <v>0</v>
      </c>
      <c r="Z54" s="596">
        <f>-'5C1W_Willow'!$R54</f>
        <v>0</v>
      </c>
      <c r="AA54" s="596">
        <f>-'5C1X_Tangi'!$R54</f>
        <v>0</v>
      </c>
      <c r="AB54" s="596">
        <f>-'5C1Y_GEO'!$R54</f>
        <v>0</v>
      </c>
      <c r="AC54" s="596">
        <f>-'5C1Z_Lincoln Prep'!$R54</f>
        <v>0</v>
      </c>
      <c r="AD54" s="596">
        <f>-'5C1AA_Laurel'!$R54</f>
        <v>0</v>
      </c>
      <c r="AE54" s="596">
        <f>-'5C1AB_Apex'!$R54</f>
        <v>0</v>
      </c>
      <c r="AF54" s="596">
        <f>-'5C1AC_Smothers'!$R54</f>
        <v>-26554</v>
      </c>
      <c r="AG54" s="596">
        <f>-'5C1AD_Greater'!$R54</f>
        <v>-51126</v>
      </c>
      <c r="AH54" s="596">
        <f>-'5C1AE_Noble Minds'!$R54</f>
        <v>0</v>
      </c>
      <c r="AI54" s="596">
        <f>-'5C1AF_JCFA-Laf'!$R54</f>
        <v>0</v>
      </c>
      <c r="AJ54" s="596">
        <f>-'5C1AG_Collegiate'!$R54</f>
        <v>0</v>
      </c>
      <c r="AK54" s="596">
        <f>-'5C1AH_BRUP'!$R54</f>
        <v>0</v>
      </c>
      <c r="AL54" s="596">
        <f>-('5C2_LAVCA'!$R54+'5C2_LAVCA'!$S54)</f>
        <v>-60736</v>
      </c>
      <c r="AM54" s="596">
        <f>-('5C3_UnvView'!$R54+'5C3_UnvView'!$S54)</f>
        <v>-200138</v>
      </c>
      <c r="AN54" s="597">
        <f t="shared" si="12"/>
        <v>-364915</v>
      </c>
      <c r="AO54" s="597">
        <f t="shared" si="13"/>
        <v>30190362</v>
      </c>
      <c r="AP54" s="597">
        <f>ROUND(AO54/'8_2.1.18 SIS'!C54,0)</f>
        <v>5190</v>
      </c>
      <c r="AQ54" s="598">
        <f>[1]Summary!M54</f>
        <v>-5870</v>
      </c>
      <c r="AR54" s="596">
        <f t="shared" si="7"/>
        <v>0</v>
      </c>
      <c r="AS54" s="596">
        <f t="shared" si="8"/>
        <v>-5870</v>
      </c>
      <c r="AT54" s="596">
        <f>'[2]Oct_MidYear Adj'!$J54</f>
        <v>-513810</v>
      </c>
      <c r="AU54" s="596">
        <f>'[2]Feb_MidYear Adj'!$J54</f>
        <v>80445</v>
      </c>
      <c r="AV54" s="598">
        <f t="shared" si="9"/>
        <v>-433365</v>
      </c>
      <c r="AW54" s="597">
        <f t="shared" si="10"/>
        <v>29751127</v>
      </c>
      <c r="AX54" s="596">
        <f>'4_Level 4'!E54</f>
        <v>0</v>
      </c>
      <c r="AY54" s="596">
        <f>'4_Level 4'!Q54</f>
        <v>151276</v>
      </c>
      <c r="AZ54" s="597">
        <f t="shared" si="14"/>
        <v>29902403</v>
      </c>
      <c r="BA54" s="596">
        <f>'[3]2_State Distrib and Adjs'!$BD54+'[4]2_State Distrib and Adjs'!$BD54+('[5]2_State Distrib and Adjs'!$BC54*4)+('[6]2_State Distrib and Adjs'!$BC54*2)</f>
        <v>20192880</v>
      </c>
      <c r="BB54" s="596">
        <f t="shared" si="11"/>
        <v>9709523</v>
      </c>
      <c r="BC54" s="596">
        <f t="shared" si="15"/>
        <v>2427381</v>
      </c>
      <c r="BD54" s="596">
        <f>'4_Level 4'!J54</f>
        <v>0</v>
      </c>
      <c r="BE54" s="596">
        <f>'4_Level 4'!L54</f>
        <v>143276</v>
      </c>
      <c r="BF54" s="596">
        <f>'4_Level 4'!M54</f>
        <v>12384</v>
      </c>
      <c r="BG54" s="597">
        <f t="shared" si="16"/>
        <v>30058063</v>
      </c>
    </row>
    <row r="55" spans="1:59" ht="15.6" customHeight="1" x14ac:dyDescent="0.2">
      <c r="A55" s="594">
        <v>49</v>
      </c>
      <c r="B55" s="595" t="s">
        <v>54</v>
      </c>
      <c r="C55" s="596">
        <f>'3_Levels 1&amp;2'!AP55</f>
        <v>78990980</v>
      </c>
      <c r="D55" s="596">
        <v>0</v>
      </c>
      <c r="E55" s="596">
        <f>-'5C1A_Madison'!$R55</f>
        <v>0</v>
      </c>
      <c r="F55" s="596">
        <f>-'5C1B_DArbonne'!$R55</f>
        <v>0</v>
      </c>
      <c r="G55" s="596">
        <f>-'5C1C_Intl High'!$R55</f>
        <v>0</v>
      </c>
      <c r="H55" s="596">
        <f>-'5C1D_NOMMA'!$R55</f>
        <v>0</v>
      </c>
      <c r="I55" s="596">
        <f>-'5C1E_LFNO'!$R55</f>
        <v>0</v>
      </c>
      <c r="J55" s="596">
        <f>-'5C1F_L.C. Charter'!$R55</f>
        <v>0</v>
      </c>
      <c r="K55" s="596">
        <f>-'5C1G_JS Clark'!$R55</f>
        <v>-1350574</v>
      </c>
      <c r="L55" s="596">
        <f>-'5C1H_Southwest'!$R55</f>
        <v>0</v>
      </c>
      <c r="M55" s="596">
        <f>-'5C1I_LA Key'!$R55</f>
        <v>0</v>
      </c>
      <c r="N55" s="596">
        <f>-'5C1J_Jeff Chamber'!$R55</f>
        <v>0</v>
      </c>
      <c r="O55" s="596">
        <f>-Placeholder_Tallulah!$R55</f>
        <v>0</v>
      </c>
      <c r="P55" s="596">
        <f>-'5C1M_GEO Mid'!$R55</f>
        <v>0</v>
      </c>
      <c r="Q55" s="596">
        <f>-'5C1N_Delta'!$R55</f>
        <v>0</v>
      </c>
      <c r="R55" s="596">
        <f>-'5C1O_Impact'!$R55</f>
        <v>0</v>
      </c>
      <c r="S55" s="596">
        <f>-'5C1P_Vision'!$R55</f>
        <v>0</v>
      </c>
      <c r="T55" s="596">
        <f>-'5C1Q_Advantage'!$R55</f>
        <v>0</v>
      </c>
      <c r="U55" s="596">
        <f>-'5C1R_Iberville'!$R55</f>
        <v>0</v>
      </c>
      <c r="V55" s="596">
        <f>-'5C1S_LC Col Prep'!$R55</f>
        <v>0</v>
      </c>
      <c r="W55" s="596">
        <f>-'5C1T_Northeast'!$R55</f>
        <v>0</v>
      </c>
      <c r="X55" s="596">
        <f>-'5C1U_Acadiana Ren'!$R55</f>
        <v>-4691</v>
      </c>
      <c r="Y55" s="596">
        <f>-'5C1V_Laf Ren'!$R55</f>
        <v>-594380</v>
      </c>
      <c r="Z55" s="596">
        <f>-'5C1W_Willow'!$R55</f>
        <v>-136497</v>
      </c>
      <c r="AA55" s="596">
        <f>-'5C1X_Tangi'!$R55</f>
        <v>0</v>
      </c>
      <c r="AB55" s="596">
        <f>-'5C1Y_GEO'!$R55</f>
        <v>0</v>
      </c>
      <c r="AC55" s="596">
        <f>-'5C1Z_Lincoln Prep'!$R55</f>
        <v>0</v>
      </c>
      <c r="AD55" s="596">
        <f>-'5C1AA_Laurel'!$R55</f>
        <v>0</v>
      </c>
      <c r="AE55" s="596">
        <f>-'5C1AB_Apex'!$R55</f>
        <v>0</v>
      </c>
      <c r="AF55" s="596">
        <f>-'5C1AC_Smothers'!$R55</f>
        <v>0</v>
      </c>
      <c r="AG55" s="596">
        <f>-'5C1AD_Greater'!$R55</f>
        <v>0</v>
      </c>
      <c r="AH55" s="596">
        <f>-'5C1AE_Noble Minds'!$R55</f>
        <v>0</v>
      </c>
      <c r="AI55" s="596">
        <f>-'5C1AF_JCFA-Laf'!$R55</f>
        <v>-5172</v>
      </c>
      <c r="AJ55" s="596">
        <f>-'5C1AG_Collegiate'!$R55</f>
        <v>0</v>
      </c>
      <c r="AK55" s="596">
        <f>-'5C1AH_BRUP'!$R55</f>
        <v>0</v>
      </c>
      <c r="AL55" s="596">
        <f>-('5C2_LAVCA'!$R55+'5C2_LAVCA'!$S55)</f>
        <v>-386819</v>
      </c>
      <c r="AM55" s="596">
        <f>-('5C3_UnvView'!$R55+'5C3_UnvView'!$S55)</f>
        <v>-206143</v>
      </c>
      <c r="AN55" s="597">
        <f t="shared" si="12"/>
        <v>-2684276</v>
      </c>
      <c r="AO55" s="597">
        <f t="shared" si="13"/>
        <v>76306704</v>
      </c>
      <c r="AP55" s="597">
        <f>ROUND(AO55/'8_2.1.18 SIS'!C55,0)</f>
        <v>5814</v>
      </c>
      <c r="AQ55" s="598">
        <f>[1]Summary!M55</f>
        <v>-28575</v>
      </c>
      <c r="AR55" s="596">
        <f t="shared" si="7"/>
        <v>0</v>
      </c>
      <c r="AS55" s="596">
        <f t="shared" si="8"/>
        <v>-28575</v>
      </c>
      <c r="AT55" s="596">
        <f>'[2]Oct_MidYear Adj'!$J55</f>
        <v>-1162800</v>
      </c>
      <c r="AU55" s="596">
        <f>'[2]Feb_MidYear Adj'!$J55</f>
        <v>-209304</v>
      </c>
      <c r="AV55" s="598">
        <f t="shared" si="9"/>
        <v>-1372104</v>
      </c>
      <c r="AW55" s="597">
        <f t="shared" si="10"/>
        <v>74906025</v>
      </c>
      <c r="AX55" s="596">
        <f>'4_Level 4'!E55</f>
        <v>63000</v>
      </c>
      <c r="AY55" s="596">
        <f>'4_Level 4'!Q55</f>
        <v>323615</v>
      </c>
      <c r="AZ55" s="597">
        <f t="shared" si="14"/>
        <v>75292640</v>
      </c>
      <c r="BA55" s="596">
        <f>'[3]2_State Distrib and Adjs'!$BD55+'[4]2_State Distrib and Adjs'!$BD55+('[5]2_State Distrib and Adjs'!$BC55*4)+('[6]2_State Distrib and Adjs'!$BC55*2)</f>
        <v>51039554</v>
      </c>
      <c r="BB55" s="596">
        <f t="shared" si="11"/>
        <v>24253086</v>
      </c>
      <c r="BC55" s="596">
        <f t="shared" si="15"/>
        <v>6063272</v>
      </c>
      <c r="BD55" s="596">
        <f>'4_Level 4'!J55</f>
        <v>0</v>
      </c>
      <c r="BE55" s="596">
        <f>'4_Level 4'!L55</f>
        <v>437206</v>
      </c>
      <c r="BF55" s="596">
        <f>'4_Level 4'!M55</f>
        <v>0</v>
      </c>
      <c r="BG55" s="597">
        <f t="shared" si="16"/>
        <v>75729846</v>
      </c>
    </row>
    <row r="56" spans="1:59" ht="15.6" customHeight="1" x14ac:dyDescent="0.2">
      <c r="A56" s="599">
        <v>50</v>
      </c>
      <c r="B56" s="600" t="s">
        <v>55</v>
      </c>
      <c r="C56" s="601">
        <f>'3_Levels 1&amp;2'!AP56</f>
        <v>45860584</v>
      </c>
      <c r="D56" s="601">
        <v>0</v>
      </c>
      <c r="E56" s="601">
        <f>-'5C1A_Madison'!$R56</f>
        <v>0</v>
      </c>
      <c r="F56" s="601">
        <f>-'5C1B_DArbonne'!$R56</f>
        <v>0</v>
      </c>
      <c r="G56" s="601">
        <f>-'5C1C_Intl High'!$R56</f>
        <v>0</v>
      </c>
      <c r="H56" s="601">
        <f>-'5C1D_NOMMA'!$R56</f>
        <v>0</v>
      </c>
      <c r="I56" s="601">
        <f>-'5C1E_LFNO'!$R56</f>
        <v>0</v>
      </c>
      <c r="J56" s="601">
        <f>-'5C1F_L.C. Charter'!$R56</f>
        <v>0</v>
      </c>
      <c r="K56" s="601">
        <f>-'5C1G_JS Clark'!$R56</f>
        <v>0</v>
      </c>
      <c r="L56" s="601">
        <f>-'5C1H_Southwest'!$R56</f>
        <v>0</v>
      </c>
      <c r="M56" s="601">
        <f>-'5C1I_LA Key'!$R56</f>
        <v>0</v>
      </c>
      <c r="N56" s="601">
        <f>-'5C1J_Jeff Chamber'!$R56</f>
        <v>0</v>
      </c>
      <c r="O56" s="601">
        <f>-Placeholder_Tallulah!$R56</f>
        <v>0</v>
      </c>
      <c r="P56" s="601">
        <f>-'5C1M_GEO Mid'!$R56</f>
        <v>0</v>
      </c>
      <c r="Q56" s="601">
        <f>-'5C1N_Delta'!$R56</f>
        <v>0</v>
      </c>
      <c r="R56" s="601">
        <f>-'5C1O_Impact'!$R56</f>
        <v>0</v>
      </c>
      <c r="S56" s="601">
        <f>-'5C1P_Vision'!$R56</f>
        <v>0</v>
      </c>
      <c r="T56" s="601">
        <f>-'5C1Q_Advantage'!$R56</f>
        <v>0</v>
      </c>
      <c r="U56" s="601">
        <f>-'5C1R_Iberville'!$R56</f>
        <v>0</v>
      </c>
      <c r="V56" s="601">
        <f>-'5C1S_LC Col Prep'!$R56</f>
        <v>0</v>
      </c>
      <c r="W56" s="601">
        <f>-'5C1T_Northeast'!$R56</f>
        <v>0</v>
      </c>
      <c r="X56" s="601">
        <f>-'5C1U_Acadiana Ren'!$R56</f>
        <v>-220475</v>
      </c>
      <c r="Y56" s="601">
        <f>-'5C1V_Laf Ren'!$R56</f>
        <v>-277630</v>
      </c>
      <c r="Z56" s="601">
        <f>-'5C1W_Willow'!$R56</f>
        <v>-209438</v>
      </c>
      <c r="AA56" s="601">
        <f>-'5C1X_Tangi'!$R56</f>
        <v>0</v>
      </c>
      <c r="AB56" s="601">
        <f>-'5C1Y_GEO'!$R56</f>
        <v>0</v>
      </c>
      <c r="AC56" s="601">
        <f>-'5C1Z_Lincoln Prep'!$R56</f>
        <v>0</v>
      </c>
      <c r="AD56" s="601">
        <f>-'5C1AA_Laurel'!$R56</f>
        <v>0</v>
      </c>
      <c r="AE56" s="601">
        <f>-'5C1AB_Apex'!$R56</f>
        <v>0</v>
      </c>
      <c r="AF56" s="601">
        <f>-'5C1AC_Smothers'!$R56</f>
        <v>0</v>
      </c>
      <c r="AG56" s="601">
        <f>-'5C1AD_Greater'!$R56</f>
        <v>0</v>
      </c>
      <c r="AH56" s="999">
        <f>-'5C1AE_Noble Minds'!$R56</f>
        <v>0</v>
      </c>
      <c r="AI56" s="999">
        <f>-'5C1AF_JCFA-Laf'!$R56</f>
        <v>-10116</v>
      </c>
      <c r="AJ56" s="999">
        <f>-'5C1AG_Collegiate'!$R56</f>
        <v>0</v>
      </c>
      <c r="AK56" s="601">
        <f>-'5C1AH_BRUP'!$R56</f>
        <v>0</v>
      </c>
      <c r="AL56" s="601">
        <f>-('5C2_LAVCA'!$R56+'5C2_LAVCA'!$S56)</f>
        <v>-136934</v>
      </c>
      <c r="AM56" s="601">
        <f>-('5C3_UnvView'!$R56+'5C3_UnvView'!$S56)</f>
        <v>-104963</v>
      </c>
      <c r="AN56" s="602">
        <f t="shared" si="12"/>
        <v>-959556</v>
      </c>
      <c r="AO56" s="602">
        <f t="shared" si="13"/>
        <v>44901028</v>
      </c>
      <c r="AP56" s="602">
        <f>ROUND(AO56/'8_2.1.18 SIS'!C56,0)</f>
        <v>5951</v>
      </c>
      <c r="AQ56" s="603">
        <f>[1]Summary!M56</f>
        <v>31691</v>
      </c>
      <c r="AR56" s="601">
        <f t="shared" si="7"/>
        <v>31691</v>
      </c>
      <c r="AS56" s="601">
        <f t="shared" si="8"/>
        <v>0</v>
      </c>
      <c r="AT56" s="601">
        <f>'[2]Oct_MidYear Adj'!$J56</f>
        <v>-630806</v>
      </c>
      <c r="AU56" s="601">
        <f>'[2]Feb_MidYear Adj'!$J56</f>
        <v>-154726</v>
      </c>
      <c r="AV56" s="603">
        <f t="shared" si="9"/>
        <v>-785532</v>
      </c>
      <c r="AW56" s="602">
        <f t="shared" si="10"/>
        <v>44147187</v>
      </c>
      <c r="AX56" s="601">
        <f>'4_Level 4'!E56</f>
        <v>147000</v>
      </c>
      <c r="AY56" s="601">
        <f>'4_Level 4'!Q56</f>
        <v>194523</v>
      </c>
      <c r="AZ56" s="602">
        <f t="shared" si="14"/>
        <v>44488710</v>
      </c>
      <c r="BA56" s="601">
        <f>'[3]2_State Distrib and Adjs'!$BD56+'[4]2_State Distrib and Adjs'!$BD56+('[5]2_State Distrib and Adjs'!$BC56*4)+('[6]2_State Distrib and Adjs'!$BC56*2)</f>
        <v>30175122</v>
      </c>
      <c r="BB56" s="601">
        <f t="shared" si="11"/>
        <v>14313588</v>
      </c>
      <c r="BC56" s="601">
        <f t="shared" si="15"/>
        <v>3578397</v>
      </c>
      <c r="BD56" s="601">
        <f>'4_Level 4'!J56</f>
        <v>12000</v>
      </c>
      <c r="BE56" s="601">
        <f>'4_Level 4'!L56</f>
        <v>122332</v>
      </c>
      <c r="BF56" s="601">
        <f>'4_Level 4'!M56</f>
        <v>0</v>
      </c>
      <c r="BG56" s="602">
        <f t="shared" si="16"/>
        <v>44623042</v>
      </c>
    </row>
    <row r="57" spans="1:59" ht="15.6" customHeight="1" x14ac:dyDescent="0.2">
      <c r="A57" s="592">
        <v>51</v>
      </c>
      <c r="B57" s="593" t="s">
        <v>56</v>
      </c>
      <c r="C57" s="212">
        <f>'3_Levels 1&amp;2'!AP57</f>
        <v>45618332</v>
      </c>
      <c r="D57" s="212">
        <v>0</v>
      </c>
      <c r="E57" s="212">
        <f>-'5C1A_Madison'!$R57</f>
        <v>0</v>
      </c>
      <c r="F57" s="212">
        <f>-'5C1B_DArbonne'!$R57</f>
        <v>0</v>
      </c>
      <c r="G57" s="212">
        <f>-'5C1C_Intl High'!$R57</f>
        <v>0</v>
      </c>
      <c r="H57" s="212">
        <f>-'5C1D_NOMMA'!$R57</f>
        <v>0</v>
      </c>
      <c r="I57" s="212">
        <f>-'5C1E_LFNO'!$R57</f>
        <v>0</v>
      </c>
      <c r="J57" s="212">
        <f>-'5C1F_L.C. Charter'!$R57</f>
        <v>0</v>
      </c>
      <c r="K57" s="212">
        <f>-'5C1G_JS Clark'!$R57</f>
        <v>0</v>
      </c>
      <c r="L57" s="212">
        <f>-'5C1H_Southwest'!$R57</f>
        <v>0</v>
      </c>
      <c r="M57" s="212">
        <f>-'5C1I_LA Key'!$R57</f>
        <v>0</v>
      </c>
      <c r="N57" s="212">
        <f>-'5C1J_Jeff Chamber'!$R57</f>
        <v>0</v>
      </c>
      <c r="O57" s="212">
        <f>-Placeholder_Tallulah!$R57</f>
        <v>0</v>
      </c>
      <c r="P57" s="212">
        <f>-'5C1M_GEO Mid'!$R57</f>
        <v>0</v>
      </c>
      <c r="Q57" s="212">
        <f>-'5C1N_Delta'!$R57</f>
        <v>0</v>
      </c>
      <c r="R57" s="212">
        <f>-'5C1O_Impact'!$R57</f>
        <v>0</v>
      </c>
      <c r="S57" s="212">
        <f>-'5C1P_Vision'!$R57</f>
        <v>0</v>
      </c>
      <c r="T57" s="212">
        <f>-'5C1Q_Advantage'!$R57</f>
        <v>0</v>
      </c>
      <c r="U57" s="212">
        <f>-'5C1R_Iberville'!$R57</f>
        <v>0</v>
      </c>
      <c r="V57" s="212">
        <f>-'5C1S_LC Col Prep'!$R57</f>
        <v>0</v>
      </c>
      <c r="W57" s="212">
        <f>-'5C1T_Northeast'!$R57</f>
        <v>0</v>
      </c>
      <c r="X57" s="212">
        <f>-'5C1U_Acadiana Ren'!$R57</f>
        <v>-4853</v>
      </c>
      <c r="Y57" s="212">
        <f>-'5C1V_Laf Ren'!$R57</f>
        <v>0</v>
      </c>
      <c r="Z57" s="212">
        <f>-'5C1W_Willow'!$R57</f>
        <v>0</v>
      </c>
      <c r="AA57" s="212">
        <f>-'5C1X_Tangi'!$R57</f>
        <v>0</v>
      </c>
      <c r="AB57" s="212">
        <f>-'5C1Y_GEO'!$R57</f>
        <v>0</v>
      </c>
      <c r="AC57" s="212">
        <f>-'5C1Z_Lincoln Prep'!$R57</f>
        <v>0</v>
      </c>
      <c r="AD57" s="212">
        <f>-'5C1AA_Laurel'!$R57</f>
        <v>0</v>
      </c>
      <c r="AE57" s="212">
        <f>-'5C1AB_Apex'!$R57</f>
        <v>0</v>
      </c>
      <c r="AF57" s="212">
        <f>-'5C1AC_Smothers'!$R57</f>
        <v>0</v>
      </c>
      <c r="AG57" s="212">
        <f>-'5C1AD_Greater'!$R57</f>
        <v>0</v>
      </c>
      <c r="AH57" s="212">
        <f>-'5C1AE_Noble Minds'!$R57</f>
        <v>0</v>
      </c>
      <c r="AI57" s="212">
        <f>-'5C1AF_JCFA-Laf'!$R57</f>
        <v>-9134</v>
      </c>
      <c r="AJ57" s="212">
        <f>-'5C1AG_Collegiate'!$R57</f>
        <v>0</v>
      </c>
      <c r="AK57" s="212">
        <f>-'5C1AH_BRUP'!$R57</f>
        <v>0</v>
      </c>
      <c r="AL57" s="212">
        <f>-('5C2_LAVCA'!$R57+'5C2_LAVCA'!$S57)</f>
        <v>-38821</v>
      </c>
      <c r="AM57" s="212">
        <f>-('5C3_UnvView'!$R57+'5C3_UnvView'!$S57)</f>
        <v>-78811</v>
      </c>
      <c r="AN57" s="211">
        <f t="shared" si="12"/>
        <v>-131619</v>
      </c>
      <c r="AO57" s="211">
        <f t="shared" si="13"/>
        <v>45486713</v>
      </c>
      <c r="AP57" s="211">
        <f>ROUND(AO57/'8_2.1.18 SIS'!C57,0)</f>
        <v>5530</v>
      </c>
      <c r="AQ57" s="213">
        <f>[1]Summary!M57</f>
        <v>57760</v>
      </c>
      <c r="AR57" s="212">
        <f t="shared" si="7"/>
        <v>57760</v>
      </c>
      <c r="AS57" s="212">
        <f t="shared" si="8"/>
        <v>0</v>
      </c>
      <c r="AT57" s="212">
        <f>'[2]Oct_MidYear Adj'!$J57</f>
        <v>-11060</v>
      </c>
      <c r="AU57" s="212">
        <f>'[2]Feb_MidYear Adj'!$J57</f>
        <v>33180</v>
      </c>
      <c r="AV57" s="213">
        <f t="shared" si="9"/>
        <v>22120</v>
      </c>
      <c r="AW57" s="211">
        <f t="shared" si="10"/>
        <v>45566593</v>
      </c>
      <c r="AX57" s="212">
        <f>'4_Level 4'!E57</f>
        <v>0</v>
      </c>
      <c r="AY57" s="212">
        <f>'4_Level 4'!Q57</f>
        <v>218418</v>
      </c>
      <c r="AZ57" s="211">
        <f t="shared" si="14"/>
        <v>45785011</v>
      </c>
      <c r="BA57" s="212">
        <f>'[3]2_State Distrib and Adjs'!$BD57+'[4]2_State Distrib and Adjs'!$BD57+('[5]2_State Distrib and Adjs'!$BC57*4)+('[6]2_State Distrib and Adjs'!$BC57*2)</f>
        <v>30471894</v>
      </c>
      <c r="BB57" s="212">
        <f t="shared" si="11"/>
        <v>15313117</v>
      </c>
      <c r="BC57" s="212">
        <f t="shared" si="15"/>
        <v>3828279</v>
      </c>
      <c r="BD57" s="212">
        <f>'4_Level 4'!J57</f>
        <v>0</v>
      </c>
      <c r="BE57" s="212">
        <f>'4_Level 4'!L57</f>
        <v>201110</v>
      </c>
      <c r="BF57" s="212">
        <f>'4_Level 4'!M57</f>
        <v>26893</v>
      </c>
      <c r="BG57" s="211">
        <f t="shared" si="16"/>
        <v>46013014</v>
      </c>
    </row>
    <row r="58" spans="1:59" ht="15.6" customHeight="1" x14ac:dyDescent="0.2">
      <c r="A58" s="594">
        <v>52</v>
      </c>
      <c r="B58" s="595" t="s">
        <v>57</v>
      </c>
      <c r="C58" s="596">
        <f>'3_Levels 1&amp;2'!AP58</f>
        <v>216731679</v>
      </c>
      <c r="D58" s="596">
        <v>0</v>
      </c>
      <c r="E58" s="596">
        <f>-'5C1A_Madison'!$R58</f>
        <v>0</v>
      </c>
      <c r="F58" s="596">
        <f>-'5C1B_DArbonne'!$R58</f>
        <v>0</v>
      </c>
      <c r="G58" s="596">
        <f>-'5C1C_Intl High'!$R58</f>
        <v>-8956</v>
      </c>
      <c r="H58" s="596">
        <f>-'5C1D_NOMMA'!$R58</f>
        <v>-14970</v>
      </c>
      <c r="I58" s="596">
        <f>-'5C1E_LFNO'!$R58</f>
        <v>-19716</v>
      </c>
      <c r="J58" s="596">
        <f>-'5C1F_L.C. Charter'!$R58</f>
        <v>0</v>
      </c>
      <c r="K58" s="596">
        <f>-'5C1G_JS Clark'!$R58</f>
        <v>0</v>
      </c>
      <c r="L58" s="596">
        <f>-'5C1H_Southwest'!$R58</f>
        <v>0</v>
      </c>
      <c r="M58" s="596">
        <f>-'5C1I_LA Key'!$R58</f>
        <v>0</v>
      </c>
      <c r="N58" s="596">
        <f>-'5C1J_Jeff Chamber'!$R58</f>
        <v>-9557</v>
      </c>
      <c r="O58" s="596">
        <f>-Placeholder_Tallulah!$R58</f>
        <v>0</v>
      </c>
      <c r="P58" s="596">
        <f>-'5C1M_GEO Mid'!$R58</f>
        <v>0</v>
      </c>
      <c r="Q58" s="596">
        <f>-'5C1N_Delta'!$R58</f>
        <v>0</v>
      </c>
      <c r="R58" s="596">
        <f>-'5C1O_Impact'!$R58</f>
        <v>0</v>
      </c>
      <c r="S58" s="596">
        <f>-'5C1P_Vision'!$R58</f>
        <v>0</v>
      </c>
      <c r="T58" s="596">
        <f>-'5C1Q_Advantage'!$R58</f>
        <v>0</v>
      </c>
      <c r="U58" s="596">
        <f>-'5C1R_Iberville'!$R58</f>
        <v>0</v>
      </c>
      <c r="V58" s="596">
        <f>-'5C1S_LC Col Prep'!$R58</f>
        <v>0</v>
      </c>
      <c r="W58" s="596">
        <f>-'5C1T_Northeast'!$R58</f>
        <v>0</v>
      </c>
      <c r="X58" s="596">
        <f>-'5C1U_Acadiana Ren'!$R58</f>
        <v>0</v>
      </c>
      <c r="Y58" s="596">
        <f>-'5C1V_Laf Ren'!$R58</f>
        <v>0</v>
      </c>
      <c r="Z58" s="596">
        <f>-'5C1W_Willow'!$R58</f>
        <v>0</v>
      </c>
      <c r="AA58" s="596">
        <f>-'5C1X_Tangi'!$R58</f>
        <v>-8578</v>
      </c>
      <c r="AB58" s="596">
        <f>-'5C1Y_GEO'!$R58</f>
        <v>0</v>
      </c>
      <c r="AC58" s="596">
        <f>-'5C1Z_Lincoln Prep'!$R58</f>
        <v>0</v>
      </c>
      <c r="AD58" s="596">
        <f>-'5C1AA_Laurel'!$R58</f>
        <v>0</v>
      </c>
      <c r="AE58" s="596">
        <f>-'5C1AB_Apex'!$R58</f>
        <v>0</v>
      </c>
      <c r="AF58" s="596">
        <f>-'5C1AC_Smothers'!$R58</f>
        <v>-5079</v>
      </c>
      <c r="AG58" s="596">
        <f>-'5C1AD_Greater'!$R58</f>
        <v>0</v>
      </c>
      <c r="AH58" s="596">
        <f>-'5C1AE_Noble Minds'!$R58</f>
        <v>0</v>
      </c>
      <c r="AI58" s="596">
        <f>-'5C1AF_JCFA-Laf'!$R58</f>
        <v>0</v>
      </c>
      <c r="AJ58" s="596">
        <f>-'5C1AG_Collegiate'!$R58</f>
        <v>0</v>
      </c>
      <c r="AK58" s="596">
        <f>-'5C1AH_BRUP'!$R58</f>
        <v>0</v>
      </c>
      <c r="AL58" s="596">
        <f>-('5C2_LAVCA'!$R58+'5C2_LAVCA'!$S58)</f>
        <v>-640741</v>
      </c>
      <c r="AM58" s="596">
        <f>-('5C3_UnvView'!$R58+'5C3_UnvView'!$S58)</f>
        <v>-913867</v>
      </c>
      <c r="AN58" s="597">
        <f t="shared" si="12"/>
        <v>-1621464</v>
      </c>
      <c r="AO58" s="597">
        <f t="shared" si="13"/>
        <v>215110215</v>
      </c>
      <c r="AP58" s="597">
        <f>ROUND(AO58/'8_2.1.18 SIS'!C58,0)</f>
        <v>5729</v>
      </c>
      <c r="AQ58" s="598">
        <f>[1]Summary!M58</f>
        <v>179731</v>
      </c>
      <c r="AR58" s="596">
        <f t="shared" si="7"/>
        <v>179731</v>
      </c>
      <c r="AS58" s="596">
        <f t="shared" si="8"/>
        <v>0</v>
      </c>
      <c r="AT58" s="596">
        <f>'[2]Oct_MidYear Adj'!$J58</f>
        <v>-389572</v>
      </c>
      <c r="AU58" s="596">
        <f>'[2]Feb_MidYear Adj'!$J58</f>
        <v>-369521</v>
      </c>
      <c r="AV58" s="598">
        <f t="shared" si="9"/>
        <v>-759093</v>
      </c>
      <c r="AW58" s="597">
        <f t="shared" si="10"/>
        <v>214530853</v>
      </c>
      <c r="AX58" s="596">
        <f>'4_Level 4'!E58</f>
        <v>0</v>
      </c>
      <c r="AY58" s="596">
        <f>'4_Level 4'!Q58</f>
        <v>996156</v>
      </c>
      <c r="AZ58" s="597">
        <f t="shared" si="14"/>
        <v>215527009</v>
      </c>
      <c r="BA58" s="596">
        <f>'[3]2_State Distrib and Adjs'!$BD58+'[4]2_State Distrib and Adjs'!$BD58+('[5]2_State Distrib and Adjs'!$BC58*4)+('[6]2_State Distrib and Adjs'!$BC58*2)</f>
        <v>144110922</v>
      </c>
      <c r="BB58" s="596">
        <f t="shared" si="11"/>
        <v>71416087</v>
      </c>
      <c r="BC58" s="596">
        <f t="shared" si="15"/>
        <v>17854022</v>
      </c>
      <c r="BD58" s="596">
        <f>'4_Level 4'!J58</f>
        <v>0</v>
      </c>
      <c r="BE58" s="596">
        <f>'4_Level 4'!L58</f>
        <v>592858</v>
      </c>
      <c r="BF58" s="596">
        <f>'4_Level 4'!M58</f>
        <v>1637951</v>
      </c>
      <c r="BG58" s="597">
        <f t="shared" si="16"/>
        <v>217757818</v>
      </c>
    </row>
    <row r="59" spans="1:59" ht="15.6" customHeight="1" x14ac:dyDescent="0.2">
      <c r="A59" s="594">
        <v>53</v>
      </c>
      <c r="B59" s="595" t="s">
        <v>58</v>
      </c>
      <c r="C59" s="596">
        <f>'3_Levels 1&amp;2'!AP59</f>
        <v>112398461</v>
      </c>
      <c r="D59" s="596">
        <v>0</v>
      </c>
      <c r="E59" s="596">
        <f>-'5C1A_Madison'!$R59</f>
        <v>0</v>
      </c>
      <c r="F59" s="596">
        <f>-'5C1B_DArbonne'!$R59</f>
        <v>0</v>
      </c>
      <c r="G59" s="596">
        <f>-'5C1C_Intl High'!$R59</f>
        <v>0</v>
      </c>
      <c r="H59" s="596">
        <f>-'5C1D_NOMMA'!$R59</f>
        <v>0</v>
      </c>
      <c r="I59" s="596">
        <f>-'5C1E_LFNO'!$R59</f>
        <v>0</v>
      </c>
      <c r="J59" s="596">
        <f>-'5C1F_L.C. Charter'!$R59</f>
        <v>0</v>
      </c>
      <c r="K59" s="596">
        <f>-'5C1G_JS Clark'!$R59</f>
        <v>0</v>
      </c>
      <c r="L59" s="596">
        <f>-'5C1H_Southwest'!$R59</f>
        <v>0</v>
      </c>
      <c r="M59" s="596">
        <f>-'5C1I_LA Key'!$R59</f>
        <v>-9197</v>
      </c>
      <c r="N59" s="596">
        <f>-'5C1J_Jeff Chamber'!$R59</f>
        <v>0</v>
      </c>
      <c r="O59" s="596">
        <f>-Placeholder_Tallulah!$R59</f>
        <v>0</v>
      </c>
      <c r="P59" s="596">
        <f>-'5C1M_GEO Mid'!$R59</f>
        <v>0</v>
      </c>
      <c r="Q59" s="596">
        <f>-'5C1N_Delta'!$R59</f>
        <v>0</v>
      </c>
      <c r="R59" s="596">
        <f>-'5C1O_Impact'!$R59</f>
        <v>0</v>
      </c>
      <c r="S59" s="596">
        <f>-'5C1P_Vision'!$R59</f>
        <v>0</v>
      </c>
      <c r="T59" s="596">
        <f>-'5C1Q_Advantage'!$R59</f>
        <v>0</v>
      </c>
      <c r="U59" s="596">
        <f>-'5C1R_Iberville'!$R59</f>
        <v>0</v>
      </c>
      <c r="V59" s="596">
        <f>-'5C1S_LC Col Prep'!$R59</f>
        <v>0</v>
      </c>
      <c r="W59" s="596">
        <f>-'5C1T_Northeast'!$R59</f>
        <v>0</v>
      </c>
      <c r="X59" s="596">
        <f>-'5C1U_Acadiana Ren'!$R59</f>
        <v>0</v>
      </c>
      <c r="Y59" s="596">
        <f>-'5C1V_Laf Ren'!$R59</f>
        <v>0</v>
      </c>
      <c r="Z59" s="596">
        <f>-'5C1W_Willow'!$R59</f>
        <v>0</v>
      </c>
      <c r="AA59" s="596">
        <f>-'5C1X_Tangi'!$R59</f>
        <v>-1725756</v>
      </c>
      <c r="AB59" s="596">
        <f>-'5C1Y_GEO'!$R59</f>
        <v>0</v>
      </c>
      <c r="AC59" s="596">
        <f>-'5C1Z_Lincoln Prep'!$R59</f>
        <v>0</v>
      </c>
      <c r="AD59" s="596">
        <f>-'5C1AA_Laurel'!$R59</f>
        <v>0</v>
      </c>
      <c r="AE59" s="596">
        <f>-'5C1AB_Apex'!$R59</f>
        <v>0</v>
      </c>
      <c r="AF59" s="596">
        <f>-'5C1AC_Smothers'!$R59</f>
        <v>0</v>
      </c>
      <c r="AG59" s="596">
        <f>-'5C1AD_Greater'!$R59</f>
        <v>0</v>
      </c>
      <c r="AH59" s="596">
        <f>-'5C1AE_Noble Minds'!$R59</f>
        <v>0</v>
      </c>
      <c r="AI59" s="596">
        <f>-'5C1AF_JCFA-Laf'!$R59</f>
        <v>0</v>
      </c>
      <c r="AJ59" s="596">
        <f>-'5C1AG_Collegiate'!$R59</f>
        <v>0</v>
      </c>
      <c r="AK59" s="596">
        <f>-'5C1AH_BRUP'!$R59</f>
        <v>0</v>
      </c>
      <c r="AL59" s="596">
        <f>-('5C2_LAVCA'!$R59+'5C2_LAVCA'!$S59)</f>
        <v>-405989</v>
      </c>
      <c r="AM59" s="596">
        <f>-('5C3_UnvView'!$R59+'5C3_UnvView'!$S59)</f>
        <v>-904210</v>
      </c>
      <c r="AN59" s="597">
        <f t="shared" si="12"/>
        <v>-3045152</v>
      </c>
      <c r="AO59" s="597">
        <f t="shared" si="13"/>
        <v>109353309</v>
      </c>
      <c r="AP59" s="597">
        <f>ROUND(AO59/'8_2.1.18 SIS'!C59,0)</f>
        <v>5894</v>
      </c>
      <c r="AQ59" s="598">
        <f>[1]Summary!M59</f>
        <v>21750</v>
      </c>
      <c r="AR59" s="596">
        <f t="shared" si="7"/>
        <v>21750</v>
      </c>
      <c r="AS59" s="596">
        <f t="shared" si="8"/>
        <v>0</v>
      </c>
      <c r="AT59" s="596">
        <f>'[2]Oct_MidYear Adj'!$J59</f>
        <v>188608</v>
      </c>
      <c r="AU59" s="596">
        <f>'[2]Feb_MidYear Adj'!$J59</f>
        <v>1099231</v>
      </c>
      <c r="AV59" s="598">
        <f t="shared" si="9"/>
        <v>1287839</v>
      </c>
      <c r="AW59" s="597">
        <f t="shared" si="10"/>
        <v>110662898</v>
      </c>
      <c r="AX59" s="596">
        <f>'4_Level 4'!E59</f>
        <v>0</v>
      </c>
      <c r="AY59" s="596">
        <f>'4_Level 4'!Q59</f>
        <v>483033</v>
      </c>
      <c r="AZ59" s="597">
        <f t="shared" si="14"/>
        <v>111145931</v>
      </c>
      <c r="BA59" s="596">
        <f>'[3]2_State Distrib and Adjs'!$BD59+'[4]2_State Distrib and Adjs'!$BD59+('[5]2_State Distrib and Adjs'!$BC59*4)+('[6]2_State Distrib and Adjs'!$BC59*2)</f>
        <v>73236722</v>
      </c>
      <c r="BB59" s="596">
        <f t="shared" si="11"/>
        <v>37909209</v>
      </c>
      <c r="BC59" s="596">
        <f t="shared" si="15"/>
        <v>9477302</v>
      </c>
      <c r="BD59" s="596">
        <f>'4_Level 4'!J59</f>
        <v>0</v>
      </c>
      <c r="BE59" s="596">
        <f>'4_Level 4'!L59</f>
        <v>199206</v>
      </c>
      <c r="BF59" s="596">
        <f>'4_Level 4'!M59</f>
        <v>0</v>
      </c>
      <c r="BG59" s="597">
        <f t="shared" si="16"/>
        <v>111345137</v>
      </c>
    </row>
    <row r="60" spans="1:59" ht="15.6" customHeight="1" x14ac:dyDescent="0.2">
      <c r="A60" s="594">
        <v>54</v>
      </c>
      <c r="B60" s="595" t="s">
        <v>59</v>
      </c>
      <c r="C60" s="596">
        <f>'3_Levels 1&amp;2'!AP60</f>
        <v>3600386</v>
      </c>
      <c r="D60" s="596">
        <v>0</v>
      </c>
      <c r="E60" s="596">
        <f>-'5C1A_Madison'!$R60</f>
        <v>0</v>
      </c>
      <c r="F60" s="596">
        <f>-'5C1B_DArbonne'!$R60</f>
        <v>0</v>
      </c>
      <c r="G60" s="596">
        <f>-'5C1C_Intl High'!$R60</f>
        <v>0</v>
      </c>
      <c r="H60" s="596">
        <f>-'5C1D_NOMMA'!$R60</f>
        <v>0</v>
      </c>
      <c r="I60" s="596">
        <f>-'5C1E_LFNO'!$R60</f>
        <v>0</v>
      </c>
      <c r="J60" s="596">
        <f>-'5C1F_L.C. Charter'!$R60</f>
        <v>0</v>
      </c>
      <c r="K60" s="596">
        <f>-'5C1G_JS Clark'!$R60</f>
        <v>0</v>
      </c>
      <c r="L60" s="596">
        <f>-'5C1H_Southwest'!$R60</f>
        <v>0</v>
      </c>
      <c r="M60" s="596">
        <f>-'5C1I_LA Key'!$R60</f>
        <v>0</v>
      </c>
      <c r="N60" s="596">
        <f>-'5C1J_Jeff Chamber'!$R60</f>
        <v>0</v>
      </c>
      <c r="O60" s="596">
        <f>-Placeholder_Tallulah!$R60</f>
        <v>-11055</v>
      </c>
      <c r="P60" s="596">
        <f>-'5C1M_GEO Mid'!$R60</f>
        <v>0</v>
      </c>
      <c r="Q60" s="596">
        <f>-'5C1N_Delta'!$R60</f>
        <v>-146023</v>
      </c>
      <c r="R60" s="596">
        <f>-'5C1O_Impact'!$R60</f>
        <v>0</v>
      </c>
      <c r="S60" s="596">
        <f>-'5C1P_Vision'!$R60</f>
        <v>0</v>
      </c>
      <c r="T60" s="596">
        <f>-'5C1Q_Advantage'!$R60</f>
        <v>0</v>
      </c>
      <c r="U60" s="596">
        <f>-'5C1R_Iberville'!$R60</f>
        <v>0</v>
      </c>
      <c r="V60" s="596">
        <f>-'5C1S_LC Col Prep'!$R60</f>
        <v>0</v>
      </c>
      <c r="W60" s="596">
        <f>-'5C1T_Northeast'!$R60</f>
        <v>0</v>
      </c>
      <c r="X60" s="596">
        <f>-'5C1U_Acadiana Ren'!$R60</f>
        <v>0</v>
      </c>
      <c r="Y60" s="596">
        <f>-'5C1V_Laf Ren'!$R60</f>
        <v>0</v>
      </c>
      <c r="Z60" s="596">
        <f>-'5C1W_Willow'!$R60</f>
        <v>0</v>
      </c>
      <c r="AA60" s="596">
        <f>-'5C1X_Tangi'!$R60</f>
        <v>0</v>
      </c>
      <c r="AB60" s="596">
        <f>-'5C1Y_GEO'!$R60</f>
        <v>0</v>
      </c>
      <c r="AC60" s="596">
        <f>-'5C1Z_Lincoln Prep'!$R60</f>
        <v>0</v>
      </c>
      <c r="AD60" s="596">
        <f>-'5C1AA_Laurel'!$R60</f>
        <v>0</v>
      </c>
      <c r="AE60" s="596">
        <f>-'5C1AB_Apex'!$R60</f>
        <v>0</v>
      </c>
      <c r="AF60" s="596">
        <f>-'5C1AC_Smothers'!$R60</f>
        <v>0</v>
      </c>
      <c r="AG60" s="596">
        <f>-'5C1AD_Greater'!$R60</f>
        <v>0</v>
      </c>
      <c r="AH60" s="596">
        <f>-'5C1AE_Noble Minds'!$R60</f>
        <v>0</v>
      </c>
      <c r="AI60" s="596">
        <f>-'5C1AF_JCFA-Laf'!$R60</f>
        <v>0</v>
      </c>
      <c r="AJ60" s="596">
        <f>-'5C1AG_Collegiate'!$R60</f>
        <v>0</v>
      </c>
      <c r="AK60" s="596">
        <f>-'5C1AH_BRUP'!$R60</f>
        <v>0</v>
      </c>
      <c r="AL60" s="596">
        <f>-('5C2_LAVCA'!$R60+'5C2_LAVCA'!$S60)</f>
        <v>-10817</v>
      </c>
      <c r="AM60" s="596">
        <f>-('5C3_UnvView'!$R60+'5C3_UnvView'!$S60)</f>
        <v>-25453</v>
      </c>
      <c r="AN60" s="597">
        <f t="shared" si="12"/>
        <v>-193348</v>
      </c>
      <c r="AO60" s="597">
        <f t="shared" si="13"/>
        <v>3407038</v>
      </c>
      <c r="AP60" s="597">
        <f>ROUND(AO60/'8_2.1.18 SIS'!C60,0)</f>
        <v>6773</v>
      </c>
      <c r="AQ60" s="598">
        <f>[1]Summary!M60</f>
        <v>-9809</v>
      </c>
      <c r="AR60" s="596">
        <f t="shared" si="7"/>
        <v>0</v>
      </c>
      <c r="AS60" s="596">
        <f t="shared" si="8"/>
        <v>-9809</v>
      </c>
      <c r="AT60" s="596">
        <f>'[2]Oct_MidYear Adj'!$J60</f>
        <v>-460564</v>
      </c>
      <c r="AU60" s="596">
        <f>'[2]Feb_MidYear Adj'!$J60</f>
        <v>-3387</v>
      </c>
      <c r="AV60" s="598">
        <f t="shared" si="9"/>
        <v>-463951</v>
      </c>
      <c r="AW60" s="597">
        <f t="shared" si="10"/>
        <v>2933278</v>
      </c>
      <c r="AX60" s="596">
        <f>'4_Level 4'!E60</f>
        <v>0</v>
      </c>
      <c r="AY60" s="596">
        <f>'4_Level 4'!Q60</f>
        <v>15281</v>
      </c>
      <c r="AZ60" s="597">
        <f t="shared" si="14"/>
        <v>2948559</v>
      </c>
      <c r="BA60" s="596">
        <f>'[3]2_State Distrib and Adjs'!$BD60+'[4]2_State Distrib and Adjs'!$BD60+('[5]2_State Distrib and Adjs'!$BC60*4)+('[6]2_State Distrib and Adjs'!$BC60*2)</f>
        <v>2107244</v>
      </c>
      <c r="BB60" s="596">
        <f t="shared" si="11"/>
        <v>841315</v>
      </c>
      <c r="BC60" s="596">
        <f t="shared" si="15"/>
        <v>210329</v>
      </c>
      <c r="BD60" s="596">
        <f>'4_Level 4'!J60</f>
        <v>0</v>
      </c>
      <c r="BE60" s="596">
        <f>'4_Level 4'!L60</f>
        <v>25000</v>
      </c>
      <c r="BF60" s="596">
        <f>'4_Level 4'!M60</f>
        <v>0</v>
      </c>
      <c r="BG60" s="597">
        <f t="shared" si="16"/>
        <v>2973559</v>
      </c>
    </row>
    <row r="61" spans="1:59" ht="15.6" customHeight="1" x14ac:dyDescent="0.2">
      <c r="A61" s="599">
        <v>55</v>
      </c>
      <c r="B61" s="600" t="s">
        <v>60</v>
      </c>
      <c r="C61" s="601">
        <f>'3_Levels 1&amp;2'!AP61</f>
        <v>94714355</v>
      </c>
      <c r="D61" s="601">
        <v>0</v>
      </c>
      <c r="E61" s="601">
        <f>-'5C1A_Madison'!$R61</f>
        <v>0</v>
      </c>
      <c r="F61" s="601">
        <f>-'5C1B_DArbonne'!$R61</f>
        <v>0</v>
      </c>
      <c r="G61" s="601">
        <f>-'5C1C_Intl High'!$R61</f>
        <v>0</v>
      </c>
      <c r="H61" s="601">
        <f>-'5C1D_NOMMA'!$R61</f>
        <v>0</v>
      </c>
      <c r="I61" s="601">
        <f>-'5C1E_LFNO'!$R61</f>
        <v>0</v>
      </c>
      <c r="J61" s="601">
        <f>-'5C1F_L.C. Charter'!$R61</f>
        <v>0</v>
      </c>
      <c r="K61" s="601">
        <f>-'5C1G_JS Clark'!$R61</f>
        <v>0</v>
      </c>
      <c r="L61" s="601">
        <f>-'5C1H_Southwest'!$R61</f>
        <v>0</v>
      </c>
      <c r="M61" s="601">
        <f>-'5C1I_LA Key'!$R61</f>
        <v>0</v>
      </c>
      <c r="N61" s="601">
        <f>-'5C1J_Jeff Chamber'!$R61</f>
        <v>0</v>
      </c>
      <c r="O61" s="601">
        <f>-Placeholder_Tallulah!$R61</f>
        <v>0</v>
      </c>
      <c r="P61" s="601">
        <f>-'5C1M_GEO Mid'!$R61</f>
        <v>0</v>
      </c>
      <c r="Q61" s="601">
        <f>-'5C1N_Delta'!$R61</f>
        <v>0</v>
      </c>
      <c r="R61" s="601">
        <f>-'5C1O_Impact'!$R61</f>
        <v>0</v>
      </c>
      <c r="S61" s="601">
        <f>-'5C1P_Vision'!$R61</f>
        <v>0</v>
      </c>
      <c r="T61" s="601">
        <f>-'5C1Q_Advantage'!$R61</f>
        <v>0</v>
      </c>
      <c r="U61" s="601">
        <f>-'5C1R_Iberville'!$R61</f>
        <v>0</v>
      </c>
      <c r="V61" s="601">
        <f>-'5C1S_LC Col Prep'!$R61</f>
        <v>0</v>
      </c>
      <c r="W61" s="601">
        <f>-'5C1T_Northeast'!$R61</f>
        <v>0</v>
      </c>
      <c r="X61" s="601">
        <f>-'5C1U_Acadiana Ren'!$R61</f>
        <v>0</v>
      </c>
      <c r="Y61" s="601">
        <f>-'5C1V_Laf Ren'!$R61</f>
        <v>0</v>
      </c>
      <c r="Z61" s="601">
        <f>-'5C1W_Willow'!$R61</f>
        <v>0</v>
      </c>
      <c r="AA61" s="601">
        <f>-'5C1X_Tangi'!$R61</f>
        <v>0</v>
      </c>
      <c r="AB61" s="601">
        <f>-'5C1Y_GEO'!$R61</f>
        <v>0</v>
      </c>
      <c r="AC61" s="601">
        <f>-'5C1Z_Lincoln Prep'!$R61</f>
        <v>0</v>
      </c>
      <c r="AD61" s="601">
        <f>-'5C1AA_Laurel'!$R61</f>
        <v>0</v>
      </c>
      <c r="AE61" s="601">
        <f>-'5C1AB_Apex'!$R61</f>
        <v>0</v>
      </c>
      <c r="AF61" s="601">
        <f>-'5C1AC_Smothers'!$R61</f>
        <v>0</v>
      </c>
      <c r="AG61" s="601">
        <f>-'5C1AD_Greater'!$R61</f>
        <v>0</v>
      </c>
      <c r="AH61" s="999">
        <f>-'5C1AE_Noble Minds'!$R61</f>
        <v>0</v>
      </c>
      <c r="AI61" s="999">
        <f>-'5C1AF_JCFA-Laf'!$R61</f>
        <v>0</v>
      </c>
      <c r="AJ61" s="999">
        <f>-'5C1AG_Collegiate'!$R61</f>
        <v>0</v>
      </c>
      <c r="AK61" s="601">
        <f>-'5C1AH_BRUP'!$R61</f>
        <v>0</v>
      </c>
      <c r="AL61" s="601">
        <f>-('5C2_LAVCA'!$R61+'5C2_LAVCA'!$S61)</f>
        <v>-299454</v>
      </c>
      <c r="AM61" s="601">
        <f>-('5C3_UnvView'!$R61+'5C3_UnvView'!$S61)</f>
        <v>-561882</v>
      </c>
      <c r="AN61" s="602">
        <f t="shared" si="12"/>
        <v>-861336</v>
      </c>
      <c r="AO61" s="602">
        <f t="shared" si="13"/>
        <v>93853019</v>
      </c>
      <c r="AP61" s="602">
        <f>ROUND(AO61/'8_2.1.18 SIS'!C61,0)</f>
        <v>5534</v>
      </c>
      <c r="AQ61" s="603">
        <f>[1]Summary!M61</f>
        <v>27953</v>
      </c>
      <c r="AR61" s="601">
        <f t="shared" si="7"/>
        <v>27953</v>
      </c>
      <c r="AS61" s="601">
        <f t="shared" si="8"/>
        <v>0</v>
      </c>
      <c r="AT61" s="601">
        <f>'[2]Oct_MidYear Adj'!$J61</f>
        <v>-1654666</v>
      </c>
      <c r="AU61" s="601">
        <f>'[2]Feb_MidYear Adj'!$J61</f>
        <v>-290535</v>
      </c>
      <c r="AV61" s="603">
        <f t="shared" si="9"/>
        <v>-1945201</v>
      </c>
      <c r="AW61" s="602">
        <f t="shared" si="10"/>
        <v>91935771</v>
      </c>
      <c r="AX61" s="601">
        <f>'4_Level 4'!E61</f>
        <v>0</v>
      </c>
      <c r="AY61" s="601">
        <f>'4_Level 4'!Q61</f>
        <v>429579</v>
      </c>
      <c r="AZ61" s="602">
        <f t="shared" si="14"/>
        <v>92365350</v>
      </c>
      <c r="BA61" s="601">
        <f>'[3]2_State Distrib and Adjs'!$BD61+'[4]2_State Distrib and Adjs'!$BD61+('[5]2_State Distrib and Adjs'!$BC61*4)+('[6]2_State Distrib and Adjs'!$BC61*2)</f>
        <v>62861444</v>
      </c>
      <c r="BB61" s="601">
        <f t="shared" si="11"/>
        <v>29503906</v>
      </c>
      <c r="BC61" s="601">
        <f t="shared" si="15"/>
        <v>7375977</v>
      </c>
      <c r="BD61" s="601">
        <f>'4_Level 4'!J61</f>
        <v>0</v>
      </c>
      <c r="BE61" s="601">
        <f>'4_Level 4'!L61</f>
        <v>261562</v>
      </c>
      <c r="BF61" s="601">
        <f>'4_Level 4'!M61</f>
        <v>530802</v>
      </c>
      <c r="BG61" s="602">
        <f t="shared" si="16"/>
        <v>93157714</v>
      </c>
    </row>
    <row r="62" spans="1:59" ht="15.6" customHeight="1" x14ac:dyDescent="0.2">
      <c r="A62" s="592">
        <v>56</v>
      </c>
      <c r="B62" s="593" t="s">
        <v>61</v>
      </c>
      <c r="C62" s="212">
        <f>'3_Levels 1&amp;2'!AP62</f>
        <v>19970610</v>
      </c>
      <c r="D62" s="212">
        <v>0</v>
      </c>
      <c r="E62" s="212">
        <f>-'5C1A_Madison'!$R62</f>
        <v>0</v>
      </c>
      <c r="F62" s="212">
        <f>-'5C1B_DArbonne'!$R62</f>
        <v>-5202346</v>
      </c>
      <c r="G62" s="212">
        <f>-'5C1C_Intl High'!$R62</f>
        <v>0</v>
      </c>
      <c r="H62" s="212">
        <f>-'5C1D_NOMMA'!$R62</f>
        <v>0</v>
      </c>
      <c r="I62" s="212">
        <f>-'5C1E_LFNO'!$R62</f>
        <v>0</v>
      </c>
      <c r="J62" s="212">
        <f>-'5C1F_L.C. Charter'!$R62</f>
        <v>0</v>
      </c>
      <c r="K62" s="212">
        <f>-'5C1G_JS Clark'!$R62</f>
        <v>0</v>
      </c>
      <c r="L62" s="212">
        <f>-'5C1H_Southwest'!$R62</f>
        <v>0</v>
      </c>
      <c r="M62" s="212">
        <f>-'5C1I_LA Key'!$R62</f>
        <v>0</v>
      </c>
      <c r="N62" s="212">
        <f>-'5C1J_Jeff Chamber'!$R62</f>
        <v>0</v>
      </c>
      <c r="O62" s="212">
        <f>-Placeholder_Tallulah!$R62</f>
        <v>0</v>
      </c>
      <c r="P62" s="212">
        <f>-'5C1M_GEO Mid'!$R62</f>
        <v>0</v>
      </c>
      <c r="Q62" s="212">
        <f>-'5C1N_Delta'!$R62</f>
        <v>0</v>
      </c>
      <c r="R62" s="212">
        <f>-'5C1O_Impact'!$R62</f>
        <v>0</v>
      </c>
      <c r="S62" s="212">
        <f>-'5C1P_Vision'!$R62</f>
        <v>0</v>
      </c>
      <c r="T62" s="212">
        <f>-'5C1Q_Advantage'!$R62</f>
        <v>0</v>
      </c>
      <c r="U62" s="212">
        <f>-'5C1R_Iberville'!$R62</f>
        <v>0</v>
      </c>
      <c r="V62" s="212">
        <f>-'5C1S_LC Col Prep'!$R62</f>
        <v>0</v>
      </c>
      <c r="W62" s="212">
        <f>-'5C1T_Northeast'!$R62</f>
        <v>-814215</v>
      </c>
      <c r="X62" s="212">
        <f>-'5C1U_Acadiana Ren'!$R62</f>
        <v>0</v>
      </c>
      <c r="Y62" s="212">
        <f>-'5C1V_Laf Ren'!$R62</f>
        <v>0</v>
      </c>
      <c r="Z62" s="212">
        <f>-'5C1W_Willow'!$R62</f>
        <v>0</v>
      </c>
      <c r="AA62" s="212">
        <f>-'5C1X_Tangi'!$R62</f>
        <v>0</v>
      </c>
      <c r="AB62" s="212">
        <f>-'5C1Y_GEO'!$R62</f>
        <v>0</v>
      </c>
      <c r="AC62" s="212">
        <f>-'5C1Z_Lincoln Prep'!$R62</f>
        <v>-242872</v>
      </c>
      <c r="AD62" s="212">
        <f>-'5C1AA_Laurel'!$R62</f>
        <v>0</v>
      </c>
      <c r="AE62" s="212">
        <f>-'5C1AB_Apex'!$R62</f>
        <v>0</v>
      </c>
      <c r="AF62" s="212">
        <f>-'5C1AC_Smothers'!$R62</f>
        <v>0</v>
      </c>
      <c r="AG62" s="212">
        <f>-'5C1AD_Greater'!$R62</f>
        <v>0</v>
      </c>
      <c r="AH62" s="212">
        <f>-'5C1AE_Noble Minds'!$R62</f>
        <v>0</v>
      </c>
      <c r="AI62" s="212">
        <f>-'5C1AF_JCFA-Laf'!$R62</f>
        <v>0</v>
      </c>
      <c r="AJ62" s="212">
        <f>-'5C1AG_Collegiate'!$R62</f>
        <v>0</v>
      </c>
      <c r="AK62" s="212">
        <f>-'5C1AH_BRUP'!$R62</f>
        <v>0</v>
      </c>
      <c r="AL62" s="212">
        <f>-('5C2_LAVCA'!$R62+'5C2_LAVCA'!$S62)</f>
        <v>-42270</v>
      </c>
      <c r="AM62" s="212">
        <f>-('5C3_UnvView'!$R62+'5C3_UnvView'!$S62)</f>
        <v>-49991</v>
      </c>
      <c r="AN62" s="211">
        <f t="shared" si="12"/>
        <v>-6351694</v>
      </c>
      <c r="AO62" s="211">
        <f t="shared" si="13"/>
        <v>13618916</v>
      </c>
      <c r="AP62" s="211">
        <f>ROUND(AO62/'8_2.1.18 SIS'!C62,0)</f>
        <v>6899</v>
      </c>
      <c r="AQ62" s="213">
        <f>[1]Summary!M62</f>
        <v>4007</v>
      </c>
      <c r="AR62" s="212">
        <f t="shared" si="7"/>
        <v>4007</v>
      </c>
      <c r="AS62" s="212">
        <f t="shared" si="8"/>
        <v>0</v>
      </c>
      <c r="AT62" s="212">
        <f>'[2]Oct_MidYear Adj'!$J62</f>
        <v>-434637</v>
      </c>
      <c r="AU62" s="212">
        <f>'[2]Feb_MidYear Adj'!$J62</f>
        <v>-6899</v>
      </c>
      <c r="AV62" s="213">
        <f t="shared" si="9"/>
        <v>-441536</v>
      </c>
      <c r="AW62" s="211">
        <f t="shared" si="10"/>
        <v>13181387</v>
      </c>
      <c r="AX62" s="212">
        <f>'4_Level 4'!E62</f>
        <v>0</v>
      </c>
      <c r="AY62" s="212">
        <f>'4_Level 4'!Q62</f>
        <v>54575</v>
      </c>
      <c r="AZ62" s="211">
        <f t="shared" si="14"/>
        <v>13235962</v>
      </c>
      <c r="BA62" s="212">
        <f>'[3]2_State Distrib and Adjs'!$BD62+'[4]2_State Distrib and Adjs'!$BD62+('[5]2_State Distrib and Adjs'!$BC62*4)+('[6]2_State Distrib and Adjs'!$BC62*2)</f>
        <v>9106924</v>
      </c>
      <c r="BB62" s="212">
        <f t="shared" si="11"/>
        <v>4129038</v>
      </c>
      <c r="BC62" s="212">
        <f t="shared" si="15"/>
        <v>1032260</v>
      </c>
      <c r="BD62" s="212">
        <f>'4_Level 4'!J62</f>
        <v>0</v>
      </c>
      <c r="BE62" s="212">
        <f>'4_Level 4'!L62</f>
        <v>29512</v>
      </c>
      <c r="BF62" s="212">
        <f>'4_Level 4'!M62</f>
        <v>10168</v>
      </c>
      <c r="BG62" s="211">
        <f t="shared" si="16"/>
        <v>13275642</v>
      </c>
    </row>
    <row r="63" spans="1:59" ht="15.6" customHeight="1" x14ac:dyDescent="0.2">
      <c r="A63" s="594">
        <v>57</v>
      </c>
      <c r="B63" s="595" t="s">
        <v>62</v>
      </c>
      <c r="C63" s="596">
        <f>'3_Levels 1&amp;2'!AP63</f>
        <v>55762069</v>
      </c>
      <c r="D63" s="596">
        <v>0</v>
      </c>
      <c r="E63" s="596">
        <f>-'5C1A_Madison'!$R63</f>
        <v>0</v>
      </c>
      <c r="F63" s="596">
        <f>-'5C1B_DArbonne'!$R63</f>
        <v>0</v>
      </c>
      <c r="G63" s="596">
        <f>-'5C1C_Intl High'!$R63</f>
        <v>0</v>
      </c>
      <c r="H63" s="596">
        <f>-'5C1D_NOMMA'!$R63</f>
        <v>0</v>
      </c>
      <c r="I63" s="596">
        <f>-'5C1E_LFNO'!$R63</f>
        <v>0</v>
      </c>
      <c r="J63" s="596">
        <f>-'5C1F_L.C. Charter'!$R63</f>
        <v>0</v>
      </c>
      <c r="K63" s="596">
        <f>-'5C1G_JS Clark'!$R63</f>
        <v>0</v>
      </c>
      <c r="L63" s="596">
        <f>-'5C1H_Southwest'!$R63</f>
        <v>0</v>
      </c>
      <c r="M63" s="596">
        <f>-'5C1I_LA Key'!$R63</f>
        <v>0</v>
      </c>
      <c r="N63" s="596">
        <f>-'5C1J_Jeff Chamber'!$R63</f>
        <v>0</v>
      </c>
      <c r="O63" s="596">
        <f>-Placeholder_Tallulah!$R63</f>
        <v>-5478</v>
      </c>
      <c r="P63" s="596">
        <f>-'5C1M_GEO Mid'!$R63</f>
        <v>0</v>
      </c>
      <c r="Q63" s="596">
        <f>-'5C1N_Delta'!$R63</f>
        <v>0</v>
      </c>
      <c r="R63" s="596">
        <f>-'5C1O_Impact'!$R63</f>
        <v>0</v>
      </c>
      <c r="S63" s="596">
        <f>-'5C1P_Vision'!$R63</f>
        <v>0</v>
      </c>
      <c r="T63" s="596">
        <f>-'5C1Q_Advantage'!$R63</f>
        <v>0</v>
      </c>
      <c r="U63" s="596">
        <f>-'5C1R_Iberville'!$R63</f>
        <v>0</v>
      </c>
      <c r="V63" s="596">
        <f>-'5C1S_LC Col Prep'!$R63</f>
        <v>0</v>
      </c>
      <c r="W63" s="596">
        <f>-'5C1T_Northeast'!$R63</f>
        <v>0</v>
      </c>
      <c r="X63" s="596">
        <f>-'5C1U_Acadiana Ren'!$R63</f>
        <v>-128642</v>
      </c>
      <c r="Y63" s="596">
        <f>-'5C1V_Laf Ren'!$R63</f>
        <v>-21910</v>
      </c>
      <c r="Z63" s="596">
        <f>-'5C1W_Willow'!$R63</f>
        <v>0</v>
      </c>
      <c r="AA63" s="596">
        <f>-'5C1X_Tangi'!$R63</f>
        <v>0</v>
      </c>
      <c r="AB63" s="596">
        <f>-'5C1Y_GEO'!$R63</f>
        <v>0</v>
      </c>
      <c r="AC63" s="596">
        <f>-'5C1Z_Lincoln Prep'!$R63</f>
        <v>0</v>
      </c>
      <c r="AD63" s="596">
        <f>-'5C1AA_Laurel'!$R63</f>
        <v>0</v>
      </c>
      <c r="AE63" s="596">
        <f>-'5C1AB_Apex'!$R63</f>
        <v>0</v>
      </c>
      <c r="AF63" s="596">
        <f>-'5C1AC_Smothers'!$R63</f>
        <v>0</v>
      </c>
      <c r="AG63" s="596">
        <f>-'5C1AD_Greater'!$R63</f>
        <v>0</v>
      </c>
      <c r="AH63" s="596">
        <f>-'5C1AE_Noble Minds'!$R63</f>
        <v>0</v>
      </c>
      <c r="AI63" s="596">
        <f>-'5C1AF_JCFA-Laf'!$R63</f>
        <v>-5478</v>
      </c>
      <c r="AJ63" s="596">
        <f>-'5C1AG_Collegiate'!$R63</f>
        <v>0</v>
      </c>
      <c r="AK63" s="596">
        <f>-'5C1AH_BRUP'!$R63</f>
        <v>0</v>
      </c>
      <c r="AL63" s="596">
        <f>-('5C2_LAVCA'!$R63+'5C2_LAVCA'!$S63)</f>
        <v>-176621</v>
      </c>
      <c r="AM63" s="596">
        <f>-('5C3_UnvView'!$R63+'5C3_UnvView'!$S63)</f>
        <v>-135317</v>
      </c>
      <c r="AN63" s="597">
        <f t="shared" si="12"/>
        <v>-473446</v>
      </c>
      <c r="AO63" s="597">
        <f t="shared" si="13"/>
        <v>55288623</v>
      </c>
      <c r="AP63" s="597">
        <f>ROUND(AO63/'8_2.1.18 SIS'!C63,0)</f>
        <v>5909</v>
      </c>
      <c r="AQ63" s="598">
        <f>[1]Summary!M63</f>
        <v>902</v>
      </c>
      <c r="AR63" s="596">
        <f t="shared" si="7"/>
        <v>902</v>
      </c>
      <c r="AS63" s="596">
        <f t="shared" si="8"/>
        <v>0</v>
      </c>
      <c r="AT63" s="596">
        <f>'[2]Oct_MidYear Adj'!$J63</f>
        <v>-567264</v>
      </c>
      <c r="AU63" s="596">
        <f>'[2]Feb_MidYear Adj'!$J63</f>
        <v>-218633</v>
      </c>
      <c r="AV63" s="598">
        <f t="shared" si="9"/>
        <v>-785897</v>
      </c>
      <c r="AW63" s="597">
        <f t="shared" si="10"/>
        <v>54503628</v>
      </c>
      <c r="AX63" s="596">
        <f>'4_Level 4'!E63</f>
        <v>0</v>
      </c>
      <c r="AY63" s="596">
        <f>'4_Level 4'!Q63</f>
        <v>234879</v>
      </c>
      <c r="AZ63" s="597">
        <f t="shared" si="14"/>
        <v>54738507</v>
      </c>
      <c r="BA63" s="596">
        <f>'[3]2_State Distrib and Adjs'!$BD63+'[4]2_State Distrib and Adjs'!$BD63+('[5]2_State Distrib and Adjs'!$BC63*4)+('[6]2_State Distrib and Adjs'!$BC63*2)</f>
        <v>37014498</v>
      </c>
      <c r="BB63" s="596">
        <f t="shared" si="11"/>
        <v>17724009</v>
      </c>
      <c r="BC63" s="596">
        <f t="shared" si="15"/>
        <v>4431002</v>
      </c>
      <c r="BD63" s="596">
        <f>'4_Level 4'!J63</f>
        <v>0</v>
      </c>
      <c r="BE63" s="596">
        <f>'4_Level 4'!L63</f>
        <v>115430</v>
      </c>
      <c r="BF63" s="596">
        <f>'4_Level 4'!M63</f>
        <v>232620</v>
      </c>
      <c r="BG63" s="597">
        <f t="shared" si="16"/>
        <v>55086557</v>
      </c>
    </row>
    <row r="64" spans="1:59" ht="15.6" customHeight="1" x14ac:dyDescent="0.2">
      <c r="A64" s="594">
        <v>58</v>
      </c>
      <c r="B64" s="595" t="s">
        <v>63</v>
      </c>
      <c r="C64" s="596">
        <f>'3_Levels 1&amp;2'!AP64</f>
        <v>55292523</v>
      </c>
      <c r="D64" s="596">
        <v>0</v>
      </c>
      <c r="E64" s="596">
        <f>-'5C1A_Madison'!$R64</f>
        <v>0</v>
      </c>
      <c r="F64" s="596">
        <f>-'5C1B_DArbonne'!$R64</f>
        <v>0</v>
      </c>
      <c r="G64" s="596">
        <f>-'5C1C_Intl High'!$R64</f>
        <v>0</v>
      </c>
      <c r="H64" s="596">
        <f>-'5C1D_NOMMA'!$R64</f>
        <v>0</v>
      </c>
      <c r="I64" s="596">
        <f>-'5C1E_LFNO'!$R64</f>
        <v>0</v>
      </c>
      <c r="J64" s="596">
        <f>-'5C1F_L.C. Charter'!$R64</f>
        <v>0</v>
      </c>
      <c r="K64" s="596">
        <f>-'5C1G_JS Clark'!$R64</f>
        <v>0</v>
      </c>
      <c r="L64" s="596">
        <f>-'5C1H_Southwest'!$R64</f>
        <v>0</v>
      </c>
      <c r="M64" s="596">
        <f>-'5C1I_LA Key'!$R64</f>
        <v>0</v>
      </c>
      <c r="N64" s="596">
        <f>-'5C1J_Jeff Chamber'!$R64</f>
        <v>0</v>
      </c>
      <c r="O64" s="596">
        <f>-Placeholder_Tallulah!$R64</f>
        <v>0</v>
      </c>
      <c r="P64" s="596">
        <f>-'5C1M_GEO Mid'!$R64</f>
        <v>0</v>
      </c>
      <c r="Q64" s="596">
        <f>-'5C1N_Delta'!$R64</f>
        <v>0</v>
      </c>
      <c r="R64" s="596">
        <f>-'5C1O_Impact'!$R64</f>
        <v>0</v>
      </c>
      <c r="S64" s="596">
        <f>-'5C1P_Vision'!$R64</f>
        <v>0</v>
      </c>
      <c r="T64" s="596">
        <f>-'5C1Q_Advantage'!$R64</f>
        <v>0</v>
      </c>
      <c r="U64" s="596">
        <f>-'5C1R_Iberville'!$R64</f>
        <v>0</v>
      </c>
      <c r="V64" s="596">
        <f>-'5C1S_LC Col Prep'!$R64</f>
        <v>0</v>
      </c>
      <c r="W64" s="596">
        <f>-'5C1T_Northeast'!$R64</f>
        <v>0</v>
      </c>
      <c r="X64" s="596">
        <f>-'5C1U_Acadiana Ren'!$R64</f>
        <v>0</v>
      </c>
      <c r="Y64" s="596">
        <f>-'5C1V_Laf Ren'!$R64</f>
        <v>0</v>
      </c>
      <c r="Z64" s="596">
        <f>-'5C1W_Willow'!$R64</f>
        <v>0</v>
      </c>
      <c r="AA64" s="596">
        <f>-'5C1X_Tangi'!$R64</f>
        <v>0</v>
      </c>
      <c r="AB64" s="596">
        <f>-'5C1Y_GEO'!$R64</f>
        <v>0</v>
      </c>
      <c r="AC64" s="596">
        <f>-'5C1Z_Lincoln Prep'!$R64</f>
        <v>0</v>
      </c>
      <c r="AD64" s="596">
        <f>-'5C1AA_Laurel'!$R64</f>
        <v>0</v>
      </c>
      <c r="AE64" s="596">
        <f>-'5C1AB_Apex'!$R64</f>
        <v>0</v>
      </c>
      <c r="AF64" s="596">
        <f>-'5C1AC_Smothers'!$R64</f>
        <v>0</v>
      </c>
      <c r="AG64" s="596">
        <f>-'5C1AD_Greater'!$R64</f>
        <v>0</v>
      </c>
      <c r="AH64" s="596">
        <f>-'5C1AE_Noble Minds'!$R64</f>
        <v>0</v>
      </c>
      <c r="AI64" s="596">
        <f>-'5C1AF_JCFA-Laf'!$R64</f>
        <v>0</v>
      </c>
      <c r="AJ64" s="596">
        <f>-'5C1AG_Collegiate'!$R64</f>
        <v>0</v>
      </c>
      <c r="AK64" s="596">
        <f>-'5C1AH_BRUP'!$R64</f>
        <v>0</v>
      </c>
      <c r="AL64" s="596">
        <f>-('5C2_LAVCA'!$R64+'5C2_LAVCA'!$S64)</f>
        <v>-188394</v>
      </c>
      <c r="AM64" s="596">
        <f>-('5C3_UnvView'!$R64+'5C3_UnvView'!$S64)</f>
        <v>-90199</v>
      </c>
      <c r="AN64" s="597">
        <f t="shared" si="12"/>
        <v>-278593</v>
      </c>
      <c r="AO64" s="597">
        <f t="shared" si="13"/>
        <v>55013930</v>
      </c>
      <c r="AP64" s="597">
        <f>ROUND(AO64/'8_2.1.18 SIS'!C64,0)</f>
        <v>6628</v>
      </c>
      <c r="AQ64" s="598">
        <f>[1]Summary!M64</f>
        <v>17810</v>
      </c>
      <c r="AR64" s="596">
        <f t="shared" si="7"/>
        <v>17810</v>
      </c>
      <c r="AS64" s="596">
        <f t="shared" si="8"/>
        <v>0</v>
      </c>
      <c r="AT64" s="596">
        <f>'[2]Oct_MidYear Adj'!$J64</f>
        <v>-808616</v>
      </c>
      <c r="AU64" s="596">
        <f>'[2]Feb_MidYear Adj'!$J64</f>
        <v>-493786</v>
      </c>
      <c r="AV64" s="598">
        <f t="shared" si="9"/>
        <v>-1302402</v>
      </c>
      <c r="AW64" s="597">
        <f t="shared" si="10"/>
        <v>53729338</v>
      </c>
      <c r="AX64" s="596">
        <f>'4_Level 4'!E64</f>
        <v>0</v>
      </c>
      <c r="AY64" s="596">
        <f>'4_Level 4'!Q64</f>
        <v>194228</v>
      </c>
      <c r="AZ64" s="597">
        <f t="shared" si="14"/>
        <v>53923566</v>
      </c>
      <c r="BA64" s="596">
        <f>'[3]2_State Distrib and Adjs'!$BD64+'[4]2_State Distrib and Adjs'!$BD64+('[5]2_State Distrib and Adjs'!$BC64*4)+('[6]2_State Distrib and Adjs'!$BC64*2)</f>
        <v>36801036</v>
      </c>
      <c r="BB64" s="596">
        <f t="shared" si="11"/>
        <v>17122530</v>
      </c>
      <c r="BC64" s="596">
        <f t="shared" si="15"/>
        <v>4280633</v>
      </c>
      <c r="BD64" s="596">
        <f>'4_Level 4'!J64</f>
        <v>0</v>
      </c>
      <c r="BE64" s="596">
        <f>'4_Level 4'!L64</f>
        <v>117810</v>
      </c>
      <c r="BF64" s="596">
        <f>'4_Level 4'!M64</f>
        <v>52923</v>
      </c>
      <c r="BG64" s="597">
        <f t="shared" si="16"/>
        <v>54094299</v>
      </c>
    </row>
    <row r="65" spans="1:59" ht="15.6" customHeight="1" x14ac:dyDescent="0.2">
      <c r="A65" s="594">
        <v>59</v>
      </c>
      <c r="B65" s="595" t="s">
        <v>64</v>
      </c>
      <c r="C65" s="596">
        <f>'3_Levels 1&amp;2'!AP65</f>
        <v>36993832</v>
      </c>
      <c r="D65" s="596">
        <v>0</v>
      </c>
      <c r="E65" s="596">
        <f>-'5C1A_Madison'!$R65</f>
        <v>0</v>
      </c>
      <c r="F65" s="596">
        <f>-'5C1B_DArbonne'!$R65</f>
        <v>0</v>
      </c>
      <c r="G65" s="596">
        <f>-'5C1C_Intl High'!$R65</f>
        <v>0</v>
      </c>
      <c r="H65" s="596">
        <f>-'5C1D_NOMMA'!$R65</f>
        <v>0</v>
      </c>
      <c r="I65" s="596">
        <f>-'5C1E_LFNO'!$R65</f>
        <v>0</v>
      </c>
      <c r="J65" s="596">
        <f>-'5C1F_L.C. Charter'!$R65</f>
        <v>0</v>
      </c>
      <c r="K65" s="596">
        <f>-'5C1G_JS Clark'!$R65</f>
        <v>0</v>
      </c>
      <c r="L65" s="596">
        <f>-'5C1H_Southwest'!$R65</f>
        <v>0</v>
      </c>
      <c r="M65" s="596">
        <f>-'5C1I_LA Key'!$R65</f>
        <v>0</v>
      </c>
      <c r="N65" s="596">
        <f>-'5C1J_Jeff Chamber'!$R65</f>
        <v>0</v>
      </c>
      <c r="O65" s="596">
        <f>-Placeholder_Tallulah!$R65</f>
        <v>0</v>
      </c>
      <c r="P65" s="596">
        <f>-'5C1M_GEO Mid'!$R65</f>
        <v>0</v>
      </c>
      <c r="Q65" s="596">
        <f>-'5C1N_Delta'!$R65</f>
        <v>0</v>
      </c>
      <c r="R65" s="596">
        <f>-'5C1O_Impact'!$R65</f>
        <v>0</v>
      </c>
      <c r="S65" s="596">
        <f>-'5C1P_Vision'!$R65</f>
        <v>0</v>
      </c>
      <c r="T65" s="596">
        <f>-'5C1Q_Advantage'!$R65</f>
        <v>0</v>
      </c>
      <c r="U65" s="596">
        <f>-'5C1R_Iberville'!$R65</f>
        <v>0</v>
      </c>
      <c r="V65" s="596">
        <f>-'5C1S_LC Col Prep'!$R65</f>
        <v>0</v>
      </c>
      <c r="W65" s="596">
        <f>-'5C1T_Northeast'!$R65</f>
        <v>0</v>
      </c>
      <c r="X65" s="596">
        <f>-'5C1U_Acadiana Ren'!$R65</f>
        <v>0</v>
      </c>
      <c r="Y65" s="596">
        <f>-'5C1V_Laf Ren'!$R65</f>
        <v>0</v>
      </c>
      <c r="Z65" s="596">
        <f>-'5C1W_Willow'!$R65</f>
        <v>0</v>
      </c>
      <c r="AA65" s="596">
        <f>-'5C1X_Tangi'!$R65</f>
        <v>0</v>
      </c>
      <c r="AB65" s="596">
        <f>-'5C1Y_GEO'!$R65</f>
        <v>0</v>
      </c>
      <c r="AC65" s="596">
        <f>-'5C1Z_Lincoln Prep'!$R65</f>
        <v>0</v>
      </c>
      <c r="AD65" s="596">
        <f>-'5C1AA_Laurel'!$R65</f>
        <v>0</v>
      </c>
      <c r="AE65" s="596">
        <f>-'5C1AB_Apex'!$R65</f>
        <v>0</v>
      </c>
      <c r="AF65" s="596">
        <f>-'5C1AC_Smothers'!$R65</f>
        <v>0</v>
      </c>
      <c r="AG65" s="596">
        <f>-'5C1AD_Greater'!$R65</f>
        <v>0</v>
      </c>
      <c r="AH65" s="596">
        <f>-'5C1AE_Noble Minds'!$R65</f>
        <v>0</v>
      </c>
      <c r="AI65" s="596">
        <f>-'5C1AF_JCFA-Laf'!$R65</f>
        <v>0</v>
      </c>
      <c r="AJ65" s="596">
        <f>-'5C1AG_Collegiate'!$R65</f>
        <v>0</v>
      </c>
      <c r="AK65" s="596">
        <f>-'5C1AH_BRUP'!$R65</f>
        <v>0</v>
      </c>
      <c r="AL65" s="596">
        <f>-('5C2_LAVCA'!$R65+'5C2_LAVCA'!$S65)</f>
        <v>-117027</v>
      </c>
      <c r="AM65" s="596">
        <f>-('5C3_UnvView'!$R65+'5C3_UnvView'!$S65)</f>
        <v>-173523</v>
      </c>
      <c r="AN65" s="597">
        <f t="shared" si="12"/>
        <v>-290550</v>
      </c>
      <c r="AO65" s="597">
        <f t="shared" si="13"/>
        <v>36703282</v>
      </c>
      <c r="AP65" s="597">
        <f>ROUND(AO65/'8_2.1.18 SIS'!C65,0)</f>
        <v>7229</v>
      </c>
      <c r="AQ65" s="598">
        <f>[1]Summary!M65</f>
        <v>-644135</v>
      </c>
      <c r="AR65" s="596">
        <f t="shared" si="7"/>
        <v>0</v>
      </c>
      <c r="AS65" s="596">
        <f t="shared" si="8"/>
        <v>-644135</v>
      </c>
      <c r="AT65" s="596">
        <f>'[2]Oct_MidYear Adj'!$J65</f>
        <v>-448198</v>
      </c>
      <c r="AU65" s="596">
        <f>'[2]Feb_MidYear Adj'!$J65</f>
        <v>-79519</v>
      </c>
      <c r="AV65" s="598">
        <f t="shared" si="9"/>
        <v>-527717</v>
      </c>
      <c r="AW65" s="597">
        <f t="shared" si="10"/>
        <v>35531430</v>
      </c>
      <c r="AX65" s="596">
        <f>'4_Level 4'!E65</f>
        <v>0</v>
      </c>
      <c r="AY65" s="596">
        <f>'4_Level 4'!Q65</f>
        <v>142308</v>
      </c>
      <c r="AZ65" s="597">
        <f t="shared" si="14"/>
        <v>35673738</v>
      </c>
      <c r="BA65" s="596">
        <f>'[3]2_State Distrib and Adjs'!$BD65+'[4]2_State Distrib and Adjs'!$BD65+('[5]2_State Distrib and Adjs'!$BC65*4)+('[6]2_State Distrib and Adjs'!$BC65*2)</f>
        <v>24127318</v>
      </c>
      <c r="BB65" s="596">
        <f t="shared" si="11"/>
        <v>11546420</v>
      </c>
      <c r="BC65" s="596">
        <f t="shared" si="15"/>
        <v>2886605</v>
      </c>
      <c r="BD65" s="596">
        <f>'4_Level 4'!J65</f>
        <v>0</v>
      </c>
      <c r="BE65" s="596">
        <f>'4_Level 4'!L65</f>
        <v>93296</v>
      </c>
      <c r="BF65" s="596">
        <f>'4_Level 4'!M65</f>
        <v>0</v>
      </c>
      <c r="BG65" s="597">
        <f t="shared" si="16"/>
        <v>35767034</v>
      </c>
    </row>
    <row r="66" spans="1:59" ht="15.6" customHeight="1" x14ac:dyDescent="0.2">
      <c r="A66" s="599">
        <v>60</v>
      </c>
      <c r="B66" s="600" t="s">
        <v>65</v>
      </c>
      <c r="C66" s="601">
        <f>'3_Levels 1&amp;2'!AP66</f>
        <v>38018972</v>
      </c>
      <c r="D66" s="601">
        <v>0</v>
      </c>
      <c r="E66" s="601">
        <f>-'5C1A_Madison'!$R66</f>
        <v>0</v>
      </c>
      <c r="F66" s="601">
        <f>-'5C1B_DArbonne'!$R66</f>
        <v>0</v>
      </c>
      <c r="G66" s="601">
        <f>-'5C1C_Intl High'!$R66</f>
        <v>0</v>
      </c>
      <c r="H66" s="601">
        <f>-'5C1D_NOMMA'!$R66</f>
        <v>0</v>
      </c>
      <c r="I66" s="601">
        <f>-'5C1E_LFNO'!$R66</f>
        <v>0</v>
      </c>
      <c r="J66" s="601">
        <f>-'5C1F_L.C. Charter'!$R66</f>
        <v>0</v>
      </c>
      <c r="K66" s="601">
        <f>-'5C1G_JS Clark'!$R66</f>
        <v>0</v>
      </c>
      <c r="L66" s="601">
        <f>-'5C1H_Southwest'!$R66</f>
        <v>0</v>
      </c>
      <c r="M66" s="601">
        <f>-'5C1I_LA Key'!$R66</f>
        <v>0</v>
      </c>
      <c r="N66" s="601">
        <f>-'5C1J_Jeff Chamber'!$R66</f>
        <v>0</v>
      </c>
      <c r="O66" s="601">
        <f>-Placeholder_Tallulah!$R66</f>
        <v>0</v>
      </c>
      <c r="P66" s="601">
        <f>-'5C1M_GEO Mid'!$R66</f>
        <v>0</v>
      </c>
      <c r="Q66" s="601">
        <f>-'5C1N_Delta'!$R66</f>
        <v>0</v>
      </c>
      <c r="R66" s="601">
        <f>-'5C1O_Impact'!$R66</f>
        <v>0</v>
      </c>
      <c r="S66" s="601">
        <f>-'5C1P_Vision'!$R66</f>
        <v>0</v>
      </c>
      <c r="T66" s="601">
        <f>-'5C1Q_Advantage'!$R66</f>
        <v>0</v>
      </c>
      <c r="U66" s="601">
        <f>-'5C1R_Iberville'!$R66</f>
        <v>0</v>
      </c>
      <c r="V66" s="601">
        <f>-'5C1S_LC Col Prep'!$R66</f>
        <v>0</v>
      </c>
      <c r="W66" s="601">
        <f>-'5C1T_Northeast'!$R66</f>
        <v>0</v>
      </c>
      <c r="X66" s="601">
        <f>-'5C1U_Acadiana Ren'!$R66</f>
        <v>0</v>
      </c>
      <c r="Y66" s="601">
        <f>-'5C1V_Laf Ren'!$R66</f>
        <v>0</v>
      </c>
      <c r="Z66" s="601">
        <f>-'5C1W_Willow'!$R66</f>
        <v>0</v>
      </c>
      <c r="AA66" s="601">
        <f>-'5C1X_Tangi'!$R66</f>
        <v>0</v>
      </c>
      <c r="AB66" s="601">
        <f>-'5C1Y_GEO'!$R66</f>
        <v>0</v>
      </c>
      <c r="AC66" s="601">
        <f>-'5C1Z_Lincoln Prep'!$R66</f>
        <v>-26515</v>
      </c>
      <c r="AD66" s="601">
        <f>-'5C1AA_Laurel'!$R66</f>
        <v>0</v>
      </c>
      <c r="AE66" s="601">
        <f>-'5C1AB_Apex'!$R66</f>
        <v>0</v>
      </c>
      <c r="AF66" s="601">
        <f>-'5C1AC_Smothers'!$R66</f>
        <v>0</v>
      </c>
      <c r="AG66" s="601">
        <f>-'5C1AD_Greater'!$R66</f>
        <v>0</v>
      </c>
      <c r="AH66" s="999">
        <f>-'5C1AE_Noble Minds'!$R66</f>
        <v>0</v>
      </c>
      <c r="AI66" s="999">
        <f>-'5C1AF_JCFA-Laf'!$R66</f>
        <v>0</v>
      </c>
      <c r="AJ66" s="999">
        <f>-'5C1AG_Collegiate'!$R66</f>
        <v>0</v>
      </c>
      <c r="AK66" s="601">
        <f>-'5C1AH_BRUP'!$R66</f>
        <v>0</v>
      </c>
      <c r="AL66" s="601">
        <f>-('5C2_LAVCA'!$R66+'5C2_LAVCA'!$S66)</f>
        <v>-85903</v>
      </c>
      <c r="AM66" s="601">
        <f>-('5C3_UnvView'!$R66+'5C3_UnvView'!$S66)</f>
        <v>-172921</v>
      </c>
      <c r="AN66" s="602">
        <f t="shared" si="12"/>
        <v>-285339</v>
      </c>
      <c r="AO66" s="602">
        <f t="shared" si="13"/>
        <v>37733633</v>
      </c>
      <c r="AP66" s="602">
        <f>ROUND(AO66/'8_2.1.18 SIS'!C66,0)</f>
        <v>6228</v>
      </c>
      <c r="AQ66" s="603">
        <f>[1]Summary!M66</f>
        <v>527</v>
      </c>
      <c r="AR66" s="601">
        <f t="shared" si="7"/>
        <v>527</v>
      </c>
      <c r="AS66" s="601">
        <f t="shared" si="8"/>
        <v>0</v>
      </c>
      <c r="AT66" s="601">
        <f>'[2]Oct_MidYear Adj'!$J66</f>
        <v>-398592</v>
      </c>
      <c r="AU66" s="601">
        <f>'[2]Feb_MidYear Adj'!$J66</f>
        <v>-211752</v>
      </c>
      <c r="AV66" s="603">
        <f t="shared" si="9"/>
        <v>-610344</v>
      </c>
      <c r="AW66" s="602">
        <f t="shared" si="10"/>
        <v>37123816</v>
      </c>
      <c r="AX66" s="601">
        <f>'4_Level 4'!E66</f>
        <v>0</v>
      </c>
      <c r="AY66" s="601">
        <f>'4_Level 4'!Q66</f>
        <v>157766</v>
      </c>
      <c r="AZ66" s="602">
        <f t="shared" si="14"/>
        <v>37281582</v>
      </c>
      <c r="BA66" s="601">
        <f>'[3]2_State Distrib and Adjs'!$BD66+'[4]2_State Distrib and Adjs'!$BD66+('[5]2_State Distrib and Adjs'!$BC66*4)+('[6]2_State Distrib and Adjs'!$BC66*2)</f>
        <v>25235584</v>
      </c>
      <c r="BB66" s="601">
        <f t="shared" si="11"/>
        <v>12045998</v>
      </c>
      <c r="BC66" s="601">
        <f t="shared" si="15"/>
        <v>3011500</v>
      </c>
      <c r="BD66" s="601">
        <f>'4_Level 4'!J66</f>
        <v>0</v>
      </c>
      <c r="BE66" s="601">
        <f>'4_Level 4'!L66</f>
        <v>62832</v>
      </c>
      <c r="BF66" s="601">
        <f>'4_Level 4'!M66</f>
        <v>0</v>
      </c>
      <c r="BG66" s="602">
        <f t="shared" si="16"/>
        <v>37344414</v>
      </c>
    </row>
    <row r="67" spans="1:59" ht="15.6" customHeight="1" x14ac:dyDescent="0.2">
      <c r="A67" s="592">
        <v>61</v>
      </c>
      <c r="B67" s="593" t="s">
        <v>66</v>
      </c>
      <c r="C67" s="212">
        <f>'3_Levels 1&amp;2'!AP67</f>
        <v>13442623</v>
      </c>
      <c r="D67" s="212">
        <v>0</v>
      </c>
      <c r="E67" s="212">
        <f>-'5C1A_Madison'!$R67</f>
        <v>-13195</v>
      </c>
      <c r="F67" s="212">
        <f>-'5C1B_DArbonne'!$R67</f>
        <v>0</v>
      </c>
      <c r="G67" s="212">
        <f>-'5C1C_Intl High'!$R67</f>
        <v>0</v>
      </c>
      <c r="H67" s="212">
        <f>-'5C1D_NOMMA'!$R67</f>
        <v>0</v>
      </c>
      <c r="I67" s="212">
        <f>-'5C1E_LFNO'!$R67</f>
        <v>0</v>
      </c>
      <c r="J67" s="212">
        <f>-'5C1F_L.C. Charter'!$R67</f>
        <v>0</v>
      </c>
      <c r="K67" s="212">
        <f>-'5C1G_JS Clark'!$R67</f>
        <v>0</v>
      </c>
      <c r="L67" s="212">
        <f>-'5C1H_Southwest'!$R67</f>
        <v>0</v>
      </c>
      <c r="M67" s="212">
        <f>-'5C1I_LA Key'!$R67</f>
        <v>-71137</v>
      </c>
      <c r="N67" s="212">
        <f>-'5C1J_Jeff Chamber'!$R67</f>
        <v>0</v>
      </c>
      <c r="O67" s="212">
        <f>-Placeholder_Tallulah!$R67</f>
        <v>0</v>
      </c>
      <c r="P67" s="212">
        <f>-'5C1M_GEO Mid'!$R67</f>
        <v>-3186</v>
      </c>
      <c r="Q67" s="212">
        <f>-'5C1N_Delta'!$R67</f>
        <v>0</v>
      </c>
      <c r="R67" s="212">
        <f>-'5C1O_Impact'!$R67</f>
        <v>0</v>
      </c>
      <c r="S67" s="212">
        <f>-'5C1P_Vision'!$R67</f>
        <v>0</v>
      </c>
      <c r="T67" s="212">
        <f>-'5C1Q_Advantage'!$R67</f>
        <v>-18456</v>
      </c>
      <c r="U67" s="212">
        <f>-'5C1R_Iberville'!$R67</f>
        <v>-166054</v>
      </c>
      <c r="V67" s="212">
        <f>-'5C1S_LC Col Prep'!$R67</f>
        <v>0</v>
      </c>
      <c r="W67" s="212">
        <f>-'5C1T_Northeast'!$R67</f>
        <v>0</v>
      </c>
      <c r="X67" s="212">
        <f>-'5C1U_Acadiana Ren'!$R67</f>
        <v>0</v>
      </c>
      <c r="Y67" s="212">
        <f>-'5C1V_Laf Ren'!$R67</f>
        <v>0</v>
      </c>
      <c r="Z67" s="212">
        <f>-'5C1W_Willow'!$R67</f>
        <v>0</v>
      </c>
      <c r="AA67" s="212">
        <f>-'5C1X_Tangi'!$R67</f>
        <v>0</v>
      </c>
      <c r="AB67" s="212">
        <f>-'5C1Y_GEO'!$R67</f>
        <v>-6372</v>
      </c>
      <c r="AC67" s="212">
        <f>-'5C1Z_Lincoln Prep'!$R67</f>
        <v>0</v>
      </c>
      <c r="AD67" s="212">
        <f>-'5C1AA_Laurel'!$R67</f>
        <v>0</v>
      </c>
      <c r="AE67" s="212">
        <f>-'5C1AB_Apex'!$R67</f>
        <v>-3186</v>
      </c>
      <c r="AF67" s="212">
        <f>-'5C1AC_Smothers'!$R67</f>
        <v>0</v>
      </c>
      <c r="AG67" s="212">
        <f>-'5C1AD_Greater'!$R67</f>
        <v>0</v>
      </c>
      <c r="AH67" s="212">
        <f>-'5C1AE_Noble Minds'!$R67</f>
        <v>0</v>
      </c>
      <c r="AI67" s="212">
        <f>-'5C1AF_JCFA-Laf'!$R67</f>
        <v>0</v>
      </c>
      <c r="AJ67" s="212">
        <f>-'5C1AG_Collegiate'!$R67</f>
        <v>0</v>
      </c>
      <c r="AK67" s="212">
        <f>-'5C1AH_BRUP'!$R67</f>
        <v>0</v>
      </c>
      <c r="AL67" s="212">
        <f>-('5C2_LAVCA'!$R67+'5C2_LAVCA'!$S67)</f>
        <v>-24394</v>
      </c>
      <c r="AM67" s="212">
        <f>-('5C3_UnvView'!$R67+'5C3_UnvView'!$S67)</f>
        <v>-41312</v>
      </c>
      <c r="AN67" s="211">
        <f t="shared" si="12"/>
        <v>-347292</v>
      </c>
      <c r="AO67" s="211">
        <f t="shared" si="13"/>
        <v>13095331</v>
      </c>
      <c r="AP67" s="211">
        <f>ROUND(AO67/'8_2.1.18 SIS'!C67,0)</f>
        <v>3660</v>
      </c>
      <c r="AQ67" s="213">
        <f>[1]Summary!M67</f>
        <v>33880</v>
      </c>
      <c r="AR67" s="212">
        <f t="shared" si="7"/>
        <v>33880</v>
      </c>
      <c r="AS67" s="212">
        <f t="shared" si="8"/>
        <v>0</v>
      </c>
      <c r="AT67" s="212">
        <f>'[2]Oct_MidYear Adj'!$J67</f>
        <v>-168360</v>
      </c>
      <c r="AU67" s="212">
        <f>'[2]Feb_MidYear Adj'!$J67</f>
        <v>-7320</v>
      </c>
      <c r="AV67" s="213">
        <f t="shared" si="9"/>
        <v>-175680</v>
      </c>
      <c r="AW67" s="211">
        <f t="shared" si="10"/>
        <v>12953531</v>
      </c>
      <c r="AX67" s="212">
        <f>'4_Level 4'!E67</f>
        <v>0</v>
      </c>
      <c r="AY67" s="212">
        <f>'4_Level 4'!Q67</f>
        <v>89975</v>
      </c>
      <c r="AZ67" s="211">
        <f t="shared" si="14"/>
        <v>13043506</v>
      </c>
      <c r="BA67" s="212">
        <f>'[3]2_State Distrib and Adjs'!$BD67+'[4]2_State Distrib and Adjs'!$BD67+('[5]2_State Distrib and Adjs'!$BC67*4)+('[6]2_State Distrib and Adjs'!$BC67*2)</f>
        <v>8810382</v>
      </c>
      <c r="BB67" s="212">
        <f t="shared" si="11"/>
        <v>4233124</v>
      </c>
      <c r="BC67" s="212">
        <f t="shared" si="15"/>
        <v>1058281</v>
      </c>
      <c r="BD67" s="212">
        <f>'4_Level 4'!J67</f>
        <v>0</v>
      </c>
      <c r="BE67" s="212">
        <f>'4_Level 4'!L67</f>
        <v>55216</v>
      </c>
      <c r="BF67" s="212">
        <f>'4_Level 4'!M67</f>
        <v>309377</v>
      </c>
      <c r="BG67" s="211">
        <f t="shared" si="16"/>
        <v>13408099</v>
      </c>
    </row>
    <row r="68" spans="1:59" ht="15.6" customHeight="1" x14ac:dyDescent="0.2">
      <c r="A68" s="594">
        <v>62</v>
      </c>
      <c r="B68" s="595" t="s">
        <v>67</v>
      </c>
      <c r="C68" s="596">
        <f>'3_Levels 1&amp;2'!AP68</f>
        <v>13499233</v>
      </c>
      <c r="D68" s="596">
        <v>0</v>
      </c>
      <c r="E68" s="596">
        <f>-'5C1A_Madison'!$R68</f>
        <v>0</v>
      </c>
      <c r="F68" s="596">
        <f>-'5C1B_DArbonne'!$R68</f>
        <v>0</v>
      </c>
      <c r="G68" s="596">
        <f>-'5C1C_Intl High'!$R68</f>
        <v>0</v>
      </c>
      <c r="H68" s="596">
        <f>-'5C1D_NOMMA'!$R68</f>
        <v>0</v>
      </c>
      <c r="I68" s="596">
        <f>-'5C1E_LFNO'!$R68</f>
        <v>0</v>
      </c>
      <c r="J68" s="596">
        <f>-'5C1F_L.C. Charter'!$R68</f>
        <v>0</v>
      </c>
      <c r="K68" s="596">
        <f>-'5C1G_JS Clark'!$R68</f>
        <v>0</v>
      </c>
      <c r="L68" s="596">
        <f>-'5C1H_Southwest'!$R68</f>
        <v>0</v>
      </c>
      <c r="M68" s="596">
        <f>-'5C1I_LA Key'!$R68</f>
        <v>0</v>
      </c>
      <c r="N68" s="596">
        <f>-'5C1J_Jeff Chamber'!$R68</f>
        <v>0</v>
      </c>
      <c r="O68" s="596">
        <f>-Placeholder_Tallulah!$R68</f>
        <v>0</v>
      </c>
      <c r="P68" s="596">
        <f>-'5C1M_GEO Mid'!$R68</f>
        <v>0</v>
      </c>
      <c r="Q68" s="596">
        <f>-'5C1N_Delta'!$R68</f>
        <v>0</v>
      </c>
      <c r="R68" s="596">
        <f>-'5C1O_Impact'!$R68</f>
        <v>0</v>
      </c>
      <c r="S68" s="596">
        <f>-'5C1P_Vision'!$R68</f>
        <v>0</v>
      </c>
      <c r="T68" s="596">
        <f>-'5C1Q_Advantage'!$R68</f>
        <v>0</v>
      </c>
      <c r="U68" s="596">
        <f>-'5C1R_Iberville'!$R68</f>
        <v>0</v>
      </c>
      <c r="V68" s="596">
        <f>-'5C1S_LC Col Prep'!$R68</f>
        <v>0</v>
      </c>
      <c r="W68" s="596">
        <f>-'5C1T_Northeast'!$R68</f>
        <v>0</v>
      </c>
      <c r="X68" s="596">
        <f>-'5C1U_Acadiana Ren'!$R68</f>
        <v>0</v>
      </c>
      <c r="Y68" s="596">
        <f>-'5C1V_Laf Ren'!$R68</f>
        <v>0</v>
      </c>
      <c r="Z68" s="596">
        <f>-'5C1W_Willow'!$R68</f>
        <v>0</v>
      </c>
      <c r="AA68" s="596">
        <f>-'5C1X_Tangi'!$R68</f>
        <v>0</v>
      </c>
      <c r="AB68" s="596">
        <f>-'5C1Y_GEO'!$R68</f>
        <v>0</v>
      </c>
      <c r="AC68" s="596">
        <f>-'5C1Z_Lincoln Prep'!$R68</f>
        <v>0</v>
      </c>
      <c r="AD68" s="596">
        <f>-'5C1AA_Laurel'!$R68</f>
        <v>0</v>
      </c>
      <c r="AE68" s="596">
        <f>-'5C1AB_Apex'!$R68</f>
        <v>0</v>
      </c>
      <c r="AF68" s="596">
        <f>-'5C1AC_Smothers'!$R68</f>
        <v>0</v>
      </c>
      <c r="AG68" s="596">
        <f>-'5C1AD_Greater'!$R68</f>
        <v>0</v>
      </c>
      <c r="AH68" s="596">
        <f>-'5C1AE_Noble Minds'!$R68</f>
        <v>0</v>
      </c>
      <c r="AI68" s="596">
        <f>-'5C1AF_JCFA-Laf'!$R68</f>
        <v>0</v>
      </c>
      <c r="AJ68" s="596">
        <f>-'5C1AG_Collegiate'!$R68</f>
        <v>0</v>
      </c>
      <c r="AK68" s="596">
        <f>-'5C1AH_BRUP'!$R68</f>
        <v>0</v>
      </c>
      <c r="AL68" s="596">
        <f>-('5C2_LAVCA'!$R68+'5C2_LAVCA'!$S68)</f>
        <v>-10503</v>
      </c>
      <c r="AM68" s="596">
        <f>-('5C3_UnvView'!$R68+'5C3_UnvView'!$S68)</f>
        <v>-42217</v>
      </c>
      <c r="AN68" s="597">
        <f t="shared" si="12"/>
        <v>-52720</v>
      </c>
      <c r="AO68" s="597">
        <f t="shared" si="13"/>
        <v>13446513</v>
      </c>
      <c r="AP68" s="597">
        <f>ROUND(AO68/'8_2.1.18 SIS'!C68,0)</f>
        <v>6760</v>
      </c>
      <c r="AQ68" s="598">
        <f>[1]Summary!M68</f>
        <v>8061</v>
      </c>
      <c r="AR68" s="596">
        <f t="shared" si="7"/>
        <v>8061</v>
      </c>
      <c r="AS68" s="596">
        <f t="shared" si="8"/>
        <v>0</v>
      </c>
      <c r="AT68" s="596">
        <f>'[2]Oct_MidYear Adj'!$J68</f>
        <v>-317720</v>
      </c>
      <c r="AU68" s="596">
        <f>'[2]Feb_MidYear Adj'!$J68</f>
        <v>57460</v>
      </c>
      <c r="AV68" s="598">
        <f t="shared" si="9"/>
        <v>-260260</v>
      </c>
      <c r="AW68" s="597">
        <f t="shared" si="10"/>
        <v>13194314</v>
      </c>
      <c r="AX68" s="596">
        <f>'4_Level 4'!E68</f>
        <v>0</v>
      </c>
      <c r="AY68" s="596">
        <f>'4_Level 4'!Q68</f>
        <v>50091</v>
      </c>
      <c r="AZ68" s="597">
        <f t="shared" si="14"/>
        <v>13244405</v>
      </c>
      <c r="BA68" s="596">
        <f>'[3]2_State Distrib and Adjs'!$BD68+'[4]2_State Distrib and Adjs'!$BD68+('[5]2_State Distrib and Adjs'!$BC68*4)+('[6]2_State Distrib and Adjs'!$BC68*2)</f>
        <v>8997112</v>
      </c>
      <c r="BB68" s="596">
        <f t="shared" si="11"/>
        <v>4247293</v>
      </c>
      <c r="BC68" s="596">
        <f t="shared" si="15"/>
        <v>1061823</v>
      </c>
      <c r="BD68" s="596">
        <f>'4_Level 4'!J68</f>
        <v>0</v>
      </c>
      <c r="BE68" s="596">
        <f>'4_Level 4'!L68</f>
        <v>43078</v>
      </c>
      <c r="BF68" s="596">
        <f>'4_Level 4'!M68</f>
        <v>0</v>
      </c>
      <c r="BG68" s="597">
        <f t="shared" si="16"/>
        <v>13287483</v>
      </c>
    </row>
    <row r="69" spans="1:59" ht="15.6" customHeight="1" x14ac:dyDescent="0.2">
      <c r="A69" s="594">
        <v>63</v>
      </c>
      <c r="B69" s="595" t="s">
        <v>68</v>
      </c>
      <c r="C69" s="596">
        <f>'3_Levels 1&amp;2'!AP69</f>
        <v>9946356</v>
      </c>
      <c r="D69" s="596">
        <v>0</v>
      </c>
      <c r="E69" s="596">
        <f>-'5C1A_Madison'!$R69</f>
        <v>0</v>
      </c>
      <c r="F69" s="596">
        <f>-'5C1B_DArbonne'!$R69</f>
        <v>0</v>
      </c>
      <c r="G69" s="596">
        <f>-'5C1C_Intl High'!$R69</f>
        <v>0</v>
      </c>
      <c r="H69" s="596">
        <f>-'5C1D_NOMMA'!$R69</f>
        <v>0</v>
      </c>
      <c r="I69" s="596">
        <f>-'5C1E_LFNO'!$R69</f>
        <v>0</v>
      </c>
      <c r="J69" s="596">
        <f>-'5C1F_L.C. Charter'!$R69</f>
        <v>0</v>
      </c>
      <c r="K69" s="596">
        <f>-'5C1G_JS Clark'!$R69</f>
        <v>0</v>
      </c>
      <c r="L69" s="596">
        <f>-'5C1H_Southwest'!$R69</f>
        <v>0</v>
      </c>
      <c r="M69" s="596">
        <f>-'5C1I_LA Key'!$R69</f>
        <v>0</v>
      </c>
      <c r="N69" s="596">
        <f>-'5C1J_Jeff Chamber'!$R69</f>
        <v>0</v>
      </c>
      <c r="O69" s="596">
        <f>-Placeholder_Tallulah!$R69</f>
        <v>0</v>
      </c>
      <c r="P69" s="596">
        <f>-'5C1M_GEO Mid'!$R69</f>
        <v>0</v>
      </c>
      <c r="Q69" s="596">
        <f>-'5C1N_Delta'!$R69</f>
        <v>0</v>
      </c>
      <c r="R69" s="596">
        <f>-'5C1O_Impact'!$R69</f>
        <v>0</v>
      </c>
      <c r="S69" s="596">
        <f>-'5C1P_Vision'!$R69</f>
        <v>0</v>
      </c>
      <c r="T69" s="596">
        <f>-'5C1Q_Advantage'!$R69</f>
        <v>-7177</v>
      </c>
      <c r="U69" s="596">
        <f>-'5C1R_Iberville'!$R69</f>
        <v>0</v>
      </c>
      <c r="V69" s="596">
        <f>-'5C1S_LC Col Prep'!$R69</f>
        <v>0</v>
      </c>
      <c r="W69" s="596">
        <f>-'5C1T_Northeast'!$R69</f>
        <v>0</v>
      </c>
      <c r="X69" s="596">
        <f>-'5C1U_Acadiana Ren'!$R69</f>
        <v>0</v>
      </c>
      <c r="Y69" s="596">
        <f>-'5C1V_Laf Ren'!$R69</f>
        <v>0</v>
      </c>
      <c r="Z69" s="596">
        <f>-'5C1W_Willow'!$R69</f>
        <v>0</v>
      </c>
      <c r="AA69" s="596">
        <f>-'5C1X_Tangi'!$R69</f>
        <v>0</v>
      </c>
      <c r="AB69" s="596">
        <f>-'5C1Y_GEO'!$R69</f>
        <v>0</v>
      </c>
      <c r="AC69" s="596">
        <f>-'5C1Z_Lincoln Prep'!$R69</f>
        <v>0</v>
      </c>
      <c r="AD69" s="596">
        <f>-'5C1AA_Laurel'!$R69</f>
        <v>0</v>
      </c>
      <c r="AE69" s="596">
        <f>-'5C1AB_Apex'!$R69</f>
        <v>0</v>
      </c>
      <c r="AF69" s="596">
        <f>-'5C1AC_Smothers'!$R69</f>
        <v>0</v>
      </c>
      <c r="AG69" s="596">
        <f>-'5C1AD_Greater'!$R69</f>
        <v>0</v>
      </c>
      <c r="AH69" s="596">
        <f>-'5C1AE_Noble Minds'!$R69</f>
        <v>0</v>
      </c>
      <c r="AI69" s="596">
        <f>-'5C1AF_JCFA-Laf'!$R69</f>
        <v>0</v>
      </c>
      <c r="AJ69" s="596">
        <f>-'5C1AG_Collegiate'!$R69</f>
        <v>0</v>
      </c>
      <c r="AK69" s="596">
        <f>-'5C1AH_BRUP'!$R69</f>
        <v>0</v>
      </c>
      <c r="AL69" s="596">
        <f>-('5C2_LAVCA'!$R69+'5C2_LAVCA'!$S69)</f>
        <v>-22621</v>
      </c>
      <c r="AM69" s="596">
        <f>-('5C3_UnvView'!$R69+'5C3_UnvView'!$S69)</f>
        <v>-16292</v>
      </c>
      <c r="AN69" s="597">
        <f t="shared" si="12"/>
        <v>-46090</v>
      </c>
      <c r="AO69" s="597">
        <f t="shared" si="13"/>
        <v>9900266</v>
      </c>
      <c r="AP69" s="597">
        <f>ROUND(AO69/'8_2.1.18 SIS'!C69,0)</f>
        <v>4726</v>
      </c>
      <c r="AQ69" s="598">
        <f>[1]Summary!M69</f>
        <v>4881</v>
      </c>
      <c r="AR69" s="596">
        <f t="shared" si="7"/>
        <v>4881</v>
      </c>
      <c r="AS69" s="596">
        <f t="shared" si="8"/>
        <v>0</v>
      </c>
      <c r="AT69" s="596">
        <f>'[2]Oct_MidYear Adj'!$J69</f>
        <v>89794</v>
      </c>
      <c r="AU69" s="596">
        <f>'[2]Feb_MidYear Adj'!$J69</f>
        <v>-25993</v>
      </c>
      <c r="AV69" s="598">
        <f t="shared" si="9"/>
        <v>63801</v>
      </c>
      <c r="AW69" s="597">
        <f t="shared" si="10"/>
        <v>9968948</v>
      </c>
      <c r="AX69" s="596">
        <f>'4_Level 4'!E69</f>
        <v>0</v>
      </c>
      <c r="AY69" s="596">
        <f>'4_Level 4'!Q69</f>
        <v>56463</v>
      </c>
      <c r="AZ69" s="597">
        <f t="shared" si="14"/>
        <v>10025411</v>
      </c>
      <c r="BA69" s="596">
        <f>'[3]2_State Distrib and Adjs'!$BD69+'[4]2_State Distrib and Adjs'!$BD69+('[5]2_State Distrib and Adjs'!$BC69*4)+('[6]2_State Distrib and Adjs'!$BC69*2)</f>
        <v>6640080</v>
      </c>
      <c r="BB69" s="596">
        <f t="shared" si="11"/>
        <v>3385331</v>
      </c>
      <c r="BC69" s="596">
        <f t="shared" si="15"/>
        <v>846333</v>
      </c>
      <c r="BD69" s="596">
        <f>'4_Level 4'!J69</f>
        <v>0</v>
      </c>
      <c r="BE69" s="596">
        <f>'4_Level 4'!L69</f>
        <v>61642</v>
      </c>
      <c r="BF69" s="596">
        <f>'4_Level 4'!M69</f>
        <v>0</v>
      </c>
      <c r="BG69" s="597">
        <f t="shared" si="16"/>
        <v>10087053</v>
      </c>
    </row>
    <row r="70" spans="1:59" ht="15.6" customHeight="1" x14ac:dyDescent="0.2">
      <c r="A70" s="594">
        <v>64</v>
      </c>
      <c r="B70" s="595" t="s">
        <v>69</v>
      </c>
      <c r="C70" s="596">
        <f>'3_Levels 1&amp;2'!AP70</f>
        <v>15402012</v>
      </c>
      <c r="D70" s="596">
        <v>0</v>
      </c>
      <c r="E70" s="596">
        <f>-'5C1A_Madison'!$R70</f>
        <v>0</v>
      </c>
      <c r="F70" s="596">
        <f>-'5C1B_DArbonne'!$R70</f>
        <v>0</v>
      </c>
      <c r="G70" s="596">
        <f>-'5C1C_Intl High'!$R70</f>
        <v>0</v>
      </c>
      <c r="H70" s="596">
        <f>-'5C1D_NOMMA'!$R70</f>
        <v>0</v>
      </c>
      <c r="I70" s="596">
        <f>-'5C1E_LFNO'!$R70</f>
        <v>0</v>
      </c>
      <c r="J70" s="596">
        <f>-'5C1F_L.C. Charter'!$R70</f>
        <v>0</v>
      </c>
      <c r="K70" s="596">
        <f>-'5C1G_JS Clark'!$R70</f>
        <v>0</v>
      </c>
      <c r="L70" s="596">
        <f>-'5C1H_Southwest'!$R70</f>
        <v>0</v>
      </c>
      <c r="M70" s="596">
        <f>-'5C1I_LA Key'!$R70</f>
        <v>0</v>
      </c>
      <c r="N70" s="596">
        <f>-'5C1J_Jeff Chamber'!$R70</f>
        <v>0</v>
      </c>
      <c r="O70" s="596">
        <f>-Placeholder_Tallulah!$R70</f>
        <v>0</v>
      </c>
      <c r="P70" s="596">
        <f>-'5C1M_GEO Mid'!$R70</f>
        <v>0</v>
      </c>
      <c r="Q70" s="596">
        <f>-'5C1N_Delta'!$R70</f>
        <v>0</v>
      </c>
      <c r="R70" s="596">
        <f>-'5C1O_Impact'!$R70</f>
        <v>0</v>
      </c>
      <c r="S70" s="596">
        <f>-'5C1P_Vision'!$R70</f>
        <v>0</v>
      </c>
      <c r="T70" s="596">
        <f>-'5C1Q_Advantage'!$R70</f>
        <v>0</v>
      </c>
      <c r="U70" s="596">
        <f>-'5C1R_Iberville'!$R70</f>
        <v>0</v>
      </c>
      <c r="V70" s="596">
        <f>-'5C1S_LC Col Prep'!$R70</f>
        <v>0</v>
      </c>
      <c r="W70" s="596">
        <f>-'5C1T_Northeast'!$R70</f>
        <v>0</v>
      </c>
      <c r="X70" s="596">
        <f>-'5C1U_Acadiana Ren'!$R70</f>
        <v>0</v>
      </c>
      <c r="Y70" s="596">
        <f>-'5C1V_Laf Ren'!$R70</f>
        <v>0</v>
      </c>
      <c r="Z70" s="596">
        <f>-'5C1W_Willow'!$R70</f>
        <v>0</v>
      </c>
      <c r="AA70" s="596">
        <f>-'5C1X_Tangi'!$R70</f>
        <v>0</v>
      </c>
      <c r="AB70" s="596">
        <f>-'5C1Y_GEO'!$R70</f>
        <v>0</v>
      </c>
      <c r="AC70" s="596">
        <f>-'5C1Z_Lincoln Prep'!$R70</f>
        <v>0</v>
      </c>
      <c r="AD70" s="596">
        <f>-'5C1AA_Laurel'!$R70</f>
        <v>0</v>
      </c>
      <c r="AE70" s="596">
        <f>-'5C1AB_Apex'!$R70</f>
        <v>0</v>
      </c>
      <c r="AF70" s="596">
        <f>-'5C1AC_Smothers'!$R70</f>
        <v>0</v>
      </c>
      <c r="AG70" s="596">
        <f>-'5C1AD_Greater'!$R70</f>
        <v>0</v>
      </c>
      <c r="AH70" s="596">
        <f>-'5C1AE_Noble Minds'!$R70</f>
        <v>0</v>
      </c>
      <c r="AI70" s="596">
        <f>-'5C1AF_JCFA-Laf'!$R70</f>
        <v>0</v>
      </c>
      <c r="AJ70" s="596">
        <f>-'5C1AG_Collegiate'!$R70</f>
        <v>0</v>
      </c>
      <c r="AK70" s="596">
        <f>-'5C1AH_BRUP'!$R70</f>
        <v>0</v>
      </c>
      <c r="AL70" s="596">
        <f>-('5C2_LAVCA'!$R70+'5C2_LAVCA'!$S70)</f>
        <v>-5931</v>
      </c>
      <c r="AM70" s="596">
        <f>-('5C3_UnvView'!$R70+'5C3_UnvView'!$S70)</f>
        <v>0</v>
      </c>
      <c r="AN70" s="597">
        <f t="shared" si="12"/>
        <v>-5931</v>
      </c>
      <c r="AO70" s="597">
        <f t="shared" si="13"/>
        <v>15396081</v>
      </c>
      <c r="AP70" s="597">
        <f>ROUND(AO70/'8_2.1.18 SIS'!C70,0)</f>
        <v>7205</v>
      </c>
      <c r="AQ70" s="598">
        <f>[1]Summary!M70</f>
        <v>10977</v>
      </c>
      <c r="AR70" s="596">
        <f t="shared" si="7"/>
        <v>10977</v>
      </c>
      <c r="AS70" s="596">
        <f t="shared" si="8"/>
        <v>0</v>
      </c>
      <c r="AT70" s="596">
        <f>'[2]Oct_MidYear Adj'!$J70</f>
        <v>-353045</v>
      </c>
      <c r="AU70" s="596">
        <f>'[2]Feb_MidYear Adj'!$J70</f>
        <v>3603</v>
      </c>
      <c r="AV70" s="598">
        <f t="shared" si="9"/>
        <v>-349442</v>
      </c>
      <c r="AW70" s="597">
        <f t="shared" si="10"/>
        <v>15057616</v>
      </c>
      <c r="AX70" s="596">
        <f>'4_Level 4'!E70</f>
        <v>0</v>
      </c>
      <c r="AY70" s="596">
        <f>'4_Level 4'!Q70</f>
        <v>57820</v>
      </c>
      <c r="AZ70" s="597">
        <f t="shared" si="14"/>
        <v>15115436</v>
      </c>
      <c r="BA70" s="596">
        <f>'[3]2_State Distrib and Adjs'!$BD70+'[4]2_State Distrib and Adjs'!$BD70+('[5]2_State Distrib and Adjs'!$BC70*4)+('[6]2_State Distrib and Adjs'!$BC70*2)</f>
        <v>10307946</v>
      </c>
      <c r="BB70" s="596">
        <f t="shared" si="11"/>
        <v>4807490</v>
      </c>
      <c r="BC70" s="596">
        <f t="shared" si="15"/>
        <v>1201873</v>
      </c>
      <c r="BD70" s="596">
        <f>'4_Level 4'!J70</f>
        <v>0</v>
      </c>
      <c r="BE70" s="596">
        <f>'4_Level 4'!L70</f>
        <v>152796</v>
      </c>
      <c r="BF70" s="596">
        <f>'4_Level 4'!M70</f>
        <v>0</v>
      </c>
      <c r="BG70" s="597">
        <f t="shared" si="16"/>
        <v>15268232</v>
      </c>
    </row>
    <row r="71" spans="1:59" ht="15.6" customHeight="1" x14ac:dyDescent="0.2">
      <c r="A71" s="599">
        <v>65</v>
      </c>
      <c r="B71" s="600" t="s">
        <v>70</v>
      </c>
      <c r="C71" s="601">
        <f>'3_Levels 1&amp;2'!AP71</f>
        <v>45945082</v>
      </c>
      <c r="D71" s="601">
        <v>0</v>
      </c>
      <c r="E71" s="601">
        <f>-'5C1A_Madison'!$R71</f>
        <v>0</v>
      </c>
      <c r="F71" s="601">
        <f>-'5C1B_DArbonne'!$R71</f>
        <v>-15322</v>
      </c>
      <c r="G71" s="601">
        <f>-'5C1C_Intl High'!$R71</f>
        <v>0</v>
      </c>
      <c r="H71" s="601">
        <f>-'5C1D_NOMMA'!$R71</f>
        <v>0</v>
      </c>
      <c r="I71" s="601">
        <f>-'5C1E_LFNO'!$R71</f>
        <v>0</v>
      </c>
      <c r="J71" s="601">
        <f>-'5C1F_L.C. Charter'!$R71</f>
        <v>0</v>
      </c>
      <c r="K71" s="601">
        <f>-'5C1G_JS Clark'!$R71</f>
        <v>0</v>
      </c>
      <c r="L71" s="601">
        <f>-'5C1H_Southwest'!$R71</f>
        <v>0</v>
      </c>
      <c r="M71" s="601">
        <f>-'5C1I_LA Key'!$R71</f>
        <v>0</v>
      </c>
      <c r="N71" s="601">
        <f>-'5C1J_Jeff Chamber'!$R71</f>
        <v>0</v>
      </c>
      <c r="O71" s="601">
        <f>-Placeholder_Tallulah!$R71</f>
        <v>-9906</v>
      </c>
      <c r="P71" s="601">
        <f>-'5C1M_GEO Mid'!$R71</f>
        <v>0</v>
      </c>
      <c r="Q71" s="601">
        <f>-'5C1N_Delta'!$R71</f>
        <v>0</v>
      </c>
      <c r="R71" s="601">
        <f>-'5C1O_Impact'!$R71</f>
        <v>0</v>
      </c>
      <c r="S71" s="601">
        <f>-'5C1P_Vision'!$R71</f>
        <v>-478091</v>
      </c>
      <c r="T71" s="601">
        <f>-'5C1Q_Advantage'!$R71</f>
        <v>0</v>
      </c>
      <c r="U71" s="601">
        <f>-'5C1R_Iberville'!$R71</f>
        <v>0</v>
      </c>
      <c r="V71" s="601">
        <f>-'5C1S_LC Col Prep'!$R71</f>
        <v>0</v>
      </c>
      <c r="W71" s="601">
        <f>-'5C1T_Northeast'!$R71</f>
        <v>0</v>
      </c>
      <c r="X71" s="601">
        <f>-'5C1U_Acadiana Ren'!$R71</f>
        <v>0</v>
      </c>
      <c r="Y71" s="601">
        <f>-'5C1V_Laf Ren'!$R71</f>
        <v>0</v>
      </c>
      <c r="Z71" s="601">
        <f>-'5C1W_Willow'!$R71</f>
        <v>0</v>
      </c>
      <c r="AA71" s="601">
        <f>-'5C1X_Tangi'!$R71</f>
        <v>0</v>
      </c>
      <c r="AB71" s="601">
        <f>-'5C1Y_GEO'!$R71</f>
        <v>0</v>
      </c>
      <c r="AC71" s="601">
        <f>-'5C1Z_Lincoln Prep'!$R71</f>
        <v>0</v>
      </c>
      <c r="AD71" s="601">
        <f>-'5C1AA_Laurel'!$R71</f>
        <v>0</v>
      </c>
      <c r="AE71" s="601">
        <f>-'5C1AB_Apex'!$R71</f>
        <v>0</v>
      </c>
      <c r="AF71" s="601">
        <f>-'5C1AC_Smothers'!$R71</f>
        <v>0</v>
      </c>
      <c r="AG71" s="601">
        <f>-'5C1AD_Greater'!$R71</f>
        <v>0</v>
      </c>
      <c r="AH71" s="999">
        <f>-'5C1AE_Noble Minds'!$R71</f>
        <v>0</v>
      </c>
      <c r="AI71" s="999">
        <f>-'5C1AF_JCFA-Laf'!$R71</f>
        <v>0</v>
      </c>
      <c r="AJ71" s="999">
        <f>-'5C1AG_Collegiate'!$R71</f>
        <v>0</v>
      </c>
      <c r="AK71" s="601">
        <f>-'5C1AH_BRUP'!$R71</f>
        <v>0</v>
      </c>
      <c r="AL71" s="601">
        <f>-('5C2_LAVCA'!$R71+'5C2_LAVCA'!$S71)</f>
        <v>-38044</v>
      </c>
      <c r="AM71" s="601">
        <f>-('5C3_UnvView'!$R71+'5C3_UnvView'!$S71)</f>
        <v>-34611</v>
      </c>
      <c r="AN71" s="602">
        <f>SUM(D71:AM71)</f>
        <v>-575974</v>
      </c>
      <c r="AO71" s="602">
        <f t="shared" si="13"/>
        <v>45369108</v>
      </c>
      <c r="AP71" s="602">
        <f>ROUND(AO71/'8_2.1.18 SIS'!C71,0)</f>
        <v>5708</v>
      </c>
      <c r="AQ71" s="603">
        <f>[1]Summary!M71</f>
        <v>28837</v>
      </c>
      <c r="AR71" s="601">
        <f t="shared" si="7"/>
        <v>28837</v>
      </c>
      <c r="AS71" s="601">
        <f t="shared" si="8"/>
        <v>0</v>
      </c>
      <c r="AT71" s="601">
        <f>'[2]Oct_MidYear Adj'!$J71</f>
        <v>-656420</v>
      </c>
      <c r="AU71" s="601">
        <f>'[2]Feb_MidYear Adj'!$J71</f>
        <v>-57080</v>
      </c>
      <c r="AV71" s="603">
        <f t="shared" si="9"/>
        <v>-713500</v>
      </c>
      <c r="AW71" s="602">
        <f t="shared" si="10"/>
        <v>44684445</v>
      </c>
      <c r="AX71" s="601">
        <f>'4_Level 4'!E71</f>
        <v>0</v>
      </c>
      <c r="AY71" s="601">
        <f>'4_Level 4'!Q71</f>
        <v>191042</v>
      </c>
      <c r="AZ71" s="602">
        <f>ROUND(SUM(AW71:AY71),0)</f>
        <v>44875487</v>
      </c>
      <c r="BA71" s="601">
        <f>'[3]2_State Distrib and Adjs'!$BD71+'[4]2_State Distrib and Adjs'!$BD71+('[5]2_State Distrib and Adjs'!$BC71*4)+('[6]2_State Distrib and Adjs'!$BC71*2)</f>
        <v>30362450</v>
      </c>
      <c r="BB71" s="601">
        <f t="shared" si="11"/>
        <v>14513037</v>
      </c>
      <c r="BC71" s="601">
        <f>ROUND(BB71/$BC$79,0)</f>
        <v>3628259</v>
      </c>
      <c r="BD71" s="601">
        <f>'4_Level 4'!J71</f>
        <v>0</v>
      </c>
      <c r="BE71" s="601">
        <f>'4_Level 4'!L71</f>
        <v>110908</v>
      </c>
      <c r="BF71" s="601">
        <f>'4_Level 4'!M71</f>
        <v>42221</v>
      </c>
      <c r="BG71" s="602">
        <f>AZ71+BD71+BE71+BF71</f>
        <v>45028616</v>
      </c>
    </row>
    <row r="72" spans="1:59" ht="15.6" customHeight="1" x14ac:dyDescent="0.2">
      <c r="A72" s="592">
        <v>66</v>
      </c>
      <c r="B72" s="593" t="s">
        <v>71</v>
      </c>
      <c r="C72" s="212">
        <f>'3_Levels 1&amp;2'!AP72</f>
        <v>14874614</v>
      </c>
      <c r="D72" s="212">
        <v>0</v>
      </c>
      <c r="E72" s="212">
        <f>-'5C1A_Madison'!$R72</f>
        <v>0</v>
      </c>
      <c r="F72" s="212">
        <f>-'5C1B_DArbonne'!$R72</f>
        <v>0</v>
      </c>
      <c r="G72" s="212">
        <f>-'5C1C_Intl High'!$R72</f>
        <v>0</v>
      </c>
      <c r="H72" s="212">
        <f>-'5C1D_NOMMA'!$R72</f>
        <v>0</v>
      </c>
      <c r="I72" s="212">
        <f>-'5C1E_LFNO'!$R72</f>
        <v>0</v>
      </c>
      <c r="J72" s="212">
        <f>-'5C1F_L.C. Charter'!$R72</f>
        <v>0</v>
      </c>
      <c r="K72" s="212">
        <f>-'5C1G_JS Clark'!$R72</f>
        <v>0</v>
      </c>
      <c r="L72" s="212">
        <f>-'5C1H_Southwest'!$R72</f>
        <v>0</v>
      </c>
      <c r="M72" s="212">
        <f>-'5C1I_LA Key'!$R72</f>
        <v>0</v>
      </c>
      <c r="N72" s="212">
        <f>-'5C1J_Jeff Chamber'!$R72</f>
        <v>0</v>
      </c>
      <c r="O72" s="212">
        <f>-Placeholder_Tallulah!$R72</f>
        <v>-5865</v>
      </c>
      <c r="P72" s="212">
        <f>-'5C1M_GEO Mid'!$R72</f>
        <v>0</v>
      </c>
      <c r="Q72" s="212">
        <f>-'5C1N_Delta'!$R72</f>
        <v>0</v>
      </c>
      <c r="R72" s="212">
        <f>-'5C1O_Impact'!$R72</f>
        <v>0</v>
      </c>
      <c r="S72" s="212">
        <f>-'5C1P_Vision'!$R72</f>
        <v>0</v>
      </c>
      <c r="T72" s="212">
        <f>-'5C1Q_Advantage'!$R72</f>
        <v>0</v>
      </c>
      <c r="U72" s="212">
        <f>-'5C1R_Iberville'!$R72</f>
        <v>0</v>
      </c>
      <c r="V72" s="212">
        <f>-'5C1S_LC Col Prep'!$R72</f>
        <v>0</v>
      </c>
      <c r="W72" s="212">
        <f>-'5C1T_Northeast'!$R72</f>
        <v>0</v>
      </c>
      <c r="X72" s="212">
        <f>-'5C1U_Acadiana Ren'!$R72</f>
        <v>0</v>
      </c>
      <c r="Y72" s="212">
        <f>-'5C1V_Laf Ren'!$R72</f>
        <v>0</v>
      </c>
      <c r="Z72" s="212">
        <f>-'5C1W_Willow'!$R72</f>
        <v>0</v>
      </c>
      <c r="AA72" s="212">
        <f>-'5C1X_Tangi'!$R72</f>
        <v>0</v>
      </c>
      <c r="AB72" s="212">
        <f>-'5C1Y_GEO'!$R72</f>
        <v>0</v>
      </c>
      <c r="AC72" s="212">
        <f>-'5C1Z_Lincoln Prep'!$R72</f>
        <v>0</v>
      </c>
      <c r="AD72" s="212">
        <f>-'5C1AA_Laurel'!$R72</f>
        <v>0</v>
      </c>
      <c r="AE72" s="212">
        <f>-'5C1AB_Apex'!$R72</f>
        <v>0</v>
      </c>
      <c r="AF72" s="212">
        <f>-'5C1AC_Smothers'!$R72</f>
        <v>0</v>
      </c>
      <c r="AG72" s="212">
        <f>-'5C1AD_Greater'!$R72</f>
        <v>0</v>
      </c>
      <c r="AH72" s="212">
        <f>-'5C1AE_Noble Minds'!$R72</f>
        <v>0</v>
      </c>
      <c r="AI72" s="212">
        <f>-'5C1AF_JCFA-Laf'!$R72</f>
        <v>0</v>
      </c>
      <c r="AJ72" s="212">
        <f>-'5C1AG_Collegiate'!$R72</f>
        <v>0</v>
      </c>
      <c r="AK72" s="212">
        <f>-'5C1AH_BRUP'!$R72</f>
        <v>0</v>
      </c>
      <c r="AL72" s="212">
        <f>-('5C2_LAVCA'!$R72+'5C2_LAVCA'!$S72)</f>
        <v>-57518</v>
      </c>
      <c r="AM72" s="212">
        <f>-('5C3_UnvView'!$R72+'5C3_UnvView'!$S72)</f>
        <v>-77499</v>
      </c>
      <c r="AN72" s="211">
        <f>SUM(D72:AM72)</f>
        <v>-140882</v>
      </c>
      <c r="AO72" s="211">
        <f t="shared" si="13"/>
        <v>14733732</v>
      </c>
      <c r="AP72" s="211">
        <f>ROUND(AO72/'8_2.1.18 SIS'!C72,0)</f>
        <v>7525</v>
      </c>
      <c r="AQ72" s="213">
        <f>[1]Summary!M72</f>
        <v>3557</v>
      </c>
      <c r="AR72" s="212">
        <f>IF(AQ72&gt;0,AQ72,0)</f>
        <v>3557</v>
      </c>
      <c r="AS72" s="212">
        <f>IF(AQ72&lt;0,AQ72,0)</f>
        <v>0</v>
      </c>
      <c r="AT72" s="212">
        <f>'[2]Oct_MidYear Adj'!$J72</f>
        <v>-564375</v>
      </c>
      <c r="AU72" s="212">
        <f>'[2]Feb_MidYear Adj'!$J72</f>
        <v>-22575</v>
      </c>
      <c r="AV72" s="213">
        <f>SUM(AT72:AU72)</f>
        <v>-586950</v>
      </c>
      <c r="AW72" s="211">
        <f>AO72+AQ72+AV72</f>
        <v>14150339</v>
      </c>
      <c r="AX72" s="212">
        <f>'4_Level 4'!E72</f>
        <v>0</v>
      </c>
      <c r="AY72" s="212">
        <f>'4_Level 4'!Q72</f>
        <v>43955</v>
      </c>
      <c r="AZ72" s="211">
        <f>ROUND(SUM(AW72:AY72),0)</f>
        <v>14194294</v>
      </c>
      <c r="BA72" s="212">
        <f>'[3]2_State Distrib and Adjs'!$BD72+'[4]2_State Distrib and Adjs'!$BD72+('[5]2_State Distrib and Adjs'!$BC72*4)+('[6]2_State Distrib and Adjs'!$BC72*2)</f>
        <v>9850968</v>
      </c>
      <c r="BB72" s="212">
        <f>AZ72-BA72</f>
        <v>4343326</v>
      </c>
      <c r="BC72" s="212">
        <f>ROUND(BB72/$BC$79,0)</f>
        <v>1085832</v>
      </c>
      <c r="BD72" s="212">
        <f>'4_Level 4'!J72</f>
        <v>0</v>
      </c>
      <c r="BE72" s="212">
        <f>'4_Level 4'!L72</f>
        <v>32844</v>
      </c>
      <c r="BF72" s="212">
        <f>'4_Level 4'!M72</f>
        <v>23134</v>
      </c>
      <c r="BG72" s="211">
        <f>AZ72+BD72+BE72+BF72</f>
        <v>14250272</v>
      </c>
    </row>
    <row r="73" spans="1:59" ht="15.6" customHeight="1" x14ac:dyDescent="0.2">
      <c r="A73" s="594">
        <v>67</v>
      </c>
      <c r="B73" s="595" t="s">
        <v>4</v>
      </c>
      <c r="C73" s="596">
        <f>'3_Levels 1&amp;2'!AP73</f>
        <v>31941690</v>
      </c>
      <c r="D73" s="596">
        <v>0</v>
      </c>
      <c r="E73" s="596">
        <f>-'5C1A_Madison'!$R73</f>
        <v>-16197</v>
      </c>
      <c r="F73" s="596">
        <f>-'5C1B_DArbonne'!$R73</f>
        <v>0</v>
      </c>
      <c r="G73" s="596">
        <f>-'5C1C_Intl High'!$R73</f>
        <v>0</v>
      </c>
      <c r="H73" s="596">
        <f>-'5C1D_NOMMA'!$R73</f>
        <v>0</v>
      </c>
      <c r="I73" s="596">
        <f>-'5C1E_LFNO'!$R73</f>
        <v>0</v>
      </c>
      <c r="J73" s="596">
        <f>-'5C1F_L.C. Charter'!$R73</f>
        <v>0</v>
      </c>
      <c r="K73" s="596">
        <f>-'5C1G_JS Clark'!$R73</f>
        <v>0</v>
      </c>
      <c r="L73" s="596">
        <f>-'5C1H_Southwest'!$R73</f>
        <v>0</v>
      </c>
      <c r="M73" s="596">
        <f>-'5C1I_LA Key'!$R73</f>
        <v>-48847</v>
      </c>
      <c r="N73" s="596">
        <f>-'5C1J_Jeff Chamber'!$R73</f>
        <v>0</v>
      </c>
      <c r="O73" s="596">
        <f>-Placeholder_Tallulah!$R73</f>
        <v>0</v>
      </c>
      <c r="P73" s="596">
        <f>-'5C1M_GEO Mid'!$R73</f>
        <v>-10200</v>
      </c>
      <c r="Q73" s="596">
        <f>-'5C1N_Delta'!$R73</f>
        <v>0</v>
      </c>
      <c r="R73" s="596">
        <f>-'5C1O_Impact'!$R73</f>
        <v>-62578</v>
      </c>
      <c r="S73" s="596">
        <f>-'5C1P_Vision'!$R73</f>
        <v>0</v>
      </c>
      <c r="T73" s="596">
        <f>-'5C1Q_Advantage'!$R73</f>
        <v>-86577</v>
      </c>
      <c r="U73" s="596">
        <f>-'5C1R_Iberville'!$R73</f>
        <v>0</v>
      </c>
      <c r="V73" s="596">
        <f>-'5C1S_LC Col Prep'!$R73</f>
        <v>0</v>
      </c>
      <c r="W73" s="596">
        <f>-'5C1T_Northeast'!$R73</f>
        <v>0</v>
      </c>
      <c r="X73" s="596">
        <f>-'5C1U_Acadiana Ren'!$R73</f>
        <v>0</v>
      </c>
      <c r="Y73" s="596">
        <f>-'5C1V_Laf Ren'!$R73</f>
        <v>0</v>
      </c>
      <c r="Z73" s="596">
        <f>-'5C1W_Willow'!$R73</f>
        <v>0</v>
      </c>
      <c r="AA73" s="596">
        <f>-'5C1X_Tangi'!$R73</f>
        <v>0</v>
      </c>
      <c r="AB73" s="596">
        <f>-'5C1Y_GEO'!$R73</f>
        <v>0</v>
      </c>
      <c r="AC73" s="596">
        <f>-'5C1Z_Lincoln Prep'!$R73</f>
        <v>0</v>
      </c>
      <c r="AD73" s="596">
        <f>-'5C1AA_Laurel'!$R73</f>
        <v>0</v>
      </c>
      <c r="AE73" s="596">
        <f>-'5C1AB_Apex'!$R73</f>
        <v>0</v>
      </c>
      <c r="AF73" s="596">
        <f>-'5C1AC_Smothers'!$R73</f>
        <v>0</v>
      </c>
      <c r="AG73" s="596">
        <f>-'5C1AD_Greater'!$R73</f>
        <v>0</v>
      </c>
      <c r="AH73" s="596">
        <f>-'5C1AE_Noble Minds'!$R73</f>
        <v>0</v>
      </c>
      <c r="AI73" s="596">
        <f>-'5C1AF_JCFA-Laf'!$R73</f>
        <v>0</v>
      </c>
      <c r="AJ73" s="596">
        <f>-'5C1AG_Collegiate'!$R73</f>
        <v>0</v>
      </c>
      <c r="AK73" s="596">
        <f>-'5C1AH_BRUP'!$R73</f>
        <v>0</v>
      </c>
      <c r="AL73" s="596">
        <f>-('5C2_LAVCA'!$R73+'5C2_LAVCA'!$S73)</f>
        <v>-31521</v>
      </c>
      <c r="AM73" s="596">
        <f>-('5C3_UnvView'!$R73+'5C3_UnvView'!$S73)</f>
        <v>-123313</v>
      </c>
      <c r="AN73" s="597">
        <f>SUM(D73:AM73)</f>
        <v>-379233</v>
      </c>
      <c r="AO73" s="597">
        <f t="shared" si="13"/>
        <v>31562457</v>
      </c>
      <c r="AP73" s="597">
        <f>ROUND(AO73/'8_2.1.18 SIS'!C73,0)</f>
        <v>5897</v>
      </c>
      <c r="AQ73" s="598">
        <f>[1]Summary!M73</f>
        <v>11741</v>
      </c>
      <c r="AR73" s="596">
        <f>IF(AQ73&gt;0,AQ73,0)</f>
        <v>11741</v>
      </c>
      <c r="AS73" s="596">
        <f>IF(AQ73&lt;0,AQ73,0)</f>
        <v>0</v>
      </c>
      <c r="AT73" s="596">
        <f>'[2]Oct_MidYear Adj'!$J73</f>
        <v>47176</v>
      </c>
      <c r="AU73" s="596">
        <f>'[2]Feb_MidYear Adj'!$J73</f>
        <v>-29485</v>
      </c>
      <c r="AV73" s="598">
        <f>SUM(AT73:AU73)</f>
        <v>17691</v>
      </c>
      <c r="AW73" s="597">
        <f>AO73+AQ73+AV73</f>
        <v>31591889</v>
      </c>
      <c r="AX73" s="596">
        <f>'4_Level 4'!E73</f>
        <v>0</v>
      </c>
      <c r="AY73" s="596">
        <f>'4_Level 4'!Q73</f>
        <v>140243</v>
      </c>
      <c r="AZ73" s="597">
        <f>ROUND(SUM(AW73:AY73),0)</f>
        <v>31732132</v>
      </c>
      <c r="BA73" s="596">
        <f>'[3]2_State Distrib and Adjs'!$BD73+'[4]2_State Distrib and Adjs'!$BD73+('[5]2_State Distrib and Adjs'!$BC73*4)+('[6]2_State Distrib and Adjs'!$BC73*2)</f>
        <v>21136800</v>
      </c>
      <c r="BB73" s="596">
        <f>AZ73-BA73</f>
        <v>10595332</v>
      </c>
      <c r="BC73" s="596">
        <f>ROUND(BB73/$BC$79,0)</f>
        <v>2648833</v>
      </c>
      <c r="BD73" s="596">
        <f>'4_Level 4'!J73</f>
        <v>0</v>
      </c>
      <c r="BE73" s="596">
        <f>'4_Level 4'!L73</f>
        <v>38080</v>
      </c>
      <c r="BF73" s="596">
        <f>'4_Level 4'!M73</f>
        <v>0</v>
      </c>
      <c r="BG73" s="597">
        <f>AZ73+BD73+BE73+BF73</f>
        <v>31770212</v>
      </c>
    </row>
    <row r="74" spans="1:59" ht="15.6" customHeight="1" x14ac:dyDescent="0.2">
      <c r="A74" s="594">
        <v>68</v>
      </c>
      <c r="B74" s="595" t="s">
        <v>3</v>
      </c>
      <c r="C74" s="596">
        <f>'3_Levels 1&amp;2'!AP74</f>
        <v>13831678</v>
      </c>
      <c r="D74" s="596">
        <v>0</v>
      </c>
      <c r="E74" s="596">
        <f>-'5C1A_Madison'!$R74</f>
        <v>-62917</v>
      </c>
      <c r="F74" s="596">
        <f>-'5C1B_DArbonne'!$R74</f>
        <v>0</v>
      </c>
      <c r="G74" s="596">
        <f>-'5C1C_Intl High'!$R74</f>
        <v>0</v>
      </c>
      <c r="H74" s="596">
        <f>-'5C1D_NOMMA'!$R74</f>
        <v>0</v>
      </c>
      <c r="I74" s="596">
        <f>-'5C1E_LFNO'!$R74</f>
        <v>0</v>
      </c>
      <c r="J74" s="596">
        <f>-'5C1F_L.C. Charter'!$R74</f>
        <v>0</v>
      </c>
      <c r="K74" s="596">
        <f>-'5C1G_JS Clark'!$R74</f>
        <v>0</v>
      </c>
      <c r="L74" s="596">
        <f>-'5C1H_Southwest'!$R74</f>
        <v>0</v>
      </c>
      <c r="M74" s="596">
        <f>-'5C1I_LA Key'!$R74</f>
        <v>-67637</v>
      </c>
      <c r="N74" s="596">
        <f>-'5C1J_Jeff Chamber'!$R74</f>
        <v>0</v>
      </c>
      <c r="O74" s="596">
        <f>-Placeholder_Tallulah!$R74</f>
        <v>0</v>
      </c>
      <c r="P74" s="596">
        <f>-'5C1M_GEO Mid'!$R74</f>
        <v>-54965</v>
      </c>
      <c r="Q74" s="596">
        <f>-'5C1N_Delta'!$R74</f>
        <v>0</v>
      </c>
      <c r="R74" s="596">
        <f>-'5C1O_Impact'!$R74</f>
        <v>-993760</v>
      </c>
      <c r="S74" s="596">
        <f>-'5C1P_Vision'!$R74</f>
        <v>0</v>
      </c>
      <c r="T74" s="596">
        <f>-'5C1Q_Advantage'!$R74</f>
        <v>-2152359</v>
      </c>
      <c r="U74" s="596">
        <f>-'5C1R_Iberville'!$R74</f>
        <v>0</v>
      </c>
      <c r="V74" s="596">
        <f>-'5C1S_LC Col Prep'!$R74</f>
        <v>0</v>
      </c>
      <c r="W74" s="596">
        <f>-'5C1T_Northeast'!$R74</f>
        <v>0</v>
      </c>
      <c r="X74" s="596">
        <f>-'5C1U_Acadiana Ren'!$R74</f>
        <v>0</v>
      </c>
      <c r="Y74" s="596">
        <f>-'5C1V_Laf Ren'!$R74</f>
        <v>0</v>
      </c>
      <c r="Z74" s="596">
        <f>-'5C1W_Willow'!$R74</f>
        <v>0</v>
      </c>
      <c r="AA74" s="596">
        <f>-'5C1X_Tangi'!$R74</f>
        <v>0</v>
      </c>
      <c r="AB74" s="596">
        <f>-'5C1Y_GEO'!$R74</f>
        <v>-92196</v>
      </c>
      <c r="AC74" s="596">
        <f>-'5C1Z_Lincoln Prep'!$R74</f>
        <v>0</v>
      </c>
      <c r="AD74" s="596">
        <f>-'5C1AA_Laurel'!$R74</f>
        <v>0</v>
      </c>
      <c r="AE74" s="596">
        <f>-'5C1AB_Apex'!$R74</f>
        <v>-48270</v>
      </c>
      <c r="AF74" s="596">
        <f>-'5C1AC_Smothers'!$R74</f>
        <v>0</v>
      </c>
      <c r="AG74" s="596">
        <f>-'5C1AD_Greater'!$R74</f>
        <v>0</v>
      </c>
      <c r="AH74" s="596">
        <f>-'5C1AE_Noble Minds'!$R74</f>
        <v>0</v>
      </c>
      <c r="AI74" s="596">
        <f>-'5C1AF_JCFA-Laf'!$R74</f>
        <v>0</v>
      </c>
      <c r="AJ74" s="596">
        <f>-'5C1AG_Collegiate'!$R74</f>
        <v>-51773</v>
      </c>
      <c r="AK74" s="596">
        <f>-'5C1AH_BRUP'!$R74</f>
        <v>-6201</v>
      </c>
      <c r="AL74" s="596">
        <f>-('5C2_LAVCA'!$R74+'5C2_LAVCA'!$S74)</f>
        <v>-31686</v>
      </c>
      <c r="AM74" s="596">
        <f>-('5C3_UnvView'!$R74+'5C3_UnvView'!$S74)</f>
        <v>-37076</v>
      </c>
      <c r="AN74" s="597">
        <f>SUM(D74:AM74)</f>
        <v>-3598840</v>
      </c>
      <c r="AO74" s="597">
        <f t="shared" si="13"/>
        <v>10232838</v>
      </c>
      <c r="AP74" s="597">
        <f>ROUND(AO74/'8_2.1.18 SIS'!C74,0)</f>
        <v>7546</v>
      </c>
      <c r="AQ74" s="598">
        <f>[1]Summary!M74</f>
        <v>-7843</v>
      </c>
      <c r="AR74" s="596">
        <f>IF(AQ74&gt;0,AQ74,0)</f>
        <v>0</v>
      </c>
      <c r="AS74" s="596">
        <f>IF(AQ74&lt;0,AQ74,0)</f>
        <v>-7843</v>
      </c>
      <c r="AT74" s="596">
        <f>'[2]Oct_MidYear Adj'!$J74</f>
        <v>-867790</v>
      </c>
      <c r="AU74" s="596">
        <f>'[2]Feb_MidYear Adj'!$J74</f>
        <v>83006</v>
      </c>
      <c r="AV74" s="598">
        <f>SUM(AT74:AU74)</f>
        <v>-784784</v>
      </c>
      <c r="AW74" s="597">
        <f>AO74+AQ74+AV74</f>
        <v>9440211</v>
      </c>
      <c r="AX74" s="596">
        <f>'4_Level 4'!E74</f>
        <v>0</v>
      </c>
      <c r="AY74" s="596">
        <f>'4_Level 4'!Q74</f>
        <v>47200</v>
      </c>
      <c r="AZ74" s="597">
        <f>ROUND(SUM(AW74:AY74),0)</f>
        <v>9487411</v>
      </c>
      <c r="BA74" s="596">
        <f>'[3]2_State Distrib and Adjs'!$BD74+'[4]2_State Distrib and Adjs'!$BD74+('[5]2_State Distrib and Adjs'!$BC74*4)+('[6]2_State Distrib and Adjs'!$BC74*2)</f>
        <v>6551558</v>
      </c>
      <c r="BB74" s="596">
        <f>AZ74-BA74</f>
        <v>2935853</v>
      </c>
      <c r="BC74" s="596">
        <f>ROUND(BB74/$BC$79,0)</f>
        <v>733963</v>
      </c>
      <c r="BD74" s="596">
        <f>'4_Level 4'!J74</f>
        <v>0</v>
      </c>
      <c r="BE74" s="596">
        <f>'4_Level 4'!L74</f>
        <v>29036</v>
      </c>
      <c r="BF74" s="596">
        <f>'4_Level 4'!M74</f>
        <v>21153</v>
      </c>
      <c r="BG74" s="597">
        <f>AZ74+BD74+BE74+BF74</f>
        <v>9537600</v>
      </c>
    </row>
    <row r="75" spans="1:59" ht="15.6" customHeight="1" x14ac:dyDescent="0.2">
      <c r="A75" s="604">
        <v>69</v>
      </c>
      <c r="B75" s="605" t="s">
        <v>93</v>
      </c>
      <c r="C75" s="606">
        <f>'3_Levels 1&amp;2'!AP75</f>
        <v>29427219</v>
      </c>
      <c r="D75" s="607">
        <v>0</v>
      </c>
      <c r="E75" s="607">
        <f>-'5C1A_Madison'!$R75</f>
        <v>-16836</v>
      </c>
      <c r="F75" s="607">
        <f>-'5C1B_DArbonne'!$R75</f>
        <v>0</v>
      </c>
      <c r="G75" s="607">
        <f>-'5C1C_Intl High'!$R75</f>
        <v>0</v>
      </c>
      <c r="H75" s="607">
        <f>-'5C1D_NOMMA'!$R75</f>
        <v>0</v>
      </c>
      <c r="I75" s="607">
        <f>-'5C1E_LFNO'!$R75</f>
        <v>0</v>
      </c>
      <c r="J75" s="607">
        <f>-'5C1F_L.C. Charter'!$R75</f>
        <v>0</v>
      </c>
      <c r="K75" s="607">
        <f>-'5C1G_JS Clark'!$R75</f>
        <v>0</v>
      </c>
      <c r="L75" s="607">
        <f>-'5C1H_Southwest'!$R75</f>
        <v>0</v>
      </c>
      <c r="M75" s="607">
        <f>-'5C1I_LA Key'!$R75</f>
        <v>-87550</v>
      </c>
      <c r="N75" s="607">
        <f>-'5C1J_Jeff Chamber'!$R75</f>
        <v>0</v>
      </c>
      <c r="O75" s="607">
        <f>-Placeholder_Tallulah!$R75</f>
        <v>0</v>
      </c>
      <c r="P75" s="607">
        <f>-'5C1M_GEO Mid'!$R75</f>
        <v>-29965</v>
      </c>
      <c r="Q75" s="607">
        <f>-'5C1N_Delta'!$R75</f>
        <v>0</v>
      </c>
      <c r="R75" s="607">
        <f>-'5C1O_Impact'!$R75</f>
        <v>-5291</v>
      </c>
      <c r="S75" s="607">
        <f>-'5C1P_Vision'!$R75</f>
        <v>0</v>
      </c>
      <c r="T75" s="607">
        <f>-'5C1Q_Advantage'!$R75</f>
        <v>-10077</v>
      </c>
      <c r="U75" s="607">
        <f>-'5C1R_Iberville'!$R75</f>
        <v>0</v>
      </c>
      <c r="V75" s="607">
        <f>-'5C1S_LC Col Prep'!$R75</f>
        <v>0</v>
      </c>
      <c r="W75" s="607">
        <f>-'5C1T_Northeast'!$R75</f>
        <v>0</v>
      </c>
      <c r="X75" s="607">
        <f>-'5C1U_Acadiana Ren'!$R75</f>
        <v>0</v>
      </c>
      <c r="Y75" s="607">
        <f>-'5C1V_Laf Ren'!$R75</f>
        <v>0</v>
      </c>
      <c r="Z75" s="607">
        <f>-'5C1W_Willow'!$R75</f>
        <v>0</v>
      </c>
      <c r="AA75" s="607">
        <f>-'5C1X_Tangi'!$R75</f>
        <v>0</v>
      </c>
      <c r="AB75" s="607">
        <f>-'5C1Y_GEO'!$R75</f>
        <v>-46040</v>
      </c>
      <c r="AC75" s="607">
        <f>-'5C1Z_Lincoln Prep'!$R75</f>
        <v>0</v>
      </c>
      <c r="AD75" s="607">
        <f>-'5C1AA_Laurel'!$R75</f>
        <v>0</v>
      </c>
      <c r="AE75" s="607">
        <f>-'5C1AB_Apex'!$R75</f>
        <v>0</v>
      </c>
      <c r="AF75" s="607">
        <f>-'5C1AC_Smothers'!$R75</f>
        <v>0</v>
      </c>
      <c r="AG75" s="607">
        <f>-'5C1AD_Greater'!$R75</f>
        <v>0</v>
      </c>
      <c r="AH75" s="975">
        <f>-'5C1AE_Noble Minds'!$R75</f>
        <v>0</v>
      </c>
      <c r="AI75" s="975">
        <f>-'5C1AF_JCFA-Laf'!$R75</f>
        <v>0</v>
      </c>
      <c r="AJ75" s="975">
        <f>-'5C1AG_Collegiate'!$R75</f>
        <v>0</v>
      </c>
      <c r="AK75" s="975">
        <f>-'5C1AH_BRUP'!$R75</f>
        <v>0</v>
      </c>
      <c r="AL75" s="607">
        <f>-('5C2_LAVCA'!$R75+'5C2_LAVCA'!$S75)</f>
        <v>-62802</v>
      </c>
      <c r="AM75" s="607">
        <f>-('5C3_UnvView'!$R75+'5C3_UnvView'!$S75)</f>
        <v>-141041</v>
      </c>
      <c r="AN75" s="608">
        <f>SUM(D75:AM75)</f>
        <v>-399602</v>
      </c>
      <c r="AO75" s="608">
        <f t="shared" si="13"/>
        <v>29027617</v>
      </c>
      <c r="AP75" s="608">
        <f>ROUND(AO75/'8_2.1.18 SIS'!C75,0)</f>
        <v>6458</v>
      </c>
      <c r="AQ75" s="609">
        <f>[1]Summary!M75</f>
        <v>-4911</v>
      </c>
      <c r="AR75" s="606">
        <f>IF(AQ75&gt;0,AQ75,0)</f>
        <v>0</v>
      </c>
      <c r="AS75" s="606">
        <f>IF(AQ75&lt;0,AQ75,0)</f>
        <v>-4911</v>
      </c>
      <c r="AT75" s="607">
        <f>'[2]Oct_MidYear Adj'!$J75</f>
        <v>897662</v>
      </c>
      <c r="AU75" s="607">
        <f>'[2]Feb_MidYear Adj'!$J75</f>
        <v>58122</v>
      </c>
      <c r="AV75" s="610">
        <f>SUM(AT75:AU75)</f>
        <v>955784</v>
      </c>
      <c r="AW75" s="608">
        <f>AO75+AQ75+AV75</f>
        <v>29978490</v>
      </c>
      <c r="AX75" s="607">
        <f>'4_Level 4'!E75</f>
        <v>0</v>
      </c>
      <c r="AY75" s="607">
        <f>'4_Level 4'!Q75</f>
        <v>118826</v>
      </c>
      <c r="AZ75" s="608">
        <f>ROUND(SUM(AW75:AY75),0)</f>
        <v>30097316</v>
      </c>
      <c r="BA75" s="607">
        <f>'[3]2_State Distrib and Adjs'!$BD75+'[4]2_State Distrib and Adjs'!$BD75+('[5]2_State Distrib and Adjs'!$BC75*4)+('[6]2_State Distrib and Adjs'!$BC75*2)</f>
        <v>19429140</v>
      </c>
      <c r="BB75" s="607">
        <f>AZ75-BA75</f>
        <v>10668176</v>
      </c>
      <c r="BC75" s="607">
        <f>ROUND(BB75/$BC$79,0)</f>
        <v>2667044</v>
      </c>
      <c r="BD75" s="607">
        <f>'4_Level 4'!J75</f>
        <v>0</v>
      </c>
      <c r="BE75" s="607">
        <f>'4_Level 4'!L75</f>
        <v>203252</v>
      </c>
      <c r="BF75" s="607">
        <f>'4_Level 4'!M75</f>
        <v>0</v>
      </c>
      <c r="BG75" s="608">
        <f>AZ75+BD75+BE75+BF75</f>
        <v>30300568</v>
      </c>
    </row>
    <row r="76" spans="1:59" s="209" customFormat="1" ht="15.6" customHeight="1" thickBot="1" x14ac:dyDescent="0.25">
      <c r="A76" s="818"/>
      <c r="B76" s="819" t="s">
        <v>72</v>
      </c>
      <c r="C76" s="820">
        <f t="shared" ref="C76:BG76" si="17">SUM(C7:C75)</f>
        <v>3615283376</v>
      </c>
      <c r="D76" s="820">
        <f t="shared" si="17"/>
        <v>-14024955</v>
      </c>
      <c r="E76" s="820">
        <f t="shared" si="17"/>
        <v>-2214754</v>
      </c>
      <c r="F76" s="820">
        <f t="shared" si="17"/>
        <v>-5490272</v>
      </c>
      <c r="G76" s="820">
        <f t="shared" si="17"/>
        <v>-2328994</v>
      </c>
      <c r="H76" s="820">
        <f t="shared" si="17"/>
        <v>-3304406</v>
      </c>
      <c r="I76" s="820">
        <f t="shared" si="17"/>
        <v>-3147142</v>
      </c>
      <c r="J76" s="820">
        <f t="shared" si="17"/>
        <v>-3750130</v>
      </c>
      <c r="K76" s="820">
        <f t="shared" si="17"/>
        <v>-1376912</v>
      </c>
      <c r="L76" s="820">
        <f t="shared" si="17"/>
        <v>-2340370</v>
      </c>
      <c r="M76" s="820">
        <f>SUM(M7:M75)</f>
        <v>-1785675</v>
      </c>
      <c r="N76" s="820">
        <f t="shared" si="17"/>
        <v>-1202887</v>
      </c>
      <c r="O76" s="820">
        <f t="shared" si="17"/>
        <v>-2286161</v>
      </c>
      <c r="P76" s="820">
        <f t="shared" si="17"/>
        <v>-2700050</v>
      </c>
      <c r="Q76" s="820">
        <f t="shared" si="17"/>
        <v>-2792126</v>
      </c>
      <c r="R76" s="820">
        <f t="shared" si="17"/>
        <v>-1833932</v>
      </c>
      <c r="S76" s="820">
        <f t="shared" si="17"/>
        <v>-762953</v>
      </c>
      <c r="T76" s="820">
        <f t="shared" si="17"/>
        <v>-3352698</v>
      </c>
      <c r="U76" s="820">
        <f t="shared" si="17"/>
        <v>-726270</v>
      </c>
      <c r="V76" s="820">
        <f t="shared" si="17"/>
        <v>-1905033</v>
      </c>
      <c r="W76" s="820">
        <f t="shared" si="17"/>
        <v>-1124123</v>
      </c>
      <c r="X76" s="820">
        <f t="shared" si="17"/>
        <v>-3598151</v>
      </c>
      <c r="Y76" s="820">
        <f t="shared" si="17"/>
        <v>-3677750</v>
      </c>
      <c r="Z76" s="820">
        <f t="shared" si="17"/>
        <v>-2091408</v>
      </c>
      <c r="AA76" s="820">
        <f t="shared" si="17"/>
        <v>-1799137</v>
      </c>
      <c r="AB76" s="820">
        <f t="shared" si="17"/>
        <v>-1188034</v>
      </c>
      <c r="AC76" s="820">
        <f t="shared" si="17"/>
        <v>-2137763</v>
      </c>
      <c r="AD76" s="820">
        <f t="shared" si="17"/>
        <v>-267553</v>
      </c>
      <c r="AE76" s="820">
        <f t="shared" si="17"/>
        <v>-441318</v>
      </c>
      <c r="AF76" s="820">
        <f t="shared" si="17"/>
        <v>-1855738</v>
      </c>
      <c r="AG76" s="820">
        <f t="shared" si="17"/>
        <v>-318538</v>
      </c>
      <c r="AH76" s="820">
        <f t="shared" si="17"/>
        <v>-161989</v>
      </c>
      <c r="AI76" s="820">
        <f t="shared" si="17"/>
        <v>-265302</v>
      </c>
      <c r="AJ76" s="820">
        <f t="shared" si="17"/>
        <v>-531369</v>
      </c>
      <c r="AK76" s="976">
        <f t="shared" si="17"/>
        <v>-1038201</v>
      </c>
      <c r="AL76" s="820">
        <f>SUM(AL7:AL75)</f>
        <v>-10052795</v>
      </c>
      <c r="AM76" s="820">
        <f t="shared" si="17"/>
        <v>-12265672</v>
      </c>
      <c r="AN76" s="821">
        <f t="shared" si="17"/>
        <v>-100140561</v>
      </c>
      <c r="AO76" s="821">
        <f t="shared" si="17"/>
        <v>3515142815</v>
      </c>
      <c r="AP76" s="821">
        <f>ROUND(AO76/'8_2.1.18 SIS'!C76,0)</f>
        <v>5642</v>
      </c>
      <c r="AQ76" s="822">
        <f t="shared" ref="AQ76:AY76" si="18">SUM(AQ7:AQ75)</f>
        <v>765485</v>
      </c>
      <c r="AR76" s="820">
        <f t="shared" si="18"/>
        <v>1839647</v>
      </c>
      <c r="AS76" s="820">
        <f t="shared" si="18"/>
        <v>-1074162</v>
      </c>
      <c r="AT76" s="820">
        <f t="shared" si="18"/>
        <v>-22338234</v>
      </c>
      <c r="AU76" s="820">
        <f t="shared" si="18"/>
        <v>-4031337</v>
      </c>
      <c r="AV76" s="822">
        <f t="shared" si="18"/>
        <v>-26369571</v>
      </c>
      <c r="AW76" s="821">
        <f t="shared" si="18"/>
        <v>3489538729</v>
      </c>
      <c r="AX76" s="820">
        <f t="shared" si="18"/>
        <v>4389000</v>
      </c>
      <c r="AY76" s="820">
        <f t="shared" si="18"/>
        <v>17083332</v>
      </c>
      <c r="AZ76" s="821">
        <f>SUM(AZ7:AZ75)</f>
        <v>3511011061</v>
      </c>
      <c r="BA76" s="820">
        <f t="shared" si="17"/>
        <v>2356106036</v>
      </c>
      <c r="BB76" s="820">
        <f t="shared" si="17"/>
        <v>1154905025</v>
      </c>
      <c r="BC76" s="820">
        <f t="shared" si="17"/>
        <v>288726263</v>
      </c>
      <c r="BD76" s="820">
        <f t="shared" si="17"/>
        <v>414000</v>
      </c>
      <c r="BE76" s="820">
        <f>SUM(BE7:BE75)</f>
        <v>10600777</v>
      </c>
      <c r="BF76" s="820">
        <f t="shared" si="17"/>
        <v>11870725</v>
      </c>
      <c r="BG76" s="821">
        <f t="shared" si="17"/>
        <v>3533896563</v>
      </c>
    </row>
    <row r="77" spans="1:59" ht="15.6" hidden="1" customHeight="1" thickTop="1" thickBot="1" x14ac:dyDescent="0.25">
      <c r="B77" s="209"/>
      <c r="C77" s="820"/>
      <c r="D77" s="820"/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0"/>
      <c r="P77" s="820"/>
      <c r="Q77" s="820"/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0"/>
      <c r="AC77" s="820"/>
      <c r="AD77" s="820"/>
      <c r="AE77" s="820"/>
      <c r="AF77" s="820"/>
      <c r="AG77" s="820"/>
      <c r="AH77" s="976"/>
      <c r="AI77" s="976"/>
      <c r="AJ77" s="976"/>
      <c r="AK77" s="976"/>
      <c r="AL77" s="820"/>
      <c r="AM77" s="820"/>
      <c r="AN77" s="821"/>
      <c r="AO77" s="821"/>
      <c r="AP77" s="821"/>
      <c r="AQ77" s="822"/>
      <c r="AR77" s="820"/>
      <c r="AS77" s="820"/>
      <c r="AT77" s="820"/>
      <c r="AU77" s="820"/>
      <c r="AV77" s="822"/>
      <c r="AW77" s="821"/>
      <c r="AX77" s="820"/>
      <c r="AY77" s="820"/>
      <c r="AZ77" s="821"/>
      <c r="BA77" s="820"/>
      <c r="BB77" s="820"/>
      <c r="BC77" s="820"/>
      <c r="BD77" s="820"/>
      <c r="BE77" s="820"/>
      <c r="BF77" s="820"/>
      <c r="BG77" s="821"/>
    </row>
    <row r="78" spans="1:59" ht="15.6" hidden="1" customHeight="1" thickTop="1" x14ac:dyDescent="0.2">
      <c r="B78" s="209"/>
      <c r="C78" s="989"/>
      <c r="D78" s="989"/>
      <c r="E78" s="989"/>
      <c r="F78" s="989"/>
      <c r="G78" s="989"/>
      <c r="H78" s="989"/>
      <c r="I78" s="989"/>
      <c r="J78" s="989"/>
      <c r="K78" s="989"/>
      <c r="L78" s="989"/>
      <c r="M78" s="989"/>
      <c r="N78" s="989"/>
      <c r="O78" s="989"/>
      <c r="P78" s="989"/>
      <c r="Q78" s="989"/>
      <c r="R78" s="989"/>
      <c r="S78" s="989"/>
      <c r="T78" s="989"/>
      <c r="U78" s="989"/>
      <c r="V78" s="989"/>
      <c r="W78" s="989"/>
      <c r="X78" s="989"/>
      <c r="Y78" s="989"/>
      <c r="Z78" s="989"/>
      <c r="AA78" s="989"/>
      <c r="AB78" s="989"/>
      <c r="AC78" s="989"/>
      <c r="AD78" s="989"/>
      <c r="AE78" s="989"/>
      <c r="AF78" s="989"/>
      <c r="AG78" s="989"/>
      <c r="AH78" s="989"/>
      <c r="AI78" s="989"/>
      <c r="AJ78" s="989"/>
      <c r="AK78" s="989"/>
      <c r="AL78" s="989"/>
      <c r="AM78" s="989"/>
      <c r="AN78" s="989"/>
      <c r="AO78" s="989"/>
      <c r="AP78" s="989"/>
      <c r="AQ78" s="989"/>
      <c r="AR78" s="989"/>
      <c r="AS78" s="989"/>
      <c r="AT78" s="989"/>
      <c r="AU78" s="989"/>
      <c r="AV78" s="989"/>
      <c r="AW78" s="989"/>
      <c r="AX78" s="989"/>
      <c r="AY78" s="989"/>
      <c r="AZ78" s="989"/>
      <c r="BA78" s="989"/>
      <c r="BB78" s="989"/>
      <c r="BC78" s="989"/>
      <c r="BD78" s="989"/>
      <c r="BE78" s="989"/>
      <c r="BF78" s="989"/>
      <c r="BG78" s="989"/>
    </row>
    <row r="79" spans="1:59" hidden="1" x14ac:dyDescent="0.2">
      <c r="D79" s="817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K79" s="990"/>
      <c r="AM79"/>
      <c r="AN79"/>
      <c r="AO79"/>
      <c r="AP79"/>
      <c r="AQ79"/>
      <c r="BC79" s="110">
        <v>4</v>
      </c>
      <c r="BF79" s="209"/>
      <c r="BG79" s="611"/>
    </row>
    <row r="80" spans="1:59" ht="15.6" customHeight="1" thickTop="1" x14ac:dyDescent="0.2">
      <c r="D80" s="817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 s="817"/>
      <c r="AM80" s="786"/>
      <c r="AN80"/>
      <c r="AO80"/>
      <c r="AP80"/>
      <c r="AQ80"/>
      <c r="AW80" s="611"/>
      <c r="AX80" s="612"/>
      <c r="AY80" s="612"/>
      <c r="AZ80" s="611"/>
      <c r="BA80" s="611"/>
      <c r="BC80" s="787"/>
      <c r="BF80" s="991"/>
      <c r="BG80" s="611"/>
    </row>
  </sheetData>
  <mergeCells count="19">
    <mergeCell ref="BA1:BA2"/>
    <mergeCell ref="BB1:BB2"/>
    <mergeCell ref="BC1:BC2"/>
    <mergeCell ref="BG1:BG2"/>
    <mergeCell ref="BD1:BF1"/>
    <mergeCell ref="AZ1:AZ2"/>
    <mergeCell ref="AQ1:AS1"/>
    <mergeCell ref="AX1:AY1"/>
    <mergeCell ref="AT1:AV1"/>
    <mergeCell ref="AW1:AW2"/>
    <mergeCell ref="A1:B2"/>
    <mergeCell ref="C1:C2"/>
    <mergeCell ref="AO1:AO2"/>
    <mergeCell ref="AP1:AP2"/>
    <mergeCell ref="D1:J1"/>
    <mergeCell ref="T1:AB1"/>
    <mergeCell ref="K1:S1"/>
    <mergeCell ref="AC1:AK1"/>
    <mergeCell ref="AL1:AN1"/>
  </mergeCells>
  <phoneticPr fontId="42" type="noConversion"/>
  <printOptions horizontalCentered="1"/>
  <pageMargins left="0.35" right="0.35" top="1.1499999999999999" bottom="0.5" header="0.5" footer="0.25"/>
  <pageSetup paperSize="5" scale="72" firstPageNumber="3" fitToWidth="0" orientation="portrait" r:id="rId1"/>
  <headerFooter alignWithMargins="0">
    <oddHeader>&amp;L&amp;"Arial,Bold"&amp;18&amp;K000000Table 2:  FY2018-19 Budget Letter  &amp;"Arial,Regular"&amp;10
&amp;"Arial,Bold"&amp;18Distribution and Adjustments - March 2019</oddHeader>
    <oddFooter>&amp;R&amp;12&amp;P</oddFooter>
  </headerFooter>
  <colBreaks count="6" manualBreakCount="6">
    <brk id="10" max="75" man="1"/>
    <brk id="19" max="1048575" man="1"/>
    <brk id="28" max="1048575" man="1"/>
    <brk id="37" max="1048575" man="1"/>
    <brk id="45" max="1048575" man="1"/>
    <brk id="52" max="75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W95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10" customWidth="1"/>
    <col min="2" max="2" width="28.140625" style="110" customWidth="1"/>
    <col min="3" max="3" width="13.140625" style="110" customWidth="1"/>
    <col min="4" max="4" width="13.85546875" style="110" customWidth="1"/>
    <col min="5" max="5" width="12.42578125" style="110" customWidth="1"/>
    <col min="6" max="6" width="11.28515625" style="110" customWidth="1"/>
    <col min="7" max="7" width="9.28515625" style="110" customWidth="1"/>
    <col min="8" max="8" width="12.42578125" style="110" customWidth="1"/>
    <col min="9" max="9" width="11.28515625" style="110" customWidth="1"/>
    <col min="10" max="10" width="9.28515625" style="110" customWidth="1"/>
    <col min="11" max="11" width="12.42578125" style="110" customWidth="1"/>
    <col min="12" max="12" width="11.28515625" style="110" customWidth="1"/>
    <col min="13" max="13" width="9.28515625" style="110" customWidth="1"/>
    <col min="14" max="14" width="12.42578125" style="110" customWidth="1"/>
    <col min="15" max="15" width="11.28515625" style="110" customWidth="1"/>
    <col min="16" max="16" width="9.28515625" style="110" customWidth="1"/>
    <col min="17" max="17" width="12.42578125" style="110" customWidth="1"/>
    <col min="18" max="18" width="13.42578125" style="110" customWidth="1"/>
    <col min="19" max="21" width="13.85546875" style="110" customWidth="1"/>
    <col min="22" max="22" width="13.28515625" style="110" customWidth="1"/>
    <col min="23" max="23" width="11.140625" style="110" customWidth="1"/>
    <col min="24" max="24" width="13.28515625" style="110" customWidth="1"/>
    <col min="25" max="25" width="14.7109375" style="110" customWidth="1"/>
    <col min="26" max="26" width="17.5703125" style="110" customWidth="1"/>
    <col min="27" max="29" width="11.5703125" style="110" customWidth="1"/>
    <col min="30" max="30" width="16.42578125" style="110" customWidth="1"/>
    <col min="31" max="32" width="15.85546875" style="110" customWidth="1"/>
    <col min="33" max="37" width="15.7109375" style="110" customWidth="1"/>
    <col min="38" max="38" width="15.140625" style="110" customWidth="1"/>
    <col min="39" max="39" width="10.85546875" style="110" customWidth="1"/>
    <col min="40" max="40" width="15" style="110" customWidth="1"/>
    <col min="41" max="41" width="14.85546875" style="110" customWidth="1"/>
    <col min="42" max="42" width="15.7109375" style="110" customWidth="1"/>
    <col min="43" max="44" width="13.85546875" style="110" customWidth="1"/>
    <col min="45" max="45" width="15.7109375" style="110" customWidth="1"/>
    <col min="46" max="46" width="3" style="110" bestFit="1" customWidth="1"/>
    <col min="47" max="48" width="12.28515625" style="110" customWidth="1"/>
    <col min="49" max="49" width="10" style="110" bestFit="1" customWidth="1"/>
    <col min="50" max="16384" width="8.85546875" style="110"/>
  </cols>
  <sheetData>
    <row r="1" spans="1:49" ht="19.899999999999999" customHeight="1" x14ac:dyDescent="0.2">
      <c r="A1" s="1765" t="s">
        <v>1249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  <c r="AU1" s="330"/>
      <c r="AV1" s="330"/>
      <c r="AW1" s="330"/>
    </row>
    <row r="2" spans="1:49" ht="30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772" t="s">
        <v>1251</v>
      </c>
      <c r="T2" s="1773"/>
      <c r="U2" s="1774"/>
      <c r="V2" s="1562" t="s">
        <v>540</v>
      </c>
      <c r="W2" s="1562" t="s">
        <v>1379</v>
      </c>
      <c r="X2" s="1562" t="s">
        <v>541</v>
      </c>
      <c r="Y2" s="1585" t="s">
        <v>1532</v>
      </c>
      <c r="Z2" s="1562" t="s">
        <v>1323</v>
      </c>
      <c r="AA2" s="1562" t="s">
        <v>296</v>
      </c>
      <c r="AB2" s="1562" t="s">
        <v>297</v>
      </c>
      <c r="AC2" s="1562" t="s">
        <v>254</v>
      </c>
      <c r="AD2" s="1562" t="s">
        <v>1324</v>
      </c>
      <c r="AE2" s="1588" t="s">
        <v>1644</v>
      </c>
      <c r="AF2" s="1587" t="s">
        <v>1380</v>
      </c>
      <c r="AG2" s="1745" t="s">
        <v>1252</v>
      </c>
      <c r="AH2" s="1745"/>
      <c r="AI2" s="1745"/>
      <c r="AJ2" s="1745"/>
      <c r="AK2" s="1745"/>
      <c r="AL2" s="1587" t="s">
        <v>1381</v>
      </c>
      <c r="AM2" s="1587" t="s">
        <v>1385</v>
      </c>
      <c r="AN2" s="1587" t="s">
        <v>1382</v>
      </c>
      <c r="AO2" s="1585" t="s">
        <v>1532</v>
      </c>
      <c r="AP2" s="1587" t="s">
        <v>1383</v>
      </c>
      <c r="AQ2" s="1587" t="s">
        <v>356</v>
      </c>
      <c r="AR2" s="1587" t="s">
        <v>297</v>
      </c>
      <c r="AS2" s="1587" t="s">
        <v>1384</v>
      </c>
      <c r="AU2" s="331"/>
      <c r="AV2" s="331"/>
      <c r="AW2" s="331"/>
    </row>
    <row r="3" spans="1:49" ht="95.25" customHeight="1" x14ac:dyDescent="0.2">
      <c r="A3" s="1767"/>
      <c r="B3" s="1768"/>
      <c r="C3" s="1562"/>
      <c r="D3" s="1324" t="s">
        <v>693</v>
      </c>
      <c r="E3" s="1324" t="s">
        <v>397</v>
      </c>
      <c r="F3" s="1324" t="s">
        <v>1237</v>
      </c>
      <c r="G3" s="1324" t="s">
        <v>489</v>
      </c>
      <c r="H3" s="1324" t="s">
        <v>397</v>
      </c>
      <c r="I3" s="1324" t="s">
        <v>1236</v>
      </c>
      <c r="J3" s="1324" t="s">
        <v>489</v>
      </c>
      <c r="K3" s="1324" t="s">
        <v>397</v>
      </c>
      <c r="L3" s="1324" t="s">
        <v>1235</v>
      </c>
      <c r="M3" s="1324" t="s">
        <v>512</v>
      </c>
      <c r="N3" s="1324" t="s">
        <v>397</v>
      </c>
      <c r="O3" s="1324" t="s">
        <v>1235</v>
      </c>
      <c r="P3" s="1324" t="s">
        <v>512</v>
      </c>
      <c r="Q3" s="1324" t="s">
        <v>397</v>
      </c>
      <c r="R3" s="1562"/>
      <c r="S3" s="1070" t="s">
        <v>1683</v>
      </c>
      <c r="T3" s="1070" t="s">
        <v>1234</v>
      </c>
      <c r="U3" s="1070" t="s">
        <v>1377</v>
      </c>
      <c r="V3" s="1562"/>
      <c r="W3" s="1562"/>
      <c r="X3" s="1562"/>
      <c r="Y3" s="1585"/>
      <c r="Z3" s="1562"/>
      <c r="AA3" s="1562"/>
      <c r="AB3" s="1562"/>
      <c r="AC3" s="1562"/>
      <c r="AD3" s="1562"/>
      <c r="AE3" s="1589"/>
      <c r="AF3" s="1587"/>
      <c r="AG3" s="1070" t="s">
        <v>1684</v>
      </c>
      <c r="AH3" s="1070" t="s">
        <v>1253</v>
      </c>
      <c r="AI3" s="1070" t="s">
        <v>1241</v>
      </c>
      <c r="AJ3" s="1070" t="s">
        <v>1245</v>
      </c>
      <c r="AK3" s="1070" t="s">
        <v>1254</v>
      </c>
      <c r="AL3" s="1587"/>
      <c r="AM3" s="1587"/>
      <c r="AN3" s="1587"/>
      <c r="AO3" s="1585"/>
      <c r="AP3" s="1587"/>
      <c r="AQ3" s="1587"/>
      <c r="AR3" s="1587"/>
      <c r="AS3" s="1587"/>
      <c r="AU3" s="1092" t="s">
        <v>1695</v>
      </c>
      <c r="AV3" s="1092" t="s">
        <v>1696</v>
      </c>
      <c r="AW3" s="1092" t="s">
        <v>468</v>
      </c>
    </row>
    <row r="4" spans="1:49" ht="14.25" customHeight="1" x14ac:dyDescent="0.2">
      <c r="A4" s="931"/>
      <c r="B4" s="932"/>
      <c r="C4" s="784">
        <v>1</v>
      </c>
      <c r="D4" s="784">
        <v>2</v>
      </c>
      <c r="E4" s="784">
        <v>3</v>
      </c>
      <c r="F4" s="784">
        <v>4</v>
      </c>
      <c r="G4" s="784">
        <v>5</v>
      </c>
      <c r="H4" s="784">
        <v>6</v>
      </c>
      <c r="I4" s="784">
        <v>7</v>
      </c>
      <c r="J4" s="784">
        <v>8</v>
      </c>
      <c r="K4" s="784">
        <v>9</v>
      </c>
      <c r="L4" s="784">
        <v>10</v>
      </c>
      <c r="M4" s="784">
        <v>11</v>
      </c>
      <c r="N4" s="784">
        <v>12</v>
      </c>
      <c r="O4" s="784">
        <v>13</v>
      </c>
      <c r="P4" s="784">
        <v>14</v>
      </c>
      <c r="Q4" s="784">
        <v>15</v>
      </c>
      <c r="R4" s="784">
        <v>16</v>
      </c>
      <c r="S4" s="784">
        <v>17</v>
      </c>
      <c r="T4" s="784">
        <v>18</v>
      </c>
      <c r="U4" s="784">
        <v>19</v>
      </c>
      <c r="V4" s="784">
        <v>20</v>
      </c>
      <c r="W4" s="784">
        <v>21</v>
      </c>
      <c r="X4" s="784">
        <v>22</v>
      </c>
      <c r="Y4" s="784">
        <v>23</v>
      </c>
      <c r="Z4" s="784">
        <v>24</v>
      </c>
      <c r="AA4" s="784">
        <v>25</v>
      </c>
      <c r="AB4" s="784">
        <v>26</v>
      </c>
      <c r="AC4" s="784">
        <v>27</v>
      </c>
      <c r="AD4" s="784">
        <v>28</v>
      </c>
      <c r="AE4" s="784">
        <v>29</v>
      </c>
      <c r="AF4" s="784">
        <v>30</v>
      </c>
      <c r="AG4" s="784">
        <v>31</v>
      </c>
      <c r="AH4" s="784">
        <v>32</v>
      </c>
      <c r="AI4" s="784">
        <v>33</v>
      </c>
      <c r="AJ4" s="784">
        <v>34</v>
      </c>
      <c r="AK4" s="784">
        <v>35</v>
      </c>
      <c r="AL4" s="784">
        <v>36</v>
      </c>
      <c r="AM4" s="784">
        <v>37</v>
      </c>
      <c r="AN4" s="784">
        <v>38</v>
      </c>
      <c r="AO4" s="784">
        <v>39</v>
      </c>
      <c r="AP4" s="784">
        <v>40</v>
      </c>
      <c r="AQ4" s="784">
        <v>41</v>
      </c>
      <c r="AR4" s="784">
        <v>42</v>
      </c>
      <c r="AS4" s="784">
        <v>43</v>
      </c>
      <c r="AT4" s="368"/>
      <c r="AU4" s="368">
        <v>47</v>
      </c>
      <c r="AV4" s="368">
        <v>48</v>
      </c>
      <c r="AW4" s="368">
        <v>49</v>
      </c>
    </row>
    <row r="5" spans="1:49" s="802" customFormat="1" ht="31.5" customHeight="1" x14ac:dyDescent="0.2">
      <c r="A5" s="1185"/>
      <c r="B5" s="1185"/>
      <c r="C5" s="1206" t="s">
        <v>1050</v>
      </c>
      <c r="D5" s="985" t="s">
        <v>1122</v>
      </c>
      <c r="E5" s="985" t="s">
        <v>1052</v>
      </c>
      <c r="F5" s="1206" t="s">
        <v>1313</v>
      </c>
      <c r="G5" s="1206" t="s">
        <v>1063</v>
      </c>
      <c r="H5" s="1206" t="s">
        <v>1123</v>
      </c>
      <c r="I5" s="1206" t="s">
        <v>1312</v>
      </c>
      <c r="J5" s="1206" t="s">
        <v>1065</v>
      </c>
      <c r="K5" s="1206" t="s">
        <v>1124</v>
      </c>
      <c r="L5" s="1206" t="s">
        <v>1310</v>
      </c>
      <c r="M5" s="1206" t="s">
        <v>1067</v>
      </c>
      <c r="N5" s="1206" t="s">
        <v>1125</v>
      </c>
      <c r="O5" s="1206" t="s">
        <v>1311</v>
      </c>
      <c r="P5" s="1206" t="s">
        <v>1069</v>
      </c>
      <c r="Q5" s="1206" t="s">
        <v>1126</v>
      </c>
      <c r="R5" s="1206" t="s">
        <v>1362</v>
      </c>
      <c r="S5" s="1206" t="s">
        <v>1304</v>
      </c>
      <c r="T5" s="1206" t="s">
        <v>1305</v>
      </c>
      <c r="U5" s="1206" t="s">
        <v>1128</v>
      </c>
      <c r="V5" s="1206" t="s">
        <v>1129</v>
      </c>
      <c r="W5" s="1206" t="s">
        <v>1130</v>
      </c>
      <c r="X5" s="1206" t="s">
        <v>1131</v>
      </c>
      <c r="Y5" s="1206" t="s">
        <v>1058</v>
      </c>
      <c r="Z5" s="984" t="s">
        <v>1498</v>
      </c>
      <c r="AA5" s="984" t="s">
        <v>1358</v>
      </c>
      <c r="AB5" s="984" t="s">
        <v>1134</v>
      </c>
      <c r="AC5" s="984" t="s">
        <v>1365</v>
      </c>
      <c r="AD5" s="984" t="s">
        <v>1499</v>
      </c>
      <c r="AE5" s="984" t="s">
        <v>1091</v>
      </c>
      <c r="AF5" s="984" t="s">
        <v>1137</v>
      </c>
      <c r="AG5" s="984" t="s">
        <v>1304</v>
      </c>
      <c r="AH5" s="984" t="s">
        <v>1138</v>
      </c>
      <c r="AI5" s="984" t="s">
        <v>1305</v>
      </c>
      <c r="AJ5" s="984" t="s">
        <v>1139</v>
      </c>
      <c r="AK5" s="984" t="s">
        <v>1140</v>
      </c>
      <c r="AL5" s="984" t="s">
        <v>1141</v>
      </c>
      <c r="AM5" s="984" t="s">
        <v>1142</v>
      </c>
      <c r="AN5" s="984" t="s">
        <v>1143</v>
      </c>
      <c r="AO5" s="984" t="s">
        <v>1058</v>
      </c>
      <c r="AP5" s="984" t="s">
        <v>1109</v>
      </c>
      <c r="AQ5" s="984" t="s">
        <v>1353</v>
      </c>
      <c r="AR5" s="984" t="s">
        <v>1111</v>
      </c>
      <c r="AS5" s="984" t="s">
        <v>1361</v>
      </c>
      <c r="AT5" s="984"/>
      <c r="AU5" s="984" t="s">
        <v>1145</v>
      </c>
      <c r="AV5" s="984" t="s">
        <v>1120</v>
      </c>
      <c r="AW5" s="984" t="s">
        <v>1118</v>
      </c>
    </row>
    <row r="6" spans="1:49" s="802" customFormat="1" ht="31.5" hidden="1" customHeight="1" x14ac:dyDescent="0.2">
      <c r="A6" s="1185"/>
      <c r="B6" s="1185"/>
      <c r="C6" s="987"/>
      <c r="D6" s="987" t="s">
        <v>805</v>
      </c>
      <c r="E6" s="987" t="s">
        <v>806</v>
      </c>
      <c r="F6" s="987"/>
      <c r="G6" s="987" t="s">
        <v>805</v>
      </c>
      <c r="H6" s="987" t="s">
        <v>806</v>
      </c>
      <c r="I6" s="987"/>
      <c r="J6" s="987" t="s">
        <v>805</v>
      </c>
      <c r="K6" s="987" t="s">
        <v>806</v>
      </c>
      <c r="L6" s="987"/>
      <c r="M6" s="987" t="s">
        <v>805</v>
      </c>
      <c r="N6" s="987" t="s">
        <v>806</v>
      </c>
      <c r="O6" s="987"/>
      <c r="P6" s="987" t="s">
        <v>805</v>
      </c>
      <c r="Q6" s="987" t="s">
        <v>806</v>
      </c>
      <c r="R6" s="987" t="s">
        <v>806</v>
      </c>
      <c r="S6" s="987" t="s">
        <v>1057</v>
      </c>
      <c r="T6" s="987" t="s">
        <v>1057</v>
      </c>
      <c r="U6" s="987" t="s">
        <v>806</v>
      </c>
      <c r="V6" s="987" t="s">
        <v>806</v>
      </c>
      <c r="W6" s="987" t="s">
        <v>806</v>
      </c>
      <c r="X6" s="987" t="s">
        <v>806</v>
      </c>
      <c r="Y6" s="987" t="s">
        <v>1058</v>
      </c>
      <c r="Z6" s="987" t="s">
        <v>1079</v>
      </c>
      <c r="AA6" s="987" t="s">
        <v>1089</v>
      </c>
      <c r="AB6" s="987" t="s">
        <v>806</v>
      </c>
      <c r="AC6" s="987" t="s">
        <v>806</v>
      </c>
      <c r="AD6" s="987" t="s">
        <v>1080</v>
      </c>
      <c r="AE6" s="987" t="s">
        <v>805</v>
      </c>
      <c r="AF6" s="987" t="s">
        <v>806</v>
      </c>
      <c r="AG6" s="987" t="s">
        <v>1057</v>
      </c>
      <c r="AH6" s="987" t="s">
        <v>806</v>
      </c>
      <c r="AI6" s="987" t="s">
        <v>1057</v>
      </c>
      <c r="AJ6" s="987" t="s">
        <v>806</v>
      </c>
      <c r="AK6" s="987" t="s">
        <v>806</v>
      </c>
      <c r="AL6" s="987" t="s">
        <v>806</v>
      </c>
      <c r="AM6" s="987" t="s">
        <v>806</v>
      </c>
      <c r="AN6" s="987" t="s">
        <v>806</v>
      </c>
      <c r="AO6" s="987" t="s">
        <v>1058</v>
      </c>
      <c r="AP6" s="987" t="s">
        <v>806</v>
      </c>
      <c r="AQ6" s="987" t="s">
        <v>1089</v>
      </c>
      <c r="AR6" s="987" t="s">
        <v>806</v>
      </c>
      <c r="AS6" s="987" t="s">
        <v>806</v>
      </c>
      <c r="AT6" s="987"/>
      <c r="AU6" s="987" t="s">
        <v>1088</v>
      </c>
      <c r="AV6" s="987" t="s">
        <v>806</v>
      </c>
      <c r="AW6" s="987" t="s">
        <v>806</v>
      </c>
    </row>
    <row r="7" spans="1:49" ht="16.149999999999999" customHeight="1" x14ac:dyDescent="0.2">
      <c r="A7" s="646">
        <v>1</v>
      </c>
      <c r="B7" s="352" t="s">
        <v>7</v>
      </c>
      <c r="C7" s="353"/>
      <c r="D7" s="354"/>
      <c r="E7" s="355"/>
      <c r="F7" s="356"/>
      <c r="G7" s="354"/>
      <c r="H7" s="355"/>
      <c r="I7" s="356"/>
      <c r="J7" s="354"/>
      <c r="K7" s="355"/>
      <c r="L7" s="356"/>
      <c r="M7" s="354"/>
      <c r="N7" s="355"/>
      <c r="O7" s="356"/>
      <c r="P7" s="354"/>
      <c r="Q7" s="355"/>
      <c r="R7" s="357">
        <v>0</v>
      </c>
      <c r="S7" s="354"/>
      <c r="T7" s="354"/>
      <c r="U7" s="358"/>
      <c r="V7" s="357"/>
      <c r="W7" s="355"/>
      <c r="X7" s="357"/>
      <c r="Y7" s="354"/>
      <c r="Z7" s="357"/>
      <c r="AA7" s="354"/>
      <c r="AB7" s="354"/>
      <c r="AC7" s="357"/>
      <c r="AD7" s="359"/>
      <c r="AE7" s="360"/>
      <c r="AF7" s="361"/>
      <c r="AG7" s="353"/>
      <c r="AH7" s="360"/>
      <c r="AI7" s="353"/>
      <c r="AJ7" s="362"/>
      <c r="AK7" s="363"/>
      <c r="AL7" s="361">
        <v>0</v>
      </c>
      <c r="AM7" s="364"/>
      <c r="AN7" s="361"/>
      <c r="AO7" s="354"/>
      <c r="AP7" s="361"/>
      <c r="AQ7" s="362"/>
      <c r="AR7" s="362"/>
      <c r="AS7" s="361">
        <v>0</v>
      </c>
      <c r="AT7" s="611"/>
      <c r="AU7" s="355">
        <v>0</v>
      </c>
      <c r="AV7" s="355">
        <v>0</v>
      </c>
      <c r="AW7" s="355">
        <v>0</v>
      </c>
    </row>
    <row r="8" spans="1:49" ht="16.149999999999999" customHeight="1" x14ac:dyDescent="0.2">
      <c r="A8" s="651">
        <v>2</v>
      </c>
      <c r="B8" s="370" t="s">
        <v>8</v>
      </c>
      <c r="C8" s="371"/>
      <c r="D8" s="372"/>
      <c r="E8" s="373"/>
      <c r="F8" s="374"/>
      <c r="G8" s="372"/>
      <c r="H8" s="373"/>
      <c r="I8" s="374"/>
      <c r="J8" s="372"/>
      <c r="K8" s="373"/>
      <c r="L8" s="374"/>
      <c r="M8" s="372"/>
      <c r="N8" s="373"/>
      <c r="O8" s="374"/>
      <c r="P8" s="372"/>
      <c r="Q8" s="373"/>
      <c r="R8" s="375">
        <v>0</v>
      </c>
      <c r="S8" s="372"/>
      <c r="T8" s="372"/>
      <c r="U8" s="376"/>
      <c r="V8" s="375"/>
      <c r="W8" s="373"/>
      <c r="X8" s="375"/>
      <c r="Y8" s="372"/>
      <c r="Z8" s="375"/>
      <c r="AA8" s="372"/>
      <c r="AB8" s="372"/>
      <c r="AC8" s="375"/>
      <c r="AD8" s="378"/>
      <c r="AE8" s="379"/>
      <c r="AF8" s="380"/>
      <c r="AG8" s="371"/>
      <c r="AH8" s="379"/>
      <c r="AI8" s="371"/>
      <c r="AJ8" s="381"/>
      <c r="AK8" s="382"/>
      <c r="AL8" s="380">
        <v>0</v>
      </c>
      <c r="AM8" s="383"/>
      <c r="AN8" s="380"/>
      <c r="AO8" s="372"/>
      <c r="AP8" s="380"/>
      <c r="AQ8" s="381"/>
      <c r="AR8" s="381"/>
      <c r="AS8" s="380">
        <v>0</v>
      </c>
      <c r="AT8" s="611"/>
      <c r="AU8" s="373">
        <v>0</v>
      </c>
      <c r="AV8" s="373">
        <v>0</v>
      </c>
      <c r="AW8" s="373">
        <v>0</v>
      </c>
    </row>
    <row r="9" spans="1:49" ht="16.149999999999999" customHeight="1" x14ac:dyDescent="0.2">
      <c r="A9" s="651">
        <v>3</v>
      </c>
      <c r="B9" s="370" t="s">
        <v>9</v>
      </c>
      <c r="C9" s="371"/>
      <c r="D9" s="372"/>
      <c r="E9" s="373"/>
      <c r="F9" s="374"/>
      <c r="G9" s="372"/>
      <c r="H9" s="373"/>
      <c r="I9" s="374"/>
      <c r="J9" s="372"/>
      <c r="K9" s="373"/>
      <c r="L9" s="374"/>
      <c r="M9" s="372"/>
      <c r="N9" s="373"/>
      <c r="O9" s="374"/>
      <c r="P9" s="372"/>
      <c r="Q9" s="373"/>
      <c r="R9" s="375">
        <v>0</v>
      </c>
      <c r="S9" s="372"/>
      <c r="T9" s="372"/>
      <c r="U9" s="376"/>
      <c r="V9" s="375"/>
      <c r="W9" s="373"/>
      <c r="X9" s="375"/>
      <c r="Y9" s="372"/>
      <c r="Z9" s="375"/>
      <c r="AA9" s="372"/>
      <c r="AB9" s="372"/>
      <c r="AC9" s="375"/>
      <c r="AD9" s="378"/>
      <c r="AE9" s="379"/>
      <c r="AF9" s="380"/>
      <c r="AG9" s="371"/>
      <c r="AH9" s="379"/>
      <c r="AI9" s="371"/>
      <c r="AJ9" s="381"/>
      <c r="AK9" s="382"/>
      <c r="AL9" s="380">
        <v>0</v>
      </c>
      <c r="AM9" s="383"/>
      <c r="AN9" s="380"/>
      <c r="AO9" s="372"/>
      <c r="AP9" s="380"/>
      <c r="AQ9" s="381"/>
      <c r="AR9" s="381"/>
      <c r="AS9" s="380">
        <v>0</v>
      </c>
      <c r="AT9" s="611"/>
      <c r="AU9" s="373">
        <v>0</v>
      </c>
      <c r="AV9" s="373">
        <v>0</v>
      </c>
      <c r="AW9" s="373">
        <v>0</v>
      </c>
    </row>
    <row r="10" spans="1:49" ht="16.149999999999999" customHeight="1" x14ac:dyDescent="0.2">
      <c r="A10" s="651">
        <v>4</v>
      </c>
      <c r="B10" s="370" t="s">
        <v>10</v>
      </c>
      <c r="C10" s="371"/>
      <c r="D10" s="372"/>
      <c r="E10" s="373"/>
      <c r="F10" s="374"/>
      <c r="G10" s="372"/>
      <c r="H10" s="373"/>
      <c r="I10" s="374"/>
      <c r="J10" s="372"/>
      <c r="K10" s="373"/>
      <c r="L10" s="374"/>
      <c r="M10" s="372"/>
      <c r="N10" s="373"/>
      <c r="O10" s="374"/>
      <c r="P10" s="372"/>
      <c r="Q10" s="373"/>
      <c r="R10" s="375">
        <v>0</v>
      </c>
      <c r="S10" s="372"/>
      <c r="T10" s="372"/>
      <c r="U10" s="376"/>
      <c r="V10" s="375"/>
      <c r="W10" s="373"/>
      <c r="X10" s="375"/>
      <c r="Y10" s="372"/>
      <c r="Z10" s="375"/>
      <c r="AA10" s="372"/>
      <c r="AB10" s="372"/>
      <c r="AC10" s="375"/>
      <c r="AD10" s="378"/>
      <c r="AE10" s="379"/>
      <c r="AF10" s="380"/>
      <c r="AG10" s="371"/>
      <c r="AH10" s="379"/>
      <c r="AI10" s="371"/>
      <c r="AJ10" s="381"/>
      <c r="AK10" s="382"/>
      <c r="AL10" s="380">
        <v>0</v>
      </c>
      <c r="AM10" s="383"/>
      <c r="AN10" s="380"/>
      <c r="AO10" s="372"/>
      <c r="AP10" s="380"/>
      <c r="AQ10" s="381"/>
      <c r="AR10" s="381"/>
      <c r="AS10" s="380">
        <v>0</v>
      </c>
      <c r="AT10" s="611"/>
      <c r="AU10" s="373">
        <v>0</v>
      </c>
      <c r="AV10" s="373">
        <v>0</v>
      </c>
      <c r="AW10" s="373">
        <v>0</v>
      </c>
    </row>
    <row r="11" spans="1:49" ht="16.149999999999999" customHeight="1" x14ac:dyDescent="0.2">
      <c r="A11" s="656">
        <v>5</v>
      </c>
      <c r="B11" s="384" t="s">
        <v>11</v>
      </c>
      <c r="C11" s="385"/>
      <c r="D11" s="386"/>
      <c r="E11" s="387"/>
      <c r="F11" s="388"/>
      <c r="G11" s="386"/>
      <c r="H11" s="387"/>
      <c r="I11" s="388"/>
      <c r="J11" s="386"/>
      <c r="K11" s="387"/>
      <c r="L11" s="388"/>
      <c r="M11" s="386"/>
      <c r="N11" s="387"/>
      <c r="O11" s="388"/>
      <c r="P11" s="386"/>
      <c r="Q11" s="387"/>
      <c r="R11" s="389">
        <v>0</v>
      </c>
      <c r="S11" s="386"/>
      <c r="T11" s="386"/>
      <c r="U11" s="390"/>
      <c r="V11" s="389"/>
      <c r="W11" s="387"/>
      <c r="X11" s="389"/>
      <c r="Y11" s="386"/>
      <c r="Z11" s="389"/>
      <c r="AA11" s="392"/>
      <c r="AB11" s="386"/>
      <c r="AC11" s="393"/>
      <c r="AD11" s="393"/>
      <c r="AE11" s="394"/>
      <c r="AF11" s="395"/>
      <c r="AG11" s="385"/>
      <c r="AH11" s="394"/>
      <c r="AI11" s="385"/>
      <c r="AJ11" s="396"/>
      <c r="AK11" s="397"/>
      <c r="AL11" s="395">
        <v>0</v>
      </c>
      <c r="AM11" s="398"/>
      <c r="AN11" s="395"/>
      <c r="AO11" s="386"/>
      <c r="AP11" s="395"/>
      <c r="AQ11" s="396"/>
      <c r="AR11" s="396"/>
      <c r="AS11" s="395">
        <v>0</v>
      </c>
      <c r="AT11" s="611"/>
      <c r="AU11" s="387">
        <v>0</v>
      </c>
      <c r="AV11" s="387">
        <v>0</v>
      </c>
      <c r="AW11" s="387">
        <v>0</v>
      </c>
    </row>
    <row r="12" spans="1:49" ht="16.149999999999999" customHeight="1" x14ac:dyDescent="0.2">
      <c r="A12" s="646">
        <v>6</v>
      </c>
      <c r="B12" s="352" t="s">
        <v>12</v>
      </c>
      <c r="C12" s="353"/>
      <c r="D12" s="354"/>
      <c r="E12" s="355"/>
      <c r="F12" s="356"/>
      <c r="G12" s="354"/>
      <c r="H12" s="355"/>
      <c r="I12" s="356"/>
      <c r="J12" s="354"/>
      <c r="K12" s="355"/>
      <c r="L12" s="356"/>
      <c r="M12" s="354"/>
      <c r="N12" s="355"/>
      <c r="O12" s="356"/>
      <c r="P12" s="354"/>
      <c r="Q12" s="355"/>
      <c r="R12" s="357">
        <v>0</v>
      </c>
      <c r="S12" s="354"/>
      <c r="T12" s="354"/>
      <c r="U12" s="358"/>
      <c r="V12" s="357"/>
      <c r="W12" s="355"/>
      <c r="X12" s="357"/>
      <c r="Y12" s="354"/>
      <c r="Z12" s="357"/>
      <c r="AA12" s="354"/>
      <c r="AB12" s="354"/>
      <c r="AC12" s="357"/>
      <c r="AD12" s="359"/>
      <c r="AE12" s="360"/>
      <c r="AF12" s="361"/>
      <c r="AG12" s="353"/>
      <c r="AH12" s="360"/>
      <c r="AI12" s="353"/>
      <c r="AJ12" s="362"/>
      <c r="AK12" s="363"/>
      <c r="AL12" s="361">
        <v>0</v>
      </c>
      <c r="AM12" s="364"/>
      <c r="AN12" s="361"/>
      <c r="AO12" s="354"/>
      <c r="AP12" s="361"/>
      <c r="AQ12" s="362"/>
      <c r="AR12" s="362"/>
      <c r="AS12" s="361">
        <v>0</v>
      </c>
      <c r="AT12" s="611"/>
      <c r="AU12" s="355">
        <v>0</v>
      </c>
      <c r="AV12" s="355">
        <v>0</v>
      </c>
      <c r="AW12" s="355">
        <v>0</v>
      </c>
    </row>
    <row r="13" spans="1:49" ht="16.149999999999999" customHeight="1" x14ac:dyDescent="0.2">
      <c r="A13" s="651">
        <v>7</v>
      </c>
      <c r="B13" s="370" t="s">
        <v>13</v>
      </c>
      <c r="C13" s="371"/>
      <c r="D13" s="372"/>
      <c r="E13" s="373"/>
      <c r="F13" s="374"/>
      <c r="G13" s="372"/>
      <c r="H13" s="373"/>
      <c r="I13" s="374"/>
      <c r="J13" s="372"/>
      <c r="K13" s="373"/>
      <c r="L13" s="374"/>
      <c r="M13" s="372"/>
      <c r="N13" s="373"/>
      <c r="O13" s="374"/>
      <c r="P13" s="372"/>
      <c r="Q13" s="373"/>
      <c r="R13" s="375">
        <v>0</v>
      </c>
      <c r="S13" s="372"/>
      <c r="T13" s="372"/>
      <c r="U13" s="376"/>
      <c r="V13" s="375"/>
      <c r="W13" s="373"/>
      <c r="X13" s="375"/>
      <c r="Y13" s="372"/>
      <c r="Z13" s="375"/>
      <c r="AA13" s="372"/>
      <c r="AB13" s="372"/>
      <c r="AC13" s="375"/>
      <c r="AD13" s="378"/>
      <c r="AE13" s="379"/>
      <c r="AF13" s="380"/>
      <c r="AG13" s="371"/>
      <c r="AH13" s="379"/>
      <c r="AI13" s="371"/>
      <c r="AJ13" s="381"/>
      <c r="AK13" s="382"/>
      <c r="AL13" s="380">
        <v>0</v>
      </c>
      <c r="AM13" s="383"/>
      <c r="AN13" s="380"/>
      <c r="AO13" s="372"/>
      <c r="AP13" s="380"/>
      <c r="AQ13" s="381"/>
      <c r="AR13" s="381"/>
      <c r="AS13" s="380">
        <v>0</v>
      </c>
      <c r="AT13" s="611"/>
      <c r="AU13" s="373">
        <v>0</v>
      </c>
      <c r="AV13" s="373">
        <v>0</v>
      </c>
      <c r="AW13" s="373">
        <v>0</v>
      </c>
    </row>
    <row r="14" spans="1:49" ht="16.149999999999999" customHeight="1" x14ac:dyDescent="0.2">
      <c r="A14" s="651">
        <v>8</v>
      </c>
      <c r="B14" s="370" t="s">
        <v>14</v>
      </c>
      <c r="C14" s="371"/>
      <c r="D14" s="372"/>
      <c r="E14" s="373"/>
      <c r="F14" s="374"/>
      <c r="G14" s="372"/>
      <c r="H14" s="373"/>
      <c r="I14" s="374"/>
      <c r="J14" s="372"/>
      <c r="K14" s="373"/>
      <c r="L14" s="374"/>
      <c r="M14" s="372"/>
      <c r="N14" s="373"/>
      <c r="O14" s="374"/>
      <c r="P14" s="372"/>
      <c r="Q14" s="373"/>
      <c r="R14" s="375">
        <v>0</v>
      </c>
      <c r="S14" s="372"/>
      <c r="T14" s="372"/>
      <c r="U14" s="376"/>
      <c r="V14" s="375"/>
      <c r="W14" s="373"/>
      <c r="X14" s="375"/>
      <c r="Y14" s="372"/>
      <c r="Z14" s="375"/>
      <c r="AA14" s="372"/>
      <c r="AB14" s="372"/>
      <c r="AC14" s="375"/>
      <c r="AD14" s="378"/>
      <c r="AE14" s="379"/>
      <c r="AF14" s="380"/>
      <c r="AG14" s="371"/>
      <c r="AH14" s="379"/>
      <c r="AI14" s="371"/>
      <c r="AJ14" s="381"/>
      <c r="AK14" s="382"/>
      <c r="AL14" s="380">
        <v>0</v>
      </c>
      <c r="AM14" s="383"/>
      <c r="AN14" s="380"/>
      <c r="AO14" s="372"/>
      <c r="AP14" s="380"/>
      <c r="AQ14" s="381"/>
      <c r="AR14" s="381"/>
      <c r="AS14" s="380">
        <v>0</v>
      </c>
      <c r="AT14" s="611"/>
      <c r="AU14" s="373">
        <v>0</v>
      </c>
      <c r="AV14" s="373">
        <v>0</v>
      </c>
      <c r="AW14" s="373">
        <v>0</v>
      </c>
    </row>
    <row r="15" spans="1:49" ht="16.149999999999999" customHeight="1" x14ac:dyDescent="0.2">
      <c r="A15" s="651">
        <v>9</v>
      </c>
      <c r="B15" s="370" t="s">
        <v>15</v>
      </c>
      <c r="C15" s="371"/>
      <c r="D15" s="372"/>
      <c r="E15" s="373"/>
      <c r="F15" s="374"/>
      <c r="G15" s="372"/>
      <c r="H15" s="373"/>
      <c r="I15" s="374"/>
      <c r="J15" s="372"/>
      <c r="K15" s="373"/>
      <c r="L15" s="374"/>
      <c r="M15" s="372"/>
      <c r="N15" s="373"/>
      <c r="O15" s="374"/>
      <c r="P15" s="372"/>
      <c r="Q15" s="373"/>
      <c r="R15" s="375">
        <v>0</v>
      </c>
      <c r="S15" s="372"/>
      <c r="T15" s="372"/>
      <c r="U15" s="376"/>
      <c r="V15" s="375"/>
      <c r="W15" s="373"/>
      <c r="X15" s="375"/>
      <c r="Y15" s="372"/>
      <c r="Z15" s="375"/>
      <c r="AA15" s="372"/>
      <c r="AB15" s="372"/>
      <c r="AC15" s="375"/>
      <c r="AD15" s="378"/>
      <c r="AE15" s="379"/>
      <c r="AF15" s="380"/>
      <c r="AG15" s="371"/>
      <c r="AH15" s="379"/>
      <c r="AI15" s="371"/>
      <c r="AJ15" s="381"/>
      <c r="AK15" s="382"/>
      <c r="AL15" s="380">
        <v>0</v>
      </c>
      <c r="AM15" s="383"/>
      <c r="AN15" s="380"/>
      <c r="AO15" s="372"/>
      <c r="AP15" s="380"/>
      <c r="AQ15" s="381"/>
      <c r="AR15" s="381"/>
      <c r="AS15" s="380">
        <v>0</v>
      </c>
      <c r="AT15" s="611"/>
      <c r="AU15" s="373">
        <v>0</v>
      </c>
      <c r="AV15" s="373">
        <v>0</v>
      </c>
      <c r="AW15" s="373">
        <v>0</v>
      </c>
    </row>
    <row r="16" spans="1:49" ht="16.149999999999999" customHeight="1" x14ac:dyDescent="0.2">
      <c r="A16" s="656">
        <v>10</v>
      </c>
      <c r="B16" s="384" t="s">
        <v>16</v>
      </c>
      <c r="C16" s="385"/>
      <c r="D16" s="386"/>
      <c r="E16" s="387"/>
      <c r="F16" s="388"/>
      <c r="G16" s="386"/>
      <c r="H16" s="387"/>
      <c r="I16" s="388"/>
      <c r="J16" s="386"/>
      <c r="K16" s="387"/>
      <c r="L16" s="388"/>
      <c r="M16" s="386"/>
      <c r="N16" s="387"/>
      <c r="O16" s="388"/>
      <c r="P16" s="386"/>
      <c r="Q16" s="387"/>
      <c r="R16" s="389">
        <v>0</v>
      </c>
      <c r="S16" s="386"/>
      <c r="T16" s="386"/>
      <c r="U16" s="390"/>
      <c r="V16" s="389"/>
      <c r="W16" s="387"/>
      <c r="X16" s="389"/>
      <c r="Y16" s="386"/>
      <c r="Z16" s="389"/>
      <c r="AA16" s="392"/>
      <c r="AB16" s="386"/>
      <c r="AC16" s="393"/>
      <c r="AD16" s="393"/>
      <c r="AE16" s="394"/>
      <c r="AF16" s="395"/>
      <c r="AG16" s="385"/>
      <c r="AH16" s="394"/>
      <c r="AI16" s="385"/>
      <c r="AJ16" s="396"/>
      <c r="AK16" s="397"/>
      <c r="AL16" s="395">
        <v>0</v>
      </c>
      <c r="AM16" s="398"/>
      <c r="AN16" s="395"/>
      <c r="AO16" s="386"/>
      <c r="AP16" s="395"/>
      <c r="AQ16" s="396"/>
      <c r="AR16" s="396"/>
      <c r="AS16" s="395">
        <v>0</v>
      </c>
      <c r="AT16" s="611"/>
      <c r="AU16" s="387">
        <v>0</v>
      </c>
      <c r="AV16" s="387">
        <v>0</v>
      </c>
      <c r="AW16" s="387">
        <v>0</v>
      </c>
    </row>
    <row r="17" spans="1:49" ht="16.149999999999999" customHeight="1" x14ac:dyDescent="0.2">
      <c r="A17" s="646">
        <v>11</v>
      </c>
      <c r="B17" s="352" t="s">
        <v>17</v>
      </c>
      <c r="C17" s="353"/>
      <c r="D17" s="354"/>
      <c r="E17" s="355"/>
      <c r="F17" s="356"/>
      <c r="G17" s="354"/>
      <c r="H17" s="355"/>
      <c r="I17" s="356"/>
      <c r="J17" s="354"/>
      <c r="K17" s="355"/>
      <c r="L17" s="356"/>
      <c r="M17" s="354"/>
      <c r="N17" s="355"/>
      <c r="O17" s="356"/>
      <c r="P17" s="354"/>
      <c r="Q17" s="355"/>
      <c r="R17" s="357">
        <v>0</v>
      </c>
      <c r="S17" s="354"/>
      <c r="T17" s="354"/>
      <c r="U17" s="358"/>
      <c r="V17" s="357"/>
      <c r="W17" s="355"/>
      <c r="X17" s="357"/>
      <c r="Y17" s="354"/>
      <c r="Z17" s="357"/>
      <c r="AA17" s="354"/>
      <c r="AB17" s="354"/>
      <c r="AC17" s="357"/>
      <c r="AD17" s="359"/>
      <c r="AE17" s="360"/>
      <c r="AF17" s="361"/>
      <c r="AG17" s="353"/>
      <c r="AH17" s="360"/>
      <c r="AI17" s="353"/>
      <c r="AJ17" s="362"/>
      <c r="AK17" s="363"/>
      <c r="AL17" s="361">
        <v>0</v>
      </c>
      <c r="AM17" s="364"/>
      <c r="AN17" s="361"/>
      <c r="AO17" s="354"/>
      <c r="AP17" s="361"/>
      <c r="AQ17" s="362"/>
      <c r="AR17" s="362"/>
      <c r="AS17" s="361">
        <v>0</v>
      </c>
      <c r="AT17" s="611"/>
      <c r="AU17" s="355">
        <v>0</v>
      </c>
      <c r="AV17" s="355">
        <v>0</v>
      </c>
      <c r="AW17" s="355">
        <v>0</v>
      </c>
    </row>
    <row r="18" spans="1:49" ht="16.149999999999999" customHeight="1" x14ac:dyDescent="0.2">
      <c r="A18" s="651">
        <v>12</v>
      </c>
      <c r="B18" s="370" t="s">
        <v>18</v>
      </c>
      <c r="C18" s="371"/>
      <c r="D18" s="372"/>
      <c r="E18" s="373"/>
      <c r="F18" s="374"/>
      <c r="G18" s="372"/>
      <c r="H18" s="373"/>
      <c r="I18" s="374"/>
      <c r="J18" s="372"/>
      <c r="K18" s="373"/>
      <c r="L18" s="374"/>
      <c r="M18" s="372"/>
      <c r="N18" s="373"/>
      <c r="O18" s="374"/>
      <c r="P18" s="372"/>
      <c r="Q18" s="373"/>
      <c r="R18" s="375">
        <v>0</v>
      </c>
      <c r="S18" s="372"/>
      <c r="T18" s="372"/>
      <c r="U18" s="376"/>
      <c r="V18" s="375"/>
      <c r="W18" s="373"/>
      <c r="X18" s="375"/>
      <c r="Y18" s="372"/>
      <c r="Z18" s="375"/>
      <c r="AA18" s="372"/>
      <c r="AB18" s="372"/>
      <c r="AC18" s="375"/>
      <c r="AD18" s="378"/>
      <c r="AE18" s="379"/>
      <c r="AF18" s="380"/>
      <c r="AG18" s="371"/>
      <c r="AH18" s="379"/>
      <c r="AI18" s="371"/>
      <c r="AJ18" s="381"/>
      <c r="AK18" s="382"/>
      <c r="AL18" s="380">
        <v>0</v>
      </c>
      <c r="AM18" s="383"/>
      <c r="AN18" s="380"/>
      <c r="AO18" s="372"/>
      <c r="AP18" s="380"/>
      <c r="AQ18" s="381"/>
      <c r="AR18" s="381"/>
      <c r="AS18" s="380">
        <v>0</v>
      </c>
      <c r="AT18" s="611"/>
      <c r="AU18" s="373">
        <v>0</v>
      </c>
      <c r="AV18" s="373">
        <v>0</v>
      </c>
      <c r="AW18" s="373">
        <v>0</v>
      </c>
    </row>
    <row r="19" spans="1:49" ht="16.149999999999999" customHeight="1" x14ac:dyDescent="0.2">
      <c r="A19" s="651">
        <v>13</v>
      </c>
      <c r="B19" s="370" t="s">
        <v>19</v>
      </c>
      <c r="C19" s="371"/>
      <c r="D19" s="372"/>
      <c r="E19" s="373"/>
      <c r="F19" s="374"/>
      <c r="G19" s="372"/>
      <c r="H19" s="373"/>
      <c r="I19" s="374"/>
      <c r="J19" s="372"/>
      <c r="K19" s="373"/>
      <c r="L19" s="374"/>
      <c r="M19" s="372"/>
      <c r="N19" s="373"/>
      <c r="O19" s="374"/>
      <c r="P19" s="372"/>
      <c r="Q19" s="373"/>
      <c r="R19" s="375">
        <v>0</v>
      </c>
      <c r="S19" s="372"/>
      <c r="T19" s="372"/>
      <c r="U19" s="376"/>
      <c r="V19" s="375"/>
      <c r="W19" s="373"/>
      <c r="X19" s="375"/>
      <c r="Y19" s="372"/>
      <c r="Z19" s="375"/>
      <c r="AA19" s="372"/>
      <c r="AB19" s="372"/>
      <c r="AC19" s="375"/>
      <c r="AD19" s="378"/>
      <c r="AE19" s="379"/>
      <c r="AF19" s="380"/>
      <c r="AG19" s="371"/>
      <c r="AH19" s="379"/>
      <c r="AI19" s="371"/>
      <c r="AJ19" s="381"/>
      <c r="AK19" s="382"/>
      <c r="AL19" s="380">
        <v>0</v>
      </c>
      <c r="AM19" s="383"/>
      <c r="AN19" s="380"/>
      <c r="AO19" s="372"/>
      <c r="AP19" s="380"/>
      <c r="AQ19" s="381"/>
      <c r="AR19" s="381"/>
      <c r="AS19" s="380">
        <v>0</v>
      </c>
      <c r="AT19" s="611"/>
      <c r="AU19" s="373">
        <v>0</v>
      </c>
      <c r="AV19" s="373">
        <v>0</v>
      </c>
      <c r="AW19" s="373">
        <v>0</v>
      </c>
    </row>
    <row r="20" spans="1:49" ht="16.149999999999999" customHeight="1" x14ac:dyDescent="0.2">
      <c r="A20" s="651">
        <v>14</v>
      </c>
      <c r="B20" s="370" t="s">
        <v>20</v>
      </c>
      <c r="C20" s="371"/>
      <c r="D20" s="372"/>
      <c r="E20" s="373"/>
      <c r="F20" s="374"/>
      <c r="G20" s="372"/>
      <c r="H20" s="373"/>
      <c r="I20" s="374"/>
      <c r="J20" s="372"/>
      <c r="K20" s="373"/>
      <c r="L20" s="374"/>
      <c r="M20" s="372"/>
      <c r="N20" s="373"/>
      <c r="O20" s="374"/>
      <c r="P20" s="372"/>
      <c r="Q20" s="373"/>
      <c r="R20" s="375">
        <v>0</v>
      </c>
      <c r="S20" s="372"/>
      <c r="T20" s="372"/>
      <c r="U20" s="376"/>
      <c r="V20" s="375"/>
      <c r="W20" s="373"/>
      <c r="X20" s="375"/>
      <c r="Y20" s="372"/>
      <c r="Z20" s="375"/>
      <c r="AA20" s="372"/>
      <c r="AB20" s="372"/>
      <c r="AC20" s="375"/>
      <c r="AD20" s="378"/>
      <c r="AE20" s="379"/>
      <c r="AF20" s="380"/>
      <c r="AG20" s="371"/>
      <c r="AH20" s="379"/>
      <c r="AI20" s="371"/>
      <c r="AJ20" s="381"/>
      <c r="AK20" s="382"/>
      <c r="AL20" s="380">
        <v>0</v>
      </c>
      <c r="AM20" s="383"/>
      <c r="AN20" s="380"/>
      <c r="AO20" s="372"/>
      <c r="AP20" s="380"/>
      <c r="AQ20" s="381"/>
      <c r="AR20" s="381"/>
      <c r="AS20" s="380">
        <v>0</v>
      </c>
      <c r="AT20" s="611"/>
      <c r="AU20" s="373">
        <v>0</v>
      </c>
      <c r="AV20" s="373">
        <v>0</v>
      </c>
      <c r="AW20" s="373">
        <v>0</v>
      </c>
    </row>
    <row r="21" spans="1:49" ht="16.149999999999999" customHeight="1" x14ac:dyDescent="0.2">
      <c r="A21" s="656">
        <v>15</v>
      </c>
      <c r="B21" s="384" t="s">
        <v>21</v>
      </c>
      <c r="C21" s="385"/>
      <c r="D21" s="386"/>
      <c r="E21" s="387"/>
      <c r="F21" s="388"/>
      <c r="G21" s="386"/>
      <c r="H21" s="387"/>
      <c r="I21" s="388"/>
      <c r="J21" s="386"/>
      <c r="K21" s="387"/>
      <c r="L21" s="388"/>
      <c r="M21" s="386"/>
      <c r="N21" s="387"/>
      <c r="O21" s="388"/>
      <c r="P21" s="386"/>
      <c r="Q21" s="387"/>
      <c r="R21" s="389">
        <v>0</v>
      </c>
      <c r="S21" s="386"/>
      <c r="T21" s="386"/>
      <c r="U21" s="390"/>
      <c r="V21" s="389"/>
      <c r="W21" s="387"/>
      <c r="X21" s="389"/>
      <c r="Y21" s="386"/>
      <c r="Z21" s="389"/>
      <c r="AA21" s="392"/>
      <c r="AB21" s="386"/>
      <c r="AC21" s="393"/>
      <c r="AD21" s="393"/>
      <c r="AE21" s="394"/>
      <c r="AF21" s="395"/>
      <c r="AG21" s="385"/>
      <c r="AH21" s="394"/>
      <c r="AI21" s="385"/>
      <c r="AJ21" s="396"/>
      <c r="AK21" s="397"/>
      <c r="AL21" s="395">
        <v>0</v>
      </c>
      <c r="AM21" s="398"/>
      <c r="AN21" s="395"/>
      <c r="AO21" s="386"/>
      <c r="AP21" s="395"/>
      <c r="AQ21" s="396"/>
      <c r="AR21" s="396"/>
      <c r="AS21" s="395">
        <v>0</v>
      </c>
      <c r="AT21" s="611"/>
      <c r="AU21" s="387">
        <v>0</v>
      </c>
      <c r="AV21" s="387">
        <v>0</v>
      </c>
      <c r="AW21" s="387">
        <v>0</v>
      </c>
    </row>
    <row r="22" spans="1:49" ht="16.149999999999999" customHeight="1" x14ac:dyDescent="0.2">
      <c r="A22" s="646">
        <v>16</v>
      </c>
      <c r="B22" s="352" t="s">
        <v>22</v>
      </c>
      <c r="C22" s="353"/>
      <c r="D22" s="354"/>
      <c r="E22" s="355"/>
      <c r="F22" s="356"/>
      <c r="G22" s="354"/>
      <c r="H22" s="355"/>
      <c r="I22" s="356"/>
      <c r="J22" s="354"/>
      <c r="K22" s="355"/>
      <c r="L22" s="356"/>
      <c r="M22" s="354"/>
      <c r="N22" s="355"/>
      <c r="O22" s="356"/>
      <c r="P22" s="354"/>
      <c r="Q22" s="355"/>
      <c r="R22" s="357">
        <v>0</v>
      </c>
      <c r="S22" s="354"/>
      <c r="T22" s="354"/>
      <c r="U22" s="358"/>
      <c r="V22" s="357"/>
      <c r="W22" s="355"/>
      <c r="X22" s="357"/>
      <c r="Y22" s="354"/>
      <c r="Z22" s="357"/>
      <c r="AA22" s="354"/>
      <c r="AB22" s="354"/>
      <c r="AC22" s="357"/>
      <c r="AD22" s="359"/>
      <c r="AE22" s="360"/>
      <c r="AF22" s="361"/>
      <c r="AG22" s="353"/>
      <c r="AH22" s="360"/>
      <c r="AI22" s="353"/>
      <c r="AJ22" s="362"/>
      <c r="AK22" s="363"/>
      <c r="AL22" s="361">
        <v>0</v>
      </c>
      <c r="AM22" s="364"/>
      <c r="AN22" s="361"/>
      <c r="AO22" s="354"/>
      <c r="AP22" s="361"/>
      <c r="AQ22" s="362"/>
      <c r="AR22" s="362"/>
      <c r="AS22" s="361">
        <v>0</v>
      </c>
      <c r="AT22" s="611"/>
      <c r="AU22" s="355">
        <v>0</v>
      </c>
      <c r="AV22" s="355">
        <v>0</v>
      </c>
      <c r="AW22" s="355">
        <v>0</v>
      </c>
    </row>
    <row r="23" spans="1:49" ht="16.149999999999999" customHeight="1" x14ac:dyDescent="0.2">
      <c r="A23" s="651">
        <v>17</v>
      </c>
      <c r="B23" s="370" t="s">
        <v>23</v>
      </c>
      <c r="C23" s="371"/>
      <c r="D23" s="372"/>
      <c r="E23" s="373"/>
      <c r="F23" s="374"/>
      <c r="G23" s="372"/>
      <c r="H23" s="373"/>
      <c r="I23" s="374"/>
      <c r="J23" s="372"/>
      <c r="K23" s="373"/>
      <c r="L23" s="374"/>
      <c r="M23" s="372"/>
      <c r="N23" s="373"/>
      <c r="O23" s="374"/>
      <c r="P23" s="372"/>
      <c r="Q23" s="373"/>
      <c r="R23" s="375">
        <v>0</v>
      </c>
      <c r="S23" s="372"/>
      <c r="T23" s="372"/>
      <c r="U23" s="376"/>
      <c r="V23" s="375"/>
      <c r="W23" s="373"/>
      <c r="X23" s="375"/>
      <c r="Y23" s="372"/>
      <c r="Z23" s="375"/>
      <c r="AA23" s="372"/>
      <c r="AB23" s="372"/>
      <c r="AC23" s="375"/>
      <c r="AD23" s="378"/>
      <c r="AE23" s="379"/>
      <c r="AF23" s="380"/>
      <c r="AG23" s="371"/>
      <c r="AH23" s="379"/>
      <c r="AI23" s="371"/>
      <c r="AJ23" s="381"/>
      <c r="AK23" s="382"/>
      <c r="AL23" s="380">
        <v>0</v>
      </c>
      <c r="AM23" s="383"/>
      <c r="AN23" s="380"/>
      <c r="AO23" s="372"/>
      <c r="AP23" s="380"/>
      <c r="AQ23" s="381"/>
      <c r="AR23" s="381"/>
      <c r="AS23" s="380">
        <v>0</v>
      </c>
      <c r="AT23" s="611"/>
      <c r="AU23" s="373">
        <v>0</v>
      </c>
      <c r="AV23" s="373">
        <v>0</v>
      </c>
      <c r="AW23" s="373">
        <v>0</v>
      </c>
    </row>
    <row r="24" spans="1:49" ht="16.149999999999999" customHeight="1" x14ac:dyDescent="0.2">
      <c r="A24" s="651">
        <v>18</v>
      </c>
      <c r="B24" s="370" t="s">
        <v>24</v>
      </c>
      <c r="C24" s="371"/>
      <c r="D24" s="372"/>
      <c r="E24" s="373"/>
      <c r="F24" s="374"/>
      <c r="G24" s="372"/>
      <c r="H24" s="373"/>
      <c r="I24" s="374"/>
      <c r="J24" s="372"/>
      <c r="K24" s="373"/>
      <c r="L24" s="374"/>
      <c r="M24" s="372"/>
      <c r="N24" s="373"/>
      <c r="O24" s="374"/>
      <c r="P24" s="372"/>
      <c r="Q24" s="373"/>
      <c r="R24" s="375">
        <v>0</v>
      </c>
      <c r="S24" s="372"/>
      <c r="T24" s="372"/>
      <c r="U24" s="376"/>
      <c r="V24" s="375"/>
      <c r="W24" s="373"/>
      <c r="X24" s="375"/>
      <c r="Y24" s="372"/>
      <c r="Z24" s="375"/>
      <c r="AA24" s="372"/>
      <c r="AB24" s="372"/>
      <c r="AC24" s="375"/>
      <c r="AD24" s="378"/>
      <c r="AE24" s="379"/>
      <c r="AF24" s="380"/>
      <c r="AG24" s="371"/>
      <c r="AH24" s="379"/>
      <c r="AI24" s="371"/>
      <c r="AJ24" s="381"/>
      <c r="AK24" s="382"/>
      <c r="AL24" s="380">
        <v>0</v>
      </c>
      <c r="AM24" s="383"/>
      <c r="AN24" s="380"/>
      <c r="AO24" s="372"/>
      <c r="AP24" s="380"/>
      <c r="AQ24" s="381"/>
      <c r="AR24" s="381"/>
      <c r="AS24" s="380">
        <v>0</v>
      </c>
      <c r="AT24" s="611"/>
      <c r="AU24" s="373">
        <v>0</v>
      </c>
      <c r="AV24" s="373">
        <v>0</v>
      </c>
      <c r="AW24" s="373">
        <v>0</v>
      </c>
    </row>
    <row r="25" spans="1:49" ht="16.149999999999999" customHeight="1" x14ac:dyDescent="0.2">
      <c r="A25" s="651">
        <v>19</v>
      </c>
      <c r="B25" s="370" t="s">
        <v>25</v>
      </c>
      <c r="C25" s="371"/>
      <c r="D25" s="372"/>
      <c r="E25" s="373"/>
      <c r="F25" s="374"/>
      <c r="G25" s="372"/>
      <c r="H25" s="373"/>
      <c r="I25" s="374"/>
      <c r="J25" s="372"/>
      <c r="K25" s="373"/>
      <c r="L25" s="374"/>
      <c r="M25" s="372"/>
      <c r="N25" s="373"/>
      <c r="O25" s="374"/>
      <c r="P25" s="372"/>
      <c r="Q25" s="373"/>
      <c r="R25" s="375">
        <v>0</v>
      </c>
      <c r="S25" s="372"/>
      <c r="T25" s="372"/>
      <c r="U25" s="376"/>
      <c r="V25" s="375"/>
      <c r="W25" s="373"/>
      <c r="X25" s="375"/>
      <c r="Y25" s="372"/>
      <c r="Z25" s="375"/>
      <c r="AA25" s="372"/>
      <c r="AB25" s="372"/>
      <c r="AC25" s="375"/>
      <c r="AD25" s="378"/>
      <c r="AE25" s="379"/>
      <c r="AF25" s="380"/>
      <c r="AG25" s="371"/>
      <c r="AH25" s="379"/>
      <c r="AI25" s="371"/>
      <c r="AJ25" s="381"/>
      <c r="AK25" s="382"/>
      <c r="AL25" s="380">
        <v>0</v>
      </c>
      <c r="AM25" s="383"/>
      <c r="AN25" s="380"/>
      <c r="AO25" s="372"/>
      <c r="AP25" s="380"/>
      <c r="AQ25" s="381"/>
      <c r="AR25" s="381"/>
      <c r="AS25" s="380">
        <v>0</v>
      </c>
      <c r="AT25" s="611"/>
      <c r="AU25" s="373">
        <v>0</v>
      </c>
      <c r="AV25" s="373">
        <v>0</v>
      </c>
      <c r="AW25" s="373">
        <v>0</v>
      </c>
    </row>
    <row r="26" spans="1:49" ht="16.149999999999999" customHeight="1" x14ac:dyDescent="0.2">
      <c r="A26" s="656">
        <v>20</v>
      </c>
      <c r="B26" s="384" t="s">
        <v>26</v>
      </c>
      <c r="C26" s="385"/>
      <c r="D26" s="386"/>
      <c r="E26" s="387"/>
      <c r="F26" s="388"/>
      <c r="G26" s="386"/>
      <c r="H26" s="387"/>
      <c r="I26" s="388"/>
      <c r="J26" s="386"/>
      <c r="K26" s="387"/>
      <c r="L26" s="388"/>
      <c r="M26" s="386"/>
      <c r="N26" s="387"/>
      <c r="O26" s="388"/>
      <c r="P26" s="386"/>
      <c r="Q26" s="387"/>
      <c r="R26" s="389">
        <v>0</v>
      </c>
      <c r="S26" s="386"/>
      <c r="T26" s="386"/>
      <c r="U26" s="390"/>
      <c r="V26" s="389"/>
      <c r="W26" s="387"/>
      <c r="X26" s="389"/>
      <c r="Y26" s="386"/>
      <c r="Z26" s="389"/>
      <c r="AA26" s="392"/>
      <c r="AB26" s="386"/>
      <c r="AC26" s="393"/>
      <c r="AD26" s="393"/>
      <c r="AE26" s="394"/>
      <c r="AF26" s="395"/>
      <c r="AG26" s="385"/>
      <c r="AH26" s="394"/>
      <c r="AI26" s="385"/>
      <c r="AJ26" s="396"/>
      <c r="AK26" s="397"/>
      <c r="AL26" s="395">
        <v>0</v>
      </c>
      <c r="AM26" s="398"/>
      <c r="AN26" s="395"/>
      <c r="AO26" s="386"/>
      <c r="AP26" s="395"/>
      <c r="AQ26" s="396"/>
      <c r="AR26" s="396"/>
      <c r="AS26" s="395">
        <v>0</v>
      </c>
      <c r="AT26" s="611"/>
      <c r="AU26" s="387">
        <v>0</v>
      </c>
      <c r="AV26" s="387">
        <v>0</v>
      </c>
      <c r="AW26" s="387">
        <v>0</v>
      </c>
    </row>
    <row r="27" spans="1:49" ht="16.149999999999999" customHeight="1" x14ac:dyDescent="0.2">
      <c r="A27" s="646">
        <v>21</v>
      </c>
      <c r="B27" s="352" t="s">
        <v>27</v>
      </c>
      <c r="C27" s="353"/>
      <c r="D27" s="354"/>
      <c r="E27" s="355"/>
      <c r="F27" s="356"/>
      <c r="G27" s="354"/>
      <c r="H27" s="355"/>
      <c r="I27" s="356"/>
      <c r="J27" s="354"/>
      <c r="K27" s="355"/>
      <c r="L27" s="356"/>
      <c r="M27" s="354"/>
      <c r="N27" s="355"/>
      <c r="O27" s="356"/>
      <c r="P27" s="354"/>
      <c r="Q27" s="355"/>
      <c r="R27" s="357">
        <v>0</v>
      </c>
      <c r="S27" s="354"/>
      <c r="T27" s="354"/>
      <c r="U27" s="358"/>
      <c r="V27" s="357"/>
      <c r="W27" s="355"/>
      <c r="X27" s="357"/>
      <c r="Y27" s="354"/>
      <c r="Z27" s="357"/>
      <c r="AA27" s="354"/>
      <c r="AB27" s="354"/>
      <c r="AC27" s="357"/>
      <c r="AD27" s="359"/>
      <c r="AE27" s="360"/>
      <c r="AF27" s="361"/>
      <c r="AG27" s="353"/>
      <c r="AH27" s="360"/>
      <c r="AI27" s="353"/>
      <c r="AJ27" s="362"/>
      <c r="AK27" s="363"/>
      <c r="AL27" s="361">
        <v>0</v>
      </c>
      <c r="AM27" s="364"/>
      <c r="AN27" s="361"/>
      <c r="AO27" s="354"/>
      <c r="AP27" s="361"/>
      <c r="AQ27" s="362"/>
      <c r="AR27" s="362"/>
      <c r="AS27" s="361">
        <v>0</v>
      </c>
      <c r="AT27" s="611"/>
      <c r="AU27" s="355">
        <v>0</v>
      </c>
      <c r="AV27" s="355">
        <v>0</v>
      </c>
      <c r="AW27" s="355">
        <v>0</v>
      </c>
    </row>
    <row r="28" spans="1:49" ht="16.149999999999999" customHeight="1" x14ac:dyDescent="0.2">
      <c r="A28" s="651">
        <v>22</v>
      </c>
      <c r="B28" s="370" t="s">
        <v>28</v>
      </c>
      <c r="C28" s="371"/>
      <c r="D28" s="372"/>
      <c r="E28" s="373"/>
      <c r="F28" s="374"/>
      <c r="G28" s="372"/>
      <c r="H28" s="373"/>
      <c r="I28" s="374"/>
      <c r="J28" s="372"/>
      <c r="K28" s="373"/>
      <c r="L28" s="374"/>
      <c r="M28" s="372"/>
      <c r="N28" s="373"/>
      <c r="O28" s="374"/>
      <c r="P28" s="372"/>
      <c r="Q28" s="373"/>
      <c r="R28" s="375">
        <v>0</v>
      </c>
      <c r="S28" s="372"/>
      <c r="T28" s="372"/>
      <c r="U28" s="376"/>
      <c r="V28" s="375"/>
      <c r="W28" s="373"/>
      <c r="X28" s="375"/>
      <c r="Y28" s="372"/>
      <c r="Z28" s="375"/>
      <c r="AA28" s="372"/>
      <c r="AB28" s="372"/>
      <c r="AC28" s="375"/>
      <c r="AD28" s="378"/>
      <c r="AE28" s="379"/>
      <c r="AF28" s="380"/>
      <c r="AG28" s="371"/>
      <c r="AH28" s="379"/>
      <c r="AI28" s="371"/>
      <c r="AJ28" s="381"/>
      <c r="AK28" s="382"/>
      <c r="AL28" s="380">
        <v>0</v>
      </c>
      <c r="AM28" s="383"/>
      <c r="AN28" s="380"/>
      <c r="AO28" s="372"/>
      <c r="AP28" s="380"/>
      <c r="AQ28" s="381"/>
      <c r="AR28" s="381"/>
      <c r="AS28" s="380">
        <v>0</v>
      </c>
      <c r="AT28" s="611"/>
      <c r="AU28" s="373">
        <v>0</v>
      </c>
      <c r="AV28" s="373">
        <v>0</v>
      </c>
      <c r="AW28" s="373">
        <v>0</v>
      </c>
    </row>
    <row r="29" spans="1:49" ht="16.149999999999999" customHeight="1" x14ac:dyDescent="0.2">
      <c r="A29" s="651">
        <v>23</v>
      </c>
      <c r="B29" s="370" t="s">
        <v>29</v>
      </c>
      <c r="C29" s="371"/>
      <c r="D29" s="372"/>
      <c r="E29" s="373"/>
      <c r="F29" s="374"/>
      <c r="G29" s="372"/>
      <c r="H29" s="373"/>
      <c r="I29" s="374"/>
      <c r="J29" s="372"/>
      <c r="K29" s="373"/>
      <c r="L29" s="374"/>
      <c r="M29" s="372"/>
      <c r="N29" s="373"/>
      <c r="O29" s="374"/>
      <c r="P29" s="372"/>
      <c r="Q29" s="373"/>
      <c r="R29" s="375">
        <v>0</v>
      </c>
      <c r="S29" s="372"/>
      <c r="T29" s="372"/>
      <c r="U29" s="376"/>
      <c r="V29" s="375"/>
      <c r="W29" s="373"/>
      <c r="X29" s="375"/>
      <c r="Y29" s="372"/>
      <c r="Z29" s="375"/>
      <c r="AA29" s="372"/>
      <c r="AB29" s="372"/>
      <c r="AC29" s="375"/>
      <c r="AD29" s="378"/>
      <c r="AE29" s="379"/>
      <c r="AF29" s="380"/>
      <c r="AG29" s="371"/>
      <c r="AH29" s="379"/>
      <c r="AI29" s="371"/>
      <c r="AJ29" s="381"/>
      <c r="AK29" s="382"/>
      <c r="AL29" s="380">
        <v>0</v>
      </c>
      <c r="AM29" s="383"/>
      <c r="AN29" s="380"/>
      <c r="AO29" s="372"/>
      <c r="AP29" s="380"/>
      <c r="AQ29" s="381"/>
      <c r="AR29" s="381"/>
      <c r="AS29" s="380">
        <v>0</v>
      </c>
      <c r="AT29" s="611"/>
      <c r="AU29" s="373">
        <v>0</v>
      </c>
      <c r="AV29" s="373">
        <v>0</v>
      </c>
      <c r="AW29" s="373">
        <v>0</v>
      </c>
    </row>
    <row r="30" spans="1:49" ht="16.149999999999999" customHeight="1" x14ac:dyDescent="0.2">
      <c r="A30" s="651">
        <v>24</v>
      </c>
      <c r="B30" s="370" t="s">
        <v>30</v>
      </c>
      <c r="C30" s="371"/>
      <c r="D30" s="372"/>
      <c r="E30" s="373"/>
      <c r="F30" s="374"/>
      <c r="G30" s="372"/>
      <c r="H30" s="373"/>
      <c r="I30" s="374"/>
      <c r="J30" s="372"/>
      <c r="K30" s="373"/>
      <c r="L30" s="374"/>
      <c r="M30" s="372"/>
      <c r="N30" s="373"/>
      <c r="O30" s="374"/>
      <c r="P30" s="372"/>
      <c r="Q30" s="373"/>
      <c r="R30" s="375">
        <v>0</v>
      </c>
      <c r="S30" s="372"/>
      <c r="T30" s="372"/>
      <c r="U30" s="376"/>
      <c r="V30" s="375"/>
      <c r="W30" s="373"/>
      <c r="X30" s="375"/>
      <c r="Y30" s="372"/>
      <c r="Z30" s="375"/>
      <c r="AA30" s="372"/>
      <c r="AB30" s="372"/>
      <c r="AC30" s="375"/>
      <c r="AD30" s="378"/>
      <c r="AE30" s="379"/>
      <c r="AF30" s="380"/>
      <c r="AG30" s="371"/>
      <c r="AH30" s="379"/>
      <c r="AI30" s="371"/>
      <c r="AJ30" s="381"/>
      <c r="AK30" s="382"/>
      <c r="AL30" s="380">
        <v>0</v>
      </c>
      <c r="AM30" s="383"/>
      <c r="AN30" s="380"/>
      <c r="AO30" s="372"/>
      <c r="AP30" s="380"/>
      <c r="AQ30" s="381"/>
      <c r="AR30" s="381"/>
      <c r="AS30" s="380">
        <v>0</v>
      </c>
      <c r="AT30" s="611"/>
      <c r="AU30" s="373">
        <v>0</v>
      </c>
      <c r="AV30" s="373">
        <v>0</v>
      </c>
      <c r="AW30" s="373">
        <v>0</v>
      </c>
    </row>
    <row r="31" spans="1:49" ht="16.149999999999999" customHeight="1" x14ac:dyDescent="0.2">
      <c r="A31" s="656">
        <v>25</v>
      </c>
      <c r="B31" s="384" t="s">
        <v>31</v>
      </c>
      <c r="C31" s="385"/>
      <c r="D31" s="386"/>
      <c r="E31" s="387"/>
      <c r="F31" s="388"/>
      <c r="G31" s="386"/>
      <c r="H31" s="387"/>
      <c r="I31" s="388"/>
      <c r="J31" s="386"/>
      <c r="K31" s="387"/>
      <c r="L31" s="388"/>
      <c r="M31" s="386"/>
      <c r="N31" s="387"/>
      <c r="O31" s="388"/>
      <c r="P31" s="386"/>
      <c r="Q31" s="387"/>
      <c r="R31" s="389">
        <v>0</v>
      </c>
      <c r="S31" s="386"/>
      <c r="T31" s="386"/>
      <c r="U31" s="390"/>
      <c r="V31" s="389"/>
      <c r="W31" s="387"/>
      <c r="X31" s="389"/>
      <c r="Y31" s="386"/>
      <c r="Z31" s="389"/>
      <c r="AA31" s="392"/>
      <c r="AB31" s="386"/>
      <c r="AC31" s="393"/>
      <c r="AD31" s="393"/>
      <c r="AE31" s="394"/>
      <c r="AF31" s="395"/>
      <c r="AG31" s="385"/>
      <c r="AH31" s="394"/>
      <c r="AI31" s="385"/>
      <c r="AJ31" s="396"/>
      <c r="AK31" s="397"/>
      <c r="AL31" s="395">
        <v>0</v>
      </c>
      <c r="AM31" s="398"/>
      <c r="AN31" s="395"/>
      <c r="AO31" s="386"/>
      <c r="AP31" s="395"/>
      <c r="AQ31" s="396"/>
      <c r="AR31" s="396"/>
      <c r="AS31" s="395">
        <v>0</v>
      </c>
      <c r="AT31" s="611"/>
      <c r="AU31" s="387">
        <v>0</v>
      </c>
      <c r="AV31" s="387">
        <v>0</v>
      </c>
      <c r="AW31" s="387">
        <v>0</v>
      </c>
    </row>
    <row r="32" spans="1:49" ht="16.149999999999999" customHeight="1" x14ac:dyDescent="0.2">
      <c r="A32" s="646">
        <v>26</v>
      </c>
      <c r="B32" s="352" t="s">
        <v>32</v>
      </c>
      <c r="C32" s="353"/>
      <c r="D32" s="354"/>
      <c r="E32" s="355"/>
      <c r="F32" s="356"/>
      <c r="G32" s="354"/>
      <c r="H32" s="355"/>
      <c r="I32" s="356"/>
      <c r="J32" s="354"/>
      <c r="K32" s="355"/>
      <c r="L32" s="356"/>
      <c r="M32" s="354"/>
      <c r="N32" s="355"/>
      <c r="O32" s="356"/>
      <c r="P32" s="354"/>
      <c r="Q32" s="355"/>
      <c r="R32" s="357">
        <v>0</v>
      </c>
      <c r="S32" s="354"/>
      <c r="T32" s="354"/>
      <c r="U32" s="358"/>
      <c r="V32" s="357"/>
      <c r="W32" s="355"/>
      <c r="X32" s="357"/>
      <c r="Y32" s="354"/>
      <c r="Z32" s="357"/>
      <c r="AA32" s="354"/>
      <c r="AB32" s="354"/>
      <c r="AC32" s="357"/>
      <c r="AD32" s="359"/>
      <c r="AE32" s="360"/>
      <c r="AF32" s="361"/>
      <c r="AG32" s="353"/>
      <c r="AH32" s="360"/>
      <c r="AI32" s="353"/>
      <c r="AJ32" s="362"/>
      <c r="AK32" s="363"/>
      <c r="AL32" s="361">
        <v>4786699</v>
      </c>
      <c r="AM32" s="364"/>
      <c r="AN32" s="361"/>
      <c r="AO32" s="354"/>
      <c r="AP32" s="361"/>
      <c r="AQ32" s="362"/>
      <c r="AR32" s="362"/>
      <c r="AS32" s="361">
        <v>419912</v>
      </c>
      <c r="AT32" s="611"/>
      <c r="AU32" s="355">
        <v>10144</v>
      </c>
      <c r="AV32" s="355">
        <v>11967</v>
      </c>
      <c r="AW32" s="355">
        <v>1823</v>
      </c>
    </row>
    <row r="33" spans="1:49" ht="16.149999999999999" customHeight="1" x14ac:dyDescent="0.2">
      <c r="A33" s="651">
        <v>27</v>
      </c>
      <c r="B33" s="370" t="s">
        <v>33</v>
      </c>
      <c r="C33" s="371"/>
      <c r="D33" s="372"/>
      <c r="E33" s="373"/>
      <c r="F33" s="374"/>
      <c r="G33" s="372"/>
      <c r="H33" s="373"/>
      <c r="I33" s="374"/>
      <c r="J33" s="372"/>
      <c r="K33" s="373"/>
      <c r="L33" s="374"/>
      <c r="M33" s="372"/>
      <c r="N33" s="373"/>
      <c r="O33" s="374"/>
      <c r="P33" s="372"/>
      <c r="Q33" s="373"/>
      <c r="R33" s="375">
        <v>0</v>
      </c>
      <c r="S33" s="372"/>
      <c r="T33" s="372"/>
      <c r="U33" s="376"/>
      <c r="V33" s="375"/>
      <c r="W33" s="373"/>
      <c r="X33" s="375"/>
      <c r="Y33" s="372"/>
      <c r="Z33" s="375"/>
      <c r="AA33" s="372"/>
      <c r="AB33" s="372"/>
      <c r="AC33" s="375"/>
      <c r="AD33" s="378"/>
      <c r="AE33" s="379"/>
      <c r="AF33" s="380"/>
      <c r="AG33" s="371"/>
      <c r="AH33" s="379"/>
      <c r="AI33" s="371"/>
      <c r="AJ33" s="381"/>
      <c r="AK33" s="382"/>
      <c r="AL33" s="380">
        <v>0</v>
      </c>
      <c r="AM33" s="383"/>
      <c r="AN33" s="380"/>
      <c r="AO33" s="372"/>
      <c r="AP33" s="380"/>
      <c r="AQ33" s="381"/>
      <c r="AR33" s="381"/>
      <c r="AS33" s="380">
        <v>0</v>
      </c>
      <c r="AT33" s="611"/>
      <c r="AU33" s="373">
        <v>0</v>
      </c>
      <c r="AV33" s="373">
        <v>0</v>
      </c>
      <c r="AW33" s="373">
        <v>0</v>
      </c>
    </row>
    <row r="34" spans="1:49" ht="16.149999999999999" customHeight="1" x14ac:dyDescent="0.2">
      <c r="A34" s="651">
        <v>28</v>
      </c>
      <c r="B34" s="370" t="s">
        <v>34</v>
      </c>
      <c r="C34" s="371"/>
      <c r="D34" s="372"/>
      <c r="E34" s="373"/>
      <c r="F34" s="374"/>
      <c r="G34" s="372"/>
      <c r="H34" s="373"/>
      <c r="I34" s="374"/>
      <c r="J34" s="372"/>
      <c r="K34" s="373"/>
      <c r="L34" s="374"/>
      <c r="M34" s="372"/>
      <c r="N34" s="373"/>
      <c r="O34" s="374"/>
      <c r="P34" s="372"/>
      <c r="Q34" s="373"/>
      <c r="R34" s="375">
        <v>0</v>
      </c>
      <c r="S34" s="372"/>
      <c r="T34" s="372"/>
      <c r="U34" s="376"/>
      <c r="V34" s="375"/>
      <c r="W34" s="373"/>
      <c r="X34" s="375"/>
      <c r="Y34" s="372"/>
      <c r="Z34" s="375"/>
      <c r="AA34" s="372"/>
      <c r="AB34" s="372"/>
      <c r="AC34" s="375"/>
      <c r="AD34" s="378"/>
      <c r="AE34" s="379"/>
      <c r="AF34" s="380"/>
      <c r="AG34" s="371"/>
      <c r="AH34" s="379"/>
      <c r="AI34" s="371"/>
      <c r="AJ34" s="381"/>
      <c r="AK34" s="382"/>
      <c r="AL34" s="380">
        <v>0</v>
      </c>
      <c r="AM34" s="383"/>
      <c r="AN34" s="380"/>
      <c r="AO34" s="372"/>
      <c r="AP34" s="380"/>
      <c r="AQ34" s="381"/>
      <c r="AR34" s="381"/>
      <c r="AS34" s="380">
        <v>0</v>
      </c>
      <c r="AT34" s="611"/>
      <c r="AU34" s="373">
        <v>0</v>
      </c>
      <c r="AV34" s="373">
        <v>0</v>
      </c>
      <c r="AW34" s="373">
        <v>0</v>
      </c>
    </row>
    <row r="35" spans="1:49" ht="16.149999999999999" customHeight="1" x14ac:dyDescent="0.2">
      <c r="A35" s="651">
        <v>29</v>
      </c>
      <c r="B35" s="370" t="s">
        <v>35</v>
      </c>
      <c r="C35" s="371"/>
      <c r="D35" s="372"/>
      <c r="E35" s="373"/>
      <c r="F35" s="374"/>
      <c r="G35" s="372"/>
      <c r="H35" s="373"/>
      <c r="I35" s="374"/>
      <c r="J35" s="372"/>
      <c r="K35" s="373"/>
      <c r="L35" s="374"/>
      <c r="M35" s="372"/>
      <c r="N35" s="373"/>
      <c r="O35" s="374"/>
      <c r="P35" s="372"/>
      <c r="Q35" s="373"/>
      <c r="R35" s="375">
        <v>0</v>
      </c>
      <c r="S35" s="372"/>
      <c r="T35" s="372"/>
      <c r="U35" s="376"/>
      <c r="V35" s="375"/>
      <c r="W35" s="373"/>
      <c r="X35" s="375"/>
      <c r="Y35" s="372"/>
      <c r="Z35" s="375"/>
      <c r="AA35" s="372"/>
      <c r="AB35" s="372"/>
      <c r="AC35" s="375"/>
      <c r="AD35" s="378"/>
      <c r="AE35" s="379"/>
      <c r="AF35" s="380"/>
      <c r="AG35" s="371"/>
      <c r="AH35" s="379"/>
      <c r="AI35" s="371"/>
      <c r="AJ35" s="381"/>
      <c r="AK35" s="382"/>
      <c r="AL35" s="380">
        <v>0</v>
      </c>
      <c r="AM35" s="383"/>
      <c r="AN35" s="380"/>
      <c r="AO35" s="372"/>
      <c r="AP35" s="380"/>
      <c r="AQ35" s="381"/>
      <c r="AR35" s="381"/>
      <c r="AS35" s="380">
        <v>0</v>
      </c>
      <c r="AT35" s="611"/>
      <c r="AU35" s="373">
        <v>0</v>
      </c>
      <c r="AV35" s="373">
        <v>0</v>
      </c>
      <c r="AW35" s="373">
        <v>0</v>
      </c>
    </row>
    <row r="36" spans="1:49" ht="16.149999999999999" customHeight="1" x14ac:dyDescent="0.2">
      <c r="A36" s="656">
        <v>30</v>
      </c>
      <c r="B36" s="384" t="s">
        <v>36</v>
      </c>
      <c r="C36" s="385"/>
      <c r="D36" s="386"/>
      <c r="E36" s="387"/>
      <c r="F36" s="388"/>
      <c r="G36" s="386"/>
      <c r="H36" s="387"/>
      <c r="I36" s="388"/>
      <c r="J36" s="386"/>
      <c r="K36" s="387"/>
      <c r="L36" s="388"/>
      <c r="M36" s="386"/>
      <c r="N36" s="387"/>
      <c r="O36" s="388"/>
      <c r="P36" s="386"/>
      <c r="Q36" s="387"/>
      <c r="R36" s="389">
        <v>0</v>
      </c>
      <c r="S36" s="386"/>
      <c r="T36" s="386"/>
      <c r="U36" s="390"/>
      <c r="V36" s="389"/>
      <c r="W36" s="387"/>
      <c r="X36" s="389"/>
      <c r="Y36" s="386"/>
      <c r="Z36" s="389"/>
      <c r="AA36" s="392"/>
      <c r="AB36" s="386"/>
      <c r="AC36" s="393"/>
      <c r="AD36" s="393"/>
      <c r="AE36" s="394"/>
      <c r="AF36" s="395"/>
      <c r="AG36" s="385"/>
      <c r="AH36" s="394"/>
      <c r="AI36" s="385"/>
      <c r="AJ36" s="396"/>
      <c r="AK36" s="397"/>
      <c r="AL36" s="395">
        <v>0</v>
      </c>
      <c r="AM36" s="398"/>
      <c r="AN36" s="395"/>
      <c r="AO36" s="386"/>
      <c r="AP36" s="395"/>
      <c r="AQ36" s="396"/>
      <c r="AR36" s="396"/>
      <c r="AS36" s="395">
        <v>0</v>
      </c>
      <c r="AT36" s="611"/>
      <c r="AU36" s="387">
        <v>0</v>
      </c>
      <c r="AV36" s="387">
        <v>0</v>
      </c>
      <c r="AW36" s="387">
        <v>0</v>
      </c>
    </row>
    <row r="37" spans="1:49" ht="16.149999999999999" customHeight="1" x14ac:dyDescent="0.2">
      <c r="A37" s="646">
        <v>31</v>
      </c>
      <c r="B37" s="352" t="s">
        <v>37</v>
      </c>
      <c r="C37" s="353"/>
      <c r="D37" s="354"/>
      <c r="E37" s="355"/>
      <c r="F37" s="356"/>
      <c r="G37" s="354"/>
      <c r="H37" s="355"/>
      <c r="I37" s="356"/>
      <c r="J37" s="354"/>
      <c r="K37" s="355"/>
      <c r="L37" s="356"/>
      <c r="M37" s="354"/>
      <c r="N37" s="355"/>
      <c r="O37" s="356"/>
      <c r="P37" s="354"/>
      <c r="Q37" s="355"/>
      <c r="R37" s="357">
        <v>0</v>
      </c>
      <c r="S37" s="354"/>
      <c r="T37" s="354"/>
      <c r="U37" s="358"/>
      <c r="V37" s="357"/>
      <c r="W37" s="355"/>
      <c r="X37" s="357"/>
      <c r="Y37" s="354"/>
      <c r="Z37" s="357"/>
      <c r="AA37" s="354"/>
      <c r="AB37" s="354"/>
      <c r="AC37" s="357"/>
      <c r="AD37" s="359"/>
      <c r="AE37" s="360"/>
      <c r="AF37" s="361"/>
      <c r="AG37" s="353"/>
      <c r="AH37" s="360"/>
      <c r="AI37" s="353"/>
      <c r="AJ37" s="362"/>
      <c r="AK37" s="363"/>
      <c r="AL37" s="361">
        <v>0</v>
      </c>
      <c r="AM37" s="364"/>
      <c r="AN37" s="361"/>
      <c r="AO37" s="354"/>
      <c r="AP37" s="361"/>
      <c r="AQ37" s="362"/>
      <c r="AR37" s="362"/>
      <c r="AS37" s="361">
        <v>0</v>
      </c>
      <c r="AT37" s="611"/>
      <c r="AU37" s="355">
        <v>0</v>
      </c>
      <c r="AV37" s="355">
        <v>0</v>
      </c>
      <c r="AW37" s="355">
        <v>0</v>
      </c>
    </row>
    <row r="38" spans="1:49" ht="16.149999999999999" customHeight="1" x14ac:dyDescent="0.2">
      <c r="A38" s="651">
        <v>32</v>
      </c>
      <c r="B38" s="370" t="s">
        <v>38</v>
      </c>
      <c r="C38" s="371"/>
      <c r="D38" s="372"/>
      <c r="E38" s="373"/>
      <c r="F38" s="374"/>
      <c r="G38" s="372"/>
      <c r="H38" s="373"/>
      <c r="I38" s="374"/>
      <c r="J38" s="372"/>
      <c r="K38" s="373"/>
      <c r="L38" s="374"/>
      <c r="M38" s="372"/>
      <c r="N38" s="373"/>
      <c r="O38" s="374"/>
      <c r="P38" s="372"/>
      <c r="Q38" s="373"/>
      <c r="R38" s="375">
        <v>0</v>
      </c>
      <c r="S38" s="372"/>
      <c r="T38" s="372"/>
      <c r="U38" s="376"/>
      <c r="V38" s="375"/>
      <c r="W38" s="373"/>
      <c r="X38" s="375"/>
      <c r="Y38" s="372"/>
      <c r="Z38" s="375"/>
      <c r="AA38" s="372"/>
      <c r="AB38" s="372"/>
      <c r="AC38" s="375"/>
      <c r="AD38" s="378"/>
      <c r="AE38" s="379"/>
      <c r="AF38" s="380"/>
      <c r="AG38" s="371"/>
      <c r="AH38" s="379"/>
      <c r="AI38" s="371"/>
      <c r="AJ38" s="381"/>
      <c r="AK38" s="382"/>
      <c r="AL38" s="380">
        <v>0</v>
      </c>
      <c r="AM38" s="383"/>
      <c r="AN38" s="380"/>
      <c r="AO38" s="372"/>
      <c r="AP38" s="380"/>
      <c r="AQ38" s="381"/>
      <c r="AR38" s="381"/>
      <c r="AS38" s="380">
        <v>0</v>
      </c>
      <c r="AT38" s="611"/>
      <c r="AU38" s="373">
        <v>0</v>
      </c>
      <c r="AV38" s="373">
        <v>0</v>
      </c>
      <c r="AW38" s="373">
        <v>0</v>
      </c>
    </row>
    <row r="39" spans="1:49" ht="16.149999999999999" customHeight="1" x14ac:dyDescent="0.2">
      <c r="A39" s="651">
        <v>33</v>
      </c>
      <c r="B39" s="370" t="s">
        <v>39</v>
      </c>
      <c r="C39" s="371"/>
      <c r="D39" s="372"/>
      <c r="E39" s="373"/>
      <c r="F39" s="374"/>
      <c r="G39" s="372"/>
      <c r="H39" s="373"/>
      <c r="I39" s="374"/>
      <c r="J39" s="372"/>
      <c r="K39" s="373"/>
      <c r="L39" s="374"/>
      <c r="M39" s="372"/>
      <c r="N39" s="373"/>
      <c r="O39" s="374"/>
      <c r="P39" s="372"/>
      <c r="Q39" s="373"/>
      <c r="R39" s="375">
        <v>0</v>
      </c>
      <c r="S39" s="372"/>
      <c r="T39" s="372"/>
      <c r="U39" s="376"/>
      <c r="V39" s="375"/>
      <c r="W39" s="373"/>
      <c r="X39" s="375"/>
      <c r="Y39" s="372"/>
      <c r="Z39" s="375"/>
      <c r="AA39" s="372"/>
      <c r="AB39" s="372"/>
      <c r="AC39" s="375"/>
      <c r="AD39" s="378"/>
      <c r="AE39" s="379"/>
      <c r="AF39" s="380"/>
      <c r="AG39" s="371"/>
      <c r="AH39" s="379"/>
      <c r="AI39" s="371"/>
      <c r="AJ39" s="381"/>
      <c r="AK39" s="382"/>
      <c r="AL39" s="380">
        <v>0</v>
      </c>
      <c r="AM39" s="383"/>
      <c r="AN39" s="380"/>
      <c r="AO39" s="372"/>
      <c r="AP39" s="380"/>
      <c r="AQ39" s="381"/>
      <c r="AR39" s="381"/>
      <c r="AS39" s="380">
        <v>0</v>
      </c>
      <c r="AT39" s="611"/>
      <c r="AU39" s="373">
        <v>0</v>
      </c>
      <c r="AV39" s="373">
        <v>0</v>
      </c>
      <c r="AW39" s="373">
        <v>0</v>
      </c>
    </row>
    <row r="40" spans="1:49" ht="16.149999999999999" customHeight="1" x14ac:dyDescent="0.2">
      <c r="A40" s="651">
        <v>34</v>
      </c>
      <c r="B40" s="370" t="s">
        <v>40</v>
      </c>
      <c r="C40" s="371"/>
      <c r="D40" s="372"/>
      <c r="E40" s="373"/>
      <c r="F40" s="374"/>
      <c r="G40" s="372"/>
      <c r="H40" s="373"/>
      <c r="I40" s="374"/>
      <c r="J40" s="372"/>
      <c r="K40" s="373"/>
      <c r="L40" s="374"/>
      <c r="M40" s="372"/>
      <c r="N40" s="373"/>
      <c r="O40" s="374"/>
      <c r="P40" s="372"/>
      <c r="Q40" s="373"/>
      <c r="R40" s="375">
        <v>0</v>
      </c>
      <c r="S40" s="372"/>
      <c r="T40" s="372"/>
      <c r="U40" s="376"/>
      <c r="V40" s="375"/>
      <c r="W40" s="373"/>
      <c r="X40" s="375"/>
      <c r="Y40" s="372"/>
      <c r="Z40" s="375"/>
      <c r="AA40" s="372"/>
      <c r="AB40" s="372"/>
      <c r="AC40" s="375"/>
      <c r="AD40" s="378"/>
      <c r="AE40" s="379"/>
      <c r="AF40" s="380"/>
      <c r="AG40" s="371"/>
      <c r="AH40" s="379"/>
      <c r="AI40" s="371"/>
      <c r="AJ40" s="381"/>
      <c r="AK40" s="382"/>
      <c r="AL40" s="380">
        <v>0</v>
      </c>
      <c r="AM40" s="383"/>
      <c r="AN40" s="380"/>
      <c r="AO40" s="372"/>
      <c r="AP40" s="380"/>
      <c r="AQ40" s="381"/>
      <c r="AR40" s="381"/>
      <c r="AS40" s="380">
        <v>0</v>
      </c>
      <c r="AT40" s="611"/>
      <c r="AU40" s="373">
        <v>0</v>
      </c>
      <c r="AV40" s="373">
        <v>0</v>
      </c>
      <c r="AW40" s="373">
        <v>0</v>
      </c>
    </row>
    <row r="41" spans="1:49" ht="16.149999999999999" customHeight="1" x14ac:dyDescent="0.2">
      <c r="A41" s="656">
        <v>35</v>
      </c>
      <c r="B41" s="384" t="s">
        <v>41</v>
      </c>
      <c r="C41" s="385"/>
      <c r="D41" s="386"/>
      <c r="E41" s="387"/>
      <c r="F41" s="388"/>
      <c r="G41" s="386"/>
      <c r="H41" s="387"/>
      <c r="I41" s="388"/>
      <c r="J41" s="386"/>
      <c r="K41" s="387"/>
      <c r="L41" s="388"/>
      <c r="M41" s="386"/>
      <c r="N41" s="387"/>
      <c r="O41" s="388"/>
      <c r="P41" s="386"/>
      <c r="Q41" s="387"/>
      <c r="R41" s="389">
        <v>0</v>
      </c>
      <c r="S41" s="386"/>
      <c r="T41" s="386"/>
      <c r="U41" s="390"/>
      <c r="V41" s="389"/>
      <c r="W41" s="387"/>
      <c r="X41" s="389"/>
      <c r="Y41" s="386"/>
      <c r="Z41" s="389"/>
      <c r="AA41" s="392"/>
      <c r="AB41" s="386"/>
      <c r="AC41" s="393"/>
      <c r="AD41" s="393"/>
      <c r="AE41" s="394"/>
      <c r="AF41" s="395"/>
      <c r="AG41" s="385"/>
      <c r="AH41" s="394"/>
      <c r="AI41" s="385"/>
      <c r="AJ41" s="396"/>
      <c r="AK41" s="397"/>
      <c r="AL41" s="395">
        <v>0</v>
      </c>
      <c r="AM41" s="398"/>
      <c r="AN41" s="395"/>
      <c r="AO41" s="386"/>
      <c r="AP41" s="395"/>
      <c r="AQ41" s="396"/>
      <c r="AR41" s="396"/>
      <c r="AS41" s="395">
        <v>0</v>
      </c>
      <c r="AT41" s="611"/>
      <c r="AU41" s="387">
        <v>0</v>
      </c>
      <c r="AV41" s="387">
        <v>0</v>
      </c>
      <c r="AW41" s="387">
        <v>0</v>
      </c>
    </row>
    <row r="42" spans="1:49" ht="16.149999999999999" customHeight="1" x14ac:dyDescent="0.2">
      <c r="A42" s="646">
        <v>36</v>
      </c>
      <c r="B42" s="352" t="s">
        <v>42</v>
      </c>
      <c r="C42" s="353"/>
      <c r="D42" s="354"/>
      <c r="E42" s="355"/>
      <c r="F42" s="356"/>
      <c r="G42" s="354"/>
      <c r="H42" s="355"/>
      <c r="I42" s="356"/>
      <c r="J42" s="354"/>
      <c r="K42" s="355"/>
      <c r="L42" s="356"/>
      <c r="M42" s="354"/>
      <c r="N42" s="355"/>
      <c r="O42" s="356"/>
      <c r="P42" s="354"/>
      <c r="Q42" s="355"/>
      <c r="R42" s="357">
        <v>0</v>
      </c>
      <c r="S42" s="354"/>
      <c r="T42" s="354"/>
      <c r="U42" s="358"/>
      <c r="V42" s="357"/>
      <c r="W42" s="355"/>
      <c r="X42" s="357"/>
      <c r="Y42" s="354"/>
      <c r="Z42" s="357"/>
      <c r="AA42" s="354"/>
      <c r="AB42" s="354"/>
      <c r="AC42" s="357"/>
      <c r="AD42" s="359"/>
      <c r="AE42" s="360"/>
      <c r="AF42" s="361"/>
      <c r="AG42" s="353"/>
      <c r="AH42" s="360"/>
      <c r="AI42" s="353"/>
      <c r="AJ42" s="362"/>
      <c r="AK42" s="363"/>
      <c r="AL42" s="361">
        <v>329961</v>
      </c>
      <c r="AM42" s="364"/>
      <c r="AN42" s="361"/>
      <c r="AO42" s="354"/>
      <c r="AP42" s="361"/>
      <c r="AQ42" s="362"/>
      <c r="AR42" s="362"/>
      <c r="AS42" s="361">
        <v>27724</v>
      </c>
      <c r="AT42" s="611"/>
      <c r="AU42" s="355">
        <v>580</v>
      </c>
      <c r="AV42" s="355">
        <v>825</v>
      </c>
      <c r="AW42" s="355">
        <v>245</v>
      </c>
    </row>
    <row r="43" spans="1:49" ht="16.149999999999999" customHeight="1" x14ac:dyDescent="0.2">
      <c r="A43" s="651">
        <v>37</v>
      </c>
      <c r="B43" s="370" t="s">
        <v>43</v>
      </c>
      <c r="C43" s="371"/>
      <c r="D43" s="372"/>
      <c r="E43" s="373"/>
      <c r="F43" s="374"/>
      <c r="G43" s="372"/>
      <c r="H43" s="373"/>
      <c r="I43" s="374"/>
      <c r="J43" s="372"/>
      <c r="K43" s="373"/>
      <c r="L43" s="374"/>
      <c r="M43" s="372"/>
      <c r="N43" s="373"/>
      <c r="O43" s="374"/>
      <c r="P43" s="372"/>
      <c r="Q43" s="373"/>
      <c r="R43" s="375">
        <v>0</v>
      </c>
      <c r="S43" s="372"/>
      <c r="T43" s="372"/>
      <c r="U43" s="376"/>
      <c r="V43" s="375"/>
      <c r="W43" s="373"/>
      <c r="X43" s="375"/>
      <c r="Y43" s="372"/>
      <c r="Z43" s="375"/>
      <c r="AA43" s="372"/>
      <c r="AB43" s="372"/>
      <c r="AC43" s="375"/>
      <c r="AD43" s="378"/>
      <c r="AE43" s="379"/>
      <c r="AF43" s="380"/>
      <c r="AG43" s="371"/>
      <c r="AH43" s="379"/>
      <c r="AI43" s="371"/>
      <c r="AJ43" s="381"/>
      <c r="AK43" s="382"/>
      <c r="AL43" s="380">
        <v>0</v>
      </c>
      <c r="AM43" s="383"/>
      <c r="AN43" s="380"/>
      <c r="AO43" s="372"/>
      <c r="AP43" s="380"/>
      <c r="AQ43" s="381"/>
      <c r="AR43" s="381"/>
      <c r="AS43" s="380">
        <v>0</v>
      </c>
      <c r="AT43" s="611"/>
      <c r="AU43" s="373">
        <v>0</v>
      </c>
      <c r="AV43" s="373">
        <v>0</v>
      </c>
      <c r="AW43" s="373">
        <v>0</v>
      </c>
    </row>
    <row r="44" spans="1:49" ht="16.149999999999999" customHeight="1" x14ac:dyDescent="0.2">
      <c r="A44" s="651">
        <v>38</v>
      </c>
      <c r="B44" s="370" t="s">
        <v>44</v>
      </c>
      <c r="C44" s="371"/>
      <c r="D44" s="372"/>
      <c r="E44" s="373"/>
      <c r="F44" s="374"/>
      <c r="G44" s="372"/>
      <c r="H44" s="373"/>
      <c r="I44" s="374"/>
      <c r="J44" s="372"/>
      <c r="K44" s="373"/>
      <c r="L44" s="374"/>
      <c r="M44" s="372"/>
      <c r="N44" s="373"/>
      <c r="O44" s="374"/>
      <c r="P44" s="372"/>
      <c r="Q44" s="373"/>
      <c r="R44" s="375">
        <v>0</v>
      </c>
      <c r="S44" s="372"/>
      <c r="T44" s="372"/>
      <c r="U44" s="376"/>
      <c r="V44" s="375"/>
      <c r="W44" s="373"/>
      <c r="X44" s="375"/>
      <c r="Y44" s="372"/>
      <c r="Z44" s="375"/>
      <c r="AA44" s="372"/>
      <c r="AB44" s="372"/>
      <c r="AC44" s="375"/>
      <c r="AD44" s="378"/>
      <c r="AE44" s="379"/>
      <c r="AF44" s="380"/>
      <c r="AG44" s="371"/>
      <c r="AH44" s="379"/>
      <c r="AI44" s="371"/>
      <c r="AJ44" s="381"/>
      <c r="AK44" s="382"/>
      <c r="AL44" s="380">
        <v>107141</v>
      </c>
      <c r="AM44" s="383"/>
      <c r="AN44" s="380"/>
      <c r="AO44" s="372"/>
      <c r="AP44" s="380"/>
      <c r="AQ44" s="381"/>
      <c r="AR44" s="381"/>
      <c r="AS44" s="380">
        <v>7986</v>
      </c>
      <c r="AT44" s="611"/>
      <c r="AU44" s="373">
        <v>282</v>
      </c>
      <c r="AV44" s="373">
        <v>268</v>
      </c>
      <c r="AW44" s="373">
        <v>-14</v>
      </c>
    </row>
    <row r="45" spans="1:49" ht="16.149999999999999" customHeight="1" x14ac:dyDescent="0.2">
      <c r="A45" s="651">
        <v>39</v>
      </c>
      <c r="B45" s="370" t="s">
        <v>45</v>
      </c>
      <c r="C45" s="371"/>
      <c r="D45" s="372"/>
      <c r="E45" s="373"/>
      <c r="F45" s="374"/>
      <c r="G45" s="372"/>
      <c r="H45" s="373"/>
      <c r="I45" s="374"/>
      <c r="J45" s="372"/>
      <c r="K45" s="373"/>
      <c r="L45" s="374"/>
      <c r="M45" s="372"/>
      <c r="N45" s="373"/>
      <c r="O45" s="374"/>
      <c r="P45" s="372"/>
      <c r="Q45" s="373"/>
      <c r="R45" s="375">
        <v>0</v>
      </c>
      <c r="S45" s="372"/>
      <c r="T45" s="372"/>
      <c r="U45" s="376"/>
      <c r="V45" s="375"/>
      <c r="W45" s="373"/>
      <c r="X45" s="375"/>
      <c r="Y45" s="372"/>
      <c r="Z45" s="375"/>
      <c r="AA45" s="372"/>
      <c r="AB45" s="372"/>
      <c r="AC45" s="375"/>
      <c r="AD45" s="378"/>
      <c r="AE45" s="379"/>
      <c r="AF45" s="380"/>
      <c r="AG45" s="371"/>
      <c r="AH45" s="379"/>
      <c r="AI45" s="371"/>
      <c r="AJ45" s="381"/>
      <c r="AK45" s="382"/>
      <c r="AL45" s="380">
        <v>0</v>
      </c>
      <c r="AM45" s="383"/>
      <c r="AN45" s="380"/>
      <c r="AO45" s="372"/>
      <c r="AP45" s="380"/>
      <c r="AQ45" s="381"/>
      <c r="AR45" s="381"/>
      <c r="AS45" s="380">
        <v>0</v>
      </c>
      <c r="AT45" s="611"/>
      <c r="AU45" s="373">
        <v>0</v>
      </c>
      <c r="AV45" s="373">
        <v>0</v>
      </c>
      <c r="AW45" s="373">
        <v>0</v>
      </c>
    </row>
    <row r="46" spans="1:49" ht="16.149999999999999" customHeight="1" x14ac:dyDescent="0.2">
      <c r="A46" s="656">
        <v>40</v>
      </c>
      <c r="B46" s="384" t="s">
        <v>46</v>
      </c>
      <c r="C46" s="385"/>
      <c r="D46" s="386"/>
      <c r="E46" s="387"/>
      <c r="F46" s="388"/>
      <c r="G46" s="386"/>
      <c r="H46" s="387"/>
      <c r="I46" s="388"/>
      <c r="J46" s="386"/>
      <c r="K46" s="387"/>
      <c r="L46" s="388"/>
      <c r="M46" s="386"/>
      <c r="N46" s="387"/>
      <c r="O46" s="388"/>
      <c r="P46" s="386"/>
      <c r="Q46" s="387"/>
      <c r="R46" s="389">
        <v>0</v>
      </c>
      <c r="S46" s="386"/>
      <c r="T46" s="386"/>
      <c r="U46" s="390"/>
      <c r="V46" s="389"/>
      <c r="W46" s="387"/>
      <c r="X46" s="389"/>
      <c r="Y46" s="386"/>
      <c r="Z46" s="389"/>
      <c r="AA46" s="392"/>
      <c r="AB46" s="386"/>
      <c r="AC46" s="393"/>
      <c r="AD46" s="393"/>
      <c r="AE46" s="394"/>
      <c r="AF46" s="395"/>
      <c r="AG46" s="385"/>
      <c r="AH46" s="394"/>
      <c r="AI46" s="385"/>
      <c r="AJ46" s="396"/>
      <c r="AK46" s="397"/>
      <c r="AL46" s="395">
        <v>0</v>
      </c>
      <c r="AM46" s="398"/>
      <c r="AN46" s="395"/>
      <c r="AO46" s="386"/>
      <c r="AP46" s="395"/>
      <c r="AQ46" s="396"/>
      <c r="AR46" s="396"/>
      <c r="AS46" s="395">
        <v>0</v>
      </c>
      <c r="AT46" s="611"/>
      <c r="AU46" s="387">
        <v>0</v>
      </c>
      <c r="AV46" s="387">
        <v>0</v>
      </c>
      <c r="AW46" s="387">
        <v>0</v>
      </c>
    </row>
    <row r="47" spans="1:49" ht="16.149999999999999" customHeight="1" x14ac:dyDescent="0.2">
      <c r="A47" s="646">
        <v>41</v>
      </c>
      <c r="B47" s="352" t="s">
        <v>47</v>
      </c>
      <c r="C47" s="353"/>
      <c r="D47" s="354"/>
      <c r="E47" s="355"/>
      <c r="F47" s="356"/>
      <c r="G47" s="354"/>
      <c r="H47" s="355"/>
      <c r="I47" s="356"/>
      <c r="J47" s="354"/>
      <c r="K47" s="355"/>
      <c r="L47" s="356"/>
      <c r="M47" s="354"/>
      <c r="N47" s="355"/>
      <c r="O47" s="356"/>
      <c r="P47" s="354"/>
      <c r="Q47" s="355"/>
      <c r="R47" s="357">
        <v>0</v>
      </c>
      <c r="S47" s="354"/>
      <c r="T47" s="354"/>
      <c r="U47" s="358"/>
      <c r="V47" s="357"/>
      <c r="W47" s="355"/>
      <c r="X47" s="357"/>
      <c r="Y47" s="354"/>
      <c r="Z47" s="357"/>
      <c r="AA47" s="354"/>
      <c r="AB47" s="354"/>
      <c r="AC47" s="357"/>
      <c r="AD47" s="359"/>
      <c r="AE47" s="360"/>
      <c r="AF47" s="361"/>
      <c r="AG47" s="353"/>
      <c r="AH47" s="360"/>
      <c r="AI47" s="353"/>
      <c r="AJ47" s="362"/>
      <c r="AK47" s="363"/>
      <c r="AL47" s="361">
        <v>0</v>
      </c>
      <c r="AM47" s="364"/>
      <c r="AN47" s="361"/>
      <c r="AO47" s="354"/>
      <c r="AP47" s="361"/>
      <c r="AQ47" s="362"/>
      <c r="AR47" s="362"/>
      <c r="AS47" s="361">
        <v>0</v>
      </c>
      <c r="AT47" s="611"/>
      <c r="AU47" s="355">
        <v>0</v>
      </c>
      <c r="AV47" s="355">
        <v>0</v>
      </c>
      <c r="AW47" s="355">
        <v>0</v>
      </c>
    </row>
    <row r="48" spans="1:49" ht="16.149999999999999" customHeight="1" x14ac:dyDescent="0.2">
      <c r="A48" s="651">
        <v>42</v>
      </c>
      <c r="B48" s="370" t="s">
        <v>48</v>
      </c>
      <c r="C48" s="371"/>
      <c r="D48" s="372"/>
      <c r="E48" s="373"/>
      <c r="F48" s="374"/>
      <c r="G48" s="372"/>
      <c r="H48" s="373"/>
      <c r="I48" s="374"/>
      <c r="J48" s="372"/>
      <c r="K48" s="373"/>
      <c r="L48" s="374"/>
      <c r="M48" s="372"/>
      <c r="N48" s="373"/>
      <c r="O48" s="374"/>
      <c r="P48" s="372"/>
      <c r="Q48" s="373"/>
      <c r="R48" s="375">
        <v>0</v>
      </c>
      <c r="S48" s="372"/>
      <c r="T48" s="372"/>
      <c r="U48" s="376"/>
      <c r="V48" s="375"/>
      <c r="W48" s="373"/>
      <c r="X48" s="375"/>
      <c r="Y48" s="372"/>
      <c r="Z48" s="375"/>
      <c r="AA48" s="372"/>
      <c r="AB48" s="372"/>
      <c r="AC48" s="375"/>
      <c r="AD48" s="378"/>
      <c r="AE48" s="379"/>
      <c r="AF48" s="380"/>
      <c r="AG48" s="371"/>
      <c r="AH48" s="379"/>
      <c r="AI48" s="371"/>
      <c r="AJ48" s="381"/>
      <c r="AK48" s="382"/>
      <c r="AL48" s="380">
        <v>0</v>
      </c>
      <c r="AM48" s="383"/>
      <c r="AN48" s="380"/>
      <c r="AO48" s="372"/>
      <c r="AP48" s="380"/>
      <c r="AQ48" s="381"/>
      <c r="AR48" s="381"/>
      <c r="AS48" s="380">
        <v>0</v>
      </c>
      <c r="AT48" s="611"/>
      <c r="AU48" s="373">
        <v>0</v>
      </c>
      <c r="AV48" s="373">
        <v>0</v>
      </c>
      <c r="AW48" s="373">
        <v>0</v>
      </c>
    </row>
    <row r="49" spans="1:49" ht="16.149999999999999" customHeight="1" x14ac:dyDescent="0.2">
      <c r="A49" s="651">
        <v>43</v>
      </c>
      <c r="B49" s="370" t="s">
        <v>49</v>
      </c>
      <c r="C49" s="371"/>
      <c r="D49" s="372"/>
      <c r="E49" s="373"/>
      <c r="F49" s="374"/>
      <c r="G49" s="372"/>
      <c r="H49" s="373"/>
      <c r="I49" s="374"/>
      <c r="J49" s="372"/>
      <c r="K49" s="373"/>
      <c r="L49" s="374"/>
      <c r="M49" s="372"/>
      <c r="N49" s="373"/>
      <c r="O49" s="374"/>
      <c r="P49" s="372"/>
      <c r="Q49" s="373"/>
      <c r="R49" s="375">
        <v>0</v>
      </c>
      <c r="S49" s="372"/>
      <c r="T49" s="372"/>
      <c r="U49" s="376"/>
      <c r="V49" s="375"/>
      <c r="W49" s="373"/>
      <c r="X49" s="375"/>
      <c r="Y49" s="372"/>
      <c r="Z49" s="375"/>
      <c r="AA49" s="372"/>
      <c r="AB49" s="372"/>
      <c r="AC49" s="375"/>
      <c r="AD49" s="378"/>
      <c r="AE49" s="379"/>
      <c r="AF49" s="380"/>
      <c r="AG49" s="371"/>
      <c r="AH49" s="379"/>
      <c r="AI49" s="371"/>
      <c r="AJ49" s="381"/>
      <c r="AK49" s="382"/>
      <c r="AL49" s="380">
        <v>0</v>
      </c>
      <c r="AM49" s="383"/>
      <c r="AN49" s="380"/>
      <c r="AO49" s="372"/>
      <c r="AP49" s="380"/>
      <c r="AQ49" s="381"/>
      <c r="AR49" s="381"/>
      <c r="AS49" s="380">
        <v>0</v>
      </c>
      <c r="AT49" s="611"/>
      <c r="AU49" s="373">
        <v>0</v>
      </c>
      <c r="AV49" s="373">
        <v>0</v>
      </c>
      <c r="AW49" s="373">
        <v>0</v>
      </c>
    </row>
    <row r="50" spans="1:49" ht="16.149999999999999" customHeight="1" x14ac:dyDescent="0.2">
      <c r="A50" s="651">
        <v>44</v>
      </c>
      <c r="B50" s="370" t="s">
        <v>50</v>
      </c>
      <c r="C50" s="371"/>
      <c r="D50" s="372"/>
      <c r="E50" s="373"/>
      <c r="F50" s="374"/>
      <c r="G50" s="372"/>
      <c r="H50" s="373"/>
      <c r="I50" s="374"/>
      <c r="J50" s="372"/>
      <c r="K50" s="373"/>
      <c r="L50" s="374"/>
      <c r="M50" s="372"/>
      <c r="N50" s="373"/>
      <c r="O50" s="374"/>
      <c r="P50" s="372"/>
      <c r="Q50" s="373"/>
      <c r="R50" s="375">
        <v>0</v>
      </c>
      <c r="S50" s="372"/>
      <c r="T50" s="372"/>
      <c r="U50" s="376"/>
      <c r="V50" s="375"/>
      <c r="W50" s="373"/>
      <c r="X50" s="375"/>
      <c r="Y50" s="372"/>
      <c r="Z50" s="375"/>
      <c r="AA50" s="372"/>
      <c r="AB50" s="372"/>
      <c r="AC50" s="375"/>
      <c r="AD50" s="378"/>
      <c r="AE50" s="379"/>
      <c r="AF50" s="380"/>
      <c r="AG50" s="371"/>
      <c r="AH50" s="379"/>
      <c r="AI50" s="371"/>
      <c r="AJ50" s="381"/>
      <c r="AK50" s="382"/>
      <c r="AL50" s="380">
        <v>3803</v>
      </c>
      <c r="AM50" s="383"/>
      <c r="AN50" s="380"/>
      <c r="AO50" s="372"/>
      <c r="AP50" s="380"/>
      <c r="AQ50" s="381"/>
      <c r="AR50" s="381"/>
      <c r="AS50" s="380">
        <v>288</v>
      </c>
      <c r="AT50" s="611"/>
      <c r="AU50" s="373">
        <v>10</v>
      </c>
      <c r="AV50" s="373">
        <v>10</v>
      </c>
      <c r="AW50" s="373">
        <v>0</v>
      </c>
    </row>
    <row r="51" spans="1:49" ht="16.149999999999999" customHeight="1" x14ac:dyDescent="0.2">
      <c r="A51" s="656">
        <v>45</v>
      </c>
      <c r="B51" s="384" t="s">
        <v>51</v>
      </c>
      <c r="C51" s="385"/>
      <c r="D51" s="386"/>
      <c r="E51" s="387"/>
      <c r="F51" s="388"/>
      <c r="G51" s="386"/>
      <c r="H51" s="387"/>
      <c r="I51" s="388"/>
      <c r="J51" s="386"/>
      <c r="K51" s="387"/>
      <c r="L51" s="388"/>
      <c r="M51" s="386"/>
      <c r="N51" s="387"/>
      <c r="O51" s="388"/>
      <c r="P51" s="386"/>
      <c r="Q51" s="387"/>
      <c r="R51" s="389">
        <v>0</v>
      </c>
      <c r="S51" s="386"/>
      <c r="T51" s="386"/>
      <c r="U51" s="390"/>
      <c r="V51" s="389"/>
      <c r="W51" s="387"/>
      <c r="X51" s="389"/>
      <c r="Y51" s="386"/>
      <c r="Z51" s="389"/>
      <c r="AA51" s="392"/>
      <c r="AB51" s="386"/>
      <c r="AC51" s="393"/>
      <c r="AD51" s="393"/>
      <c r="AE51" s="394"/>
      <c r="AF51" s="395"/>
      <c r="AG51" s="385"/>
      <c r="AH51" s="394"/>
      <c r="AI51" s="385"/>
      <c r="AJ51" s="396"/>
      <c r="AK51" s="397"/>
      <c r="AL51" s="395">
        <v>0</v>
      </c>
      <c r="AM51" s="398"/>
      <c r="AN51" s="395"/>
      <c r="AO51" s="386"/>
      <c r="AP51" s="395"/>
      <c r="AQ51" s="396"/>
      <c r="AR51" s="396"/>
      <c r="AS51" s="395">
        <v>-2677</v>
      </c>
      <c r="AT51" s="611"/>
      <c r="AU51" s="387">
        <v>101</v>
      </c>
      <c r="AV51" s="387">
        <v>0</v>
      </c>
      <c r="AW51" s="387">
        <v>-101</v>
      </c>
    </row>
    <row r="52" spans="1:49" ht="16.149999999999999" customHeight="1" x14ac:dyDescent="0.2">
      <c r="A52" s="646">
        <v>46</v>
      </c>
      <c r="B52" s="352" t="s">
        <v>52</v>
      </c>
      <c r="C52" s="353"/>
      <c r="D52" s="354"/>
      <c r="E52" s="355"/>
      <c r="F52" s="356"/>
      <c r="G52" s="354"/>
      <c r="H52" s="355"/>
      <c r="I52" s="356"/>
      <c r="J52" s="354"/>
      <c r="K52" s="355"/>
      <c r="L52" s="356"/>
      <c r="M52" s="354"/>
      <c r="N52" s="355"/>
      <c r="O52" s="356"/>
      <c r="P52" s="354"/>
      <c r="Q52" s="355"/>
      <c r="R52" s="357">
        <v>0</v>
      </c>
      <c r="S52" s="354"/>
      <c r="T52" s="354"/>
      <c r="U52" s="358"/>
      <c r="V52" s="357"/>
      <c r="W52" s="355"/>
      <c r="X52" s="357"/>
      <c r="Y52" s="354"/>
      <c r="Z52" s="357"/>
      <c r="AA52" s="354"/>
      <c r="AB52" s="354"/>
      <c r="AC52" s="357"/>
      <c r="AD52" s="359"/>
      <c r="AE52" s="360"/>
      <c r="AF52" s="361"/>
      <c r="AG52" s="353"/>
      <c r="AH52" s="360"/>
      <c r="AI52" s="353"/>
      <c r="AJ52" s="362"/>
      <c r="AK52" s="363"/>
      <c r="AL52" s="361">
        <v>0</v>
      </c>
      <c r="AM52" s="364"/>
      <c r="AN52" s="361"/>
      <c r="AO52" s="354"/>
      <c r="AP52" s="361"/>
      <c r="AQ52" s="362"/>
      <c r="AR52" s="362"/>
      <c r="AS52" s="361">
        <v>0</v>
      </c>
      <c r="AT52" s="611"/>
      <c r="AU52" s="355">
        <v>0</v>
      </c>
      <c r="AV52" s="355">
        <v>0</v>
      </c>
      <c r="AW52" s="355">
        <v>0</v>
      </c>
    </row>
    <row r="53" spans="1:49" ht="16.149999999999999" customHeight="1" x14ac:dyDescent="0.2">
      <c r="A53" s="651">
        <v>47</v>
      </c>
      <c r="B53" s="370" t="s">
        <v>53</v>
      </c>
      <c r="C53" s="371"/>
      <c r="D53" s="372"/>
      <c r="E53" s="373"/>
      <c r="F53" s="374"/>
      <c r="G53" s="372"/>
      <c r="H53" s="373"/>
      <c r="I53" s="374"/>
      <c r="J53" s="372"/>
      <c r="K53" s="373"/>
      <c r="L53" s="374"/>
      <c r="M53" s="372"/>
      <c r="N53" s="373"/>
      <c r="O53" s="374"/>
      <c r="P53" s="372"/>
      <c r="Q53" s="373"/>
      <c r="R53" s="375">
        <v>0</v>
      </c>
      <c r="S53" s="372"/>
      <c r="T53" s="372"/>
      <c r="U53" s="376"/>
      <c r="V53" s="375"/>
      <c r="W53" s="373"/>
      <c r="X53" s="375"/>
      <c r="Y53" s="372"/>
      <c r="Z53" s="375"/>
      <c r="AA53" s="372"/>
      <c r="AB53" s="372"/>
      <c r="AC53" s="375"/>
      <c r="AD53" s="378"/>
      <c r="AE53" s="379"/>
      <c r="AF53" s="380"/>
      <c r="AG53" s="371"/>
      <c r="AH53" s="379"/>
      <c r="AI53" s="371"/>
      <c r="AJ53" s="381"/>
      <c r="AK53" s="382"/>
      <c r="AL53" s="380">
        <v>0</v>
      </c>
      <c r="AM53" s="383"/>
      <c r="AN53" s="380"/>
      <c r="AO53" s="372"/>
      <c r="AP53" s="380"/>
      <c r="AQ53" s="381"/>
      <c r="AR53" s="381"/>
      <c r="AS53" s="380">
        <v>0</v>
      </c>
      <c r="AT53" s="611"/>
      <c r="AU53" s="373">
        <v>0</v>
      </c>
      <c r="AV53" s="373">
        <v>0</v>
      </c>
      <c r="AW53" s="373">
        <v>0</v>
      </c>
    </row>
    <row r="54" spans="1:49" ht="16.149999999999999" customHeight="1" x14ac:dyDescent="0.2">
      <c r="A54" s="651">
        <v>48</v>
      </c>
      <c r="B54" s="370" t="s">
        <v>91</v>
      </c>
      <c r="C54" s="371"/>
      <c r="D54" s="372"/>
      <c r="E54" s="373"/>
      <c r="F54" s="374"/>
      <c r="G54" s="372"/>
      <c r="H54" s="373"/>
      <c r="I54" s="374"/>
      <c r="J54" s="372"/>
      <c r="K54" s="373"/>
      <c r="L54" s="374"/>
      <c r="M54" s="372"/>
      <c r="N54" s="373"/>
      <c r="O54" s="374"/>
      <c r="P54" s="372"/>
      <c r="Q54" s="373"/>
      <c r="R54" s="375">
        <v>0</v>
      </c>
      <c r="S54" s="372"/>
      <c r="T54" s="372"/>
      <c r="U54" s="376"/>
      <c r="V54" s="375"/>
      <c r="W54" s="373"/>
      <c r="X54" s="375"/>
      <c r="Y54" s="372"/>
      <c r="Z54" s="375"/>
      <c r="AA54" s="372"/>
      <c r="AB54" s="372"/>
      <c r="AC54" s="375"/>
      <c r="AD54" s="378"/>
      <c r="AE54" s="379"/>
      <c r="AF54" s="380"/>
      <c r="AG54" s="371"/>
      <c r="AH54" s="379"/>
      <c r="AI54" s="371"/>
      <c r="AJ54" s="381"/>
      <c r="AK54" s="382"/>
      <c r="AL54" s="380">
        <v>0</v>
      </c>
      <c r="AM54" s="383"/>
      <c r="AN54" s="380"/>
      <c r="AO54" s="372"/>
      <c r="AP54" s="380"/>
      <c r="AQ54" s="381"/>
      <c r="AR54" s="381"/>
      <c r="AS54" s="380">
        <v>0</v>
      </c>
      <c r="AT54" s="611"/>
      <c r="AU54" s="373">
        <v>0</v>
      </c>
      <c r="AV54" s="373">
        <v>0</v>
      </c>
      <c r="AW54" s="373">
        <v>0</v>
      </c>
    </row>
    <row r="55" spans="1:49" ht="16.149999999999999" customHeight="1" x14ac:dyDescent="0.2">
      <c r="A55" s="651">
        <v>49</v>
      </c>
      <c r="B55" s="370" t="s">
        <v>54</v>
      </c>
      <c r="C55" s="371"/>
      <c r="D55" s="372"/>
      <c r="E55" s="373"/>
      <c r="F55" s="374"/>
      <c r="G55" s="372"/>
      <c r="H55" s="373"/>
      <c r="I55" s="374"/>
      <c r="J55" s="372"/>
      <c r="K55" s="373"/>
      <c r="L55" s="374"/>
      <c r="M55" s="372"/>
      <c r="N55" s="373"/>
      <c r="O55" s="374"/>
      <c r="P55" s="372"/>
      <c r="Q55" s="373"/>
      <c r="R55" s="375">
        <v>0</v>
      </c>
      <c r="S55" s="372"/>
      <c r="T55" s="372"/>
      <c r="U55" s="376"/>
      <c r="V55" s="375"/>
      <c r="W55" s="373"/>
      <c r="X55" s="375"/>
      <c r="Y55" s="372"/>
      <c r="Z55" s="375"/>
      <c r="AA55" s="372"/>
      <c r="AB55" s="372"/>
      <c r="AC55" s="375"/>
      <c r="AD55" s="378"/>
      <c r="AE55" s="379"/>
      <c r="AF55" s="380"/>
      <c r="AG55" s="371"/>
      <c r="AH55" s="379"/>
      <c r="AI55" s="371"/>
      <c r="AJ55" s="381"/>
      <c r="AK55" s="382"/>
      <c r="AL55" s="380">
        <v>0</v>
      </c>
      <c r="AM55" s="383"/>
      <c r="AN55" s="380"/>
      <c r="AO55" s="372"/>
      <c r="AP55" s="380"/>
      <c r="AQ55" s="381"/>
      <c r="AR55" s="381"/>
      <c r="AS55" s="380">
        <v>0</v>
      </c>
      <c r="AT55" s="611"/>
      <c r="AU55" s="373">
        <v>0</v>
      </c>
      <c r="AV55" s="373">
        <v>0</v>
      </c>
      <c r="AW55" s="373">
        <v>0</v>
      </c>
    </row>
    <row r="56" spans="1:49" ht="16.149999999999999" customHeight="1" x14ac:dyDescent="0.2">
      <c r="A56" s="656">
        <v>50</v>
      </c>
      <c r="B56" s="384" t="s">
        <v>55</v>
      </c>
      <c r="C56" s="385"/>
      <c r="D56" s="386"/>
      <c r="E56" s="387"/>
      <c r="F56" s="388"/>
      <c r="G56" s="386"/>
      <c r="H56" s="387"/>
      <c r="I56" s="388"/>
      <c r="J56" s="386"/>
      <c r="K56" s="387"/>
      <c r="L56" s="388"/>
      <c r="M56" s="386"/>
      <c r="N56" s="387"/>
      <c r="O56" s="388"/>
      <c r="P56" s="386"/>
      <c r="Q56" s="387"/>
      <c r="R56" s="389">
        <v>0</v>
      </c>
      <c r="S56" s="386"/>
      <c r="T56" s="386"/>
      <c r="U56" s="390"/>
      <c r="V56" s="389"/>
      <c r="W56" s="387"/>
      <c r="X56" s="389"/>
      <c r="Y56" s="386"/>
      <c r="Z56" s="389"/>
      <c r="AA56" s="392"/>
      <c r="AB56" s="386"/>
      <c r="AC56" s="393"/>
      <c r="AD56" s="393"/>
      <c r="AE56" s="394"/>
      <c r="AF56" s="395"/>
      <c r="AG56" s="385"/>
      <c r="AH56" s="394"/>
      <c r="AI56" s="385"/>
      <c r="AJ56" s="396"/>
      <c r="AK56" s="397"/>
      <c r="AL56" s="395">
        <v>0</v>
      </c>
      <c r="AM56" s="398"/>
      <c r="AN56" s="395"/>
      <c r="AO56" s="386"/>
      <c r="AP56" s="395"/>
      <c r="AQ56" s="396"/>
      <c r="AR56" s="396"/>
      <c r="AS56" s="395">
        <v>0</v>
      </c>
      <c r="AT56" s="611"/>
      <c r="AU56" s="387">
        <v>0</v>
      </c>
      <c r="AV56" s="387">
        <v>0</v>
      </c>
      <c r="AW56" s="387">
        <v>0</v>
      </c>
    </row>
    <row r="57" spans="1:49" ht="16.149999999999999" customHeight="1" x14ac:dyDescent="0.2">
      <c r="A57" s="646">
        <v>51</v>
      </c>
      <c r="B57" s="352" t="s">
        <v>56</v>
      </c>
      <c r="C57" s="353"/>
      <c r="D57" s="354"/>
      <c r="E57" s="355"/>
      <c r="F57" s="356"/>
      <c r="G57" s="354"/>
      <c r="H57" s="355"/>
      <c r="I57" s="356"/>
      <c r="J57" s="354"/>
      <c r="K57" s="355"/>
      <c r="L57" s="356"/>
      <c r="M57" s="354"/>
      <c r="N57" s="355"/>
      <c r="O57" s="356"/>
      <c r="P57" s="354"/>
      <c r="Q57" s="355"/>
      <c r="R57" s="357">
        <v>0</v>
      </c>
      <c r="S57" s="354"/>
      <c r="T57" s="354"/>
      <c r="U57" s="358"/>
      <c r="V57" s="357"/>
      <c r="W57" s="355"/>
      <c r="X57" s="357"/>
      <c r="Y57" s="354"/>
      <c r="Z57" s="357"/>
      <c r="AA57" s="354"/>
      <c r="AB57" s="354"/>
      <c r="AC57" s="357"/>
      <c r="AD57" s="359"/>
      <c r="AE57" s="360"/>
      <c r="AF57" s="361"/>
      <c r="AG57" s="353"/>
      <c r="AH57" s="360"/>
      <c r="AI57" s="353"/>
      <c r="AJ57" s="362"/>
      <c r="AK57" s="363"/>
      <c r="AL57" s="361">
        <v>0</v>
      </c>
      <c r="AM57" s="364"/>
      <c r="AN57" s="361"/>
      <c r="AO57" s="354"/>
      <c r="AP57" s="361"/>
      <c r="AQ57" s="362"/>
      <c r="AR57" s="362"/>
      <c r="AS57" s="361">
        <v>0</v>
      </c>
      <c r="AT57" s="611"/>
      <c r="AU57" s="355">
        <v>0</v>
      </c>
      <c r="AV57" s="355">
        <v>0</v>
      </c>
      <c r="AW57" s="355">
        <v>0</v>
      </c>
    </row>
    <row r="58" spans="1:49" ht="16.149999999999999" customHeight="1" x14ac:dyDescent="0.2">
      <c r="A58" s="651">
        <v>52</v>
      </c>
      <c r="B58" s="370" t="s">
        <v>57</v>
      </c>
      <c r="C58" s="371"/>
      <c r="D58" s="372"/>
      <c r="E58" s="373"/>
      <c r="F58" s="374"/>
      <c r="G58" s="372"/>
      <c r="H58" s="373"/>
      <c r="I58" s="374"/>
      <c r="J58" s="372"/>
      <c r="K58" s="373"/>
      <c r="L58" s="374"/>
      <c r="M58" s="372"/>
      <c r="N58" s="373"/>
      <c r="O58" s="374"/>
      <c r="P58" s="372"/>
      <c r="Q58" s="373"/>
      <c r="R58" s="375">
        <v>0</v>
      </c>
      <c r="S58" s="372"/>
      <c r="T58" s="372"/>
      <c r="U58" s="376"/>
      <c r="V58" s="375"/>
      <c r="W58" s="373"/>
      <c r="X58" s="375"/>
      <c r="Y58" s="372"/>
      <c r="Z58" s="375"/>
      <c r="AA58" s="372"/>
      <c r="AB58" s="372"/>
      <c r="AC58" s="375"/>
      <c r="AD58" s="378"/>
      <c r="AE58" s="379"/>
      <c r="AF58" s="380"/>
      <c r="AG58" s="371"/>
      <c r="AH58" s="379"/>
      <c r="AI58" s="371"/>
      <c r="AJ58" s="381"/>
      <c r="AK58" s="382"/>
      <c r="AL58" s="380">
        <v>0</v>
      </c>
      <c r="AM58" s="383"/>
      <c r="AN58" s="380"/>
      <c r="AO58" s="372"/>
      <c r="AP58" s="380"/>
      <c r="AQ58" s="381"/>
      <c r="AR58" s="381"/>
      <c r="AS58" s="380">
        <v>0</v>
      </c>
      <c r="AT58" s="611"/>
      <c r="AU58" s="373">
        <v>0</v>
      </c>
      <c r="AV58" s="373">
        <v>0</v>
      </c>
      <c r="AW58" s="373">
        <v>0</v>
      </c>
    </row>
    <row r="59" spans="1:49" ht="16.149999999999999" customHeight="1" x14ac:dyDescent="0.2">
      <c r="A59" s="651">
        <v>53</v>
      </c>
      <c r="B59" s="370" t="s">
        <v>58</v>
      </c>
      <c r="C59" s="371"/>
      <c r="D59" s="372"/>
      <c r="E59" s="373"/>
      <c r="F59" s="374"/>
      <c r="G59" s="372"/>
      <c r="H59" s="373"/>
      <c r="I59" s="374"/>
      <c r="J59" s="372"/>
      <c r="K59" s="373"/>
      <c r="L59" s="374"/>
      <c r="M59" s="372"/>
      <c r="N59" s="373"/>
      <c r="O59" s="374"/>
      <c r="P59" s="372"/>
      <c r="Q59" s="373"/>
      <c r="R59" s="375">
        <v>0</v>
      </c>
      <c r="S59" s="372"/>
      <c r="T59" s="372"/>
      <c r="U59" s="376"/>
      <c r="V59" s="375"/>
      <c r="W59" s="373"/>
      <c r="X59" s="375"/>
      <c r="Y59" s="372"/>
      <c r="Z59" s="375"/>
      <c r="AA59" s="372"/>
      <c r="AB59" s="372"/>
      <c r="AC59" s="375"/>
      <c r="AD59" s="378"/>
      <c r="AE59" s="379"/>
      <c r="AF59" s="380"/>
      <c r="AG59" s="371"/>
      <c r="AH59" s="379"/>
      <c r="AI59" s="371"/>
      <c r="AJ59" s="381"/>
      <c r="AK59" s="382"/>
      <c r="AL59" s="380">
        <v>0</v>
      </c>
      <c r="AM59" s="383"/>
      <c r="AN59" s="380"/>
      <c r="AO59" s="372"/>
      <c r="AP59" s="380"/>
      <c r="AQ59" s="381"/>
      <c r="AR59" s="381"/>
      <c r="AS59" s="380">
        <v>0</v>
      </c>
      <c r="AT59" s="611"/>
      <c r="AU59" s="373">
        <v>0</v>
      </c>
      <c r="AV59" s="373">
        <v>0</v>
      </c>
      <c r="AW59" s="373">
        <v>0</v>
      </c>
    </row>
    <row r="60" spans="1:49" ht="16.149999999999999" customHeight="1" x14ac:dyDescent="0.2">
      <c r="A60" s="651">
        <v>54</v>
      </c>
      <c r="B60" s="370" t="s">
        <v>59</v>
      </c>
      <c r="C60" s="371"/>
      <c r="D60" s="372"/>
      <c r="E60" s="373"/>
      <c r="F60" s="374"/>
      <c r="G60" s="372"/>
      <c r="H60" s="373"/>
      <c r="I60" s="374"/>
      <c r="J60" s="372"/>
      <c r="K60" s="373"/>
      <c r="L60" s="374"/>
      <c r="M60" s="372"/>
      <c r="N60" s="373"/>
      <c r="O60" s="374"/>
      <c r="P60" s="372"/>
      <c r="Q60" s="373"/>
      <c r="R60" s="375">
        <v>0</v>
      </c>
      <c r="S60" s="372"/>
      <c r="T60" s="372"/>
      <c r="U60" s="376"/>
      <c r="V60" s="375"/>
      <c r="W60" s="373"/>
      <c r="X60" s="375"/>
      <c r="Y60" s="372"/>
      <c r="Z60" s="375"/>
      <c r="AA60" s="372"/>
      <c r="AB60" s="372"/>
      <c r="AC60" s="375"/>
      <c r="AD60" s="378"/>
      <c r="AE60" s="379"/>
      <c r="AF60" s="380"/>
      <c r="AG60" s="371"/>
      <c r="AH60" s="379"/>
      <c r="AI60" s="371"/>
      <c r="AJ60" s="381"/>
      <c r="AK60" s="382"/>
      <c r="AL60" s="380">
        <v>0</v>
      </c>
      <c r="AM60" s="383"/>
      <c r="AN60" s="380"/>
      <c r="AO60" s="372"/>
      <c r="AP60" s="380"/>
      <c r="AQ60" s="381"/>
      <c r="AR60" s="381"/>
      <c r="AS60" s="380">
        <v>0</v>
      </c>
      <c r="AT60" s="611"/>
      <c r="AU60" s="373">
        <v>0</v>
      </c>
      <c r="AV60" s="373">
        <v>0</v>
      </c>
      <c r="AW60" s="373">
        <v>0</v>
      </c>
    </row>
    <row r="61" spans="1:49" ht="16.149999999999999" customHeight="1" x14ac:dyDescent="0.2">
      <c r="A61" s="656">
        <v>55</v>
      </c>
      <c r="B61" s="384" t="s">
        <v>60</v>
      </c>
      <c r="C61" s="385"/>
      <c r="D61" s="386"/>
      <c r="E61" s="387"/>
      <c r="F61" s="388"/>
      <c r="G61" s="386"/>
      <c r="H61" s="387"/>
      <c r="I61" s="388"/>
      <c r="J61" s="386"/>
      <c r="K61" s="387"/>
      <c r="L61" s="388"/>
      <c r="M61" s="386"/>
      <c r="N61" s="387"/>
      <c r="O61" s="388"/>
      <c r="P61" s="386"/>
      <c r="Q61" s="387"/>
      <c r="R61" s="389">
        <v>0</v>
      </c>
      <c r="S61" s="386"/>
      <c r="T61" s="386"/>
      <c r="U61" s="390"/>
      <c r="V61" s="389"/>
      <c r="W61" s="387"/>
      <c r="X61" s="389"/>
      <c r="Y61" s="386"/>
      <c r="Z61" s="389"/>
      <c r="AA61" s="392"/>
      <c r="AB61" s="386"/>
      <c r="AC61" s="393"/>
      <c r="AD61" s="393"/>
      <c r="AE61" s="394"/>
      <c r="AF61" s="395"/>
      <c r="AG61" s="385"/>
      <c r="AH61" s="394"/>
      <c r="AI61" s="385"/>
      <c r="AJ61" s="396"/>
      <c r="AK61" s="397"/>
      <c r="AL61" s="395">
        <v>0</v>
      </c>
      <c r="AM61" s="398"/>
      <c r="AN61" s="395"/>
      <c r="AO61" s="386"/>
      <c r="AP61" s="395"/>
      <c r="AQ61" s="396"/>
      <c r="AR61" s="396"/>
      <c r="AS61" s="395">
        <v>0</v>
      </c>
      <c r="AT61" s="611"/>
      <c r="AU61" s="387">
        <v>0</v>
      </c>
      <c r="AV61" s="387">
        <v>0</v>
      </c>
      <c r="AW61" s="387">
        <v>0</v>
      </c>
    </row>
    <row r="62" spans="1:49" ht="16.149999999999999" customHeight="1" x14ac:dyDescent="0.2">
      <c r="A62" s="646">
        <v>56</v>
      </c>
      <c r="B62" s="352" t="s">
        <v>61</v>
      </c>
      <c r="C62" s="353"/>
      <c r="D62" s="354"/>
      <c r="E62" s="355"/>
      <c r="F62" s="356"/>
      <c r="G62" s="354"/>
      <c r="H62" s="355"/>
      <c r="I62" s="356"/>
      <c r="J62" s="354"/>
      <c r="K62" s="355"/>
      <c r="L62" s="356"/>
      <c r="M62" s="354"/>
      <c r="N62" s="355"/>
      <c r="O62" s="356"/>
      <c r="P62" s="354"/>
      <c r="Q62" s="355"/>
      <c r="R62" s="357">
        <v>0</v>
      </c>
      <c r="S62" s="354"/>
      <c r="T62" s="354"/>
      <c r="U62" s="358"/>
      <c r="V62" s="357"/>
      <c r="W62" s="355"/>
      <c r="X62" s="357"/>
      <c r="Y62" s="354"/>
      <c r="Z62" s="357"/>
      <c r="AA62" s="354"/>
      <c r="AB62" s="354"/>
      <c r="AC62" s="357"/>
      <c r="AD62" s="359"/>
      <c r="AE62" s="360"/>
      <c r="AF62" s="361"/>
      <c r="AG62" s="353"/>
      <c r="AH62" s="360"/>
      <c r="AI62" s="353"/>
      <c r="AJ62" s="362"/>
      <c r="AK62" s="363"/>
      <c r="AL62" s="361">
        <v>0</v>
      </c>
      <c r="AM62" s="364"/>
      <c r="AN62" s="361"/>
      <c r="AO62" s="354"/>
      <c r="AP62" s="361"/>
      <c r="AQ62" s="362"/>
      <c r="AR62" s="362"/>
      <c r="AS62" s="361">
        <v>0</v>
      </c>
      <c r="AT62" s="611"/>
      <c r="AU62" s="355">
        <v>0</v>
      </c>
      <c r="AV62" s="355">
        <v>0</v>
      </c>
      <c r="AW62" s="355">
        <v>0</v>
      </c>
    </row>
    <row r="63" spans="1:49" ht="16.149999999999999" customHeight="1" x14ac:dyDescent="0.2">
      <c r="A63" s="651">
        <v>57</v>
      </c>
      <c r="B63" s="370" t="s">
        <v>62</v>
      </c>
      <c r="C63" s="371"/>
      <c r="D63" s="372"/>
      <c r="E63" s="373"/>
      <c r="F63" s="374"/>
      <c r="G63" s="372"/>
      <c r="H63" s="373"/>
      <c r="I63" s="374"/>
      <c r="J63" s="372"/>
      <c r="K63" s="373"/>
      <c r="L63" s="374"/>
      <c r="M63" s="372"/>
      <c r="N63" s="373"/>
      <c r="O63" s="374"/>
      <c r="P63" s="372"/>
      <c r="Q63" s="373"/>
      <c r="R63" s="375">
        <v>0</v>
      </c>
      <c r="S63" s="372"/>
      <c r="T63" s="372"/>
      <c r="U63" s="376"/>
      <c r="V63" s="375"/>
      <c r="W63" s="373"/>
      <c r="X63" s="375"/>
      <c r="Y63" s="372"/>
      <c r="Z63" s="375"/>
      <c r="AA63" s="372"/>
      <c r="AB63" s="372"/>
      <c r="AC63" s="375"/>
      <c r="AD63" s="378"/>
      <c r="AE63" s="379"/>
      <c r="AF63" s="380"/>
      <c r="AG63" s="371"/>
      <c r="AH63" s="379"/>
      <c r="AI63" s="371"/>
      <c r="AJ63" s="381"/>
      <c r="AK63" s="382"/>
      <c r="AL63" s="380">
        <v>0</v>
      </c>
      <c r="AM63" s="383"/>
      <c r="AN63" s="380"/>
      <c r="AO63" s="372"/>
      <c r="AP63" s="380"/>
      <c r="AQ63" s="381"/>
      <c r="AR63" s="381"/>
      <c r="AS63" s="380">
        <v>0</v>
      </c>
      <c r="AT63" s="611"/>
      <c r="AU63" s="373">
        <v>0</v>
      </c>
      <c r="AV63" s="373">
        <v>0</v>
      </c>
      <c r="AW63" s="373">
        <v>0</v>
      </c>
    </row>
    <row r="64" spans="1:49" ht="16.149999999999999" customHeight="1" x14ac:dyDescent="0.2">
      <c r="A64" s="651">
        <v>58</v>
      </c>
      <c r="B64" s="370" t="s">
        <v>63</v>
      </c>
      <c r="C64" s="371"/>
      <c r="D64" s="372"/>
      <c r="E64" s="373"/>
      <c r="F64" s="374"/>
      <c r="G64" s="372"/>
      <c r="H64" s="373"/>
      <c r="I64" s="374"/>
      <c r="J64" s="372"/>
      <c r="K64" s="373"/>
      <c r="L64" s="374"/>
      <c r="M64" s="372"/>
      <c r="N64" s="373"/>
      <c r="O64" s="374"/>
      <c r="P64" s="372"/>
      <c r="Q64" s="373"/>
      <c r="R64" s="375">
        <v>0</v>
      </c>
      <c r="S64" s="372"/>
      <c r="T64" s="372"/>
      <c r="U64" s="376"/>
      <c r="V64" s="375"/>
      <c r="W64" s="373"/>
      <c r="X64" s="375"/>
      <c r="Y64" s="372"/>
      <c r="Z64" s="375"/>
      <c r="AA64" s="372"/>
      <c r="AB64" s="372"/>
      <c r="AC64" s="375"/>
      <c r="AD64" s="378"/>
      <c r="AE64" s="379"/>
      <c r="AF64" s="380"/>
      <c r="AG64" s="371"/>
      <c r="AH64" s="379"/>
      <c r="AI64" s="371"/>
      <c r="AJ64" s="381"/>
      <c r="AK64" s="382"/>
      <c r="AL64" s="380">
        <v>0</v>
      </c>
      <c r="AM64" s="383"/>
      <c r="AN64" s="380"/>
      <c r="AO64" s="372"/>
      <c r="AP64" s="380"/>
      <c r="AQ64" s="381"/>
      <c r="AR64" s="381"/>
      <c r="AS64" s="380">
        <v>0</v>
      </c>
      <c r="AT64" s="611"/>
      <c r="AU64" s="373">
        <v>0</v>
      </c>
      <c r="AV64" s="373">
        <v>0</v>
      </c>
      <c r="AW64" s="373">
        <v>0</v>
      </c>
    </row>
    <row r="65" spans="1:49" ht="16.149999999999999" customHeight="1" x14ac:dyDescent="0.2">
      <c r="A65" s="651">
        <v>59</v>
      </c>
      <c r="B65" s="370" t="s">
        <v>64</v>
      </c>
      <c r="C65" s="371"/>
      <c r="D65" s="372"/>
      <c r="E65" s="373"/>
      <c r="F65" s="374"/>
      <c r="G65" s="372"/>
      <c r="H65" s="373"/>
      <c r="I65" s="374"/>
      <c r="J65" s="372"/>
      <c r="K65" s="373"/>
      <c r="L65" s="374"/>
      <c r="M65" s="372"/>
      <c r="N65" s="373"/>
      <c r="O65" s="374"/>
      <c r="P65" s="372"/>
      <c r="Q65" s="373"/>
      <c r="R65" s="375">
        <v>0</v>
      </c>
      <c r="S65" s="372"/>
      <c r="T65" s="372"/>
      <c r="U65" s="376"/>
      <c r="V65" s="375"/>
      <c r="W65" s="373"/>
      <c r="X65" s="375"/>
      <c r="Y65" s="372"/>
      <c r="Z65" s="375"/>
      <c r="AA65" s="372"/>
      <c r="AB65" s="372"/>
      <c r="AC65" s="375"/>
      <c r="AD65" s="378"/>
      <c r="AE65" s="379"/>
      <c r="AF65" s="380"/>
      <c r="AG65" s="371"/>
      <c r="AH65" s="379"/>
      <c r="AI65" s="371"/>
      <c r="AJ65" s="381"/>
      <c r="AK65" s="382"/>
      <c r="AL65" s="380">
        <v>0</v>
      </c>
      <c r="AM65" s="383"/>
      <c r="AN65" s="380"/>
      <c r="AO65" s="372"/>
      <c r="AP65" s="380"/>
      <c r="AQ65" s="381"/>
      <c r="AR65" s="381"/>
      <c r="AS65" s="380">
        <v>0</v>
      </c>
      <c r="AT65" s="611"/>
      <c r="AU65" s="373">
        <v>0</v>
      </c>
      <c r="AV65" s="373">
        <v>0</v>
      </c>
      <c r="AW65" s="373">
        <v>0</v>
      </c>
    </row>
    <row r="66" spans="1:49" ht="16.149999999999999" customHeight="1" x14ac:dyDescent="0.2">
      <c r="A66" s="656">
        <v>60</v>
      </c>
      <c r="B66" s="384" t="s">
        <v>65</v>
      </c>
      <c r="C66" s="385"/>
      <c r="D66" s="386"/>
      <c r="E66" s="387"/>
      <c r="F66" s="388"/>
      <c r="G66" s="386"/>
      <c r="H66" s="387"/>
      <c r="I66" s="388"/>
      <c r="J66" s="386"/>
      <c r="K66" s="387"/>
      <c r="L66" s="388"/>
      <c r="M66" s="386"/>
      <c r="N66" s="387"/>
      <c r="O66" s="388"/>
      <c r="P66" s="386"/>
      <c r="Q66" s="387"/>
      <c r="R66" s="389">
        <v>0</v>
      </c>
      <c r="S66" s="386"/>
      <c r="T66" s="386"/>
      <c r="U66" s="390"/>
      <c r="V66" s="389"/>
      <c r="W66" s="387"/>
      <c r="X66" s="389"/>
      <c r="Y66" s="386"/>
      <c r="Z66" s="389"/>
      <c r="AA66" s="392"/>
      <c r="AB66" s="386"/>
      <c r="AC66" s="393"/>
      <c r="AD66" s="393"/>
      <c r="AE66" s="394"/>
      <c r="AF66" s="395"/>
      <c r="AG66" s="385"/>
      <c r="AH66" s="394"/>
      <c r="AI66" s="385"/>
      <c r="AJ66" s="396"/>
      <c r="AK66" s="397"/>
      <c r="AL66" s="395">
        <v>0</v>
      </c>
      <c r="AM66" s="398"/>
      <c r="AN66" s="395"/>
      <c r="AO66" s="386"/>
      <c r="AP66" s="395"/>
      <c r="AQ66" s="396"/>
      <c r="AR66" s="396"/>
      <c r="AS66" s="395">
        <v>0</v>
      </c>
      <c r="AT66" s="611"/>
      <c r="AU66" s="387">
        <v>0</v>
      </c>
      <c r="AV66" s="387">
        <v>0</v>
      </c>
      <c r="AW66" s="387">
        <v>0</v>
      </c>
    </row>
    <row r="67" spans="1:49" ht="16.149999999999999" customHeight="1" x14ac:dyDescent="0.2">
      <c r="A67" s="646">
        <v>61</v>
      </c>
      <c r="B67" s="352" t="s">
        <v>66</v>
      </c>
      <c r="C67" s="353"/>
      <c r="D67" s="354"/>
      <c r="E67" s="355"/>
      <c r="F67" s="356"/>
      <c r="G67" s="354"/>
      <c r="H67" s="355"/>
      <c r="I67" s="356"/>
      <c r="J67" s="354"/>
      <c r="K67" s="355"/>
      <c r="L67" s="356"/>
      <c r="M67" s="354"/>
      <c r="N67" s="355"/>
      <c r="O67" s="356"/>
      <c r="P67" s="354"/>
      <c r="Q67" s="355"/>
      <c r="R67" s="357">
        <v>0</v>
      </c>
      <c r="S67" s="354"/>
      <c r="T67" s="354"/>
      <c r="U67" s="358"/>
      <c r="V67" s="357"/>
      <c r="W67" s="355"/>
      <c r="X67" s="357"/>
      <c r="Y67" s="354"/>
      <c r="Z67" s="357"/>
      <c r="AA67" s="354"/>
      <c r="AB67" s="354"/>
      <c r="AC67" s="357"/>
      <c r="AD67" s="359"/>
      <c r="AE67" s="360"/>
      <c r="AF67" s="361"/>
      <c r="AG67" s="353"/>
      <c r="AH67" s="360"/>
      <c r="AI67" s="353"/>
      <c r="AJ67" s="362"/>
      <c r="AK67" s="363"/>
      <c r="AL67" s="361">
        <v>0</v>
      </c>
      <c r="AM67" s="364"/>
      <c r="AN67" s="361"/>
      <c r="AO67" s="354"/>
      <c r="AP67" s="361"/>
      <c r="AQ67" s="362"/>
      <c r="AR67" s="362"/>
      <c r="AS67" s="361">
        <v>0</v>
      </c>
      <c r="AT67" s="611"/>
      <c r="AU67" s="355">
        <v>0</v>
      </c>
      <c r="AV67" s="355">
        <v>0</v>
      </c>
      <c r="AW67" s="355">
        <v>0</v>
      </c>
    </row>
    <row r="68" spans="1:49" ht="16.149999999999999" customHeight="1" x14ac:dyDescent="0.2">
      <c r="A68" s="651">
        <v>62</v>
      </c>
      <c r="B68" s="370" t="s">
        <v>67</v>
      </c>
      <c r="C68" s="371"/>
      <c r="D68" s="372"/>
      <c r="E68" s="373"/>
      <c r="F68" s="374"/>
      <c r="G68" s="372"/>
      <c r="H68" s="373"/>
      <c r="I68" s="374"/>
      <c r="J68" s="372"/>
      <c r="K68" s="373"/>
      <c r="L68" s="374"/>
      <c r="M68" s="372"/>
      <c r="N68" s="373"/>
      <c r="O68" s="374"/>
      <c r="P68" s="372"/>
      <c r="Q68" s="373"/>
      <c r="R68" s="375">
        <v>0</v>
      </c>
      <c r="S68" s="372"/>
      <c r="T68" s="372"/>
      <c r="U68" s="376"/>
      <c r="V68" s="375"/>
      <c r="W68" s="373"/>
      <c r="X68" s="375"/>
      <c r="Y68" s="372"/>
      <c r="Z68" s="375"/>
      <c r="AA68" s="372"/>
      <c r="AB68" s="372"/>
      <c r="AC68" s="375"/>
      <c r="AD68" s="378"/>
      <c r="AE68" s="379"/>
      <c r="AF68" s="380"/>
      <c r="AG68" s="371"/>
      <c r="AH68" s="379"/>
      <c r="AI68" s="371"/>
      <c r="AJ68" s="381"/>
      <c r="AK68" s="382"/>
      <c r="AL68" s="380">
        <v>0</v>
      </c>
      <c r="AM68" s="383"/>
      <c r="AN68" s="380"/>
      <c r="AO68" s="372"/>
      <c r="AP68" s="380"/>
      <c r="AQ68" s="381"/>
      <c r="AR68" s="381"/>
      <c r="AS68" s="380">
        <v>0</v>
      </c>
      <c r="AT68" s="611"/>
      <c r="AU68" s="373">
        <v>0</v>
      </c>
      <c r="AV68" s="373">
        <v>0</v>
      </c>
      <c r="AW68" s="373">
        <v>0</v>
      </c>
    </row>
    <row r="69" spans="1:49" ht="16.149999999999999" customHeight="1" x14ac:dyDescent="0.2">
      <c r="A69" s="651">
        <v>63</v>
      </c>
      <c r="B69" s="370" t="s">
        <v>68</v>
      </c>
      <c r="C69" s="371"/>
      <c r="D69" s="372"/>
      <c r="E69" s="373"/>
      <c r="F69" s="374"/>
      <c r="G69" s="372"/>
      <c r="H69" s="373"/>
      <c r="I69" s="374"/>
      <c r="J69" s="372"/>
      <c r="K69" s="373"/>
      <c r="L69" s="374"/>
      <c r="M69" s="372"/>
      <c r="N69" s="373"/>
      <c r="O69" s="374"/>
      <c r="P69" s="372"/>
      <c r="Q69" s="373"/>
      <c r="R69" s="375">
        <v>0</v>
      </c>
      <c r="S69" s="372"/>
      <c r="T69" s="372"/>
      <c r="U69" s="376"/>
      <c r="V69" s="375"/>
      <c r="W69" s="373"/>
      <c r="X69" s="375"/>
      <c r="Y69" s="372"/>
      <c r="Z69" s="375"/>
      <c r="AA69" s="372"/>
      <c r="AB69" s="372"/>
      <c r="AC69" s="375"/>
      <c r="AD69" s="378"/>
      <c r="AE69" s="379"/>
      <c r="AF69" s="380"/>
      <c r="AG69" s="371"/>
      <c r="AH69" s="379"/>
      <c r="AI69" s="371"/>
      <c r="AJ69" s="381"/>
      <c r="AK69" s="382"/>
      <c r="AL69" s="380">
        <v>0</v>
      </c>
      <c r="AM69" s="383"/>
      <c r="AN69" s="380"/>
      <c r="AO69" s="372"/>
      <c r="AP69" s="380"/>
      <c r="AQ69" s="381"/>
      <c r="AR69" s="381"/>
      <c r="AS69" s="380">
        <v>0</v>
      </c>
      <c r="AT69" s="611"/>
      <c r="AU69" s="373">
        <v>0</v>
      </c>
      <c r="AV69" s="373">
        <v>0</v>
      </c>
      <c r="AW69" s="373">
        <v>0</v>
      </c>
    </row>
    <row r="70" spans="1:49" ht="16.149999999999999" customHeight="1" x14ac:dyDescent="0.2">
      <c r="A70" s="651">
        <v>64</v>
      </c>
      <c r="B70" s="370" t="s">
        <v>69</v>
      </c>
      <c r="C70" s="371"/>
      <c r="D70" s="372"/>
      <c r="E70" s="373"/>
      <c r="F70" s="374"/>
      <c r="G70" s="372"/>
      <c r="H70" s="373"/>
      <c r="I70" s="374"/>
      <c r="J70" s="372"/>
      <c r="K70" s="373"/>
      <c r="L70" s="374"/>
      <c r="M70" s="372"/>
      <c r="N70" s="373"/>
      <c r="O70" s="374"/>
      <c r="P70" s="372"/>
      <c r="Q70" s="373"/>
      <c r="R70" s="375">
        <v>0</v>
      </c>
      <c r="S70" s="372"/>
      <c r="T70" s="372"/>
      <c r="U70" s="376"/>
      <c r="V70" s="375"/>
      <c r="W70" s="373"/>
      <c r="X70" s="375"/>
      <c r="Y70" s="372"/>
      <c r="Z70" s="375"/>
      <c r="AA70" s="372"/>
      <c r="AB70" s="372"/>
      <c r="AC70" s="375"/>
      <c r="AD70" s="378"/>
      <c r="AE70" s="379"/>
      <c r="AF70" s="380"/>
      <c r="AG70" s="371"/>
      <c r="AH70" s="379"/>
      <c r="AI70" s="371"/>
      <c r="AJ70" s="381"/>
      <c r="AK70" s="382"/>
      <c r="AL70" s="380">
        <v>0</v>
      </c>
      <c r="AM70" s="383"/>
      <c r="AN70" s="380"/>
      <c r="AO70" s="372"/>
      <c r="AP70" s="380"/>
      <c r="AQ70" s="381"/>
      <c r="AR70" s="381"/>
      <c r="AS70" s="380">
        <v>0</v>
      </c>
      <c r="AT70" s="611"/>
      <c r="AU70" s="373">
        <v>0</v>
      </c>
      <c r="AV70" s="373">
        <v>0</v>
      </c>
      <c r="AW70" s="373">
        <v>0</v>
      </c>
    </row>
    <row r="71" spans="1:49" ht="16.149999999999999" customHeight="1" x14ac:dyDescent="0.2">
      <c r="A71" s="656">
        <v>65</v>
      </c>
      <c r="B71" s="384" t="s">
        <v>70</v>
      </c>
      <c r="C71" s="385"/>
      <c r="D71" s="386"/>
      <c r="E71" s="387"/>
      <c r="F71" s="388"/>
      <c r="G71" s="386"/>
      <c r="H71" s="387"/>
      <c r="I71" s="388"/>
      <c r="J71" s="386"/>
      <c r="K71" s="387"/>
      <c r="L71" s="388"/>
      <c r="M71" s="386"/>
      <c r="N71" s="387"/>
      <c r="O71" s="388"/>
      <c r="P71" s="386"/>
      <c r="Q71" s="387"/>
      <c r="R71" s="389">
        <v>0</v>
      </c>
      <c r="S71" s="386"/>
      <c r="T71" s="386"/>
      <c r="U71" s="390"/>
      <c r="V71" s="389"/>
      <c r="W71" s="387"/>
      <c r="X71" s="389"/>
      <c r="Y71" s="386"/>
      <c r="Z71" s="389"/>
      <c r="AA71" s="392"/>
      <c r="AB71" s="386"/>
      <c r="AC71" s="393"/>
      <c r="AD71" s="393"/>
      <c r="AE71" s="394"/>
      <c r="AF71" s="395"/>
      <c r="AG71" s="385"/>
      <c r="AH71" s="394"/>
      <c r="AI71" s="385"/>
      <c r="AJ71" s="396"/>
      <c r="AK71" s="397"/>
      <c r="AL71" s="395">
        <v>0</v>
      </c>
      <c r="AM71" s="398"/>
      <c r="AN71" s="395"/>
      <c r="AO71" s="386"/>
      <c r="AP71" s="395"/>
      <c r="AQ71" s="396"/>
      <c r="AR71" s="396"/>
      <c r="AS71" s="395">
        <v>0</v>
      </c>
      <c r="AT71" s="611"/>
      <c r="AU71" s="387">
        <v>0</v>
      </c>
      <c r="AV71" s="387">
        <v>0</v>
      </c>
      <c r="AW71" s="387">
        <v>0</v>
      </c>
    </row>
    <row r="72" spans="1:49" ht="16.149999999999999" customHeight="1" x14ac:dyDescent="0.2">
      <c r="A72" s="646">
        <v>66</v>
      </c>
      <c r="B72" s="352" t="s">
        <v>71</v>
      </c>
      <c r="C72" s="353"/>
      <c r="D72" s="354"/>
      <c r="E72" s="355"/>
      <c r="F72" s="356"/>
      <c r="G72" s="354"/>
      <c r="H72" s="355"/>
      <c r="I72" s="356"/>
      <c r="J72" s="354"/>
      <c r="K72" s="355"/>
      <c r="L72" s="356"/>
      <c r="M72" s="354"/>
      <c r="N72" s="355"/>
      <c r="O72" s="356"/>
      <c r="P72" s="354"/>
      <c r="Q72" s="355"/>
      <c r="R72" s="357">
        <v>0</v>
      </c>
      <c r="S72" s="354"/>
      <c r="T72" s="354"/>
      <c r="U72" s="358"/>
      <c r="V72" s="357"/>
      <c r="W72" s="355"/>
      <c r="X72" s="357"/>
      <c r="Y72" s="354"/>
      <c r="Z72" s="357"/>
      <c r="AA72" s="354"/>
      <c r="AB72" s="354"/>
      <c r="AC72" s="357"/>
      <c r="AD72" s="359"/>
      <c r="AE72" s="360"/>
      <c r="AF72" s="361"/>
      <c r="AG72" s="353"/>
      <c r="AH72" s="360"/>
      <c r="AI72" s="353"/>
      <c r="AJ72" s="362"/>
      <c r="AK72" s="363"/>
      <c r="AL72" s="361">
        <v>0</v>
      </c>
      <c r="AM72" s="364"/>
      <c r="AN72" s="361"/>
      <c r="AO72" s="354"/>
      <c r="AP72" s="361"/>
      <c r="AQ72" s="362"/>
      <c r="AR72" s="362"/>
      <c r="AS72" s="361">
        <v>0</v>
      </c>
      <c r="AT72" s="611"/>
      <c r="AU72" s="1225">
        <v>0</v>
      </c>
      <c r="AV72" s="1225">
        <v>0</v>
      </c>
      <c r="AW72" s="1225">
        <v>0</v>
      </c>
    </row>
    <row r="73" spans="1:49" ht="16.149999999999999" customHeight="1" x14ac:dyDescent="0.2">
      <c r="A73" s="651">
        <v>67</v>
      </c>
      <c r="B73" s="370" t="s">
        <v>4</v>
      </c>
      <c r="C73" s="371"/>
      <c r="D73" s="372"/>
      <c r="E73" s="373"/>
      <c r="F73" s="374"/>
      <c r="G73" s="372"/>
      <c r="H73" s="373"/>
      <c r="I73" s="374"/>
      <c r="J73" s="372"/>
      <c r="K73" s="373"/>
      <c r="L73" s="374"/>
      <c r="M73" s="372"/>
      <c r="N73" s="373"/>
      <c r="O73" s="374"/>
      <c r="P73" s="372"/>
      <c r="Q73" s="373"/>
      <c r="R73" s="375">
        <v>0</v>
      </c>
      <c r="S73" s="372"/>
      <c r="T73" s="372"/>
      <c r="U73" s="376"/>
      <c r="V73" s="375"/>
      <c r="W73" s="373"/>
      <c r="X73" s="375"/>
      <c r="Y73" s="372"/>
      <c r="Z73" s="375"/>
      <c r="AA73" s="372"/>
      <c r="AB73" s="372"/>
      <c r="AC73" s="375"/>
      <c r="AD73" s="378"/>
      <c r="AE73" s="379"/>
      <c r="AF73" s="380"/>
      <c r="AG73" s="371"/>
      <c r="AH73" s="379"/>
      <c r="AI73" s="371"/>
      <c r="AJ73" s="381"/>
      <c r="AK73" s="382"/>
      <c r="AL73" s="380">
        <v>0</v>
      </c>
      <c r="AM73" s="383"/>
      <c r="AN73" s="380"/>
      <c r="AO73" s="372"/>
      <c r="AP73" s="380"/>
      <c r="AQ73" s="381"/>
      <c r="AR73" s="381"/>
      <c r="AS73" s="380">
        <v>0</v>
      </c>
      <c r="AT73" s="611"/>
      <c r="AU73" s="1225">
        <v>0</v>
      </c>
      <c r="AV73" s="1225">
        <v>0</v>
      </c>
      <c r="AW73" s="1225">
        <v>0</v>
      </c>
    </row>
    <row r="74" spans="1:49" ht="16.149999999999999" customHeight="1" x14ac:dyDescent="0.2">
      <c r="A74" s="651">
        <v>68</v>
      </c>
      <c r="B74" s="370" t="s">
        <v>3</v>
      </c>
      <c r="C74" s="371"/>
      <c r="D74" s="372"/>
      <c r="E74" s="373"/>
      <c r="F74" s="374"/>
      <c r="G74" s="372"/>
      <c r="H74" s="373"/>
      <c r="I74" s="374"/>
      <c r="J74" s="372"/>
      <c r="K74" s="373"/>
      <c r="L74" s="374"/>
      <c r="M74" s="372"/>
      <c r="N74" s="373"/>
      <c r="O74" s="374"/>
      <c r="P74" s="372"/>
      <c r="Q74" s="373"/>
      <c r="R74" s="375">
        <v>0</v>
      </c>
      <c r="S74" s="372"/>
      <c r="T74" s="372"/>
      <c r="U74" s="376"/>
      <c r="V74" s="375"/>
      <c r="W74" s="373"/>
      <c r="X74" s="375"/>
      <c r="Y74" s="372"/>
      <c r="Z74" s="375"/>
      <c r="AA74" s="372"/>
      <c r="AB74" s="372"/>
      <c r="AC74" s="375"/>
      <c r="AD74" s="378"/>
      <c r="AE74" s="379"/>
      <c r="AF74" s="380"/>
      <c r="AG74" s="371"/>
      <c r="AH74" s="379"/>
      <c r="AI74" s="371"/>
      <c r="AJ74" s="381"/>
      <c r="AK74" s="382"/>
      <c r="AL74" s="380">
        <v>0</v>
      </c>
      <c r="AM74" s="383"/>
      <c r="AN74" s="380"/>
      <c r="AO74" s="372"/>
      <c r="AP74" s="380"/>
      <c r="AQ74" s="381"/>
      <c r="AR74" s="381"/>
      <c r="AS74" s="380">
        <v>0</v>
      </c>
      <c r="AT74" s="611"/>
      <c r="AU74" s="1225">
        <v>0</v>
      </c>
      <c r="AV74" s="1225">
        <v>0</v>
      </c>
      <c r="AW74" s="1225">
        <v>0</v>
      </c>
    </row>
    <row r="75" spans="1:49" ht="16.149999999999999" customHeight="1" x14ac:dyDescent="0.2">
      <c r="A75" s="651">
        <v>69</v>
      </c>
      <c r="B75" s="370" t="s">
        <v>93</v>
      </c>
      <c r="C75" s="371"/>
      <c r="D75" s="372"/>
      <c r="E75" s="373"/>
      <c r="F75" s="374"/>
      <c r="G75" s="372"/>
      <c r="H75" s="373"/>
      <c r="I75" s="374"/>
      <c r="J75" s="372"/>
      <c r="K75" s="373"/>
      <c r="L75" s="374"/>
      <c r="M75" s="372"/>
      <c r="N75" s="373"/>
      <c r="O75" s="374"/>
      <c r="P75" s="372"/>
      <c r="Q75" s="373"/>
      <c r="R75" s="375">
        <v>0</v>
      </c>
      <c r="S75" s="372"/>
      <c r="T75" s="372"/>
      <c r="U75" s="376"/>
      <c r="V75" s="375"/>
      <c r="W75" s="373"/>
      <c r="X75" s="375"/>
      <c r="Y75" s="372"/>
      <c r="Z75" s="375"/>
      <c r="AA75" s="372"/>
      <c r="AB75" s="372"/>
      <c r="AC75" s="375"/>
      <c r="AD75" s="378"/>
      <c r="AE75" s="379"/>
      <c r="AF75" s="380"/>
      <c r="AG75" s="371"/>
      <c r="AH75" s="379"/>
      <c r="AI75" s="371"/>
      <c r="AJ75" s="381"/>
      <c r="AK75" s="382"/>
      <c r="AL75" s="380">
        <v>0</v>
      </c>
      <c r="AM75" s="383"/>
      <c r="AN75" s="380"/>
      <c r="AO75" s="372"/>
      <c r="AP75" s="380"/>
      <c r="AQ75" s="381"/>
      <c r="AR75" s="381"/>
      <c r="AS75" s="380">
        <v>0</v>
      </c>
      <c r="AT75" s="611"/>
      <c r="AU75" s="1226">
        <v>0</v>
      </c>
      <c r="AV75" s="1226">
        <v>0</v>
      </c>
      <c r="AW75" s="1226">
        <v>0</v>
      </c>
    </row>
    <row r="76" spans="1:49" s="209" customFormat="1" ht="16.149999999999999" customHeight="1" thickBot="1" x14ac:dyDescent="0.25">
      <c r="A76" s="1699" t="s">
        <v>494</v>
      </c>
      <c r="B76" s="1700"/>
      <c r="C76" s="399">
        <v>0</v>
      </c>
      <c r="D76" s="400"/>
      <c r="E76" s="401">
        <v>0</v>
      </c>
      <c r="F76" s="399">
        <v>0</v>
      </c>
      <c r="G76" s="400"/>
      <c r="H76" s="401">
        <v>0</v>
      </c>
      <c r="I76" s="399">
        <v>0</v>
      </c>
      <c r="J76" s="400"/>
      <c r="K76" s="401">
        <v>0</v>
      </c>
      <c r="L76" s="399">
        <v>0</v>
      </c>
      <c r="M76" s="400"/>
      <c r="N76" s="401">
        <v>0</v>
      </c>
      <c r="O76" s="399">
        <v>0</v>
      </c>
      <c r="P76" s="400"/>
      <c r="Q76" s="401">
        <v>0</v>
      </c>
      <c r="R76" s="402">
        <v>0</v>
      </c>
      <c r="S76" s="400">
        <v>4278768</v>
      </c>
      <c r="T76" s="400">
        <v>51730</v>
      </c>
      <c r="U76" s="403">
        <v>4330498</v>
      </c>
      <c r="V76" s="402">
        <v>4330498</v>
      </c>
      <c r="W76" s="401">
        <v>-10826</v>
      </c>
      <c r="X76" s="402">
        <v>4319672</v>
      </c>
      <c r="Y76" s="401">
        <v>0</v>
      </c>
      <c r="Z76" s="402">
        <v>4319672</v>
      </c>
      <c r="AA76" s="400">
        <v>2863530</v>
      </c>
      <c r="AB76" s="400">
        <v>1456142</v>
      </c>
      <c r="AC76" s="402">
        <v>364036</v>
      </c>
      <c r="AD76" s="405">
        <v>4319672</v>
      </c>
      <c r="AE76" s="406">
        <v>5302</v>
      </c>
      <c r="AF76" s="407">
        <v>0</v>
      </c>
      <c r="AG76" s="399">
        <v>969</v>
      </c>
      <c r="AH76" s="406">
        <v>5216881</v>
      </c>
      <c r="AI76" s="399">
        <v>5</v>
      </c>
      <c r="AJ76" s="408">
        <v>10723</v>
      </c>
      <c r="AK76" s="409">
        <v>5227604</v>
      </c>
      <c r="AL76" s="407">
        <v>5227604</v>
      </c>
      <c r="AM76" s="410">
        <v>-13070</v>
      </c>
      <c r="AN76" s="407">
        <v>5214534</v>
      </c>
      <c r="AO76" s="401">
        <v>0</v>
      </c>
      <c r="AP76" s="407">
        <v>5214534</v>
      </c>
      <c r="AQ76" s="408">
        <v>3401600</v>
      </c>
      <c r="AR76" s="408">
        <v>1812934</v>
      </c>
      <c r="AS76" s="407">
        <v>453233</v>
      </c>
      <c r="AT76" s="826"/>
      <c r="AU76" s="401">
        <v>11117</v>
      </c>
      <c r="AV76" s="401">
        <v>13070</v>
      </c>
      <c r="AW76" s="401">
        <v>1953</v>
      </c>
    </row>
    <row r="77" spans="1:49" s="209" customFormat="1" ht="16.149999999999999" customHeight="1" thickTop="1" x14ac:dyDescent="0.2">
      <c r="A77" s="1730" t="s">
        <v>447</v>
      </c>
      <c r="B77" s="1775"/>
      <c r="C77" s="1227"/>
      <c r="D77" s="1228"/>
      <c r="E77" s="1228"/>
      <c r="F77" s="1227"/>
      <c r="G77" s="1228"/>
      <c r="H77" s="1228"/>
      <c r="I77" s="1227"/>
      <c r="J77" s="1228"/>
      <c r="K77" s="1228"/>
      <c r="L77" s="1227"/>
      <c r="M77" s="1228"/>
      <c r="N77" s="1228"/>
      <c r="O77" s="1227"/>
      <c r="P77" s="1228"/>
      <c r="Q77" s="1228"/>
      <c r="R77" s="1228"/>
      <c r="S77" s="1228"/>
      <c r="T77" s="1228"/>
      <c r="U77" s="1228"/>
      <c r="V77" s="1228"/>
      <c r="W77" s="1228"/>
      <c r="X77" s="1228"/>
      <c r="Y77" s="1228"/>
      <c r="Z77" s="1228"/>
      <c r="AA77" s="1228"/>
      <c r="AB77" s="1228"/>
      <c r="AC77" s="1228"/>
      <c r="AD77" s="1228"/>
      <c r="AE77" s="1229"/>
      <c r="AF77" s="1228"/>
      <c r="AG77" s="1227"/>
      <c r="AH77" s="1229"/>
      <c r="AI77" s="1227"/>
      <c r="AJ77" s="1228"/>
      <c r="AK77" s="1228"/>
      <c r="AL77" s="1228"/>
      <c r="AM77" s="1228"/>
      <c r="AN77" s="1228"/>
      <c r="AO77" s="1228"/>
      <c r="AP77" s="1228"/>
      <c r="AQ77" s="1228"/>
      <c r="AR77" s="1228"/>
      <c r="AS77" s="1228"/>
      <c r="AT77" s="826"/>
      <c r="AU77" s="1230"/>
      <c r="AV77" s="1230"/>
      <c r="AW77" s="1230"/>
    </row>
    <row r="78" spans="1:49" s="209" customFormat="1" ht="16.149999999999999" customHeight="1" x14ac:dyDescent="0.2">
      <c r="A78" s="1738" t="s">
        <v>448</v>
      </c>
      <c r="B78" s="1739"/>
      <c r="C78" s="1231"/>
      <c r="D78" s="1232"/>
      <c r="E78" s="1232"/>
      <c r="F78" s="1231"/>
      <c r="G78" s="1232"/>
      <c r="H78" s="1232"/>
      <c r="I78" s="1231"/>
      <c r="J78" s="1232"/>
      <c r="K78" s="1232"/>
      <c r="L78" s="1231"/>
      <c r="M78" s="1232"/>
      <c r="N78" s="1232"/>
      <c r="O78" s="1231"/>
      <c r="P78" s="1232"/>
      <c r="Q78" s="1232"/>
      <c r="R78" s="1232"/>
      <c r="S78" s="1232"/>
      <c r="T78" s="1232"/>
      <c r="U78" s="1232"/>
      <c r="V78" s="1232"/>
      <c r="W78" s="1232"/>
      <c r="X78" s="1232"/>
      <c r="Y78" s="1232"/>
      <c r="Z78" s="378">
        <v>0</v>
      </c>
      <c r="AA78" s="1233">
        <v>0</v>
      </c>
      <c r="AB78" s="1232">
        <v>0</v>
      </c>
      <c r="AC78" s="378">
        <v>0</v>
      </c>
      <c r="AD78" s="378">
        <v>0</v>
      </c>
      <c r="AE78" s="1232"/>
      <c r="AF78" s="1232"/>
      <c r="AG78" s="1231"/>
      <c r="AH78" s="1232"/>
      <c r="AI78" s="1231"/>
      <c r="AJ78" s="1232"/>
      <c r="AK78" s="1232"/>
      <c r="AL78" s="1232"/>
      <c r="AM78" s="1232"/>
      <c r="AN78" s="1232"/>
      <c r="AO78" s="1232"/>
      <c r="AP78" s="1232"/>
      <c r="AQ78" s="1232"/>
      <c r="AR78" s="1232"/>
      <c r="AS78" s="1232"/>
      <c r="AT78" s="826"/>
      <c r="AU78" s="826"/>
      <c r="AV78" s="826"/>
      <c r="AW78" s="826"/>
    </row>
    <row r="79" spans="1:49" s="209" customFormat="1" ht="16.149999999999999" customHeight="1" x14ac:dyDescent="0.2">
      <c r="A79" s="1736" t="s">
        <v>466</v>
      </c>
      <c r="B79" s="1737"/>
      <c r="C79" s="1231"/>
      <c r="D79" s="1232"/>
      <c r="E79" s="1232"/>
      <c r="F79" s="1231"/>
      <c r="G79" s="1232"/>
      <c r="H79" s="1232"/>
      <c r="I79" s="1231"/>
      <c r="J79" s="1232"/>
      <c r="K79" s="1232"/>
      <c r="L79" s="1231"/>
      <c r="M79" s="1232"/>
      <c r="N79" s="1232"/>
      <c r="O79" s="1231"/>
      <c r="P79" s="1232"/>
      <c r="Q79" s="1232"/>
      <c r="R79" s="1232"/>
      <c r="S79" s="1232"/>
      <c r="T79" s="1232"/>
      <c r="U79" s="1232"/>
      <c r="V79" s="1232"/>
      <c r="W79" s="1232"/>
      <c r="X79" s="1232"/>
      <c r="Y79" s="1232"/>
      <c r="Z79" s="1234"/>
      <c r="AA79" s="1233"/>
      <c r="AB79" s="1232"/>
      <c r="AC79" s="1234"/>
      <c r="AD79" s="378">
        <v>0</v>
      </c>
      <c r="AE79" s="1232"/>
      <c r="AF79" s="1232"/>
      <c r="AG79" s="1231"/>
      <c r="AH79" s="1232"/>
      <c r="AI79" s="1231"/>
      <c r="AJ79" s="1232"/>
      <c r="AK79" s="1232"/>
      <c r="AL79" s="1232"/>
      <c r="AM79" s="1232"/>
      <c r="AN79" s="1232"/>
      <c r="AO79" s="1232"/>
      <c r="AP79" s="1232"/>
      <c r="AQ79" s="1232"/>
      <c r="AR79" s="1232"/>
      <c r="AS79" s="1232"/>
      <c r="AT79" s="826"/>
      <c r="AU79" s="826"/>
      <c r="AV79" s="826"/>
      <c r="AW79" s="826"/>
    </row>
    <row r="80" spans="1:49" ht="16.149999999999999" customHeight="1" x14ac:dyDescent="0.2">
      <c r="A80" s="1732" t="s">
        <v>547</v>
      </c>
      <c r="B80" s="1733"/>
      <c r="C80" s="1231"/>
      <c r="D80" s="1232"/>
      <c r="E80" s="1232"/>
      <c r="F80" s="1231"/>
      <c r="G80" s="1232"/>
      <c r="H80" s="1232"/>
      <c r="I80" s="1231"/>
      <c r="J80" s="1232"/>
      <c r="K80" s="1232"/>
      <c r="L80" s="1231"/>
      <c r="M80" s="1232"/>
      <c r="N80" s="1232"/>
      <c r="O80" s="1231"/>
      <c r="P80" s="1232"/>
      <c r="Q80" s="1232"/>
      <c r="R80" s="1232"/>
      <c r="S80" s="1232"/>
      <c r="T80" s="1232"/>
      <c r="U80" s="1232"/>
      <c r="V80" s="1232"/>
      <c r="W80" s="1232"/>
      <c r="X80" s="1232"/>
      <c r="Y80" s="1232"/>
      <c r="Z80" s="1233"/>
      <c r="AA80" s="1233">
        <v>0</v>
      </c>
      <c r="AB80" s="1232">
        <v>0</v>
      </c>
      <c r="AC80" s="378">
        <v>0</v>
      </c>
      <c r="AD80" s="378">
        <v>0</v>
      </c>
      <c r="AE80" s="1232"/>
      <c r="AF80" s="1232"/>
      <c r="AG80" s="1231"/>
      <c r="AH80" s="1232"/>
      <c r="AI80" s="1231"/>
      <c r="AJ80" s="1232"/>
      <c r="AK80" s="1232"/>
      <c r="AL80" s="1232"/>
      <c r="AM80" s="1232"/>
      <c r="AN80" s="1232"/>
      <c r="AO80" s="1232"/>
      <c r="AP80" s="1232"/>
      <c r="AQ80" s="1232"/>
      <c r="AR80" s="1232"/>
      <c r="AS80" s="1232"/>
      <c r="AT80" s="611"/>
      <c r="AU80" s="611"/>
      <c r="AV80" s="611"/>
      <c r="AW80" s="611"/>
    </row>
    <row r="81" spans="1:49" s="209" customFormat="1" ht="16.149999999999999" customHeight="1" x14ac:dyDescent="0.2">
      <c r="A81" s="1732" t="s">
        <v>465</v>
      </c>
      <c r="B81" s="1733"/>
      <c r="C81" s="1231"/>
      <c r="D81" s="1232"/>
      <c r="E81" s="1232"/>
      <c r="F81" s="1231"/>
      <c r="G81" s="1232"/>
      <c r="H81" s="1232"/>
      <c r="I81" s="1231"/>
      <c r="J81" s="1232"/>
      <c r="K81" s="1232"/>
      <c r="L81" s="1231"/>
      <c r="M81" s="1232"/>
      <c r="N81" s="1232"/>
      <c r="O81" s="1231"/>
      <c r="P81" s="1232"/>
      <c r="Q81" s="1232"/>
      <c r="R81" s="1232"/>
      <c r="S81" s="1232"/>
      <c r="T81" s="1232"/>
      <c r="U81" s="1232"/>
      <c r="V81" s="1232"/>
      <c r="W81" s="1232"/>
      <c r="X81" s="1232"/>
      <c r="Y81" s="1232"/>
      <c r="Z81" s="1234"/>
      <c r="AA81" s="1233"/>
      <c r="AB81" s="1232"/>
      <c r="AC81" s="1234"/>
      <c r="AD81" s="378">
        <v>0</v>
      </c>
      <c r="AE81" s="1232"/>
      <c r="AF81" s="1232"/>
      <c r="AG81" s="1231"/>
      <c r="AH81" s="1232"/>
      <c r="AI81" s="1231"/>
      <c r="AJ81" s="1232"/>
      <c r="AK81" s="1232"/>
      <c r="AL81" s="1232"/>
      <c r="AM81" s="1232"/>
      <c r="AN81" s="1232"/>
      <c r="AO81" s="1232"/>
      <c r="AP81" s="1232"/>
      <c r="AQ81" s="1232"/>
      <c r="AR81" s="1232"/>
      <c r="AS81" s="1232"/>
      <c r="AT81" s="826"/>
      <c r="AU81" s="826"/>
      <c r="AV81" s="826"/>
      <c r="AW81" s="826"/>
    </row>
    <row r="82" spans="1:49" s="209" customFormat="1" ht="16.149999999999999" customHeight="1" x14ac:dyDescent="0.2">
      <c r="A82" s="1734" t="s">
        <v>1688</v>
      </c>
      <c r="B82" s="1735"/>
      <c r="C82" s="1235"/>
      <c r="D82" s="1236"/>
      <c r="E82" s="1236"/>
      <c r="F82" s="1235"/>
      <c r="G82" s="1236"/>
      <c r="H82" s="1236"/>
      <c r="I82" s="1235"/>
      <c r="J82" s="1236"/>
      <c r="K82" s="1236"/>
      <c r="L82" s="1235"/>
      <c r="M82" s="1236"/>
      <c r="N82" s="1236"/>
      <c r="O82" s="1235"/>
      <c r="P82" s="1236"/>
      <c r="Q82" s="1236"/>
      <c r="R82" s="1236"/>
      <c r="S82" s="1236"/>
      <c r="T82" s="1236"/>
      <c r="U82" s="1236"/>
      <c r="V82" s="1236"/>
      <c r="W82" s="1236"/>
      <c r="X82" s="1236"/>
      <c r="Y82" s="1236"/>
      <c r="Z82" s="393">
        <v>0</v>
      </c>
      <c r="AA82" s="392">
        <v>0</v>
      </c>
      <c r="AB82" s="1236">
        <v>0</v>
      </c>
      <c r="AC82" s="393">
        <v>0</v>
      </c>
      <c r="AD82" s="393">
        <v>0</v>
      </c>
      <c r="AE82" s="1236"/>
      <c r="AF82" s="1236"/>
      <c r="AG82" s="1235"/>
      <c r="AH82" s="1236"/>
      <c r="AI82" s="1235"/>
      <c r="AJ82" s="1236"/>
      <c r="AK82" s="1236"/>
      <c r="AL82" s="1236"/>
      <c r="AM82" s="1236"/>
      <c r="AN82" s="1236"/>
      <c r="AO82" s="1236"/>
      <c r="AP82" s="1236"/>
      <c r="AQ82" s="1236"/>
      <c r="AR82" s="1236"/>
      <c r="AS82" s="1236"/>
      <c r="AT82" s="826"/>
      <c r="AU82" s="826"/>
      <c r="AV82" s="826"/>
      <c r="AW82" s="826"/>
    </row>
    <row r="83" spans="1:49" s="209" customFormat="1" ht="16.149999999999999" customHeight="1" x14ac:dyDescent="0.2">
      <c r="A83" s="1734" t="s">
        <v>1378</v>
      </c>
      <c r="B83" s="1735"/>
      <c r="C83" s="1237"/>
      <c r="D83" s="1238"/>
      <c r="E83" s="1238"/>
      <c r="F83" s="1237"/>
      <c r="G83" s="1238"/>
      <c r="H83" s="1238"/>
      <c r="I83" s="1237"/>
      <c r="J83" s="1238"/>
      <c r="K83" s="1238"/>
      <c r="L83" s="1237"/>
      <c r="M83" s="1238"/>
      <c r="N83" s="1238"/>
      <c r="O83" s="1237"/>
      <c r="P83" s="1238"/>
      <c r="Q83" s="1238"/>
      <c r="R83" s="1238"/>
      <c r="S83" s="1238"/>
      <c r="T83" s="1238"/>
      <c r="U83" s="1238"/>
      <c r="V83" s="1238"/>
      <c r="W83" s="1238"/>
      <c r="X83" s="1238"/>
      <c r="Y83" s="1238">
        <v>0</v>
      </c>
      <c r="Z83" s="1103">
        <v>0</v>
      </c>
      <c r="AA83" s="1239">
        <v>0</v>
      </c>
      <c r="AB83" s="1238">
        <v>0</v>
      </c>
      <c r="AC83" s="1103">
        <v>0</v>
      </c>
      <c r="AD83" s="1103">
        <v>0</v>
      </c>
      <c r="AE83" s="1238"/>
      <c r="AF83" s="1238"/>
      <c r="AG83" s="1237"/>
      <c r="AH83" s="1238"/>
      <c r="AI83" s="1237"/>
      <c r="AJ83" s="1238"/>
      <c r="AK83" s="1238"/>
      <c r="AL83" s="1238"/>
      <c r="AM83" s="1238"/>
      <c r="AN83" s="1238"/>
      <c r="AO83" s="1238"/>
      <c r="AP83" s="1238"/>
      <c r="AQ83" s="1238"/>
      <c r="AR83" s="1238"/>
      <c r="AS83" s="1238"/>
      <c r="AT83" s="826"/>
      <c r="AU83" s="826"/>
      <c r="AV83" s="826"/>
      <c r="AW83" s="826"/>
    </row>
    <row r="84" spans="1:49" s="209" customFormat="1" ht="16.149999999999999" customHeight="1" thickBot="1" x14ac:dyDescent="0.25">
      <c r="A84" s="1699" t="s">
        <v>495</v>
      </c>
      <c r="B84" s="1729"/>
      <c r="C84" s="1240">
        <v>0</v>
      </c>
      <c r="D84" s="1241"/>
      <c r="E84" s="1242">
        <v>0</v>
      </c>
      <c r="F84" s="1240">
        <v>0</v>
      </c>
      <c r="G84" s="1241"/>
      <c r="H84" s="1242">
        <v>0</v>
      </c>
      <c r="I84" s="1240">
        <v>0</v>
      </c>
      <c r="J84" s="1241"/>
      <c r="K84" s="1242">
        <v>0</v>
      </c>
      <c r="L84" s="1240">
        <v>0</v>
      </c>
      <c r="M84" s="1241"/>
      <c r="N84" s="1242">
        <v>0</v>
      </c>
      <c r="O84" s="1240">
        <v>0</v>
      </c>
      <c r="P84" s="1241"/>
      <c r="Q84" s="1242">
        <v>0</v>
      </c>
      <c r="R84" s="1241">
        <v>0</v>
      </c>
      <c r="S84" s="1241">
        <v>4278768</v>
      </c>
      <c r="T84" s="1241">
        <v>51730</v>
      </c>
      <c r="U84" s="1241">
        <v>4330498</v>
      </c>
      <c r="V84" s="1241">
        <v>4330498</v>
      </c>
      <c r="W84" s="1241">
        <v>-10826</v>
      </c>
      <c r="X84" s="1241">
        <v>4319672</v>
      </c>
      <c r="Y84" s="1242">
        <v>0</v>
      </c>
      <c r="Z84" s="405">
        <v>4319672</v>
      </c>
      <c r="AA84" s="1241">
        <v>2863530</v>
      </c>
      <c r="AB84" s="1241">
        <v>1456142</v>
      </c>
      <c r="AC84" s="405">
        <v>364036</v>
      </c>
      <c r="AD84" s="405">
        <v>4319672</v>
      </c>
      <c r="AE84" s="1243"/>
      <c r="AF84" s="1241">
        <v>0</v>
      </c>
      <c r="AG84" s="1240">
        <v>969</v>
      </c>
      <c r="AH84" s="1243">
        <v>5216881</v>
      </c>
      <c r="AI84" s="1240">
        <v>5</v>
      </c>
      <c r="AJ84" s="1241">
        <v>10723</v>
      </c>
      <c r="AK84" s="1241">
        <v>5227604</v>
      </c>
      <c r="AL84" s="1241">
        <v>5227604</v>
      </c>
      <c r="AM84" s="1241">
        <v>-13070</v>
      </c>
      <c r="AN84" s="1241">
        <v>5214534</v>
      </c>
      <c r="AO84" s="1241">
        <v>0</v>
      </c>
      <c r="AP84" s="1241">
        <v>5214534</v>
      </c>
      <c r="AQ84" s="1241">
        <v>3401600</v>
      </c>
      <c r="AR84" s="1241">
        <v>1812934</v>
      </c>
      <c r="AS84" s="1241">
        <v>453233</v>
      </c>
      <c r="AT84" s="826"/>
      <c r="AU84" s="826"/>
      <c r="AV84" s="826"/>
      <c r="AW84" s="826"/>
    </row>
    <row r="85" spans="1:49" ht="16.149999999999999" customHeight="1" thickTop="1" x14ac:dyDescent="0.2">
      <c r="D85" s="611"/>
      <c r="E85" s="611"/>
      <c r="F85" s="611"/>
      <c r="G85" s="611"/>
      <c r="H85" s="611"/>
      <c r="I85" s="611"/>
      <c r="J85" s="611"/>
      <c r="K85" s="611"/>
      <c r="L85" s="611"/>
      <c r="M85" s="611"/>
      <c r="N85" s="611"/>
      <c r="O85" s="611"/>
      <c r="P85" s="611"/>
      <c r="Q85" s="611"/>
      <c r="R85" s="611"/>
      <c r="S85" s="611"/>
      <c r="T85" s="611"/>
      <c r="U85" s="611"/>
      <c r="V85" s="611"/>
      <c r="W85" s="611"/>
      <c r="X85" s="826"/>
      <c r="Y85" s="611"/>
      <c r="Z85" s="611"/>
      <c r="AB85" s="611"/>
      <c r="AC85" s="611"/>
      <c r="AD85" s="611"/>
      <c r="AE85" s="611"/>
      <c r="AF85" s="611"/>
    </row>
    <row r="86" spans="1:49" ht="16.149999999999999" customHeight="1" x14ac:dyDescent="0.2">
      <c r="C86" s="801"/>
      <c r="D86" s="611"/>
      <c r="E86" s="611"/>
      <c r="F86" s="555"/>
      <c r="G86" s="611"/>
      <c r="H86" s="1101"/>
      <c r="I86" s="1101"/>
      <c r="J86" s="1101"/>
      <c r="K86" s="1101"/>
      <c r="L86" s="1305"/>
      <c r="M86" s="1101"/>
      <c r="N86" s="1101"/>
      <c r="O86" s="1306"/>
      <c r="P86" s="1101"/>
      <c r="Q86" s="1101"/>
      <c r="R86" s="611"/>
      <c r="S86" s="611"/>
      <c r="T86" s="611"/>
      <c r="U86" s="611"/>
      <c r="V86" s="611"/>
      <c r="W86" s="611"/>
      <c r="X86" s="826"/>
      <c r="Y86" s="611"/>
      <c r="Z86" s="611"/>
      <c r="AA86" s="826"/>
      <c r="AB86" s="611"/>
      <c r="AC86" s="611"/>
      <c r="AD86" s="611"/>
      <c r="AE86" s="611"/>
      <c r="AF86" s="611"/>
      <c r="AQ86" s="826"/>
      <c r="AS86" s="826"/>
    </row>
    <row r="87" spans="1:49" ht="16.149999999999999" customHeight="1" x14ac:dyDescent="0.2">
      <c r="H87" s="144"/>
      <c r="I87" s="144"/>
      <c r="J87" s="1596"/>
      <c r="K87" s="1094"/>
      <c r="L87" s="1094"/>
      <c r="M87" s="1596"/>
      <c r="N87" s="1094"/>
      <c r="O87" s="1094"/>
      <c r="P87" s="1596"/>
      <c r="Q87" s="1094"/>
    </row>
    <row r="88" spans="1:49" x14ac:dyDescent="0.2">
      <c r="A88" s="110" t="s">
        <v>1637</v>
      </c>
      <c r="B88" s="110" t="s">
        <v>1637</v>
      </c>
      <c r="C88" s="110" t="s">
        <v>1637</v>
      </c>
      <c r="D88" s="110" t="s">
        <v>1637</v>
      </c>
      <c r="E88" s="110" t="s">
        <v>1637</v>
      </c>
      <c r="H88" s="144"/>
      <c r="I88" s="144"/>
      <c r="J88" s="1596"/>
      <c r="K88" s="1094"/>
      <c r="L88" s="1094"/>
      <c r="M88" s="1596"/>
      <c r="N88" s="1094"/>
      <c r="O88" s="1094"/>
      <c r="P88" s="1596"/>
      <c r="Q88" s="1094"/>
      <c r="AC88" s="110">
        <v>4</v>
      </c>
      <c r="AS88" s="110">
        <v>4</v>
      </c>
    </row>
    <row r="89" spans="1:49" x14ac:dyDescent="0.2">
      <c r="C89"/>
      <c r="D89"/>
      <c r="E89"/>
      <c r="F89"/>
      <c r="G89"/>
      <c r="H89" s="144"/>
      <c r="I89" s="144"/>
      <c r="J89" s="144"/>
      <c r="K89" s="144"/>
      <c r="L89" s="144"/>
      <c r="M89" s="144"/>
      <c r="N89" s="144"/>
      <c r="O89" s="144"/>
      <c r="P89" s="144"/>
      <c r="Q89" s="144"/>
    </row>
    <row r="90" spans="1:49" x14ac:dyDescent="0.2">
      <c r="B90" s="1328"/>
      <c r="C90"/>
      <c r="D90"/>
      <c r="E90"/>
      <c r="F90"/>
      <c r="G90"/>
    </row>
    <row r="91" spans="1:49" x14ac:dyDescent="0.2">
      <c r="B91" s="1329"/>
      <c r="C91"/>
      <c r="D91"/>
      <c r="E91"/>
      <c r="F91"/>
      <c r="G91"/>
    </row>
    <row r="92" spans="1:49" x14ac:dyDescent="0.2">
      <c r="B92" s="1329"/>
      <c r="C92"/>
      <c r="D92"/>
      <c r="E92"/>
      <c r="F92"/>
      <c r="G92"/>
    </row>
    <row r="93" spans="1:49" x14ac:dyDescent="0.2">
      <c r="B93" s="1330"/>
      <c r="C93"/>
      <c r="D93"/>
      <c r="E93"/>
      <c r="F93"/>
      <c r="G93"/>
    </row>
    <row r="94" spans="1:49" x14ac:dyDescent="0.2">
      <c r="A94"/>
      <c r="B94"/>
      <c r="C94"/>
      <c r="D94"/>
      <c r="E94"/>
      <c r="F94"/>
      <c r="G94"/>
    </row>
    <row r="95" spans="1:49" x14ac:dyDescent="0.2">
      <c r="C95"/>
      <c r="D95"/>
      <c r="E95"/>
      <c r="F95"/>
      <c r="G95"/>
    </row>
  </sheetData>
  <mergeCells count="46">
    <mergeCell ref="C1:K1"/>
    <mergeCell ref="L1:U1"/>
    <mergeCell ref="V1:AD1"/>
    <mergeCell ref="AE1:AK1"/>
    <mergeCell ref="AL1:AS1"/>
    <mergeCell ref="A77:B77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C2:C3"/>
    <mergeCell ref="AP2:AP3"/>
    <mergeCell ref="AQ2:AQ3"/>
    <mergeCell ref="AR2:AR3"/>
    <mergeCell ref="AS2:AS3"/>
    <mergeCell ref="A76:B76"/>
    <mergeCell ref="AN2:AN3"/>
    <mergeCell ref="AO2:AO3"/>
    <mergeCell ref="D2:E2"/>
    <mergeCell ref="F2:H2"/>
    <mergeCell ref="I2:K2"/>
    <mergeCell ref="L2:N2"/>
    <mergeCell ref="O2:Q2"/>
    <mergeCell ref="R2:R3"/>
    <mergeCell ref="S2:U2"/>
    <mergeCell ref="V2:V3"/>
    <mergeCell ref="J87:J88"/>
    <mergeCell ref="M87:M88"/>
    <mergeCell ref="P87:P88"/>
    <mergeCell ref="A78:B78"/>
    <mergeCell ref="A79:B79"/>
    <mergeCell ref="A80:B80"/>
    <mergeCell ref="A81:B81"/>
    <mergeCell ref="A82:B82"/>
    <mergeCell ref="A84:B84"/>
    <mergeCell ref="A83:B83"/>
  </mergeCells>
  <printOptions horizontalCentered="1"/>
  <pageMargins left="0.3" right="0.3" top="0.6" bottom="0.5" header="0.3" footer="0.3"/>
  <pageSetup paperSize="5" scale="64" firstPageNumber="50" fitToWidth="0" fitToHeight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Y93"/>
  <sheetViews>
    <sheetView view="pageBreakPreview" zoomScaleNormal="100" zoomScaleSheetLayoutView="100" workbookViewId="0">
      <pane xSplit="2" ySplit="6" topLeftCell="AI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6.140625" style="108" customWidth="1"/>
    <col min="3" max="3" width="13.140625" style="108" customWidth="1"/>
    <col min="4" max="4" width="14.7109375" style="108" customWidth="1"/>
    <col min="5" max="5" width="12.42578125" style="108" customWidth="1"/>
    <col min="6" max="6" width="11.28515625" style="108" customWidth="1"/>
    <col min="7" max="7" width="9.7109375" style="108" customWidth="1"/>
    <col min="8" max="8" width="10.7109375" style="108" customWidth="1"/>
    <col min="9" max="9" width="11.28515625" style="108" customWidth="1"/>
    <col min="10" max="10" width="9.7109375" style="108" customWidth="1"/>
    <col min="11" max="11" width="10.7109375" style="108" customWidth="1"/>
    <col min="12" max="12" width="11.28515625" style="108" customWidth="1"/>
    <col min="13" max="13" width="9.140625" style="108" customWidth="1"/>
    <col min="14" max="14" width="10.28515625" style="108" bestFit="1" customWidth="1"/>
    <col min="15" max="15" width="11.28515625" style="108" customWidth="1"/>
    <col min="16" max="16" width="9.140625" style="108" bestFit="1" customWidth="1"/>
    <col min="17" max="17" width="10.28515625" style="108" bestFit="1" customWidth="1"/>
    <col min="18" max="18" width="11.7109375" style="108" customWidth="1"/>
    <col min="19" max="19" width="12.42578125" style="108" bestFit="1" customWidth="1"/>
    <col min="20" max="22" width="12.140625" style="108" customWidth="1"/>
    <col min="23" max="23" width="12.5703125" style="108" customWidth="1"/>
    <col min="24" max="24" width="11.7109375" style="108" customWidth="1"/>
    <col min="25" max="25" width="13" style="108" customWidth="1"/>
    <col min="26" max="26" width="14.140625" style="108" customWidth="1"/>
    <col min="27" max="27" width="18" style="108" customWidth="1"/>
    <col min="28" max="29" width="11.7109375" style="108" customWidth="1"/>
    <col min="30" max="30" width="11.28515625" style="108" customWidth="1"/>
    <col min="31" max="31" width="16.5703125" style="108" customWidth="1"/>
    <col min="32" max="32" width="15.85546875" style="108" customWidth="1"/>
    <col min="33" max="33" width="16.85546875" style="108" customWidth="1"/>
    <col min="34" max="38" width="16.28515625" style="108" customWidth="1"/>
    <col min="39" max="39" width="16.140625" style="108" customWidth="1"/>
    <col min="40" max="40" width="12" style="108" customWidth="1"/>
    <col min="41" max="41" width="16.140625" style="108" customWidth="1"/>
    <col min="42" max="42" width="14.42578125" style="108" customWidth="1"/>
    <col min="43" max="46" width="16.140625" style="108" customWidth="1"/>
    <col min="47" max="47" width="3" style="108" bestFit="1" customWidth="1"/>
    <col min="48" max="48" width="16.28515625" style="108" customWidth="1"/>
    <col min="49" max="49" width="11.5703125" style="108" customWidth="1"/>
    <col min="50" max="50" width="12.85546875" style="108" customWidth="1"/>
    <col min="51" max="16384" width="8.85546875" style="108"/>
  </cols>
  <sheetData>
    <row r="1" spans="1:51" ht="19.899999999999999" customHeight="1" x14ac:dyDescent="0.2">
      <c r="A1" s="1555" t="s">
        <v>636</v>
      </c>
      <c r="B1" s="1555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0"/>
      <c r="V1" s="1561"/>
      <c r="W1" s="1556" t="s">
        <v>378</v>
      </c>
      <c r="X1" s="1557"/>
      <c r="Y1" s="1557"/>
      <c r="Z1" s="1557"/>
      <c r="AA1" s="1557"/>
      <c r="AB1" s="1557"/>
      <c r="AC1" s="1557"/>
      <c r="AD1" s="1557"/>
      <c r="AE1" s="1558"/>
      <c r="AF1" s="1776" t="s">
        <v>485</v>
      </c>
      <c r="AG1" s="1777"/>
      <c r="AH1" s="1777"/>
      <c r="AI1" s="1777"/>
      <c r="AJ1" s="1777"/>
      <c r="AK1" s="1777"/>
      <c r="AL1" s="1778"/>
      <c r="AM1" s="1776" t="s">
        <v>485</v>
      </c>
      <c r="AN1" s="1777"/>
      <c r="AO1" s="1777"/>
      <c r="AP1" s="1777"/>
      <c r="AQ1" s="1777"/>
      <c r="AR1" s="1777"/>
      <c r="AS1" s="1777"/>
      <c r="AT1" s="1778"/>
      <c r="AV1" s="330"/>
      <c r="AW1" s="330"/>
      <c r="AX1" s="330"/>
    </row>
    <row r="2" spans="1:51" ht="30" customHeight="1" x14ac:dyDescent="0.2">
      <c r="A2" s="1555"/>
      <c r="B2" s="1555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2" t="s">
        <v>492</v>
      </c>
      <c r="T2" s="1569" t="s">
        <v>251</v>
      </c>
      <c r="U2" s="1569"/>
      <c r="V2" s="1569"/>
      <c r="W2" s="1562" t="s">
        <v>540</v>
      </c>
      <c r="X2" s="1562" t="s">
        <v>487</v>
      </c>
      <c r="Y2" s="1562" t="s">
        <v>541</v>
      </c>
      <c r="Z2" s="1585" t="s">
        <v>1532</v>
      </c>
      <c r="AA2" s="1562" t="s">
        <v>1323</v>
      </c>
      <c r="AB2" s="1562" t="s">
        <v>296</v>
      </c>
      <c r="AC2" s="1562" t="s">
        <v>297</v>
      </c>
      <c r="AD2" s="1562" t="s">
        <v>254</v>
      </c>
      <c r="AE2" s="1562" t="s">
        <v>1324</v>
      </c>
      <c r="AF2" s="1588" t="s">
        <v>1643</v>
      </c>
      <c r="AG2" s="1587" t="s">
        <v>1380</v>
      </c>
      <c r="AH2" s="1595" t="s">
        <v>251</v>
      </c>
      <c r="AI2" s="1595"/>
      <c r="AJ2" s="1595"/>
      <c r="AK2" s="1595"/>
      <c r="AL2" s="1595"/>
      <c r="AM2" s="1587" t="s">
        <v>1381</v>
      </c>
      <c r="AN2" s="1587" t="s">
        <v>1385</v>
      </c>
      <c r="AO2" s="1587" t="s">
        <v>1382</v>
      </c>
      <c r="AP2" s="1585" t="s">
        <v>1532</v>
      </c>
      <c r="AQ2" s="1587" t="s">
        <v>1383</v>
      </c>
      <c r="AR2" s="1587" t="s">
        <v>356</v>
      </c>
      <c r="AS2" s="1587" t="s">
        <v>297</v>
      </c>
      <c r="AT2" s="1587" t="s">
        <v>535</v>
      </c>
      <c r="AV2" s="331"/>
      <c r="AW2" s="331"/>
      <c r="AX2" s="331"/>
    </row>
    <row r="3" spans="1:51" ht="95.25" customHeight="1" x14ac:dyDescent="0.2">
      <c r="A3" s="1555"/>
      <c r="B3" s="1555"/>
      <c r="C3" s="1562"/>
      <c r="D3" s="783" t="s">
        <v>716</v>
      </c>
      <c r="E3" s="782" t="s">
        <v>397</v>
      </c>
      <c r="F3" s="782" t="s">
        <v>1237</v>
      </c>
      <c r="G3" s="783" t="s">
        <v>715</v>
      </c>
      <c r="H3" s="782" t="s">
        <v>397</v>
      </c>
      <c r="I3" s="782" t="s">
        <v>1236</v>
      </c>
      <c r="J3" s="783" t="s">
        <v>715</v>
      </c>
      <c r="K3" s="782" t="s">
        <v>397</v>
      </c>
      <c r="L3" s="782" t="s">
        <v>1235</v>
      </c>
      <c r="M3" s="783" t="s">
        <v>715</v>
      </c>
      <c r="N3" s="782" t="s">
        <v>397</v>
      </c>
      <c r="O3" s="782" t="s">
        <v>1235</v>
      </c>
      <c r="P3" s="783" t="s">
        <v>715</v>
      </c>
      <c r="Q3" s="782" t="s">
        <v>397</v>
      </c>
      <c r="R3" s="1562"/>
      <c r="S3" s="1562"/>
      <c r="T3" s="790" t="s">
        <v>1233</v>
      </c>
      <c r="U3" s="790" t="s">
        <v>1234</v>
      </c>
      <c r="V3" s="790" t="s">
        <v>253</v>
      </c>
      <c r="W3" s="1562"/>
      <c r="X3" s="1562"/>
      <c r="Y3" s="1562"/>
      <c r="Z3" s="1585"/>
      <c r="AA3" s="1562"/>
      <c r="AB3" s="1562"/>
      <c r="AC3" s="1562"/>
      <c r="AD3" s="1562"/>
      <c r="AE3" s="1562"/>
      <c r="AF3" s="1589"/>
      <c r="AG3" s="1587"/>
      <c r="AH3" s="1093" t="s">
        <v>1242</v>
      </c>
      <c r="AI3" s="1093" t="s">
        <v>1243</v>
      </c>
      <c r="AJ3" s="1093" t="s">
        <v>1241</v>
      </c>
      <c r="AK3" s="1093" t="s">
        <v>1245</v>
      </c>
      <c r="AL3" s="1093" t="s">
        <v>253</v>
      </c>
      <c r="AM3" s="1587"/>
      <c r="AN3" s="1587"/>
      <c r="AO3" s="1587"/>
      <c r="AP3" s="1585"/>
      <c r="AQ3" s="1587"/>
      <c r="AR3" s="1587"/>
      <c r="AS3" s="1587"/>
      <c r="AT3" s="1587"/>
      <c r="AV3" s="907" t="s">
        <v>1697</v>
      </c>
      <c r="AW3" s="907" t="s">
        <v>1696</v>
      </c>
      <c r="AX3" s="907" t="s">
        <v>468</v>
      </c>
    </row>
    <row r="4" spans="1:51" ht="14.25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>
        <v>44</v>
      </c>
      <c r="AU4" s="334"/>
      <c r="AV4" s="334">
        <v>48</v>
      </c>
      <c r="AW4" s="334">
        <v>49</v>
      </c>
      <c r="AX4" s="334">
        <v>50</v>
      </c>
    </row>
    <row r="5" spans="1:51" ht="33.75" x14ac:dyDescent="0.2">
      <c r="A5" s="332"/>
      <c r="B5" s="333"/>
      <c r="C5" s="1206" t="s">
        <v>1050</v>
      </c>
      <c r="D5" s="985" t="s">
        <v>1366</v>
      </c>
      <c r="E5" s="985" t="s">
        <v>1052</v>
      </c>
      <c r="F5" s="1206" t="s">
        <v>1313</v>
      </c>
      <c r="G5" s="1206" t="s">
        <v>1367</v>
      </c>
      <c r="H5" s="1206" t="s">
        <v>1123</v>
      </c>
      <c r="I5" s="1206" t="s">
        <v>1312</v>
      </c>
      <c r="J5" s="1206" t="s">
        <v>1368</v>
      </c>
      <c r="K5" s="1206" t="s">
        <v>1124</v>
      </c>
      <c r="L5" s="1206" t="s">
        <v>1310</v>
      </c>
      <c r="M5" s="1206" t="s">
        <v>1369</v>
      </c>
      <c r="N5" s="1206" t="s">
        <v>1125</v>
      </c>
      <c r="O5" s="1206" t="s">
        <v>1311</v>
      </c>
      <c r="P5" s="1206" t="s">
        <v>1370</v>
      </c>
      <c r="Q5" s="1206" t="s">
        <v>1126</v>
      </c>
      <c r="R5" s="1206" t="s">
        <v>1362</v>
      </c>
      <c r="S5" s="1206"/>
      <c r="T5" s="1206" t="s">
        <v>1304</v>
      </c>
      <c r="U5" s="1206" t="s">
        <v>1305</v>
      </c>
      <c r="V5" s="1206" t="s">
        <v>1151</v>
      </c>
      <c r="W5" s="1206" t="s">
        <v>1152</v>
      </c>
      <c r="X5" s="1206" t="s">
        <v>1153</v>
      </c>
      <c r="Y5" s="1206" t="s">
        <v>1154</v>
      </c>
      <c r="Z5" s="1206" t="s">
        <v>1058</v>
      </c>
      <c r="AA5" s="984" t="s">
        <v>1500</v>
      </c>
      <c r="AB5" s="984" t="s">
        <v>1372</v>
      </c>
      <c r="AC5" s="984" t="s">
        <v>1155</v>
      </c>
      <c r="AD5" s="984" t="s">
        <v>1373</v>
      </c>
      <c r="AE5" s="984" t="s">
        <v>1501</v>
      </c>
      <c r="AF5" s="984" t="s">
        <v>1371</v>
      </c>
      <c r="AG5" s="984" t="s">
        <v>1156</v>
      </c>
      <c r="AH5" s="984" t="s">
        <v>1304</v>
      </c>
      <c r="AI5" s="984" t="s">
        <v>1157</v>
      </c>
      <c r="AJ5" s="984" t="s">
        <v>1305</v>
      </c>
      <c r="AK5" s="984" t="s">
        <v>1158</v>
      </c>
      <c r="AL5" s="984" t="s">
        <v>1159</v>
      </c>
      <c r="AM5" s="984" t="s">
        <v>1160</v>
      </c>
      <c r="AN5" s="984" t="s">
        <v>1161</v>
      </c>
      <c r="AO5" s="984" t="s">
        <v>1162</v>
      </c>
      <c r="AP5" s="984" t="s">
        <v>1058</v>
      </c>
      <c r="AQ5" s="984" t="s">
        <v>1094</v>
      </c>
      <c r="AR5" s="984" t="s">
        <v>1374</v>
      </c>
      <c r="AS5" s="984" t="s">
        <v>1163</v>
      </c>
      <c r="AT5" s="984" t="s">
        <v>1375</v>
      </c>
      <c r="AU5" s="226"/>
      <c r="AV5" s="226"/>
      <c r="AW5" s="226"/>
      <c r="AX5" s="226"/>
      <c r="AY5" s="226"/>
    </row>
    <row r="6" spans="1:51" ht="51" hidden="1" x14ac:dyDescent="0.2">
      <c r="A6" s="335"/>
      <c r="B6" s="328"/>
      <c r="C6" s="917" t="s">
        <v>805</v>
      </c>
      <c r="D6" s="917" t="s">
        <v>805</v>
      </c>
      <c r="E6" s="917" t="s">
        <v>806</v>
      </c>
      <c r="F6" s="917" t="s">
        <v>913</v>
      </c>
      <c r="G6" s="917" t="s">
        <v>805</v>
      </c>
      <c r="H6" s="917" t="s">
        <v>806</v>
      </c>
      <c r="I6" s="917" t="s">
        <v>913</v>
      </c>
      <c r="J6" s="917" t="s">
        <v>805</v>
      </c>
      <c r="K6" s="917" t="s">
        <v>806</v>
      </c>
      <c r="L6" s="917" t="s">
        <v>913</v>
      </c>
      <c r="M6" s="917" t="s">
        <v>805</v>
      </c>
      <c r="N6" s="917" t="s">
        <v>806</v>
      </c>
      <c r="O6" s="917" t="s">
        <v>913</v>
      </c>
      <c r="P6" s="917" t="s">
        <v>805</v>
      </c>
      <c r="Q6" s="917" t="s">
        <v>806</v>
      </c>
      <c r="R6" s="917" t="s">
        <v>806</v>
      </c>
      <c r="S6" s="328"/>
      <c r="T6" s="917" t="s">
        <v>1057</v>
      </c>
      <c r="U6" s="917" t="s">
        <v>1057</v>
      </c>
      <c r="V6" s="917" t="s">
        <v>806</v>
      </c>
      <c r="W6" s="917" t="s">
        <v>806</v>
      </c>
      <c r="X6" s="917" t="s">
        <v>806</v>
      </c>
      <c r="Y6" s="917" t="s">
        <v>806</v>
      </c>
      <c r="Z6" s="917" t="s">
        <v>1058</v>
      </c>
      <c r="AA6" s="917" t="s">
        <v>1079</v>
      </c>
      <c r="AB6" s="917" t="s">
        <v>1089</v>
      </c>
      <c r="AC6" s="917" t="s">
        <v>806</v>
      </c>
      <c r="AD6" s="917" t="s">
        <v>806</v>
      </c>
      <c r="AE6" s="917" t="s">
        <v>1080</v>
      </c>
      <c r="AF6" s="917" t="s">
        <v>805</v>
      </c>
      <c r="AG6" s="917" t="s">
        <v>806</v>
      </c>
      <c r="AH6" s="917" t="s">
        <v>1057</v>
      </c>
      <c r="AI6" s="917" t="s">
        <v>806</v>
      </c>
      <c r="AJ6" s="917" t="s">
        <v>1057</v>
      </c>
      <c r="AK6" s="917" t="s">
        <v>806</v>
      </c>
      <c r="AL6" s="917" t="s">
        <v>806</v>
      </c>
      <c r="AM6" s="917" t="s">
        <v>806</v>
      </c>
      <c r="AN6" s="917" t="s">
        <v>806</v>
      </c>
      <c r="AO6" s="917" t="s">
        <v>806</v>
      </c>
      <c r="AP6" s="917" t="s">
        <v>1058</v>
      </c>
      <c r="AQ6" s="917" t="s">
        <v>806</v>
      </c>
      <c r="AR6" s="917" t="s">
        <v>1089</v>
      </c>
      <c r="AS6" s="917" t="s">
        <v>806</v>
      </c>
      <c r="AT6" s="917" t="s">
        <v>806</v>
      </c>
      <c r="AU6" s="917"/>
      <c r="AV6" s="917" t="s">
        <v>1088</v>
      </c>
      <c r="AW6" s="917" t="s">
        <v>806</v>
      </c>
      <c r="AX6" s="917" t="s">
        <v>806</v>
      </c>
    </row>
    <row r="7" spans="1:51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161059</v>
      </c>
      <c r="S7" s="92">
        <v>17895</v>
      </c>
      <c r="T7" s="60"/>
      <c r="U7" s="60"/>
      <c r="V7" s="61"/>
      <c r="W7" s="92"/>
      <c r="X7" s="65"/>
      <c r="Y7" s="92"/>
      <c r="Z7" s="60"/>
      <c r="AA7" s="92"/>
      <c r="AB7" s="60"/>
      <c r="AC7" s="60"/>
      <c r="AD7" s="92"/>
      <c r="AE7" s="96"/>
      <c r="AF7" s="66"/>
      <c r="AG7" s="89"/>
      <c r="AH7" s="318"/>
      <c r="AI7" s="66"/>
      <c r="AJ7" s="318"/>
      <c r="AK7" s="68"/>
      <c r="AL7" s="67"/>
      <c r="AM7" s="89">
        <v>84129</v>
      </c>
      <c r="AN7" s="70"/>
      <c r="AO7" s="89"/>
      <c r="AP7" s="68">
        <v>2629</v>
      </c>
      <c r="AQ7" s="89"/>
      <c r="AR7" s="68"/>
      <c r="AS7" s="68"/>
      <c r="AT7" s="89">
        <v>10013</v>
      </c>
      <c r="AU7" s="189"/>
      <c r="AV7" s="65">
        <v>175</v>
      </c>
      <c r="AW7" s="65">
        <v>210</v>
      </c>
      <c r="AX7" s="65">
        <v>35</v>
      </c>
    </row>
    <row r="8" spans="1:51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72467</v>
      </c>
      <c r="S8" s="93">
        <v>8052</v>
      </c>
      <c r="T8" s="56"/>
      <c r="U8" s="56"/>
      <c r="V8" s="57"/>
      <c r="W8" s="93"/>
      <c r="X8" s="74"/>
      <c r="Y8" s="93"/>
      <c r="Z8" s="56"/>
      <c r="AA8" s="93"/>
      <c r="AB8" s="56"/>
      <c r="AC8" s="56"/>
      <c r="AD8" s="93"/>
      <c r="AE8" s="97"/>
      <c r="AF8" s="75"/>
      <c r="AG8" s="90"/>
      <c r="AH8" s="319"/>
      <c r="AI8" s="75"/>
      <c r="AJ8" s="319"/>
      <c r="AK8" s="77"/>
      <c r="AL8" s="76"/>
      <c r="AM8" s="90">
        <v>23141</v>
      </c>
      <c r="AN8" s="79"/>
      <c r="AO8" s="90"/>
      <c r="AP8" s="77">
        <v>0</v>
      </c>
      <c r="AQ8" s="90"/>
      <c r="AR8" s="77"/>
      <c r="AS8" s="77"/>
      <c r="AT8" s="90">
        <v>1025</v>
      </c>
      <c r="AU8" s="189"/>
      <c r="AV8" s="74">
        <v>71</v>
      </c>
      <c r="AW8" s="74">
        <v>58</v>
      </c>
      <c r="AX8" s="74">
        <v>-13</v>
      </c>
    </row>
    <row r="9" spans="1:51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193105</v>
      </c>
      <c r="S9" s="93">
        <v>21456</v>
      </c>
      <c r="T9" s="56"/>
      <c r="U9" s="56"/>
      <c r="V9" s="57"/>
      <c r="W9" s="93"/>
      <c r="X9" s="74"/>
      <c r="Y9" s="93"/>
      <c r="Z9" s="56"/>
      <c r="AA9" s="93"/>
      <c r="AB9" s="56"/>
      <c r="AC9" s="56"/>
      <c r="AD9" s="93"/>
      <c r="AE9" s="97"/>
      <c r="AF9" s="75"/>
      <c r="AG9" s="90"/>
      <c r="AH9" s="319"/>
      <c r="AI9" s="75"/>
      <c r="AJ9" s="319"/>
      <c r="AK9" s="77"/>
      <c r="AL9" s="76"/>
      <c r="AM9" s="90">
        <v>238972</v>
      </c>
      <c r="AN9" s="79"/>
      <c r="AO9" s="90"/>
      <c r="AP9" s="77">
        <v>-2760</v>
      </c>
      <c r="AQ9" s="90"/>
      <c r="AR9" s="77"/>
      <c r="AS9" s="77"/>
      <c r="AT9" s="90">
        <v>12824</v>
      </c>
      <c r="AU9" s="189"/>
      <c r="AV9" s="74">
        <v>693</v>
      </c>
      <c r="AW9" s="74">
        <v>597</v>
      </c>
      <c r="AX9" s="74">
        <v>-96</v>
      </c>
    </row>
    <row r="10" spans="1:51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60225</v>
      </c>
      <c r="S10" s="93">
        <v>6692</v>
      </c>
      <c r="T10" s="56"/>
      <c r="U10" s="56"/>
      <c r="V10" s="57"/>
      <c r="W10" s="93"/>
      <c r="X10" s="74"/>
      <c r="Y10" s="93"/>
      <c r="Z10" s="56"/>
      <c r="AA10" s="93"/>
      <c r="AB10" s="56"/>
      <c r="AC10" s="56"/>
      <c r="AD10" s="93"/>
      <c r="AE10" s="97"/>
      <c r="AF10" s="75"/>
      <c r="AG10" s="90"/>
      <c r="AH10" s="319"/>
      <c r="AI10" s="75"/>
      <c r="AJ10" s="319"/>
      <c r="AK10" s="77"/>
      <c r="AL10" s="76"/>
      <c r="AM10" s="90">
        <v>38655</v>
      </c>
      <c r="AN10" s="79"/>
      <c r="AO10" s="90"/>
      <c r="AP10" s="77">
        <v>-1917</v>
      </c>
      <c r="AQ10" s="90"/>
      <c r="AR10" s="77"/>
      <c r="AS10" s="77"/>
      <c r="AT10" s="90">
        <v>3522</v>
      </c>
      <c r="AU10" s="189"/>
      <c r="AV10" s="74">
        <v>90</v>
      </c>
      <c r="AW10" s="74">
        <v>97</v>
      </c>
      <c r="AX10" s="74">
        <v>7</v>
      </c>
    </row>
    <row r="11" spans="1:51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160470</v>
      </c>
      <c r="S11" s="94">
        <v>17830</v>
      </c>
      <c r="T11" s="51"/>
      <c r="U11" s="51"/>
      <c r="V11" s="52"/>
      <c r="W11" s="94"/>
      <c r="X11" s="80"/>
      <c r="Y11" s="94"/>
      <c r="Z11" s="51"/>
      <c r="AA11" s="94"/>
      <c r="AB11" s="53"/>
      <c r="AC11" s="51"/>
      <c r="AD11" s="95"/>
      <c r="AE11" s="95"/>
      <c r="AF11" s="71"/>
      <c r="AG11" s="91"/>
      <c r="AH11" s="320"/>
      <c r="AI11" s="71"/>
      <c r="AJ11" s="320"/>
      <c r="AK11" s="72"/>
      <c r="AL11" s="73"/>
      <c r="AM11" s="91">
        <v>58569</v>
      </c>
      <c r="AN11" s="82"/>
      <c r="AO11" s="91"/>
      <c r="AP11" s="72">
        <v>1104</v>
      </c>
      <c r="AQ11" s="91"/>
      <c r="AR11" s="72"/>
      <c r="AS11" s="72"/>
      <c r="AT11" s="91">
        <v>4756</v>
      </c>
      <c r="AU11" s="189"/>
      <c r="AV11" s="80">
        <v>152</v>
      </c>
      <c r="AW11" s="80">
        <v>146</v>
      </c>
      <c r="AX11" s="80">
        <v>-6</v>
      </c>
    </row>
    <row r="12" spans="1:51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123351</v>
      </c>
      <c r="S12" s="92">
        <v>13706</v>
      </c>
      <c r="T12" s="60"/>
      <c r="U12" s="60"/>
      <c r="V12" s="61"/>
      <c r="W12" s="92"/>
      <c r="X12" s="65"/>
      <c r="Y12" s="92"/>
      <c r="Z12" s="60"/>
      <c r="AA12" s="92"/>
      <c r="AB12" s="60"/>
      <c r="AC12" s="60"/>
      <c r="AD12" s="92"/>
      <c r="AE12" s="96"/>
      <c r="AF12" s="66"/>
      <c r="AG12" s="89"/>
      <c r="AH12" s="318"/>
      <c r="AI12" s="66"/>
      <c r="AJ12" s="318"/>
      <c r="AK12" s="68"/>
      <c r="AL12" s="67"/>
      <c r="AM12" s="89">
        <v>55367</v>
      </c>
      <c r="AN12" s="70"/>
      <c r="AO12" s="89"/>
      <c r="AP12" s="68">
        <v>0</v>
      </c>
      <c r="AQ12" s="89"/>
      <c r="AR12" s="68"/>
      <c r="AS12" s="68"/>
      <c r="AT12" s="89">
        <v>1619</v>
      </c>
      <c r="AU12" s="189"/>
      <c r="AV12" s="65">
        <v>183</v>
      </c>
      <c r="AW12" s="65">
        <v>138</v>
      </c>
      <c r="AX12" s="65">
        <v>-45</v>
      </c>
    </row>
    <row r="13" spans="1:51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29361</v>
      </c>
      <c r="S13" s="93">
        <v>3262</v>
      </c>
      <c r="T13" s="56"/>
      <c r="U13" s="56"/>
      <c r="V13" s="57"/>
      <c r="W13" s="93"/>
      <c r="X13" s="74"/>
      <c r="Y13" s="93"/>
      <c r="Z13" s="56"/>
      <c r="AA13" s="93"/>
      <c r="AB13" s="56"/>
      <c r="AC13" s="56"/>
      <c r="AD13" s="93"/>
      <c r="AE13" s="97"/>
      <c r="AF13" s="75"/>
      <c r="AG13" s="90"/>
      <c r="AH13" s="319"/>
      <c r="AI13" s="75"/>
      <c r="AJ13" s="319"/>
      <c r="AK13" s="77"/>
      <c r="AL13" s="76"/>
      <c r="AM13" s="90">
        <v>109809</v>
      </c>
      <c r="AN13" s="79"/>
      <c r="AO13" s="90"/>
      <c r="AP13" s="77">
        <v>0</v>
      </c>
      <c r="AQ13" s="90"/>
      <c r="AR13" s="77"/>
      <c r="AS13" s="77"/>
      <c r="AT13" s="90">
        <v>13212</v>
      </c>
      <c r="AU13" s="189"/>
      <c r="AV13" s="74">
        <v>213</v>
      </c>
      <c r="AW13" s="74">
        <v>275</v>
      </c>
      <c r="AX13" s="74">
        <v>62</v>
      </c>
    </row>
    <row r="14" spans="1:51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272538</v>
      </c>
      <c r="S14" s="93">
        <v>30282</v>
      </c>
      <c r="T14" s="56"/>
      <c r="U14" s="56"/>
      <c r="V14" s="57"/>
      <c r="W14" s="93"/>
      <c r="X14" s="74"/>
      <c r="Y14" s="93"/>
      <c r="Z14" s="56"/>
      <c r="AA14" s="93"/>
      <c r="AB14" s="56"/>
      <c r="AC14" s="56"/>
      <c r="AD14" s="93"/>
      <c r="AE14" s="97"/>
      <c r="AF14" s="75"/>
      <c r="AG14" s="90"/>
      <c r="AH14" s="319"/>
      <c r="AI14" s="75"/>
      <c r="AJ14" s="319"/>
      <c r="AK14" s="77"/>
      <c r="AL14" s="76"/>
      <c r="AM14" s="90">
        <v>292221</v>
      </c>
      <c r="AN14" s="79"/>
      <c r="AO14" s="90"/>
      <c r="AP14" s="77">
        <v>4483</v>
      </c>
      <c r="AQ14" s="90"/>
      <c r="AR14" s="77"/>
      <c r="AS14" s="77"/>
      <c r="AT14" s="90">
        <v>40023</v>
      </c>
      <c r="AU14" s="189"/>
      <c r="AV14" s="74">
        <v>506</v>
      </c>
      <c r="AW14" s="74">
        <v>731</v>
      </c>
      <c r="AX14" s="74">
        <v>225</v>
      </c>
    </row>
    <row r="15" spans="1:51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563051</v>
      </c>
      <c r="S15" s="93">
        <v>62561</v>
      </c>
      <c r="T15" s="56"/>
      <c r="U15" s="56"/>
      <c r="V15" s="57"/>
      <c r="W15" s="93"/>
      <c r="X15" s="74"/>
      <c r="Y15" s="93"/>
      <c r="Z15" s="56"/>
      <c r="AA15" s="93"/>
      <c r="AB15" s="56"/>
      <c r="AC15" s="56"/>
      <c r="AD15" s="93"/>
      <c r="AE15" s="97"/>
      <c r="AF15" s="75"/>
      <c r="AG15" s="90"/>
      <c r="AH15" s="319"/>
      <c r="AI15" s="75"/>
      <c r="AJ15" s="319"/>
      <c r="AK15" s="77"/>
      <c r="AL15" s="76"/>
      <c r="AM15" s="90">
        <v>497485</v>
      </c>
      <c r="AN15" s="79"/>
      <c r="AO15" s="90"/>
      <c r="AP15" s="77">
        <v>2205</v>
      </c>
      <c r="AQ15" s="90"/>
      <c r="AR15" s="77"/>
      <c r="AS15" s="77"/>
      <c r="AT15" s="90">
        <v>36960</v>
      </c>
      <c r="AU15" s="189"/>
      <c r="AV15" s="74">
        <v>1318</v>
      </c>
      <c r="AW15" s="74">
        <v>1244</v>
      </c>
      <c r="AX15" s="74">
        <v>-74</v>
      </c>
    </row>
    <row r="16" spans="1:51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362366</v>
      </c>
      <c r="S16" s="94">
        <v>40263</v>
      </c>
      <c r="T16" s="51"/>
      <c r="U16" s="51"/>
      <c r="V16" s="52"/>
      <c r="W16" s="94"/>
      <c r="X16" s="80"/>
      <c r="Y16" s="94"/>
      <c r="Z16" s="51"/>
      <c r="AA16" s="94"/>
      <c r="AB16" s="53"/>
      <c r="AC16" s="51"/>
      <c r="AD16" s="95"/>
      <c r="AE16" s="95"/>
      <c r="AF16" s="71"/>
      <c r="AG16" s="91"/>
      <c r="AH16" s="320"/>
      <c r="AI16" s="71"/>
      <c r="AJ16" s="320"/>
      <c r="AK16" s="72"/>
      <c r="AL16" s="73"/>
      <c r="AM16" s="91">
        <v>664496</v>
      </c>
      <c r="AN16" s="82"/>
      <c r="AO16" s="91"/>
      <c r="AP16" s="72">
        <v>14153</v>
      </c>
      <c r="AQ16" s="91"/>
      <c r="AR16" s="72"/>
      <c r="AS16" s="72"/>
      <c r="AT16" s="91">
        <v>60967</v>
      </c>
      <c r="AU16" s="189"/>
      <c r="AV16" s="80">
        <v>1621</v>
      </c>
      <c r="AW16" s="80">
        <v>1661</v>
      </c>
      <c r="AX16" s="80">
        <v>40</v>
      </c>
    </row>
    <row r="17" spans="1:50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10742</v>
      </c>
      <c r="S17" s="92">
        <v>1194</v>
      </c>
      <c r="T17" s="60"/>
      <c r="U17" s="60"/>
      <c r="V17" s="61"/>
      <c r="W17" s="92"/>
      <c r="X17" s="65"/>
      <c r="Y17" s="92"/>
      <c r="Z17" s="60"/>
      <c r="AA17" s="92"/>
      <c r="AB17" s="60"/>
      <c r="AC17" s="60"/>
      <c r="AD17" s="92"/>
      <c r="AE17" s="96"/>
      <c r="AF17" s="66"/>
      <c r="AG17" s="89"/>
      <c r="AH17" s="318"/>
      <c r="AI17" s="66"/>
      <c r="AJ17" s="318"/>
      <c r="AK17" s="68"/>
      <c r="AL17" s="67"/>
      <c r="AM17" s="89">
        <v>4774</v>
      </c>
      <c r="AN17" s="70"/>
      <c r="AO17" s="89"/>
      <c r="AP17" s="68">
        <v>0</v>
      </c>
      <c r="AQ17" s="89"/>
      <c r="AR17" s="68"/>
      <c r="AS17" s="68"/>
      <c r="AT17" s="89">
        <v>695</v>
      </c>
      <c r="AU17" s="189"/>
      <c r="AV17" s="65">
        <v>7</v>
      </c>
      <c r="AW17" s="65">
        <v>12</v>
      </c>
      <c r="AX17" s="65">
        <v>5</v>
      </c>
    </row>
    <row r="18" spans="1:50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3010</v>
      </c>
      <c r="S18" s="93">
        <v>334</v>
      </c>
      <c r="T18" s="56"/>
      <c r="U18" s="56"/>
      <c r="V18" s="57"/>
      <c r="W18" s="93"/>
      <c r="X18" s="74"/>
      <c r="Y18" s="93"/>
      <c r="Z18" s="56"/>
      <c r="AA18" s="93"/>
      <c r="AB18" s="56"/>
      <c r="AC18" s="56"/>
      <c r="AD18" s="93"/>
      <c r="AE18" s="97"/>
      <c r="AF18" s="75"/>
      <c r="AG18" s="90"/>
      <c r="AH18" s="319"/>
      <c r="AI18" s="75"/>
      <c r="AJ18" s="319"/>
      <c r="AK18" s="77"/>
      <c r="AL18" s="76"/>
      <c r="AM18" s="90">
        <v>6212</v>
      </c>
      <c r="AN18" s="79"/>
      <c r="AO18" s="90"/>
      <c r="AP18" s="77">
        <v>0</v>
      </c>
      <c r="AQ18" s="90"/>
      <c r="AR18" s="77"/>
      <c r="AS18" s="77"/>
      <c r="AT18" s="90">
        <v>589</v>
      </c>
      <c r="AU18" s="189"/>
      <c r="AV18" s="74">
        <v>14</v>
      </c>
      <c r="AW18" s="74">
        <v>16</v>
      </c>
      <c r="AX18" s="74">
        <v>2</v>
      </c>
    </row>
    <row r="19" spans="1:50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52743</v>
      </c>
      <c r="S19" s="93">
        <v>5860</v>
      </c>
      <c r="T19" s="56"/>
      <c r="U19" s="56"/>
      <c r="V19" s="57"/>
      <c r="W19" s="93"/>
      <c r="X19" s="74"/>
      <c r="Y19" s="93"/>
      <c r="Z19" s="56"/>
      <c r="AA19" s="93"/>
      <c r="AB19" s="56"/>
      <c r="AC19" s="56"/>
      <c r="AD19" s="93"/>
      <c r="AE19" s="97"/>
      <c r="AF19" s="75"/>
      <c r="AG19" s="90"/>
      <c r="AH19" s="319"/>
      <c r="AI19" s="75"/>
      <c r="AJ19" s="319"/>
      <c r="AK19" s="77"/>
      <c r="AL19" s="76"/>
      <c r="AM19" s="90">
        <v>16637</v>
      </c>
      <c r="AN19" s="79"/>
      <c r="AO19" s="90"/>
      <c r="AP19" s="77">
        <v>0</v>
      </c>
      <c r="AQ19" s="90"/>
      <c r="AR19" s="77"/>
      <c r="AS19" s="77"/>
      <c r="AT19" s="90">
        <v>1245</v>
      </c>
      <c r="AU19" s="189"/>
      <c r="AV19" s="74">
        <v>44</v>
      </c>
      <c r="AW19" s="74">
        <v>42</v>
      </c>
      <c r="AX19" s="74">
        <v>-2</v>
      </c>
    </row>
    <row r="20" spans="1:50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40593</v>
      </c>
      <c r="S20" s="93">
        <v>4510</v>
      </c>
      <c r="T20" s="56"/>
      <c r="U20" s="56"/>
      <c r="V20" s="57"/>
      <c r="W20" s="93"/>
      <c r="X20" s="74"/>
      <c r="Y20" s="93"/>
      <c r="Z20" s="56"/>
      <c r="AA20" s="93"/>
      <c r="AB20" s="56"/>
      <c r="AC20" s="56"/>
      <c r="AD20" s="93"/>
      <c r="AE20" s="97"/>
      <c r="AF20" s="75"/>
      <c r="AG20" s="90"/>
      <c r="AH20" s="319"/>
      <c r="AI20" s="75"/>
      <c r="AJ20" s="319"/>
      <c r="AK20" s="77"/>
      <c r="AL20" s="76"/>
      <c r="AM20" s="90">
        <v>21055</v>
      </c>
      <c r="AN20" s="79"/>
      <c r="AO20" s="90"/>
      <c r="AP20" s="77">
        <v>0</v>
      </c>
      <c r="AQ20" s="90"/>
      <c r="AR20" s="77"/>
      <c r="AS20" s="77"/>
      <c r="AT20" s="90">
        <v>1891</v>
      </c>
      <c r="AU20" s="189"/>
      <c r="AV20" s="74">
        <v>51</v>
      </c>
      <c r="AW20" s="74">
        <v>53</v>
      </c>
      <c r="AX20" s="74">
        <v>2</v>
      </c>
    </row>
    <row r="21" spans="1:50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46801</v>
      </c>
      <c r="S21" s="94">
        <v>5200</v>
      </c>
      <c r="T21" s="51"/>
      <c r="U21" s="51"/>
      <c r="V21" s="52"/>
      <c r="W21" s="94"/>
      <c r="X21" s="80"/>
      <c r="Y21" s="94"/>
      <c r="Z21" s="51"/>
      <c r="AA21" s="94"/>
      <c r="AB21" s="53"/>
      <c r="AC21" s="51"/>
      <c r="AD21" s="95"/>
      <c r="AE21" s="95"/>
      <c r="AF21" s="71"/>
      <c r="AG21" s="91"/>
      <c r="AH21" s="320"/>
      <c r="AI21" s="71"/>
      <c r="AJ21" s="320"/>
      <c r="AK21" s="72"/>
      <c r="AL21" s="73"/>
      <c r="AM21" s="91">
        <v>30636</v>
      </c>
      <c r="AN21" s="82"/>
      <c r="AO21" s="91"/>
      <c r="AP21" s="72">
        <v>0</v>
      </c>
      <c r="AQ21" s="91"/>
      <c r="AR21" s="72"/>
      <c r="AS21" s="72"/>
      <c r="AT21" s="91">
        <v>3740</v>
      </c>
      <c r="AU21" s="189"/>
      <c r="AV21" s="80">
        <v>59</v>
      </c>
      <c r="AW21" s="80">
        <v>77</v>
      </c>
      <c r="AX21" s="80">
        <v>18</v>
      </c>
    </row>
    <row r="22" spans="1:50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37017</v>
      </c>
      <c r="S22" s="92">
        <v>4113</v>
      </c>
      <c r="T22" s="60"/>
      <c r="U22" s="60"/>
      <c r="V22" s="61"/>
      <c r="W22" s="92"/>
      <c r="X22" s="65"/>
      <c r="Y22" s="92"/>
      <c r="Z22" s="60"/>
      <c r="AA22" s="92"/>
      <c r="AB22" s="60"/>
      <c r="AC22" s="60"/>
      <c r="AD22" s="92"/>
      <c r="AE22" s="96"/>
      <c r="AF22" s="66"/>
      <c r="AG22" s="89"/>
      <c r="AH22" s="318"/>
      <c r="AI22" s="66"/>
      <c r="AJ22" s="318"/>
      <c r="AK22" s="68"/>
      <c r="AL22" s="67"/>
      <c r="AM22" s="89">
        <v>239712</v>
      </c>
      <c r="AN22" s="70"/>
      <c r="AO22" s="89"/>
      <c r="AP22" s="68">
        <v>0</v>
      </c>
      <c r="AQ22" s="89"/>
      <c r="AR22" s="68"/>
      <c r="AS22" s="68"/>
      <c r="AT22" s="89">
        <v>34730</v>
      </c>
      <c r="AU22" s="189"/>
      <c r="AV22" s="65">
        <v>377</v>
      </c>
      <c r="AW22" s="65">
        <v>599</v>
      </c>
      <c r="AX22" s="65">
        <v>222</v>
      </c>
    </row>
    <row r="23" spans="1:50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402481</v>
      </c>
      <c r="S23" s="93">
        <v>44720</v>
      </c>
      <c r="T23" s="56"/>
      <c r="U23" s="56"/>
      <c r="V23" s="57"/>
      <c r="W23" s="93"/>
      <c r="X23" s="74"/>
      <c r="Y23" s="93"/>
      <c r="Z23" s="56"/>
      <c r="AA23" s="93"/>
      <c r="AB23" s="56"/>
      <c r="AC23" s="56"/>
      <c r="AD23" s="93"/>
      <c r="AE23" s="97"/>
      <c r="AF23" s="75"/>
      <c r="AG23" s="90"/>
      <c r="AH23" s="319"/>
      <c r="AI23" s="75"/>
      <c r="AJ23" s="319"/>
      <c r="AK23" s="77"/>
      <c r="AL23" s="76"/>
      <c r="AM23" s="90">
        <v>772459</v>
      </c>
      <c r="AN23" s="79"/>
      <c r="AO23" s="90"/>
      <c r="AP23" s="77">
        <v>3288</v>
      </c>
      <c r="AQ23" s="90"/>
      <c r="AR23" s="77"/>
      <c r="AS23" s="77"/>
      <c r="AT23" s="90">
        <v>59834</v>
      </c>
      <c r="AU23" s="189"/>
      <c r="AV23" s="74">
        <v>2001</v>
      </c>
      <c r="AW23" s="74">
        <v>1931</v>
      </c>
      <c r="AX23" s="74">
        <v>-70</v>
      </c>
    </row>
    <row r="24" spans="1:50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14462</v>
      </c>
      <c r="S24" s="93">
        <v>1607</v>
      </c>
      <c r="T24" s="56"/>
      <c r="U24" s="56"/>
      <c r="V24" s="57"/>
      <c r="W24" s="93"/>
      <c r="X24" s="74"/>
      <c r="Y24" s="93"/>
      <c r="Z24" s="56"/>
      <c r="AA24" s="93"/>
      <c r="AB24" s="56"/>
      <c r="AC24" s="56"/>
      <c r="AD24" s="93"/>
      <c r="AE24" s="97"/>
      <c r="AF24" s="75"/>
      <c r="AG24" s="90"/>
      <c r="AH24" s="319"/>
      <c r="AI24" s="75"/>
      <c r="AJ24" s="319"/>
      <c r="AK24" s="77"/>
      <c r="AL24" s="76"/>
      <c r="AM24" s="90">
        <v>10530</v>
      </c>
      <c r="AN24" s="79"/>
      <c r="AO24" s="90"/>
      <c r="AP24" s="77">
        <v>0</v>
      </c>
      <c r="AQ24" s="90"/>
      <c r="AR24" s="77"/>
      <c r="AS24" s="77"/>
      <c r="AT24" s="90">
        <v>1078</v>
      </c>
      <c r="AU24" s="189"/>
      <c r="AV24" s="74">
        <v>23</v>
      </c>
      <c r="AW24" s="74">
        <v>26</v>
      </c>
      <c r="AX24" s="74">
        <v>3</v>
      </c>
    </row>
    <row r="25" spans="1:50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60653</v>
      </c>
      <c r="S25" s="93">
        <v>6739</v>
      </c>
      <c r="T25" s="56"/>
      <c r="U25" s="56"/>
      <c r="V25" s="57"/>
      <c r="W25" s="93"/>
      <c r="X25" s="74"/>
      <c r="Y25" s="93"/>
      <c r="Z25" s="56"/>
      <c r="AA25" s="93"/>
      <c r="AB25" s="56"/>
      <c r="AC25" s="56"/>
      <c r="AD25" s="93"/>
      <c r="AE25" s="97"/>
      <c r="AF25" s="75"/>
      <c r="AG25" s="90"/>
      <c r="AH25" s="319"/>
      <c r="AI25" s="75"/>
      <c r="AJ25" s="319"/>
      <c r="AK25" s="77"/>
      <c r="AL25" s="76"/>
      <c r="AM25" s="90">
        <v>37549</v>
      </c>
      <c r="AN25" s="79"/>
      <c r="AO25" s="90"/>
      <c r="AP25" s="77">
        <v>0</v>
      </c>
      <c r="AQ25" s="90"/>
      <c r="AR25" s="77"/>
      <c r="AS25" s="77"/>
      <c r="AT25" s="90">
        <v>3292</v>
      </c>
      <c r="AU25" s="189"/>
      <c r="AV25" s="74">
        <v>91</v>
      </c>
      <c r="AW25" s="74">
        <v>94</v>
      </c>
      <c r="AX25" s="74">
        <v>3</v>
      </c>
    </row>
    <row r="26" spans="1:50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112612</v>
      </c>
      <c r="S26" s="94">
        <v>12512</v>
      </c>
      <c r="T26" s="51"/>
      <c r="U26" s="51"/>
      <c r="V26" s="52"/>
      <c r="W26" s="94"/>
      <c r="X26" s="80"/>
      <c r="Y26" s="94"/>
      <c r="Z26" s="51"/>
      <c r="AA26" s="94"/>
      <c r="AB26" s="53"/>
      <c r="AC26" s="51"/>
      <c r="AD26" s="95"/>
      <c r="AE26" s="95"/>
      <c r="AF26" s="71"/>
      <c r="AG26" s="91"/>
      <c r="AH26" s="320"/>
      <c r="AI26" s="71"/>
      <c r="AJ26" s="320"/>
      <c r="AK26" s="72"/>
      <c r="AL26" s="73"/>
      <c r="AM26" s="91">
        <v>41297</v>
      </c>
      <c r="AN26" s="82"/>
      <c r="AO26" s="91"/>
      <c r="AP26" s="72">
        <v>0</v>
      </c>
      <c r="AQ26" s="91"/>
      <c r="AR26" s="72"/>
      <c r="AS26" s="72"/>
      <c r="AT26" s="91">
        <v>2529</v>
      </c>
      <c r="AU26" s="189"/>
      <c r="AV26" s="80">
        <v>117</v>
      </c>
      <c r="AW26" s="80">
        <v>103</v>
      </c>
      <c r="AX26" s="80">
        <v>-14</v>
      </c>
    </row>
    <row r="27" spans="1:50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29203</v>
      </c>
      <c r="S27" s="92">
        <v>3245</v>
      </c>
      <c r="T27" s="60"/>
      <c r="U27" s="60"/>
      <c r="V27" s="61"/>
      <c r="W27" s="92"/>
      <c r="X27" s="65"/>
      <c r="Y27" s="92"/>
      <c r="Z27" s="60"/>
      <c r="AA27" s="92"/>
      <c r="AB27" s="60"/>
      <c r="AC27" s="60"/>
      <c r="AD27" s="92"/>
      <c r="AE27" s="96"/>
      <c r="AF27" s="66"/>
      <c r="AG27" s="89"/>
      <c r="AH27" s="318"/>
      <c r="AI27" s="66"/>
      <c r="AJ27" s="318"/>
      <c r="AK27" s="68"/>
      <c r="AL27" s="67"/>
      <c r="AM27" s="89">
        <v>35907</v>
      </c>
      <c r="AN27" s="70"/>
      <c r="AO27" s="89"/>
      <c r="AP27" s="68">
        <v>0</v>
      </c>
      <c r="AQ27" s="89"/>
      <c r="AR27" s="68"/>
      <c r="AS27" s="68"/>
      <c r="AT27" s="89">
        <v>7068</v>
      </c>
      <c r="AU27" s="189"/>
      <c r="AV27" s="65">
        <v>28</v>
      </c>
      <c r="AW27" s="65">
        <v>90</v>
      </c>
      <c r="AX27" s="65">
        <v>62</v>
      </c>
    </row>
    <row r="28" spans="1:50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27619</v>
      </c>
      <c r="S28" s="93">
        <v>3069</v>
      </c>
      <c r="T28" s="56"/>
      <c r="U28" s="56"/>
      <c r="V28" s="57"/>
      <c r="W28" s="93"/>
      <c r="X28" s="74"/>
      <c r="Y28" s="93"/>
      <c r="Z28" s="56"/>
      <c r="AA28" s="93"/>
      <c r="AB28" s="56"/>
      <c r="AC28" s="56"/>
      <c r="AD28" s="93"/>
      <c r="AE28" s="97"/>
      <c r="AF28" s="75"/>
      <c r="AG28" s="90"/>
      <c r="AH28" s="319"/>
      <c r="AI28" s="75"/>
      <c r="AJ28" s="319"/>
      <c r="AK28" s="77"/>
      <c r="AL28" s="76"/>
      <c r="AM28" s="90">
        <v>7250</v>
      </c>
      <c r="AN28" s="79"/>
      <c r="AO28" s="90"/>
      <c r="AP28" s="77">
        <v>0</v>
      </c>
      <c r="AQ28" s="90"/>
      <c r="AR28" s="77"/>
      <c r="AS28" s="77"/>
      <c r="AT28" s="90">
        <v>474</v>
      </c>
      <c r="AU28" s="189"/>
      <c r="AV28" s="74">
        <v>20</v>
      </c>
      <c r="AW28" s="74">
        <v>18</v>
      </c>
      <c r="AX28" s="74">
        <v>-2</v>
      </c>
    </row>
    <row r="29" spans="1:50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75101</v>
      </c>
      <c r="S29" s="93">
        <v>8345</v>
      </c>
      <c r="T29" s="56"/>
      <c r="U29" s="56"/>
      <c r="V29" s="57"/>
      <c r="W29" s="93"/>
      <c r="X29" s="74"/>
      <c r="Y29" s="93"/>
      <c r="Z29" s="56"/>
      <c r="AA29" s="93"/>
      <c r="AB29" s="56"/>
      <c r="AC29" s="56"/>
      <c r="AD29" s="93"/>
      <c r="AE29" s="97"/>
      <c r="AF29" s="75"/>
      <c r="AG29" s="90"/>
      <c r="AH29" s="319"/>
      <c r="AI29" s="75"/>
      <c r="AJ29" s="319"/>
      <c r="AK29" s="77"/>
      <c r="AL29" s="76"/>
      <c r="AM29" s="90">
        <v>96562</v>
      </c>
      <c r="AN29" s="79"/>
      <c r="AO29" s="90"/>
      <c r="AP29" s="77">
        <v>0</v>
      </c>
      <c r="AQ29" s="90"/>
      <c r="AR29" s="77"/>
      <c r="AS29" s="77"/>
      <c r="AT29" s="90">
        <v>17524</v>
      </c>
      <c r="AU29" s="189"/>
      <c r="AV29" s="74">
        <v>99</v>
      </c>
      <c r="AW29" s="74">
        <v>241</v>
      </c>
      <c r="AX29" s="74">
        <v>142</v>
      </c>
    </row>
    <row r="30" spans="1:50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24802</v>
      </c>
      <c r="S30" s="93">
        <v>2756</v>
      </c>
      <c r="T30" s="56"/>
      <c r="U30" s="56"/>
      <c r="V30" s="57"/>
      <c r="W30" s="93"/>
      <c r="X30" s="74"/>
      <c r="Y30" s="93"/>
      <c r="Z30" s="56"/>
      <c r="AA30" s="93"/>
      <c r="AB30" s="56"/>
      <c r="AC30" s="56"/>
      <c r="AD30" s="93"/>
      <c r="AE30" s="97"/>
      <c r="AF30" s="75"/>
      <c r="AG30" s="90"/>
      <c r="AH30" s="319"/>
      <c r="AI30" s="75"/>
      <c r="AJ30" s="319"/>
      <c r="AK30" s="77"/>
      <c r="AL30" s="76"/>
      <c r="AM30" s="90">
        <v>87538</v>
      </c>
      <c r="AN30" s="79"/>
      <c r="AO30" s="90"/>
      <c r="AP30" s="77">
        <v>0</v>
      </c>
      <c r="AQ30" s="90"/>
      <c r="AR30" s="77"/>
      <c r="AS30" s="77"/>
      <c r="AT30" s="90">
        <v>4398</v>
      </c>
      <c r="AU30" s="189"/>
      <c r="AV30" s="74">
        <v>262</v>
      </c>
      <c r="AW30" s="74">
        <v>219</v>
      </c>
      <c r="AX30" s="74">
        <v>-43</v>
      </c>
    </row>
    <row r="31" spans="1:50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40406</v>
      </c>
      <c r="S31" s="94">
        <v>4490</v>
      </c>
      <c r="T31" s="51"/>
      <c r="U31" s="51"/>
      <c r="V31" s="52"/>
      <c r="W31" s="94"/>
      <c r="X31" s="80"/>
      <c r="Y31" s="94"/>
      <c r="Z31" s="51"/>
      <c r="AA31" s="94"/>
      <c r="AB31" s="53"/>
      <c r="AC31" s="51"/>
      <c r="AD31" s="95"/>
      <c r="AE31" s="95"/>
      <c r="AF31" s="71"/>
      <c r="AG31" s="91"/>
      <c r="AH31" s="320"/>
      <c r="AI31" s="71"/>
      <c r="AJ31" s="320"/>
      <c r="AK31" s="72"/>
      <c r="AL31" s="73"/>
      <c r="AM31" s="91">
        <v>39949</v>
      </c>
      <c r="AN31" s="82"/>
      <c r="AO31" s="91"/>
      <c r="AP31" s="72">
        <v>0</v>
      </c>
      <c r="AQ31" s="91"/>
      <c r="AR31" s="72"/>
      <c r="AS31" s="72"/>
      <c r="AT31" s="91">
        <v>3670</v>
      </c>
      <c r="AU31" s="189"/>
      <c r="AV31" s="80">
        <v>95</v>
      </c>
      <c r="AW31" s="80">
        <v>100</v>
      </c>
      <c r="AX31" s="80">
        <v>5</v>
      </c>
    </row>
    <row r="32" spans="1:50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778224</v>
      </c>
      <c r="S32" s="92">
        <v>86469</v>
      </c>
      <c r="T32" s="60"/>
      <c r="U32" s="60"/>
      <c r="V32" s="61"/>
      <c r="W32" s="92"/>
      <c r="X32" s="65"/>
      <c r="Y32" s="92"/>
      <c r="Z32" s="60"/>
      <c r="AA32" s="92"/>
      <c r="AB32" s="60"/>
      <c r="AC32" s="60"/>
      <c r="AD32" s="92"/>
      <c r="AE32" s="96"/>
      <c r="AF32" s="66"/>
      <c r="AG32" s="89"/>
      <c r="AH32" s="318"/>
      <c r="AI32" s="66"/>
      <c r="AJ32" s="318"/>
      <c r="AK32" s="68"/>
      <c r="AL32" s="67"/>
      <c r="AM32" s="89">
        <v>876290</v>
      </c>
      <c r="AN32" s="70"/>
      <c r="AO32" s="89"/>
      <c r="AP32" s="68">
        <v>-5765</v>
      </c>
      <c r="AQ32" s="89"/>
      <c r="AR32" s="68"/>
      <c r="AS32" s="68"/>
      <c r="AT32" s="89">
        <v>65892</v>
      </c>
      <c r="AU32" s="189"/>
      <c r="AV32" s="65">
        <v>2279</v>
      </c>
      <c r="AW32" s="65">
        <v>2191</v>
      </c>
      <c r="AX32" s="65">
        <v>-88</v>
      </c>
    </row>
    <row r="33" spans="1:50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77962</v>
      </c>
      <c r="S33" s="93">
        <v>8662</v>
      </c>
      <c r="T33" s="56"/>
      <c r="U33" s="56"/>
      <c r="V33" s="57"/>
      <c r="W33" s="93"/>
      <c r="X33" s="74"/>
      <c r="Y33" s="93"/>
      <c r="Z33" s="56"/>
      <c r="AA33" s="93"/>
      <c r="AB33" s="56"/>
      <c r="AC33" s="56"/>
      <c r="AD33" s="93"/>
      <c r="AE33" s="97"/>
      <c r="AF33" s="75"/>
      <c r="AG33" s="90"/>
      <c r="AH33" s="319"/>
      <c r="AI33" s="75"/>
      <c r="AJ33" s="319"/>
      <c r="AK33" s="77"/>
      <c r="AL33" s="76"/>
      <c r="AM33" s="90">
        <v>45650</v>
      </c>
      <c r="AN33" s="79"/>
      <c r="AO33" s="90"/>
      <c r="AP33" s="77">
        <v>1217</v>
      </c>
      <c r="AQ33" s="90"/>
      <c r="AR33" s="77"/>
      <c r="AS33" s="77"/>
      <c r="AT33" s="90">
        <v>5052</v>
      </c>
      <c r="AU33" s="189"/>
      <c r="AV33" s="74">
        <v>100</v>
      </c>
      <c r="AW33" s="74">
        <v>114</v>
      </c>
      <c r="AX33" s="74">
        <v>14</v>
      </c>
    </row>
    <row r="34" spans="1:50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263666</v>
      </c>
      <c r="S34" s="93">
        <v>29296</v>
      </c>
      <c r="T34" s="56"/>
      <c r="U34" s="56"/>
      <c r="V34" s="57"/>
      <c r="W34" s="93"/>
      <c r="X34" s="74"/>
      <c r="Y34" s="93"/>
      <c r="Z34" s="56"/>
      <c r="AA34" s="93"/>
      <c r="AB34" s="56"/>
      <c r="AC34" s="56"/>
      <c r="AD34" s="93"/>
      <c r="AE34" s="97"/>
      <c r="AF34" s="75"/>
      <c r="AG34" s="90"/>
      <c r="AH34" s="319"/>
      <c r="AI34" s="75"/>
      <c r="AJ34" s="319"/>
      <c r="AK34" s="77"/>
      <c r="AL34" s="76"/>
      <c r="AM34" s="90">
        <v>291981</v>
      </c>
      <c r="AN34" s="79"/>
      <c r="AO34" s="90"/>
      <c r="AP34" s="77">
        <v>0</v>
      </c>
      <c r="AQ34" s="90"/>
      <c r="AR34" s="77"/>
      <c r="AS34" s="77"/>
      <c r="AT34" s="90">
        <v>11668</v>
      </c>
      <c r="AU34" s="189"/>
      <c r="AV34" s="74">
        <v>919</v>
      </c>
      <c r="AW34" s="74">
        <v>730</v>
      </c>
      <c r="AX34" s="74">
        <v>-189</v>
      </c>
    </row>
    <row r="35" spans="1:50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162214</v>
      </c>
      <c r="S35" s="93">
        <v>18024</v>
      </c>
      <c r="T35" s="56"/>
      <c r="U35" s="56"/>
      <c r="V35" s="57"/>
      <c r="W35" s="93"/>
      <c r="X35" s="74"/>
      <c r="Y35" s="93"/>
      <c r="Z35" s="56"/>
      <c r="AA35" s="93"/>
      <c r="AB35" s="56"/>
      <c r="AC35" s="56"/>
      <c r="AD35" s="93"/>
      <c r="AE35" s="97"/>
      <c r="AF35" s="75"/>
      <c r="AG35" s="90"/>
      <c r="AH35" s="319"/>
      <c r="AI35" s="75"/>
      <c r="AJ35" s="319"/>
      <c r="AK35" s="77"/>
      <c r="AL35" s="76"/>
      <c r="AM35" s="90">
        <v>130046</v>
      </c>
      <c r="AN35" s="79"/>
      <c r="AO35" s="90"/>
      <c r="AP35" s="77">
        <v>2271</v>
      </c>
      <c r="AQ35" s="90"/>
      <c r="AR35" s="77"/>
      <c r="AS35" s="77"/>
      <c r="AT35" s="90">
        <v>6820</v>
      </c>
      <c r="AU35" s="189"/>
      <c r="AV35" s="74">
        <v>394</v>
      </c>
      <c r="AW35" s="74">
        <v>325</v>
      </c>
      <c r="AX35" s="74">
        <v>-69</v>
      </c>
    </row>
    <row r="36" spans="1:50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11095</v>
      </c>
      <c r="S36" s="94">
        <v>1233</v>
      </c>
      <c r="T36" s="51"/>
      <c r="U36" s="51"/>
      <c r="V36" s="52"/>
      <c r="W36" s="94"/>
      <c r="X36" s="80"/>
      <c r="Y36" s="94"/>
      <c r="Z36" s="51"/>
      <c r="AA36" s="94"/>
      <c r="AB36" s="53"/>
      <c r="AC36" s="51"/>
      <c r="AD36" s="95"/>
      <c r="AE36" s="95"/>
      <c r="AF36" s="71"/>
      <c r="AG36" s="91"/>
      <c r="AH36" s="320"/>
      <c r="AI36" s="71"/>
      <c r="AJ36" s="320"/>
      <c r="AK36" s="72"/>
      <c r="AL36" s="73"/>
      <c r="AM36" s="91">
        <v>0</v>
      </c>
      <c r="AN36" s="82"/>
      <c r="AO36" s="91"/>
      <c r="AP36" s="72">
        <v>1800</v>
      </c>
      <c r="AQ36" s="91"/>
      <c r="AR36" s="72"/>
      <c r="AS36" s="72"/>
      <c r="AT36" s="91">
        <v>-712</v>
      </c>
      <c r="AU36" s="189"/>
      <c r="AV36" s="80">
        <v>17</v>
      </c>
      <c r="AW36" s="80">
        <v>0</v>
      </c>
      <c r="AX36" s="80">
        <v>-17</v>
      </c>
    </row>
    <row r="37" spans="1:50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36329</v>
      </c>
      <c r="S37" s="92">
        <v>4037</v>
      </c>
      <c r="T37" s="60"/>
      <c r="U37" s="60"/>
      <c r="V37" s="61"/>
      <c r="W37" s="92"/>
      <c r="X37" s="65"/>
      <c r="Y37" s="92"/>
      <c r="Z37" s="60"/>
      <c r="AA37" s="92"/>
      <c r="AB37" s="60"/>
      <c r="AC37" s="60"/>
      <c r="AD37" s="92"/>
      <c r="AE37" s="96"/>
      <c r="AF37" s="66"/>
      <c r="AG37" s="89"/>
      <c r="AH37" s="318"/>
      <c r="AI37" s="66"/>
      <c r="AJ37" s="318"/>
      <c r="AK37" s="68"/>
      <c r="AL37" s="67"/>
      <c r="AM37" s="89">
        <v>71112</v>
      </c>
      <c r="AN37" s="70"/>
      <c r="AO37" s="89"/>
      <c r="AP37" s="68">
        <v>0</v>
      </c>
      <c r="AQ37" s="89"/>
      <c r="AR37" s="68"/>
      <c r="AS37" s="68"/>
      <c r="AT37" s="89">
        <v>10238</v>
      </c>
      <c r="AU37" s="189"/>
      <c r="AV37" s="65">
        <v>113</v>
      </c>
      <c r="AW37" s="65">
        <v>178</v>
      </c>
      <c r="AX37" s="65">
        <v>65</v>
      </c>
    </row>
    <row r="38" spans="1:50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489155</v>
      </c>
      <c r="S38" s="93">
        <v>54351</v>
      </c>
      <c r="T38" s="56"/>
      <c r="U38" s="56"/>
      <c r="V38" s="57"/>
      <c r="W38" s="93"/>
      <c r="X38" s="74"/>
      <c r="Y38" s="93"/>
      <c r="Z38" s="56"/>
      <c r="AA38" s="93"/>
      <c r="AB38" s="56"/>
      <c r="AC38" s="56"/>
      <c r="AD38" s="93"/>
      <c r="AE38" s="97"/>
      <c r="AF38" s="75"/>
      <c r="AG38" s="90"/>
      <c r="AH38" s="319"/>
      <c r="AI38" s="75"/>
      <c r="AJ38" s="319"/>
      <c r="AK38" s="77"/>
      <c r="AL38" s="76"/>
      <c r="AM38" s="90">
        <v>215149</v>
      </c>
      <c r="AN38" s="79"/>
      <c r="AO38" s="90"/>
      <c r="AP38" s="77">
        <v>1909</v>
      </c>
      <c r="AQ38" s="90"/>
      <c r="AR38" s="77"/>
      <c r="AS38" s="77"/>
      <c r="AT38" s="90">
        <v>21820</v>
      </c>
      <c r="AU38" s="189"/>
      <c r="AV38" s="74">
        <v>489</v>
      </c>
      <c r="AW38" s="74">
        <v>538</v>
      </c>
      <c r="AX38" s="74">
        <v>49</v>
      </c>
    </row>
    <row r="39" spans="1:50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9586</v>
      </c>
      <c r="S39" s="93">
        <v>1065</v>
      </c>
      <c r="T39" s="56"/>
      <c r="U39" s="56"/>
      <c r="V39" s="57"/>
      <c r="W39" s="93"/>
      <c r="X39" s="74"/>
      <c r="Y39" s="93"/>
      <c r="Z39" s="56"/>
      <c r="AA39" s="93"/>
      <c r="AB39" s="56"/>
      <c r="AC39" s="56"/>
      <c r="AD39" s="93"/>
      <c r="AE39" s="97"/>
      <c r="AF39" s="75"/>
      <c r="AG39" s="90"/>
      <c r="AH39" s="319"/>
      <c r="AI39" s="75"/>
      <c r="AJ39" s="319"/>
      <c r="AK39" s="77"/>
      <c r="AL39" s="76"/>
      <c r="AM39" s="90">
        <v>6752</v>
      </c>
      <c r="AN39" s="79"/>
      <c r="AO39" s="90"/>
      <c r="AP39" s="77">
        <v>0</v>
      </c>
      <c r="AQ39" s="90"/>
      <c r="AR39" s="77"/>
      <c r="AS39" s="77"/>
      <c r="AT39" s="90">
        <v>660</v>
      </c>
      <c r="AU39" s="189"/>
      <c r="AV39" s="74">
        <v>15</v>
      </c>
      <c r="AW39" s="74">
        <v>17</v>
      </c>
      <c r="AX39" s="74">
        <v>2</v>
      </c>
    </row>
    <row r="40" spans="1:50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261139</v>
      </c>
      <c r="S40" s="93">
        <v>29015</v>
      </c>
      <c r="T40" s="56"/>
      <c r="U40" s="56"/>
      <c r="V40" s="57"/>
      <c r="W40" s="93"/>
      <c r="X40" s="74"/>
      <c r="Y40" s="93"/>
      <c r="Z40" s="56"/>
      <c r="AA40" s="93"/>
      <c r="AB40" s="56"/>
      <c r="AC40" s="56"/>
      <c r="AD40" s="93"/>
      <c r="AE40" s="97"/>
      <c r="AF40" s="75"/>
      <c r="AG40" s="90"/>
      <c r="AH40" s="319"/>
      <c r="AI40" s="75"/>
      <c r="AJ40" s="319"/>
      <c r="AK40" s="77"/>
      <c r="AL40" s="76"/>
      <c r="AM40" s="90">
        <v>125185</v>
      </c>
      <c r="AN40" s="79"/>
      <c r="AO40" s="90"/>
      <c r="AP40" s="77">
        <v>0</v>
      </c>
      <c r="AQ40" s="90"/>
      <c r="AR40" s="77"/>
      <c r="AS40" s="77"/>
      <c r="AT40" s="90">
        <v>20166</v>
      </c>
      <c r="AU40" s="189"/>
      <c r="AV40" s="74">
        <v>166</v>
      </c>
      <c r="AW40" s="74">
        <v>313</v>
      </c>
      <c r="AX40" s="74">
        <v>147</v>
      </c>
    </row>
    <row r="41" spans="1:50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94330</v>
      </c>
      <c r="S41" s="94">
        <v>10481</v>
      </c>
      <c r="T41" s="51"/>
      <c r="U41" s="51"/>
      <c r="V41" s="52"/>
      <c r="W41" s="94"/>
      <c r="X41" s="80"/>
      <c r="Y41" s="94"/>
      <c r="Z41" s="51"/>
      <c r="AA41" s="94"/>
      <c r="AB41" s="53"/>
      <c r="AC41" s="51"/>
      <c r="AD41" s="95"/>
      <c r="AE41" s="95"/>
      <c r="AF41" s="71"/>
      <c r="AG41" s="91"/>
      <c r="AH41" s="320"/>
      <c r="AI41" s="71"/>
      <c r="AJ41" s="320"/>
      <c r="AK41" s="72"/>
      <c r="AL41" s="73"/>
      <c r="AM41" s="91">
        <v>68582</v>
      </c>
      <c r="AN41" s="82"/>
      <c r="AO41" s="91"/>
      <c r="AP41" s="72">
        <v>0</v>
      </c>
      <c r="AQ41" s="91"/>
      <c r="AR41" s="72"/>
      <c r="AS41" s="72"/>
      <c r="AT41" s="91">
        <v>7195</v>
      </c>
      <c r="AU41" s="189"/>
      <c r="AV41" s="80">
        <v>149</v>
      </c>
      <c r="AW41" s="80">
        <v>171</v>
      </c>
      <c r="AX41" s="80">
        <v>22</v>
      </c>
    </row>
    <row r="42" spans="1:50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304596</v>
      </c>
      <c r="S42" s="92">
        <v>33844</v>
      </c>
      <c r="T42" s="60"/>
      <c r="U42" s="60"/>
      <c r="V42" s="61"/>
      <c r="W42" s="92"/>
      <c r="X42" s="65"/>
      <c r="Y42" s="92"/>
      <c r="Z42" s="60"/>
      <c r="AA42" s="92"/>
      <c r="AB42" s="60"/>
      <c r="AC42" s="60"/>
      <c r="AD42" s="92"/>
      <c r="AE42" s="96"/>
      <c r="AF42" s="66"/>
      <c r="AG42" s="89"/>
      <c r="AH42" s="318"/>
      <c r="AI42" s="66"/>
      <c r="AJ42" s="318"/>
      <c r="AK42" s="68"/>
      <c r="AL42" s="67"/>
      <c r="AM42" s="89">
        <v>337329</v>
      </c>
      <c r="AN42" s="70"/>
      <c r="AO42" s="89"/>
      <c r="AP42" s="68">
        <v>6881</v>
      </c>
      <c r="AQ42" s="89"/>
      <c r="AR42" s="68"/>
      <c r="AS42" s="68"/>
      <c r="AT42" s="89">
        <v>8398</v>
      </c>
      <c r="AU42" s="189"/>
      <c r="AV42" s="65">
        <v>1158</v>
      </c>
      <c r="AW42" s="65">
        <v>843</v>
      </c>
      <c r="AX42" s="65">
        <v>-315</v>
      </c>
    </row>
    <row r="43" spans="1:50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306503</v>
      </c>
      <c r="S43" s="93">
        <v>34056</v>
      </c>
      <c r="T43" s="56"/>
      <c r="U43" s="56"/>
      <c r="V43" s="57"/>
      <c r="W43" s="93"/>
      <c r="X43" s="74"/>
      <c r="Y43" s="93"/>
      <c r="Z43" s="56"/>
      <c r="AA43" s="93"/>
      <c r="AB43" s="56"/>
      <c r="AC43" s="56"/>
      <c r="AD43" s="93"/>
      <c r="AE43" s="97"/>
      <c r="AF43" s="75"/>
      <c r="AG43" s="90"/>
      <c r="AH43" s="319"/>
      <c r="AI43" s="75"/>
      <c r="AJ43" s="319"/>
      <c r="AK43" s="77"/>
      <c r="AL43" s="76"/>
      <c r="AM43" s="90">
        <v>186123</v>
      </c>
      <c r="AN43" s="79"/>
      <c r="AO43" s="90"/>
      <c r="AP43" s="77">
        <v>-1624</v>
      </c>
      <c r="AQ43" s="90"/>
      <c r="AR43" s="77"/>
      <c r="AS43" s="77"/>
      <c r="AT43" s="90">
        <v>16431</v>
      </c>
      <c r="AU43" s="189"/>
      <c r="AV43" s="74">
        <v>445</v>
      </c>
      <c r="AW43" s="74">
        <v>465</v>
      </c>
      <c r="AX43" s="74">
        <v>20</v>
      </c>
    </row>
    <row r="44" spans="1:50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17653</v>
      </c>
      <c r="S44" s="93">
        <v>1961</v>
      </c>
      <c r="T44" s="56"/>
      <c r="U44" s="56"/>
      <c r="V44" s="57"/>
      <c r="W44" s="93"/>
      <c r="X44" s="74"/>
      <c r="Y44" s="93"/>
      <c r="Z44" s="56"/>
      <c r="AA44" s="93"/>
      <c r="AB44" s="56"/>
      <c r="AC44" s="56"/>
      <c r="AD44" s="93"/>
      <c r="AE44" s="97"/>
      <c r="AF44" s="75"/>
      <c r="AG44" s="90"/>
      <c r="AH44" s="319"/>
      <c r="AI44" s="75"/>
      <c r="AJ44" s="319"/>
      <c r="AK44" s="77"/>
      <c r="AL44" s="76"/>
      <c r="AM44" s="90">
        <v>76126</v>
      </c>
      <c r="AN44" s="79"/>
      <c r="AO44" s="90"/>
      <c r="AP44" s="77">
        <v>0</v>
      </c>
      <c r="AQ44" s="90"/>
      <c r="AR44" s="77"/>
      <c r="AS44" s="77"/>
      <c r="AT44" s="90">
        <v>5496</v>
      </c>
      <c r="AU44" s="189"/>
      <c r="AV44" s="74">
        <v>203</v>
      </c>
      <c r="AW44" s="74">
        <v>190</v>
      </c>
      <c r="AX44" s="74">
        <v>-13</v>
      </c>
    </row>
    <row r="45" spans="1:50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37314</v>
      </c>
      <c r="S45" s="93">
        <v>4146</v>
      </c>
      <c r="T45" s="56"/>
      <c r="U45" s="56"/>
      <c r="V45" s="57"/>
      <c r="W45" s="93"/>
      <c r="X45" s="74"/>
      <c r="Y45" s="93"/>
      <c r="Z45" s="56"/>
      <c r="AA45" s="93"/>
      <c r="AB45" s="56"/>
      <c r="AC45" s="56"/>
      <c r="AD45" s="93"/>
      <c r="AE45" s="97"/>
      <c r="AF45" s="75"/>
      <c r="AG45" s="90"/>
      <c r="AH45" s="319"/>
      <c r="AI45" s="75"/>
      <c r="AJ45" s="319"/>
      <c r="AK45" s="77"/>
      <c r="AL45" s="76"/>
      <c r="AM45" s="90">
        <v>47409</v>
      </c>
      <c r="AN45" s="79"/>
      <c r="AO45" s="90"/>
      <c r="AP45" s="77">
        <v>0</v>
      </c>
      <c r="AQ45" s="90"/>
      <c r="AR45" s="77"/>
      <c r="AS45" s="77"/>
      <c r="AT45" s="90">
        <v>2561</v>
      </c>
      <c r="AU45" s="189"/>
      <c r="AV45" s="74">
        <v>139</v>
      </c>
      <c r="AW45" s="74">
        <v>119</v>
      </c>
      <c r="AX45" s="74">
        <v>-20</v>
      </c>
    </row>
    <row r="46" spans="1:50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224607</v>
      </c>
      <c r="S46" s="94">
        <v>24956</v>
      </c>
      <c r="T46" s="51"/>
      <c r="U46" s="51"/>
      <c r="V46" s="52"/>
      <c r="W46" s="94"/>
      <c r="X46" s="80"/>
      <c r="Y46" s="94"/>
      <c r="Z46" s="51"/>
      <c r="AA46" s="94"/>
      <c r="AB46" s="53"/>
      <c r="AC46" s="51"/>
      <c r="AD46" s="95"/>
      <c r="AE46" s="95"/>
      <c r="AF46" s="71"/>
      <c r="AG46" s="91"/>
      <c r="AH46" s="320"/>
      <c r="AI46" s="71"/>
      <c r="AJ46" s="320"/>
      <c r="AK46" s="72"/>
      <c r="AL46" s="73"/>
      <c r="AM46" s="91">
        <v>198800</v>
      </c>
      <c r="AN46" s="82"/>
      <c r="AO46" s="91"/>
      <c r="AP46" s="72">
        <v>0</v>
      </c>
      <c r="AQ46" s="91"/>
      <c r="AR46" s="72"/>
      <c r="AS46" s="72"/>
      <c r="AT46" s="91">
        <v>23209</v>
      </c>
      <c r="AU46" s="189"/>
      <c r="AV46" s="80">
        <v>396</v>
      </c>
      <c r="AW46" s="80">
        <v>497</v>
      </c>
      <c r="AX46" s="80">
        <v>101</v>
      </c>
    </row>
    <row r="47" spans="1:50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13255</v>
      </c>
      <c r="S47" s="92">
        <v>1473</v>
      </c>
      <c r="T47" s="60"/>
      <c r="U47" s="60"/>
      <c r="V47" s="61"/>
      <c r="W47" s="92"/>
      <c r="X47" s="65"/>
      <c r="Y47" s="92"/>
      <c r="Z47" s="60"/>
      <c r="AA47" s="92"/>
      <c r="AB47" s="60"/>
      <c r="AC47" s="60"/>
      <c r="AD47" s="92"/>
      <c r="AE47" s="96"/>
      <c r="AF47" s="66"/>
      <c r="AG47" s="89"/>
      <c r="AH47" s="318"/>
      <c r="AI47" s="66"/>
      <c r="AJ47" s="318"/>
      <c r="AK47" s="68"/>
      <c r="AL47" s="67"/>
      <c r="AM47" s="89">
        <v>44347</v>
      </c>
      <c r="AN47" s="70"/>
      <c r="AO47" s="89"/>
      <c r="AP47" s="68">
        <v>0</v>
      </c>
      <c r="AQ47" s="89"/>
      <c r="AR47" s="68"/>
      <c r="AS47" s="68"/>
      <c r="AT47" s="89">
        <v>5345</v>
      </c>
      <c r="AU47" s="189"/>
      <c r="AV47" s="65">
        <v>86</v>
      </c>
      <c r="AW47" s="65">
        <v>111</v>
      </c>
      <c r="AX47" s="65">
        <v>25</v>
      </c>
    </row>
    <row r="48" spans="1:50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51474</v>
      </c>
      <c r="S48" s="93">
        <v>5719</v>
      </c>
      <c r="T48" s="56"/>
      <c r="U48" s="56"/>
      <c r="V48" s="57"/>
      <c r="W48" s="93"/>
      <c r="X48" s="74"/>
      <c r="Y48" s="93"/>
      <c r="Z48" s="56"/>
      <c r="AA48" s="93"/>
      <c r="AB48" s="56"/>
      <c r="AC48" s="56"/>
      <c r="AD48" s="93"/>
      <c r="AE48" s="97"/>
      <c r="AF48" s="75"/>
      <c r="AG48" s="90"/>
      <c r="AH48" s="319"/>
      <c r="AI48" s="75"/>
      <c r="AJ48" s="319"/>
      <c r="AK48" s="77"/>
      <c r="AL48" s="76"/>
      <c r="AM48" s="90">
        <v>34050</v>
      </c>
      <c r="AN48" s="79"/>
      <c r="AO48" s="90"/>
      <c r="AP48" s="77">
        <v>0</v>
      </c>
      <c r="AQ48" s="90"/>
      <c r="AR48" s="77"/>
      <c r="AS48" s="77"/>
      <c r="AT48" s="90">
        <v>1357</v>
      </c>
      <c r="AU48" s="189"/>
      <c r="AV48" s="74">
        <v>107</v>
      </c>
      <c r="AW48" s="74">
        <v>85</v>
      </c>
      <c r="AX48" s="74">
        <v>-22</v>
      </c>
    </row>
    <row r="49" spans="1:50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67485</v>
      </c>
      <c r="S49" s="93">
        <v>7498</v>
      </c>
      <c r="T49" s="56"/>
      <c r="U49" s="56"/>
      <c r="V49" s="57"/>
      <c r="W49" s="93"/>
      <c r="X49" s="74"/>
      <c r="Y49" s="93"/>
      <c r="Z49" s="56"/>
      <c r="AA49" s="93"/>
      <c r="AB49" s="56"/>
      <c r="AC49" s="56"/>
      <c r="AD49" s="93"/>
      <c r="AE49" s="97"/>
      <c r="AF49" s="75"/>
      <c r="AG49" s="90"/>
      <c r="AH49" s="319"/>
      <c r="AI49" s="75"/>
      <c r="AJ49" s="319"/>
      <c r="AK49" s="77"/>
      <c r="AL49" s="76"/>
      <c r="AM49" s="90">
        <v>27626</v>
      </c>
      <c r="AN49" s="79"/>
      <c r="AO49" s="90"/>
      <c r="AP49" s="77">
        <v>0</v>
      </c>
      <c r="AQ49" s="90"/>
      <c r="AR49" s="77"/>
      <c r="AS49" s="77"/>
      <c r="AT49" s="90">
        <v>-195</v>
      </c>
      <c r="AU49" s="189"/>
      <c r="AV49" s="74">
        <v>107</v>
      </c>
      <c r="AW49" s="74">
        <v>69</v>
      </c>
      <c r="AX49" s="74">
        <v>-38</v>
      </c>
    </row>
    <row r="50" spans="1:50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121869</v>
      </c>
      <c r="S50" s="93">
        <v>13541</v>
      </c>
      <c r="T50" s="56"/>
      <c r="U50" s="56"/>
      <c r="V50" s="57"/>
      <c r="W50" s="93"/>
      <c r="X50" s="74"/>
      <c r="Y50" s="93"/>
      <c r="Z50" s="56"/>
      <c r="AA50" s="93"/>
      <c r="AB50" s="56"/>
      <c r="AC50" s="56"/>
      <c r="AD50" s="93"/>
      <c r="AE50" s="97"/>
      <c r="AF50" s="75"/>
      <c r="AG50" s="90"/>
      <c r="AH50" s="319"/>
      <c r="AI50" s="75"/>
      <c r="AJ50" s="319"/>
      <c r="AK50" s="77"/>
      <c r="AL50" s="76"/>
      <c r="AM50" s="90">
        <v>78723</v>
      </c>
      <c r="AN50" s="79"/>
      <c r="AO50" s="90"/>
      <c r="AP50" s="77">
        <v>0</v>
      </c>
      <c r="AQ50" s="90"/>
      <c r="AR50" s="77"/>
      <c r="AS50" s="77"/>
      <c r="AT50" s="90">
        <v>5380</v>
      </c>
      <c r="AU50" s="189"/>
      <c r="AV50" s="74">
        <v>214</v>
      </c>
      <c r="AW50" s="74">
        <v>197</v>
      </c>
      <c r="AX50" s="74">
        <v>-17</v>
      </c>
    </row>
    <row r="51" spans="1:50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44500</v>
      </c>
      <c r="S51" s="94">
        <v>4944</v>
      </c>
      <c r="T51" s="51"/>
      <c r="U51" s="51"/>
      <c r="V51" s="52"/>
      <c r="W51" s="94"/>
      <c r="X51" s="80"/>
      <c r="Y51" s="94"/>
      <c r="Z51" s="51"/>
      <c r="AA51" s="94"/>
      <c r="AB51" s="53"/>
      <c r="AC51" s="51"/>
      <c r="AD51" s="95"/>
      <c r="AE51" s="95"/>
      <c r="AF51" s="71"/>
      <c r="AG51" s="91"/>
      <c r="AH51" s="320"/>
      <c r="AI51" s="71"/>
      <c r="AJ51" s="320"/>
      <c r="AK51" s="72"/>
      <c r="AL51" s="73"/>
      <c r="AM51" s="91">
        <v>214796</v>
      </c>
      <c r="AN51" s="82"/>
      <c r="AO51" s="91"/>
      <c r="AP51" s="72">
        <v>5460</v>
      </c>
      <c r="AQ51" s="91"/>
      <c r="AR51" s="72"/>
      <c r="AS51" s="72"/>
      <c r="AT51" s="91">
        <v>22812</v>
      </c>
      <c r="AU51" s="189"/>
      <c r="AV51" s="80">
        <v>483</v>
      </c>
      <c r="AW51" s="80">
        <v>537</v>
      </c>
      <c r="AX51" s="80">
        <v>54</v>
      </c>
    </row>
    <row r="52" spans="1:50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104587</v>
      </c>
      <c r="S52" s="92">
        <v>11621</v>
      </c>
      <c r="T52" s="60"/>
      <c r="U52" s="60"/>
      <c r="V52" s="61"/>
      <c r="W52" s="92"/>
      <c r="X52" s="65"/>
      <c r="Y52" s="92"/>
      <c r="Z52" s="60"/>
      <c r="AA52" s="92"/>
      <c r="AB52" s="60"/>
      <c r="AC52" s="60"/>
      <c r="AD52" s="92"/>
      <c r="AE52" s="96"/>
      <c r="AF52" s="66"/>
      <c r="AG52" s="89"/>
      <c r="AH52" s="318"/>
      <c r="AI52" s="66"/>
      <c r="AJ52" s="318"/>
      <c r="AK52" s="68"/>
      <c r="AL52" s="67"/>
      <c r="AM52" s="89">
        <v>33266</v>
      </c>
      <c r="AN52" s="70"/>
      <c r="AO52" s="89"/>
      <c r="AP52" s="68">
        <v>0</v>
      </c>
      <c r="AQ52" s="89"/>
      <c r="AR52" s="68"/>
      <c r="AS52" s="68"/>
      <c r="AT52" s="89">
        <v>688</v>
      </c>
      <c r="AU52" s="189"/>
      <c r="AV52" s="65">
        <v>114</v>
      </c>
      <c r="AW52" s="65">
        <v>83</v>
      </c>
      <c r="AX52" s="65">
        <v>-31</v>
      </c>
    </row>
    <row r="53" spans="1:50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5745</v>
      </c>
      <c r="S53" s="93">
        <v>638</v>
      </c>
      <c r="T53" s="56"/>
      <c r="U53" s="56"/>
      <c r="V53" s="57"/>
      <c r="W53" s="93"/>
      <c r="X53" s="74"/>
      <c r="Y53" s="93"/>
      <c r="Z53" s="56"/>
      <c r="AA53" s="93"/>
      <c r="AB53" s="56"/>
      <c r="AC53" s="56"/>
      <c r="AD53" s="93"/>
      <c r="AE53" s="97"/>
      <c r="AF53" s="75"/>
      <c r="AG53" s="90"/>
      <c r="AH53" s="319"/>
      <c r="AI53" s="75"/>
      <c r="AJ53" s="319"/>
      <c r="AK53" s="77"/>
      <c r="AL53" s="76"/>
      <c r="AM53" s="90">
        <v>17138</v>
      </c>
      <c r="AN53" s="79"/>
      <c r="AO53" s="90"/>
      <c r="AP53" s="77">
        <v>0</v>
      </c>
      <c r="AQ53" s="90"/>
      <c r="AR53" s="77"/>
      <c r="AS53" s="77"/>
      <c r="AT53" s="90">
        <v>371</v>
      </c>
      <c r="AU53" s="189"/>
      <c r="AV53" s="74">
        <v>59</v>
      </c>
      <c r="AW53" s="74">
        <v>43</v>
      </c>
      <c r="AX53" s="74">
        <v>-16</v>
      </c>
    </row>
    <row r="54" spans="1:50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54662</v>
      </c>
      <c r="S54" s="93">
        <v>6074</v>
      </c>
      <c r="T54" s="56"/>
      <c r="U54" s="56"/>
      <c r="V54" s="57"/>
      <c r="W54" s="93"/>
      <c r="X54" s="74"/>
      <c r="Y54" s="93"/>
      <c r="Z54" s="56"/>
      <c r="AA54" s="93"/>
      <c r="AB54" s="56"/>
      <c r="AC54" s="56"/>
      <c r="AD54" s="93"/>
      <c r="AE54" s="97"/>
      <c r="AF54" s="75"/>
      <c r="AG54" s="90"/>
      <c r="AH54" s="319"/>
      <c r="AI54" s="75"/>
      <c r="AJ54" s="319"/>
      <c r="AK54" s="77"/>
      <c r="AL54" s="76"/>
      <c r="AM54" s="90">
        <v>124038</v>
      </c>
      <c r="AN54" s="79"/>
      <c r="AO54" s="90"/>
      <c r="AP54" s="77">
        <v>0</v>
      </c>
      <c r="AQ54" s="90"/>
      <c r="AR54" s="77"/>
      <c r="AS54" s="77"/>
      <c r="AT54" s="90">
        <v>21670</v>
      </c>
      <c r="AU54" s="189"/>
      <c r="AV54" s="74">
        <v>139</v>
      </c>
      <c r="AW54" s="74">
        <v>310</v>
      </c>
      <c r="AX54" s="74">
        <v>171</v>
      </c>
    </row>
    <row r="55" spans="1:50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348137</v>
      </c>
      <c r="S55" s="93">
        <v>38682</v>
      </c>
      <c r="T55" s="56"/>
      <c r="U55" s="56"/>
      <c r="V55" s="57"/>
      <c r="W55" s="93"/>
      <c r="X55" s="74"/>
      <c r="Y55" s="93"/>
      <c r="Z55" s="56"/>
      <c r="AA55" s="93"/>
      <c r="AB55" s="56"/>
      <c r="AC55" s="56"/>
      <c r="AD55" s="93"/>
      <c r="AE55" s="97"/>
      <c r="AF55" s="75"/>
      <c r="AG55" s="90"/>
      <c r="AH55" s="319"/>
      <c r="AI55" s="75"/>
      <c r="AJ55" s="319"/>
      <c r="AK55" s="77"/>
      <c r="AL55" s="76"/>
      <c r="AM55" s="90">
        <v>157664</v>
      </c>
      <c r="AN55" s="79"/>
      <c r="AO55" s="90"/>
      <c r="AP55" s="77">
        <v>5101</v>
      </c>
      <c r="AQ55" s="90"/>
      <c r="AR55" s="77"/>
      <c r="AS55" s="77"/>
      <c r="AT55" s="90">
        <v>11593</v>
      </c>
      <c r="AU55" s="189"/>
      <c r="AV55" s="74">
        <v>436</v>
      </c>
      <c r="AW55" s="74">
        <v>394</v>
      </c>
      <c r="AX55" s="74">
        <v>-42</v>
      </c>
    </row>
    <row r="56" spans="1:50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123241</v>
      </c>
      <c r="S56" s="94">
        <v>13693</v>
      </c>
      <c r="T56" s="51"/>
      <c r="U56" s="51"/>
      <c r="V56" s="52"/>
      <c r="W56" s="94"/>
      <c r="X56" s="80"/>
      <c r="Y56" s="94"/>
      <c r="Z56" s="51"/>
      <c r="AA56" s="94"/>
      <c r="AB56" s="53"/>
      <c r="AC56" s="51"/>
      <c r="AD56" s="95"/>
      <c r="AE56" s="95"/>
      <c r="AF56" s="71"/>
      <c r="AG56" s="91"/>
      <c r="AH56" s="320"/>
      <c r="AI56" s="71"/>
      <c r="AJ56" s="320"/>
      <c r="AK56" s="72"/>
      <c r="AL56" s="73"/>
      <c r="AM56" s="91">
        <v>102281</v>
      </c>
      <c r="AN56" s="82"/>
      <c r="AO56" s="91"/>
      <c r="AP56" s="72">
        <v>0</v>
      </c>
      <c r="AQ56" s="91"/>
      <c r="AR56" s="72"/>
      <c r="AS56" s="72"/>
      <c r="AT56" s="91">
        <v>12974</v>
      </c>
      <c r="AU56" s="189"/>
      <c r="AV56" s="80">
        <v>188</v>
      </c>
      <c r="AW56" s="80">
        <v>256</v>
      </c>
      <c r="AX56" s="80">
        <v>68</v>
      </c>
    </row>
    <row r="57" spans="1:50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34939</v>
      </c>
      <c r="S57" s="92">
        <v>3882</v>
      </c>
      <c r="T57" s="60"/>
      <c r="U57" s="60"/>
      <c r="V57" s="61"/>
      <c r="W57" s="92"/>
      <c r="X57" s="65"/>
      <c r="Y57" s="92"/>
      <c r="Z57" s="60"/>
      <c r="AA57" s="92"/>
      <c r="AB57" s="60"/>
      <c r="AC57" s="60"/>
      <c r="AD57" s="92"/>
      <c r="AE57" s="96"/>
      <c r="AF57" s="66"/>
      <c r="AG57" s="89"/>
      <c r="AH57" s="318"/>
      <c r="AI57" s="66"/>
      <c r="AJ57" s="318"/>
      <c r="AK57" s="68"/>
      <c r="AL57" s="67"/>
      <c r="AM57" s="89">
        <v>55267</v>
      </c>
      <c r="AN57" s="70"/>
      <c r="AO57" s="89"/>
      <c r="AP57" s="68">
        <v>0</v>
      </c>
      <c r="AQ57" s="89"/>
      <c r="AR57" s="68"/>
      <c r="AS57" s="68"/>
      <c r="AT57" s="89">
        <v>8673</v>
      </c>
      <c r="AU57" s="189"/>
      <c r="AV57" s="65">
        <v>77</v>
      </c>
      <c r="AW57" s="65">
        <v>138</v>
      </c>
      <c r="AX57" s="65">
        <v>61</v>
      </c>
    </row>
    <row r="58" spans="1:50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576667</v>
      </c>
      <c r="S58" s="93">
        <v>64074</v>
      </c>
      <c r="T58" s="56"/>
      <c r="U58" s="56"/>
      <c r="V58" s="57"/>
      <c r="W58" s="93"/>
      <c r="X58" s="74"/>
      <c r="Y58" s="93"/>
      <c r="Z58" s="56"/>
      <c r="AA58" s="93"/>
      <c r="AB58" s="56"/>
      <c r="AC58" s="56"/>
      <c r="AD58" s="93"/>
      <c r="AE58" s="97"/>
      <c r="AF58" s="75"/>
      <c r="AG58" s="90"/>
      <c r="AH58" s="319"/>
      <c r="AI58" s="75"/>
      <c r="AJ58" s="319"/>
      <c r="AK58" s="77"/>
      <c r="AL58" s="76"/>
      <c r="AM58" s="90">
        <v>555454</v>
      </c>
      <c r="AN58" s="79"/>
      <c r="AO58" s="90"/>
      <c r="AP58" s="77">
        <v>6037</v>
      </c>
      <c r="AQ58" s="90"/>
      <c r="AR58" s="77"/>
      <c r="AS58" s="77"/>
      <c r="AT58" s="90">
        <v>35434</v>
      </c>
      <c r="AU58" s="189"/>
      <c r="AV58" s="74">
        <v>1573</v>
      </c>
      <c r="AW58" s="74">
        <v>1389</v>
      </c>
      <c r="AX58" s="74">
        <v>-184</v>
      </c>
    </row>
    <row r="59" spans="1:50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365390</v>
      </c>
      <c r="S59" s="93">
        <v>40599</v>
      </c>
      <c r="T59" s="56"/>
      <c r="U59" s="56"/>
      <c r="V59" s="57"/>
      <c r="W59" s="93"/>
      <c r="X59" s="74"/>
      <c r="Y59" s="93"/>
      <c r="Z59" s="56"/>
      <c r="AA59" s="93"/>
      <c r="AB59" s="56"/>
      <c r="AC59" s="56"/>
      <c r="AD59" s="93"/>
      <c r="AE59" s="97"/>
      <c r="AF59" s="75"/>
      <c r="AG59" s="90"/>
      <c r="AH59" s="319"/>
      <c r="AI59" s="75"/>
      <c r="AJ59" s="319"/>
      <c r="AK59" s="77"/>
      <c r="AL59" s="76"/>
      <c r="AM59" s="90">
        <v>173102</v>
      </c>
      <c r="AN59" s="79"/>
      <c r="AO59" s="90"/>
      <c r="AP59" s="77">
        <v>1365</v>
      </c>
      <c r="AQ59" s="90"/>
      <c r="AR59" s="77"/>
      <c r="AS59" s="77"/>
      <c r="AT59" s="90">
        <v>15543</v>
      </c>
      <c r="AU59" s="189"/>
      <c r="AV59" s="74">
        <v>421</v>
      </c>
      <c r="AW59" s="74">
        <v>433</v>
      </c>
      <c r="AX59" s="74">
        <v>12</v>
      </c>
    </row>
    <row r="60" spans="1:50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9735</v>
      </c>
      <c r="S60" s="93">
        <v>1082</v>
      </c>
      <c r="T60" s="56"/>
      <c r="U60" s="56"/>
      <c r="V60" s="57"/>
      <c r="W60" s="93"/>
      <c r="X60" s="74"/>
      <c r="Y60" s="93"/>
      <c r="Z60" s="56"/>
      <c r="AA60" s="93"/>
      <c r="AB60" s="56"/>
      <c r="AC60" s="56"/>
      <c r="AD60" s="93"/>
      <c r="AE60" s="97"/>
      <c r="AF60" s="75"/>
      <c r="AG60" s="90"/>
      <c r="AH60" s="319"/>
      <c r="AI60" s="75"/>
      <c r="AJ60" s="319"/>
      <c r="AK60" s="77"/>
      <c r="AL60" s="76"/>
      <c r="AM60" s="90">
        <v>13055</v>
      </c>
      <c r="AN60" s="79"/>
      <c r="AO60" s="90"/>
      <c r="AP60" s="77">
        <v>0</v>
      </c>
      <c r="AQ60" s="90"/>
      <c r="AR60" s="77"/>
      <c r="AS60" s="77"/>
      <c r="AT60" s="90">
        <v>1718</v>
      </c>
      <c r="AU60" s="189"/>
      <c r="AV60" s="74">
        <v>23</v>
      </c>
      <c r="AW60" s="74">
        <v>33</v>
      </c>
      <c r="AX60" s="74">
        <v>10</v>
      </c>
    </row>
    <row r="61" spans="1:50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269509</v>
      </c>
      <c r="S61" s="94">
        <v>29945</v>
      </c>
      <c r="T61" s="51"/>
      <c r="U61" s="51"/>
      <c r="V61" s="52"/>
      <c r="W61" s="94"/>
      <c r="X61" s="80"/>
      <c r="Y61" s="94"/>
      <c r="Z61" s="51"/>
      <c r="AA61" s="94"/>
      <c r="AB61" s="53"/>
      <c r="AC61" s="51"/>
      <c r="AD61" s="95"/>
      <c r="AE61" s="95"/>
      <c r="AF61" s="71"/>
      <c r="AG61" s="91"/>
      <c r="AH61" s="320"/>
      <c r="AI61" s="71"/>
      <c r="AJ61" s="320"/>
      <c r="AK61" s="72"/>
      <c r="AL61" s="73"/>
      <c r="AM61" s="91">
        <v>206489</v>
      </c>
      <c r="AN61" s="82"/>
      <c r="AO61" s="91"/>
      <c r="AP61" s="72">
        <v>0</v>
      </c>
      <c r="AQ61" s="91"/>
      <c r="AR61" s="72"/>
      <c r="AS61" s="72"/>
      <c r="AT61" s="91">
        <v>22681</v>
      </c>
      <c r="AU61" s="189"/>
      <c r="AV61" s="80">
        <v>433</v>
      </c>
      <c r="AW61" s="80">
        <v>516</v>
      </c>
      <c r="AX61" s="80">
        <v>83</v>
      </c>
    </row>
    <row r="62" spans="1:50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38043</v>
      </c>
      <c r="S62" s="92">
        <v>4227</v>
      </c>
      <c r="T62" s="60"/>
      <c r="U62" s="60"/>
      <c r="V62" s="61"/>
      <c r="W62" s="92"/>
      <c r="X62" s="65"/>
      <c r="Y62" s="92"/>
      <c r="Z62" s="60"/>
      <c r="AA62" s="92"/>
      <c r="AB62" s="60"/>
      <c r="AC62" s="60"/>
      <c r="AD62" s="92"/>
      <c r="AE62" s="96"/>
      <c r="AF62" s="66"/>
      <c r="AG62" s="89"/>
      <c r="AH62" s="318"/>
      <c r="AI62" s="66"/>
      <c r="AJ62" s="318"/>
      <c r="AK62" s="68"/>
      <c r="AL62" s="67"/>
      <c r="AM62" s="89">
        <v>44668</v>
      </c>
      <c r="AN62" s="70"/>
      <c r="AO62" s="89"/>
      <c r="AP62" s="68">
        <v>0</v>
      </c>
      <c r="AQ62" s="89"/>
      <c r="AR62" s="68"/>
      <c r="AS62" s="68"/>
      <c r="AT62" s="89">
        <v>6737</v>
      </c>
      <c r="AU62" s="189"/>
      <c r="AV62" s="65">
        <v>66</v>
      </c>
      <c r="AW62" s="65">
        <v>112</v>
      </c>
      <c r="AX62" s="65">
        <v>46</v>
      </c>
    </row>
    <row r="63" spans="1:50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158959</v>
      </c>
      <c r="S63" s="93">
        <v>17662</v>
      </c>
      <c r="T63" s="56"/>
      <c r="U63" s="56"/>
      <c r="V63" s="57"/>
      <c r="W63" s="93"/>
      <c r="X63" s="74"/>
      <c r="Y63" s="93"/>
      <c r="Z63" s="56"/>
      <c r="AA63" s="93"/>
      <c r="AB63" s="56"/>
      <c r="AC63" s="56"/>
      <c r="AD63" s="93"/>
      <c r="AE63" s="97"/>
      <c r="AF63" s="75"/>
      <c r="AG63" s="90"/>
      <c r="AH63" s="319"/>
      <c r="AI63" s="75"/>
      <c r="AJ63" s="319"/>
      <c r="AK63" s="77"/>
      <c r="AL63" s="76"/>
      <c r="AM63" s="90">
        <v>65683</v>
      </c>
      <c r="AN63" s="79"/>
      <c r="AO63" s="90"/>
      <c r="AP63" s="77">
        <v>0</v>
      </c>
      <c r="AQ63" s="90"/>
      <c r="AR63" s="77"/>
      <c r="AS63" s="77"/>
      <c r="AT63" s="90">
        <v>4620</v>
      </c>
      <c r="AU63" s="189"/>
      <c r="AV63" s="74">
        <v>177</v>
      </c>
      <c r="AW63" s="74">
        <v>164</v>
      </c>
      <c r="AX63" s="74">
        <v>-13</v>
      </c>
    </row>
    <row r="64" spans="1:50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169555</v>
      </c>
      <c r="S64" s="93">
        <v>18839</v>
      </c>
      <c r="T64" s="56"/>
      <c r="U64" s="56"/>
      <c r="V64" s="57"/>
      <c r="W64" s="93"/>
      <c r="X64" s="74"/>
      <c r="Y64" s="93"/>
      <c r="Z64" s="56"/>
      <c r="AA64" s="93"/>
      <c r="AB64" s="56"/>
      <c r="AC64" s="56"/>
      <c r="AD64" s="93"/>
      <c r="AE64" s="97"/>
      <c r="AF64" s="75"/>
      <c r="AG64" s="90"/>
      <c r="AH64" s="319"/>
      <c r="AI64" s="75"/>
      <c r="AJ64" s="319"/>
      <c r="AK64" s="77"/>
      <c r="AL64" s="76"/>
      <c r="AM64" s="90">
        <v>67865</v>
      </c>
      <c r="AN64" s="79"/>
      <c r="AO64" s="90"/>
      <c r="AP64" s="77">
        <v>0</v>
      </c>
      <c r="AQ64" s="90"/>
      <c r="AR64" s="77"/>
      <c r="AS64" s="77"/>
      <c r="AT64" s="90">
        <v>6982</v>
      </c>
      <c r="AU64" s="189"/>
      <c r="AV64" s="74">
        <v>150</v>
      </c>
      <c r="AW64" s="74">
        <v>170</v>
      </c>
      <c r="AX64" s="74">
        <v>20</v>
      </c>
    </row>
    <row r="65" spans="1:50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105324</v>
      </c>
      <c r="S65" s="93">
        <v>11703</v>
      </c>
      <c r="T65" s="56"/>
      <c r="U65" s="56"/>
      <c r="V65" s="57"/>
      <c r="W65" s="93"/>
      <c r="X65" s="74"/>
      <c r="Y65" s="93"/>
      <c r="Z65" s="56"/>
      <c r="AA65" s="93"/>
      <c r="AB65" s="56"/>
      <c r="AC65" s="56"/>
      <c r="AD65" s="93"/>
      <c r="AE65" s="97"/>
      <c r="AF65" s="75"/>
      <c r="AG65" s="90"/>
      <c r="AH65" s="319"/>
      <c r="AI65" s="75"/>
      <c r="AJ65" s="319"/>
      <c r="AK65" s="77"/>
      <c r="AL65" s="76"/>
      <c r="AM65" s="90">
        <v>15157</v>
      </c>
      <c r="AN65" s="79"/>
      <c r="AO65" s="90"/>
      <c r="AP65" s="77">
        <v>0</v>
      </c>
      <c r="AQ65" s="90"/>
      <c r="AR65" s="77"/>
      <c r="AS65" s="77"/>
      <c r="AT65" s="90">
        <v>-228</v>
      </c>
      <c r="AU65" s="189"/>
      <c r="AV65" s="74">
        <v>60</v>
      </c>
      <c r="AW65" s="74">
        <v>38</v>
      </c>
      <c r="AX65" s="74">
        <v>-22</v>
      </c>
    </row>
    <row r="66" spans="1:50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77313</v>
      </c>
      <c r="S66" s="94">
        <v>8590</v>
      </c>
      <c r="T66" s="51"/>
      <c r="U66" s="51"/>
      <c r="V66" s="52"/>
      <c r="W66" s="94"/>
      <c r="X66" s="80"/>
      <c r="Y66" s="94"/>
      <c r="Z66" s="51"/>
      <c r="AA66" s="94"/>
      <c r="AB66" s="53"/>
      <c r="AC66" s="51"/>
      <c r="AD66" s="95"/>
      <c r="AE66" s="95"/>
      <c r="AF66" s="71"/>
      <c r="AG66" s="91"/>
      <c r="AH66" s="320"/>
      <c r="AI66" s="71"/>
      <c r="AJ66" s="320"/>
      <c r="AK66" s="72"/>
      <c r="AL66" s="73"/>
      <c r="AM66" s="91">
        <v>45846</v>
      </c>
      <c r="AN66" s="82"/>
      <c r="AO66" s="91"/>
      <c r="AP66" s="72">
        <v>0</v>
      </c>
      <c r="AQ66" s="91"/>
      <c r="AR66" s="72"/>
      <c r="AS66" s="72"/>
      <c r="AT66" s="91">
        <v>2959</v>
      </c>
      <c r="AU66" s="189"/>
      <c r="AV66" s="80">
        <v>127</v>
      </c>
      <c r="AW66" s="80">
        <v>115</v>
      </c>
      <c r="AX66" s="80">
        <v>-12</v>
      </c>
    </row>
    <row r="67" spans="1:50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21955</v>
      </c>
      <c r="S67" s="92">
        <v>2439</v>
      </c>
      <c r="T67" s="60"/>
      <c r="U67" s="60"/>
      <c r="V67" s="61"/>
      <c r="W67" s="92"/>
      <c r="X67" s="65"/>
      <c r="Y67" s="92"/>
      <c r="Z67" s="60"/>
      <c r="AA67" s="92"/>
      <c r="AB67" s="60"/>
      <c r="AC67" s="60"/>
      <c r="AD67" s="92"/>
      <c r="AE67" s="96"/>
      <c r="AF67" s="66"/>
      <c r="AG67" s="89"/>
      <c r="AH67" s="318"/>
      <c r="AI67" s="66"/>
      <c r="AJ67" s="318"/>
      <c r="AK67" s="68"/>
      <c r="AL67" s="67"/>
      <c r="AM67" s="89">
        <v>94745</v>
      </c>
      <c r="AN67" s="70"/>
      <c r="AO67" s="89"/>
      <c r="AP67" s="68">
        <v>3528</v>
      </c>
      <c r="AQ67" s="89"/>
      <c r="AR67" s="68"/>
      <c r="AS67" s="68"/>
      <c r="AT67" s="89">
        <v>12459</v>
      </c>
      <c r="AU67" s="189"/>
      <c r="AV67" s="65">
        <v>172</v>
      </c>
      <c r="AW67" s="65">
        <v>237</v>
      </c>
      <c r="AX67" s="65">
        <v>65</v>
      </c>
    </row>
    <row r="68" spans="1:50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9453</v>
      </c>
      <c r="S68" s="93">
        <v>1050</v>
      </c>
      <c r="T68" s="56"/>
      <c r="U68" s="56"/>
      <c r="V68" s="57"/>
      <c r="W68" s="93"/>
      <c r="X68" s="74"/>
      <c r="Y68" s="93"/>
      <c r="Z68" s="56"/>
      <c r="AA68" s="93"/>
      <c r="AB68" s="56"/>
      <c r="AC68" s="56"/>
      <c r="AD68" s="93"/>
      <c r="AE68" s="97"/>
      <c r="AF68" s="75"/>
      <c r="AG68" s="90"/>
      <c r="AH68" s="319"/>
      <c r="AI68" s="75"/>
      <c r="AJ68" s="319"/>
      <c r="AK68" s="77"/>
      <c r="AL68" s="76"/>
      <c r="AM68" s="90">
        <v>996</v>
      </c>
      <c r="AN68" s="79"/>
      <c r="AO68" s="90"/>
      <c r="AP68" s="77">
        <v>0</v>
      </c>
      <c r="AQ68" s="90"/>
      <c r="AR68" s="77"/>
      <c r="AS68" s="77"/>
      <c r="AT68" s="90">
        <v>-350</v>
      </c>
      <c r="AU68" s="189"/>
      <c r="AV68" s="74">
        <v>9</v>
      </c>
      <c r="AW68" s="74">
        <v>2</v>
      </c>
      <c r="AX68" s="74">
        <v>-7</v>
      </c>
    </row>
    <row r="69" spans="1:50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20359</v>
      </c>
      <c r="S69" s="93">
        <v>2262</v>
      </c>
      <c r="T69" s="56"/>
      <c r="U69" s="56"/>
      <c r="V69" s="57"/>
      <c r="W69" s="93"/>
      <c r="X69" s="74"/>
      <c r="Y69" s="93"/>
      <c r="Z69" s="56"/>
      <c r="AA69" s="93"/>
      <c r="AB69" s="56"/>
      <c r="AC69" s="56"/>
      <c r="AD69" s="93"/>
      <c r="AE69" s="97"/>
      <c r="AF69" s="75"/>
      <c r="AG69" s="90"/>
      <c r="AH69" s="319"/>
      <c r="AI69" s="75"/>
      <c r="AJ69" s="319"/>
      <c r="AK69" s="77"/>
      <c r="AL69" s="76"/>
      <c r="AM69" s="90">
        <v>29642</v>
      </c>
      <c r="AN69" s="79"/>
      <c r="AO69" s="90"/>
      <c r="AP69" s="77">
        <v>0</v>
      </c>
      <c r="AQ69" s="90"/>
      <c r="AR69" s="77"/>
      <c r="AS69" s="77"/>
      <c r="AT69" s="90">
        <v>1736</v>
      </c>
      <c r="AU69" s="189"/>
      <c r="AV69" s="74">
        <v>85</v>
      </c>
      <c r="AW69" s="74">
        <v>74</v>
      </c>
      <c r="AX69" s="74">
        <v>-11</v>
      </c>
    </row>
    <row r="70" spans="1:50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5338</v>
      </c>
      <c r="S70" s="93">
        <v>593</v>
      </c>
      <c r="T70" s="56"/>
      <c r="U70" s="56"/>
      <c r="V70" s="57"/>
      <c r="W70" s="93"/>
      <c r="X70" s="74"/>
      <c r="Y70" s="93"/>
      <c r="Z70" s="56"/>
      <c r="AA70" s="93"/>
      <c r="AB70" s="56"/>
      <c r="AC70" s="56"/>
      <c r="AD70" s="93"/>
      <c r="AE70" s="97"/>
      <c r="AF70" s="75"/>
      <c r="AG70" s="90"/>
      <c r="AH70" s="319"/>
      <c r="AI70" s="75"/>
      <c r="AJ70" s="319"/>
      <c r="AK70" s="77"/>
      <c r="AL70" s="76"/>
      <c r="AM70" s="90">
        <v>11067</v>
      </c>
      <c r="AN70" s="79"/>
      <c r="AO70" s="90"/>
      <c r="AP70" s="77">
        <v>0</v>
      </c>
      <c r="AQ70" s="90"/>
      <c r="AR70" s="77"/>
      <c r="AS70" s="77"/>
      <c r="AT70" s="90">
        <v>2312</v>
      </c>
      <c r="AU70" s="189"/>
      <c r="AV70" s="74">
        <v>7</v>
      </c>
      <c r="AW70" s="74">
        <v>28</v>
      </c>
      <c r="AX70" s="74">
        <v>21</v>
      </c>
    </row>
    <row r="71" spans="1:50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34240</v>
      </c>
      <c r="S71" s="94">
        <v>3804</v>
      </c>
      <c r="T71" s="51"/>
      <c r="U71" s="51"/>
      <c r="V71" s="52"/>
      <c r="W71" s="94"/>
      <c r="X71" s="80"/>
      <c r="Y71" s="94"/>
      <c r="Z71" s="51"/>
      <c r="AA71" s="94"/>
      <c r="AB71" s="53"/>
      <c r="AC71" s="51"/>
      <c r="AD71" s="95"/>
      <c r="AE71" s="95"/>
      <c r="AF71" s="71"/>
      <c r="AG71" s="91"/>
      <c r="AH71" s="320"/>
      <c r="AI71" s="71"/>
      <c r="AJ71" s="320"/>
      <c r="AK71" s="72"/>
      <c r="AL71" s="73"/>
      <c r="AM71" s="91">
        <v>35135</v>
      </c>
      <c r="AN71" s="82"/>
      <c r="AO71" s="91"/>
      <c r="AP71" s="72">
        <v>5268</v>
      </c>
      <c r="AQ71" s="91"/>
      <c r="AR71" s="72"/>
      <c r="AS71" s="72"/>
      <c r="AT71" s="91">
        <v>4597</v>
      </c>
      <c r="AU71" s="189"/>
      <c r="AV71" s="80">
        <v>82</v>
      </c>
      <c r="AW71" s="80">
        <v>88</v>
      </c>
      <c r="AX71" s="80">
        <v>6</v>
      </c>
    </row>
    <row r="72" spans="1:50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51766</v>
      </c>
      <c r="S72" s="92">
        <v>5752</v>
      </c>
      <c r="T72" s="60"/>
      <c r="U72" s="60"/>
      <c r="V72" s="61"/>
      <c r="W72" s="92"/>
      <c r="X72" s="65"/>
      <c r="Y72" s="92"/>
      <c r="Z72" s="60"/>
      <c r="AA72" s="92"/>
      <c r="AB72" s="60"/>
      <c r="AC72" s="60"/>
      <c r="AD72" s="92"/>
      <c r="AE72" s="96"/>
      <c r="AF72" s="66"/>
      <c r="AG72" s="89"/>
      <c r="AH72" s="318"/>
      <c r="AI72" s="66"/>
      <c r="AJ72" s="318"/>
      <c r="AK72" s="68"/>
      <c r="AL72" s="67"/>
      <c r="AM72" s="89">
        <v>39227</v>
      </c>
      <c r="AN72" s="70"/>
      <c r="AO72" s="89"/>
      <c r="AP72" s="68">
        <v>0</v>
      </c>
      <c r="AQ72" s="89"/>
      <c r="AR72" s="68"/>
      <c r="AS72" s="68"/>
      <c r="AT72" s="89">
        <v>4444</v>
      </c>
      <c r="AU72" s="189"/>
      <c r="AV72" s="84">
        <v>80</v>
      </c>
      <c r="AW72" s="84">
        <v>98</v>
      </c>
      <c r="AX72" s="84">
        <v>18</v>
      </c>
    </row>
    <row r="73" spans="1:50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28369</v>
      </c>
      <c r="S73" s="93">
        <v>3152</v>
      </c>
      <c r="T73" s="56"/>
      <c r="U73" s="56"/>
      <c r="V73" s="57"/>
      <c r="W73" s="93"/>
      <c r="X73" s="74"/>
      <c r="Y73" s="93"/>
      <c r="Z73" s="56"/>
      <c r="AA73" s="93"/>
      <c r="AB73" s="56"/>
      <c r="AC73" s="56"/>
      <c r="AD73" s="93"/>
      <c r="AE73" s="97"/>
      <c r="AF73" s="75"/>
      <c r="AG73" s="90"/>
      <c r="AH73" s="319"/>
      <c r="AI73" s="75"/>
      <c r="AJ73" s="319"/>
      <c r="AK73" s="77"/>
      <c r="AL73" s="76"/>
      <c r="AM73" s="90">
        <v>46842</v>
      </c>
      <c r="AN73" s="79"/>
      <c r="AO73" s="90"/>
      <c r="AP73" s="77">
        <v>0</v>
      </c>
      <c r="AQ73" s="90"/>
      <c r="AR73" s="77"/>
      <c r="AS73" s="77"/>
      <c r="AT73" s="90">
        <v>7485</v>
      </c>
      <c r="AU73" s="189"/>
      <c r="AV73" s="84">
        <v>63</v>
      </c>
      <c r="AW73" s="84">
        <v>117</v>
      </c>
      <c r="AX73" s="84">
        <v>54</v>
      </c>
    </row>
    <row r="74" spans="1:50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28517</v>
      </c>
      <c r="S74" s="93">
        <v>3169</v>
      </c>
      <c r="T74" s="56"/>
      <c r="U74" s="56"/>
      <c r="V74" s="57"/>
      <c r="W74" s="93"/>
      <c r="X74" s="74"/>
      <c r="Y74" s="93"/>
      <c r="Z74" s="56"/>
      <c r="AA74" s="93"/>
      <c r="AB74" s="56"/>
      <c r="AC74" s="56"/>
      <c r="AD74" s="93"/>
      <c r="AE74" s="97"/>
      <c r="AF74" s="75"/>
      <c r="AG74" s="90"/>
      <c r="AH74" s="319"/>
      <c r="AI74" s="75"/>
      <c r="AJ74" s="319"/>
      <c r="AK74" s="77"/>
      <c r="AL74" s="76"/>
      <c r="AM74" s="90">
        <v>17252</v>
      </c>
      <c r="AN74" s="79"/>
      <c r="AO74" s="90"/>
      <c r="AP74" s="77">
        <v>0</v>
      </c>
      <c r="AQ74" s="90"/>
      <c r="AR74" s="77"/>
      <c r="AS74" s="77"/>
      <c r="AT74" s="90">
        <v>2212</v>
      </c>
      <c r="AU74" s="189"/>
      <c r="AV74" s="84">
        <v>31</v>
      </c>
      <c r="AW74" s="84">
        <v>43</v>
      </c>
      <c r="AX74" s="84">
        <v>12</v>
      </c>
    </row>
    <row r="75" spans="1:50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56522</v>
      </c>
      <c r="S75" s="93">
        <v>6280</v>
      </c>
      <c r="T75" s="56"/>
      <c r="U75" s="56"/>
      <c r="V75" s="57"/>
      <c r="W75" s="93"/>
      <c r="X75" s="74"/>
      <c r="Y75" s="93"/>
      <c r="Z75" s="56"/>
      <c r="AA75" s="93"/>
      <c r="AB75" s="56"/>
      <c r="AC75" s="56"/>
      <c r="AD75" s="93"/>
      <c r="AE75" s="97"/>
      <c r="AF75" s="75"/>
      <c r="AG75" s="90"/>
      <c r="AH75" s="319"/>
      <c r="AI75" s="75"/>
      <c r="AJ75" s="319"/>
      <c r="AK75" s="77"/>
      <c r="AL75" s="76"/>
      <c r="AM75" s="90">
        <v>27281</v>
      </c>
      <c r="AN75" s="79"/>
      <c r="AO75" s="90"/>
      <c r="AP75" s="77">
        <v>0</v>
      </c>
      <c r="AQ75" s="90"/>
      <c r="AR75" s="77"/>
      <c r="AS75" s="77"/>
      <c r="AT75" s="90">
        <v>1120</v>
      </c>
      <c r="AU75" s="189"/>
      <c r="AV75" s="83">
        <v>85</v>
      </c>
      <c r="AW75" s="83">
        <v>68</v>
      </c>
      <c r="AX75" s="83">
        <v>-17</v>
      </c>
    </row>
    <row r="76" spans="1:50" s="195" customFormat="1" ht="16.149999999999999" customHeight="1" thickBot="1" x14ac:dyDescent="0.25">
      <c r="A76" s="1574" t="s">
        <v>494</v>
      </c>
      <c r="B76" s="1576"/>
      <c r="C76" s="339">
        <v>1911</v>
      </c>
      <c r="D76" s="308"/>
      <c r="E76" s="329">
        <v>7351620.4729285343</v>
      </c>
      <c r="F76" s="339">
        <v>1486</v>
      </c>
      <c r="G76" s="308"/>
      <c r="H76" s="329">
        <v>773465.23992418963</v>
      </c>
      <c r="I76" s="339">
        <v>211.5</v>
      </c>
      <c r="J76" s="308"/>
      <c r="K76" s="329">
        <v>29201.70818271294</v>
      </c>
      <c r="L76" s="339">
        <v>228</v>
      </c>
      <c r="M76" s="308"/>
      <c r="N76" s="329">
        <v>822300.9814492726</v>
      </c>
      <c r="O76" s="339">
        <v>49</v>
      </c>
      <c r="P76" s="308"/>
      <c r="Q76" s="329">
        <v>70931.306238748759</v>
      </c>
      <c r="R76" s="340">
        <v>9047519</v>
      </c>
      <c r="S76" s="340">
        <v>1005276</v>
      </c>
      <c r="T76" s="308">
        <v>308206</v>
      </c>
      <c r="U76" s="308">
        <v>-39851</v>
      </c>
      <c r="V76" s="341">
        <v>268355</v>
      </c>
      <c r="W76" s="340">
        <v>9315874</v>
      </c>
      <c r="X76" s="329">
        <v>-23291</v>
      </c>
      <c r="Y76" s="340">
        <v>9292583</v>
      </c>
      <c r="Z76" s="329">
        <v>83527</v>
      </c>
      <c r="AA76" s="340">
        <v>9376110</v>
      </c>
      <c r="AB76" s="308">
        <v>6019782</v>
      </c>
      <c r="AC76" s="308">
        <v>3356328</v>
      </c>
      <c r="AD76" s="340">
        <v>839086</v>
      </c>
      <c r="AE76" s="305">
        <v>9376110</v>
      </c>
      <c r="AF76" s="342">
        <v>4771.8</v>
      </c>
      <c r="AG76" s="343">
        <v>8610521</v>
      </c>
      <c r="AH76" s="339">
        <v>4</v>
      </c>
      <c r="AI76" s="342">
        <v>-19226</v>
      </c>
      <c r="AJ76" s="339">
        <v>-4</v>
      </c>
      <c r="AK76" s="344">
        <v>-25148</v>
      </c>
      <c r="AL76" s="345">
        <v>-44374</v>
      </c>
      <c r="AM76" s="343">
        <v>8566147</v>
      </c>
      <c r="AN76" s="346">
        <v>-21417</v>
      </c>
      <c r="AO76" s="343">
        <v>8544730</v>
      </c>
      <c r="AP76" s="344">
        <v>56633</v>
      </c>
      <c r="AQ76" s="343">
        <v>8601363</v>
      </c>
      <c r="AR76" s="344">
        <v>5578586</v>
      </c>
      <c r="AS76" s="344">
        <v>3022777</v>
      </c>
      <c r="AT76" s="343">
        <v>755701</v>
      </c>
      <c r="AU76" s="322"/>
      <c r="AV76" s="329">
        <v>20946</v>
      </c>
      <c r="AW76" s="329">
        <v>21417</v>
      </c>
      <c r="AX76" s="329">
        <v>471</v>
      </c>
    </row>
    <row r="77" spans="1:50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49"/>
      <c r="AG77" s="326"/>
      <c r="AH77" s="348"/>
      <c r="AI77" s="349"/>
      <c r="AJ77" s="348"/>
      <c r="AK77" s="326"/>
      <c r="AL77" s="326"/>
      <c r="AM77" s="326"/>
      <c r="AN77" s="326"/>
      <c r="AO77" s="326"/>
      <c r="AP77" s="326"/>
      <c r="AQ77" s="326"/>
      <c r="AR77" s="326"/>
      <c r="AS77" s="326"/>
      <c r="AT77" s="326"/>
      <c r="AU77" s="322"/>
      <c r="AV77" s="301"/>
      <c r="AW77" s="301"/>
      <c r="AX77" s="301"/>
    </row>
    <row r="78" spans="1:50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97">
        <v>0</v>
      </c>
      <c r="AB78" s="241">
        <v>0</v>
      </c>
      <c r="AC78" s="236">
        <v>0</v>
      </c>
      <c r="AD78" s="97">
        <v>0</v>
      </c>
      <c r="AE78" s="97">
        <v>0</v>
      </c>
      <c r="AF78" s="236"/>
      <c r="AG78" s="236"/>
      <c r="AH78" s="238"/>
      <c r="AI78" s="236"/>
      <c r="AJ78" s="238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322"/>
      <c r="AV78" s="322"/>
      <c r="AW78" s="322"/>
      <c r="AX78" s="322"/>
    </row>
    <row r="79" spans="1:50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40"/>
      <c r="AB79" s="241"/>
      <c r="AC79" s="236"/>
      <c r="AD79" s="240"/>
      <c r="AE79" s="97">
        <v>0</v>
      </c>
      <c r="AF79" s="236"/>
      <c r="AG79" s="236"/>
      <c r="AH79" s="238"/>
      <c r="AI79" s="236"/>
      <c r="AJ79" s="238"/>
      <c r="AK79" s="236"/>
      <c r="AL79" s="236"/>
      <c r="AM79" s="236"/>
      <c r="AN79" s="236"/>
      <c r="AO79" s="236"/>
      <c r="AP79" s="236"/>
      <c r="AQ79" s="236"/>
      <c r="AR79" s="236"/>
      <c r="AS79" s="236"/>
      <c r="AT79" s="236"/>
      <c r="AU79" s="322"/>
      <c r="AV79" s="322"/>
      <c r="AW79" s="322"/>
      <c r="AX79" s="322"/>
    </row>
    <row r="80" spans="1:50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41"/>
      <c r="AB80" s="241">
        <v>664</v>
      </c>
      <c r="AC80" s="236">
        <v>-664</v>
      </c>
      <c r="AD80" s="97">
        <v>-166</v>
      </c>
      <c r="AE80" s="97">
        <v>10000</v>
      </c>
      <c r="AF80" s="236"/>
      <c r="AG80" s="236"/>
      <c r="AH80" s="238"/>
      <c r="AI80" s="236"/>
      <c r="AJ80" s="238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189"/>
      <c r="AV80" s="189"/>
      <c r="AW80" s="189"/>
      <c r="AX80" s="189"/>
    </row>
    <row r="81" spans="1:50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40"/>
      <c r="AB81" s="241"/>
      <c r="AC81" s="236"/>
      <c r="AD81" s="240"/>
      <c r="AE81" s="97">
        <v>0</v>
      </c>
      <c r="AF81" s="236"/>
      <c r="AG81" s="236"/>
      <c r="AH81" s="238"/>
      <c r="AI81" s="236"/>
      <c r="AJ81" s="238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322"/>
      <c r="AV81" s="322"/>
      <c r="AW81" s="322"/>
      <c r="AX81" s="322"/>
    </row>
    <row r="82" spans="1:50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95">
        <v>61714</v>
      </c>
      <c r="AB82" s="53">
        <v>41144</v>
      </c>
      <c r="AC82" s="237">
        <v>20570</v>
      </c>
      <c r="AD82" s="95">
        <v>5143</v>
      </c>
      <c r="AE82" s="95">
        <v>61714</v>
      </c>
      <c r="AF82" s="237"/>
      <c r="AG82" s="237"/>
      <c r="AH82" s="239"/>
      <c r="AI82" s="237"/>
      <c r="AJ82" s="239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322"/>
      <c r="AV82" s="322"/>
      <c r="AW82" s="322"/>
      <c r="AX82" s="322"/>
    </row>
    <row r="83" spans="1:50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/>
      <c r="Z83" s="1097">
        <v>0</v>
      </c>
      <c r="AA83" s="1098">
        <v>0</v>
      </c>
      <c r="AB83" s="1099">
        <v>0</v>
      </c>
      <c r="AC83" s="1097">
        <v>0</v>
      </c>
      <c r="AD83" s="1098">
        <v>0</v>
      </c>
      <c r="AE83" s="1098">
        <v>0</v>
      </c>
      <c r="AF83" s="1097"/>
      <c r="AG83" s="1097"/>
      <c r="AH83" s="1096"/>
      <c r="AI83" s="1097"/>
      <c r="AJ83" s="1096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1097"/>
      <c r="AU83" s="322"/>
      <c r="AV83" s="322"/>
      <c r="AW83" s="322"/>
      <c r="AX83" s="322"/>
    </row>
    <row r="84" spans="1:50" s="195" customFormat="1" ht="16.149999999999999" customHeight="1" thickBot="1" x14ac:dyDescent="0.25">
      <c r="A84" s="1574" t="s">
        <v>495</v>
      </c>
      <c r="B84" s="1575"/>
      <c r="C84" s="304">
        <v>1911</v>
      </c>
      <c r="D84" s="303"/>
      <c r="E84" s="321">
        <v>7351620.4729285343</v>
      </c>
      <c r="F84" s="304">
        <v>1486</v>
      </c>
      <c r="G84" s="303"/>
      <c r="H84" s="321">
        <v>773465.23992418963</v>
      </c>
      <c r="I84" s="304">
        <v>211.5</v>
      </c>
      <c r="J84" s="303"/>
      <c r="K84" s="321">
        <v>29201.70818271294</v>
      </c>
      <c r="L84" s="304">
        <v>228</v>
      </c>
      <c r="M84" s="303"/>
      <c r="N84" s="321">
        <v>822300.9814492726</v>
      </c>
      <c r="O84" s="304">
        <v>49</v>
      </c>
      <c r="P84" s="303"/>
      <c r="Q84" s="321">
        <v>70931.306238748759</v>
      </c>
      <c r="R84" s="303">
        <v>9047519</v>
      </c>
      <c r="S84" s="303">
        <v>1005276</v>
      </c>
      <c r="T84" s="303">
        <v>308206</v>
      </c>
      <c r="U84" s="303">
        <v>-39851</v>
      </c>
      <c r="V84" s="303">
        <v>268355</v>
      </c>
      <c r="W84" s="303">
        <v>9315874</v>
      </c>
      <c r="X84" s="303">
        <v>-23291</v>
      </c>
      <c r="Y84" s="303">
        <v>9292583</v>
      </c>
      <c r="Z84" s="321">
        <v>83527</v>
      </c>
      <c r="AA84" s="305">
        <v>9437824</v>
      </c>
      <c r="AB84" s="303">
        <v>6061590</v>
      </c>
      <c r="AC84" s="303">
        <v>3376234</v>
      </c>
      <c r="AD84" s="305">
        <v>844063</v>
      </c>
      <c r="AE84" s="305">
        <v>9447824</v>
      </c>
      <c r="AF84" s="242"/>
      <c r="AG84" s="303">
        <v>8610521</v>
      </c>
      <c r="AH84" s="304">
        <v>4</v>
      </c>
      <c r="AI84" s="242">
        <v>-19226</v>
      </c>
      <c r="AJ84" s="304">
        <v>-4</v>
      </c>
      <c r="AK84" s="303">
        <v>-25148</v>
      </c>
      <c r="AL84" s="303">
        <v>-44374</v>
      </c>
      <c r="AM84" s="303">
        <v>8566147</v>
      </c>
      <c r="AN84" s="303">
        <v>-21417</v>
      </c>
      <c r="AO84" s="303">
        <v>8544730</v>
      </c>
      <c r="AP84" s="303">
        <v>56633</v>
      </c>
      <c r="AQ84" s="303">
        <v>8601363</v>
      </c>
      <c r="AR84" s="303">
        <v>5578586</v>
      </c>
      <c r="AS84" s="303">
        <v>3022777</v>
      </c>
      <c r="AT84" s="303">
        <v>755701</v>
      </c>
      <c r="AU84" s="322"/>
      <c r="AV84" s="322"/>
      <c r="AW84" s="322"/>
      <c r="AX84" s="322"/>
    </row>
    <row r="85" spans="1:50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322"/>
      <c r="Z85" s="189"/>
      <c r="AA85" s="189"/>
      <c r="AB85" s="189"/>
      <c r="AC85" s="189"/>
      <c r="AD85" s="189"/>
      <c r="AE85" s="189"/>
      <c r="AF85" s="189"/>
      <c r="AG85" s="189"/>
    </row>
    <row r="86" spans="1:50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189"/>
      <c r="Y86" s="322"/>
      <c r="Z86" s="189"/>
      <c r="AA86" s="189"/>
      <c r="AB86" s="189"/>
      <c r="AC86" s="189"/>
      <c r="AD86" s="189"/>
      <c r="AE86" s="189"/>
      <c r="AF86" s="189"/>
      <c r="AG86" s="189"/>
    </row>
    <row r="87" spans="1:50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50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D88" s="108">
        <v>4</v>
      </c>
      <c r="AT88" s="108">
        <v>4</v>
      </c>
    </row>
    <row r="89" spans="1:50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50" x14ac:dyDescent="0.2">
      <c r="B90" s="1328" t="s">
        <v>600</v>
      </c>
    </row>
    <row r="91" spans="1:50" x14ac:dyDescent="0.2">
      <c r="B91" s="1327" t="s">
        <v>1692</v>
      </c>
    </row>
    <row r="92" spans="1:50" x14ac:dyDescent="0.2">
      <c r="B92" s="1327" t="s">
        <v>1603</v>
      </c>
    </row>
    <row r="93" spans="1:50" x14ac:dyDescent="0.2">
      <c r="B93" s="1327" t="s">
        <v>1694</v>
      </c>
    </row>
  </sheetData>
  <mergeCells count="47"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  <mergeCell ref="A84:B84"/>
    <mergeCell ref="J87:J88"/>
    <mergeCell ref="P87:P88"/>
    <mergeCell ref="M87:M88"/>
    <mergeCell ref="F2:H2"/>
    <mergeCell ref="I2:K2"/>
    <mergeCell ref="L2:N2"/>
    <mergeCell ref="A81:B81"/>
    <mergeCell ref="A82:B82"/>
    <mergeCell ref="A83:B83"/>
    <mergeCell ref="W1:AE1"/>
    <mergeCell ref="R2:R3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80:B80"/>
    <mergeCell ref="A79:B79"/>
    <mergeCell ref="A1:B3"/>
    <mergeCell ref="L1:V1"/>
    <mergeCell ref="A76:B76"/>
    <mergeCell ref="A77:B77"/>
    <mergeCell ref="A78:B78"/>
    <mergeCell ref="S2:S3"/>
    <mergeCell ref="O2:Q2"/>
    <mergeCell ref="C1:K1"/>
    <mergeCell ref="C2:C3"/>
    <mergeCell ref="D2:E2"/>
  </mergeCells>
  <printOptions horizontalCentered="1"/>
  <pageMargins left="0.3" right="0.3" top="0.6" bottom="0.5" header="0.3" footer="0.3"/>
  <pageSetup paperSize="5" scale="64" firstPageNumber="50" fitToWidth="0" fitToHeight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Y93"/>
  <sheetViews>
    <sheetView view="pageBreakPreview" zoomScaleNormal="100" zoomScaleSheetLayoutView="100" workbookViewId="0">
      <pane xSplit="2" ySplit="6" topLeftCell="C7" activePane="bottomRight" state="frozen"/>
      <selection activeCell="AV4" sqref="AV4"/>
      <selection pane="topRight" activeCell="AV4" sqref="AV4"/>
      <selection pane="bottomLeft" activeCell="AV4" sqref="AV4"/>
      <selection pane="bottomRight" activeCell="AV4" sqref="AV4"/>
    </sheetView>
  </sheetViews>
  <sheetFormatPr defaultColWidth="8.85546875" defaultRowHeight="12.75" x14ac:dyDescent="0.2"/>
  <cols>
    <col min="1" max="1" width="5" style="108" customWidth="1"/>
    <col min="2" max="2" width="26.140625" style="108" customWidth="1"/>
    <col min="3" max="3" width="13.140625" style="108" customWidth="1"/>
    <col min="4" max="4" width="14.7109375" style="108" customWidth="1"/>
    <col min="5" max="5" width="12.42578125" style="108" customWidth="1"/>
    <col min="6" max="6" width="11.28515625" style="108" customWidth="1"/>
    <col min="7" max="7" width="9.7109375" style="108" customWidth="1"/>
    <col min="8" max="8" width="10.7109375" style="108" customWidth="1"/>
    <col min="9" max="9" width="11.28515625" style="108" customWidth="1"/>
    <col min="10" max="10" width="9.7109375" style="108" customWidth="1"/>
    <col min="11" max="11" width="10.7109375" style="108" customWidth="1"/>
    <col min="12" max="12" width="11.28515625" style="108" customWidth="1"/>
    <col min="13" max="13" width="9.140625" style="108" customWidth="1"/>
    <col min="14" max="14" width="10.28515625" style="108" bestFit="1" customWidth="1"/>
    <col min="15" max="15" width="11.28515625" style="108" customWidth="1"/>
    <col min="16" max="16" width="9.140625" style="108" bestFit="1" customWidth="1"/>
    <col min="17" max="17" width="10.28515625" style="108" bestFit="1" customWidth="1"/>
    <col min="18" max="18" width="11.7109375" style="108" customWidth="1"/>
    <col min="19" max="19" width="12.42578125" style="108" bestFit="1" customWidth="1"/>
    <col min="20" max="22" width="12.140625" style="108" customWidth="1"/>
    <col min="23" max="23" width="12.5703125" style="108" customWidth="1"/>
    <col min="24" max="24" width="11.7109375" style="108" customWidth="1"/>
    <col min="25" max="25" width="13" style="108" customWidth="1"/>
    <col min="26" max="26" width="14.140625" style="108" customWidth="1"/>
    <col min="27" max="27" width="18" style="108" customWidth="1"/>
    <col min="28" max="29" width="11.7109375" style="108" customWidth="1"/>
    <col min="30" max="30" width="11.28515625" style="108" customWidth="1"/>
    <col min="31" max="31" width="16.5703125" style="108" customWidth="1"/>
    <col min="32" max="32" width="15.85546875" style="108" customWidth="1"/>
    <col min="33" max="33" width="16.85546875" style="108" customWidth="1"/>
    <col min="34" max="38" width="16.28515625" style="108" customWidth="1"/>
    <col min="39" max="39" width="16.140625" style="108" customWidth="1"/>
    <col min="40" max="40" width="12" style="108" customWidth="1"/>
    <col min="41" max="41" width="16.140625" style="108" customWidth="1"/>
    <col min="42" max="42" width="14.42578125" style="108" customWidth="1"/>
    <col min="43" max="46" width="16.140625" style="108" customWidth="1"/>
    <col min="47" max="47" width="3" style="108" bestFit="1" customWidth="1"/>
    <col min="48" max="48" width="16.28515625" style="108" customWidth="1"/>
    <col min="49" max="49" width="11.5703125" style="108" customWidth="1"/>
    <col min="50" max="50" width="12.85546875" style="108" customWidth="1"/>
    <col min="51" max="16384" width="8.85546875" style="108"/>
  </cols>
  <sheetData>
    <row r="1" spans="1:51" ht="19.899999999999999" customHeight="1" x14ac:dyDescent="0.2">
      <c r="A1" s="1555" t="s">
        <v>1533</v>
      </c>
      <c r="B1" s="1555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0"/>
      <c r="V1" s="1561"/>
      <c r="W1" s="1556" t="s">
        <v>378</v>
      </c>
      <c r="X1" s="1557"/>
      <c r="Y1" s="1557"/>
      <c r="Z1" s="1557"/>
      <c r="AA1" s="1557"/>
      <c r="AB1" s="1557"/>
      <c r="AC1" s="1557"/>
      <c r="AD1" s="1557"/>
      <c r="AE1" s="1558"/>
      <c r="AF1" s="1776" t="s">
        <v>485</v>
      </c>
      <c r="AG1" s="1777"/>
      <c r="AH1" s="1777"/>
      <c r="AI1" s="1777"/>
      <c r="AJ1" s="1777"/>
      <c r="AK1" s="1777"/>
      <c r="AL1" s="1778"/>
      <c r="AM1" s="1776" t="s">
        <v>485</v>
      </c>
      <c r="AN1" s="1777"/>
      <c r="AO1" s="1777"/>
      <c r="AP1" s="1777"/>
      <c r="AQ1" s="1777"/>
      <c r="AR1" s="1777"/>
      <c r="AS1" s="1777"/>
      <c r="AT1" s="1778"/>
      <c r="AV1" s="330"/>
      <c r="AW1" s="330"/>
      <c r="AX1" s="330"/>
    </row>
    <row r="2" spans="1:51" ht="30" customHeight="1" x14ac:dyDescent="0.2">
      <c r="A2" s="1555"/>
      <c r="B2" s="1555"/>
      <c r="C2" s="1562" t="s">
        <v>1238</v>
      </c>
      <c r="D2" s="1590" t="s">
        <v>714</v>
      </c>
      <c r="E2" s="1590"/>
      <c r="F2" s="1564" t="s">
        <v>1317</v>
      </c>
      <c r="G2" s="1567"/>
      <c r="H2" s="1568"/>
      <c r="I2" s="1591" t="s">
        <v>1314</v>
      </c>
      <c r="J2" s="1591"/>
      <c r="K2" s="1591"/>
      <c r="L2" s="1591" t="s">
        <v>1315</v>
      </c>
      <c r="M2" s="1591"/>
      <c r="N2" s="1591"/>
      <c r="O2" s="1591" t="s">
        <v>1316</v>
      </c>
      <c r="P2" s="1591"/>
      <c r="Q2" s="1591"/>
      <c r="R2" s="1562" t="s">
        <v>539</v>
      </c>
      <c r="S2" s="1562" t="s">
        <v>492</v>
      </c>
      <c r="T2" s="1569" t="s">
        <v>251</v>
      </c>
      <c r="U2" s="1569"/>
      <c r="V2" s="1569"/>
      <c r="W2" s="1562" t="s">
        <v>540</v>
      </c>
      <c r="X2" s="1562" t="s">
        <v>487</v>
      </c>
      <c r="Y2" s="1562" t="s">
        <v>541</v>
      </c>
      <c r="Z2" s="1585" t="s">
        <v>1532</v>
      </c>
      <c r="AA2" s="1562" t="s">
        <v>1323</v>
      </c>
      <c r="AB2" s="1562" t="s">
        <v>296</v>
      </c>
      <c r="AC2" s="1562" t="s">
        <v>297</v>
      </c>
      <c r="AD2" s="1562" t="s">
        <v>254</v>
      </c>
      <c r="AE2" s="1562" t="s">
        <v>1324</v>
      </c>
      <c r="AF2" s="1588" t="s">
        <v>1643</v>
      </c>
      <c r="AG2" s="1587" t="s">
        <v>1380</v>
      </c>
      <c r="AH2" s="1595" t="s">
        <v>251</v>
      </c>
      <c r="AI2" s="1595"/>
      <c r="AJ2" s="1595"/>
      <c r="AK2" s="1595"/>
      <c r="AL2" s="1595"/>
      <c r="AM2" s="1587" t="s">
        <v>1381</v>
      </c>
      <c r="AN2" s="1587" t="s">
        <v>1385</v>
      </c>
      <c r="AO2" s="1587" t="s">
        <v>1382</v>
      </c>
      <c r="AP2" s="1585" t="s">
        <v>1532</v>
      </c>
      <c r="AQ2" s="1587" t="s">
        <v>1383</v>
      </c>
      <c r="AR2" s="1587" t="s">
        <v>356</v>
      </c>
      <c r="AS2" s="1587" t="s">
        <v>297</v>
      </c>
      <c r="AT2" s="1587" t="s">
        <v>535</v>
      </c>
      <c r="AV2" s="331"/>
      <c r="AW2" s="331"/>
      <c r="AX2" s="331"/>
    </row>
    <row r="3" spans="1:51" ht="95.25" customHeight="1" x14ac:dyDescent="0.2">
      <c r="A3" s="1555"/>
      <c r="B3" s="1555"/>
      <c r="C3" s="1562"/>
      <c r="D3" s="783" t="s">
        <v>716</v>
      </c>
      <c r="E3" s="783" t="s">
        <v>397</v>
      </c>
      <c r="F3" s="1065" t="s">
        <v>1237</v>
      </c>
      <c r="G3" s="783" t="s">
        <v>715</v>
      </c>
      <c r="H3" s="783" t="s">
        <v>397</v>
      </c>
      <c r="I3" s="1065" t="s">
        <v>1236</v>
      </c>
      <c r="J3" s="783" t="s">
        <v>715</v>
      </c>
      <c r="K3" s="783" t="s">
        <v>397</v>
      </c>
      <c r="L3" s="1065" t="s">
        <v>1235</v>
      </c>
      <c r="M3" s="783" t="s">
        <v>715</v>
      </c>
      <c r="N3" s="783" t="s">
        <v>397</v>
      </c>
      <c r="O3" s="1065" t="s">
        <v>1235</v>
      </c>
      <c r="P3" s="783" t="s">
        <v>715</v>
      </c>
      <c r="Q3" s="783" t="s">
        <v>397</v>
      </c>
      <c r="R3" s="1562"/>
      <c r="S3" s="1562"/>
      <c r="T3" s="1323" t="s">
        <v>1233</v>
      </c>
      <c r="U3" s="1323" t="s">
        <v>1234</v>
      </c>
      <c r="V3" s="1323" t="s">
        <v>253</v>
      </c>
      <c r="W3" s="1562"/>
      <c r="X3" s="1562"/>
      <c r="Y3" s="1562"/>
      <c r="Z3" s="1585"/>
      <c r="AA3" s="1562"/>
      <c r="AB3" s="1562"/>
      <c r="AC3" s="1562"/>
      <c r="AD3" s="1562"/>
      <c r="AE3" s="1562"/>
      <c r="AF3" s="1589"/>
      <c r="AG3" s="1587"/>
      <c r="AH3" s="1323" t="s">
        <v>1242</v>
      </c>
      <c r="AI3" s="1323" t="s">
        <v>1243</v>
      </c>
      <c r="AJ3" s="1323" t="s">
        <v>1241</v>
      </c>
      <c r="AK3" s="1323" t="s">
        <v>1245</v>
      </c>
      <c r="AL3" s="1323" t="s">
        <v>253</v>
      </c>
      <c r="AM3" s="1587"/>
      <c r="AN3" s="1587"/>
      <c r="AO3" s="1587"/>
      <c r="AP3" s="1585"/>
      <c r="AQ3" s="1587"/>
      <c r="AR3" s="1587"/>
      <c r="AS3" s="1587"/>
      <c r="AT3" s="1587"/>
      <c r="AV3" s="907" t="s">
        <v>1697</v>
      </c>
      <c r="AW3" s="907" t="s">
        <v>1696</v>
      </c>
      <c r="AX3" s="907" t="s">
        <v>468</v>
      </c>
    </row>
    <row r="4" spans="1:51" ht="14.25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  <c r="AT4" s="334">
        <v>44</v>
      </c>
      <c r="AU4" s="334"/>
      <c r="AV4" s="334">
        <v>48</v>
      </c>
      <c r="AW4" s="334">
        <v>49</v>
      </c>
      <c r="AX4" s="334">
        <v>50</v>
      </c>
    </row>
    <row r="5" spans="1:51" ht="33.75" x14ac:dyDescent="0.2">
      <c r="A5" s="332"/>
      <c r="B5" s="333"/>
      <c r="C5" s="1206" t="s">
        <v>1050</v>
      </c>
      <c r="D5" s="985" t="s">
        <v>1366</v>
      </c>
      <c r="E5" s="985" t="s">
        <v>1052</v>
      </c>
      <c r="F5" s="1206" t="s">
        <v>1313</v>
      </c>
      <c r="G5" s="1206" t="s">
        <v>1367</v>
      </c>
      <c r="H5" s="1206" t="s">
        <v>1123</v>
      </c>
      <c r="I5" s="1206" t="s">
        <v>1312</v>
      </c>
      <c r="J5" s="1206" t="s">
        <v>1368</v>
      </c>
      <c r="K5" s="1206" t="s">
        <v>1124</v>
      </c>
      <c r="L5" s="1206" t="s">
        <v>1310</v>
      </c>
      <c r="M5" s="1206" t="s">
        <v>1369</v>
      </c>
      <c r="N5" s="1206" t="s">
        <v>1125</v>
      </c>
      <c r="O5" s="1206" t="s">
        <v>1311</v>
      </c>
      <c r="P5" s="1206" t="s">
        <v>1370</v>
      </c>
      <c r="Q5" s="1206" t="s">
        <v>1126</v>
      </c>
      <c r="R5" s="1206" t="s">
        <v>1362</v>
      </c>
      <c r="S5" s="1206"/>
      <c r="T5" s="1206" t="s">
        <v>1304</v>
      </c>
      <c r="U5" s="1206" t="s">
        <v>1305</v>
      </c>
      <c r="V5" s="1206" t="s">
        <v>1151</v>
      </c>
      <c r="W5" s="1206" t="s">
        <v>1152</v>
      </c>
      <c r="X5" s="1206" t="s">
        <v>1153</v>
      </c>
      <c r="Y5" s="1206" t="s">
        <v>1154</v>
      </c>
      <c r="Z5" s="1206" t="s">
        <v>1058</v>
      </c>
      <c r="AA5" s="984" t="s">
        <v>1500</v>
      </c>
      <c r="AB5" s="984" t="s">
        <v>1372</v>
      </c>
      <c r="AC5" s="984" t="s">
        <v>1155</v>
      </c>
      <c r="AD5" s="984" t="s">
        <v>1373</v>
      </c>
      <c r="AE5" s="984" t="s">
        <v>1501</v>
      </c>
      <c r="AF5" s="984" t="s">
        <v>1371</v>
      </c>
      <c r="AG5" s="984" t="s">
        <v>1156</v>
      </c>
      <c r="AH5" s="984" t="s">
        <v>1304</v>
      </c>
      <c r="AI5" s="984" t="s">
        <v>1157</v>
      </c>
      <c r="AJ5" s="984" t="s">
        <v>1305</v>
      </c>
      <c r="AK5" s="984" t="s">
        <v>1158</v>
      </c>
      <c r="AL5" s="984" t="s">
        <v>1159</v>
      </c>
      <c r="AM5" s="984" t="s">
        <v>1160</v>
      </c>
      <c r="AN5" s="984" t="s">
        <v>1161</v>
      </c>
      <c r="AO5" s="984" t="s">
        <v>1162</v>
      </c>
      <c r="AP5" s="984" t="s">
        <v>1058</v>
      </c>
      <c r="AQ5" s="984" t="s">
        <v>1094</v>
      </c>
      <c r="AR5" s="984" t="s">
        <v>1374</v>
      </c>
      <c r="AS5" s="984" t="s">
        <v>1163</v>
      </c>
      <c r="AT5" s="984" t="s">
        <v>1375</v>
      </c>
      <c r="AU5" s="226"/>
      <c r="AV5" s="226"/>
      <c r="AW5" s="226"/>
      <c r="AX5" s="226"/>
      <c r="AY5" s="226"/>
    </row>
    <row r="6" spans="1:51" ht="51" hidden="1" x14ac:dyDescent="0.2">
      <c r="A6" s="335"/>
      <c r="B6" s="328"/>
      <c r="C6" s="917" t="s">
        <v>805</v>
      </c>
      <c r="D6" s="917" t="s">
        <v>805</v>
      </c>
      <c r="E6" s="917" t="s">
        <v>806</v>
      </c>
      <c r="F6" s="917" t="s">
        <v>913</v>
      </c>
      <c r="G6" s="917" t="s">
        <v>805</v>
      </c>
      <c r="H6" s="917" t="s">
        <v>806</v>
      </c>
      <c r="I6" s="917" t="s">
        <v>913</v>
      </c>
      <c r="J6" s="917" t="s">
        <v>805</v>
      </c>
      <c r="K6" s="917" t="s">
        <v>806</v>
      </c>
      <c r="L6" s="917" t="s">
        <v>913</v>
      </c>
      <c r="M6" s="917" t="s">
        <v>805</v>
      </c>
      <c r="N6" s="917" t="s">
        <v>806</v>
      </c>
      <c r="O6" s="917" t="s">
        <v>913</v>
      </c>
      <c r="P6" s="917" t="s">
        <v>805</v>
      </c>
      <c r="Q6" s="917" t="s">
        <v>806</v>
      </c>
      <c r="R6" s="917" t="s">
        <v>806</v>
      </c>
      <c r="S6" s="328"/>
      <c r="T6" s="917" t="s">
        <v>1057</v>
      </c>
      <c r="U6" s="917" t="s">
        <v>1057</v>
      </c>
      <c r="V6" s="917" t="s">
        <v>806</v>
      </c>
      <c r="W6" s="917" t="s">
        <v>806</v>
      </c>
      <c r="X6" s="917" t="s">
        <v>806</v>
      </c>
      <c r="Y6" s="917" t="s">
        <v>806</v>
      </c>
      <c r="Z6" s="917" t="s">
        <v>1058</v>
      </c>
      <c r="AA6" s="917" t="s">
        <v>1079</v>
      </c>
      <c r="AB6" s="917" t="s">
        <v>1089</v>
      </c>
      <c r="AC6" s="917" t="s">
        <v>806</v>
      </c>
      <c r="AD6" s="917" t="s">
        <v>806</v>
      </c>
      <c r="AE6" s="917" t="s">
        <v>1080</v>
      </c>
      <c r="AF6" s="917" t="s">
        <v>805</v>
      </c>
      <c r="AG6" s="917" t="s">
        <v>806</v>
      </c>
      <c r="AH6" s="917" t="s">
        <v>1057</v>
      </c>
      <c r="AI6" s="917" t="s">
        <v>806</v>
      </c>
      <c r="AJ6" s="917" t="s">
        <v>1057</v>
      </c>
      <c r="AK6" s="917" t="s">
        <v>806</v>
      </c>
      <c r="AL6" s="917" t="s">
        <v>806</v>
      </c>
      <c r="AM6" s="917" t="s">
        <v>806</v>
      </c>
      <c r="AN6" s="917" t="s">
        <v>806</v>
      </c>
      <c r="AO6" s="917" t="s">
        <v>806</v>
      </c>
      <c r="AP6" s="917" t="s">
        <v>1058</v>
      </c>
      <c r="AQ6" s="917" t="s">
        <v>806</v>
      </c>
      <c r="AR6" s="917" t="s">
        <v>1089</v>
      </c>
      <c r="AS6" s="917" t="s">
        <v>806</v>
      </c>
      <c r="AT6" s="917" t="s">
        <v>806</v>
      </c>
      <c r="AU6" s="917"/>
      <c r="AV6" s="917" t="s">
        <v>1088</v>
      </c>
      <c r="AW6" s="917" t="s">
        <v>806</v>
      </c>
      <c r="AX6" s="917" t="s">
        <v>806</v>
      </c>
    </row>
    <row r="7" spans="1:51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206383</v>
      </c>
      <c r="S7" s="92">
        <v>22931</v>
      </c>
      <c r="T7" s="60"/>
      <c r="U7" s="60"/>
      <c r="V7" s="61"/>
      <c r="W7" s="92"/>
      <c r="X7" s="65"/>
      <c r="Y7" s="92"/>
      <c r="Z7" s="60"/>
      <c r="AA7" s="92"/>
      <c r="AB7" s="60"/>
      <c r="AC7" s="60"/>
      <c r="AD7" s="92"/>
      <c r="AE7" s="96"/>
      <c r="AF7" s="66"/>
      <c r="AG7" s="89"/>
      <c r="AH7" s="318"/>
      <c r="AI7" s="66"/>
      <c r="AJ7" s="318"/>
      <c r="AK7" s="68"/>
      <c r="AL7" s="67"/>
      <c r="AM7" s="89">
        <v>76061</v>
      </c>
      <c r="AN7" s="70"/>
      <c r="AO7" s="89"/>
      <c r="AP7" s="68">
        <v>0</v>
      </c>
      <c r="AQ7" s="89"/>
      <c r="AR7" s="68"/>
      <c r="AS7" s="68"/>
      <c r="AT7" s="89">
        <v>5395</v>
      </c>
      <c r="AU7" s="189"/>
      <c r="AV7" s="65">
        <v>214</v>
      </c>
      <c r="AW7" s="65">
        <v>190</v>
      </c>
      <c r="AX7" s="65">
        <v>-24</v>
      </c>
    </row>
    <row r="8" spans="1:51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42429</v>
      </c>
      <c r="S8" s="93">
        <v>4714</v>
      </c>
      <c r="T8" s="56"/>
      <c r="U8" s="56"/>
      <c r="V8" s="57"/>
      <c r="W8" s="93"/>
      <c r="X8" s="74"/>
      <c r="Y8" s="93"/>
      <c r="Z8" s="56"/>
      <c r="AA8" s="93"/>
      <c r="AB8" s="56"/>
      <c r="AC8" s="56"/>
      <c r="AD8" s="93"/>
      <c r="AE8" s="97"/>
      <c r="AF8" s="75"/>
      <c r="AG8" s="90"/>
      <c r="AH8" s="319"/>
      <c r="AI8" s="75"/>
      <c r="AJ8" s="319"/>
      <c r="AK8" s="77"/>
      <c r="AL8" s="76"/>
      <c r="AM8" s="90">
        <v>20420</v>
      </c>
      <c r="AN8" s="79"/>
      <c r="AO8" s="90"/>
      <c r="AP8" s="77">
        <v>0</v>
      </c>
      <c r="AQ8" s="90"/>
      <c r="AR8" s="77"/>
      <c r="AS8" s="77"/>
      <c r="AT8" s="90">
        <v>1770</v>
      </c>
      <c r="AU8" s="189"/>
      <c r="AV8" s="74">
        <v>32</v>
      </c>
      <c r="AW8" s="74">
        <v>51</v>
      </c>
      <c r="AX8" s="74">
        <v>19</v>
      </c>
    </row>
    <row r="9" spans="1:51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229492</v>
      </c>
      <c r="S9" s="93">
        <v>25499</v>
      </c>
      <c r="T9" s="56"/>
      <c r="U9" s="56"/>
      <c r="V9" s="57"/>
      <c r="W9" s="93"/>
      <c r="X9" s="74"/>
      <c r="Y9" s="93"/>
      <c r="Z9" s="56"/>
      <c r="AA9" s="93"/>
      <c r="AB9" s="56"/>
      <c r="AC9" s="56"/>
      <c r="AD9" s="93"/>
      <c r="AE9" s="97"/>
      <c r="AF9" s="75"/>
      <c r="AG9" s="90"/>
      <c r="AH9" s="319"/>
      <c r="AI9" s="75"/>
      <c r="AJ9" s="319"/>
      <c r="AK9" s="77"/>
      <c r="AL9" s="76"/>
      <c r="AM9" s="90">
        <v>541857</v>
      </c>
      <c r="AN9" s="79"/>
      <c r="AO9" s="90"/>
      <c r="AP9" s="77">
        <v>0</v>
      </c>
      <c r="AQ9" s="90"/>
      <c r="AR9" s="77"/>
      <c r="AS9" s="77"/>
      <c r="AT9" s="90">
        <v>45129</v>
      </c>
      <c r="AU9" s="189"/>
      <c r="AV9" s="74">
        <v>806</v>
      </c>
      <c r="AW9" s="74">
        <v>1355</v>
      </c>
      <c r="AX9" s="74">
        <v>549</v>
      </c>
    </row>
    <row r="10" spans="1:51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48216</v>
      </c>
      <c r="S10" s="93">
        <v>5357</v>
      </c>
      <c r="T10" s="56"/>
      <c r="U10" s="56"/>
      <c r="V10" s="57"/>
      <c r="W10" s="93"/>
      <c r="X10" s="74"/>
      <c r="Y10" s="93"/>
      <c r="Z10" s="56"/>
      <c r="AA10" s="93"/>
      <c r="AB10" s="56"/>
      <c r="AC10" s="56"/>
      <c r="AD10" s="93"/>
      <c r="AE10" s="97"/>
      <c r="AF10" s="75"/>
      <c r="AG10" s="90"/>
      <c r="AH10" s="319"/>
      <c r="AI10" s="75"/>
      <c r="AJ10" s="319"/>
      <c r="AK10" s="77"/>
      <c r="AL10" s="76"/>
      <c r="AM10" s="90">
        <v>59916</v>
      </c>
      <c r="AN10" s="79"/>
      <c r="AO10" s="90"/>
      <c r="AP10" s="77">
        <v>0</v>
      </c>
      <c r="AQ10" s="90"/>
      <c r="AR10" s="77"/>
      <c r="AS10" s="77"/>
      <c r="AT10" s="90">
        <v>5680</v>
      </c>
      <c r="AU10" s="189"/>
      <c r="AV10" s="74">
        <v>73</v>
      </c>
      <c r="AW10" s="74">
        <v>150</v>
      </c>
      <c r="AX10" s="74">
        <v>77</v>
      </c>
    </row>
    <row r="11" spans="1:51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250588</v>
      </c>
      <c r="S11" s="94">
        <v>27843</v>
      </c>
      <c r="T11" s="51"/>
      <c r="U11" s="51"/>
      <c r="V11" s="52"/>
      <c r="W11" s="94"/>
      <c r="X11" s="80"/>
      <c r="Y11" s="94"/>
      <c r="Z11" s="51"/>
      <c r="AA11" s="94"/>
      <c r="AB11" s="53"/>
      <c r="AC11" s="51"/>
      <c r="AD11" s="95"/>
      <c r="AE11" s="95"/>
      <c r="AF11" s="71"/>
      <c r="AG11" s="91"/>
      <c r="AH11" s="320"/>
      <c r="AI11" s="71"/>
      <c r="AJ11" s="320"/>
      <c r="AK11" s="72"/>
      <c r="AL11" s="73"/>
      <c r="AM11" s="91">
        <v>81401</v>
      </c>
      <c r="AN11" s="82"/>
      <c r="AO11" s="91"/>
      <c r="AP11" s="72">
        <v>0</v>
      </c>
      <c r="AQ11" s="91"/>
      <c r="AR11" s="72"/>
      <c r="AS11" s="72"/>
      <c r="AT11" s="91">
        <v>6754</v>
      </c>
      <c r="AU11" s="189"/>
      <c r="AV11" s="80">
        <v>238</v>
      </c>
      <c r="AW11" s="80">
        <v>204</v>
      </c>
      <c r="AX11" s="80">
        <v>-34</v>
      </c>
    </row>
    <row r="12" spans="1:51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38890</v>
      </c>
      <c r="S12" s="92">
        <v>4321</v>
      </c>
      <c r="T12" s="60"/>
      <c r="U12" s="60"/>
      <c r="V12" s="61"/>
      <c r="W12" s="92"/>
      <c r="X12" s="65"/>
      <c r="Y12" s="92"/>
      <c r="Z12" s="60"/>
      <c r="AA12" s="92"/>
      <c r="AB12" s="60"/>
      <c r="AC12" s="60"/>
      <c r="AD12" s="92"/>
      <c r="AE12" s="96"/>
      <c r="AF12" s="66"/>
      <c r="AG12" s="89"/>
      <c r="AH12" s="318"/>
      <c r="AI12" s="66"/>
      <c r="AJ12" s="318"/>
      <c r="AK12" s="68"/>
      <c r="AL12" s="67"/>
      <c r="AM12" s="89">
        <v>30363</v>
      </c>
      <c r="AN12" s="70"/>
      <c r="AO12" s="89"/>
      <c r="AP12" s="68">
        <v>95</v>
      </c>
      <c r="AQ12" s="89"/>
      <c r="AR12" s="68"/>
      <c r="AS12" s="68"/>
      <c r="AT12" s="89">
        <v>1486</v>
      </c>
      <c r="AU12" s="189"/>
      <c r="AV12" s="65">
        <v>55</v>
      </c>
      <c r="AW12" s="65">
        <v>76</v>
      </c>
      <c r="AX12" s="65">
        <v>21</v>
      </c>
    </row>
    <row r="13" spans="1:51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11502</v>
      </c>
      <c r="S13" s="93">
        <v>1278</v>
      </c>
      <c r="T13" s="56"/>
      <c r="U13" s="56"/>
      <c r="V13" s="57"/>
      <c r="W13" s="93"/>
      <c r="X13" s="74"/>
      <c r="Y13" s="93"/>
      <c r="Z13" s="56"/>
      <c r="AA13" s="93"/>
      <c r="AB13" s="56"/>
      <c r="AC13" s="56"/>
      <c r="AD13" s="93"/>
      <c r="AE13" s="97"/>
      <c r="AF13" s="75"/>
      <c r="AG13" s="90"/>
      <c r="AH13" s="319"/>
      <c r="AI13" s="75"/>
      <c r="AJ13" s="319"/>
      <c r="AK13" s="77"/>
      <c r="AL13" s="76"/>
      <c r="AM13" s="90">
        <v>10981</v>
      </c>
      <c r="AN13" s="79"/>
      <c r="AO13" s="90"/>
      <c r="AP13" s="77">
        <v>-9878</v>
      </c>
      <c r="AQ13" s="90"/>
      <c r="AR13" s="77"/>
      <c r="AS13" s="77"/>
      <c r="AT13" s="90">
        <v>1207</v>
      </c>
      <c r="AU13" s="189"/>
      <c r="AV13" s="74">
        <v>107</v>
      </c>
      <c r="AW13" s="74">
        <v>27</v>
      </c>
      <c r="AX13" s="74">
        <v>-80</v>
      </c>
    </row>
    <row r="14" spans="1:51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319488</v>
      </c>
      <c r="S14" s="93">
        <v>35499</v>
      </c>
      <c r="T14" s="56"/>
      <c r="U14" s="56"/>
      <c r="V14" s="57"/>
      <c r="W14" s="93"/>
      <c r="X14" s="74"/>
      <c r="Y14" s="93"/>
      <c r="Z14" s="56"/>
      <c r="AA14" s="93"/>
      <c r="AB14" s="56"/>
      <c r="AC14" s="56"/>
      <c r="AD14" s="93"/>
      <c r="AE14" s="97"/>
      <c r="AF14" s="75"/>
      <c r="AG14" s="90"/>
      <c r="AH14" s="319"/>
      <c r="AI14" s="75"/>
      <c r="AJ14" s="319"/>
      <c r="AK14" s="77"/>
      <c r="AL14" s="76"/>
      <c r="AM14" s="90">
        <v>209034</v>
      </c>
      <c r="AN14" s="79"/>
      <c r="AO14" s="90"/>
      <c r="AP14" s="77">
        <v>-4235</v>
      </c>
      <c r="AQ14" s="90"/>
      <c r="AR14" s="77"/>
      <c r="AS14" s="77"/>
      <c r="AT14" s="90">
        <v>19030</v>
      </c>
      <c r="AU14" s="189"/>
      <c r="AV14" s="74">
        <v>650</v>
      </c>
      <c r="AW14" s="74">
        <v>523</v>
      </c>
      <c r="AX14" s="74">
        <v>-127</v>
      </c>
    </row>
    <row r="15" spans="1:51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344412</v>
      </c>
      <c r="S15" s="93">
        <v>38268</v>
      </c>
      <c r="T15" s="56"/>
      <c r="U15" s="56"/>
      <c r="V15" s="57"/>
      <c r="W15" s="93"/>
      <c r="X15" s="74"/>
      <c r="Y15" s="93"/>
      <c r="Z15" s="56"/>
      <c r="AA15" s="93"/>
      <c r="AB15" s="56"/>
      <c r="AC15" s="56"/>
      <c r="AD15" s="93"/>
      <c r="AE15" s="97"/>
      <c r="AF15" s="75"/>
      <c r="AG15" s="90"/>
      <c r="AH15" s="319"/>
      <c r="AI15" s="75"/>
      <c r="AJ15" s="319"/>
      <c r="AK15" s="77"/>
      <c r="AL15" s="76"/>
      <c r="AM15" s="90">
        <v>325278</v>
      </c>
      <c r="AN15" s="79"/>
      <c r="AO15" s="90"/>
      <c r="AP15" s="77">
        <v>-6207</v>
      </c>
      <c r="AQ15" s="90"/>
      <c r="AR15" s="77"/>
      <c r="AS15" s="77"/>
      <c r="AT15" s="90">
        <v>29997</v>
      </c>
      <c r="AU15" s="189"/>
      <c r="AV15" s="74">
        <v>768</v>
      </c>
      <c r="AW15" s="74">
        <v>813</v>
      </c>
      <c r="AX15" s="74">
        <v>45</v>
      </c>
    </row>
    <row r="16" spans="1:51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278839</v>
      </c>
      <c r="S16" s="94">
        <v>30982</v>
      </c>
      <c r="T16" s="51"/>
      <c r="U16" s="51"/>
      <c r="V16" s="52"/>
      <c r="W16" s="94"/>
      <c r="X16" s="80"/>
      <c r="Y16" s="94"/>
      <c r="Z16" s="51"/>
      <c r="AA16" s="94"/>
      <c r="AB16" s="53"/>
      <c r="AC16" s="51"/>
      <c r="AD16" s="95"/>
      <c r="AE16" s="95"/>
      <c r="AF16" s="71"/>
      <c r="AG16" s="91"/>
      <c r="AH16" s="320"/>
      <c r="AI16" s="71"/>
      <c r="AJ16" s="320"/>
      <c r="AK16" s="72"/>
      <c r="AL16" s="73"/>
      <c r="AM16" s="91">
        <v>580115</v>
      </c>
      <c r="AN16" s="82"/>
      <c r="AO16" s="91"/>
      <c r="AP16" s="72">
        <v>193</v>
      </c>
      <c r="AQ16" s="91"/>
      <c r="AR16" s="72"/>
      <c r="AS16" s="72"/>
      <c r="AT16" s="91">
        <v>52527</v>
      </c>
      <c r="AU16" s="189"/>
      <c r="AV16" s="80">
        <v>1307</v>
      </c>
      <c r="AW16" s="80">
        <v>1450</v>
      </c>
      <c r="AX16" s="80">
        <v>143</v>
      </c>
    </row>
    <row r="17" spans="1:50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49547</v>
      </c>
      <c r="S17" s="92">
        <v>5505</v>
      </c>
      <c r="T17" s="60"/>
      <c r="U17" s="60"/>
      <c r="V17" s="61"/>
      <c r="W17" s="92"/>
      <c r="X17" s="65"/>
      <c r="Y17" s="92"/>
      <c r="Z17" s="60"/>
      <c r="AA17" s="92"/>
      <c r="AB17" s="60"/>
      <c r="AC17" s="60"/>
      <c r="AD17" s="92"/>
      <c r="AE17" s="96"/>
      <c r="AF17" s="66"/>
      <c r="AG17" s="89"/>
      <c r="AH17" s="318"/>
      <c r="AI17" s="66"/>
      <c r="AJ17" s="318"/>
      <c r="AK17" s="68"/>
      <c r="AL17" s="67"/>
      <c r="AM17" s="89">
        <v>14324</v>
      </c>
      <c r="AN17" s="70"/>
      <c r="AO17" s="89"/>
      <c r="AP17" s="68">
        <v>0</v>
      </c>
      <c r="AQ17" s="89"/>
      <c r="AR17" s="68"/>
      <c r="AS17" s="68"/>
      <c r="AT17" s="89">
        <v>947</v>
      </c>
      <c r="AU17" s="189"/>
      <c r="AV17" s="65">
        <v>60</v>
      </c>
      <c r="AW17" s="65">
        <v>36</v>
      </c>
      <c r="AX17" s="65">
        <v>-24</v>
      </c>
    </row>
    <row r="18" spans="1:50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93">
        <v>0</v>
      </c>
      <c r="T18" s="56"/>
      <c r="U18" s="56"/>
      <c r="V18" s="57"/>
      <c r="W18" s="93"/>
      <c r="X18" s="74"/>
      <c r="Y18" s="93"/>
      <c r="Z18" s="56"/>
      <c r="AA18" s="93"/>
      <c r="AB18" s="56"/>
      <c r="AC18" s="56"/>
      <c r="AD18" s="93"/>
      <c r="AE18" s="97"/>
      <c r="AF18" s="75"/>
      <c r="AG18" s="90"/>
      <c r="AH18" s="319"/>
      <c r="AI18" s="75"/>
      <c r="AJ18" s="319"/>
      <c r="AK18" s="77"/>
      <c r="AL18" s="76"/>
      <c r="AM18" s="90">
        <v>3106</v>
      </c>
      <c r="AN18" s="79"/>
      <c r="AO18" s="90"/>
      <c r="AP18" s="77">
        <v>0</v>
      </c>
      <c r="AQ18" s="90"/>
      <c r="AR18" s="77"/>
      <c r="AS18" s="77"/>
      <c r="AT18" s="90">
        <v>775</v>
      </c>
      <c r="AU18" s="189"/>
      <c r="AV18" s="74">
        <v>0</v>
      </c>
      <c r="AW18" s="74">
        <v>8</v>
      </c>
      <c r="AX18" s="74">
        <v>8</v>
      </c>
    </row>
    <row r="19" spans="1:50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25551</v>
      </c>
      <c r="S19" s="93">
        <v>2839</v>
      </c>
      <c r="T19" s="56"/>
      <c r="U19" s="56"/>
      <c r="V19" s="57"/>
      <c r="W19" s="93"/>
      <c r="X19" s="74"/>
      <c r="Y19" s="93"/>
      <c r="Z19" s="56"/>
      <c r="AA19" s="93"/>
      <c r="AB19" s="56"/>
      <c r="AC19" s="56"/>
      <c r="AD19" s="93"/>
      <c r="AE19" s="97"/>
      <c r="AF19" s="75"/>
      <c r="AG19" s="90"/>
      <c r="AH19" s="319"/>
      <c r="AI19" s="75"/>
      <c r="AJ19" s="319"/>
      <c r="AK19" s="77"/>
      <c r="AL19" s="76"/>
      <c r="AM19" s="90">
        <v>10238</v>
      </c>
      <c r="AN19" s="79"/>
      <c r="AO19" s="90"/>
      <c r="AP19" s="77">
        <v>0</v>
      </c>
      <c r="AQ19" s="90"/>
      <c r="AR19" s="77"/>
      <c r="AS19" s="77"/>
      <c r="AT19" s="90">
        <v>520</v>
      </c>
      <c r="AU19" s="189"/>
      <c r="AV19" s="74">
        <v>25</v>
      </c>
      <c r="AW19" s="74">
        <v>26</v>
      </c>
      <c r="AX19" s="74">
        <v>1</v>
      </c>
    </row>
    <row r="20" spans="1:50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47875</v>
      </c>
      <c r="S20" s="93">
        <v>5319</v>
      </c>
      <c r="T20" s="56"/>
      <c r="U20" s="56"/>
      <c r="V20" s="57"/>
      <c r="W20" s="93"/>
      <c r="X20" s="74"/>
      <c r="Y20" s="93"/>
      <c r="Z20" s="56"/>
      <c r="AA20" s="93"/>
      <c r="AB20" s="56"/>
      <c r="AC20" s="56"/>
      <c r="AD20" s="93"/>
      <c r="AE20" s="97"/>
      <c r="AF20" s="75"/>
      <c r="AG20" s="90"/>
      <c r="AH20" s="319"/>
      <c r="AI20" s="75"/>
      <c r="AJ20" s="319"/>
      <c r="AK20" s="77"/>
      <c r="AL20" s="76"/>
      <c r="AM20" s="90">
        <v>15039</v>
      </c>
      <c r="AN20" s="79"/>
      <c r="AO20" s="90"/>
      <c r="AP20" s="77">
        <v>0</v>
      </c>
      <c r="AQ20" s="90"/>
      <c r="AR20" s="77"/>
      <c r="AS20" s="77"/>
      <c r="AT20" s="90">
        <v>1255</v>
      </c>
      <c r="AU20" s="189"/>
      <c r="AV20" s="74">
        <v>51</v>
      </c>
      <c r="AW20" s="74">
        <v>38</v>
      </c>
      <c r="AX20" s="74">
        <v>-13</v>
      </c>
    </row>
    <row r="21" spans="1:50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19128</v>
      </c>
      <c r="S21" s="94">
        <v>2125</v>
      </c>
      <c r="T21" s="51"/>
      <c r="U21" s="51"/>
      <c r="V21" s="52"/>
      <c r="W21" s="94"/>
      <c r="X21" s="80"/>
      <c r="Y21" s="94"/>
      <c r="Z21" s="51"/>
      <c r="AA21" s="94"/>
      <c r="AB21" s="53"/>
      <c r="AC21" s="51"/>
      <c r="AD21" s="95"/>
      <c r="AE21" s="95"/>
      <c r="AF21" s="71"/>
      <c r="AG21" s="91"/>
      <c r="AH21" s="320"/>
      <c r="AI21" s="71"/>
      <c r="AJ21" s="320"/>
      <c r="AK21" s="72"/>
      <c r="AL21" s="73"/>
      <c r="AM21" s="91">
        <v>5328</v>
      </c>
      <c r="AN21" s="82"/>
      <c r="AO21" s="91"/>
      <c r="AP21" s="72">
        <v>0</v>
      </c>
      <c r="AQ21" s="91"/>
      <c r="AR21" s="72"/>
      <c r="AS21" s="72"/>
      <c r="AT21" s="91">
        <v>419</v>
      </c>
      <c r="AU21" s="189"/>
      <c r="AV21" s="80">
        <v>20</v>
      </c>
      <c r="AW21" s="80">
        <v>13</v>
      </c>
      <c r="AX21" s="80">
        <v>-7</v>
      </c>
    </row>
    <row r="22" spans="1:50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26242</v>
      </c>
      <c r="S22" s="92">
        <v>2916</v>
      </c>
      <c r="T22" s="60"/>
      <c r="U22" s="60"/>
      <c r="V22" s="61"/>
      <c r="W22" s="92"/>
      <c r="X22" s="65"/>
      <c r="Y22" s="92"/>
      <c r="Z22" s="60"/>
      <c r="AA22" s="92"/>
      <c r="AB22" s="60"/>
      <c r="AC22" s="60"/>
      <c r="AD22" s="92"/>
      <c r="AE22" s="96"/>
      <c r="AF22" s="66"/>
      <c r="AG22" s="89"/>
      <c r="AH22" s="318"/>
      <c r="AI22" s="66"/>
      <c r="AJ22" s="318"/>
      <c r="AK22" s="68"/>
      <c r="AL22" s="67"/>
      <c r="AM22" s="89">
        <v>159807</v>
      </c>
      <c r="AN22" s="70"/>
      <c r="AO22" s="89"/>
      <c r="AP22" s="68">
        <v>0</v>
      </c>
      <c r="AQ22" s="89"/>
      <c r="AR22" s="68"/>
      <c r="AS22" s="68"/>
      <c r="AT22" s="89">
        <v>18560</v>
      </c>
      <c r="AU22" s="189"/>
      <c r="AV22" s="65">
        <v>296</v>
      </c>
      <c r="AW22" s="65">
        <v>400</v>
      </c>
      <c r="AX22" s="65">
        <v>104</v>
      </c>
    </row>
    <row r="23" spans="1:50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742298</v>
      </c>
      <c r="S23" s="93">
        <v>82478</v>
      </c>
      <c r="T23" s="56"/>
      <c r="U23" s="56"/>
      <c r="V23" s="57"/>
      <c r="W23" s="93"/>
      <c r="X23" s="74"/>
      <c r="Y23" s="93"/>
      <c r="Z23" s="56"/>
      <c r="AA23" s="93"/>
      <c r="AB23" s="56"/>
      <c r="AC23" s="56"/>
      <c r="AD23" s="93"/>
      <c r="AE23" s="97"/>
      <c r="AF23" s="75"/>
      <c r="AG23" s="90"/>
      <c r="AH23" s="319"/>
      <c r="AI23" s="75"/>
      <c r="AJ23" s="319"/>
      <c r="AK23" s="77"/>
      <c r="AL23" s="76"/>
      <c r="AM23" s="90">
        <v>1589154</v>
      </c>
      <c r="AN23" s="79"/>
      <c r="AO23" s="90"/>
      <c r="AP23" s="77">
        <v>6417</v>
      </c>
      <c r="AQ23" s="90"/>
      <c r="AR23" s="77"/>
      <c r="AS23" s="77"/>
      <c r="AT23" s="90">
        <v>111017</v>
      </c>
      <c r="AU23" s="189"/>
      <c r="AV23" s="74">
        <v>3778</v>
      </c>
      <c r="AW23" s="74">
        <v>3973</v>
      </c>
      <c r="AX23" s="74">
        <v>195</v>
      </c>
    </row>
    <row r="24" spans="1:50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29456</v>
      </c>
      <c r="S24" s="93">
        <v>3273</v>
      </c>
      <c r="T24" s="56"/>
      <c r="U24" s="56"/>
      <c r="V24" s="57"/>
      <c r="W24" s="93"/>
      <c r="X24" s="74"/>
      <c r="Y24" s="93"/>
      <c r="Z24" s="56"/>
      <c r="AA24" s="93"/>
      <c r="AB24" s="56"/>
      <c r="AC24" s="56"/>
      <c r="AD24" s="93"/>
      <c r="AE24" s="97"/>
      <c r="AF24" s="75"/>
      <c r="AG24" s="90"/>
      <c r="AH24" s="319"/>
      <c r="AI24" s="75"/>
      <c r="AJ24" s="319"/>
      <c r="AK24" s="77"/>
      <c r="AL24" s="76"/>
      <c r="AM24" s="90">
        <v>8775</v>
      </c>
      <c r="AN24" s="79"/>
      <c r="AO24" s="90"/>
      <c r="AP24" s="77">
        <v>0</v>
      </c>
      <c r="AQ24" s="90"/>
      <c r="AR24" s="77"/>
      <c r="AS24" s="77"/>
      <c r="AT24" s="90">
        <v>589</v>
      </c>
      <c r="AU24" s="189"/>
      <c r="AV24" s="74">
        <v>31</v>
      </c>
      <c r="AW24" s="74">
        <v>22</v>
      </c>
      <c r="AX24" s="74">
        <v>-9</v>
      </c>
    </row>
    <row r="25" spans="1:50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120703</v>
      </c>
      <c r="S25" s="93">
        <v>13411</v>
      </c>
      <c r="T25" s="56"/>
      <c r="U25" s="56"/>
      <c r="V25" s="57"/>
      <c r="W25" s="93"/>
      <c r="X25" s="74"/>
      <c r="Y25" s="93"/>
      <c r="Z25" s="56"/>
      <c r="AA25" s="93"/>
      <c r="AB25" s="56"/>
      <c r="AC25" s="56"/>
      <c r="AD25" s="93"/>
      <c r="AE25" s="97"/>
      <c r="AF25" s="75"/>
      <c r="AG25" s="90"/>
      <c r="AH25" s="319"/>
      <c r="AI25" s="75"/>
      <c r="AJ25" s="319"/>
      <c r="AK25" s="77"/>
      <c r="AL25" s="76"/>
      <c r="AM25" s="90">
        <v>88161</v>
      </c>
      <c r="AN25" s="79"/>
      <c r="AO25" s="90"/>
      <c r="AP25" s="77">
        <v>0</v>
      </c>
      <c r="AQ25" s="90"/>
      <c r="AR25" s="77"/>
      <c r="AS25" s="77"/>
      <c r="AT25" s="90">
        <v>8069</v>
      </c>
      <c r="AU25" s="189"/>
      <c r="AV25" s="74">
        <v>175</v>
      </c>
      <c r="AW25" s="74">
        <v>220</v>
      </c>
      <c r="AX25" s="74">
        <v>45</v>
      </c>
    </row>
    <row r="26" spans="1:50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82727</v>
      </c>
      <c r="S26" s="94">
        <v>9192</v>
      </c>
      <c r="T26" s="51"/>
      <c r="U26" s="51"/>
      <c r="V26" s="52"/>
      <c r="W26" s="94"/>
      <c r="X26" s="80"/>
      <c r="Y26" s="94"/>
      <c r="Z26" s="51"/>
      <c r="AA26" s="94"/>
      <c r="AB26" s="53"/>
      <c r="AC26" s="51"/>
      <c r="AD26" s="95"/>
      <c r="AE26" s="95"/>
      <c r="AF26" s="71"/>
      <c r="AG26" s="91"/>
      <c r="AH26" s="320"/>
      <c r="AI26" s="71"/>
      <c r="AJ26" s="320"/>
      <c r="AK26" s="72"/>
      <c r="AL26" s="73"/>
      <c r="AM26" s="91">
        <v>38937</v>
      </c>
      <c r="AN26" s="82"/>
      <c r="AO26" s="91"/>
      <c r="AP26" s="72">
        <v>0</v>
      </c>
      <c r="AQ26" s="91"/>
      <c r="AR26" s="72"/>
      <c r="AS26" s="72"/>
      <c r="AT26" s="91">
        <v>4197</v>
      </c>
      <c r="AU26" s="189"/>
      <c r="AV26" s="80">
        <v>78</v>
      </c>
      <c r="AW26" s="80">
        <v>97</v>
      </c>
      <c r="AX26" s="80">
        <v>19</v>
      </c>
    </row>
    <row r="27" spans="1:50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43728</v>
      </c>
      <c r="S27" s="92">
        <v>4859</v>
      </c>
      <c r="T27" s="60"/>
      <c r="U27" s="60"/>
      <c r="V27" s="61"/>
      <c r="W27" s="92"/>
      <c r="X27" s="65"/>
      <c r="Y27" s="92"/>
      <c r="Z27" s="60"/>
      <c r="AA27" s="92"/>
      <c r="AB27" s="60"/>
      <c r="AC27" s="60"/>
      <c r="AD27" s="92"/>
      <c r="AE27" s="96"/>
      <c r="AF27" s="66"/>
      <c r="AG27" s="89"/>
      <c r="AH27" s="318"/>
      <c r="AI27" s="66"/>
      <c r="AJ27" s="318"/>
      <c r="AK27" s="68"/>
      <c r="AL27" s="67"/>
      <c r="AM27" s="89">
        <v>26640</v>
      </c>
      <c r="AN27" s="70"/>
      <c r="AO27" s="89"/>
      <c r="AP27" s="68">
        <v>0</v>
      </c>
      <c r="AQ27" s="89"/>
      <c r="AR27" s="68"/>
      <c r="AS27" s="68"/>
      <c r="AT27" s="89">
        <v>2229</v>
      </c>
      <c r="AU27" s="189"/>
      <c r="AV27" s="65">
        <v>51</v>
      </c>
      <c r="AW27" s="65">
        <v>67</v>
      </c>
      <c r="AX27" s="65">
        <v>16</v>
      </c>
    </row>
    <row r="28" spans="1:50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71175</v>
      </c>
      <c r="S28" s="93">
        <v>7908</v>
      </c>
      <c r="T28" s="56"/>
      <c r="U28" s="56"/>
      <c r="V28" s="57"/>
      <c r="W28" s="93"/>
      <c r="X28" s="74"/>
      <c r="Y28" s="93"/>
      <c r="Z28" s="56"/>
      <c r="AA28" s="93"/>
      <c r="AB28" s="56"/>
      <c r="AC28" s="56"/>
      <c r="AD28" s="93"/>
      <c r="AE28" s="97"/>
      <c r="AF28" s="75"/>
      <c r="AG28" s="90"/>
      <c r="AH28" s="319"/>
      <c r="AI28" s="75"/>
      <c r="AJ28" s="319"/>
      <c r="AK28" s="77"/>
      <c r="AL28" s="76"/>
      <c r="AM28" s="90">
        <v>28998</v>
      </c>
      <c r="AN28" s="79"/>
      <c r="AO28" s="90"/>
      <c r="AP28" s="77">
        <v>0</v>
      </c>
      <c r="AQ28" s="90"/>
      <c r="AR28" s="77"/>
      <c r="AS28" s="77"/>
      <c r="AT28" s="90">
        <v>1392</v>
      </c>
      <c r="AU28" s="189"/>
      <c r="AV28" s="74">
        <v>48</v>
      </c>
      <c r="AW28" s="74">
        <v>72</v>
      </c>
      <c r="AX28" s="74">
        <v>24</v>
      </c>
    </row>
    <row r="29" spans="1:50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181076</v>
      </c>
      <c r="S29" s="93">
        <v>20120</v>
      </c>
      <c r="T29" s="56"/>
      <c r="U29" s="56"/>
      <c r="V29" s="57"/>
      <c r="W29" s="93"/>
      <c r="X29" s="74"/>
      <c r="Y29" s="93"/>
      <c r="Z29" s="56"/>
      <c r="AA29" s="93"/>
      <c r="AB29" s="56"/>
      <c r="AC29" s="56"/>
      <c r="AD29" s="93"/>
      <c r="AE29" s="97"/>
      <c r="AF29" s="75"/>
      <c r="AG29" s="90"/>
      <c r="AH29" s="319"/>
      <c r="AI29" s="75"/>
      <c r="AJ29" s="319"/>
      <c r="AK29" s="77"/>
      <c r="AL29" s="76"/>
      <c r="AM29" s="90">
        <v>95004</v>
      </c>
      <c r="AN29" s="79"/>
      <c r="AO29" s="90"/>
      <c r="AP29" s="77">
        <v>1085</v>
      </c>
      <c r="AQ29" s="90"/>
      <c r="AR29" s="77"/>
      <c r="AS29" s="77"/>
      <c r="AT29" s="90">
        <v>8781</v>
      </c>
      <c r="AU29" s="189"/>
      <c r="AV29" s="74">
        <v>235</v>
      </c>
      <c r="AW29" s="74">
        <v>238</v>
      </c>
      <c r="AX29" s="74">
        <v>3</v>
      </c>
    </row>
    <row r="30" spans="1:50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22239</v>
      </c>
      <c r="S30" s="93">
        <v>2471</v>
      </c>
      <c r="T30" s="56"/>
      <c r="U30" s="56"/>
      <c r="V30" s="57"/>
      <c r="W30" s="93"/>
      <c r="X30" s="74"/>
      <c r="Y30" s="93"/>
      <c r="Z30" s="56"/>
      <c r="AA30" s="93"/>
      <c r="AB30" s="56"/>
      <c r="AC30" s="56"/>
      <c r="AD30" s="93"/>
      <c r="AE30" s="97"/>
      <c r="AF30" s="75"/>
      <c r="AG30" s="90"/>
      <c r="AH30" s="319"/>
      <c r="AI30" s="75"/>
      <c r="AJ30" s="319"/>
      <c r="AK30" s="77"/>
      <c r="AL30" s="76"/>
      <c r="AM30" s="90">
        <v>114893</v>
      </c>
      <c r="AN30" s="79"/>
      <c r="AO30" s="90"/>
      <c r="AP30" s="77">
        <v>0</v>
      </c>
      <c r="AQ30" s="90"/>
      <c r="AR30" s="77"/>
      <c r="AS30" s="77"/>
      <c r="AT30" s="90">
        <v>11395</v>
      </c>
      <c r="AU30" s="189"/>
      <c r="AV30" s="74">
        <v>236</v>
      </c>
      <c r="AW30" s="74">
        <v>287</v>
      </c>
      <c r="AX30" s="74">
        <v>51</v>
      </c>
    </row>
    <row r="31" spans="1:50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16326</v>
      </c>
      <c r="S31" s="94">
        <v>1814</v>
      </c>
      <c r="T31" s="51"/>
      <c r="U31" s="51"/>
      <c r="V31" s="52"/>
      <c r="W31" s="94"/>
      <c r="X31" s="80"/>
      <c r="Y31" s="94"/>
      <c r="Z31" s="51"/>
      <c r="AA31" s="94"/>
      <c r="AB31" s="53"/>
      <c r="AC31" s="51"/>
      <c r="AD31" s="95"/>
      <c r="AE31" s="95"/>
      <c r="AF31" s="71"/>
      <c r="AG31" s="91"/>
      <c r="AH31" s="320"/>
      <c r="AI31" s="71"/>
      <c r="AJ31" s="320"/>
      <c r="AK31" s="72"/>
      <c r="AL31" s="73"/>
      <c r="AM31" s="91">
        <v>17755</v>
      </c>
      <c r="AN31" s="82"/>
      <c r="AO31" s="91"/>
      <c r="AP31" s="72">
        <v>0</v>
      </c>
      <c r="AQ31" s="91"/>
      <c r="AR31" s="72"/>
      <c r="AS31" s="72"/>
      <c r="AT31" s="91">
        <v>3519</v>
      </c>
      <c r="AU31" s="189"/>
      <c r="AV31" s="80">
        <v>42</v>
      </c>
      <c r="AW31" s="80">
        <v>44</v>
      </c>
      <c r="AX31" s="80">
        <v>2</v>
      </c>
    </row>
    <row r="32" spans="1:50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686028</v>
      </c>
      <c r="S32" s="92">
        <v>76225</v>
      </c>
      <c r="T32" s="60"/>
      <c r="U32" s="60"/>
      <c r="V32" s="61"/>
      <c r="W32" s="92"/>
      <c r="X32" s="65"/>
      <c r="Y32" s="92"/>
      <c r="Z32" s="60"/>
      <c r="AA32" s="92"/>
      <c r="AB32" s="60"/>
      <c r="AC32" s="60"/>
      <c r="AD32" s="92"/>
      <c r="AE32" s="96"/>
      <c r="AF32" s="66"/>
      <c r="AG32" s="89"/>
      <c r="AH32" s="318"/>
      <c r="AI32" s="66"/>
      <c r="AJ32" s="318"/>
      <c r="AK32" s="68"/>
      <c r="AL32" s="67"/>
      <c r="AM32" s="89">
        <v>786292</v>
      </c>
      <c r="AN32" s="70"/>
      <c r="AO32" s="89"/>
      <c r="AP32" s="68">
        <v>2332</v>
      </c>
      <c r="AQ32" s="89"/>
      <c r="AR32" s="68"/>
      <c r="AS32" s="68"/>
      <c r="AT32" s="89">
        <v>70568</v>
      </c>
      <c r="AU32" s="189"/>
      <c r="AV32" s="65">
        <v>1933</v>
      </c>
      <c r="AW32" s="65">
        <v>1966</v>
      </c>
      <c r="AX32" s="65">
        <v>33</v>
      </c>
    </row>
    <row r="33" spans="1:50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35133</v>
      </c>
      <c r="S33" s="93">
        <v>3904</v>
      </c>
      <c r="T33" s="56"/>
      <c r="U33" s="56"/>
      <c r="V33" s="57"/>
      <c r="W33" s="93"/>
      <c r="X33" s="74"/>
      <c r="Y33" s="93"/>
      <c r="Z33" s="56"/>
      <c r="AA33" s="93"/>
      <c r="AB33" s="56"/>
      <c r="AC33" s="56"/>
      <c r="AD33" s="93"/>
      <c r="AE33" s="97"/>
      <c r="AF33" s="75"/>
      <c r="AG33" s="90"/>
      <c r="AH33" s="319"/>
      <c r="AI33" s="75"/>
      <c r="AJ33" s="319"/>
      <c r="AK33" s="77"/>
      <c r="AL33" s="76"/>
      <c r="AM33" s="90">
        <v>22825</v>
      </c>
      <c r="AN33" s="79"/>
      <c r="AO33" s="90"/>
      <c r="AP33" s="77">
        <v>0</v>
      </c>
      <c r="AQ33" s="90"/>
      <c r="AR33" s="77"/>
      <c r="AS33" s="77"/>
      <c r="AT33" s="90">
        <v>3038</v>
      </c>
      <c r="AU33" s="189"/>
      <c r="AV33" s="74">
        <v>54</v>
      </c>
      <c r="AW33" s="74">
        <v>57</v>
      </c>
      <c r="AX33" s="74">
        <v>3</v>
      </c>
    </row>
    <row r="34" spans="1:50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422579</v>
      </c>
      <c r="S34" s="93">
        <v>46953</v>
      </c>
      <c r="T34" s="56"/>
      <c r="U34" s="56"/>
      <c r="V34" s="57"/>
      <c r="W34" s="93"/>
      <c r="X34" s="74"/>
      <c r="Y34" s="93"/>
      <c r="Z34" s="56"/>
      <c r="AA34" s="93"/>
      <c r="AB34" s="56"/>
      <c r="AC34" s="56"/>
      <c r="AD34" s="93"/>
      <c r="AE34" s="97"/>
      <c r="AF34" s="75"/>
      <c r="AG34" s="90"/>
      <c r="AH34" s="319"/>
      <c r="AI34" s="75"/>
      <c r="AJ34" s="319"/>
      <c r="AK34" s="77"/>
      <c r="AL34" s="76"/>
      <c r="AM34" s="90">
        <v>552955</v>
      </c>
      <c r="AN34" s="79"/>
      <c r="AO34" s="90"/>
      <c r="AP34" s="77">
        <v>5175</v>
      </c>
      <c r="AQ34" s="90"/>
      <c r="AR34" s="77"/>
      <c r="AS34" s="77"/>
      <c r="AT34" s="90">
        <v>51064</v>
      </c>
      <c r="AU34" s="189"/>
      <c r="AV34" s="74">
        <v>1398</v>
      </c>
      <c r="AW34" s="74">
        <v>1382</v>
      </c>
      <c r="AX34" s="74">
        <v>-16</v>
      </c>
    </row>
    <row r="35" spans="1:50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331064</v>
      </c>
      <c r="S35" s="93">
        <v>36785</v>
      </c>
      <c r="T35" s="56"/>
      <c r="U35" s="56"/>
      <c r="V35" s="57"/>
      <c r="W35" s="93"/>
      <c r="X35" s="74"/>
      <c r="Y35" s="93"/>
      <c r="Z35" s="56"/>
      <c r="AA35" s="93"/>
      <c r="AB35" s="56"/>
      <c r="AC35" s="56"/>
      <c r="AD35" s="93"/>
      <c r="AE35" s="97"/>
      <c r="AF35" s="75"/>
      <c r="AG35" s="90"/>
      <c r="AH35" s="319"/>
      <c r="AI35" s="75"/>
      <c r="AJ35" s="319"/>
      <c r="AK35" s="77"/>
      <c r="AL35" s="76"/>
      <c r="AM35" s="90">
        <v>451737</v>
      </c>
      <c r="AN35" s="79"/>
      <c r="AO35" s="90"/>
      <c r="AP35" s="77">
        <v>0</v>
      </c>
      <c r="AQ35" s="90"/>
      <c r="AR35" s="77"/>
      <c r="AS35" s="77"/>
      <c r="AT35" s="90">
        <v>40517</v>
      </c>
      <c r="AU35" s="189"/>
      <c r="AV35" s="74">
        <v>908</v>
      </c>
      <c r="AW35" s="74">
        <v>1129</v>
      </c>
      <c r="AX35" s="74">
        <v>221</v>
      </c>
    </row>
    <row r="36" spans="1:50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43002</v>
      </c>
      <c r="S36" s="94">
        <v>4778</v>
      </c>
      <c r="T36" s="51"/>
      <c r="U36" s="51"/>
      <c r="V36" s="52"/>
      <c r="W36" s="94"/>
      <c r="X36" s="80"/>
      <c r="Y36" s="94"/>
      <c r="Z36" s="51"/>
      <c r="AA36" s="94"/>
      <c r="AB36" s="53"/>
      <c r="AC36" s="51"/>
      <c r="AD36" s="95"/>
      <c r="AE36" s="95"/>
      <c r="AF36" s="71"/>
      <c r="AG36" s="91"/>
      <c r="AH36" s="320"/>
      <c r="AI36" s="71"/>
      <c r="AJ36" s="320"/>
      <c r="AK36" s="72"/>
      <c r="AL36" s="73"/>
      <c r="AM36" s="91">
        <v>35551</v>
      </c>
      <c r="AN36" s="82"/>
      <c r="AO36" s="91"/>
      <c r="AP36" s="72">
        <v>0</v>
      </c>
      <c r="AQ36" s="91"/>
      <c r="AR36" s="72"/>
      <c r="AS36" s="72"/>
      <c r="AT36" s="91">
        <v>3694</v>
      </c>
      <c r="AU36" s="189"/>
      <c r="AV36" s="80">
        <v>70</v>
      </c>
      <c r="AW36" s="80">
        <v>89</v>
      </c>
      <c r="AX36" s="80">
        <v>19</v>
      </c>
    </row>
    <row r="37" spans="1:50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42236</v>
      </c>
      <c r="S37" s="92">
        <v>4693</v>
      </c>
      <c r="T37" s="60"/>
      <c r="U37" s="60"/>
      <c r="V37" s="61"/>
      <c r="W37" s="92"/>
      <c r="X37" s="65"/>
      <c r="Y37" s="92"/>
      <c r="Z37" s="60"/>
      <c r="AA37" s="92"/>
      <c r="AB37" s="60"/>
      <c r="AC37" s="60"/>
      <c r="AD37" s="92"/>
      <c r="AE37" s="96"/>
      <c r="AF37" s="66"/>
      <c r="AG37" s="89"/>
      <c r="AH37" s="318"/>
      <c r="AI37" s="66"/>
      <c r="AJ37" s="318"/>
      <c r="AK37" s="68"/>
      <c r="AL37" s="67"/>
      <c r="AM37" s="89">
        <v>39822</v>
      </c>
      <c r="AN37" s="70"/>
      <c r="AO37" s="89"/>
      <c r="AP37" s="68">
        <v>0</v>
      </c>
      <c r="AQ37" s="89"/>
      <c r="AR37" s="68"/>
      <c r="AS37" s="68"/>
      <c r="AT37" s="89">
        <v>1601</v>
      </c>
      <c r="AU37" s="189"/>
      <c r="AV37" s="65">
        <v>125</v>
      </c>
      <c r="AW37" s="65">
        <v>100</v>
      </c>
      <c r="AX37" s="65">
        <v>-25</v>
      </c>
    </row>
    <row r="38" spans="1:50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1013626</v>
      </c>
      <c r="S38" s="93">
        <v>112625</v>
      </c>
      <c r="T38" s="56"/>
      <c r="U38" s="56"/>
      <c r="V38" s="57"/>
      <c r="W38" s="93"/>
      <c r="X38" s="74"/>
      <c r="Y38" s="93"/>
      <c r="Z38" s="56"/>
      <c r="AA38" s="93"/>
      <c r="AB38" s="56"/>
      <c r="AC38" s="56"/>
      <c r="AD38" s="93"/>
      <c r="AE38" s="97"/>
      <c r="AF38" s="75"/>
      <c r="AG38" s="90"/>
      <c r="AH38" s="319"/>
      <c r="AI38" s="75"/>
      <c r="AJ38" s="319"/>
      <c r="AK38" s="77"/>
      <c r="AL38" s="76"/>
      <c r="AM38" s="90">
        <v>478377</v>
      </c>
      <c r="AN38" s="79"/>
      <c r="AO38" s="90"/>
      <c r="AP38" s="77">
        <v>1430</v>
      </c>
      <c r="AQ38" s="90"/>
      <c r="AR38" s="77"/>
      <c r="AS38" s="77"/>
      <c r="AT38" s="90">
        <v>44774</v>
      </c>
      <c r="AU38" s="189"/>
      <c r="AV38" s="74">
        <v>1097</v>
      </c>
      <c r="AW38" s="74">
        <v>1196</v>
      </c>
      <c r="AX38" s="74">
        <v>99</v>
      </c>
    </row>
    <row r="39" spans="1:50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4384</v>
      </c>
      <c r="S39" s="93">
        <v>487</v>
      </c>
      <c r="T39" s="56"/>
      <c r="U39" s="56"/>
      <c r="V39" s="57"/>
      <c r="W39" s="93"/>
      <c r="X39" s="74"/>
      <c r="Y39" s="93"/>
      <c r="Z39" s="56"/>
      <c r="AA39" s="93"/>
      <c r="AB39" s="56"/>
      <c r="AC39" s="56"/>
      <c r="AD39" s="93"/>
      <c r="AE39" s="97"/>
      <c r="AF39" s="75"/>
      <c r="AG39" s="90"/>
      <c r="AH39" s="319"/>
      <c r="AI39" s="75"/>
      <c r="AJ39" s="319"/>
      <c r="AK39" s="77"/>
      <c r="AL39" s="76"/>
      <c r="AM39" s="90">
        <v>1237268</v>
      </c>
      <c r="AN39" s="79"/>
      <c r="AO39" s="90"/>
      <c r="AP39" s="77">
        <v>0</v>
      </c>
      <c r="AQ39" s="90"/>
      <c r="AR39" s="77"/>
      <c r="AS39" s="77"/>
      <c r="AT39" s="90">
        <v>128011</v>
      </c>
      <c r="AU39" s="189"/>
      <c r="AV39" s="74">
        <v>8</v>
      </c>
      <c r="AW39" s="74">
        <v>3093</v>
      </c>
      <c r="AX39" s="74">
        <v>3085</v>
      </c>
    </row>
    <row r="40" spans="1:50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108370</v>
      </c>
      <c r="S40" s="93">
        <v>12041</v>
      </c>
      <c r="T40" s="56"/>
      <c r="U40" s="56"/>
      <c r="V40" s="57"/>
      <c r="W40" s="93"/>
      <c r="X40" s="74"/>
      <c r="Y40" s="93"/>
      <c r="Z40" s="56"/>
      <c r="AA40" s="93"/>
      <c r="AB40" s="56"/>
      <c r="AC40" s="56"/>
      <c r="AD40" s="93"/>
      <c r="AE40" s="97"/>
      <c r="AF40" s="75"/>
      <c r="AG40" s="90"/>
      <c r="AH40" s="319"/>
      <c r="AI40" s="75"/>
      <c r="AJ40" s="319"/>
      <c r="AK40" s="77"/>
      <c r="AL40" s="76"/>
      <c r="AM40" s="90">
        <v>59153</v>
      </c>
      <c r="AN40" s="79"/>
      <c r="AO40" s="90"/>
      <c r="AP40" s="77">
        <v>0</v>
      </c>
      <c r="AQ40" s="90"/>
      <c r="AR40" s="77"/>
      <c r="AS40" s="77"/>
      <c r="AT40" s="90">
        <v>9139</v>
      </c>
      <c r="AU40" s="189"/>
      <c r="AV40" s="74">
        <v>77</v>
      </c>
      <c r="AW40" s="74">
        <v>148</v>
      </c>
      <c r="AX40" s="74">
        <v>71</v>
      </c>
    </row>
    <row r="41" spans="1:50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81001</v>
      </c>
      <c r="S41" s="94">
        <v>9000</v>
      </c>
      <c r="T41" s="51"/>
      <c r="U41" s="51"/>
      <c r="V41" s="52"/>
      <c r="W41" s="94"/>
      <c r="X41" s="80"/>
      <c r="Y41" s="94"/>
      <c r="Z41" s="51"/>
      <c r="AA41" s="94"/>
      <c r="AB41" s="53"/>
      <c r="AC41" s="51"/>
      <c r="AD41" s="95"/>
      <c r="AE41" s="95"/>
      <c r="AF41" s="71"/>
      <c r="AG41" s="91"/>
      <c r="AH41" s="320"/>
      <c r="AI41" s="71"/>
      <c r="AJ41" s="320"/>
      <c r="AK41" s="72"/>
      <c r="AL41" s="73"/>
      <c r="AM41" s="91">
        <v>70435</v>
      </c>
      <c r="AN41" s="82"/>
      <c r="AO41" s="91"/>
      <c r="AP41" s="72">
        <v>0</v>
      </c>
      <c r="AQ41" s="91"/>
      <c r="AR41" s="72"/>
      <c r="AS41" s="72"/>
      <c r="AT41" s="91">
        <v>7712</v>
      </c>
      <c r="AU41" s="189"/>
      <c r="AV41" s="80">
        <v>141</v>
      </c>
      <c r="AW41" s="80">
        <v>176</v>
      </c>
      <c r="AX41" s="80">
        <v>35</v>
      </c>
    </row>
    <row r="42" spans="1:50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295677</v>
      </c>
      <c r="S42" s="92">
        <v>32853</v>
      </c>
      <c r="T42" s="60"/>
      <c r="U42" s="60"/>
      <c r="V42" s="61"/>
      <c r="W42" s="92"/>
      <c r="X42" s="65"/>
      <c r="Y42" s="92"/>
      <c r="Z42" s="60"/>
      <c r="AA42" s="92"/>
      <c r="AB42" s="60"/>
      <c r="AC42" s="60"/>
      <c r="AD42" s="92"/>
      <c r="AE42" s="96"/>
      <c r="AF42" s="66"/>
      <c r="AG42" s="89"/>
      <c r="AH42" s="318"/>
      <c r="AI42" s="66"/>
      <c r="AJ42" s="318"/>
      <c r="AK42" s="68"/>
      <c r="AL42" s="67"/>
      <c r="AM42" s="89">
        <v>441122</v>
      </c>
      <c r="AN42" s="70"/>
      <c r="AO42" s="89"/>
      <c r="AP42" s="68">
        <v>-6010</v>
      </c>
      <c r="AQ42" s="89"/>
      <c r="AR42" s="68"/>
      <c r="AS42" s="68"/>
      <c r="AT42" s="89">
        <v>31323</v>
      </c>
      <c r="AU42" s="189"/>
      <c r="AV42" s="65">
        <v>1130</v>
      </c>
      <c r="AW42" s="65">
        <v>1103</v>
      </c>
      <c r="AX42" s="65">
        <v>-27</v>
      </c>
    </row>
    <row r="43" spans="1:50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262972</v>
      </c>
      <c r="S43" s="93">
        <v>29219</v>
      </c>
      <c r="T43" s="56"/>
      <c r="U43" s="56"/>
      <c r="V43" s="57"/>
      <c r="W43" s="93"/>
      <c r="X43" s="74"/>
      <c r="Y43" s="93"/>
      <c r="Z43" s="56"/>
      <c r="AA43" s="93"/>
      <c r="AB43" s="56"/>
      <c r="AC43" s="56"/>
      <c r="AD43" s="93"/>
      <c r="AE43" s="97"/>
      <c r="AF43" s="75"/>
      <c r="AG43" s="90"/>
      <c r="AH43" s="319"/>
      <c r="AI43" s="75"/>
      <c r="AJ43" s="319"/>
      <c r="AK43" s="77"/>
      <c r="AL43" s="76"/>
      <c r="AM43" s="90">
        <v>168227</v>
      </c>
      <c r="AN43" s="79"/>
      <c r="AO43" s="90"/>
      <c r="AP43" s="77">
        <v>2003</v>
      </c>
      <c r="AQ43" s="90"/>
      <c r="AR43" s="77"/>
      <c r="AS43" s="77"/>
      <c r="AT43" s="90">
        <v>15716</v>
      </c>
      <c r="AU43" s="189"/>
      <c r="AV43" s="74">
        <v>410</v>
      </c>
      <c r="AW43" s="74">
        <v>421</v>
      </c>
      <c r="AX43" s="74">
        <v>11</v>
      </c>
    </row>
    <row r="44" spans="1:50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27304</v>
      </c>
      <c r="S44" s="93">
        <v>3034</v>
      </c>
      <c r="T44" s="56"/>
      <c r="U44" s="56"/>
      <c r="V44" s="57"/>
      <c r="W44" s="93"/>
      <c r="X44" s="74"/>
      <c r="Y44" s="93"/>
      <c r="Z44" s="56"/>
      <c r="AA44" s="93"/>
      <c r="AB44" s="56"/>
      <c r="AC44" s="56"/>
      <c r="AD44" s="93"/>
      <c r="AE44" s="97"/>
      <c r="AF44" s="75"/>
      <c r="AG44" s="90"/>
      <c r="AH44" s="319"/>
      <c r="AI44" s="75"/>
      <c r="AJ44" s="319"/>
      <c r="AK44" s="77"/>
      <c r="AL44" s="76"/>
      <c r="AM44" s="90">
        <v>157328</v>
      </c>
      <c r="AN44" s="79"/>
      <c r="AO44" s="90"/>
      <c r="AP44" s="77">
        <v>0</v>
      </c>
      <c r="AQ44" s="90"/>
      <c r="AR44" s="77"/>
      <c r="AS44" s="77"/>
      <c r="AT44" s="90">
        <v>14449</v>
      </c>
      <c r="AU44" s="189"/>
      <c r="AV44" s="74">
        <v>304</v>
      </c>
      <c r="AW44" s="74">
        <v>393</v>
      </c>
      <c r="AX44" s="74">
        <v>89</v>
      </c>
    </row>
    <row r="45" spans="1:50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86409</v>
      </c>
      <c r="S45" s="93">
        <v>9601</v>
      </c>
      <c r="T45" s="56"/>
      <c r="U45" s="56"/>
      <c r="V45" s="57"/>
      <c r="W45" s="93"/>
      <c r="X45" s="74"/>
      <c r="Y45" s="93"/>
      <c r="Z45" s="56"/>
      <c r="AA45" s="93"/>
      <c r="AB45" s="56"/>
      <c r="AC45" s="56"/>
      <c r="AD45" s="93"/>
      <c r="AE45" s="97"/>
      <c r="AF45" s="75"/>
      <c r="AG45" s="90"/>
      <c r="AH45" s="319"/>
      <c r="AI45" s="75"/>
      <c r="AJ45" s="319"/>
      <c r="AK45" s="77"/>
      <c r="AL45" s="76"/>
      <c r="AM45" s="90">
        <v>99811</v>
      </c>
      <c r="AN45" s="79"/>
      <c r="AO45" s="90"/>
      <c r="AP45" s="77">
        <v>0</v>
      </c>
      <c r="AQ45" s="90"/>
      <c r="AR45" s="77"/>
      <c r="AS45" s="77"/>
      <c r="AT45" s="90">
        <v>8066</v>
      </c>
      <c r="AU45" s="189"/>
      <c r="AV45" s="74">
        <v>337</v>
      </c>
      <c r="AW45" s="74">
        <v>250</v>
      </c>
      <c r="AX45" s="74">
        <v>-87</v>
      </c>
    </row>
    <row r="46" spans="1:50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324148</v>
      </c>
      <c r="S46" s="94">
        <v>36016</v>
      </c>
      <c r="T46" s="51"/>
      <c r="U46" s="51"/>
      <c r="V46" s="52"/>
      <c r="W46" s="94"/>
      <c r="X46" s="80"/>
      <c r="Y46" s="94"/>
      <c r="Z46" s="51"/>
      <c r="AA46" s="94"/>
      <c r="AB46" s="53"/>
      <c r="AC46" s="51"/>
      <c r="AD46" s="95"/>
      <c r="AE46" s="95"/>
      <c r="AF46" s="71"/>
      <c r="AG46" s="91"/>
      <c r="AH46" s="320"/>
      <c r="AI46" s="71"/>
      <c r="AJ46" s="320"/>
      <c r="AK46" s="72"/>
      <c r="AL46" s="73"/>
      <c r="AM46" s="91">
        <v>200623</v>
      </c>
      <c r="AN46" s="82"/>
      <c r="AO46" s="91"/>
      <c r="AP46" s="72">
        <v>2960</v>
      </c>
      <c r="AQ46" s="91"/>
      <c r="AR46" s="72"/>
      <c r="AS46" s="72"/>
      <c r="AT46" s="91">
        <v>13962</v>
      </c>
      <c r="AU46" s="189"/>
      <c r="AV46" s="80">
        <v>514</v>
      </c>
      <c r="AW46" s="80">
        <v>502</v>
      </c>
      <c r="AX46" s="80">
        <v>-12</v>
      </c>
    </row>
    <row r="47" spans="1:50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8179</v>
      </c>
      <c r="S47" s="92">
        <v>909</v>
      </c>
      <c r="T47" s="60"/>
      <c r="U47" s="60"/>
      <c r="V47" s="61"/>
      <c r="W47" s="92"/>
      <c r="X47" s="65"/>
      <c r="Y47" s="92"/>
      <c r="Z47" s="60"/>
      <c r="AA47" s="92"/>
      <c r="AB47" s="60"/>
      <c r="AC47" s="60"/>
      <c r="AD47" s="92"/>
      <c r="AE47" s="96"/>
      <c r="AF47" s="66"/>
      <c r="AG47" s="89"/>
      <c r="AH47" s="318"/>
      <c r="AI47" s="66"/>
      <c r="AJ47" s="318"/>
      <c r="AK47" s="68"/>
      <c r="AL47" s="67"/>
      <c r="AM47" s="89">
        <v>49275</v>
      </c>
      <c r="AN47" s="70"/>
      <c r="AO47" s="89"/>
      <c r="AP47" s="68">
        <v>0</v>
      </c>
      <c r="AQ47" s="89"/>
      <c r="AR47" s="68"/>
      <c r="AS47" s="68"/>
      <c r="AT47" s="89">
        <v>9288</v>
      </c>
      <c r="AU47" s="189"/>
      <c r="AV47" s="65">
        <v>64</v>
      </c>
      <c r="AW47" s="65">
        <v>123</v>
      </c>
      <c r="AX47" s="65">
        <v>59</v>
      </c>
    </row>
    <row r="48" spans="1:50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53942</v>
      </c>
      <c r="S48" s="93">
        <v>5994</v>
      </c>
      <c r="T48" s="56"/>
      <c r="U48" s="56"/>
      <c r="V48" s="57"/>
      <c r="W48" s="93"/>
      <c r="X48" s="74"/>
      <c r="Y48" s="93"/>
      <c r="Z48" s="56"/>
      <c r="AA48" s="93"/>
      <c r="AB48" s="56"/>
      <c r="AC48" s="56"/>
      <c r="AD48" s="93"/>
      <c r="AE48" s="97"/>
      <c r="AF48" s="75"/>
      <c r="AG48" s="90"/>
      <c r="AH48" s="319"/>
      <c r="AI48" s="75"/>
      <c r="AJ48" s="319"/>
      <c r="AK48" s="77"/>
      <c r="AL48" s="76"/>
      <c r="AM48" s="90">
        <v>108159</v>
      </c>
      <c r="AN48" s="79"/>
      <c r="AO48" s="90"/>
      <c r="AP48" s="77">
        <v>0</v>
      </c>
      <c r="AQ48" s="90"/>
      <c r="AR48" s="77"/>
      <c r="AS48" s="77"/>
      <c r="AT48" s="90">
        <v>10501</v>
      </c>
      <c r="AU48" s="189"/>
      <c r="AV48" s="74">
        <v>107</v>
      </c>
      <c r="AW48" s="74">
        <v>270</v>
      </c>
      <c r="AX48" s="74">
        <v>163</v>
      </c>
    </row>
    <row r="49" spans="1:50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51174</v>
      </c>
      <c r="S49" s="93">
        <v>5686</v>
      </c>
      <c r="T49" s="56"/>
      <c r="U49" s="56"/>
      <c r="V49" s="57"/>
      <c r="W49" s="93"/>
      <c r="X49" s="74"/>
      <c r="Y49" s="93"/>
      <c r="Z49" s="56"/>
      <c r="AA49" s="93"/>
      <c r="AB49" s="56"/>
      <c r="AC49" s="56"/>
      <c r="AD49" s="93"/>
      <c r="AE49" s="97"/>
      <c r="AF49" s="75"/>
      <c r="AG49" s="90"/>
      <c r="AH49" s="319"/>
      <c r="AI49" s="75"/>
      <c r="AJ49" s="319"/>
      <c r="AK49" s="77"/>
      <c r="AL49" s="76"/>
      <c r="AM49" s="90">
        <v>17267</v>
      </c>
      <c r="AN49" s="79"/>
      <c r="AO49" s="90"/>
      <c r="AP49" s="77">
        <v>0</v>
      </c>
      <c r="AQ49" s="90"/>
      <c r="AR49" s="77"/>
      <c r="AS49" s="77"/>
      <c r="AT49" s="90">
        <v>1855</v>
      </c>
      <c r="AU49" s="189"/>
      <c r="AV49" s="74">
        <v>74</v>
      </c>
      <c r="AW49" s="74">
        <v>43</v>
      </c>
      <c r="AX49" s="74">
        <v>-31</v>
      </c>
    </row>
    <row r="50" spans="1:50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81159</v>
      </c>
      <c r="S50" s="93">
        <v>9018</v>
      </c>
      <c r="T50" s="56"/>
      <c r="U50" s="56"/>
      <c r="V50" s="57"/>
      <c r="W50" s="93"/>
      <c r="X50" s="74"/>
      <c r="Y50" s="93"/>
      <c r="Z50" s="56"/>
      <c r="AA50" s="93"/>
      <c r="AB50" s="56"/>
      <c r="AC50" s="56"/>
      <c r="AD50" s="93"/>
      <c r="AE50" s="97"/>
      <c r="AF50" s="75"/>
      <c r="AG50" s="90"/>
      <c r="AH50" s="319"/>
      <c r="AI50" s="75"/>
      <c r="AJ50" s="319"/>
      <c r="AK50" s="77"/>
      <c r="AL50" s="76"/>
      <c r="AM50" s="90">
        <v>68454</v>
      </c>
      <c r="AN50" s="79"/>
      <c r="AO50" s="90"/>
      <c r="AP50" s="77">
        <v>0</v>
      </c>
      <c r="AQ50" s="90"/>
      <c r="AR50" s="77"/>
      <c r="AS50" s="77"/>
      <c r="AT50" s="90">
        <v>7569</v>
      </c>
      <c r="AU50" s="189"/>
      <c r="AV50" s="74">
        <v>143</v>
      </c>
      <c r="AW50" s="74">
        <v>171</v>
      </c>
      <c r="AX50" s="74">
        <v>28</v>
      </c>
    </row>
    <row r="51" spans="1:50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22148</v>
      </c>
      <c r="S51" s="94">
        <v>2461</v>
      </c>
      <c r="T51" s="51"/>
      <c r="U51" s="51"/>
      <c r="V51" s="52"/>
      <c r="W51" s="94"/>
      <c r="X51" s="80"/>
      <c r="Y51" s="94"/>
      <c r="Z51" s="51"/>
      <c r="AA51" s="94"/>
      <c r="AB51" s="53"/>
      <c r="AC51" s="51"/>
      <c r="AD51" s="95"/>
      <c r="AE51" s="95"/>
      <c r="AF51" s="71"/>
      <c r="AG51" s="91"/>
      <c r="AH51" s="320"/>
      <c r="AI51" s="71"/>
      <c r="AJ51" s="320"/>
      <c r="AK51" s="72"/>
      <c r="AL51" s="73"/>
      <c r="AM51" s="91">
        <v>190930</v>
      </c>
      <c r="AN51" s="82"/>
      <c r="AO51" s="91"/>
      <c r="AP51" s="72">
        <v>0</v>
      </c>
      <c r="AQ51" s="91"/>
      <c r="AR51" s="72"/>
      <c r="AS51" s="72"/>
      <c r="AT51" s="91">
        <v>17101</v>
      </c>
      <c r="AU51" s="189"/>
      <c r="AV51" s="80">
        <v>241</v>
      </c>
      <c r="AW51" s="80">
        <v>477</v>
      </c>
      <c r="AX51" s="80">
        <v>236</v>
      </c>
    </row>
    <row r="52" spans="1:50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87037</v>
      </c>
      <c r="S52" s="92">
        <v>9671</v>
      </c>
      <c r="T52" s="60"/>
      <c r="U52" s="60"/>
      <c r="V52" s="61"/>
      <c r="W52" s="92"/>
      <c r="X52" s="65"/>
      <c r="Y52" s="92"/>
      <c r="Z52" s="60"/>
      <c r="AA52" s="92"/>
      <c r="AB52" s="60"/>
      <c r="AC52" s="60"/>
      <c r="AD52" s="92"/>
      <c r="AE52" s="96"/>
      <c r="AF52" s="66"/>
      <c r="AG52" s="89"/>
      <c r="AH52" s="318"/>
      <c r="AI52" s="66"/>
      <c r="AJ52" s="318"/>
      <c r="AK52" s="68"/>
      <c r="AL52" s="67"/>
      <c r="AM52" s="89">
        <v>57218</v>
      </c>
      <c r="AN52" s="70"/>
      <c r="AO52" s="89"/>
      <c r="AP52" s="68">
        <v>0</v>
      </c>
      <c r="AQ52" s="89"/>
      <c r="AR52" s="68"/>
      <c r="AS52" s="68"/>
      <c r="AT52" s="89">
        <v>5138</v>
      </c>
      <c r="AU52" s="189"/>
      <c r="AV52" s="65">
        <v>101</v>
      </c>
      <c r="AW52" s="65">
        <v>143</v>
      </c>
      <c r="AX52" s="65">
        <v>42</v>
      </c>
    </row>
    <row r="53" spans="1:50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5522</v>
      </c>
      <c r="S53" s="93">
        <v>614</v>
      </c>
      <c r="T53" s="56"/>
      <c r="U53" s="56"/>
      <c r="V53" s="57"/>
      <c r="W53" s="93"/>
      <c r="X53" s="74"/>
      <c r="Y53" s="93"/>
      <c r="Z53" s="56"/>
      <c r="AA53" s="93"/>
      <c r="AB53" s="56"/>
      <c r="AC53" s="56"/>
      <c r="AD53" s="93"/>
      <c r="AE53" s="97"/>
      <c r="AF53" s="75"/>
      <c r="AG53" s="90"/>
      <c r="AH53" s="319"/>
      <c r="AI53" s="75"/>
      <c r="AJ53" s="319"/>
      <c r="AK53" s="77"/>
      <c r="AL53" s="76"/>
      <c r="AM53" s="90">
        <v>79978</v>
      </c>
      <c r="AN53" s="79"/>
      <c r="AO53" s="90"/>
      <c r="AP53" s="77">
        <v>-5099</v>
      </c>
      <c r="AQ53" s="90"/>
      <c r="AR53" s="77"/>
      <c r="AS53" s="77"/>
      <c r="AT53" s="90">
        <v>8591</v>
      </c>
      <c r="AU53" s="189"/>
      <c r="AV53" s="74">
        <v>59</v>
      </c>
      <c r="AW53" s="74">
        <v>200</v>
      </c>
      <c r="AX53" s="74">
        <v>141</v>
      </c>
    </row>
    <row r="54" spans="1:50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180124</v>
      </c>
      <c r="S54" s="93">
        <v>20014</v>
      </c>
      <c r="T54" s="56"/>
      <c r="U54" s="56"/>
      <c r="V54" s="57"/>
      <c r="W54" s="93"/>
      <c r="X54" s="74"/>
      <c r="Y54" s="93"/>
      <c r="Z54" s="56"/>
      <c r="AA54" s="93"/>
      <c r="AB54" s="56"/>
      <c r="AC54" s="56"/>
      <c r="AD54" s="93"/>
      <c r="AE54" s="97"/>
      <c r="AF54" s="75"/>
      <c r="AG54" s="90"/>
      <c r="AH54" s="319"/>
      <c r="AI54" s="75"/>
      <c r="AJ54" s="319"/>
      <c r="AK54" s="77"/>
      <c r="AL54" s="76"/>
      <c r="AM54" s="90">
        <v>241874</v>
      </c>
      <c r="AN54" s="79"/>
      <c r="AO54" s="90"/>
      <c r="AP54" s="77">
        <v>0</v>
      </c>
      <c r="AQ54" s="90"/>
      <c r="AR54" s="77"/>
      <c r="AS54" s="77"/>
      <c r="AT54" s="90">
        <v>28753</v>
      </c>
      <c r="AU54" s="189"/>
      <c r="AV54" s="74">
        <v>464</v>
      </c>
      <c r="AW54" s="74">
        <v>605</v>
      </c>
      <c r="AX54" s="74">
        <v>141</v>
      </c>
    </row>
    <row r="55" spans="1:50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185529</v>
      </c>
      <c r="S55" s="93">
        <v>20614</v>
      </c>
      <c r="T55" s="56"/>
      <c r="U55" s="56"/>
      <c r="V55" s="57"/>
      <c r="W55" s="93"/>
      <c r="X55" s="74"/>
      <c r="Y55" s="93"/>
      <c r="Z55" s="56"/>
      <c r="AA55" s="93"/>
      <c r="AB55" s="56"/>
      <c r="AC55" s="56"/>
      <c r="AD55" s="93"/>
      <c r="AE55" s="97"/>
      <c r="AF55" s="75"/>
      <c r="AG55" s="90"/>
      <c r="AH55" s="319"/>
      <c r="AI55" s="75"/>
      <c r="AJ55" s="319"/>
      <c r="AK55" s="77"/>
      <c r="AL55" s="76"/>
      <c r="AM55" s="90">
        <v>139331</v>
      </c>
      <c r="AN55" s="79"/>
      <c r="AO55" s="90"/>
      <c r="AP55" s="77">
        <v>-1113</v>
      </c>
      <c r="AQ55" s="90"/>
      <c r="AR55" s="77"/>
      <c r="AS55" s="77"/>
      <c r="AT55" s="90">
        <v>12725</v>
      </c>
      <c r="AU55" s="189"/>
      <c r="AV55" s="74">
        <v>233</v>
      </c>
      <c r="AW55" s="74">
        <v>348</v>
      </c>
      <c r="AX55" s="74">
        <v>115</v>
      </c>
    </row>
    <row r="56" spans="1:50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94467</v>
      </c>
      <c r="S56" s="94">
        <v>10496</v>
      </c>
      <c r="T56" s="51"/>
      <c r="U56" s="51"/>
      <c r="V56" s="52"/>
      <c r="W56" s="94"/>
      <c r="X56" s="80"/>
      <c r="Y56" s="94"/>
      <c r="Z56" s="51"/>
      <c r="AA56" s="94"/>
      <c r="AB56" s="53"/>
      <c r="AC56" s="51"/>
      <c r="AD56" s="95"/>
      <c r="AE56" s="95"/>
      <c r="AF56" s="71"/>
      <c r="AG56" s="91"/>
      <c r="AH56" s="320"/>
      <c r="AI56" s="71"/>
      <c r="AJ56" s="320"/>
      <c r="AK56" s="72"/>
      <c r="AL56" s="73"/>
      <c r="AM56" s="91">
        <v>57740</v>
      </c>
      <c r="AN56" s="82"/>
      <c r="AO56" s="91"/>
      <c r="AP56" s="72">
        <v>0</v>
      </c>
      <c r="AQ56" s="91"/>
      <c r="AR56" s="72"/>
      <c r="AS56" s="72"/>
      <c r="AT56" s="91">
        <v>4477</v>
      </c>
      <c r="AU56" s="189"/>
      <c r="AV56" s="80">
        <v>149</v>
      </c>
      <c r="AW56" s="80">
        <v>144</v>
      </c>
      <c r="AX56" s="80">
        <v>-5</v>
      </c>
    </row>
    <row r="57" spans="1:50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70930</v>
      </c>
      <c r="S57" s="92">
        <v>7881</v>
      </c>
      <c r="T57" s="60"/>
      <c r="U57" s="60"/>
      <c r="V57" s="61"/>
      <c r="W57" s="92"/>
      <c r="X57" s="65"/>
      <c r="Y57" s="92"/>
      <c r="Z57" s="60"/>
      <c r="AA57" s="92"/>
      <c r="AB57" s="60"/>
      <c r="AC57" s="60"/>
      <c r="AD57" s="92"/>
      <c r="AE57" s="96"/>
      <c r="AF57" s="66"/>
      <c r="AG57" s="89"/>
      <c r="AH57" s="318"/>
      <c r="AI57" s="66"/>
      <c r="AJ57" s="318"/>
      <c r="AK57" s="68"/>
      <c r="AL57" s="67"/>
      <c r="AM57" s="89">
        <v>66702</v>
      </c>
      <c r="AN57" s="70"/>
      <c r="AO57" s="89"/>
      <c r="AP57" s="68">
        <v>2481</v>
      </c>
      <c r="AQ57" s="89"/>
      <c r="AR57" s="68"/>
      <c r="AS57" s="68"/>
      <c r="AT57" s="89">
        <v>7676</v>
      </c>
      <c r="AU57" s="189"/>
      <c r="AV57" s="65">
        <v>144</v>
      </c>
      <c r="AW57" s="65">
        <v>167</v>
      </c>
      <c r="AX57" s="65">
        <v>23</v>
      </c>
    </row>
    <row r="58" spans="1:50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822480</v>
      </c>
      <c r="S58" s="93">
        <v>91387</v>
      </c>
      <c r="T58" s="56"/>
      <c r="U58" s="56"/>
      <c r="V58" s="57"/>
      <c r="W58" s="93"/>
      <c r="X58" s="74"/>
      <c r="Y58" s="93"/>
      <c r="Z58" s="56"/>
      <c r="AA58" s="93"/>
      <c r="AB58" s="56"/>
      <c r="AC58" s="56"/>
      <c r="AD58" s="93"/>
      <c r="AE58" s="97"/>
      <c r="AF58" s="75"/>
      <c r="AG58" s="90"/>
      <c r="AH58" s="319"/>
      <c r="AI58" s="75"/>
      <c r="AJ58" s="319"/>
      <c r="AK58" s="77"/>
      <c r="AL58" s="76"/>
      <c r="AM58" s="90">
        <v>1274591</v>
      </c>
      <c r="AN58" s="79"/>
      <c r="AO58" s="90"/>
      <c r="AP58" s="77">
        <v>-638</v>
      </c>
      <c r="AQ58" s="90"/>
      <c r="AR58" s="77"/>
      <c r="AS58" s="77"/>
      <c r="AT58" s="90">
        <v>124550</v>
      </c>
      <c r="AU58" s="189"/>
      <c r="AV58" s="74">
        <v>2173</v>
      </c>
      <c r="AW58" s="74">
        <v>3186</v>
      </c>
      <c r="AX58" s="74">
        <v>1013</v>
      </c>
    </row>
    <row r="59" spans="1:50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813789</v>
      </c>
      <c r="S59" s="93">
        <v>90421</v>
      </c>
      <c r="T59" s="56"/>
      <c r="U59" s="56"/>
      <c r="V59" s="57"/>
      <c r="W59" s="93"/>
      <c r="X59" s="74"/>
      <c r="Y59" s="93"/>
      <c r="Z59" s="56"/>
      <c r="AA59" s="93"/>
      <c r="AB59" s="56"/>
      <c r="AC59" s="56"/>
      <c r="AD59" s="93"/>
      <c r="AE59" s="97"/>
      <c r="AF59" s="75"/>
      <c r="AG59" s="90"/>
      <c r="AH59" s="319"/>
      <c r="AI59" s="75"/>
      <c r="AJ59" s="319"/>
      <c r="AK59" s="77"/>
      <c r="AL59" s="76"/>
      <c r="AM59" s="90">
        <v>412781</v>
      </c>
      <c r="AN59" s="79"/>
      <c r="AO59" s="90"/>
      <c r="AP59" s="77">
        <v>1138</v>
      </c>
      <c r="AQ59" s="90"/>
      <c r="AR59" s="77"/>
      <c r="AS59" s="77"/>
      <c r="AT59" s="90">
        <v>35077</v>
      </c>
      <c r="AU59" s="189"/>
      <c r="AV59" s="74">
        <v>973</v>
      </c>
      <c r="AW59" s="74">
        <v>1032</v>
      </c>
      <c r="AX59" s="74">
        <v>59</v>
      </c>
    </row>
    <row r="60" spans="1:50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22908</v>
      </c>
      <c r="S60" s="93">
        <v>2545</v>
      </c>
      <c r="T60" s="56"/>
      <c r="U60" s="56"/>
      <c r="V60" s="57"/>
      <c r="W60" s="93"/>
      <c r="X60" s="74"/>
      <c r="Y60" s="93"/>
      <c r="Z60" s="56"/>
      <c r="AA60" s="93"/>
      <c r="AB60" s="56"/>
      <c r="AC60" s="56"/>
      <c r="AD60" s="93"/>
      <c r="AE60" s="97"/>
      <c r="AF60" s="75"/>
      <c r="AG60" s="90"/>
      <c r="AH60" s="319"/>
      <c r="AI60" s="75"/>
      <c r="AJ60" s="319"/>
      <c r="AK60" s="77"/>
      <c r="AL60" s="76"/>
      <c r="AM60" s="90">
        <v>36552</v>
      </c>
      <c r="AN60" s="79"/>
      <c r="AO60" s="90"/>
      <c r="AP60" s="77">
        <v>0</v>
      </c>
      <c r="AQ60" s="90"/>
      <c r="AR60" s="77"/>
      <c r="AS60" s="77"/>
      <c r="AT60" s="90">
        <v>3268</v>
      </c>
      <c r="AU60" s="189"/>
      <c r="AV60" s="74">
        <v>46</v>
      </c>
      <c r="AW60" s="74">
        <v>91</v>
      </c>
      <c r="AX60" s="74">
        <v>45</v>
      </c>
    </row>
    <row r="61" spans="1:50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505694</v>
      </c>
      <c r="S61" s="94">
        <v>56188</v>
      </c>
      <c r="T61" s="51"/>
      <c r="U61" s="51"/>
      <c r="V61" s="52"/>
      <c r="W61" s="94"/>
      <c r="X61" s="80"/>
      <c r="Y61" s="94"/>
      <c r="Z61" s="51"/>
      <c r="AA61" s="94"/>
      <c r="AB61" s="53"/>
      <c r="AC61" s="51"/>
      <c r="AD61" s="95"/>
      <c r="AE61" s="95"/>
      <c r="AF61" s="71"/>
      <c r="AG61" s="91"/>
      <c r="AH61" s="320"/>
      <c r="AI61" s="71"/>
      <c r="AJ61" s="320"/>
      <c r="AK61" s="72"/>
      <c r="AL61" s="73"/>
      <c r="AM61" s="91">
        <v>449416</v>
      </c>
      <c r="AN61" s="82"/>
      <c r="AO61" s="91"/>
      <c r="AP61" s="72">
        <v>0</v>
      </c>
      <c r="AQ61" s="91"/>
      <c r="AR61" s="72"/>
      <c r="AS61" s="72"/>
      <c r="AT61" s="91">
        <v>53231</v>
      </c>
      <c r="AU61" s="189"/>
      <c r="AV61" s="80">
        <v>900</v>
      </c>
      <c r="AW61" s="80">
        <v>1124</v>
      </c>
      <c r="AX61" s="80">
        <v>224</v>
      </c>
    </row>
    <row r="62" spans="1:50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44992</v>
      </c>
      <c r="S62" s="92">
        <v>4999</v>
      </c>
      <c r="T62" s="60"/>
      <c r="U62" s="60"/>
      <c r="V62" s="61"/>
      <c r="W62" s="92"/>
      <c r="X62" s="65"/>
      <c r="Y62" s="92"/>
      <c r="Z62" s="60"/>
      <c r="AA62" s="92"/>
      <c r="AB62" s="60"/>
      <c r="AC62" s="60"/>
      <c r="AD62" s="92"/>
      <c r="AE62" s="96"/>
      <c r="AF62" s="66"/>
      <c r="AG62" s="89"/>
      <c r="AH62" s="318"/>
      <c r="AI62" s="66"/>
      <c r="AJ62" s="318"/>
      <c r="AK62" s="68"/>
      <c r="AL62" s="67"/>
      <c r="AM62" s="89">
        <v>31905</v>
      </c>
      <c r="AN62" s="70"/>
      <c r="AO62" s="89"/>
      <c r="AP62" s="68">
        <v>0</v>
      </c>
      <c r="AQ62" s="89"/>
      <c r="AR62" s="68"/>
      <c r="AS62" s="68"/>
      <c r="AT62" s="89">
        <v>1731</v>
      </c>
      <c r="AU62" s="189"/>
      <c r="AV62" s="65">
        <v>85</v>
      </c>
      <c r="AW62" s="65">
        <v>80</v>
      </c>
      <c r="AX62" s="65">
        <v>-5</v>
      </c>
    </row>
    <row r="63" spans="1:50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121785</v>
      </c>
      <c r="S63" s="93">
        <v>13532</v>
      </c>
      <c r="T63" s="56"/>
      <c r="U63" s="56"/>
      <c r="V63" s="57"/>
      <c r="W63" s="93"/>
      <c r="X63" s="74"/>
      <c r="Y63" s="93"/>
      <c r="Z63" s="56"/>
      <c r="AA63" s="93"/>
      <c r="AB63" s="56"/>
      <c r="AC63" s="56"/>
      <c r="AD63" s="93"/>
      <c r="AE63" s="97"/>
      <c r="AF63" s="75"/>
      <c r="AG63" s="90"/>
      <c r="AH63" s="319"/>
      <c r="AI63" s="75"/>
      <c r="AJ63" s="319"/>
      <c r="AK63" s="77"/>
      <c r="AL63" s="76"/>
      <c r="AM63" s="90">
        <v>42573</v>
      </c>
      <c r="AN63" s="79"/>
      <c r="AO63" s="90"/>
      <c r="AP63" s="77">
        <v>0</v>
      </c>
      <c r="AQ63" s="90"/>
      <c r="AR63" s="77"/>
      <c r="AS63" s="77"/>
      <c r="AT63" s="90">
        <v>3796</v>
      </c>
      <c r="AU63" s="189"/>
      <c r="AV63" s="74">
        <v>124</v>
      </c>
      <c r="AW63" s="74">
        <v>106</v>
      </c>
      <c r="AX63" s="74">
        <v>-18</v>
      </c>
    </row>
    <row r="64" spans="1:50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81179</v>
      </c>
      <c r="S64" s="93">
        <v>9020</v>
      </c>
      <c r="T64" s="56"/>
      <c r="U64" s="56"/>
      <c r="V64" s="57"/>
      <c r="W64" s="93"/>
      <c r="X64" s="74"/>
      <c r="Y64" s="93"/>
      <c r="Z64" s="56"/>
      <c r="AA64" s="93"/>
      <c r="AB64" s="56"/>
      <c r="AC64" s="56"/>
      <c r="AD64" s="93"/>
      <c r="AE64" s="97"/>
      <c r="AF64" s="75"/>
      <c r="AG64" s="90"/>
      <c r="AH64" s="319"/>
      <c r="AI64" s="75"/>
      <c r="AJ64" s="319"/>
      <c r="AK64" s="77"/>
      <c r="AL64" s="76"/>
      <c r="AM64" s="90">
        <v>31877</v>
      </c>
      <c r="AN64" s="79"/>
      <c r="AO64" s="90"/>
      <c r="AP64" s="77">
        <v>0</v>
      </c>
      <c r="AQ64" s="90"/>
      <c r="AR64" s="77"/>
      <c r="AS64" s="77"/>
      <c r="AT64" s="90">
        <v>3940</v>
      </c>
      <c r="AU64" s="189"/>
      <c r="AV64" s="74">
        <v>65</v>
      </c>
      <c r="AW64" s="74">
        <v>80</v>
      </c>
      <c r="AX64" s="74">
        <v>15</v>
      </c>
    </row>
    <row r="65" spans="1:50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156171</v>
      </c>
      <c r="S65" s="93">
        <v>17352</v>
      </c>
      <c r="T65" s="56"/>
      <c r="U65" s="56"/>
      <c r="V65" s="57"/>
      <c r="W65" s="93"/>
      <c r="X65" s="74"/>
      <c r="Y65" s="93"/>
      <c r="Z65" s="56"/>
      <c r="AA65" s="93"/>
      <c r="AB65" s="56"/>
      <c r="AC65" s="56"/>
      <c r="AD65" s="93"/>
      <c r="AE65" s="97"/>
      <c r="AF65" s="75"/>
      <c r="AG65" s="90"/>
      <c r="AH65" s="319"/>
      <c r="AI65" s="75"/>
      <c r="AJ65" s="319"/>
      <c r="AK65" s="77"/>
      <c r="AL65" s="76"/>
      <c r="AM65" s="90">
        <v>39270</v>
      </c>
      <c r="AN65" s="79"/>
      <c r="AO65" s="90"/>
      <c r="AP65" s="77">
        <v>0</v>
      </c>
      <c r="AQ65" s="90"/>
      <c r="AR65" s="77"/>
      <c r="AS65" s="77"/>
      <c r="AT65" s="90">
        <v>1043</v>
      </c>
      <c r="AU65" s="189"/>
      <c r="AV65" s="74">
        <v>80</v>
      </c>
      <c r="AW65" s="74">
        <v>98</v>
      </c>
      <c r="AX65" s="74">
        <v>18</v>
      </c>
    </row>
    <row r="66" spans="1:50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155629</v>
      </c>
      <c r="S66" s="94">
        <v>17292</v>
      </c>
      <c r="T66" s="51"/>
      <c r="U66" s="51"/>
      <c r="V66" s="52"/>
      <c r="W66" s="94"/>
      <c r="X66" s="80"/>
      <c r="Y66" s="94"/>
      <c r="Z66" s="51"/>
      <c r="AA66" s="94"/>
      <c r="AB66" s="53"/>
      <c r="AC66" s="51"/>
      <c r="AD66" s="95"/>
      <c r="AE66" s="95"/>
      <c r="AF66" s="71"/>
      <c r="AG66" s="91"/>
      <c r="AH66" s="320"/>
      <c r="AI66" s="71"/>
      <c r="AJ66" s="320"/>
      <c r="AK66" s="72"/>
      <c r="AL66" s="73"/>
      <c r="AM66" s="91">
        <v>108885</v>
      </c>
      <c r="AN66" s="82"/>
      <c r="AO66" s="91"/>
      <c r="AP66" s="72">
        <v>0</v>
      </c>
      <c r="AQ66" s="91"/>
      <c r="AR66" s="72"/>
      <c r="AS66" s="72"/>
      <c r="AT66" s="91">
        <v>9601</v>
      </c>
      <c r="AU66" s="189"/>
      <c r="AV66" s="80">
        <v>264</v>
      </c>
      <c r="AW66" s="80">
        <v>272</v>
      </c>
      <c r="AX66" s="80">
        <v>8</v>
      </c>
    </row>
    <row r="67" spans="1:50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37181</v>
      </c>
      <c r="S67" s="92">
        <v>4131</v>
      </c>
      <c r="T67" s="60"/>
      <c r="U67" s="60"/>
      <c r="V67" s="61"/>
      <c r="W67" s="92"/>
      <c r="X67" s="65"/>
      <c r="Y67" s="92"/>
      <c r="Z67" s="60"/>
      <c r="AA67" s="92"/>
      <c r="AB67" s="60"/>
      <c r="AC67" s="60"/>
      <c r="AD67" s="92"/>
      <c r="AE67" s="96"/>
      <c r="AF67" s="66"/>
      <c r="AG67" s="89"/>
      <c r="AH67" s="318"/>
      <c r="AI67" s="66"/>
      <c r="AJ67" s="318"/>
      <c r="AK67" s="68"/>
      <c r="AL67" s="67"/>
      <c r="AM67" s="89">
        <v>135351</v>
      </c>
      <c r="AN67" s="70"/>
      <c r="AO67" s="89"/>
      <c r="AP67" s="68">
        <v>0</v>
      </c>
      <c r="AQ67" s="89"/>
      <c r="AR67" s="68"/>
      <c r="AS67" s="68"/>
      <c r="AT67" s="89">
        <v>8679</v>
      </c>
      <c r="AU67" s="189"/>
      <c r="AV67" s="65">
        <v>280</v>
      </c>
      <c r="AW67" s="65">
        <v>338</v>
      </c>
      <c r="AX67" s="65">
        <v>58</v>
      </c>
    </row>
    <row r="68" spans="1:50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37995</v>
      </c>
      <c r="S68" s="93">
        <v>4222</v>
      </c>
      <c r="T68" s="56"/>
      <c r="U68" s="56"/>
      <c r="V68" s="57"/>
      <c r="W68" s="93"/>
      <c r="X68" s="74"/>
      <c r="Y68" s="93"/>
      <c r="Z68" s="56"/>
      <c r="AA68" s="93"/>
      <c r="AB68" s="56"/>
      <c r="AC68" s="56"/>
      <c r="AD68" s="93"/>
      <c r="AE68" s="97"/>
      <c r="AF68" s="75"/>
      <c r="AG68" s="90"/>
      <c r="AH68" s="319"/>
      <c r="AI68" s="75"/>
      <c r="AJ68" s="319"/>
      <c r="AK68" s="77"/>
      <c r="AL68" s="76"/>
      <c r="AM68" s="90">
        <v>19917</v>
      </c>
      <c r="AN68" s="79"/>
      <c r="AO68" s="90"/>
      <c r="AP68" s="77">
        <v>0</v>
      </c>
      <c r="AQ68" s="90"/>
      <c r="AR68" s="77"/>
      <c r="AS68" s="77"/>
      <c r="AT68" s="90">
        <v>2875</v>
      </c>
      <c r="AU68" s="189"/>
      <c r="AV68" s="74">
        <v>31</v>
      </c>
      <c r="AW68" s="74">
        <v>50</v>
      </c>
      <c r="AX68" s="74">
        <v>19</v>
      </c>
    </row>
    <row r="69" spans="1:50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14663</v>
      </c>
      <c r="S69" s="93">
        <v>1629</v>
      </c>
      <c r="T69" s="56"/>
      <c r="U69" s="56"/>
      <c r="V69" s="57"/>
      <c r="W69" s="93"/>
      <c r="X69" s="74"/>
      <c r="Y69" s="93"/>
      <c r="Z69" s="56"/>
      <c r="AA69" s="93"/>
      <c r="AB69" s="56"/>
      <c r="AC69" s="56"/>
      <c r="AD69" s="93"/>
      <c r="AE69" s="97"/>
      <c r="AF69" s="75"/>
      <c r="AG69" s="90"/>
      <c r="AH69" s="319"/>
      <c r="AI69" s="75"/>
      <c r="AJ69" s="319"/>
      <c r="AK69" s="77"/>
      <c r="AL69" s="76"/>
      <c r="AM69" s="90">
        <v>44463</v>
      </c>
      <c r="AN69" s="79"/>
      <c r="AO69" s="90"/>
      <c r="AP69" s="77">
        <v>0</v>
      </c>
      <c r="AQ69" s="90"/>
      <c r="AR69" s="77"/>
      <c r="AS69" s="77"/>
      <c r="AT69" s="90">
        <v>6564</v>
      </c>
      <c r="AU69" s="189"/>
      <c r="AV69" s="74">
        <v>68</v>
      </c>
      <c r="AW69" s="74">
        <v>111</v>
      </c>
      <c r="AX69" s="74">
        <v>43</v>
      </c>
    </row>
    <row r="70" spans="1:50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93">
        <v>0</v>
      </c>
      <c r="T70" s="56"/>
      <c r="U70" s="56"/>
      <c r="V70" s="57"/>
      <c r="W70" s="93"/>
      <c r="X70" s="74"/>
      <c r="Y70" s="93"/>
      <c r="Z70" s="56"/>
      <c r="AA70" s="93"/>
      <c r="AB70" s="56"/>
      <c r="AC70" s="56"/>
      <c r="AD70" s="93"/>
      <c r="AE70" s="97"/>
      <c r="AF70" s="75"/>
      <c r="AG70" s="90"/>
      <c r="AH70" s="319"/>
      <c r="AI70" s="75"/>
      <c r="AJ70" s="319"/>
      <c r="AK70" s="77"/>
      <c r="AL70" s="76"/>
      <c r="AM70" s="90">
        <v>0</v>
      </c>
      <c r="AN70" s="79"/>
      <c r="AO70" s="90"/>
      <c r="AP70" s="77">
        <v>0</v>
      </c>
      <c r="AQ70" s="90"/>
      <c r="AR70" s="77"/>
      <c r="AS70" s="77"/>
      <c r="AT70" s="90">
        <v>0</v>
      </c>
      <c r="AU70" s="189"/>
      <c r="AV70" s="74">
        <v>0</v>
      </c>
      <c r="AW70" s="74">
        <v>0</v>
      </c>
      <c r="AX70" s="74">
        <v>0</v>
      </c>
    </row>
    <row r="71" spans="1:50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31150</v>
      </c>
      <c r="S71" s="94">
        <v>3461</v>
      </c>
      <c r="T71" s="51"/>
      <c r="U71" s="51"/>
      <c r="V71" s="52"/>
      <c r="W71" s="94"/>
      <c r="X71" s="80"/>
      <c r="Y71" s="94"/>
      <c r="Z71" s="51"/>
      <c r="AA71" s="94"/>
      <c r="AB71" s="53"/>
      <c r="AC71" s="51"/>
      <c r="AD71" s="95"/>
      <c r="AE71" s="95"/>
      <c r="AF71" s="71"/>
      <c r="AG71" s="91"/>
      <c r="AH71" s="320"/>
      <c r="AI71" s="71"/>
      <c r="AJ71" s="320"/>
      <c r="AK71" s="72"/>
      <c r="AL71" s="73"/>
      <c r="AM71" s="91">
        <v>35135</v>
      </c>
      <c r="AN71" s="82"/>
      <c r="AO71" s="91"/>
      <c r="AP71" s="72">
        <v>0</v>
      </c>
      <c r="AQ71" s="91"/>
      <c r="AR71" s="72"/>
      <c r="AS71" s="72"/>
      <c r="AT71" s="91">
        <v>6882</v>
      </c>
      <c r="AU71" s="189"/>
      <c r="AV71" s="80">
        <v>71</v>
      </c>
      <c r="AW71" s="80">
        <v>88</v>
      </c>
      <c r="AX71" s="80">
        <v>17</v>
      </c>
    </row>
    <row r="72" spans="1:50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69749</v>
      </c>
      <c r="S72" s="92">
        <v>7750</v>
      </c>
      <c r="T72" s="60"/>
      <c r="U72" s="60"/>
      <c r="V72" s="61"/>
      <c r="W72" s="92"/>
      <c r="X72" s="65"/>
      <c r="Y72" s="92"/>
      <c r="Z72" s="60"/>
      <c r="AA72" s="92"/>
      <c r="AB72" s="60"/>
      <c r="AC72" s="60"/>
      <c r="AD72" s="92"/>
      <c r="AE72" s="96"/>
      <c r="AF72" s="66"/>
      <c r="AG72" s="89"/>
      <c r="AH72" s="318"/>
      <c r="AI72" s="66"/>
      <c r="AJ72" s="318"/>
      <c r="AK72" s="68"/>
      <c r="AL72" s="67"/>
      <c r="AM72" s="89">
        <v>59775</v>
      </c>
      <c r="AN72" s="70"/>
      <c r="AO72" s="89"/>
      <c r="AP72" s="68">
        <v>0</v>
      </c>
      <c r="AQ72" s="89"/>
      <c r="AR72" s="68"/>
      <c r="AS72" s="68"/>
      <c r="AT72" s="89">
        <v>10517</v>
      </c>
      <c r="AU72" s="189"/>
      <c r="AV72" s="84">
        <v>98</v>
      </c>
      <c r="AW72" s="84">
        <v>149</v>
      </c>
      <c r="AX72" s="84">
        <v>51</v>
      </c>
    </row>
    <row r="73" spans="1:50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110982</v>
      </c>
      <c r="S73" s="93">
        <v>12331</v>
      </c>
      <c r="T73" s="56"/>
      <c r="U73" s="56"/>
      <c r="V73" s="57"/>
      <c r="W73" s="93"/>
      <c r="X73" s="74"/>
      <c r="Y73" s="93"/>
      <c r="Z73" s="56"/>
      <c r="AA73" s="93"/>
      <c r="AB73" s="56"/>
      <c r="AC73" s="56"/>
      <c r="AD73" s="93"/>
      <c r="AE73" s="97"/>
      <c r="AF73" s="75"/>
      <c r="AG73" s="90"/>
      <c r="AH73" s="319"/>
      <c r="AI73" s="75"/>
      <c r="AJ73" s="319"/>
      <c r="AK73" s="77"/>
      <c r="AL73" s="76"/>
      <c r="AM73" s="90">
        <v>109298</v>
      </c>
      <c r="AN73" s="79"/>
      <c r="AO73" s="90"/>
      <c r="AP73" s="77">
        <v>0</v>
      </c>
      <c r="AQ73" s="90"/>
      <c r="AR73" s="77"/>
      <c r="AS73" s="77"/>
      <c r="AT73" s="90">
        <v>11817</v>
      </c>
      <c r="AU73" s="189"/>
      <c r="AV73" s="84">
        <v>278</v>
      </c>
      <c r="AW73" s="84">
        <v>273</v>
      </c>
      <c r="AX73" s="84">
        <v>-5</v>
      </c>
    </row>
    <row r="74" spans="1:50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33368</v>
      </c>
      <c r="S74" s="93">
        <v>3708</v>
      </c>
      <c r="T74" s="56"/>
      <c r="U74" s="56"/>
      <c r="V74" s="57"/>
      <c r="W74" s="93"/>
      <c r="X74" s="74"/>
      <c r="Y74" s="93"/>
      <c r="Z74" s="56"/>
      <c r="AA74" s="93"/>
      <c r="AB74" s="56"/>
      <c r="AC74" s="56"/>
      <c r="AD74" s="93"/>
      <c r="AE74" s="97"/>
      <c r="AF74" s="75"/>
      <c r="AG74" s="90"/>
      <c r="AH74" s="319"/>
      <c r="AI74" s="75"/>
      <c r="AJ74" s="319"/>
      <c r="AK74" s="77"/>
      <c r="AL74" s="76"/>
      <c r="AM74" s="90">
        <v>23887</v>
      </c>
      <c r="AN74" s="79"/>
      <c r="AO74" s="90"/>
      <c r="AP74" s="77">
        <v>0</v>
      </c>
      <c r="AQ74" s="90"/>
      <c r="AR74" s="77"/>
      <c r="AS74" s="77"/>
      <c r="AT74" s="90">
        <v>3825</v>
      </c>
      <c r="AU74" s="189"/>
      <c r="AV74" s="84">
        <v>38</v>
      </c>
      <c r="AW74" s="84">
        <v>60</v>
      </c>
      <c r="AX74" s="84">
        <v>22</v>
      </c>
    </row>
    <row r="75" spans="1:50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126937</v>
      </c>
      <c r="S75" s="93">
        <v>14104</v>
      </c>
      <c r="T75" s="56"/>
      <c r="U75" s="56"/>
      <c r="V75" s="57"/>
      <c r="W75" s="93"/>
      <c r="X75" s="74"/>
      <c r="Y75" s="93"/>
      <c r="Z75" s="56"/>
      <c r="AA75" s="93"/>
      <c r="AB75" s="56"/>
      <c r="AC75" s="56"/>
      <c r="AD75" s="93"/>
      <c r="AE75" s="97"/>
      <c r="AF75" s="75"/>
      <c r="AG75" s="90"/>
      <c r="AH75" s="319"/>
      <c r="AI75" s="75"/>
      <c r="AJ75" s="319"/>
      <c r="AK75" s="77"/>
      <c r="AL75" s="76"/>
      <c r="AM75" s="90">
        <v>76727</v>
      </c>
      <c r="AN75" s="79"/>
      <c r="AO75" s="90"/>
      <c r="AP75" s="77">
        <v>-3587</v>
      </c>
      <c r="AQ75" s="90"/>
      <c r="AR75" s="77"/>
      <c r="AS75" s="77"/>
      <c r="AT75" s="90">
        <v>8947</v>
      </c>
      <c r="AU75" s="189"/>
      <c r="AV75" s="83">
        <v>179</v>
      </c>
      <c r="AW75" s="83">
        <v>192</v>
      </c>
      <c r="AX75" s="83">
        <v>13</v>
      </c>
    </row>
    <row r="76" spans="1:50" s="195" customFormat="1" ht="16.149999999999999" customHeight="1" thickBot="1" x14ac:dyDescent="0.25">
      <c r="A76" s="1574" t="s">
        <v>494</v>
      </c>
      <c r="B76" s="1576"/>
      <c r="C76" s="339">
        <v>2358</v>
      </c>
      <c r="D76" s="308"/>
      <c r="E76" s="329">
        <v>9067358.3675694019</v>
      </c>
      <c r="F76" s="339">
        <v>1330</v>
      </c>
      <c r="G76" s="308"/>
      <c r="H76" s="329">
        <v>696185.79851678188</v>
      </c>
      <c r="I76" s="339">
        <v>2082</v>
      </c>
      <c r="J76" s="308"/>
      <c r="K76" s="329">
        <v>294688.20356035751</v>
      </c>
      <c r="L76" s="339">
        <v>248</v>
      </c>
      <c r="M76" s="308"/>
      <c r="N76" s="329">
        <v>889189.12584781658</v>
      </c>
      <c r="O76" s="339">
        <v>67</v>
      </c>
      <c r="P76" s="308"/>
      <c r="Q76" s="329">
        <v>91685.66230101281</v>
      </c>
      <c r="R76" s="340">
        <v>11039106</v>
      </c>
      <c r="S76" s="340">
        <v>1226566</v>
      </c>
      <c r="T76" s="308">
        <v>2959030</v>
      </c>
      <c r="U76" s="308">
        <v>178928</v>
      </c>
      <c r="V76" s="341">
        <v>3137958</v>
      </c>
      <c r="W76" s="340">
        <v>14177064</v>
      </c>
      <c r="X76" s="329">
        <v>-35444</v>
      </c>
      <c r="Y76" s="340">
        <v>14141620</v>
      </c>
      <c r="Z76" s="329">
        <v>13485</v>
      </c>
      <c r="AA76" s="340">
        <v>14155105</v>
      </c>
      <c r="AB76" s="308">
        <v>8894750</v>
      </c>
      <c r="AC76" s="308">
        <v>5260355</v>
      </c>
      <c r="AD76" s="340">
        <v>1315098</v>
      </c>
      <c r="AE76" s="305">
        <v>14155105</v>
      </c>
      <c r="AF76" s="342">
        <v>4771.8</v>
      </c>
      <c r="AG76" s="343">
        <v>10430642</v>
      </c>
      <c r="AH76" s="339">
        <v>611</v>
      </c>
      <c r="AI76" s="342">
        <v>2429214</v>
      </c>
      <c r="AJ76" s="339">
        <v>31</v>
      </c>
      <c r="AK76" s="344">
        <v>102586</v>
      </c>
      <c r="AL76" s="345">
        <v>2531800</v>
      </c>
      <c r="AM76" s="343">
        <v>12962442</v>
      </c>
      <c r="AN76" s="346">
        <v>-32406</v>
      </c>
      <c r="AO76" s="343">
        <v>12930036</v>
      </c>
      <c r="AP76" s="344">
        <v>-11458</v>
      </c>
      <c r="AQ76" s="343">
        <v>12918578</v>
      </c>
      <c r="AR76" s="344">
        <v>8133452</v>
      </c>
      <c r="AS76" s="344">
        <v>4785126</v>
      </c>
      <c r="AT76" s="343">
        <v>1196290</v>
      </c>
      <c r="AU76" s="322"/>
      <c r="AV76" s="329">
        <v>25414</v>
      </c>
      <c r="AW76" s="329">
        <v>32406</v>
      </c>
      <c r="AX76" s="329">
        <v>6992</v>
      </c>
    </row>
    <row r="77" spans="1:50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49"/>
      <c r="AG77" s="326"/>
      <c r="AH77" s="348"/>
      <c r="AI77" s="349"/>
      <c r="AJ77" s="348"/>
      <c r="AK77" s="326"/>
      <c r="AL77" s="326"/>
      <c r="AM77" s="326"/>
      <c r="AN77" s="326"/>
      <c r="AO77" s="326"/>
      <c r="AP77" s="326"/>
      <c r="AQ77" s="326"/>
      <c r="AR77" s="326"/>
      <c r="AS77" s="326"/>
      <c r="AT77" s="326"/>
      <c r="AU77" s="322"/>
      <c r="AV77" s="301"/>
      <c r="AW77" s="301"/>
      <c r="AX77" s="301"/>
    </row>
    <row r="78" spans="1:50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236"/>
      <c r="AA78" s="97">
        <v>0</v>
      </c>
      <c r="AB78" s="241">
        <v>0</v>
      </c>
      <c r="AC78" s="236">
        <v>0</v>
      </c>
      <c r="AD78" s="97">
        <v>0</v>
      </c>
      <c r="AE78" s="97">
        <v>0</v>
      </c>
      <c r="AF78" s="236"/>
      <c r="AG78" s="236"/>
      <c r="AH78" s="238"/>
      <c r="AI78" s="236"/>
      <c r="AJ78" s="238"/>
      <c r="AK78" s="236"/>
      <c r="AL78" s="236"/>
      <c r="AM78" s="236"/>
      <c r="AN78" s="236"/>
      <c r="AO78" s="236"/>
      <c r="AP78" s="236"/>
      <c r="AQ78" s="236"/>
      <c r="AR78" s="236"/>
      <c r="AS78" s="236"/>
      <c r="AT78" s="236"/>
      <c r="AU78" s="322"/>
      <c r="AV78" s="322"/>
      <c r="AW78" s="322"/>
      <c r="AX78" s="322"/>
    </row>
    <row r="79" spans="1:50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36"/>
      <c r="AA79" s="240"/>
      <c r="AB79" s="241"/>
      <c r="AC79" s="236"/>
      <c r="AD79" s="240"/>
      <c r="AE79" s="97">
        <v>0</v>
      </c>
      <c r="AF79" s="236"/>
      <c r="AG79" s="236"/>
      <c r="AH79" s="238"/>
      <c r="AI79" s="236"/>
      <c r="AJ79" s="238"/>
      <c r="AK79" s="236"/>
      <c r="AL79" s="236"/>
      <c r="AM79" s="236"/>
      <c r="AN79" s="236"/>
      <c r="AO79" s="236"/>
      <c r="AP79" s="236"/>
      <c r="AQ79" s="236"/>
      <c r="AR79" s="236"/>
      <c r="AS79" s="236"/>
      <c r="AT79" s="236"/>
      <c r="AU79" s="322"/>
      <c r="AV79" s="322"/>
      <c r="AW79" s="322"/>
      <c r="AX79" s="322"/>
    </row>
    <row r="80" spans="1:50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236"/>
      <c r="AA80" s="241"/>
      <c r="AB80" s="241">
        <v>1164</v>
      </c>
      <c r="AC80" s="236">
        <v>-1164</v>
      </c>
      <c r="AD80" s="97">
        <v>-291</v>
      </c>
      <c r="AE80" s="97">
        <v>37366</v>
      </c>
      <c r="AF80" s="236"/>
      <c r="AG80" s="236"/>
      <c r="AH80" s="238"/>
      <c r="AI80" s="236"/>
      <c r="AJ80" s="238"/>
      <c r="AK80" s="236"/>
      <c r="AL80" s="236"/>
      <c r="AM80" s="236"/>
      <c r="AN80" s="236"/>
      <c r="AO80" s="236"/>
      <c r="AP80" s="236"/>
      <c r="AQ80" s="236"/>
      <c r="AR80" s="236"/>
      <c r="AS80" s="236"/>
      <c r="AT80" s="236"/>
      <c r="AU80" s="189"/>
      <c r="AV80" s="189"/>
      <c r="AW80" s="189"/>
      <c r="AX80" s="189"/>
    </row>
    <row r="81" spans="1:50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36"/>
      <c r="AA81" s="240"/>
      <c r="AB81" s="241"/>
      <c r="AC81" s="236"/>
      <c r="AD81" s="240"/>
      <c r="AE81" s="97">
        <v>0</v>
      </c>
      <c r="AF81" s="236"/>
      <c r="AG81" s="236"/>
      <c r="AH81" s="238"/>
      <c r="AI81" s="236"/>
      <c r="AJ81" s="238"/>
      <c r="AK81" s="236"/>
      <c r="AL81" s="236"/>
      <c r="AM81" s="236"/>
      <c r="AN81" s="236"/>
      <c r="AO81" s="236"/>
      <c r="AP81" s="236"/>
      <c r="AQ81" s="236"/>
      <c r="AR81" s="236"/>
      <c r="AS81" s="236"/>
      <c r="AT81" s="236"/>
      <c r="AU81" s="322"/>
      <c r="AV81" s="322"/>
      <c r="AW81" s="322"/>
      <c r="AX81" s="322"/>
    </row>
    <row r="82" spans="1:50" s="195" customFormat="1" ht="16.149999999999999" customHeight="1" x14ac:dyDescent="0.2">
      <c r="A82" s="1572" t="s">
        <v>1688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95">
        <v>94223</v>
      </c>
      <c r="AB82" s="53">
        <v>62816</v>
      </c>
      <c r="AC82" s="237">
        <v>31407</v>
      </c>
      <c r="AD82" s="95">
        <v>7852</v>
      </c>
      <c r="AE82" s="95">
        <v>94223</v>
      </c>
      <c r="AF82" s="237"/>
      <c r="AG82" s="237"/>
      <c r="AH82" s="239"/>
      <c r="AI82" s="237"/>
      <c r="AJ82" s="239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322"/>
      <c r="AV82" s="322"/>
      <c r="AW82" s="322"/>
      <c r="AX82" s="322"/>
    </row>
    <row r="83" spans="1:50" s="195" customFormat="1" ht="16.149999999999999" customHeight="1" x14ac:dyDescent="0.2">
      <c r="A83" s="1572" t="s">
        <v>1378</v>
      </c>
      <c r="B83" s="1573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/>
      <c r="Z83" s="1097">
        <v>0</v>
      </c>
      <c r="AA83" s="1098">
        <v>0</v>
      </c>
      <c r="AB83" s="1099">
        <v>0</v>
      </c>
      <c r="AC83" s="1097">
        <v>0</v>
      </c>
      <c r="AD83" s="1098">
        <v>0</v>
      </c>
      <c r="AE83" s="1098">
        <v>0</v>
      </c>
      <c r="AF83" s="1097"/>
      <c r="AG83" s="1097"/>
      <c r="AH83" s="1096"/>
      <c r="AI83" s="1097"/>
      <c r="AJ83" s="1096"/>
      <c r="AK83" s="1097"/>
      <c r="AL83" s="1097"/>
      <c r="AM83" s="1097"/>
      <c r="AN83" s="1097"/>
      <c r="AO83" s="1097"/>
      <c r="AP83" s="1097"/>
      <c r="AQ83" s="1097"/>
      <c r="AR83" s="1097"/>
      <c r="AS83" s="1097"/>
      <c r="AT83" s="1097"/>
      <c r="AU83" s="322"/>
      <c r="AV83" s="322"/>
      <c r="AW83" s="322"/>
      <c r="AX83" s="322"/>
    </row>
    <row r="84" spans="1:50" s="195" customFormat="1" ht="16.149999999999999" customHeight="1" thickBot="1" x14ac:dyDescent="0.25">
      <c r="A84" s="1574" t="s">
        <v>495</v>
      </c>
      <c r="B84" s="1575"/>
      <c r="C84" s="304">
        <v>2358</v>
      </c>
      <c r="D84" s="303"/>
      <c r="E84" s="321">
        <v>9067358.3675694019</v>
      </c>
      <c r="F84" s="304">
        <v>1330</v>
      </c>
      <c r="G84" s="303"/>
      <c r="H84" s="321">
        <v>696185.79851678188</v>
      </c>
      <c r="I84" s="304">
        <v>2082</v>
      </c>
      <c r="J84" s="303"/>
      <c r="K84" s="321">
        <v>294688.20356035751</v>
      </c>
      <c r="L84" s="304">
        <v>248</v>
      </c>
      <c r="M84" s="303"/>
      <c r="N84" s="321">
        <v>889189.12584781658</v>
      </c>
      <c r="O84" s="304">
        <v>67</v>
      </c>
      <c r="P84" s="303"/>
      <c r="Q84" s="321">
        <v>91685.66230101281</v>
      </c>
      <c r="R84" s="303">
        <v>11039106</v>
      </c>
      <c r="S84" s="303">
        <v>1226566</v>
      </c>
      <c r="T84" s="303">
        <v>2959030</v>
      </c>
      <c r="U84" s="303">
        <v>178928</v>
      </c>
      <c r="V84" s="303">
        <v>3137958</v>
      </c>
      <c r="W84" s="303">
        <v>14177064</v>
      </c>
      <c r="X84" s="303">
        <v>-35444</v>
      </c>
      <c r="Y84" s="303">
        <v>14141620</v>
      </c>
      <c r="Z84" s="321">
        <v>13485</v>
      </c>
      <c r="AA84" s="305">
        <v>14249328</v>
      </c>
      <c r="AB84" s="303">
        <v>8958730</v>
      </c>
      <c r="AC84" s="303">
        <v>5290598</v>
      </c>
      <c r="AD84" s="305">
        <v>1322659</v>
      </c>
      <c r="AE84" s="305">
        <v>14286694</v>
      </c>
      <c r="AF84" s="242"/>
      <c r="AG84" s="303">
        <v>10430642</v>
      </c>
      <c r="AH84" s="304">
        <v>611</v>
      </c>
      <c r="AI84" s="242">
        <v>2429214</v>
      </c>
      <c r="AJ84" s="304">
        <v>31</v>
      </c>
      <c r="AK84" s="303">
        <v>102586</v>
      </c>
      <c r="AL84" s="303">
        <v>2531800</v>
      </c>
      <c r="AM84" s="303">
        <v>12962442</v>
      </c>
      <c r="AN84" s="303">
        <v>-32406</v>
      </c>
      <c r="AO84" s="303">
        <v>12930036</v>
      </c>
      <c r="AP84" s="303">
        <v>-11458</v>
      </c>
      <c r="AQ84" s="303">
        <v>12918578</v>
      </c>
      <c r="AR84" s="303">
        <v>8133452</v>
      </c>
      <c r="AS84" s="303">
        <v>4785126</v>
      </c>
      <c r="AT84" s="303">
        <v>1196290</v>
      </c>
      <c r="AU84" s="322"/>
      <c r="AV84" s="322"/>
      <c r="AW84" s="322"/>
      <c r="AX84" s="322"/>
    </row>
    <row r="85" spans="1:50" ht="16.149999999999999" customHeight="1" thickTop="1" x14ac:dyDescent="0.2">
      <c r="A85" s="108" t="s">
        <v>1599</v>
      </c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322"/>
      <c r="Z85" s="189"/>
      <c r="AA85" s="189"/>
      <c r="AB85" s="189"/>
      <c r="AC85" s="189"/>
      <c r="AD85" s="189"/>
      <c r="AE85" s="189"/>
      <c r="AF85" s="189"/>
      <c r="AG85" s="189"/>
    </row>
    <row r="86" spans="1:50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189"/>
      <c r="Y86" s="322"/>
      <c r="Z86" s="189"/>
      <c r="AA86" s="189"/>
      <c r="AB86" s="189"/>
      <c r="AC86" s="189"/>
      <c r="AD86" s="189"/>
      <c r="AE86" s="189"/>
      <c r="AF86" s="189"/>
      <c r="AG86" s="189"/>
    </row>
    <row r="87" spans="1:50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50" x14ac:dyDescent="0.2">
      <c r="A88" s="108" t="s">
        <v>1637</v>
      </c>
      <c r="B88" s="108" t="s">
        <v>1637</v>
      </c>
      <c r="C88" s="108" t="s">
        <v>1637</v>
      </c>
      <c r="D88" s="108" t="s">
        <v>1637</v>
      </c>
      <c r="E88" s="108" t="s">
        <v>1637</v>
      </c>
      <c r="H88" s="112"/>
      <c r="I88" s="112"/>
      <c r="J88" s="1596"/>
      <c r="K88" s="889"/>
      <c r="L88" s="889"/>
      <c r="M88" s="1596"/>
      <c r="N88" s="889"/>
      <c r="O88" s="889"/>
      <c r="P88" s="1596"/>
      <c r="Q88" s="889"/>
      <c r="AD88" s="108">
        <v>4</v>
      </c>
      <c r="AT88" s="108">
        <v>4</v>
      </c>
    </row>
    <row r="89" spans="1:50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  <row r="90" spans="1:50" x14ac:dyDescent="0.2">
      <c r="B90" s="1328">
        <v>345001</v>
      </c>
    </row>
    <row r="91" spans="1:50" x14ac:dyDescent="0.2">
      <c r="B91" s="1327" t="s">
        <v>1692</v>
      </c>
    </row>
    <row r="92" spans="1:50" x14ac:dyDescent="0.2">
      <c r="B92" s="1327" t="s">
        <v>1604</v>
      </c>
    </row>
    <row r="93" spans="1:50" x14ac:dyDescent="0.2">
      <c r="B93" s="1327" t="s">
        <v>1693</v>
      </c>
    </row>
  </sheetData>
  <mergeCells count="47">
    <mergeCell ref="A78:B78"/>
    <mergeCell ref="AH2:AL2"/>
    <mergeCell ref="AM2:AM3"/>
    <mergeCell ref="AN2:AN3"/>
    <mergeCell ref="AO2:AO3"/>
    <mergeCell ref="AB2:AB3"/>
    <mergeCell ref="AC2:AC3"/>
    <mergeCell ref="AD2:AD3"/>
    <mergeCell ref="AE2:AE3"/>
    <mergeCell ref="AF2:AF3"/>
    <mergeCell ref="AG2:AG3"/>
    <mergeCell ref="W2:W3"/>
    <mergeCell ref="X2:X3"/>
    <mergeCell ref="Y2:Y3"/>
    <mergeCell ref="Z2:Z3"/>
    <mergeCell ref="O2:Q2"/>
    <mergeCell ref="AF1:AL1"/>
    <mergeCell ref="W1:AE1"/>
    <mergeCell ref="AM1:AT1"/>
    <mergeCell ref="AT2:AT3"/>
    <mergeCell ref="C1:K1"/>
    <mergeCell ref="C2:C3"/>
    <mergeCell ref="D2:E2"/>
    <mergeCell ref="F2:H2"/>
    <mergeCell ref="I2:K2"/>
    <mergeCell ref="L2:N2"/>
    <mergeCell ref="A1:B3"/>
    <mergeCell ref="S2:S3"/>
    <mergeCell ref="L1:V1"/>
    <mergeCell ref="R2:R3"/>
    <mergeCell ref="T2:V2"/>
    <mergeCell ref="M87:M88"/>
    <mergeCell ref="P87:P88"/>
    <mergeCell ref="AR2:AR3"/>
    <mergeCell ref="AS2:AS3"/>
    <mergeCell ref="A79:B79"/>
    <mergeCell ref="A80:B80"/>
    <mergeCell ref="A81:B81"/>
    <mergeCell ref="A82:B82"/>
    <mergeCell ref="A84:B84"/>
    <mergeCell ref="A83:B83"/>
    <mergeCell ref="J87:J88"/>
    <mergeCell ref="A76:B76"/>
    <mergeCell ref="A77:B77"/>
    <mergeCell ref="AP2:AP3"/>
    <mergeCell ref="AQ2:AQ3"/>
    <mergeCell ref="AA2:AA3"/>
  </mergeCells>
  <printOptions horizontalCentered="1"/>
  <pageMargins left="0.3" right="0.3" top="0.6" bottom="0.5" header="0.3" footer="0.3"/>
  <pageSetup paperSize="5" scale="64" firstPageNumber="50" fitToWidth="0" orientation="portrait" r:id="rId1"/>
  <headerFooter alignWithMargins="0">
    <oddHeader>&amp;L&amp;"Arial,Bold"&amp;18&amp;K000000FY2018-19 Budget Letter - March 2019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J78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8.85546875" defaultRowHeight="12.75" x14ac:dyDescent="0.2"/>
  <cols>
    <col min="1" max="1" width="4.7109375" style="110" customWidth="1"/>
    <col min="2" max="2" width="18.5703125" style="110" customWidth="1"/>
    <col min="3" max="4" width="16" style="110" customWidth="1"/>
    <col min="5" max="5" width="13.7109375" style="110" customWidth="1"/>
    <col min="6" max="7" width="16" style="110" customWidth="1"/>
    <col min="8" max="8" width="13.7109375" style="110" bestFit="1" customWidth="1"/>
    <col min="9" max="9" width="13.85546875" style="110" customWidth="1"/>
    <col min="10" max="10" width="15.5703125" style="110" bestFit="1" customWidth="1"/>
    <col min="11" max="16384" width="8.85546875" style="110"/>
  </cols>
  <sheetData>
    <row r="1" spans="1:10" ht="18.600000000000001" customHeight="1" x14ac:dyDescent="0.2">
      <c r="A1" s="1653" t="s">
        <v>1</v>
      </c>
      <c r="B1" s="1654"/>
      <c r="C1" s="1781" t="s">
        <v>383</v>
      </c>
      <c r="D1" s="1782"/>
      <c r="E1" s="1783"/>
      <c r="F1" s="1786" t="s">
        <v>384</v>
      </c>
      <c r="G1" s="1787"/>
      <c r="H1" s="1788"/>
      <c r="I1" s="1789" t="s">
        <v>331</v>
      </c>
      <c r="J1" s="1779" t="s">
        <v>1517</v>
      </c>
    </row>
    <row r="2" spans="1:10" ht="72.599999999999994" customHeight="1" x14ac:dyDescent="0.2">
      <c r="A2" s="1641"/>
      <c r="B2" s="1642"/>
      <c r="C2" s="1784" t="s">
        <v>1210</v>
      </c>
      <c r="D2" s="1784" t="s">
        <v>1208</v>
      </c>
      <c r="E2" s="191" t="s">
        <v>333</v>
      </c>
      <c r="F2" s="1785" t="s">
        <v>1211</v>
      </c>
      <c r="G2" s="1785" t="s">
        <v>1209</v>
      </c>
      <c r="H2" s="192" t="s">
        <v>332</v>
      </c>
      <c r="I2" s="1790"/>
      <c r="J2" s="1780"/>
    </row>
    <row r="3" spans="1:10" ht="15.75" customHeight="1" x14ac:dyDescent="0.2">
      <c r="A3" s="1655"/>
      <c r="B3" s="1656"/>
      <c r="C3" s="1784"/>
      <c r="D3" s="1784"/>
      <c r="E3" s="547">
        <f>'7_Local Revenue'!AD76*J78</f>
        <v>15.0479</v>
      </c>
      <c r="F3" s="1785"/>
      <c r="G3" s="1785"/>
      <c r="H3" s="548">
        <f>'7_Local Revenue'!AF76*J78</f>
        <v>7.5109999999999994E-3</v>
      </c>
      <c r="I3" s="1791"/>
      <c r="J3" s="1662"/>
    </row>
    <row r="4" spans="1:10" x14ac:dyDescent="0.2">
      <c r="A4" s="549"/>
      <c r="B4" s="549"/>
      <c r="C4" s="550">
        <v>1</v>
      </c>
      <c r="D4" s="551">
        <f t="shared" ref="D4:J4" si="0">1+C4</f>
        <v>2</v>
      </c>
      <c r="E4" s="551">
        <f t="shared" si="0"/>
        <v>3</v>
      </c>
      <c r="F4" s="551">
        <f t="shared" si="0"/>
        <v>4</v>
      </c>
      <c r="G4" s="551">
        <f t="shared" si="0"/>
        <v>5</v>
      </c>
      <c r="H4" s="551">
        <f t="shared" si="0"/>
        <v>6</v>
      </c>
      <c r="I4" s="552">
        <f t="shared" si="0"/>
        <v>7</v>
      </c>
      <c r="J4" s="551">
        <f t="shared" si="0"/>
        <v>8</v>
      </c>
    </row>
    <row r="5" spans="1:10" s="802" customFormat="1" ht="14.25" customHeight="1" x14ac:dyDescent="0.2">
      <c r="A5" s="1286"/>
      <c r="B5" s="1286"/>
      <c r="C5" s="1287" t="s">
        <v>268</v>
      </c>
      <c r="D5" s="1288" t="s">
        <v>266</v>
      </c>
      <c r="E5" s="1288" t="s">
        <v>1513</v>
      </c>
      <c r="F5" s="1288" t="s">
        <v>269</v>
      </c>
      <c r="G5" s="1288" t="s">
        <v>267</v>
      </c>
      <c r="H5" s="1288" t="s">
        <v>1502</v>
      </c>
      <c r="I5" s="1288" t="s">
        <v>270</v>
      </c>
      <c r="J5" s="1288" t="s">
        <v>804</v>
      </c>
    </row>
    <row r="6" spans="1:10" s="802" customFormat="1" ht="11.25" hidden="1" x14ac:dyDescent="0.2">
      <c r="A6" s="1286"/>
      <c r="B6" s="1286"/>
      <c r="C6" s="1287" t="s">
        <v>805</v>
      </c>
      <c r="D6" s="1288" t="s">
        <v>805</v>
      </c>
      <c r="E6" s="1288" t="s">
        <v>806</v>
      </c>
      <c r="F6" s="1288" t="s">
        <v>805</v>
      </c>
      <c r="G6" s="1288" t="s">
        <v>805</v>
      </c>
      <c r="H6" s="1288" t="s">
        <v>806</v>
      </c>
      <c r="I6" s="1288" t="s">
        <v>805</v>
      </c>
      <c r="J6" s="1288" t="s">
        <v>806</v>
      </c>
    </row>
    <row r="7" spans="1:10" ht="16.899999999999999" customHeight="1" x14ac:dyDescent="0.2">
      <c r="A7" s="807">
        <v>1</v>
      </c>
      <c r="B7" s="809" t="s">
        <v>7</v>
      </c>
      <c r="C7" s="811">
        <f>'7_Local Revenue'!AE7</f>
        <v>11470694</v>
      </c>
      <c r="D7" s="811">
        <f>'7_Local Revenue'!H7</f>
        <v>382253415</v>
      </c>
      <c r="E7" s="811">
        <f t="shared" ref="E7:E38" si="1">ROUND(D7*$E$3/1000,0)</f>
        <v>5752111</v>
      </c>
      <c r="F7" s="811">
        <f>'7_Local Revenue'!AI7</f>
        <v>11996141</v>
      </c>
      <c r="G7" s="811">
        <f>'7_Local Revenue'!AM7</f>
        <v>799742733</v>
      </c>
      <c r="H7" s="811">
        <f t="shared" ref="H7:H38" si="2">ROUND(G7*$H$3,0)</f>
        <v>6006868</v>
      </c>
      <c r="I7" s="811">
        <f>'7_Local Revenue'!AP7</f>
        <v>473412</v>
      </c>
      <c r="J7" s="813">
        <f t="shared" ref="J7:J38" si="3">E7+H7+I7</f>
        <v>12232391</v>
      </c>
    </row>
    <row r="8" spans="1:10" ht="16.899999999999999" customHeight="1" x14ac:dyDescent="0.2">
      <c r="A8" s="245">
        <v>2</v>
      </c>
      <c r="B8" s="553" t="s">
        <v>8</v>
      </c>
      <c r="C8" s="247">
        <f>'7_Local Revenue'!AE8</f>
        <v>4313906</v>
      </c>
      <c r="D8" s="247">
        <f>'7_Local Revenue'!H8</f>
        <v>93262303</v>
      </c>
      <c r="E8" s="247">
        <f t="shared" si="1"/>
        <v>1403402</v>
      </c>
      <c r="F8" s="247">
        <f>'7_Local Revenue'!AI8</f>
        <v>7610715</v>
      </c>
      <c r="G8" s="247">
        <f>'7_Local Revenue'!AM8</f>
        <v>253690500</v>
      </c>
      <c r="H8" s="247">
        <f t="shared" si="2"/>
        <v>1905469</v>
      </c>
      <c r="I8" s="247">
        <f>'7_Local Revenue'!AP8</f>
        <v>89462</v>
      </c>
      <c r="J8" s="554">
        <f t="shared" si="3"/>
        <v>3398333</v>
      </c>
    </row>
    <row r="9" spans="1:10" ht="16.899999999999999" customHeight="1" x14ac:dyDescent="0.2">
      <c r="A9" s="245">
        <v>3</v>
      </c>
      <c r="B9" s="553" t="s">
        <v>9</v>
      </c>
      <c r="C9" s="247">
        <f>'7_Local Revenue'!AE9</f>
        <v>72152262</v>
      </c>
      <c r="D9" s="247">
        <f>'7_Local Revenue'!H9</f>
        <v>1175188871</v>
      </c>
      <c r="E9" s="247">
        <f t="shared" si="1"/>
        <v>17684125</v>
      </c>
      <c r="F9" s="247">
        <f>'7_Local Revenue'!AI9</f>
        <v>71040618</v>
      </c>
      <c r="G9" s="247">
        <f>'7_Local Revenue'!AM9</f>
        <v>3552030900</v>
      </c>
      <c r="H9" s="247">
        <f t="shared" si="2"/>
        <v>26679304</v>
      </c>
      <c r="I9" s="247">
        <f>'7_Local Revenue'!AP9</f>
        <v>200069</v>
      </c>
      <c r="J9" s="554">
        <f t="shared" si="3"/>
        <v>44563498</v>
      </c>
    </row>
    <row r="10" spans="1:10" ht="16.899999999999999" customHeight="1" x14ac:dyDescent="0.2">
      <c r="A10" s="245">
        <v>4</v>
      </c>
      <c r="B10" s="553" t="s">
        <v>10</v>
      </c>
      <c r="C10" s="247">
        <f>'7_Local Revenue'!AE10</f>
        <v>6384589</v>
      </c>
      <c r="D10" s="247">
        <f>'7_Local Revenue'!H10</f>
        <v>167244252</v>
      </c>
      <c r="E10" s="247">
        <f t="shared" si="1"/>
        <v>2516675</v>
      </c>
      <c r="F10" s="247">
        <f>'7_Local Revenue'!AI10</f>
        <v>6049787</v>
      </c>
      <c r="G10" s="247">
        <f>'7_Local Revenue'!AM10</f>
        <v>201659567</v>
      </c>
      <c r="H10" s="247">
        <f t="shared" si="2"/>
        <v>1514665</v>
      </c>
      <c r="I10" s="247">
        <f>'7_Local Revenue'!AP10</f>
        <v>105696</v>
      </c>
      <c r="J10" s="554">
        <f t="shared" si="3"/>
        <v>4137036</v>
      </c>
    </row>
    <row r="11" spans="1:10" ht="16.899999999999999" customHeight="1" x14ac:dyDescent="0.2">
      <c r="A11" s="808">
        <v>5</v>
      </c>
      <c r="B11" s="810" t="s">
        <v>11</v>
      </c>
      <c r="C11" s="812">
        <f>'7_Local Revenue'!AE11</f>
        <v>3248454</v>
      </c>
      <c r="D11" s="812">
        <f>'7_Local Revenue'!H11</f>
        <v>140066332</v>
      </c>
      <c r="E11" s="812">
        <f t="shared" si="1"/>
        <v>2107704</v>
      </c>
      <c r="F11" s="812">
        <f>'7_Local Revenue'!AI11</f>
        <v>7894137</v>
      </c>
      <c r="G11" s="812">
        <f>'7_Local Revenue'!AM11</f>
        <v>451093543</v>
      </c>
      <c r="H11" s="812">
        <f t="shared" si="2"/>
        <v>3388164</v>
      </c>
      <c r="I11" s="812">
        <f>'7_Local Revenue'!AP11</f>
        <v>427447</v>
      </c>
      <c r="J11" s="814">
        <f t="shared" si="3"/>
        <v>5923315</v>
      </c>
    </row>
    <row r="12" spans="1:10" ht="16.899999999999999" customHeight="1" x14ac:dyDescent="0.2">
      <c r="A12" s="807">
        <v>6</v>
      </c>
      <c r="B12" s="809" t="s">
        <v>12</v>
      </c>
      <c r="C12" s="811">
        <f>'7_Local Revenue'!AE12</f>
        <v>11748962</v>
      </c>
      <c r="D12" s="811">
        <f>'7_Local Revenue'!H12</f>
        <v>214969867</v>
      </c>
      <c r="E12" s="811">
        <f t="shared" si="1"/>
        <v>3234845</v>
      </c>
      <c r="F12" s="811">
        <f>'7_Local Revenue'!AI12</f>
        <v>10868669</v>
      </c>
      <c r="G12" s="811">
        <f>'7_Local Revenue'!AM12</f>
        <v>543433450</v>
      </c>
      <c r="H12" s="811">
        <f t="shared" si="2"/>
        <v>4081729</v>
      </c>
      <c r="I12" s="811">
        <f>'7_Local Revenue'!AP12</f>
        <v>321070</v>
      </c>
      <c r="J12" s="813">
        <f t="shared" si="3"/>
        <v>7637644</v>
      </c>
    </row>
    <row r="13" spans="1:10" ht="16.899999999999999" customHeight="1" x14ac:dyDescent="0.2">
      <c r="A13" s="245">
        <v>7</v>
      </c>
      <c r="B13" s="553" t="s">
        <v>13</v>
      </c>
      <c r="C13" s="247">
        <f>'7_Local Revenue'!AE13</f>
        <v>20716463</v>
      </c>
      <c r="D13" s="247">
        <f>'7_Local Revenue'!H13</f>
        <v>346491397</v>
      </c>
      <c r="E13" s="247">
        <f t="shared" si="1"/>
        <v>5213968</v>
      </c>
      <c r="F13" s="247">
        <f>'7_Local Revenue'!AI13</f>
        <v>3842623</v>
      </c>
      <c r="G13" s="247">
        <f>'7_Local Revenue'!AM13</f>
        <v>192131150</v>
      </c>
      <c r="H13" s="247">
        <f t="shared" si="2"/>
        <v>1443097</v>
      </c>
      <c r="I13" s="247">
        <f>'7_Local Revenue'!AP13</f>
        <v>130215</v>
      </c>
      <c r="J13" s="554">
        <f t="shared" si="3"/>
        <v>6787280</v>
      </c>
    </row>
    <row r="14" spans="1:10" ht="16.899999999999999" customHeight="1" x14ac:dyDescent="0.2">
      <c r="A14" s="245">
        <v>8</v>
      </c>
      <c r="B14" s="553" t="s">
        <v>14</v>
      </c>
      <c r="C14" s="247">
        <f>'7_Local Revenue'!AE14</f>
        <v>64164448</v>
      </c>
      <c r="D14" s="247">
        <f>'7_Local Revenue'!H14</f>
        <v>978207233</v>
      </c>
      <c r="E14" s="247">
        <f t="shared" si="1"/>
        <v>14719965</v>
      </c>
      <c r="F14" s="247">
        <f>'7_Local Revenue'!AI14</f>
        <v>42534297</v>
      </c>
      <c r="G14" s="247">
        <f>'7_Local Revenue'!AM14</f>
        <v>2430531257</v>
      </c>
      <c r="H14" s="247">
        <f t="shared" si="2"/>
        <v>18255720</v>
      </c>
      <c r="I14" s="247">
        <f>'7_Local Revenue'!AP14</f>
        <v>619107</v>
      </c>
      <c r="J14" s="554">
        <f t="shared" si="3"/>
        <v>33594792</v>
      </c>
    </row>
    <row r="15" spans="1:10" ht="16.899999999999999" customHeight="1" x14ac:dyDescent="0.2">
      <c r="A15" s="245">
        <v>9</v>
      </c>
      <c r="B15" s="553" t="s">
        <v>15</v>
      </c>
      <c r="C15" s="247">
        <f>'7_Local Revenue'!AE15</f>
        <v>126980393</v>
      </c>
      <c r="D15" s="247">
        <f>'7_Local Revenue'!H15</f>
        <v>1748031376</v>
      </c>
      <c r="E15" s="247">
        <f t="shared" si="1"/>
        <v>26304201</v>
      </c>
      <c r="F15" s="247">
        <f>'7_Local Revenue'!AI15</f>
        <v>72891833</v>
      </c>
      <c r="G15" s="247">
        <f>'7_Local Revenue'!AM15</f>
        <v>4859455533</v>
      </c>
      <c r="H15" s="247">
        <f t="shared" si="2"/>
        <v>36499371</v>
      </c>
      <c r="I15" s="247">
        <f>'7_Local Revenue'!AP15</f>
        <v>2026830</v>
      </c>
      <c r="J15" s="554">
        <f t="shared" si="3"/>
        <v>64830402</v>
      </c>
    </row>
    <row r="16" spans="1:10" ht="16.899999999999999" customHeight="1" x14ac:dyDescent="0.2">
      <c r="A16" s="808">
        <v>10</v>
      </c>
      <c r="B16" s="810" t="s">
        <v>16</v>
      </c>
      <c r="C16" s="812">
        <f>'7_Local Revenue'!AE16</f>
        <v>55648260</v>
      </c>
      <c r="D16" s="812">
        <f>'7_Local Revenue'!H16</f>
        <v>2048915100</v>
      </c>
      <c r="E16" s="812">
        <f t="shared" si="1"/>
        <v>30831870</v>
      </c>
      <c r="F16" s="812">
        <f>'7_Local Revenue'!AI16</f>
        <v>168474945</v>
      </c>
      <c r="G16" s="812">
        <f>'7_Local Revenue'!AM16</f>
        <v>6738997800</v>
      </c>
      <c r="H16" s="812">
        <f t="shared" si="2"/>
        <v>50616612</v>
      </c>
      <c r="I16" s="812">
        <f>'7_Local Revenue'!AP16</f>
        <v>1009600</v>
      </c>
      <c r="J16" s="814">
        <f t="shared" si="3"/>
        <v>82458082</v>
      </c>
    </row>
    <row r="17" spans="1:10" ht="16.899999999999999" customHeight="1" x14ac:dyDescent="0.2">
      <c r="A17" s="807">
        <v>11</v>
      </c>
      <c r="B17" s="809" t="s">
        <v>17</v>
      </c>
      <c r="C17" s="811">
        <f>'7_Local Revenue'!AE17</f>
        <v>3372165</v>
      </c>
      <c r="D17" s="811">
        <f>'7_Local Revenue'!H17</f>
        <v>60316755</v>
      </c>
      <c r="E17" s="811">
        <f t="shared" si="1"/>
        <v>907640</v>
      </c>
      <c r="F17" s="811">
        <f>'7_Local Revenue'!AI17</f>
        <v>2114075</v>
      </c>
      <c r="G17" s="811">
        <f>'7_Local Revenue'!AM17</f>
        <v>105703750</v>
      </c>
      <c r="H17" s="811">
        <f t="shared" si="2"/>
        <v>793941</v>
      </c>
      <c r="I17" s="811">
        <f>'7_Local Revenue'!AP17</f>
        <v>79624</v>
      </c>
      <c r="J17" s="813">
        <f t="shared" si="3"/>
        <v>1781205</v>
      </c>
    </row>
    <row r="18" spans="1:10" ht="16.899999999999999" customHeight="1" x14ac:dyDescent="0.2">
      <c r="A18" s="245">
        <v>12</v>
      </c>
      <c r="B18" s="553" t="s">
        <v>18</v>
      </c>
      <c r="C18" s="247">
        <f>'7_Local Revenue'!AE18</f>
        <v>8071838</v>
      </c>
      <c r="D18" s="247">
        <f>'7_Local Revenue'!H18</f>
        <v>241097528</v>
      </c>
      <c r="E18" s="247">
        <f t="shared" si="1"/>
        <v>3628011</v>
      </c>
      <c r="F18" s="247">
        <f>'7_Local Revenue'!AI18</f>
        <v>0</v>
      </c>
      <c r="G18" s="247">
        <f>'7_Local Revenue'!AM18</f>
        <v>70132426.849999994</v>
      </c>
      <c r="H18" s="247">
        <f t="shared" si="2"/>
        <v>526765</v>
      </c>
      <c r="I18" s="247">
        <f>'7_Local Revenue'!AP18</f>
        <v>385999</v>
      </c>
      <c r="J18" s="554">
        <f t="shared" si="3"/>
        <v>4540775</v>
      </c>
    </row>
    <row r="19" spans="1:10" ht="16.899999999999999" customHeight="1" x14ac:dyDescent="0.2">
      <c r="A19" s="245">
        <v>13</v>
      </c>
      <c r="B19" s="553" t="s">
        <v>19</v>
      </c>
      <c r="C19" s="247">
        <f>'7_Local Revenue'!AE19</f>
        <v>941590</v>
      </c>
      <c r="D19" s="247">
        <f>'7_Local Revenue'!H19</f>
        <v>39254223</v>
      </c>
      <c r="E19" s="247">
        <f t="shared" si="1"/>
        <v>590694</v>
      </c>
      <c r="F19" s="247">
        <f>'7_Local Revenue'!AI19</f>
        <v>2729598</v>
      </c>
      <c r="G19" s="247">
        <f>'7_Local Revenue'!AM19</f>
        <v>90986600</v>
      </c>
      <c r="H19" s="247">
        <f t="shared" si="2"/>
        <v>683400</v>
      </c>
      <c r="I19" s="247">
        <f>'7_Local Revenue'!AP19</f>
        <v>117726</v>
      </c>
      <c r="J19" s="554">
        <f t="shared" si="3"/>
        <v>1391820</v>
      </c>
    </row>
    <row r="20" spans="1:10" ht="16.899999999999999" customHeight="1" x14ac:dyDescent="0.2">
      <c r="A20" s="245">
        <v>14</v>
      </c>
      <c r="B20" s="553" t="s">
        <v>20</v>
      </c>
      <c r="C20" s="247">
        <f>'7_Local Revenue'!AE20</f>
        <v>4006934</v>
      </c>
      <c r="D20" s="247">
        <f>'7_Local Revenue'!H20</f>
        <v>137804877</v>
      </c>
      <c r="E20" s="247">
        <f t="shared" si="1"/>
        <v>2073674</v>
      </c>
      <c r="F20" s="247">
        <f>'7_Local Revenue'!AI20</f>
        <v>2549126</v>
      </c>
      <c r="G20" s="247">
        <f>'7_Local Revenue'!AM20</f>
        <v>127456300</v>
      </c>
      <c r="H20" s="247">
        <f t="shared" si="2"/>
        <v>957324</v>
      </c>
      <c r="I20" s="247">
        <f>'7_Local Revenue'!AP20</f>
        <v>131757</v>
      </c>
      <c r="J20" s="554">
        <f t="shared" si="3"/>
        <v>3162755</v>
      </c>
    </row>
    <row r="21" spans="1:10" ht="16.899999999999999" customHeight="1" x14ac:dyDescent="0.2">
      <c r="A21" s="808">
        <v>15</v>
      </c>
      <c r="B21" s="810" t="s">
        <v>21</v>
      </c>
      <c r="C21" s="812">
        <f>'7_Local Revenue'!AE21</f>
        <v>5565355</v>
      </c>
      <c r="D21" s="812">
        <f>'7_Local Revenue'!H21</f>
        <v>138800333</v>
      </c>
      <c r="E21" s="812">
        <f t="shared" si="1"/>
        <v>2088654</v>
      </c>
      <c r="F21" s="812">
        <f>'7_Local Revenue'!AI21</f>
        <v>5134718</v>
      </c>
      <c r="G21" s="812">
        <f>'7_Local Revenue'!AM21</f>
        <v>256735900</v>
      </c>
      <c r="H21" s="812">
        <f t="shared" si="2"/>
        <v>1928343</v>
      </c>
      <c r="I21" s="812">
        <f>'7_Local Revenue'!AP21</f>
        <v>184669</v>
      </c>
      <c r="J21" s="814">
        <f t="shared" si="3"/>
        <v>4201666</v>
      </c>
    </row>
    <row r="22" spans="1:10" ht="16.899999999999999" customHeight="1" x14ac:dyDescent="0.2">
      <c r="A22" s="807">
        <v>16</v>
      </c>
      <c r="B22" s="809" t="s">
        <v>22</v>
      </c>
      <c r="C22" s="811">
        <f>'7_Local Revenue'!AE22</f>
        <v>39601713</v>
      </c>
      <c r="D22" s="811">
        <f>'7_Local Revenue'!H22</f>
        <v>690170772</v>
      </c>
      <c r="E22" s="811">
        <f t="shared" si="1"/>
        <v>10385621</v>
      </c>
      <c r="F22" s="811">
        <f>'7_Local Revenue'!AI22</f>
        <v>20073390</v>
      </c>
      <c r="G22" s="811">
        <f>'7_Local Revenue'!AM22</f>
        <v>802047949.99999988</v>
      </c>
      <c r="H22" s="811">
        <f t="shared" si="2"/>
        <v>6024182</v>
      </c>
      <c r="I22" s="811">
        <f>'7_Local Revenue'!AP22</f>
        <v>564238</v>
      </c>
      <c r="J22" s="813">
        <f t="shared" si="3"/>
        <v>16974041</v>
      </c>
    </row>
    <row r="23" spans="1:10" ht="16.899999999999999" customHeight="1" x14ac:dyDescent="0.2">
      <c r="A23" s="245">
        <v>17</v>
      </c>
      <c r="B23" s="553" t="s">
        <v>23</v>
      </c>
      <c r="C23" s="247">
        <f>'7_Local Revenue'!AE23</f>
        <v>152926476</v>
      </c>
      <c r="D23" s="247">
        <f>'7_Local Revenue'!H23</f>
        <v>3562644190</v>
      </c>
      <c r="E23" s="247">
        <f t="shared" si="1"/>
        <v>53610314</v>
      </c>
      <c r="F23" s="247">
        <f>'7_Local Revenue'!AI23</f>
        <v>191494295</v>
      </c>
      <c r="G23" s="247">
        <f>'7_Local Revenue'!AM23</f>
        <v>9574714750</v>
      </c>
      <c r="H23" s="247">
        <f t="shared" si="2"/>
        <v>71915682</v>
      </c>
      <c r="I23" s="247">
        <f>'7_Local Revenue'!AP23</f>
        <v>4040570</v>
      </c>
      <c r="J23" s="554">
        <f t="shared" si="3"/>
        <v>129566566</v>
      </c>
    </row>
    <row r="24" spans="1:10" ht="16.899999999999999" customHeight="1" x14ac:dyDescent="0.2">
      <c r="A24" s="245">
        <v>18</v>
      </c>
      <c r="B24" s="553" t="s">
        <v>24</v>
      </c>
      <c r="C24" s="247">
        <f>'7_Local Revenue'!AE24</f>
        <v>708609</v>
      </c>
      <c r="D24" s="247">
        <f>'7_Local Revenue'!H24</f>
        <v>43091224</v>
      </c>
      <c r="E24" s="247">
        <f t="shared" si="1"/>
        <v>648432</v>
      </c>
      <c r="F24" s="247">
        <f>'7_Local Revenue'!AI24</f>
        <v>1883681</v>
      </c>
      <c r="G24" s="247">
        <f>'7_Local Revenue'!AM24</f>
        <v>62789367</v>
      </c>
      <c r="H24" s="247">
        <f t="shared" si="2"/>
        <v>471611</v>
      </c>
      <c r="I24" s="247">
        <f>'7_Local Revenue'!AP24</f>
        <v>149846</v>
      </c>
      <c r="J24" s="554">
        <f t="shared" si="3"/>
        <v>1269889</v>
      </c>
    </row>
    <row r="25" spans="1:10" ht="16.899999999999999" customHeight="1" x14ac:dyDescent="0.2">
      <c r="A25" s="245">
        <v>19</v>
      </c>
      <c r="B25" s="553" t="s">
        <v>25</v>
      </c>
      <c r="C25" s="247">
        <f>'7_Local Revenue'!AE25</f>
        <v>2832960</v>
      </c>
      <c r="D25" s="247">
        <f>'7_Local Revenue'!H25</f>
        <v>146189894</v>
      </c>
      <c r="E25" s="247">
        <f t="shared" si="1"/>
        <v>2199851</v>
      </c>
      <c r="F25" s="247">
        <f>'7_Local Revenue'!AI25</f>
        <v>3446812</v>
      </c>
      <c r="G25" s="247">
        <f>'7_Local Revenue'!AM25</f>
        <v>171184572.5</v>
      </c>
      <c r="H25" s="247">
        <f t="shared" si="2"/>
        <v>1285767</v>
      </c>
      <c r="I25" s="247">
        <f>'7_Local Revenue'!AP25</f>
        <v>71253</v>
      </c>
      <c r="J25" s="554">
        <f t="shared" si="3"/>
        <v>3556871</v>
      </c>
    </row>
    <row r="26" spans="1:10" ht="16.899999999999999" customHeight="1" x14ac:dyDescent="0.2">
      <c r="A26" s="808">
        <v>20</v>
      </c>
      <c r="B26" s="810" t="s">
        <v>26</v>
      </c>
      <c r="C26" s="812">
        <f>'7_Local Revenue'!AE26</f>
        <v>7634140</v>
      </c>
      <c r="D26" s="812">
        <f>'7_Local Revenue'!H26</f>
        <v>245154853</v>
      </c>
      <c r="E26" s="812">
        <f t="shared" si="1"/>
        <v>3689066</v>
      </c>
      <c r="F26" s="812">
        <f>'7_Local Revenue'!AI26</f>
        <v>7445578</v>
      </c>
      <c r="G26" s="812">
        <f>'7_Local Revenue'!AM26</f>
        <v>372278900</v>
      </c>
      <c r="H26" s="812">
        <f t="shared" si="2"/>
        <v>2796187</v>
      </c>
      <c r="I26" s="812">
        <f>'7_Local Revenue'!AP26</f>
        <v>211723</v>
      </c>
      <c r="J26" s="814">
        <f t="shared" si="3"/>
        <v>6696976</v>
      </c>
    </row>
    <row r="27" spans="1:10" ht="16.899999999999999" customHeight="1" x14ac:dyDescent="0.2">
      <c r="A27" s="807">
        <v>21</v>
      </c>
      <c r="B27" s="809" t="s">
        <v>27</v>
      </c>
      <c r="C27" s="811">
        <f>'7_Local Revenue'!AE27</f>
        <v>2378221</v>
      </c>
      <c r="D27" s="811">
        <f>'7_Local Revenue'!H27</f>
        <v>95872261</v>
      </c>
      <c r="E27" s="811">
        <f t="shared" si="1"/>
        <v>1442676</v>
      </c>
      <c r="F27" s="811">
        <f>'7_Local Revenue'!AI27</f>
        <v>5481656</v>
      </c>
      <c r="G27" s="811">
        <f>'7_Local Revenue'!AM27</f>
        <v>274082800</v>
      </c>
      <c r="H27" s="811">
        <f t="shared" si="2"/>
        <v>2058636</v>
      </c>
      <c r="I27" s="811">
        <f>'7_Local Revenue'!AP27</f>
        <v>80202</v>
      </c>
      <c r="J27" s="813">
        <f t="shared" si="3"/>
        <v>3581514</v>
      </c>
    </row>
    <row r="28" spans="1:10" ht="16.899999999999999" customHeight="1" x14ac:dyDescent="0.2">
      <c r="A28" s="245">
        <v>22</v>
      </c>
      <c r="B28" s="553" t="s">
        <v>28</v>
      </c>
      <c r="C28" s="247">
        <f>'7_Local Revenue'!AE28</f>
        <v>3197962</v>
      </c>
      <c r="D28" s="247">
        <f>'7_Local Revenue'!H28</f>
        <v>52344770</v>
      </c>
      <c r="E28" s="247">
        <f t="shared" si="1"/>
        <v>787679</v>
      </c>
      <c r="F28" s="247">
        <f>'7_Local Revenue'!AI28</f>
        <v>2598441</v>
      </c>
      <c r="G28" s="247">
        <f>'7_Local Revenue'!AM28</f>
        <v>129922050</v>
      </c>
      <c r="H28" s="247">
        <f t="shared" si="2"/>
        <v>975845</v>
      </c>
      <c r="I28" s="247">
        <f>'7_Local Revenue'!AP28</f>
        <v>312463</v>
      </c>
      <c r="J28" s="554">
        <f t="shared" si="3"/>
        <v>2075987</v>
      </c>
    </row>
    <row r="29" spans="1:10" ht="16.899999999999999" customHeight="1" x14ac:dyDescent="0.2">
      <c r="A29" s="245">
        <v>23</v>
      </c>
      <c r="B29" s="553" t="s">
        <v>29</v>
      </c>
      <c r="C29" s="247">
        <f>'7_Local Revenue'!AE29</f>
        <v>19832345</v>
      </c>
      <c r="D29" s="247">
        <f>'7_Local Revenue'!H29</f>
        <v>626744993</v>
      </c>
      <c r="E29" s="247">
        <f t="shared" si="1"/>
        <v>9431196</v>
      </c>
      <c r="F29" s="247">
        <f>'7_Local Revenue'!AI29</f>
        <v>23656705</v>
      </c>
      <c r="G29" s="247">
        <f>'7_Local Revenue'!AM29</f>
        <v>1182835250</v>
      </c>
      <c r="H29" s="247">
        <f t="shared" si="2"/>
        <v>8884276</v>
      </c>
      <c r="I29" s="247">
        <f>'7_Local Revenue'!AP29</f>
        <v>507199</v>
      </c>
      <c r="J29" s="554">
        <f t="shared" si="3"/>
        <v>18822671</v>
      </c>
    </row>
    <row r="30" spans="1:10" ht="16.899999999999999" customHeight="1" x14ac:dyDescent="0.2">
      <c r="A30" s="245">
        <v>24</v>
      </c>
      <c r="B30" s="553" t="s">
        <v>30</v>
      </c>
      <c r="C30" s="247">
        <f>'7_Local Revenue'!AE30</f>
        <v>34811420</v>
      </c>
      <c r="D30" s="247">
        <f>'7_Local Revenue'!H30</f>
        <v>603462355</v>
      </c>
      <c r="E30" s="247">
        <f t="shared" si="1"/>
        <v>9080841</v>
      </c>
      <c r="F30" s="247">
        <f>'7_Local Revenue'!AI30</f>
        <v>30102750</v>
      </c>
      <c r="G30" s="247">
        <f>'7_Local Revenue'!AM30</f>
        <v>1386040605</v>
      </c>
      <c r="H30" s="247">
        <f t="shared" si="2"/>
        <v>10410551</v>
      </c>
      <c r="I30" s="247">
        <f>'7_Local Revenue'!AP30</f>
        <v>234449</v>
      </c>
      <c r="J30" s="554">
        <f t="shared" si="3"/>
        <v>19725841</v>
      </c>
    </row>
    <row r="31" spans="1:10" ht="16.899999999999999" customHeight="1" x14ac:dyDescent="0.2">
      <c r="A31" s="808">
        <v>25</v>
      </c>
      <c r="B31" s="810" t="s">
        <v>31</v>
      </c>
      <c r="C31" s="812">
        <f>'7_Local Revenue'!AE31</f>
        <v>5964614</v>
      </c>
      <c r="D31" s="812">
        <f>'7_Local Revenue'!H31</f>
        <v>226287680</v>
      </c>
      <c r="E31" s="812">
        <f t="shared" si="1"/>
        <v>3405154</v>
      </c>
      <c r="F31" s="812">
        <f>'7_Local Revenue'!AI31</f>
        <v>5827592</v>
      </c>
      <c r="G31" s="812">
        <f>'7_Local Revenue'!AM31</f>
        <v>194253067</v>
      </c>
      <c r="H31" s="812">
        <f t="shared" si="2"/>
        <v>1459035</v>
      </c>
      <c r="I31" s="812">
        <f>'7_Local Revenue'!AP31</f>
        <v>75485</v>
      </c>
      <c r="J31" s="814">
        <f t="shared" si="3"/>
        <v>4939674</v>
      </c>
    </row>
    <row r="32" spans="1:10" ht="16.899999999999999" customHeight="1" x14ac:dyDescent="0.2">
      <c r="A32" s="807">
        <v>26</v>
      </c>
      <c r="B32" s="809" t="s">
        <v>32</v>
      </c>
      <c r="C32" s="811">
        <f>'7_Local Revenue'!AE32</f>
        <v>81520534</v>
      </c>
      <c r="D32" s="811">
        <f>'7_Local Revenue'!H32</f>
        <v>3591183716</v>
      </c>
      <c r="E32" s="811">
        <f t="shared" si="1"/>
        <v>54039773</v>
      </c>
      <c r="F32" s="811">
        <f>'7_Local Revenue'!AI32</f>
        <v>189743652</v>
      </c>
      <c r="G32" s="811">
        <f>'7_Local Revenue'!AM32</f>
        <v>9487182600</v>
      </c>
      <c r="H32" s="811">
        <f t="shared" si="2"/>
        <v>71258229</v>
      </c>
      <c r="I32" s="811">
        <f>'7_Local Revenue'!AP32</f>
        <v>1984230</v>
      </c>
      <c r="J32" s="813">
        <f t="shared" si="3"/>
        <v>127282232</v>
      </c>
    </row>
    <row r="33" spans="1:10" ht="16.899999999999999" customHeight="1" x14ac:dyDescent="0.2">
      <c r="A33" s="245">
        <v>27</v>
      </c>
      <c r="B33" s="553" t="s">
        <v>33</v>
      </c>
      <c r="C33" s="247">
        <f>'7_Local Revenue'!AE33</f>
        <v>7967838</v>
      </c>
      <c r="D33" s="247">
        <f>'7_Local Revenue'!H33</f>
        <v>214642010</v>
      </c>
      <c r="E33" s="247">
        <f t="shared" si="1"/>
        <v>3229912</v>
      </c>
      <c r="F33" s="247">
        <f>'7_Local Revenue'!AI33</f>
        <v>11049295</v>
      </c>
      <c r="G33" s="247">
        <f>'7_Local Revenue'!AM33</f>
        <v>441971800</v>
      </c>
      <c r="H33" s="247">
        <f t="shared" si="2"/>
        <v>3319650</v>
      </c>
      <c r="I33" s="247">
        <f>'7_Local Revenue'!AP33</f>
        <v>316041</v>
      </c>
      <c r="J33" s="554">
        <f t="shared" si="3"/>
        <v>6865603</v>
      </c>
    </row>
    <row r="34" spans="1:10" ht="16.899999999999999" customHeight="1" x14ac:dyDescent="0.2">
      <c r="A34" s="245">
        <v>28</v>
      </c>
      <c r="B34" s="553" t="s">
        <v>34</v>
      </c>
      <c r="C34" s="247">
        <f>'7_Local Revenue'!AE34</f>
        <v>72400575</v>
      </c>
      <c r="D34" s="247">
        <f>'7_Local Revenue'!H34</f>
        <v>2259086547</v>
      </c>
      <c r="E34" s="247">
        <f t="shared" si="1"/>
        <v>33994508</v>
      </c>
      <c r="F34" s="247">
        <f>'7_Local Revenue'!AI34</f>
        <v>112048551</v>
      </c>
      <c r="G34" s="247">
        <f>'7_Local Revenue'!AM34</f>
        <v>5602427550</v>
      </c>
      <c r="H34" s="247">
        <f t="shared" si="2"/>
        <v>42079833</v>
      </c>
      <c r="I34" s="247">
        <f>'7_Local Revenue'!AP34</f>
        <v>2311945</v>
      </c>
      <c r="J34" s="554">
        <f t="shared" si="3"/>
        <v>78386286</v>
      </c>
    </row>
    <row r="35" spans="1:10" ht="16.899999999999999" customHeight="1" x14ac:dyDescent="0.2">
      <c r="A35" s="245">
        <v>29</v>
      </c>
      <c r="B35" s="553" t="s">
        <v>35</v>
      </c>
      <c r="C35" s="247">
        <f>'7_Local Revenue'!AE35</f>
        <v>43370047</v>
      </c>
      <c r="D35" s="247">
        <f>'7_Local Revenue'!H35</f>
        <v>1063044930</v>
      </c>
      <c r="E35" s="247">
        <f t="shared" si="1"/>
        <v>15996594</v>
      </c>
      <c r="F35" s="247">
        <f>'7_Local Revenue'!AI35</f>
        <v>27452014</v>
      </c>
      <c r="G35" s="247">
        <f>'7_Local Revenue'!AM35</f>
        <v>1372600700</v>
      </c>
      <c r="H35" s="247">
        <f t="shared" si="2"/>
        <v>10309604</v>
      </c>
      <c r="I35" s="247">
        <f>'7_Local Revenue'!AP35</f>
        <v>561912</v>
      </c>
      <c r="J35" s="554">
        <f t="shared" si="3"/>
        <v>26868110</v>
      </c>
    </row>
    <row r="36" spans="1:10" ht="16.899999999999999" customHeight="1" x14ac:dyDescent="0.2">
      <c r="A36" s="808">
        <v>30</v>
      </c>
      <c r="B36" s="810" t="s">
        <v>36</v>
      </c>
      <c r="C36" s="812">
        <f>'7_Local Revenue'!AE36</f>
        <v>3324596</v>
      </c>
      <c r="D36" s="812">
        <f>'7_Local Revenue'!H36</f>
        <v>76901570</v>
      </c>
      <c r="E36" s="812">
        <f t="shared" si="1"/>
        <v>1157207</v>
      </c>
      <c r="F36" s="812">
        <f>'7_Local Revenue'!AI36</f>
        <v>6444634</v>
      </c>
      <c r="G36" s="812">
        <f>'7_Local Revenue'!AM36</f>
        <v>214821133</v>
      </c>
      <c r="H36" s="812">
        <f t="shared" si="2"/>
        <v>1613522</v>
      </c>
      <c r="I36" s="812">
        <f>'7_Local Revenue'!AP36</f>
        <v>74736</v>
      </c>
      <c r="J36" s="814">
        <f t="shared" si="3"/>
        <v>2845465</v>
      </c>
    </row>
    <row r="37" spans="1:10" ht="16.899999999999999" customHeight="1" x14ac:dyDescent="0.2">
      <c r="A37" s="807">
        <v>31</v>
      </c>
      <c r="B37" s="809" t="s">
        <v>37</v>
      </c>
      <c r="C37" s="811">
        <f>'7_Local Revenue'!AE37</f>
        <v>19575069</v>
      </c>
      <c r="D37" s="811">
        <f>'7_Local Revenue'!H37</f>
        <v>444156117.90000004</v>
      </c>
      <c r="E37" s="811">
        <f t="shared" si="1"/>
        <v>6683617</v>
      </c>
      <c r="F37" s="811">
        <f>'7_Local Revenue'!AI37</f>
        <v>19215744</v>
      </c>
      <c r="G37" s="811">
        <f>'7_Local Revenue'!AM37</f>
        <v>960787200</v>
      </c>
      <c r="H37" s="811">
        <f t="shared" si="2"/>
        <v>7216473</v>
      </c>
      <c r="I37" s="811">
        <f>'7_Local Revenue'!AP37</f>
        <v>390590</v>
      </c>
      <c r="J37" s="813">
        <f t="shared" si="3"/>
        <v>14290680</v>
      </c>
    </row>
    <row r="38" spans="1:10" ht="16.899999999999999" customHeight="1" x14ac:dyDescent="0.2">
      <c r="A38" s="245">
        <v>32</v>
      </c>
      <c r="B38" s="553" t="s">
        <v>38</v>
      </c>
      <c r="C38" s="247">
        <f>'7_Local Revenue'!AE38</f>
        <v>16859488</v>
      </c>
      <c r="D38" s="247">
        <f>'7_Local Revenue'!H38</f>
        <v>494419412</v>
      </c>
      <c r="E38" s="247">
        <f t="shared" si="1"/>
        <v>7439974</v>
      </c>
      <c r="F38" s="247">
        <f>'7_Local Revenue'!AI38</f>
        <v>58121170</v>
      </c>
      <c r="G38" s="247">
        <f>'7_Local Revenue'!AM38</f>
        <v>2137330061.9999998</v>
      </c>
      <c r="H38" s="247">
        <f t="shared" si="2"/>
        <v>16053486</v>
      </c>
      <c r="I38" s="247">
        <f>'7_Local Revenue'!AP38</f>
        <v>969145</v>
      </c>
      <c r="J38" s="554">
        <f t="shared" si="3"/>
        <v>24462605</v>
      </c>
    </row>
    <row r="39" spans="1:10" ht="16.899999999999999" customHeight="1" x14ac:dyDescent="0.2">
      <c r="A39" s="245">
        <v>33</v>
      </c>
      <c r="B39" s="553" t="s">
        <v>39</v>
      </c>
      <c r="C39" s="247">
        <f>'7_Local Revenue'!AE39</f>
        <v>2420218</v>
      </c>
      <c r="D39" s="247">
        <f>'7_Local Revenue'!H39</f>
        <v>111158810</v>
      </c>
      <c r="E39" s="247">
        <f t="shared" ref="E39:E70" si="4">ROUND(D39*$E$3/1000,0)</f>
        <v>1672707</v>
      </c>
      <c r="F39" s="247">
        <f>'7_Local Revenue'!AI39</f>
        <v>3564521</v>
      </c>
      <c r="G39" s="247">
        <f>'7_Local Revenue'!AM39</f>
        <v>142580840</v>
      </c>
      <c r="H39" s="247">
        <f t="shared" ref="H39:H70" si="5">ROUND(G39*$H$3,0)</f>
        <v>1070925</v>
      </c>
      <c r="I39" s="247">
        <f>'7_Local Revenue'!AP39</f>
        <v>62859</v>
      </c>
      <c r="J39" s="554">
        <f t="shared" ref="J39:J70" si="6">E39+H39+I39</f>
        <v>2806491</v>
      </c>
    </row>
    <row r="40" spans="1:10" ht="16.899999999999999" customHeight="1" x14ac:dyDescent="0.2">
      <c r="A40" s="245">
        <v>34</v>
      </c>
      <c r="B40" s="553" t="s">
        <v>40</v>
      </c>
      <c r="C40" s="247">
        <f>'7_Local Revenue'!AE40</f>
        <v>5443734</v>
      </c>
      <c r="D40" s="247">
        <f>'7_Local Revenue'!H40</f>
        <v>143624727</v>
      </c>
      <c r="E40" s="247">
        <f t="shared" si="4"/>
        <v>2161251</v>
      </c>
      <c r="F40" s="247">
        <f>'7_Local Revenue'!AI40</f>
        <v>6588752</v>
      </c>
      <c r="G40" s="247">
        <f>'7_Local Revenue'!AM40</f>
        <v>329437600</v>
      </c>
      <c r="H40" s="247">
        <f t="shared" si="5"/>
        <v>2474406</v>
      </c>
      <c r="I40" s="247">
        <f>'7_Local Revenue'!AP40</f>
        <v>345466</v>
      </c>
      <c r="J40" s="554">
        <f>E40+H40+I40</f>
        <v>4981123</v>
      </c>
    </row>
    <row r="41" spans="1:10" ht="16.899999999999999" customHeight="1" x14ac:dyDescent="0.2">
      <c r="A41" s="808">
        <v>35</v>
      </c>
      <c r="B41" s="810" t="s">
        <v>41</v>
      </c>
      <c r="C41" s="812">
        <f>'7_Local Revenue'!AE41</f>
        <v>8241026</v>
      </c>
      <c r="D41" s="812">
        <f>'7_Local Revenue'!H41</f>
        <v>337879825</v>
      </c>
      <c r="E41" s="812">
        <f t="shared" si="4"/>
        <v>5084382</v>
      </c>
      <c r="F41" s="812">
        <f>'7_Local Revenue'!AI41</f>
        <v>12469396</v>
      </c>
      <c r="G41" s="812">
        <f>'7_Local Revenue'!AM41</f>
        <v>623469800</v>
      </c>
      <c r="H41" s="812">
        <f t="shared" si="5"/>
        <v>4682882</v>
      </c>
      <c r="I41" s="812">
        <f>'7_Local Revenue'!AP41</f>
        <v>478515</v>
      </c>
      <c r="J41" s="814">
        <f t="shared" si="6"/>
        <v>10245779</v>
      </c>
    </row>
    <row r="42" spans="1:10" s="271" customFormat="1" ht="16.899999999999999" customHeight="1" x14ac:dyDescent="0.2">
      <c r="A42" s="807">
        <v>36</v>
      </c>
      <c r="B42" s="809" t="s">
        <v>42</v>
      </c>
      <c r="C42" s="811">
        <f>'7_Local Revenue'!AE42</f>
        <v>165148640</v>
      </c>
      <c r="D42" s="811">
        <f>'7_Local Revenue'!H42</f>
        <v>3653953630</v>
      </c>
      <c r="E42" s="811">
        <f t="shared" si="4"/>
        <v>54984329</v>
      </c>
      <c r="F42" s="811">
        <f>'7_Local Revenue'!AI42</f>
        <v>132079437</v>
      </c>
      <c r="G42" s="811">
        <f>'7_Local Revenue'!AM42</f>
        <v>8805295800</v>
      </c>
      <c r="H42" s="811">
        <f t="shared" si="5"/>
        <v>66136577</v>
      </c>
      <c r="I42" s="811">
        <f>'7_Local Revenue'!AP42</f>
        <v>2833527</v>
      </c>
      <c r="J42" s="813">
        <f t="shared" si="6"/>
        <v>123954433</v>
      </c>
    </row>
    <row r="43" spans="1:10" s="271" customFormat="1" ht="16.899999999999999" customHeight="1" x14ac:dyDescent="0.2">
      <c r="A43" s="245">
        <v>37</v>
      </c>
      <c r="B43" s="553" t="s">
        <v>43</v>
      </c>
      <c r="C43" s="247">
        <f>'7_Local Revenue'!AE43</f>
        <v>27600589</v>
      </c>
      <c r="D43" s="247">
        <f>'7_Local Revenue'!H43</f>
        <v>684904403</v>
      </c>
      <c r="E43" s="247">
        <f t="shared" si="4"/>
        <v>10306373</v>
      </c>
      <c r="F43" s="247">
        <f>'7_Local Revenue'!AI43</f>
        <v>46462224</v>
      </c>
      <c r="G43" s="247">
        <f>'7_Local Revenue'!AM43</f>
        <v>1548740800</v>
      </c>
      <c r="H43" s="247">
        <f t="shared" si="5"/>
        <v>11632592</v>
      </c>
      <c r="I43" s="247">
        <f>'7_Local Revenue'!AP43</f>
        <v>823783</v>
      </c>
      <c r="J43" s="554">
        <f t="shared" si="6"/>
        <v>22762748</v>
      </c>
    </row>
    <row r="44" spans="1:10" s="271" customFormat="1" ht="16.899999999999999" customHeight="1" x14ac:dyDescent="0.2">
      <c r="A44" s="245">
        <v>38</v>
      </c>
      <c r="B44" s="553" t="s">
        <v>44</v>
      </c>
      <c r="C44" s="247">
        <f>'7_Local Revenue'!AE44</f>
        <v>26304442</v>
      </c>
      <c r="D44" s="247">
        <f>'7_Local Revenue'!H44</f>
        <v>1026946701</v>
      </c>
      <c r="E44" s="247">
        <f t="shared" si="4"/>
        <v>15453391</v>
      </c>
      <c r="F44" s="247">
        <f>'7_Local Revenue'!AI44</f>
        <v>17072465</v>
      </c>
      <c r="G44" s="247">
        <f>'7_Local Revenue'!AM44</f>
        <v>682898600</v>
      </c>
      <c r="H44" s="247">
        <f t="shared" si="5"/>
        <v>5129251</v>
      </c>
      <c r="I44" s="247">
        <f>'7_Local Revenue'!AP44</f>
        <v>119001</v>
      </c>
      <c r="J44" s="554">
        <f t="shared" si="6"/>
        <v>20701643</v>
      </c>
    </row>
    <row r="45" spans="1:10" s="271" customFormat="1" ht="16.899999999999999" customHeight="1" x14ac:dyDescent="0.2">
      <c r="A45" s="245">
        <v>39</v>
      </c>
      <c r="B45" s="553" t="s">
        <v>45</v>
      </c>
      <c r="C45" s="247">
        <f>'7_Local Revenue'!AE45</f>
        <v>8182993</v>
      </c>
      <c r="D45" s="247">
        <f>'7_Local Revenue'!H45</f>
        <v>487597847</v>
      </c>
      <c r="E45" s="247">
        <f t="shared" si="4"/>
        <v>7337324</v>
      </c>
      <c r="F45" s="247">
        <f>'7_Local Revenue'!AI45</f>
        <v>6736673</v>
      </c>
      <c r="G45" s="247">
        <f>'7_Local Revenue'!AM45</f>
        <v>336833650</v>
      </c>
      <c r="H45" s="247">
        <f t="shared" si="5"/>
        <v>2529958</v>
      </c>
      <c r="I45" s="247">
        <f>'7_Local Revenue'!AP45</f>
        <v>296165</v>
      </c>
      <c r="J45" s="554">
        <f t="shared" si="6"/>
        <v>10163447</v>
      </c>
    </row>
    <row r="46" spans="1:10" s="271" customFormat="1" ht="16.899999999999999" customHeight="1" x14ac:dyDescent="0.2">
      <c r="A46" s="808">
        <v>40</v>
      </c>
      <c r="B46" s="810" t="s">
        <v>46</v>
      </c>
      <c r="C46" s="812">
        <f>'7_Local Revenue'!AE46</f>
        <v>38602801</v>
      </c>
      <c r="D46" s="812">
        <f>'7_Local Revenue'!H46</f>
        <v>795946851</v>
      </c>
      <c r="E46" s="812">
        <f t="shared" si="4"/>
        <v>11977329</v>
      </c>
      <c r="F46" s="812">
        <f>'7_Local Revenue'!AI46</f>
        <v>51281146</v>
      </c>
      <c r="G46" s="812">
        <f>'7_Local Revenue'!AM46</f>
        <v>2564057300</v>
      </c>
      <c r="H46" s="812">
        <f t="shared" si="5"/>
        <v>19258634</v>
      </c>
      <c r="I46" s="812">
        <f>'7_Local Revenue'!AP46</f>
        <v>1064067</v>
      </c>
      <c r="J46" s="814">
        <f t="shared" si="6"/>
        <v>32300030</v>
      </c>
    </row>
    <row r="47" spans="1:10" s="271" customFormat="1" ht="16.899999999999999" customHeight="1" x14ac:dyDescent="0.2">
      <c r="A47" s="807">
        <v>41</v>
      </c>
      <c r="B47" s="809" t="s">
        <v>47</v>
      </c>
      <c r="C47" s="811">
        <f>'7_Local Revenue'!AE47</f>
        <v>10588487</v>
      </c>
      <c r="D47" s="811">
        <f>'7_Local Revenue'!H47</f>
        <v>233776610</v>
      </c>
      <c r="E47" s="811">
        <f t="shared" si="4"/>
        <v>3517847</v>
      </c>
      <c r="F47" s="811">
        <f>'7_Local Revenue'!AI47</f>
        <v>3687788</v>
      </c>
      <c r="G47" s="811">
        <f>'7_Local Revenue'!AM47</f>
        <v>184389400</v>
      </c>
      <c r="H47" s="811">
        <f t="shared" si="5"/>
        <v>1384949</v>
      </c>
      <c r="I47" s="811">
        <f>'7_Local Revenue'!AP47</f>
        <v>129207</v>
      </c>
      <c r="J47" s="813">
        <f t="shared" si="6"/>
        <v>5032003</v>
      </c>
    </row>
    <row r="48" spans="1:10" s="271" customFormat="1" ht="16.899999999999999" customHeight="1" x14ac:dyDescent="0.2">
      <c r="A48" s="245">
        <v>42</v>
      </c>
      <c r="B48" s="553" t="s">
        <v>48</v>
      </c>
      <c r="C48" s="247">
        <f>'7_Local Revenue'!AE48</f>
        <v>6278098</v>
      </c>
      <c r="D48" s="247">
        <f>'7_Local Revenue'!H48</f>
        <v>206712484</v>
      </c>
      <c r="E48" s="247">
        <f t="shared" si="4"/>
        <v>3110589</v>
      </c>
      <c r="F48" s="247">
        <f>'7_Local Revenue'!AI48</f>
        <v>6224527</v>
      </c>
      <c r="G48" s="247">
        <f>'7_Local Revenue'!AM48</f>
        <v>311226350</v>
      </c>
      <c r="H48" s="247">
        <f t="shared" si="5"/>
        <v>2337621</v>
      </c>
      <c r="I48" s="247">
        <f>'7_Local Revenue'!AP48</f>
        <v>212030</v>
      </c>
      <c r="J48" s="554">
        <f t="shared" si="6"/>
        <v>5660240</v>
      </c>
    </row>
    <row r="49" spans="1:10" s="271" customFormat="1" ht="16.899999999999999" customHeight="1" x14ac:dyDescent="0.2">
      <c r="A49" s="245">
        <v>43</v>
      </c>
      <c r="B49" s="553" t="s">
        <v>49</v>
      </c>
      <c r="C49" s="247">
        <f>'7_Local Revenue'!AE49</f>
        <v>6250344</v>
      </c>
      <c r="D49" s="247">
        <f>'7_Local Revenue'!H49</f>
        <v>172964555</v>
      </c>
      <c r="E49" s="247">
        <f t="shared" si="4"/>
        <v>2602753</v>
      </c>
      <c r="F49" s="247">
        <f>'7_Local Revenue'!AI49</f>
        <v>8151435</v>
      </c>
      <c r="G49" s="247">
        <f>'7_Local Revenue'!AM49</f>
        <v>326057400</v>
      </c>
      <c r="H49" s="247">
        <f t="shared" si="5"/>
        <v>2449017</v>
      </c>
      <c r="I49" s="247">
        <f>'7_Local Revenue'!AP49</f>
        <v>159622</v>
      </c>
      <c r="J49" s="554">
        <f t="shared" si="6"/>
        <v>5211392</v>
      </c>
    </row>
    <row r="50" spans="1:10" s="271" customFormat="1" ht="16.899999999999999" customHeight="1" x14ac:dyDescent="0.2">
      <c r="A50" s="245">
        <v>44</v>
      </c>
      <c r="B50" s="553" t="s">
        <v>50</v>
      </c>
      <c r="C50" s="247">
        <f>'7_Local Revenue'!AE50</f>
        <v>12833572</v>
      </c>
      <c r="D50" s="247">
        <f>'7_Local Revenue'!H50</f>
        <v>314102692</v>
      </c>
      <c r="E50" s="247">
        <f t="shared" si="4"/>
        <v>4726586</v>
      </c>
      <c r="F50" s="247">
        <f>'7_Local Revenue'!AI50</f>
        <v>15978112</v>
      </c>
      <c r="G50" s="247">
        <f>'7_Local Revenue'!AM50</f>
        <v>777238654.99999988</v>
      </c>
      <c r="H50" s="247">
        <f t="shared" si="5"/>
        <v>5837840</v>
      </c>
      <c r="I50" s="247">
        <f>'7_Local Revenue'!AP50</f>
        <v>106297</v>
      </c>
      <c r="J50" s="554">
        <f t="shared" si="6"/>
        <v>10670723</v>
      </c>
    </row>
    <row r="51" spans="1:10" ht="16.899999999999999" customHeight="1" x14ac:dyDescent="0.2">
      <c r="A51" s="808">
        <v>45</v>
      </c>
      <c r="B51" s="810" t="s">
        <v>51</v>
      </c>
      <c r="C51" s="812">
        <f>'7_Local Revenue'!AE51</f>
        <v>67424577</v>
      </c>
      <c r="D51" s="812">
        <f>'7_Local Revenue'!H51</f>
        <v>1233690797</v>
      </c>
      <c r="E51" s="812">
        <f t="shared" si="4"/>
        <v>18564456</v>
      </c>
      <c r="F51" s="812">
        <f>'7_Local Revenue'!AI51</f>
        <v>48890606</v>
      </c>
      <c r="G51" s="812">
        <f>'7_Local Revenue'!AM51</f>
        <v>1629686867</v>
      </c>
      <c r="H51" s="812">
        <f t="shared" si="5"/>
        <v>12240578</v>
      </c>
      <c r="I51" s="812">
        <f>'7_Local Revenue'!AP51</f>
        <v>278306</v>
      </c>
      <c r="J51" s="814">
        <f t="shared" si="6"/>
        <v>31083340</v>
      </c>
    </row>
    <row r="52" spans="1:10" ht="16.899999999999999" customHeight="1" x14ac:dyDescent="0.2">
      <c r="A52" s="807">
        <v>46</v>
      </c>
      <c r="B52" s="809" t="s">
        <v>52</v>
      </c>
      <c r="C52" s="811">
        <f>'7_Local Revenue'!AE52</f>
        <v>2166850</v>
      </c>
      <c r="D52" s="811">
        <f>'7_Local Revenue'!H52</f>
        <v>53685990</v>
      </c>
      <c r="E52" s="811">
        <f t="shared" si="4"/>
        <v>807861</v>
      </c>
      <c r="F52" s="811">
        <f>'7_Local Revenue'!AI52</f>
        <v>1544830</v>
      </c>
      <c r="G52" s="811">
        <f>'7_Local Revenue'!AM52</f>
        <v>77241500</v>
      </c>
      <c r="H52" s="811">
        <f t="shared" si="5"/>
        <v>580161</v>
      </c>
      <c r="I52" s="811">
        <f>'7_Local Revenue'!AP52</f>
        <v>31622</v>
      </c>
      <c r="J52" s="813">
        <f t="shared" si="6"/>
        <v>1419644</v>
      </c>
    </row>
    <row r="53" spans="1:10" ht="16.899999999999999" customHeight="1" x14ac:dyDescent="0.2">
      <c r="A53" s="245">
        <v>47</v>
      </c>
      <c r="B53" s="553" t="s">
        <v>53</v>
      </c>
      <c r="C53" s="247">
        <f>'7_Local Revenue'!AE53</f>
        <v>23677579</v>
      </c>
      <c r="D53" s="247">
        <f>'7_Local Revenue'!H53</f>
        <v>516834820</v>
      </c>
      <c r="E53" s="247">
        <f t="shared" si="4"/>
        <v>7777279</v>
      </c>
      <c r="F53" s="247">
        <f>'7_Local Revenue'!AI53</f>
        <v>18127949</v>
      </c>
      <c r="G53" s="247">
        <f>'7_Local Revenue'!AM53</f>
        <v>725117960</v>
      </c>
      <c r="H53" s="247">
        <f t="shared" si="5"/>
        <v>5446361</v>
      </c>
      <c r="I53" s="247">
        <f>'7_Local Revenue'!AP53</f>
        <v>82398</v>
      </c>
      <c r="J53" s="554">
        <f t="shared" si="6"/>
        <v>13306038</v>
      </c>
    </row>
    <row r="54" spans="1:10" ht="16.899999999999999" customHeight="1" x14ac:dyDescent="0.2">
      <c r="A54" s="245">
        <v>48</v>
      </c>
      <c r="B54" s="553" t="s">
        <v>91</v>
      </c>
      <c r="C54" s="247">
        <f>'7_Local Revenue'!AE54</f>
        <v>15710431</v>
      </c>
      <c r="D54" s="247">
        <f>'7_Local Revenue'!H54</f>
        <v>427246759</v>
      </c>
      <c r="E54" s="247">
        <f t="shared" si="4"/>
        <v>6429167</v>
      </c>
      <c r="F54" s="247">
        <f>'7_Local Revenue'!AI54</f>
        <v>23127578</v>
      </c>
      <c r="G54" s="247">
        <f>'7_Local Revenue'!AM54</f>
        <v>1027892356</v>
      </c>
      <c r="H54" s="247">
        <f t="shared" si="5"/>
        <v>7720499</v>
      </c>
      <c r="I54" s="247">
        <f>'7_Local Revenue'!AP54</f>
        <v>184072</v>
      </c>
      <c r="J54" s="554">
        <f t="shared" si="6"/>
        <v>14333738</v>
      </c>
    </row>
    <row r="55" spans="1:10" ht="16.899999999999999" customHeight="1" x14ac:dyDescent="0.2">
      <c r="A55" s="245">
        <v>49</v>
      </c>
      <c r="B55" s="553" t="s">
        <v>54</v>
      </c>
      <c r="C55" s="247">
        <f>'7_Local Revenue'!AE55</f>
        <v>12848854</v>
      </c>
      <c r="D55" s="247">
        <f>'7_Local Revenue'!H55</f>
        <v>627269322</v>
      </c>
      <c r="E55" s="247">
        <f t="shared" si="4"/>
        <v>9439086</v>
      </c>
      <c r="F55" s="247">
        <f>'7_Local Revenue'!AI55</f>
        <v>23061293</v>
      </c>
      <c r="G55" s="247">
        <f>'7_Local Revenue'!AM55</f>
        <v>1153064650</v>
      </c>
      <c r="H55" s="247">
        <f t="shared" si="5"/>
        <v>8660669</v>
      </c>
      <c r="I55" s="247">
        <f>'7_Local Revenue'!AP55</f>
        <v>534782</v>
      </c>
      <c r="J55" s="554">
        <f t="shared" si="6"/>
        <v>18634537</v>
      </c>
    </row>
    <row r="56" spans="1:10" ht="16.899999999999999" customHeight="1" x14ac:dyDescent="0.2">
      <c r="A56" s="808">
        <v>50</v>
      </c>
      <c r="B56" s="810" t="s">
        <v>55</v>
      </c>
      <c r="C56" s="812">
        <f>'7_Local Revenue'!AE56</f>
        <v>12721176</v>
      </c>
      <c r="D56" s="812">
        <f>'7_Local Revenue'!H56</f>
        <v>389990472</v>
      </c>
      <c r="E56" s="812">
        <f t="shared" si="4"/>
        <v>5868538</v>
      </c>
      <c r="F56" s="812">
        <f>'7_Local Revenue'!AI56</f>
        <v>14151646</v>
      </c>
      <c r="G56" s="812">
        <f>'7_Local Revenue'!AM56</f>
        <v>707582300</v>
      </c>
      <c r="H56" s="812">
        <f t="shared" si="5"/>
        <v>5314651</v>
      </c>
      <c r="I56" s="812">
        <f>'7_Local Revenue'!AP56</f>
        <v>351716</v>
      </c>
      <c r="J56" s="814">
        <f t="shared" si="6"/>
        <v>11534905</v>
      </c>
    </row>
    <row r="57" spans="1:10" ht="16.899999999999999" customHeight="1" x14ac:dyDescent="0.2">
      <c r="A57" s="807">
        <v>51</v>
      </c>
      <c r="B57" s="809" t="s">
        <v>56</v>
      </c>
      <c r="C57" s="811">
        <f>'7_Local Revenue'!AE57</f>
        <v>21637739</v>
      </c>
      <c r="D57" s="811">
        <f>'7_Local Revenue'!H57</f>
        <v>608764015</v>
      </c>
      <c r="E57" s="811">
        <f t="shared" si="4"/>
        <v>9160620</v>
      </c>
      <c r="F57" s="811">
        <f>'7_Local Revenue'!AI57</f>
        <v>14455522</v>
      </c>
      <c r="G57" s="811">
        <f>'7_Local Revenue'!AM57</f>
        <v>826029829</v>
      </c>
      <c r="H57" s="811">
        <f t="shared" si="5"/>
        <v>6204310</v>
      </c>
      <c r="I57" s="811">
        <f>'7_Local Revenue'!AP57</f>
        <v>1318738</v>
      </c>
      <c r="J57" s="813">
        <f t="shared" si="6"/>
        <v>16683668</v>
      </c>
    </row>
    <row r="58" spans="1:10" ht="16.899999999999999" customHeight="1" x14ac:dyDescent="0.2">
      <c r="A58" s="245">
        <v>52</v>
      </c>
      <c r="B58" s="553" t="s">
        <v>57</v>
      </c>
      <c r="C58" s="247">
        <f>'7_Local Revenue'!AE58</f>
        <v>128464639</v>
      </c>
      <c r="D58" s="247">
        <f>'7_Local Revenue'!H58</f>
        <v>1959106854</v>
      </c>
      <c r="E58" s="247">
        <f t="shared" si="4"/>
        <v>29480444</v>
      </c>
      <c r="F58" s="247">
        <f>'7_Local Revenue'!AI58</f>
        <v>96519697</v>
      </c>
      <c r="G58" s="247">
        <f>'7_Local Revenue'!AM58</f>
        <v>4825984850</v>
      </c>
      <c r="H58" s="247">
        <f t="shared" si="5"/>
        <v>36247972</v>
      </c>
      <c r="I58" s="247">
        <f>'7_Local Revenue'!AP58</f>
        <v>1958581</v>
      </c>
      <c r="J58" s="554">
        <f t="shared" si="6"/>
        <v>67686997</v>
      </c>
    </row>
    <row r="59" spans="1:10" ht="16.899999999999999" customHeight="1" x14ac:dyDescent="0.2">
      <c r="A59" s="245">
        <v>53</v>
      </c>
      <c r="B59" s="553" t="s">
        <v>58</v>
      </c>
      <c r="C59" s="247">
        <f>'7_Local Revenue'!AE59</f>
        <v>6862428</v>
      </c>
      <c r="D59" s="247">
        <f>'7_Local Revenue'!H59</f>
        <v>564635317</v>
      </c>
      <c r="E59" s="247">
        <f t="shared" si="4"/>
        <v>8496576</v>
      </c>
      <c r="F59" s="247">
        <f>'7_Local Revenue'!AI59</f>
        <v>44208931</v>
      </c>
      <c r="G59" s="247">
        <f>'7_Local Revenue'!AM59</f>
        <v>2210446550</v>
      </c>
      <c r="H59" s="247">
        <f t="shared" si="5"/>
        <v>16602664</v>
      </c>
      <c r="I59" s="247">
        <f>'7_Local Revenue'!AP59</f>
        <v>216631</v>
      </c>
      <c r="J59" s="554">
        <f t="shared" si="6"/>
        <v>25315871</v>
      </c>
    </row>
    <row r="60" spans="1:10" ht="16.899999999999999" customHeight="1" x14ac:dyDescent="0.2">
      <c r="A60" s="245">
        <v>54</v>
      </c>
      <c r="B60" s="553" t="s">
        <v>59</v>
      </c>
      <c r="C60" s="247">
        <f>'7_Local Revenue'!AE60</f>
        <v>2009149</v>
      </c>
      <c r="D60" s="247">
        <f>'7_Local Revenue'!H60</f>
        <v>55364406</v>
      </c>
      <c r="E60" s="247">
        <f t="shared" si="4"/>
        <v>833118</v>
      </c>
      <c r="F60" s="247">
        <f>'7_Local Revenue'!AI60</f>
        <v>724750</v>
      </c>
      <c r="G60" s="247">
        <f>'7_Local Revenue'!AM60</f>
        <v>48316667</v>
      </c>
      <c r="H60" s="247">
        <f t="shared" si="5"/>
        <v>362906</v>
      </c>
      <c r="I60" s="247">
        <f>'7_Local Revenue'!AP60</f>
        <v>17585</v>
      </c>
      <c r="J60" s="554">
        <f t="shared" si="6"/>
        <v>1213609</v>
      </c>
    </row>
    <row r="61" spans="1:10" ht="16.899999999999999" customHeight="1" x14ac:dyDescent="0.2">
      <c r="A61" s="808">
        <v>55</v>
      </c>
      <c r="B61" s="810" t="s">
        <v>60</v>
      </c>
      <c r="C61" s="812">
        <f>'7_Local Revenue'!AE61</f>
        <v>8520702</v>
      </c>
      <c r="D61" s="812">
        <f>'7_Local Revenue'!H61</f>
        <v>922511933</v>
      </c>
      <c r="E61" s="812">
        <f t="shared" si="4"/>
        <v>13881867</v>
      </c>
      <c r="F61" s="812">
        <f>'7_Local Revenue'!AI61</f>
        <v>53790406</v>
      </c>
      <c r="G61" s="812">
        <f>'7_Local Revenue'!AM61</f>
        <v>2084899457</v>
      </c>
      <c r="H61" s="812">
        <f t="shared" si="5"/>
        <v>15659680</v>
      </c>
      <c r="I61" s="812">
        <f>'7_Local Revenue'!AP61</f>
        <v>347775</v>
      </c>
      <c r="J61" s="814">
        <f t="shared" si="6"/>
        <v>29889322</v>
      </c>
    </row>
    <row r="62" spans="1:10" ht="16.899999999999999" customHeight="1" x14ac:dyDescent="0.2">
      <c r="A62" s="807">
        <v>56</v>
      </c>
      <c r="B62" s="809" t="s">
        <v>61</v>
      </c>
      <c r="C62" s="811">
        <f>'7_Local Revenue'!AE62</f>
        <v>5123324</v>
      </c>
      <c r="D62" s="811">
        <f>'7_Local Revenue'!H62</f>
        <v>154599163</v>
      </c>
      <c r="E62" s="811">
        <f t="shared" si="4"/>
        <v>2326393</v>
      </c>
      <c r="F62" s="811">
        <f>'7_Local Revenue'!AI62</f>
        <v>7348295</v>
      </c>
      <c r="G62" s="811">
        <f>'7_Local Revenue'!AM62</f>
        <v>244943167</v>
      </c>
      <c r="H62" s="811">
        <f t="shared" si="5"/>
        <v>1839768</v>
      </c>
      <c r="I62" s="811">
        <f>'7_Local Revenue'!AP62</f>
        <v>138132</v>
      </c>
      <c r="J62" s="813">
        <f t="shared" si="6"/>
        <v>4304293</v>
      </c>
    </row>
    <row r="63" spans="1:10" ht="16.899999999999999" customHeight="1" x14ac:dyDescent="0.2">
      <c r="A63" s="245">
        <v>57</v>
      </c>
      <c r="B63" s="553" t="s">
        <v>62</v>
      </c>
      <c r="C63" s="247">
        <f>'7_Local Revenue'!AE63</f>
        <v>13044901</v>
      </c>
      <c r="D63" s="247">
        <f>'7_Local Revenue'!H63</f>
        <v>336437750</v>
      </c>
      <c r="E63" s="247">
        <f t="shared" si="4"/>
        <v>5062682</v>
      </c>
      <c r="F63" s="247">
        <f>'7_Local Revenue'!AI63</f>
        <v>11013431</v>
      </c>
      <c r="G63" s="247">
        <f>'7_Local Revenue'!AM63</f>
        <v>734228733</v>
      </c>
      <c r="H63" s="247">
        <f t="shared" si="5"/>
        <v>5514792</v>
      </c>
      <c r="I63" s="247">
        <f>'7_Local Revenue'!AP63</f>
        <v>1419506</v>
      </c>
      <c r="J63" s="554">
        <f t="shared" si="6"/>
        <v>11996980</v>
      </c>
    </row>
    <row r="64" spans="1:10" ht="16.899999999999999" customHeight="1" x14ac:dyDescent="0.2">
      <c r="A64" s="245">
        <v>58</v>
      </c>
      <c r="B64" s="553" t="s">
        <v>63</v>
      </c>
      <c r="C64" s="247">
        <f>'7_Local Revenue'!AE64</f>
        <v>7619363</v>
      </c>
      <c r="D64" s="247">
        <f>'7_Local Revenue'!H64</f>
        <v>141390624</v>
      </c>
      <c r="E64" s="247">
        <f t="shared" si="4"/>
        <v>2127632</v>
      </c>
      <c r="F64" s="247">
        <f>'7_Local Revenue'!AI64</f>
        <v>11458372</v>
      </c>
      <c r="G64" s="247">
        <f>'7_Local Revenue'!AM64</f>
        <v>572918600</v>
      </c>
      <c r="H64" s="247">
        <f t="shared" si="5"/>
        <v>4303192</v>
      </c>
      <c r="I64" s="247">
        <f>'7_Local Revenue'!AP64</f>
        <v>388955</v>
      </c>
      <c r="J64" s="554">
        <f t="shared" si="6"/>
        <v>6819779</v>
      </c>
    </row>
    <row r="65" spans="1:10" ht="16.899999999999999" customHeight="1" x14ac:dyDescent="0.2">
      <c r="A65" s="245">
        <v>59</v>
      </c>
      <c r="B65" s="553" t="s">
        <v>64</v>
      </c>
      <c r="C65" s="247">
        <f>'7_Local Revenue'!AE65</f>
        <v>3223902</v>
      </c>
      <c r="D65" s="247">
        <f>'7_Local Revenue'!H65</f>
        <v>99213007</v>
      </c>
      <c r="E65" s="247">
        <f t="shared" si="4"/>
        <v>1492947</v>
      </c>
      <c r="F65" s="247">
        <f>'7_Local Revenue'!AI65</f>
        <v>4712834</v>
      </c>
      <c r="G65" s="247">
        <f>'7_Local Revenue'!AM65</f>
        <v>235641700</v>
      </c>
      <c r="H65" s="247">
        <f t="shared" si="5"/>
        <v>1769905</v>
      </c>
      <c r="I65" s="247">
        <f>'7_Local Revenue'!AP65</f>
        <v>159647</v>
      </c>
      <c r="J65" s="554">
        <f t="shared" si="6"/>
        <v>3422499</v>
      </c>
    </row>
    <row r="66" spans="1:10" ht="16.899999999999999" customHeight="1" x14ac:dyDescent="0.2">
      <c r="A66" s="808">
        <v>60</v>
      </c>
      <c r="B66" s="810" t="s">
        <v>65</v>
      </c>
      <c r="C66" s="812">
        <f>'7_Local Revenue'!AE66</f>
        <v>11887673</v>
      </c>
      <c r="D66" s="812">
        <f>'7_Local Revenue'!H66</f>
        <v>262753265</v>
      </c>
      <c r="E66" s="812">
        <f t="shared" si="4"/>
        <v>3953885</v>
      </c>
      <c r="F66" s="812">
        <f>'7_Local Revenue'!AI66</f>
        <v>12935132</v>
      </c>
      <c r="G66" s="812">
        <f>'7_Local Revenue'!AM66</f>
        <v>607283192</v>
      </c>
      <c r="H66" s="812">
        <f t="shared" si="5"/>
        <v>4561304</v>
      </c>
      <c r="I66" s="812">
        <f>'7_Local Revenue'!AP66</f>
        <v>286318</v>
      </c>
      <c r="J66" s="814">
        <f t="shared" si="6"/>
        <v>8801507</v>
      </c>
    </row>
    <row r="67" spans="1:10" ht="16.899999999999999" customHeight="1" x14ac:dyDescent="0.2">
      <c r="A67" s="807">
        <v>61</v>
      </c>
      <c r="B67" s="809" t="s">
        <v>66</v>
      </c>
      <c r="C67" s="811">
        <f>'7_Local Revenue'!AE67</f>
        <v>12274340</v>
      </c>
      <c r="D67" s="811">
        <f>'7_Local Revenue'!H67</f>
        <v>392612283</v>
      </c>
      <c r="E67" s="811">
        <f t="shared" si="4"/>
        <v>5907990</v>
      </c>
      <c r="F67" s="811">
        <f>'7_Local Revenue'!AI67</f>
        <v>16385973</v>
      </c>
      <c r="G67" s="811">
        <f>'7_Local Revenue'!AM67</f>
        <v>819298650</v>
      </c>
      <c r="H67" s="811">
        <f t="shared" si="5"/>
        <v>6153752</v>
      </c>
      <c r="I67" s="811">
        <f>'7_Local Revenue'!AP67</f>
        <v>150184</v>
      </c>
      <c r="J67" s="813">
        <f t="shared" si="6"/>
        <v>12211926</v>
      </c>
    </row>
    <row r="68" spans="1:10" ht="16.899999999999999" customHeight="1" x14ac:dyDescent="0.2">
      <c r="A68" s="245">
        <v>62</v>
      </c>
      <c r="B68" s="553" t="s">
        <v>67</v>
      </c>
      <c r="C68" s="247">
        <f>'7_Local Revenue'!AE68</f>
        <v>1596209</v>
      </c>
      <c r="D68" s="247">
        <f>'7_Local Revenue'!H68</f>
        <v>57495052</v>
      </c>
      <c r="E68" s="247">
        <f t="shared" si="4"/>
        <v>865180</v>
      </c>
      <c r="F68" s="247">
        <f>'7_Local Revenue'!AI68</f>
        <v>2553628</v>
      </c>
      <c r="G68" s="247">
        <f>'7_Local Revenue'!AM68</f>
        <v>127681400</v>
      </c>
      <c r="H68" s="247">
        <f t="shared" si="5"/>
        <v>959015</v>
      </c>
      <c r="I68" s="247">
        <f>'7_Local Revenue'!AP68</f>
        <v>93046</v>
      </c>
      <c r="J68" s="554">
        <f t="shared" si="6"/>
        <v>1917241</v>
      </c>
    </row>
    <row r="69" spans="1:10" ht="16.899999999999999" customHeight="1" x14ac:dyDescent="0.2">
      <c r="A69" s="245">
        <v>63</v>
      </c>
      <c r="B69" s="553" t="s">
        <v>68</v>
      </c>
      <c r="C69" s="247">
        <f>'7_Local Revenue'!AE69</f>
        <v>9636544</v>
      </c>
      <c r="D69" s="247">
        <f>'7_Local Revenue'!H69</f>
        <v>284362459</v>
      </c>
      <c r="E69" s="247">
        <f t="shared" si="4"/>
        <v>4279058</v>
      </c>
      <c r="F69" s="247">
        <f>'7_Local Revenue'!AI69</f>
        <v>7548418</v>
      </c>
      <c r="G69" s="247">
        <f>'7_Local Revenue'!AM69</f>
        <v>237520424.99999997</v>
      </c>
      <c r="H69" s="247">
        <f t="shared" si="5"/>
        <v>1784016</v>
      </c>
      <c r="I69" s="247">
        <f>'7_Local Revenue'!AP69</f>
        <v>50337</v>
      </c>
      <c r="J69" s="554">
        <f t="shared" si="6"/>
        <v>6113411</v>
      </c>
    </row>
    <row r="70" spans="1:10" ht="16.899999999999999" customHeight="1" x14ac:dyDescent="0.2">
      <c r="A70" s="245">
        <v>64</v>
      </c>
      <c r="B70" s="553" t="s">
        <v>69</v>
      </c>
      <c r="C70" s="247">
        <f>'7_Local Revenue'!AE70</f>
        <v>2792998</v>
      </c>
      <c r="D70" s="247">
        <f>'7_Local Revenue'!H70</f>
        <v>68531753</v>
      </c>
      <c r="E70" s="247">
        <f t="shared" si="4"/>
        <v>1031259</v>
      </c>
      <c r="F70" s="247">
        <f>'7_Local Revenue'!AI70</f>
        <v>3810857</v>
      </c>
      <c r="G70" s="247">
        <f>'7_Local Revenue'!AM70</f>
        <v>190542850</v>
      </c>
      <c r="H70" s="247">
        <f t="shared" si="5"/>
        <v>1431167</v>
      </c>
      <c r="I70" s="247">
        <f>'7_Local Revenue'!AP70</f>
        <v>224147</v>
      </c>
      <c r="J70" s="554">
        <f t="shared" si="6"/>
        <v>2686573</v>
      </c>
    </row>
    <row r="71" spans="1:10" ht="16.899999999999999" customHeight="1" x14ac:dyDescent="0.2">
      <c r="A71" s="808">
        <v>65</v>
      </c>
      <c r="B71" s="810" t="s">
        <v>70</v>
      </c>
      <c r="C71" s="812">
        <f>'7_Local Revenue'!AE71</f>
        <v>15553551</v>
      </c>
      <c r="D71" s="812">
        <f>'7_Local Revenue'!H71</f>
        <v>372954529</v>
      </c>
      <c r="E71" s="812">
        <f>ROUND(D71*$E$3/1000,0)</f>
        <v>5612182</v>
      </c>
      <c r="F71" s="812">
        <f>'7_Local Revenue'!AI71</f>
        <v>28963595</v>
      </c>
      <c r="G71" s="812">
        <f>'7_Local Revenue'!AM71</f>
        <v>1448179750</v>
      </c>
      <c r="H71" s="812">
        <f>ROUND(G71*$H$3,0)</f>
        <v>10877278</v>
      </c>
      <c r="I71" s="812">
        <f>'7_Local Revenue'!AP71</f>
        <v>375325</v>
      </c>
      <c r="J71" s="814">
        <f>E71+H71+I71</f>
        <v>16864785</v>
      </c>
    </row>
    <row r="72" spans="1:10" ht="16.899999999999999" customHeight="1" x14ac:dyDescent="0.2">
      <c r="A72" s="807">
        <v>66</v>
      </c>
      <c r="B72" s="809" t="s">
        <v>71</v>
      </c>
      <c r="C72" s="811">
        <f>'7_Local Revenue'!AE72</f>
        <v>5152508</v>
      </c>
      <c r="D72" s="811">
        <f>'7_Local Revenue'!H72</f>
        <v>81727960</v>
      </c>
      <c r="E72" s="811">
        <f>ROUND(D72*$E$3/1000,0)</f>
        <v>1229834</v>
      </c>
      <c r="F72" s="811">
        <f>'7_Local Revenue'!AI72</f>
        <v>2691282</v>
      </c>
      <c r="G72" s="811">
        <f>'7_Local Revenue'!AM72</f>
        <v>269128200</v>
      </c>
      <c r="H72" s="811">
        <f>ROUND(G72*$H$3,0)</f>
        <v>2021422</v>
      </c>
      <c r="I72" s="811">
        <f>'7_Local Revenue'!AP72</f>
        <v>196515</v>
      </c>
      <c r="J72" s="813">
        <f>E72+H72+I72</f>
        <v>3447771</v>
      </c>
    </row>
    <row r="73" spans="1:10" ht="16.899999999999999" customHeight="1" x14ac:dyDescent="0.2">
      <c r="A73" s="245">
        <v>67</v>
      </c>
      <c r="B73" s="553" t="s">
        <v>4</v>
      </c>
      <c r="C73" s="247">
        <f>'7_Local Revenue'!AE73</f>
        <v>18754388</v>
      </c>
      <c r="D73" s="247">
        <f>'7_Local Revenue'!H73</f>
        <v>240027255</v>
      </c>
      <c r="E73" s="247">
        <f>ROUND(D73*$E$3/1000,0)</f>
        <v>3611906</v>
      </c>
      <c r="F73" s="247">
        <f>'7_Local Revenue'!AI73</f>
        <v>11677757</v>
      </c>
      <c r="G73" s="247">
        <f>'7_Local Revenue'!AM73</f>
        <v>571664252.5</v>
      </c>
      <c r="H73" s="247">
        <f>ROUND(G73*$H$3,0)</f>
        <v>4293770</v>
      </c>
      <c r="I73" s="247">
        <f>'7_Local Revenue'!AP73</f>
        <v>93608</v>
      </c>
      <c r="J73" s="554">
        <f>E73+H73+I73</f>
        <v>7999284</v>
      </c>
    </row>
    <row r="74" spans="1:10" ht="16.899999999999999" customHeight="1" x14ac:dyDescent="0.2">
      <c r="A74" s="245">
        <v>68</v>
      </c>
      <c r="B74" s="553" t="s">
        <v>3</v>
      </c>
      <c r="C74" s="247">
        <f>'7_Local Revenue'!AE74</f>
        <v>1849109</v>
      </c>
      <c r="D74" s="247">
        <f>'7_Local Revenue'!H74</f>
        <v>43813851</v>
      </c>
      <c r="E74" s="247">
        <f>ROUND(D74*$E$3/1000,0)</f>
        <v>659306</v>
      </c>
      <c r="F74" s="247">
        <f>'7_Local Revenue'!AI74</f>
        <v>3763399</v>
      </c>
      <c r="G74" s="247">
        <f>'7_Local Revenue'!AM74</f>
        <v>188169950</v>
      </c>
      <c r="H74" s="247">
        <f>ROUND(G74*$H$3,0)</f>
        <v>1413344</v>
      </c>
      <c r="I74" s="247">
        <f>'7_Local Revenue'!AP74</f>
        <v>42389</v>
      </c>
      <c r="J74" s="554">
        <f>E74+H74+I74</f>
        <v>2115039</v>
      </c>
    </row>
    <row r="75" spans="1:10" ht="16.899999999999999" customHeight="1" x14ac:dyDescent="0.2">
      <c r="A75" s="808">
        <v>69</v>
      </c>
      <c r="B75" s="810" t="s">
        <v>93</v>
      </c>
      <c r="C75" s="812">
        <f>'7_Local Revenue'!AE75</f>
        <v>6960399</v>
      </c>
      <c r="D75" s="812">
        <f>'7_Local Revenue'!H75</f>
        <v>122702740</v>
      </c>
      <c r="E75" s="812">
        <f>ROUND(D75*$E$3/1000,0)</f>
        <v>1846419</v>
      </c>
      <c r="F75" s="812">
        <f>'7_Local Revenue'!AI75</f>
        <v>11431237</v>
      </c>
      <c r="G75" s="812">
        <f>'7_Local Revenue'!AM75</f>
        <v>392671317.99999994</v>
      </c>
      <c r="H75" s="812">
        <f>ROUND(G75*$H$3,0)</f>
        <v>2949354</v>
      </c>
      <c r="I75" s="812">
        <f>'7_Local Revenue'!AP75</f>
        <v>1375</v>
      </c>
      <c r="J75" s="814">
        <f>E75+H75+I75</f>
        <v>4797148</v>
      </c>
    </row>
    <row r="76" spans="1:10" s="209" customFormat="1" ht="16.899999999999999" customHeight="1" thickBot="1" x14ac:dyDescent="0.25">
      <c r="A76" s="815"/>
      <c r="B76" s="432" t="s">
        <v>6</v>
      </c>
      <c r="C76" s="216">
        <f t="shared" ref="C76:J76" si="7">SUM(C7:C75)</f>
        <v>1649101197</v>
      </c>
      <c r="D76" s="216">
        <f t="shared" si="7"/>
        <v>40534592667.900002</v>
      </c>
      <c r="E76" s="216">
        <f t="shared" si="7"/>
        <v>609960500</v>
      </c>
      <c r="F76" s="216">
        <f t="shared" si="7"/>
        <v>1917011136</v>
      </c>
      <c r="G76" s="216">
        <f t="shared" si="7"/>
        <v>93629413134.850006</v>
      </c>
      <c r="H76" s="216">
        <f t="shared" si="7"/>
        <v>703250523</v>
      </c>
      <c r="I76" s="216">
        <f t="shared" si="7"/>
        <v>34730939</v>
      </c>
      <c r="J76" s="816">
        <f t="shared" si="7"/>
        <v>1347941962</v>
      </c>
    </row>
    <row r="77" spans="1:10" ht="13.5" thickTop="1" x14ac:dyDescent="0.2"/>
    <row r="78" spans="1:10" ht="15" hidden="1" customHeight="1" x14ac:dyDescent="0.2">
      <c r="A78" s="107"/>
      <c r="B78" s="107"/>
      <c r="C78" s="918" t="s">
        <v>803</v>
      </c>
      <c r="D78" s="919"/>
      <c r="E78" s="920">
        <f>'7_Local Revenue'!AD76</f>
        <v>40.67</v>
      </c>
      <c r="F78" s="918" t="s">
        <v>802</v>
      </c>
      <c r="G78" s="921"/>
      <c r="H78" s="922">
        <f>'7_Local Revenue'!AF76</f>
        <v>2.0299999999999999E-2</v>
      </c>
      <c r="I78" s="555">
        <f>'3_Levels 1&amp;2'!V76</f>
        <v>0.65</v>
      </c>
      <c r="J78" s="555">
        <v>0.37</v>
      </c>
    </row>
  </sheetData>
  <sheetProtection formatCells="0" formatColumns="0" formatRows="0" sort="0"/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1"/>
  <headerFooter alignWithMargins="0">
    <oddHeader>&amp;L&amp;"Arial,Bold"&amp;18&amp;K000000Table 6: FY2018-19 Budget Letter 
Local Deduction Calculation</oddHeader>
    <oddFooter>&amp;R&amp;12&amp;P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R78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8.85546875" defaultRowHeight="12.75" x14ac:dyDescent="0.2"/>
  <cols>
    <col min="1" max="1" width="3" style="110" bestFit="1" customWidth="1"/>
    <col min="2" max="2" width="17.5703125" style="110" bestFit="1" customWidth="1"/>
    <col min="3" max="3" width="16" style="110" customWidth="1"/>
    <col min="4" max="4" width="15.85546875" style="110" customWidth="1"/>
    <col min="5" max="6" width="16.28515625" style="110" bestFit="1" customWidth="1"/>
    <col min="7" max="7" width="9.5703125" style="110" customWidth="1"/>
    <col min="8" max="8" width="16.28515625" style="110" customWidth="1"/>
    <col min="9" max="9" width="9.5703125" style="110" customWidth="1"/>
    <col min="10" max="10" width="14.7109375" style="110" customWidth="1"/>
    <col min="11" max="11" width="9.5703125" style="110" customWidth="1"/>
    <col min="12" max="12" width="16.5703125" style="110" customWidth="1"/>
    <col min="13" max="15" width="9.5703125" style="110" customWidth="1"/>
    <col min="16" max="16" width="14.42578125" style="110" customWidth="1"/>
    <col min="17" max="17" width="16.7109375" style="110" customWidth="1"/>
    <col min="18" max="18" width="9.5703125" style="110" customWidth="1"/>
    <col min="19" max="19" width="15.42578125" style="110" customWidth="1"/>
    <col min="20" max="22" width="9.5703125" style="110" customWidth="1"/>
    <col min="23" max="24" width="13.85546875" style="110" customWidth="1"/>
    <col min="25" max="25" width="12.5703125" style="110" customWidth="1"/>
    <col min="26" max="26" width="15.5703125" style="110" bestFit="1" customWidth="1"/>
    <col min="27" max="27" width="13.7109375" style="110" bestFit="1" customWidth="1"/>
    <col min="28" max="28" width="9.85546875" style="110" customWidth="1"/>
    <col min="29" max="29" width="10.5703125" style="110" customWidth="1"/>
    <col min="30" max="30" width="9.85546875" style="110" customWidth="1"/>
    <col min="31" max="31" width="15.5703125" style="110" bestFit="1" customWidth="1"/>
    <col min="32" max="32" width="12.7109375" style="110" customWidth="1"/>
    <col min="33" max="34" width="16.28515625" style="110" customWidth="1"/>
    <col min="35" max="35" width="17.28515625" style="110" customWidth="1"/>
    <col min="36" max="37" width="18.5703125" style="110" customWidth="1"/>
    <col min="38" max="38" width="12.28515625" style="110" customWidth="1"/>
    <col min="39" max="39" width="18.5703125" style="110" customWidth="1"/>
    <col min="40" max="41" width="9.5703125" style="110" customWidth="1"/>
    <col min="42" max="42" width="20.85546875" style="110" customWidth="1"/>
    <col min="43" max="43" width="20.5703125" style="110" customWidth="1"/>
    <col min="44" max="44" width="12.28515625" style="110" customWidth="1"/>
    <col min="45" max="16384" width="8.85546875" style="110"/>
  </cols>
  <sheetData>
    <row r="1" spans="1:44" s="796" customFormat="1" ht="29.25" customHeight="1" x14ac:dyDescent="0.2">
      <c r="A1" s="1653" t="s">
        <v>1</v>
      </c>
      <c r="B1" s="1654"/>
      <c r="C1" s="1811" t="s">
        <v>1193</v>
      </c>
      <c r="D1" s="1812"/>
      <c r="E1" s="1813"/>
      <c r="F1" s="1813"/>
      <c r="G1" s="1813"/>
      <c r="H1" s="1814"/>
      <c r="I1" s="1808" t="s">
        <v>476</v>
      </c>
      <c r="J1" s="1809"/>
      <c r="K1" s="1806" t="s">
        <v>477</v>
      </c>
      <c r="L1" s="1807"/>
      <c r="M1" s="1807"/>
      <c r="N1" s="1807"/>
      <c r="O1" s="1807"/>
      <c r="P1" s="1810"/>
      <c r="Q1" s="1799" t="s">
        <v>744</v>
      </c>
      <c r="R1" s="1806" t="s">
        <v>480</v>
      </c>
      <c r="S1" s="1807"/>
      <c r="T1" s="1807"/>
      <c r="U1" s="1807"/>
      <c r="V1" s="1807"/>
      <c r="W1" s="1810"/>
      <c r="X1" s="1799" t="s">
        <v>745</v>
      </c>
      <c r="Y1" s="1806" t="s">
        <v>482</v>
      </c>
      <c r="Z1" s="1807"/>
      <c r="AA1" s="1807"/>
      <c r="AB1" s="1807"/>
      <c r="AC1" s="1807"/>
      <c r="AD1" s="1807"/>
      <c r="AE1" s="1799" t="s">
        <v>1194</v>
      </c>
      <c r="AF1" s="1806" t="s">
        <v>483</v>
      </c>
      <c r="AG1" s="1807"/>
      <c r="AH1" s="1807"/>
      <c r="AI1" s="1799" t="s">
        <v>1195</v>
      </c>
      <c r="AJ1" s="1806" t="s">
        <v>481</v>
      </c>
      <c r="AK1" s="1807"/>
      <c r="AL1" s="1807"/>
      <c r="AM1" s="1807"/>
      <c r="AN1" s="1807"/>
      <c r="AO1" s="1810"/>
      <c r="AP1" s="1803" t="s">
        <v>1638</v>
      </c>
      <c r="AQ1" s="1796" t="s">
        <v>1512</v>
      </c>
      <c r="AR1" s="1793" t="s">
        <v>100</v>
      </c>
    </row>
    <row r="2" spans="1:44" s="209" customFormat="1" ht="76.5" customHeight="1" x14ac:dyDescent="0.2">
      <c r="A2" s="1641"/>
      <c r="B2" s="1642"/>
      <c r="C2" s="1792" t="s">
        <v>1196</v>
      </c>
      <c r="D2" s="1792" t="s">
        <v>1197</v>
      </c>
      <c r="E2" s="1657" t="s">
        <v>1198</v>
      </c>
      <c r="F2" s="1792" t="s">
        <v>1200</v>
      </c>
      <c r="G2" s="1792" t="s">
        <v>737</v>
      </c>
      <c r="H2" s="788" t="s">
        <v>1199</v>
      </c>
      <c r="I2" s="1792" t="s">
        <v>739</v>
      </c>
      <c r="J2" s="1792" t="s">
        <v>738</v>
      </c>
      <c r="K2" s="1792" t="s">
        <v>739</v>
      </c>
      <c r="L2" s="1792" t="s">
        <v>738</v>
      </c>
      <c r="M2" s="1792" t="s">
        <v>740</v>
      </c>
      <c r="N2" s="1792" t="s">
        <v>741</v>
      </c>
      <c r="O2" s="1792" t="s">
        <v>742</v>
      </c>
      <c r="P2" s="1792" t="s">
        <v>743</v>
      </c>
      <c r="Q2" s="1800" t="s">
        <v>478</v>
      </c>
      <c r="R2" s="1792" t="s">
        <v>739</v>
      </c>
      <c r="S2" s="1792" t="s">
        <v>738</v>
      </c>
      <c r="T2" s="1792" t="s">
        <v>479</v>
      </c>
      <c r="U2" s="1792" t="s">
        <v>741</v>
      </c>
      <c r="V2" s="1792" t="s">
        <v>742</v>
      </c>
      <c r="W2" s="1792" t="s">
        <v>743</v>
      </c>
      <c r="X2" s="1800" t="s">
        <v>478</v>
      </c>
      <c r="Y2" s="1792" t="s">
        <v>746</v>
      </c>
      <c r="Z2" s="1792" t="s">
        <v>757</v>
      </c>
      <c r="AA2" s="1792" t="s">
        <v>758</v>
      </c>
      <c r="AB2" s="1792" t="s">
        <v>747</v>
      </c>
      <c r="AC2" s="1792" t="s">
        <v>748</v>
      </c>
      <c r="AD2" s="1792" t="s">
        <v>749</v>
      </c>
      <c r="AE2" s="1800" t="s">
        <v>478</v>
      </c>
      <c r="AF2" s="1802" t="s">
        <v>750</v>
      </c>
      <c r="AG2" s="1802" t="s">
        <v>755</v>
      </c>
      <c r="AH2" s="1802" t="s">
        <v>751</v>
      </c>
      <c r="AI2" s="1800" t="s">
        <v>478</v>
      </c>
      <c r="AJ2" s="1802" t="s">
        <v>1201</v>
      </c>
      <c r="AK2" s="1802" t="s">
        <v>1202</v>
      </c>
      <c r="AL2" s="1802" t="s">
        <v>754</v>
      </c>
      <c r="AM2" s="325" t="s">
        <v>752</v>
      </c>
      <c r="AN2" s="1802" t="s">
        <v>756</v>
      </c>
      <c r="AO2" s="1802" t="s">
        <v>753</v>
      </c>
      <c r="AP2" s="1804"/>
      <c r="AQ2" s="1797"/>
      <c r="AR2" s="1794"/>
    </row>
    <row r="3" spans="1:44" s="209" customFormat="1" ht="16.149999999999999" customHeight="1" x14ac:dyDescent="0.2">
      <c r="A3" s="1655"/>
      <c r="B3" s="1656"/>
      <c r="C3" s="1792"/>
      <c r="D3" s="1792"/>
      <c r="E3" s="1658"/>
      <c r="F3" s="1792"/>
      <c r="G3" s="1792"/>
      <c r="H3" s="109">
        <v>0.1</v>
      </c>
      <c r="I3" s="1792"/>
      <c r="J3" s="1792"/>
      <c r="K3" s="1792"/>
      <c r="L3" s="1792"/>
      <c r="M3" s="1792"/>
      <c r="N3" s="1792"/>
      <c r="O3" s="1792"/>
      <c r="P3" s="1792"/>
      <c r="Q3" s="1801"/>
      <c r="R3" s="1792"/>
      <c r="S3" s="1792"/>
      <c r="T3" s="1792"/>
      <c r="U3" s="1792"/>
      <c r="V3" s="1792"/>
      <c r="W3" s="1792"/>
      <c r="X3" s="1801"/>
      <c r="Y3" s="1792"/>
      <c r="Z3" s="1792"/>
      <c r="AA3" s="1792"/>
      <c r="AB3" s="1792"/>
      <c r="AC3" s="1792"/>
      <c r="AD3" s="1792"/>
      <c r="AE3" s="1801"/>
      <c r="AF3" s="1802"/>
      <c r="AG3" s="1802"/>
      <c r="AH3" s="1802"/>
      <c r="AI3" s="1801"/>
      <c r="AJ3" s="1802"/>
      <c r="AK3" s="1802"/>
      <c r="AL3" s="1802"/>
      <c r="AM3" s="109">
        <v>0.15</v>
      </c>
      <c r="AN3" s="1802"/>
      <c r="AO3" s="1802"/>
      <c r="AP3" s="1805"/>
      <c r="AQ3" s="1798"/>
      <c r="AR3" s="1795"/>
    </row>
    <row r="4" spans="1:44" x14ac:dyDescent="0.2">
      <c r="A4" s="797"/>
      <c r="B4" s="797"/>
      <c r="C4" s="798">
        <v>1</v>
      </c>
      <c r="D4" s="799">
        <f>C4+1</f>
        <v>2</v>
      </c>
      <c r="E4" s="799">
        <v>3</v>
      </c>
      <c r="F4" s="800" t="s">
        <v>94</v>
      </c>
      <c r="G4" s="800" t="s">
        <v>95</v>
      </c>
      <c r="H4" s="800" t="s">
        <v>96</v>
      </c>
      <c r="I4" s="799">
        <f>E4+1</f>
        <v>4</v>
      </c>
      <c r="J4" s="799">
        <f t="shared" ref="J4:AR4" si="0">I4+1</f>
        <v>5</v>
      </c>
      <c r="K4" s="799">
        <f t="shared" si="0"/>
        <v>6</v>
      </c>
      <c r="L4" s="799">
        <f t="shared" si="0"/>
        <v>7</v>
      </c>
      <c r="M4" s="799">
        <f t="shared" si="0"/>
        <v>8</v>
      </c>
      <c r="N4" s="799">
        <f t="shared" si="0"/>
        <v>9</v>
      </c>
      <c r="O4" s="799">
        <f t="shared" si="0"/>
        <v>10</v>
      </c>
      <c r="P4" s="799">
        <f t="shared" si="0"/>
        <v>11</v>
      </c>
      <c r="Q4" s="799">
        <f t="shared" si="0"/>
        <v>12</v>
      </c>
      <c r="R4" s="799">
        <f t="shared" si="0"/>
        <v>13</v>
      </c>
      <c r="S4" s="799">
        <f t="shared" si="0"/>
        <v>14</v>
      </c>
      <c r="T4" s="799">
        <f t="shared" si="0"/>
        <v>15</v>
      </c>
      <c r="U4" s="799">
        <f t="shared" si="0"/>
        <v>16</v>
      </c>
      <c r="V4" s="799">
        <f t="shared" si="0"/>
        <v>17</v>
      </c>
      <c r="W4" s="799">
        <f t="shared" si="0"/>
        <v>18</v>
      </c>
      <c r="X4" s="799">
        <f t="shared" si="0"/>
        <v>19</v>
      </c>
      <c r="Y4" s="799">
        <f t="shared" si="0"/>
        <v>20</v>
      </c>
      <c r="Z4" s="799">
        <f t="shared" si="0"/>
        <v>21</v>
      </c>
      <c r="AA4" s="799">
        <f t="shared" si="0"/>
        <v>22</v>
      </c>
      <c r="AB4" s="799">
        <f t="shared" si="0"/>
        <v>23</v>
      </c>
      <c r="AC4" s="799">
        <f t="shared" si="0"/>
        <v>24</v>
      </c>
      <c r="AD4" s="799">
        <f t="shared" si="0"/>
        <v>25</v>
      </c>
      <c r="AE4" s="799">
        <f t="shared" si="0"/>
        <v>26</v>
      </c>
      <c r="AF4" s="799">
        <f t="shared" si="0"/>
        <v>27</v>
      </c>
      <c r="AG4" s="799">
        <f t="shared" si="0"/>
        <v>28</v>
      </c>
      <c r="AH4" s="799">
        <f t="shared" si="0"/>
        <v>29</v>
      </c>
      <c r="AI4" s="799">
        <f t="shared" si="0"/>
        <v>30</v>
      </c>
      <c r="AJ4" s="799">
        <f t="shared" si="0"/>
        <v>31</v>
      </c>
      <c r="AK4" s="799">
        <f t="shared" si="0"/>
        <v>32</v>
      </c>
      <c r="AL4" s="799">
        <f t="shared" si="0"/>
        <v>33</v>
      </c>
      <c r="AM4" s="799">
        <f t="shared" si="0"/>
        <v>34</v>
      </c>
      <c r="AN4" s="799">
        <f t="shared" si="0"/>
        <v>35</v>
      </c>
      <c r="AO4" s="799">
        <f t="shared" si="0"/>
        <v>36</v>
      </c>
      <c r="AP4" s="799">
        <f t="shared" si="0"/>
        <v>37</v>
      </c>
      <c r="AQ4" s="799">
        <f t="shared" si="0"/>
        <v>38</v>
      </c>
      <c r="AR4" s="799">
        <f t="shared" si="0"/>
        <v>39</v>
      </c>
    </row>
    <row r="5" spans="1:44" s="802" customFormat="1" ht="33.75" x14ac:dyDescent="0.2">
      <c r="A5" s="1289"/>
      <c r="B5" s="1289"/>
      <c r="C5" s="1290" t="s">
        <v>1503</v>
      </c>
      <c r="D5" s="1290" t="s">
        <v>807</v>
      </c>
      <c r="E5" s="1291" t="s">
        <v>808</v>
      </c>
      <c r="F5" s="1292" t="s">
        <v>809</v>
      </c>
      <c r="G5" s="1292" t="s">
        <v>1504</v>
      </c>
      <c r="H5" s="1292" t="s">
        <v>1510</v>
      </c>
      <c r="I5" s="1291" t="s">
        <v>810</v>
      </c>
      <c r="J5" s="1291" t="s">
        <v>811</v>
      </c>
      <c r="K5" s="1291" t="s">
        <v>812</v>
      </c>
      <c r="L5" s="1291" t="s">
        <v>813</v>
      </c>
      <c r="M5" s="1291" t="s">
        <v>814</v>
      </c>
      <c r="N5" s="1291" t="s">
        <v>815</v>
      </c>
      <c r="O5" s="1291" t="s">
        <v>816</v>
      </c>
      <c r="P5" s="1291" t="s">
        <v>817</v>
      </c>
      <c r="Q5" s="1291" t="s">
        <v>818</v>
      </c>
      <c r="R5" s="1291" t="s">
        <v>819</v>
      </c>
      <c r="S5" s="1291" t="s">
        <v>820</v>
      </c>
      <c r="T5" s="1291" t="s">
        <v>821</v>
      </c>
      <c r="U5" s="1291" t="s">
        <v>822</v>
      </c>
      <c r="V5" s="1291" t="s">
        <v>823</v>
      </c>
      <c r="W5" s="1291" t="s">
        <v>824</v>
      </c>
      <c r="X5" s="1291" t="s">
        <v>825</v>
      </c>
      <c r="Y5" s="1291" t="s">
        <v>826</v>
      </c>
      <c r="Z5" s="1291" t="s">
        <v>827</v>
      </c>
      <c r="AA5" s="1291" t="s">
        <v>828</v>
      </c>
      <c r="AB5" s="1291" t="s">
        <v>1514</v>
      </c>
      <c r="AC5" s="1291" t="s">
        <v>1515</v>
      </c>
      <c r="AD5" s="1291" t="s">
        <v>1516</v>
      </c>
      <c r="AE5" s="1291" t="s">
        <v>829</v>
      </c>
      <c r="AF5" s="1291" t="s">
        <v>830</v>
      </c>
      <c r="AG5" s="1291" t="s">
        <v>831</v>
      </c>
      <c r="AH5" s="1291" t="s">
        <v>832</v>
      </c>
      <c r="AI5" s="1291" t="s">
        <v>833</v>
      </c>
      <c r="AJ5" s="1292" t="s">
        <v>834</v>
      </c>
      <c r="AK5" s="1291" t="s">
        <v>1505</v>
      </c>
      <c r="AL5" s="1292" t="s">
        <v>1506</v>
      </c>
      <c r="AM5" s="1292" t="s">
        <v>1511</v>
      </c>
      <c r="AN5" s="1291" t="s">
        <v>1507</v>
      </c>
      <c r="AO5" s="1291" t="s">
        <v>1508</v>
      </c>
      <c r="AP5" s="1291" t="s">
        <v>835</v>
      </c>
      <c r="AQ5" s="1291" t="s">
        <v>836</v>
      </c>
      <c r="AR5" s="1291" t="s">
        <v>1509</v>
      </c>
    </row>
    <row r="6" spans="1:44" s="1105" customFormat="1" ht="33.75" hidden="1" x14ac:dyDescent="0.2">
      <c r="A6" s="1289"/>
      <c r="B6" s="1289"/>
      <c r="C6" s="1290" t="s">
        <v>837</v>
      </c>
      <c r="D6" s="1290" t="s">
        <v>837</v>
      </c>
      <c r="E6" s="1291" t="s">
        <v>806</v>
      </c>
      <c r="F6" s="1292" t="s">
        <v>838</v>
      </c>
      <c r="G6" s="1292" t="s">
        <v>806</v>
      </c>
      <c r="H6" s="1292" t="s">
        <v>806</v>
      </c>
      <c r="I6" s="1291" t="s">
        <v>839</v>
      </c>
      <c r="J6" s="1291" t="s">
        <v>839</v>
      </c>
      <c r="K6" s="1291" t="s">
        <v>839</v>
      </c>
      <c r="L6" s="1291" t="s">
        <v>839</v>
      </c>
      <c r="M6" s="1291" t="s">
        <v>839</v>
      </c>
      <c r="N6" s="1291" t="s">
        <v>839</v>
      </c>
      <c r="O6" s="1291" t="s">
        <v>839</v>
      </c>
      <c r="P6" s="1291" t="s">
        <v>839</v>
      </c>
      <c r="Q6" s="1291" t="s">
        <v>806</v>
      </c>
      <c r="R6" s="1291" t="s">
        <v>839</v>
      </c>
      <c r="S6" s="1291" t="s">
        <v>839</v>
      </c>
      <c r="T6" s="1291" t="s">
        <v>839</v>
      </c>
      <c r="U6" s="1291" t="s">
        <v>839</v>
      </c>
      <c r="V6" s="1291" t="s">
        <v>839</v>
      </c>
      <c r="W6" s="1291" t="s">
        <v>839</v>
      </c>
      <c r="X6" s="1291" t="s">
        <v>806</v>
      </c>
      <c r="Y6" s="1291" t="s">
        <v>806</v>
      </c>
      <c r="Z6" s="1291" t="s">
        <v>806</v>
      </c>
      <c r="AA6" s="1291" t="s">
        <v>806</v>
      </c>
      <c r="AB6" s="1291" t="s">
        <v>806</v>
      </c>
      <c r="AC6" s="1291" t="s">
        <v>806</v>
      </c>
      <c r="AD6" s="1291" t="s">
        <v>806</v>
      </c>
      <c r="AE6" s="1291" t="s">
        <v>806</v>
      </c>
      <c r="AF6" s="1291" t="s">
        <v>839</v>
      </c>
      <c r="AG6" s="1291" t="s">
        <v>839</v>
      </c>
      <c r="AH6" s="1291" t="s">
        <v>839</v>
      </c>
      <c r="AI6" s="1291" t="s">
        <v>806</v>
      </c>
      <c r="AJ6" s="1292" t="s">
        <v>838</v>
      </c>
      <c r="AK6" s="1291" t="s">
        <v>806</v>
      </c>
      <c r="AL6" s="1291" t="s">
        <v>806</v>
      </c>
      <c r="AM6" s="1291" t="s">
        <v>806</v>
      </c>
      <c r="AN6" s="1291" t="s">
        <v>806</v>
      </c>
      <c r="AO6" s="1291" t="s">
        <v>806</v>
      </c>
      <c r="AP6" s="1291" t="s">
        <v>839</v>
      </c>
      <c r="AQ6" s="1291" t="s">
        <v>806</v>
      </c>
      <c r="AR6" s="1291" t="s">
        <v>806</v>
      </c>
    </row>
    <row r="7" spans="1:44" ht="15" customHeight="1" x14ac:dyDescent="0.2">
      <c r="A7" s="245">
        <v>1</v>
      </c>
      <c r="B7" s="246" t="s">
        <v>7</v>
      </c>
      <c r="C7" s="255">
        <v>469478958</v>
      </c>
      <c r="D7" s="255">
        <v>87225543</v>
      </c>
      <c r="E7" s="255">
        <f>C7-D7</f>
        <v>382253415</v>
      </c>
      <c r="F7" s="255">
        <v>385019569</v>
      </c>
      <c r="G7" s="248">
        <f>(E7-F7)/F7</f>
        <v>-7.1844504090647927E-3</v>
      </c>
      <c r="H7" s="249">
        <f t="shared" ref="H7:H38" si="1">IF((E7-F7)/F7&gt;$H$3,F7*(1+$H$3),E7)</f>
        <v>382253415</v>
      </c>
      <c r="I7" s="250">
        <v>5.23</v>
      </c>
      <c r="J7" s="251">
        <v>1985423</v>
      </c>
      <c r="K7" s="250">
        <v>20.38</v>
      </c>
      <c r="L7" s="251">
        <v>7520831</v>
      </c>
      <c r="M7" s="252">
        <v>10</v>
      </c>
      <c r="N7" s="252">
        <v>13.44</v>
      </c>
      <c r="O7" s="252">
        <v>3</v>
      </c>
      <c r="P7" s="251">
        <v>1964440</v>
      </c>
      <c r="Q7" s="255">
        <f>J7+L7+P7</f>
        <v>11470694</v>
      </c>
      <c r="R7" s="253">
        <v>0</v>
      </c>
      <c r="S7" s="251">
        <v>0</v>
      </c>
      <c r="T7" s="252">
        <v>0</v>
      </c>
      <c r="U7" s="252">
        <v>0</v>
      </c>
      <c r="V7" s="252">
        <v>0</v>
      </c>
      <c r="W7" s="251">
        <v>0</v>
      </c>
      <c r="X7" s="255">
        <f>S7+W7</f>
        <v>0</v>
      </c>
      <c r="Y7" s="1509">
        <f>I7+K7+R7</f>
        <v>25.61</v>
      </c>
      <c r="Z7" s="255">
        <f>J7+L7+S7</f>
        <v>9506254</v>
      </c>
      <c r="AA7" s="255">
        <f>P7+W7</f>
        <v>1964440</v>
      </c>
      <c r="AB7" s="1510">
        <f t="shared" ref="AB7:AB38" si="2">ROUND((X7/E7)*1000,2)</f>
        <v>0</v>
      </c>
      <c r="AC7" s="1511">
        <f t="shared" ref="AC7:AC38" si="3">ROUND((Q7/E7)*1000,2)</f>
        <v>30.01</v>
      </c>
      <c r="AD7" s="254">
        <f t="shared" ref="AD7:AD38" si="4">ROUND((AE7/E7)*1000,2)</f>
        <v>30.01</v>
      </c>
      <c r="AE7" s="255">
        <f>X7+Q7</f>
        <v>11470694</v>
      </c>
      <c r="AF7" s="256">
        <v>1.4999999999999999E-2</v>
      </c>
      <c r="AG7" s="257">
        <v>11996141</v>
      </c>
      <c r="AH7" s="257">
        <v>0</v>
      </c>
      <c r="AI7" s="258">
        <f>AG7+AH7</f>
        <v>11996141</v>
      </c>
      <c r="AJ7" s="255">
        <v>778600533</v>
      </c>
      <c r="AK7" s="255">
        <f t="shared" ref="AK7:AK17" si="5">ROUND(AI7/AF7,0)</f>
        <v>799742733</v>
      </c>
      <c r="AL7" s="256">
        <f>(AK7-AJ7)/AJ7</f>
        <v>2.715410419581616E-2</v>
      </c>
      <c r="AM7" s="255">
        <f>IF((AK7-AJ7)/AJ7&gt;$AM$3,AJ7*(1+$AM$3),AK7)</f>
        <v>799742733</v>
      </c>
      <c r="AN7" s="248">
        <f t="shared" ref="AN7:AN38" si="6">AG7/AK7</f>
        <v>1.5000000006252011E-2</v>
      </c>
      <c r="AO7" s="248">
        <f t="shared" ref="AO7:AO38" si="7">AH7/AK7</f>
        <v>0</v>
      </c>
      <c r="AP7" s="255">
        <v>473412</v>
      </c>
      <c r="AQ7" s="255">
        <f t="shared" ref="AQ7:AQ38" si="8">AP7+AE7+AI7</f>
        <v>23940247</v>
      </c>
      <c r="AR7" s="255">
        <f>ROUND(AQ7/'3_Levels 1&amp;2'!C7,2)</f>
        <v>2517.11</v>
      </c>
    </row>
    <row r="8" spans="1:44" ht="15" customHeight="1" x14ac:dyDescent="0.2">
      <c r="A8" s="245">
        <v>2</v>
      </c>
      <c r="B8" s="246" t="s">
        <v>8</v>
      </c>
      <c r="C8" s="255">
        <v>121102820</v>
      </c>
      <c r="D8" s="255">
        <v>27840517</v>
      </c>
      <c r="E8" s="255">
        <f t="shared" ref="E8:E71" si="9">C8-D8</f>
        <v>93262303</v>
      </c>
      <c r="F8" s="255">
        <v>92829594</v>
      </c>
      <c r="G8" s="248">
        <f t="shared" ref="G8:G71" si="10">(E8-F8)/F8</f>
        <v>4.6613259991204964E-3</v>
      </c>
      <c r="H8" s="249">
        <f t="shared" si="1"/>
        <v>93262303</v>
      </c>
      <c r="I8" s="250">
        <v>4.28</v>
      </c>
      <c r="J8" s="251">
        <v>385611</v>
      </c>
      <c r="K8" s="250">
        <v>5.15</v>
      </c>
      <c r="L8" s="251">
        <v>463994</v>
      </c>
      <c r="M8" s="252">
        <v>12.89</v>
      </c>
      <c r="N8" s="252">
        <v>89.88</v>
      </c>
      <c r="O8" s="252">
        <v>6</v>
      </c>
      <c r="P8" s="251">
        <v>1842244</v>
      </c>
      <c r="Q8" s="255">
        <f t="shared" ref="Q8:Q71" si="11">J8+L8+P8</f>
        <v>2691849</v>
      </c>
      <c r="R8" s="252">
        <v>0</v>
      </c>
      <c r="S8" s="251">
        <v>0</v>
      </c>
      <c r="T8" s="252">
        <v>18.25</v>
      </c>
      <c r="U8" s="252">
        <v>28</v>
      </c>
      <c r="V8" s="252">
        <v>5</v>
      </c>
      <c r="W8" s="251">
        <v>1622057</v>
      </c>
      <c r="X8" s="255">
        <f t="shared" ref="X8:X71" si="12">S8+W8</f>
        <v>1622057</v>
      </c>
      <c r="Y8" s="1509">
        <f t="shared" ref="Y8:Y71" si="13">I8+K8+R8</f>
        <v>9.43</v>
      </c>
      <c r="Z8" s="255">
        <f t="shared" ref="Z8:Z71" si="14">J8+L8+S8</f>
        <v>849605</v>
      </c>
      <c r="AA8" s="255">
        <f t="shared" ref="AA8:AA71" si="15">P8+W8</f>
        <v>3464301</v>
      </c>
      <c r="AB8" s="1510">
        <f t="shared" si="2"/>
        <v>17.39</v>
      </c>
      <c r="AC8" s="1511">
        <f t="shared" si="3"/>
        <v>28.86</v>
      </c>
      <c r="AD8" s="254">
        <f t="shared" si="4"/>
        <v>46.26</v>
      </c>
      <c r="AE8" s="255">
        <f t="shared" ref="AE8:AE71" si="16">X8+Q8</f>
        <v>4313906</v>
      </c>
      <c r="AF8" s="256">
        <v>0.03</v>
      </c>
      <c r="AG8" s="257">
        <v>7610715</v>
      </c>
      <c r="AH8" s="257">
        <v>0</v>
      </c>
      <c r="AI8" s="258">
        <f t="shared" ref="AI8:AI71" si="17">AG8+AH8</f>
        <v>7610715</v>
      </c>
      <c r="AJ8" s="255">
        <v>258320833</v>
      </c>
      <c r="AK8" s="255">
        <f t="shared" si="5"/>
        <v>253690500</v>
      </c>
      <c r="AL8" s="256">
        <f t="shared" ref="AL8:AL71" si="18">(AK8-AJ8)/AJ8</f>
        <v>-1.7924737026533202E-2</v>
      </c>
      <c r="AM8" s="255">
        <f t="shared" ref="AM8:AM71" si="19">IF((AK8-AJ8)/AJ8&gt;$AM$3,AJ8*(1+$AM$3),AK8)</f>
        <v>253690500</v>
      </c>
      <c r="AN8" s="248">
        <f t="shared" si="6"/>
        <v>0.03</v>
      </c>
      <c r="AO8" s="248">
        <f t="shared" si="7"/>
        <v>0</v>
      </c>
      <c r="AP8" s="255">
        <v>89462</v>
      </c>
      <c r="AQ8" s="255">
        <f t="shared" si="8"/>
        <v>12014083</v>
      </c>
      <c r="AR8" s="255">
        <f>ROUND(AQ8/'3_Levels 1&amp;2'!C8,2)</f>
        <v>2956.22</v>
      </c>
    </row>
    <row r="9" spans="1:44" ht="15" customHeight="1" x14ac:dyDescent="0.2">
      <c r="A9" s="245">
        <v>3</v>
      </c>
      <c r="B9" s="246" t="s">
        <v>9</v>
      </c>
      <c r="C9" s="255">
        <v>1391789610</v>
      </c>
      <c r="D9" s="255">
        <v>216600739</v>
      </c>
      <c r="E9" s="255">
        <f t="shared" si="9"/>
        <v>1175188871</v>
      </c>
      <c r="F9" s="255">
        <v>1165857719</v>
      </c>
      <c r="G9" s="248">
        <f t="shared" si="10"/>
        <v>8.0036799070161667E-3</v>
      </c>
      <c r="H9" s="249">
        <f t="shared" si="1"/>
        <v>1175188871</v>
      </c>
      <c r="I9" s="250">
        <v>3.61</v>
      </c>
      <c r="J9" s="251">
        <v>4269422</v>
      </c>
      <c r="K9" s="250">
        <v>42.9</v>
      </c>
      <c r="L9" s="251">
        <v>50216701</v>
      </c>
      <c r="M9" s="252">
        <v>0</v>
      </c>
      <c r="N9" s="252">
        <v>0</v>
      </c>
      <c r="O9" s="252">
        <v>0</v>
      </c>
      <c r="P9" s="251">
        <v>0</v>
      </c>
      <c r="Q9" s="255">
        <f t="shared" si="11"/>
        <v>54486123</v>
      </c>
      <c r="R9" s="252">
        <v>15.08</v>
      </c>
      <c r="S9" s="251">
        <v>17666139</v>
      </c>
      <c r="T9" s="252">
        <v>0</v>
      </c>
      <c r="U9" s="252">
        <v>0</v>
      </c>
      <c r="V9" s="252">
        <v>0</v>
      </c>
      <c r="W9" s="251">
        <v>0</v>
      </c>
      <c r="X9" s="255">
        <f t="shared" si="12"/>
        <v>17666139</v>
      </c>
      <c r="Y9" s="1509">
        <f t="shared" si="13"/>
        <v>61.589999999999996</v>
      </c>
      <c r="Z9" s="255">
        <f t="shared" si="14"/>
        <v>72152262</v>
      </c>
      <c r="AA9" s="255">
        <f t="shared" si="15"/>
        <v>0</v>
      </c>
      <c r="AB9" s="1510">
        <f t="shared" si="2"/>
        <v>15.03</v>
      </c>
      <c r="AC9" s="1511">
        <f t="shared" si="3"/>
        <v>46.36</v>
      </c>
      <c r="AD9" s="254">
        <f t="shared" si="4"/>
        <v>61.4</v>
      </c>
      <c r="AE9" s="255">
        <f t="shared" si="16"/>
        <v>72152262</v>
      </c>
      <c r="AF9" s="256">
        <v>0.02</v>
      </c>
      <c r="AG9" s="257">
        <v>71040618</v>
      </c>
      <c r="AH9" s="257">
        <v>0</v>
      </c>
      <c r="AI9" s="258">
        <f t="shared" si="17"/>
        <v>71040618</v>
      </c>
      <c r="AJ9" s="255">
        <v>3626824100</v>
      </c>
      <c r="AK9" s="255">
        <f t="shared" si="5"/>
        <v>3552030900</v>
      </c>
      <c r="AL9" s="256">
        <f t="shared" si="18"/>
        <v>-2.0622229790521134E-2</v>
      </c>
      <c r="AM9" s="255">
        <f t="shared" si="19"/>
        <v>3552030900</v>
      </c>
      <c r="AN9" s="248">
        <f t="shared" si="6"/>
        <v>0.02</v>
      </c>
      <c r="AO9" s="248">
        <f t="shared" si="7"/>
        <v>0</v>
      </c>
      <c r="AP9" s="255">
        <v>200069</v>
      </c>
      <c r="AQ9" s="255">
        <f t="shared" si="8"/>
        <v>143392949</v>
      </c>
      <c r="AR9" s="255">
        <f>ROUND(AQ9/'3_Levels 1&amp;2'!C9,2)</f>
        <v>6514.31</v>
      </c>
    </row>
    <row r="10" spans="1:44" ht="15" customHeight="1" x14ac:dyDescent="0.2">
      <c r="A10" s="245">
        <v>4</v>
      </c>
      <c r="B10" s="246" t="s">
        <v>10</v>
      </c>
      <c r="C10" s="255">
        <v>203582097</v>
      </c>
      <c r="D10" s="255">
        <v>36337845</v>
      </c>
      <c r="E10" s="255">
        <f t="shared" si="9"/>
        <v>167244252</v>
      </c>
      <c r="F10" s="255">
        <v>177071483</v>
      </c>
      <c r="G10" s="248">
        <f t="shared" si="10"/>
        <v>-5.5498665473988268E-2</v>
      </c>
      <c r="H10" s="249">
        <f t="shared" si="1"/>
        <v>167244252</v>
      </c>
      <c r="I10" s="250">
        <v>5.49</v>
      </c>
      <c r="J10" s="251">
        <v>888035</v>
      </c>
      <c r="K10" s="250">
        <v>33.880000000000003</v>
      </c>
      <c r="L10" s="251">
        <v>5496554</v>
      </c>
      <c r="M10" s="252">
        <v>0</v>
      </c>
      <c r="N10" s="252">
        <v>0</v>
      </c>
      <c r="O10" s="252">
        <v>0</v>
      </c>
      <c r="P10" s="251">
        <v>0</v>
      </c>
      <c r="Q10" s="255">
        <f t="shared" si="11"/>
        <v>6384589</v>
      </c>
      <c r="R10" s="252">
        <v>0</v>
      </c>
      <c r="S10" s="251">
        <v>0</v>
      </c>
      <c r="T10" s="252">
        <v>0</v>
      </c>
      <c r="U10" s="252">
        <v>0</v>
      </c>
      <c r="V10" s="252">
        <v>0</v>
      </c>
      <c r="W10" s="251">
        <v>0</v>
      </c>
      <c r="X10" s="255">
        <f t="shared" si="12"/>
        <v>0</v>
      </c>
      <c r="Y10" s="1509">
        <f t="shared" si="13"/>
        <v>39.370000000000005</v>
      </c>
      <c r="Z10" s="255">
        <f t="shared" si="14"/>
        <v>6384589</v>
      </c>
      <c r="AA10" s="255">
        <f t="shared" si="15"/>
        <v>0</v>
      </c>
      <c r="AB10" s="1510">
        <f t="shared" si="2"/>
        <v>0</v>
      </c>
      <c r="AC10" s="1511">
        <f t="shared" si="3"/>
        <v>38.18</v>
      </c>
      <c r="AD10" s="254">
        <f t="shared" si="4"/>
        <v>38.18</v>
      </c>
      <c r="AE10" s="255">
        <f t="shared" si="16"/>
        <v>6384589</v>
      </c>
      <c r="AF10" s="256">
        <v>0.03</v>
      </c>
      <c r="AG10" s="257">
        <v>6049787</v>
      </c>
      <c r="AH10" s="257">
        <v>0</v>
      </c>
      <c r="AI10" s="258">
        <f t="shared" si="17"/>
        <v>6049787</v>
      </c>
      <c r="AJ10" s="255">
        <v>216277700</v>
      </c>
      <c r="AK10" s="255">
        <f t="shared" si="5"/>
        <v>201659567</v>
      </c>
      <c r="AL10" s="256">
        <f t="shared" si="18"/>
        <v>-6.7589645164526896E-2</v>
      </c>
      <c r="AM10" s="255">
        <f t="shared" si="19"/>
        <v>201659567</v>
      </c>
      <c r="AN10" s="248">
        <f t="shared" si="6"/>
        <v>2.9999999950411478E-2</v>
      </c>
      <c r="AO10" s="248">
        <f t="shared" si="7"/>
        <v>0</v>
      </c>
      <c r="AP10" s="255">
        <v>105696</v>
      </c>
      <c r="AQ10" s="255">
        <f t="shared" si="8"/>
        <v>12540072</v>
      </c>
      <c r="AR10" s="255">
        <f>ROUND(AQ10/'3_Levels 1&amp;2'!C10,2)</f>
        <v>3900.49</v>
      </c>
    </row>
    <row r="11" spans="1:44" ht="15" customHeight="1" x14ac:dyDescent="0.2">
      <c r="A11" s="259">
        <v>5</v>
      </c>
      <c r="B11" s="260" t="s">
        <v>11</v>
      </c>
      <c r="C11" s="267">
        <v>201071030</v>
      </c>
      <c r="D11" s="267">
        <v>61004698</v>
      </c>
      <c r="E11" s="267">
        <f t="shared" si="9"/>
        <v>140066332</v>
      </c>
      <c r="F11" s="267">
        <v>136227336</v>
      </c>
      <c r="G11" s="261">
        <f t="shared" si="10"/>
        <v>2.8180805062502288E-2</v>
      </c>
      <c r="H11" s="262">
        <f t="shared" si="1"/>
        <v>140066332</v>
      </c>
      <c r="I11" s="263">
        <v>3.62</v>
      </c>
      <c r="J11" s="264">
        <v>497863</v>
      </c>
      <c r="K11" s="263">
        <v>20</v>
      </c>
      <c r="L11" s="264">
        <v>2750591</v>
      </c>
      <c r="M11" s="265">
        <v>0</v>
      </c>
      <c r="N11" s="265">
        <v>0</v>
      </c>
      <c r="O11" s="265">
        <v>0</v>
      </c>
      <c r="P11" s="264">
        <v>0</v>
      </c>
      <c r="Q11" s="267">
        <f t="shared" si="11"/>
        <v>3248454</v>
      </c>
      <c r="R11" s="265">
        <v>0</v>
      </c>
      <c r="S11" s="264">
        <v>0</v>
      </c>
      <c r="T11" s="265">
        <v>0</v>
      </c>
      <c r="U11" s="265">
        <v>0</v>
      </c>
      <c r="V11" s="265">
        <v>0</v>
      </c>
      <c r="W11" s="264">
        <v>0</v>
      </c>
      <c r="X11" s="267">
        <f t="shared" si="12"/>
        <v>0</v>
      </c>
      <c r="Y11" s="1512">
        <f t="shared" si="13"/>
        <v>23.62</v>
      </c>
      <c r="Z11" s="267">
        <f t="shared" si="14"/>
        <v>3248454</v>
      </c>
      <c r="AA11" s="267">
        <f t="shared" si="15"/>
        <v>0</v>
      </c>
      <c r="AB11" s="1513">
        <f t="shared" si="2"/>
        <v>0</v>
      </c>
      <c r="AC11" s="1514">
        <f t="shared" si="3"/>
        <v>23.19</v>
      </c>
      <c r="AD11" s="266">
        <f t="shared" si="4"/>
        <v>23.19</v>
      </c>
      <c r="AE11" s="267">
        <f t="shared" si="16"/>
        <v>3248454</v>
      </c>
      <c r="AF11" s="268">
        <v>1.7500000000000002E-2</v>
      </c>
      <c r="AG11" s="269">
        <v>7894137</v>
      </c>
      <c r="AH11" s="269">
        <v>0</v>
      </c>
      <c r="AI11" s="270">
        <f t="shared" si="17"/>
        <v>7894137</v>
      </c>
      <c r="AJ11" s="804">
        <v>442871829</v>
      </c>
      <c r="AK11" s="804">
        <f t="shared" si="5"/>
        <v>451093543</v>
      </c>
      <c r="AL11" s="806">
        <f t="shared" si="18"/>
        <v>1.8564545002929055E-2</v>
      </c>
      <c r="AM11" s="804">
        <f t="shared" si="19"/>
        <v>451093543</v>
      </c>
      <c r="AN11" s="805">
        <f t="shared" si="6"/>
        <v>1.7499999994457911E-2</v>
      </c>
      <c r="AO11" s="805">
        <f t="shared" si="7"/>
        <v>0</v>
      </c>
      <c r="AP11" s="804">
        <v>427447</v>
      </c>
      <c r="AQ11" s="804">
        <f t="shared" si="8"/>
        <v>11570038</v>
      </c>
      <c r="AR11" s="804">
        <f>ROUND(AQ11/'3_Levels 1&amp;2'!C11,2)</f>
        <v>2208.87</v>
      </c>
    </row>
    <row r="12" spans="1:44" ht="15" customHeight="1" x14ac:dyDescent="0.2">
      <c r="A12" s="245">
        <v>6</v>
      </c>
      <c r="B12" s="246" t="s">
        <v>12</v>
      </c>
      <c r="C12" s="255">
        <v>271012038</v>
      </c>
      <c r="D12" s="255">
        <v>56042171</v>
      </c>
      <c r="E12" s="255">
        <f t="shared" si="9"/>
        <v>214969867</v>
      </c>
      <c r="F12" s="255">
        <v>230470116</v>
      </c>
      <c r="G12" s="248">
        <f t="shared" si="10"/>
        <v>-6.7254919071590175E-2</v>
      </c>
      <c r="H12" s="249">
        <f t="shared" si="1"/>
        <v>214969867</v>
      </c>
      <c r="I12" s="250">
        <v>4.8600000000000003</v>
      </c>
      <c r="J12" s="251">
        <v>1101815</v>
      </c>
      <c r="K12" s="250">
        <v>30.12</v>
      </c>
      <c r="L12" s="251">
        <v>6823421</v>
      </c>
      <c r="M12" s="252">
        <v>0</v>
      </c>
      <c r="N12" s="252">
        <v>0</v>
      </c>
      <c r="O12" s="252">
        <v>0</v>
      </c>
      <c r="P12" s="251">
        <v>0</v>
      </c>
      <c r="Q12" s="255">
        <f t="shared" si="11"/>
        <v>7925236</v>
      </c>
      <c r="R12" s="253">
        <v>17.8</v>
      </c>
      <c r="S12" s="251">
        <v>3823726</v>
      </c>
      <c r="T12" s="252">
        <v>0</v>
      </c>
      <c r="U12" s="252">
        <v>0</v>
      </c>
      <c r="V12" s="252">
        <v>0</v>
      </c>
      <c r="W12" s="251">
        <v>0</v>
      </c>
      <c r="X12" s="255">
        <f t="shared" si="12"/>
        <v>3823726</v>
      </c>
      <c r="Y12" s="1509">
        <f t="shared" si="13"/>
        <v>52.78</v>
      </c>
      <c r="Z12" s="255">
        <f t="shared" si="14"/>
        <v>11748962</v>
      </c>
      <c r="AA12" s="255">
        <f t="shared" si="15"/>
        <v>0</v>
      </c>
      <c r="AB12" s="1510">
        <f t="shared" si="2"/>
        <v>17.79</v>
      </c>
      <c r="AC12" s="1511">
        <f t="shared" si="3"/>
        <v>36.869999999999997</v>
      </c>
      <c r="AD12" s="254">
        <f t="shared" si="4"/>
        <v>54.65</v>
      </c>
      <c r="AE12" s="255">
        <f t="shared" si="16"/>
        <v>11748962</v>
      </c>
      <c r="AF12" s="256">
        <v>0.02</v>
      </c>
      <c r="AG12" s="257">
        <v>10745198</v>
      </c>
      <c r="AH12" s="257">
        <v>0</v>
      </c>
      <c r="AI12" s="258">
        <f>AG12+AH12+123471</f>
        <v>10868669</v>
      </c>
      <c r="AJ12" s="255">
        <v>572624850</v>
      </c>
      <c r="AK12" s="255">
        <f t="shared" si="5"/>
        <v>543433450</v>
      </c>
      <c r="AL12" s="256">
        <f t="shared" si="18"/>
        <v>-5.0978227717501261E-2</v>
      </c>
      <c r="AM12" s="255">
        <f t="shared" si="19"/>
        <v>543433450</v>
      </c>
      <c r="AN12" s="248">
        <f t="shared" si="6"/>
        <v>1.9772794626462541E-2</v>
      </c>
      <c r="AO12" s="248">
        <f t="shared" si="7"/>
        <v>0</v>
      </c>
      <c r="AP12" s="255">
        <v>321070</v>
      </c>
      <c r="AQ12" s="255">
        <f t="shared" si="8"/>
        <v>22938701</v>
      </c>
      <c r="AR12" s="255">
        <f>ROUND(AQ12/'3_Levels 1&amp;2'!C12,2)</f>
        <v>3903.8</v>
      </c>
    </row>
    <row r="13" spans="1:44" ht="15" customHeight="1" x14ac:dyDescent="0.2">
      <c r="A13" s="245">
        <v>7</v>
      </c>
      <c r="B13" s="246" t="s">
        <v>13</v>
      </c>
      <c r="C13" s="255">
        <v>363072730</v>
      </c>
      <c r="D13" s="255">
        <v>16581333</v>
      </c>
      <c r="E13" s="255">
        <f t="shared" si="9"/>
        <v>346491397</v>
      </c>
      <c r="F13" s="255">
        <v>368309137</v>
      </c>
      <c r="G13" s="248">
        <f t="shared" si="10"/>
        <v>-5.9237574657291223E-2</v>
      </c>
      <c r="H13" s="249">
        <f t="shared" si="1"/>
        <v>346491397</v>
      </c>
      <c r="I13" s="250">
        <v>5.88</v>
      </c>
      <c r="J13" s="251">
        <v>1972437</v>
      </c>
      <c r="K13" s="250">
        <v>53.06</v>
      </c>
      <c r="L13" s="251">
        <v>17798894</v>
      </c>
      <c r="M13" s="252">
        <v>0</v>
      </c>
      <c r="N13" s="252">
        <v>0</v>
      </c>
      <c r="O13" s="252">
        <v>0</v>
      </c>
      <c r="P13" s="251">
        <v>0</v>
      </c>
      <c r="Q13" s="255">
        <f t="shared" si="11"/>
        <v>19771331</v>
      </c>
      <c r="R13" s="252">
        <v>0</v>
      </c>
      <c r="S13" s="251">
        <v>0</v>
      </c>
      <c r="T13" s="252">
        <v>2</v>
      </c>
      <c r="U13" s="252">
        <v>70</v>
      </c>
      <c r="V13" s="252">
        <v>4</v>
      </c>
      <c r="W13" s="251">
        <v>945132</v>
      </c>
      <c r="X13" s="255">
        <f t="shared" si="12"/>
        <v>945132</v>
      </c>
      <c r="Y13" s="1509">
        <f t="shared" si="13"/>
        <v>58.940000000000005</v>
      </c>
      <c r="Z13" s="255">
        <f t="shared" si="14"/>
        <v>19771331</v>
      </c>
      <c r="AA13" s="255">
        <f t="shared" si="15"/>
        <v>945132</v>
      </c>
      <c r="AB13" s="1510">
        <f t="shared" si="2"/>
        <v>2.73</v>
      </c>
      <c r="AC13" s="1511">
        <f t="shared" si="3"/>
        <v>57.06</v>
      </c>
      <c r="AD13" s="254">
        <f t="shared" si="4"/>
        <v>59.79</v>
      </c>
      <c r="AE13" s="255">
        <f t="shared" si="16"/>
        <v>20716463</v>
      </c>
      <c r="AF13" s="256">
        <v>0.02</v>
      </c>
      <c r="AG13" s="257">
        <v>3842623</v>
      </c>
      <c r="AH13" s="257">
        <v>0</v>
      </c>
      <c r="AI13" s="258">
        <f t="shared" si="17"/>
        <v>3842623</v>
      </c>
      <c r="AJ13" s="255">
        <v>179074200</v>
      </c>
      <c r="AK13" s="255">
        <f t="shared" si="5"/>
        <v>192131150</v>
      </c>
      <c r="AL13" s="256">
        <f t="shared" si="18"/>
        <v>7.2913630215854661E-2</v>
      </c>
      <c r="AM13" s="255">
        <f t="shared" si="19"/>
        <v>192131150</v>
      </c>
      <c r="AN13" s="248">
        <f t="shared" si="6"/>
        <v>0.02</v>
      </c>
      <c r="AO13" s="248">
        <f t="shared" si="7"/>
        <v>0</v>
      </c>
      <c r="AP13" s="255">
        <v>130215</v>
      </c>
      <c r="AQ13" s="255">
        <f t="shared" si="8"/>
        <v>24689301</v>
      </c>
      <c r="AR13" s="255">
        <f>ROUND(AQ13/'3_Levels 1&amp;2'!C13,2)</f>
        <v>11424.94</v>
      </c>
    </row>
    <row r="14" spans="1:44" ht="15" customHeight="1" x14ac:dyDescent="0.2">
      <c r="A14" s="245">
        <v>8</v>
      </c>
      <c r="B14" s="246" t="s">
        <v>14</v>
      </c>
      <c r="C14" s="255">
        <v>1167877115</v>
      </c>
      <c r="D14" s="255">
        <v>189669882</v>
      </c>
      <c r="E14" s="255">
        <f t="shared" si="9"/>
        <v>978207233</v>
      </c>
      <c r="F14" s="255">
        <v>978322796</v>
      </c>
      <c r="G14" s="248">
        <f t="shared" si="10"/>
        <v>-1.181235891389778E-4</v>
      </c>
      <c r="H14" s="249">
        <f t="shared" si="1"/>
        <v>978207233</v>
      </c>
      <c r="I14" s="250">
        <v>3.4</v>
      </c>
      <c r="J14" s="251">
        <v>3425053</v>
      </c>
      <c r="K14" s="250">
        <v>47.06</v>
      </c>
      <c r="L14" s="251">
        <v>47076519</v>
      </c>
      <c r="M14" s="252">
        <v>0</v>
      </c>
      <c r="N14" s="252">
        <v>0</v>
      </c>
      <c r="O14" s="252">
        <v>0</v>
      </c>
      <c r="P14" s="251">
        <v>0</v>
      </c>
      <c r="Q14" s="255">
        <f t="shared" si="11"/>
        <v>50501572</v>
      </c>
      <c r="R14" s="252">
        <v>13.55</v>
      </c>
      <c r="S14" s="251">
        <v>13662876</v>
      </c>
      <c r="T14" s="252">
        <v>0</v>
      </c>
      <c r="U14" s="252">
        <v>0</v>
      </c>
      <c r="V14" s="252">
        <v>0</v>
      </c>
      <c r="W14" s="251">
        <v>0</v>
      </c>
      <c r="X14" s="255">
        <f t="shared" si="12"/>
        <v>13662876</v>
      </c>
      <c r="Y14" s="1509">
        <f t="shared" si="13"/>
        <v>64.010000000000005</v>
      </c>
      <c r="Z14" s="255">
        <f t="shared" si="14"/>
        <v>64164448</v>
      </c>
      <c r="AA14" s="255">
        <f t="shared" si="15"/>
        <v>0</v>
      </c>
      <c r="AB14" s="1510">
        <f t="shared" si="2"/>
        <v>13.97</v>
      </c>
      <c r="AC14" s="1511">
        <f t="shared" si="3"/>
        <v>51.63</v>
      </c>
      <c r="AD14" s="254">
        <f t="shared" si="4"/>
        <v>65.59</v>
      </c>
      <c r="AE14" s="255">
        <f t="shared" si="16"/>
        <v>64164448</v>
      </c>
      <c r="AF14" s="256">
        <v>1.7500000000000002E-2</v>
      </c>
      <c r="AG14" s="257">
        <v>42534297</v>
      </c>
      <c r="AH14" s="257">
        <v>0</v>
      </c>
      <c r="AI14" s="258">
        <f t="shared" si="17"/>
        <v>42534297</v>
      </c>
      <c r="AJ14" s="255">
        <v>2460638457</v>
      </c>
      <c r="AK14" s="255">
        <f t="shared" si="5"/>
        <v>2430531257</v>
      </c>
      <c r="AL14" s="256">
        <f t="shared" si="18"/>
        <v>-1.2235523635888618E-2</v>
      </c>
      <c r="AM14" s="255">
        <f t="shared" si="19"/>
        <v>2430531257</v>
      </c>
      <c r="AN14" s="248">
        <f t="shared" si="6"/>
        <v>1.7500000001028582E-2</v>
      </c>
      <c r="AO14" s="248">
        <f t="shared" si="7"/>
        <v>0</v>
      </c>
      <c r="AP14" s="255">
        <v>619107</v>
      </c>
      <c r="AQ14" s="255">
        <f t="shared" si="8"/>
        <v>107317852</v>
      </c>
      <c r="AR14" s="255">
        <f>ROUND(AQ14/'3_Levels 1&amp;2'!C14,2)</f>
        <v>4786.7</v>
      </c>
    </row>
    <row r="15" spans="1:44" ht="15" customHeight="1" x14ac:dyDescent="0.2">
      <c r="A15" s="245">
        <v>9</v>
      </c>
      <c r="B15" s="246" t="s">
        <v>15</v>
      </c>
      <c r="C15" s="255">
        <v>2087956114</v>
      </c>
      <c r="D15" s="255">
        <v>339924738</v>
      </c>
      <c r="E15" s="255">
        <f t="shared" si="9"/>
        <v>1748031376</v>
      </c>
      <c r="F15" s="255">
        <v>1754407750</v>
      </c>
      <c r="G15" s="248">
        <f t="shared" si="10"/>
        <v>-3.6344880487446545E-3</v>
      </c>
      <c r="H15" s="249">
        <f t="shared" si="1"/>
        <v>1748031376</v>
      </c>
      <c r="I15" s="250">
        <v>7.7</v>
      </c>
      <c r="J15" s="251">
        <v>13339267</v>
      </c>
      <c r="K15" s="250">
        <v>60.6</v>
      </c>
      <c r="L15" s="251">
        <v>104982558</v>
      </c>
      <c r="M15" s="252">
        <v>0</v>
      </c>
      <c r="N15" s="252">
        <v>0</v>
      </c>
      <c r="O15" s="252">
        <v>0</v>
      </c>
      <c r="P15" s="251">
        <v>0</v>
      </c>
      <c r="Q15" s="255">
        <f t="shared" si="11"/>
        <v>118321825</v>
      </c>
      <c r="R15" s="252">
        <v>5</v>
      </c>
      <c r="S15" s="251">
        <v>8658568</v>
      </c>
      <c r="T15" s="252">
        <v>0</v>
      </c>
      <c r="U15" s="252">
        <v>0</v>
      </c>
      <c r="V15" s="252">
        <v>0</v>
      </c>
      <c r="W15" s="251">
        <v>0</v>
      </c>
      <c r="X15" s="255">
        <f t="shared" si="12"/>
        <v>8658568</v>
      </c>
      <c r="Y15" s="1509">
        <f t="shared" si="13"/>
        <v>73.3</v>
      </c>
      <c r="Z15" s="255">
        <f t="shared" si="14"/>
        <v>126980393</v>
      </c>
      <c r="AA15" s="255">
        <f t="shared" si="15"/>
        <v>0</v>
      </c>
      <c r="AB15" s="1510">
        <f t="shared" si="2"/>
        <v>4.95</v>
      </c>
      <c r="AC15" s="1511">
        <f t="shared" si="3"/>
        <v>67.69</v>
      </c>
      <c r="AD15" s="254">
        <f t="shared" si="4"/>
        <v>72.64</v>
      </c>
      <c r="AE15" s="255">
        <f t="shared" si="16"/>
        <v>126980393</v>
      </c>
      <c r="AF15" s="256">
        <v>1.4999999999999999E-2</v>
      </c>
      <c r="AG15" s="257">
        <v>72891833</v>
      </c>
      <c r="AH15" s="257">
        <v>0</v>
      </c>
      <c r="AI15" s="258">
        <f t="shared" si="17"/>
        <v>72891833</v>
      </c>
      <c r="AJ15" s="255">
        <v>4918495200</v>
      </c>
      <c r="AK15" s="255">
        <f t="shared" si="5"/>
        <v>4859455533</v>
      </c>
      <c r="AL15" s="256">
        <f t="shared" si="18"/>
        <v>-1.2003603663169174E-2</v>
      </c>
      <c r="AM15" s="255">
        <f t="shared" si="19"/>
        <v>4859455533</v>
      </c>
      <c r="AN15" s="248">
        <f t="shared" si="6"/>
        <v>1.5000000001028921E-2</v>
      </c>
      <c r="AO15" s="248">
        <f t="shared" si="7"/>
        <v>0</v>
      </c>
      <c r="AP15" s="255">
        <v>2026830</v>
      </c>
      <c r="AQ15" s="255">
        <f t="shared" si="8"/>
        <v>201899056</v>
      </c>
      <c r="AR15" s="255">
        <f>ROUND(AQ15/'3_Levels 1&amp;2'!C15,2)</f>
        <v>5120.83</v>
      </c>
    </row>
    <row r="16" spans="1:44" ht="15" customHeight="1" x14ac:dyDescent="0.2">
      <c r="A16" s="259">
        <v>10</v>
      </c>
      <c r="B16" s="260" t="s">
        <v>16</v>
      </c>
      <c r="C16" s="267">
        <v>2335164816</v>
      </c>
      <c r="D16" s="267">
        <v>286249716</v>
      </c>
      <c r="E16" s="267">
        <f t="shared" si="9"/>
        <v>2048915100</v>
      </c>
      <c r="F16" s="267">
        <v>1900373218</v>
      </c>
      <c r="G16" s="261">
        <f t="shared" si="10"/>
        <v>7.8164583984365543E-2</v>
      </c>
      <c r="H16" s="262">
        <f t="shared" si="1"/>
        <v>2048915100</v>
      </c>
      <c r="I16" s="263">
        <v>5.13</v>
      </c>
      <c r="J16" s="264">
        <v>10373241</v>
      </c>
      <c r="K16" s="263">
        <v>12.1</v>
      </c>
      <c r="L16" s="264">
        <v>24510521</v>
      </c>
      <c r="M16" s="265">
        <v>0</v>
      </c>
      <c r="N16" s="265">
        <v>0</v>
      </c>
      <c r="O16" s="265">
        <v>0</v>
      </c>
      <c r="P16" s="264">
        <v>218632</v>
      </c>
      <c r="Q16" s="267">
        <f t="shared" si="11"/>
        <v>35102394</v>
      </c>
      <c r="R16" s="265">
        <v>0</v>
      </c>
      <c r="S16" s="264">
        <v>0</v>
      </c>
      <c r="T16" s="265">
        <v>5</v>
      </c>
      <c r="U16" s="265">
        <v>34.299999999999997</v>
      </c>
      <c r="V16" s="265">
        <v>10</v>
      </c>
      <c r="W16" s="264">
        <v>20527495</v>
      </c>
      <c r="X16" s="267">
        <f t="shared" si="12"/>
        <v>20527495</v>
      </c>
      <c r="Y16" s="1512">
        <f t="shared" si="13"/>
        <v>17.23</v>
      </c>
      <c r="Z16" s="267">
        <f t="shared" si="14"/>
        <v>34883762</v>
      </c>
      <c r="AA16" s="267">
        <f t="shared" si="15"/>
        <v>20746127</v>
      </c>
      <c r="AB16" s="1513">
        <f t="shared" si="2"/>
        <v>10.02</v>
      </c>
      <c r="AC16" s="1514">
        <f t="shared" si="3"/>
        <v>17.13</v>
      </c>
      <c r="AD16" s="266">
        <f t="shared" si="4"/>
        <v>27.16</v>
      </c>
      <c r="AE16" s="267">
        <f>X16+Q16+18371</f>
        <v>55648260</v>
      </c>
      <c r="AF16" s="268">
        <v>2.5000000000000001E-2</v>
      </c>
      <c r="AG16" s="269">
        <v>168071631</v>
      </c>
      <c r="AH16" s="269">
        <v>0</v>
      </c>
      <c r="AI16" s="270">
        <f>AG16+AH16+403314</f>
        <v>168474945</v>
      </c>
      <c r="AJ16" s="267">
        <v>6150774000</v>
      </c>
      <c r="AK16" s="267">
        <f t="shared" si="5"/>
        <v>6738997800</v>
      </c>
      <c r="AL16" s="268">
        <f t="shared" si="18"/>
        <v>9.5634110438783795E-2</v>
      </c>
      <c r="AM16" s="267">
        <f t="shared" si="19"/>
        <v>6738997800</v>
      </c>
      <c r="AN16" s="261">
        <f t="shared" si="6"/>
        <v>2.494015222857025E-2</v>
      </c>
      <c r="AO16" s="261">
        <f t="shared" si="7"/>
        <v>0</v>
      </c>
      <c r="AP16" s="267">
        <v>1009600</v>
      </c>
      <c r="AQ16" s="267">
        <f t="shared" si="8"/>
        <v>225132805</v>
      </c>
      <c r="AR16" s="267">
        <f>ROUND(AQ16/'3_Levels 1&amp;2'!C16,2)</f>
        <v>6760.54</v>
      </c>
    </row>
    <row r="17" spans="1:44" ht="15" customHeight="1" x14ac:dyDescent="0.2">
      <c r="A17" s="245">
        <v>11</v>
      </c>
      <c r="B17" s="246" t="s">
        <v>17</v>
      </c>
      <c r="C17" s="255">
        <v>74741949</v>
      </c>
      <c r="D17" s="255">
        <v>14425194</v>
      </c>
      <c r="E17" s="255">
        <f t="shared" si="9"/>
        <v>60316755</v>
      </c>
      <c r="F17" s="255">
        <v>56720922</v>
      </c>
      <c r="G17" s="248">
        <f t="shared" si="10"/>
        <v>6.3395178942965702E-2</v>
      </c>
      <c r="H17" s="249">
        <f t="shared" si="1"/>
        <v>60316755</v>
      </c>
      <c r="I17" s="250">
        <v>5.4</v>
      </c>
      <c r="J17" s="251">
        <v>320447</v>
      </c>
      <c r="K17" s="250">
        <v>32.92</v>
      </c>
      <c r="L17" s="251">
        <v>1953697</v>
      </c>
      <c r="M17" s="252">
        <v>0</v>
      </c>
      <c r="N17" s="252">
        <v>0</v>
      </c>
      <c r="O17" s="252">
        <v>0</v>
      </c>
      <c r="P17" s="251">
        <v>0</v>
      </c>
      <c r="Q17" s="255">
        <f t="shared" si="11"/>
        <v>2274144</v>
      </c>
      <c r="R17" s="253">
        <v>18.5</v>
      </c>
      <c r="S17" s="251">
        <v>1098021</v>
      </c>
      <c r="T17" s="252">
        <v>0</v>
      </c>
      <c r="U17" s="252">
        <v>0</v>
      </c>
      <c r="V17" s="252">
        <v>0</v>
      </c>
      <c r="W17" s="251">
        <v>0</v>
      </c>
      <c r="X17" s="255">
        <f t="shared" si="12"/>
        <v>1098021</v>
      </c>
      <c r="Y17" s="1509">
        <f t="shared" si="13"/>
        <v>56.82</v>
      </c>
      <c r="Z17" s="255">
        <f t="shared" si="14"/>
        <v>3372165</v>
      </c>
      <c r="AA17" s="255">
        <f t="shared" si="15"/>
        <v>0</v>
      </c>
      <c r="AB17" s="1510">
        <f t="shared" si="2"/>
        <v>18.2</v>
      </c>
      <c r="AC17" s="1511">
        <f t="shared" si="3"/>
        <v>37.700000000000003</v>
      </c>
      <c r="AD17" s="254">
        <f t="shared" si="4"/>
        <v>55.91</v>
      </c>
      <c r="AE17" s="255">
        <f t="shared" si="16"/>
        <v>3372165</v>
      </c>
      <c r="AF17" s="256">
        <v>0.02</v>
      </c>
      <c r="AG17" s="257">
        <v>2114075</v>
      </c>
      <c r="AH17" s="257">
        <v>0</v>
      </c>
      <c r="AI17" s="258">
        <f t="shared" si="17"/>
        <v>2114075</v>
      </c>
      <c r="AJ17" s="255">
        <v>111077850</v>
      </c>
      <c r="AK17" s="255">
        <f t="shared" si="5"/>
        <v>105703750</v>
      </c>
      <c r="AL17" s="256">
        <f t="shared" si="18"/>
        <v>-4.8381382966991168E-2</v>
      </c>
      <c r="AM17" s="255">
        <f t="shared" si="19"/>
        <v>105703750</v>
      </c>
      <c r="AN17" s="248">
        <f t="shared" si="6"/>
        <v>0.02</v>
      </c>
      <c r="AO17" s="248">
        <f t="shared" si="7"/>
        <v>0</v>
      </c>
      <c r="AP17" s="255">
        <v>79624</v>
      </c>
      <c r="AQ17" s="255">
        <f t="shared" si="8"/>
        <v>5565864</v>
      </c>
      <c r="AR17" s="255">
        <f>ROUND(AQ17/'3_Levels 1&amp;2'!C17,2)</f>
        <v>3520.47</v>
      </c>
    </row>
    <row r="18" spans="1:44" ht="15" customHeight="1" x14ac:dyDescent="0.2">
      <c r="A18" s="245">
        <v>12</v>
      </c>
      <c r="B18" s="246" t="s">
        <v>18</v>
      </c>
      <c r="C18" s="255">
        <v>253118359</v>
      </c>
      <c r="D18" s="255">
        <v>12020831</v>
      </c>
      <c r="E18" s="255">
        <f t="shared" si="9"/>
        <v>241097528</v>
      </c>
      <c r="F18" s="255">
        <v>264303971</v>
      </c>
      <c r="G18" s="248">
        <f t="shared" si="10"/>
        <v>-8.7802097381276201E-2</v>
      </c>
      <c r="H18" s="249">
        <f t="shared" si="1"/>
        <v>241097528</v>
      </c>
      <c r="I18" s="250">
        <v>4.84</v>
      </c>
      <c r="J18" s="251">
        <v>1112499</v>
      </c>
      <c r="K18" s="250">
        <v>30.28</v>
      </c>
      <c r="L18" s="251">
        <v>6959339</v>
      </c>
      <c r="M18" s="252">
        <v>0</v>
      </c>
      <c r="N18" s="252">
        <v>0</v>
      </c>
      <c r="O18" s="252">
        <v>0</v>
      </c>
      <c r="P18" s="251">
        <v>0</v>
      </c>
      <c r="Q18" s="255">
        <f t="shared" si="11"/>
        <v>8071838</v>
      </c>
      <c r="R18" s="252">
        <v>0</v>
      </c>
      <c r="S18" s="251">
        <v>0</v>
      </c>
      <c r="T18" s="252">
        <v>0</v>
      </c>
      <c r="U18" s="252">
        <v>0</v>
      </c>
      <c r="V18" s="252">
        <v>0</v>
      </c>
      <c r="W18" s="251">
        <v>0</v>
      </c>
      <c r="X18" s="255">
        <f t="shared" si="12"/>
        <v>0</v>
      </c>
      <c r="Y18" s="1509">
        <f t="shared" si="13"/>
        <v>35.120000000000005</v>
      </c>
      <c r="Z18" s="255">
        <f t="shared" si="14"/>
        <v>8071838</v>
      </c>
      <c r="AA18" s="255">
        <f t="shared" si="15"/>
        <v>0</v>
      </c>
      <c r="AB18" s="1510">
        <f t="shared" si="2"/>
        <v>0</v>
      </c>
      <c r="AC18" s="1511">
        <f t="shared" si="3"/>
        <v>33.479999999999997</v>
      </c>
      <c r="AD18" s="254">
        <f t="shared" si="4"/>
        <v>33.479999999999997</v>
      </c>
      <c r="AE18" s="255">
        <f t="shared" si="16"/>
        <v>8071838</v>
      </c>
      <c r="AF18" s="256">
        <v>0</v>
      </c>
      <c r="AG18" s="257">
        <v>0</v>
      </c>
      <c r="AH18" s="257">
        <v>0</v>
      </c>
      <c r="AI18" s="258">
        <f t="shared" si="17"/>
        <v>0</v>
      </c>
      <c r="AJ18" s="255">
        <v>60984719</v>
      </c>
      <c r="AK18" s="255">
        <v>503325740.39999998</v>
      </c>
      <c r="AL18" s="256">
        <f t="shared" si="18"/>
        <v>7.2533091674981724</v>
      </c>
      <c r="AM18" s="255">
        <f t="shared" si="19"/>
        <v>70132426.849999994</v>
      </c>
      <c r="AN18" s="248">
        <f t="shared" si="6"/>
        <v>0</v>
      </c>
      <c r="AO18" s="248">
        <f t="shared" si="7"/>
        <v>0</v>
      </c>
      <c r="AP18" s="255">
        <v>385999</v>
      </c>
      <c r="AQ18" s="255">
        <f t="shared" si="8"/>
        <v>8457837</v>
      </c>
      <c r="AR18" s="255">
        <f>ROUND(AQ18/'3_Levels 1&amp;2'!C18,2)</f>
        <v>6417.18</v>
      </c>
    </row>
    <row r="19" spans="1:44" ht="15" customHeight="1" x14ac:dyDescent="0.2">
      <c r="A19" s="245">
        <v>13</v>
      </c>
      <c r="B19" s="246" t="s">
        <v>19</v>
      </c>
      <c r="C19" s="255">
        <v>54089237</v>
      </c>
      <c r="D19" s="255">
        <v>14835014</v>
      </c>
      <c r="E19" s="255">
        <f t="shared" si="9"/>
        <v>39254223</v>
      </c>
      <c r="F19" s="255">
        <v>37105626</v>
      </c>
      <c r="G19" s="248">
        <f t="shared" si="10"/>
        <v>5.7904884827977302E-2</v>
      </c>
      <c r="H19" s="249">
        <f t="shared" si="1"/>
        <v>39254223</v>
      </c>
      <c r="I19" s="250">
        <v>4.16</v>
      </c>
      <c r="J19" s="251">
        <v>163262</v>
      </c>
      <c r="K19" s="250">
        <v>13.27</v>
      </c>
      <c r="L19" s="251">
        <v>520768</v>
      </c>
      <c r="M19" s="252">
        <v>4.01</v>
      </c>
      <c r="N19" s="252">
        <v>5.56</v>
      </c>
      <c r="O19" s="252">
        <v>4</v>
      </c>
      <c r="P19" s="251">
        <v>172357</v>
      </c>
      <c r="Q19" s="255">
        <f t="shared" si="11"/>
        <v>856387</v>
      </c>
      <c r="R19" s="252">
        <v>0</v>
      </c>
      <c r="S19" s="251">
        <v>0</v>
      </c>
      <c r="T19" s="252">
        <v>0</v>
      </c>
      <c r="U19" s="252">
        <v>19.7</v>
      </c>
      <c r="V19" s="252">
        <v>1</v>
      </c>
      <c r="W19" s="251">
        <v>85203</v>
      </c>
      <c r="X19" s="255">
        <f t="shared" si="12"/>
        <v>85203</v>
      </c>
      <c r="Y19" s="1509">
        <f t="shared" si="13"/>
        <v>17.43</v>
      </c>
      <c r="Z19" s="255">
        <f t="shared" si="14"/>
        <v>684030</v>
      </c>
      <c r="AA19" s="255">
        <f t="shared" si="15"/>
        <v>257560</v>
      </c>
      <c r="AB19" s="1510">
        <f t="shared" si="2"/>
        <v>2.17</v>
      </c>
      <c r="AC19" s="1511">
        <f t="shared" si="3"/>
        <v>21.82</v>
      </c>
      <c r="AD19" s="254">
        <f t="shared" si="4"/>
        <v>23.99</v>
      </c>
      <c r="AE19" s="255">
        <f t="shared" si="16"/>
        <v>941590</v>
      </c>
      <c r="AF19" s="256">
        <v>0.03</v>
      </c>
      <c r="AG19" s="257">
        <v>2729598</v>
      </c>
      <c r="AH19" s="257">
        <v>0</v>
      </c>
      <c r="AI19" s="258">
        <f t="shared" si="17"/>
        <v>2729598</v>
      </c>
      <c r="AJ19" s="255">
        <v>93700300</v>
      </c>
      <c r="AK19" s="255">
        <f t="shared" ref="AK19:AK50" si="20">ROUND(AI19/AF19,0)</f>
        <v>90986600</v>
      </c>
      <c r="AL19" s="256">
        <f t="shared" si="18"/>
        <v>-2.896148678285982E-2</v>
      </c>
      <c r="AM19" s="255">
        <f t="shared" si="19"/>
        <v>90986600</v>
      </c>
      <c r="AN19" s="248">
        <f t="shared" si="6"/>
        <v>0.03</v>
      </c>
      <c r="AO19" s="248">
        <f t="shared" si="7"/>
        <v>0</v>
      </c>
      <c r="AP19" s="255">
        <v>117726</v>
      </c>
      <c r="AQ19" s="255">
        <f t="shared" si="8"/>
        <v>3788914</v>
      </c>
      <c r="AR19" s="255">
        <f>ROUND(AQ19/'3_Levels 1&amp;2'!C19,2)</f>
        <v>2846.67</v>
      </c>
    </row>
    <row r="20" spans="1:44" ht="15" customHeight="1" x14ac:dyDescent="0.2">
      <c r="A20" s="245">
        <v>14</v>
      </c>
      <c r="B20" s="246" t="s">
        <v>20</v>
      </c>
      <c r="C20" s="255">
        <v>157107804</v>
      </c>
      <c r="D20" s="255">
        <v>19302927</v>
      </c>
      <c r="E20" s="255">
        <f t="shared" si="9"/>
        <v>137804877</v>
      </c>
      <c r="F20" s="255">
        <v>144656404</v>
      </c>
      <c r="G20" s="248">
        <f t="shared" si="10"/>
        <v>-4.7364145731149242E-2</v>
      </c>
      <c r="H20" s="249">
        <f t="shared" si="1"/>
        <v>137804877</v>
      </c>
      <c r="I20" s="250">
        <v>5.29</v>
      </c>
      <c r="J20" s="251">
        <v>758338</v>
      </c>
      <c r="K20" s="250">
        <v>10.3</v>
      </c>
      <c r="L20" s="251">
        <v>1476537</v>
      </c>
      <c r="M20" s="252">
        <v>3.33</v>
      </c>
      <c r="N20" s="252">
        <v>11.88</v>
      </c>
      <c r="O20" s="252">
        <v>3</v>
      </c>
      <c r="P20" s="251">
        <v>596959</v>
      </c>
      <c r="Q20" s="255">
        <f t="shared" si="11"/>
        <v>2831834</v>
      </c>
      <c r="R20" s="252">
        <v>0</v>
      </c>
      <c r="S20" s="251">
        <v>0</v>
      </c>
      <c r="T20" s="252">
        <v>12.5</v>
      </c>
      <c r="U20" s="252">
        <v>17.5</v>
      </c>
      <c r="V20" s="252">
        <v>2</v>
      </c>
      <c r="W20" s="251">
        <v>1175100</v>
      </c>
      <c r="X20" s="255">
        <f t="shared" si="12"/>
        <v>1175100</v>
      </c>
      <c r="Y20" s="1509">
        <f t="shared" si="13"/>
        <v>15.59</v>
      </c>
      <c r="Z20" s="255">
        <f t="shared" si="14"/>
        <v>2234875</v>
      </c>
      <c r="AA20" s="255">
        <f t="shared" si="15"/>
        <v>1772059</v>
      </c>
      <c r="AB20" s="1510">
        <f t="shared" si="2"/>
        <v>8.5299999999999994</v>
      </c>
      <c r="AC20" s="1511">
        <f t="shared" si="3"/>
        <v>20.55</v>
      </c>
      <c r="AD20" s="254">
        <f t="shared" si="4"/>
        <v>29.08</v>
      </c>
      <c r="AE20" s="255">
        <f t="shared" si="16"/>
        <v>4006934</v>
      </c>
      <c r="AF20" s="256">
        <v>0.02</v>
      </c>
      <c r="AG20" s="257">
        <v>2549126</v>
      </c>
      <c r="AH20" s="257">
        <v>0</v>
      </c>
      <c r="AI20" s="258">
        <f t="shared" si="17"/>
        <v>2549126</v>
      </c>
      <c r="AJ20" s="255">
        <v>135813850</v>
      </c>
      <c r="AK20" s="255">
        <f t="shared" si="20"/>
        <v>127456300</v>
      </c>
      <c r="AL20" s="256">
        <f t="shared" si="18"/>
        <v>-6.1536802027186477E-2</v>
      </c>
      <c r="AM20" s="255">
        <f t="shared" si="19"/>
        <v>127456300</v>
      </c>
      <c r="AN20" s="248">
        <f t="shared" si="6"/>
        <v>0.02</v>
      </c>
      <c r="AO20" s="248">
        <f t="shared" si="7"/>
        <v>0</v>
      </c>
      <c r="AP20" s="255">
        <v>131757</v>
      </c>
      <c r="AQ20" s="255">
        <f t="shared" si="8"/>
        <v>6687817</v>
      </c>
      <c r="AR20" s="255">
        <f>ROUND(AQ20/'3_Levels 1&amp;2'!C20,2)</f>
        <v>3778.43</v>
      </c>
    </row>
    <row r="21" spans="1:44" ht="15" customHeight="1" x14ac:dyDescent="0.2">
      <c r="A21" s="259">
        <v>15</v>
      </c>
      <c r="B21" s="260" t="s">
        <v>21</v>
      </c>
      <c r="C21" s="267">
        <v>167071280</v>
      </c>
      <c r="D21" s="267">
        <v>28270947</v>
      </c>
      <c r="E21" s="267">
        <f t="shared" si="9"/>
        <v>138800333</v>
      </c>
      <c r="F21" s="267">
        <v>135008102</v>
      </c>
      <c r="G21" s="261">
        <f t="shared" si="10"/>
        <v>2.8088914249012997E-2</v>
      </c>
      <c r="H21" s="262">
        <f t="shared" si="1"/>
        <v>138800333</v>
      </c>
      <c r="I21" s="263">
        <v>2.81</v>
      </c>
      <c r="J21" s="264">
        <v>386867</v>
      </c>
      <c r="K21" s="263">
        <v>37.6</v>
      </c>
      <c r="L21" s="264">
        <v>5178488</v>
      </c>
      <c r="M21" s="265">
        <v>0</v>
      </c>
      <c r="N21" s="265">
        <v>0</v>
      </c>
      <c r="O21" s="265">
        <v>0</v>
      </c>
      <c r="P21" s="264">
        <v>0</v>
      </c>
      <c r="Q21" s="267">
        <f t="shared" si="11"/>
        <v>5565355</v>
      </c>
      <c r="R21" s="265">
        <v>0</v>
      </c>
      <c r="S21" s="264">
        <v>0</v>
      </c>
      <c r="T21" s="265">
        <v>0</v>
      </c>
      <c r="U21" s="265">
        <v>0</v>
      </c>
      <c r="V21" s="265">
        <v>0</v>
      </c>
      <c r="W21" s="264">
        <v>0</v>
      </c>
      <c r="X21" s="267">
        <f t="shared" si="12"/>
        <v>0</v>
      </c>
      <c r="Y21" s="1512">
        <f t="shared" si="13"/>
        <v>40.410000000000004</v>
      </c>
      <c r="Z21" s="267">
        <f t="shared" si="14"/>
        <v>5565355</v>
      </c>
      <c r="AA21" s="267">
        <f t="shared" si="15"/>
        <v>0</v>
      </c>
      <c r="AB21" s="1513">
        <f t="shared" si="2"/>
        <v>0</v>
      </c>
      <c r="AC21" s="1514">
        <f t="shared" si="3"/>
        <v>40.1</v>
      </c>
      <c r="AD21" s="266">
        <f t="shared" si="4"/>
        <v>40.1</v>
      </c>
      <c r="AE21" s="267">
        <f t="shared" si="16"/>
        <v>5565355</v>
      </c>
      <c r="AF21" s="268">
        <v>0.02</v>
      </c>
      <c r="AG21" s="269">
        <v>5134718</v>
      </c>
      <c r="AH21" s="269">
        <v>0</v>
      </c>
      <c r="AI21" s="270">
        <f t="shared" si="17"/>
        <v>5134718</v>
      </c>
      <c r="AJ21" s="267">
        <v>254208850</v>
      </c>
      <c r="AK21" s="267">
        <f t="shared" si="20"/>
        <v>256735900</v>
      </c>
      <c r="AL21" s="268">
        <f t="shared" si="18"/>
        <v>9.9408419494443259E-3</v>
      </c>
      <c r="AM21" s="267">
        <f t="shared" si="19"/>
        <v>256735900</v>
      </c>
      <c r="AN21" s="261">
        <f t="shared" si="6"/>
        <v>0.02</v>
      </c>
      <c r="AO21" s="261">
        <f t="shared" si="7"/>
        <v>0</v>
      </c>
      <c r="AP21" s="267">
        <v>184669</v>
      </c>
      <c r="AQ21" s="267">
        <f t="shared" si="8"/>
        <v>10884742</v>
      </c>
      <c r="AR21" s="267">
        <f>ROUND(AQ21/'3_Levels 1&amp;2'!C21,2)</f>
        <v>3007.67</v>
      </c>
    </row>
    <row r="22" spans="1:44" ht="15" customHeight="1" x14ac:dyDescent="0.2">
      <c r="A22" s="245">
        <v>16</v>
      </c>
      <c r="B22" s="246" t="s">
        <v>22</v>
      </c>
      <c r="C22" s="255">
        <v>731570121</v>
      </c>
      <c r="D22" s="255">
        <v>41399349</v>
      </c>
      <c r="E22" s="255">
        <f t="shared" si="9"/>
        <v>690170772</v>
      </c>
      <c r="F22" s="255">
        <v>715769924</v>
      </c>
      <c r="G22" s="248">
        <f t="shared" si="10"/>
        <v>-3.5764497978543169E-2</v>
      </c>
      <c r="H22" s="249">
        <f t="shared" si="1"/>
        <v>690170772</v>
      </c>
      <c r="I22" s="250">
        <v>5.32</v>
      </c>
      <c r="J22" s="251">
        <v>3578207</v>
      </c>
      <c r="K22" s="250">
        <v>51.34</v>
      </c>
      <c r="L22" s="251">
        <v>34418848</v>
      </c>
      <c r="M22" s="252">
        <v>0</v>
      </c>
      <c r="N22" s="252">
        <v>0</v>
      </c>
      <c r="O22" s="252">
        <v>0</v>
      </c>
      <c r="P22" s="251">
        <v>0</v>
      </c>
      <c r="Q22" s="255">
        <f t="shared" si="11"/>
        <v>37997055</v>
      </c>
      <c r="R22" s="253">
        <v>0</v>
      </c>
      <c r="S22" s="251">
        <v>0</v>
      </c>
      <c r="T22" s="252">
        <v>3</v>
      </c>
      <c r="U22" s="252">
        <v>4</v>
      </c>
      <c r="V22" s="252">
        <v>2</v>
      </c>
      <c r="W22" s="251">
        <v>1604658</v>
      </c>
      <c r="X22" s="255">
        <f t="shared" si="12"/>
        <v>1604658</v>
      </c>
      <c r="Y22" s="1509">
        <f t="shared" si="13"/>
        <v>56.660000000000004</v>
      </c>
      <c r="Z22" s="255">
        <f t="shared" si="14"/>
        <v>37997055</v>
      </c>
      <c r="AA22" s="255">
        <f t="shared" si="15"/>
        <v>1604658</v>
      </c>
      <c r="AB22" s="1510">
        <f t="shared" si="2"/>
        <v>2.33</v>
      </c>
      <c r="AC22" s="1511">
        <f t="shared" si="3"/>
        <v>55.05</v>
      </c>
      <c r="AD22" s="254">
        <f t="shared" si="4"/>
        <v>57.38</v>
      </c>
      <c r="AE22" s="255">
        <f t="shared" si="16"/>
        <v>39601713</v>
      </c>
      <c r="AF22" s="256">
        <v>2.5000000000000001E-2</v>
      </c>
      <c r="AG22" s="257">
        <v>17490645</v>
      </c>
      <c r="AH22" s="257">
        <v>2582745</v>
      </c>
      <c r="AI22" s="258">
        <f t="shared" si="17"/>
        <v>20073390</v>
      </c>
      <c r="AJ22" s="255">
        <v>697433000</v>
      </c>
      <c r="AK22" s="255">
        <f t="shared" si="20"/>
        <v>802935600</v>
      </c>
      <c r="AL22" s="256">
        <f t="shared" si="18"/>
        <v>0.15127273874336317</v>
      </c>
      <c r="AM22" s="255">
        <f t="shared" si="19"/>
        <v>802047949.99999988</v>
      </c>
      <c r="AN22" s="248">
        <f t="shared" si="6"/>
        <v>2.1783372165837461E-2</v>
      </c>
      <c r="AO22" s="248">
        <f t="shared" si="7"/>
        <v>3.2166278341625404E-3</v>
      </c>
      <c r="AP22" s="255">
        <v>564238</v>
      </c>
      <c r="AQ22" s="255">
        <f t="shared" si="8"/>
        <v>60239341</v>
      </c>
      <c r="AR22" s="255">
        <f>ROUND(AQ22/'3_Levels 1&amp;2'!C22,2)</f>
        <v>12228.86</v>
      </c>
    </row>
    <row r="23" spans="1:44" s="271" customFormat="1" ht="15" customHeight="1" x14ac:dyDescent="0.2">
      <c r="A23" s="245">
        <v>17</v>
      </c>
      <c r="B23" s="246" t="s">
        <v>23</v>
      </c>
      <c r="C23" s="255">
        <v>4109407311</v>
      </c>
      <c r="D23" s="255">
        <v>546763121</v>
      </c>
      <c r="E23" s="255">
        <f>C23-D23</f>
        <v>3562644190</v>
      </c>
      <c r="F23" s="255">
        <v>3493859004</v>
      </c>
      <c r="G23" s="248">
        <f t="shared" si="10"/>
        <v>1.9687453306286885E-2</v>
      </c>
      <c r="H23" s="249">
        <f t="shared" si="1"/>
        <v>3562644190</v>
      </c>
      <c r="I23" s="250">
        <v>5.25</v>
      </c>
      <c r="J23" s="251">
        <v>18477888</v>
      </c>
      <c r="K23" s="250">
        <v>38.200000000000003</v>
      </c>
      <c r="L23" s="251">
        <v>134448588</v>
      </c>
      <c r="M23" s="252">
        <v>0</v>
      </c>
      <c r="N23" s="252">
        <v>0</v>
      </c>
      <c r="O23" s="252">
        <v>0</v>
      </c>
      <c r="P23" s="251">
        <v>0</v>
      </c>
      <c r="Q23" s="255">
        <f>J23+L23+P23</f>
        <v>152926476</v>
      </c>
      <c r="R23" s="252">
        <v>0</v>
      </c>
      <c r="S23" s="251">
        <v>0</v>
      </c>
      <c r="T23" s="252">
        <v>0</v>
      </c>
      <c r="U23" s="252">
        <v>0</v>
      </c>
      <c r="V23" s="252">
        <v>0</v>
      </c>
      <c r="W23" s="251">
        <v>0</v>
      </c>
      <c r="X23" s="255">
        <f t="shared" si="12"/>
        <v>0</v>
      </c>
      <c r="Y23" s="1509">
        <f t="shared" si="13"/>
        <v>43.45</v>
      </c>
      <c r="Z23" s="255">
        <f t="shared" si="14"/>
        <v>152926476</v>
      </c>
      <c r="AA23" s="255">
        <f t="shared" si="15"/>
        <v>0</v>
      </c>
      <c r="AB23" s="1510">
        <f t="shared" si="2"/>
        <v>0</v>
      </c>
      <c r="AC23" s="1511">
        <f t="shared" si="3"/>
        <v>42.92</v>
      </c>
      <c r="AD23" s="254">
        <f t="shared" si="4"/>
        <v>42.92</v>
      </c>
      <c r="AE23" s="255">
        <f t="shared" si="16"/>
        <v>152926476</v>
      </c>
      <c r="AF23" s="256">
        <v>0.02</v>
      </c>
      <c r="AG23" s="257">
        <v>191494295</v>
      </c>
      <c r="AH23" s="257">
        <v>0</v>
      </c>
      <c r="AI23" s="258">
        <f t="shared" si="17"/>
        <v>191494295</v>
      </c>
      <c r="AJ23" s="255">
        <v>8704147250</v>
      </c>
      <c r="AK23" s="255">
        <f t="shared" si="20"/>
        <v>9574714750</v>
      </c>
      <c r="AL23" s="256">
        <f t="shared" si="18"/>
        <v>0.10001755197788043</v>
      </c>
      <c r="AM23" s="255">
        <f t="shared" si="19"/>
        <v>9574714750</v>
      </c>
      <c r="AN23" s="248">
        <f t="shared" si="6"/>
        <v>0.02</v>
      </c>
      <c r="AO23" s="248">
        <f t="shared" si="7"/>
        <v>0</v>
      </c>
      <c r="AP23" s="255">
        <v>4040570</v>
      </c>
      <c r="AQ23" s="255">
        <f t="shared" si="8"/>
        <v>348461341</v>
      </c>
      <c r="AR23" s="255">
        <f>ROUND(AQ23/'3_Levels 1&amp;2'!C23,2)</f>
        <v>7889.45</v>
      </c>
    </row>
    <row r="24" spans="1:44" ht="15" customHeight="1" x14ac:dyDescent="0.2">
      <c r="A24" s="245">
        <v>18</v>
      </c>
      <c r="B24" s="246" t="s">
        <v>24</v>
      </c>
      <c r="C24" s="255">
        <v>48381122</v>
      </c>
      <c r="D24" s="255">
        <v>5289898</v>
      </c>
      <c r="E24" s="255">
        <f t="shared" si="9"/>
        <v>43091224</v>
      </c>
      <c r="F24" s="255">
        <v>43483260</v>
      </c>
      <c r="G24" s="248">
        <f t="shared" si="10"/>
        <v>-9.0157913643089324E-3</v>
      </c>
      <c r="H24" s="249">
        <f t="shared" si="1"/>
        <v>43091224</v>
      </c>
      <c r="I24" s="250">
        <v>8.1999999999999993</v>
      </c>
      <c r="J24" s="251">
        <v>355159</v>
      </c>
      <c r="K24" s="250">
        <v>8.24</v>
      </c>
      <c r="L24" s="251">
        <v>353450</v>
      </c>
      <c r="M24" s="252">
        <v>0</v>
      </c>
      <c r="N24" s="252">
        <v>0</v>
      </c>
      <c r="O24" s="252">
        <v>0</v>
      </c>
      <c r="P24" s="251">
        <v>0</v>
      </c>
      <c r="Q24" s="255">
        <f t="shared" si="11"/>
        <v>708609</v>
      </c>
      <c r="R24" s="252">
        <v>0</v>
      </c>
      <c r="S24" s="251">
        <v>0</v>
      </c>
      <c r="T24" s="252">
        <v>0</v>
      </c>
      <c r="U24" s="252">
        <v>0</v>
      </c>
      <c r="V24" s="252">
        <v>0</v>
      </c>
      <c r="W24" s="251">
        <v>0</v>
      </c>
      <c r="X24" s="255">
        <f t="shared" si="12"/>
        <v>0</v>
      </c>
      <c r="Y24" s="1509">
        <f t="shared" si="13"/>
        <v>16.439999999999998</v>
      </c>
      <c r="Z24" s="255">
        <f t="shared" si="14"/>
        <v>708609</v>
      </c>
      <c r="AA24" s="255">
        <f t="shared" si="15"/>
        <v>0</v>
      </c>
      <c r="AB24" s="1510">
        <f t="shared" si="2"/>
        <v>0</v>
      </c>
      <c r="AC24" s="1511">
        <f t="shared" si="3"/>
        <v>16.440000000000001</v>
      </c>
      <c r="AD24" s="254">
        <f t="shared" si="4"/>
        <v>16.440000000000001</v>
      </c>
      <c r="AE24" s="255">
        <f t="shared" si="16"/>
        <v>708609</v>
      </c>
      <c r="AF24" s="256">
        <v>0.03</v>
      </c>
      <c r="AG24" s="257">
        <v>1883681</v>
      </c>
      <c r="AH24" s="257">
        <v>0</v>
      </c>
      <c r="AI24" s="258">
        <f t="shared" si="17"/>
        <v>1883681</v>
      </c>
      <c r="AJ24" s="255">
        <v>73038933</v>
      </c>
      <c r="AK24" s="255">
        <f t="shared" si="20"/>
        <v>62789367</v>
      </c>
      <c r="AL24" s="256">
        <f t="shared" si="18"/>
        <v>-0.14033017158123051</v>
      </c>
      <c r="AM24" s="255">
        <f t="shared" si="19"/>
        <v>62789367</v>
      </c>
      <c r="AN24" s="248">
        <f t="shared" si="6"/>
        <v>2.9999999840737365E-2</v>
      </c>
      <c r="AO24" s="248">
        <f t="shared" si="7"/>
        <v>0</v>
      </c>
      <c r="AP24" s="255">
        <v>149846</v>
      </c>
      <c r="AQ24" s="255">
        <f t="shared" si="8"/>
        <v>2742136</v>
      </c>
      <c r="AR24" s="255">
        <f>ROUND(AQ24/'3_Levels 1&amp;2'!C24,2)</f>
        <v>2841.59</v>
      </c>
    </row>
    <row r="25" spans="1:44" ht="15" customHeight="1" x14ac:dyDescent="0.2">
      <c r="A25" s="245">
        <v>19</v>
      </c>
      <c r="B25" s="246" t="s">
        <v>25</v>
      </c>
      <c r="C25" s="255">
        <v>181359791</v>
      </c>
      <c r="D25" s="255">
        <v>35169897</v>
      </c>
      <c r="E25" s="255">
        <f t="shared" si="9"/>
        <v>146189894</v>
      </c>
      <c r="F25" s="255">
        <v>148937261</v>
      </c>
      <c r="G25" s="248">
        <f t="shared" si="10"/>
        <v>-1.8446471900675009E-2</v>
      </c>
      <c r="H25" s="249">
        <f t="shared" si="1"/>
        <v>146189894</v>
      </c>
      <c r="I25" s="250">
        <v>3.34</v>
      </c>
      <c r="J25" s="251">
        <v>464755</v>
      </c>
      <c r="K25" s="250">
        <v>17</v>
      </c>
      <c r="L25" s="251">
        <v>2368205</v>
      </c>
      <c r="M25" s="252">
        <v>0</v>
      </c>
      <c r="N25" s="252">
        <v>0</v>
      </c>
      <c r="O25" s="252">
        <v>0</v>
      </c>
      <c r="P25" s="251">
        <v>0</v>
      </c>
      <c r="Q25" s="255">
        <f t="shared" si="11"/>
        <v>2832960</v>
      </c>
      <c r="R25" s="252">
        <v>0</v>
      </c>
      <c r="S25" s="251">
        <v>0</v>
      </c>
      <c r="T25" s="252">
        <v>0</v>
      </c>
      <c r="U25" s="252">
        <v>0</v>
      </c>
      <c r="V25" s="252">
        <v>0</v>
      </c>
      <c r="W25" s="251">
        <v>0</v>
      </c>
      <c r="X25" s="255">
        <f t="shared" si="12"/>
        <v>0</v>
      </c>
      <c r="Y25" s="1509">
        <f t="shared" si="13"/>
        <v>20.34</v>
      </c>
      <c r="Z25" s="255">
        <f t="shared" si="14"/>
        <v>2832960</v>
      </c>
      <c r="AA25" s="255">
        <f t="shared" si="15"/>
        <v>0</v>
      </c>
      <c r="AB25" s="1510">
        <f t="shared" si="2"/>
        <v>0</v>
      </c>
      <c r="AC25" s="1511">
        <f t="shared" si="3"/>
        <v>19.38</v>
      </c>
      <c r="AD25" s="254">
        <f t="shared" si="4"/>
        <v>19.38</v>
      </c>
      <c r="AE25" s="255">
        <f t="shared" si="16"/>
        <v>2832960</v>
      </c>
      <c r="AF25" s="256">
        <v>0.02</v>
      </c>
      <c r="AG25" s="257">
        <v>3446812</v>
      </c>
      <c r="AH25" s="257">
        <v>0</v>
      </c>
      <c r="AI25" s="258">
        <f t="shared" si="17"/>
        <v>3446812</v>
      </c>
      <c r="AJ25" s="255">
        <v>148856150</v>
      </c>
      <c r="AK25" s="255">
        <f t="shared" si="20"/>
        <v>172340600</v>
      </c>
      <c r="AL25" s="256">
        <f t="shared" si="18"/>
        <v>0.15776607147235772</v>
      </c>
      <c r="AM25" s="255">
        <f t="shared" si="19"/>
        <v>171184572.5</v>
      </c>
      <c r="AN25" s="248">
        <f t="shared" si="6"/>
        <v>0.02</v>
      </c>
      <c r="AO25" s="248">
        <f t="shared" si="7"/>
        <v>0</v>
      </c>
      <c r="AP25" s="255">
        <v>71253</v>
      </c>
      <c r="AQ25" s="255">
        <f t="shared" si="8"/>
        <v>6351025</v>
      </c>
      <c r="AR25" s="255">
        <f>ROUND(AQ25/'3_Levels 1&amp;2'!C25,2)</f>
        <v>3340.89</v>
      </c>
    </row>
    <row r="26" spans="1:44" ht="15" customHeight="1" x14ac:dyDescent="0.2">
      <c r="A26" s="259">
        <v>20</v>
      </c>
      <c r="B26" s="260" t="s">
        <v>26</v>
      </c>
      <c r="C26" s="267">
        <v>297210320</v>
      </c>
      <c r="D26" s="267">
        <v>52055467</v>
      </c>
      <c r="E26" s="267">
        <f t="shared" si="9"/>
        <v>245154853</v>
      </c>
      <c r="F26" s="267">
        <v>244703025</v>
      </c>
      <c r="G26" s="261">
        <f t="shared" si="10"/>
        <v>1.8464340602246335E-3</v>
      </c>
      <c r="H26" s="262">
        <f t="shared" si="1"/>
        <v>245154853</v>
      </c>
      <c r="I26" s="263">
        <v>4.5</v>
      </c>
      <c r="J26" s="264">
        <v>1162111</v>
      </c>
      <c r="K26" s="263">
        <v>10.18</v>
      </c>
      <c r="L26" s="264">
        <v>2495750</v>
      </c>
      <c r="M26" s="265">
        <v>2.1800000000000002</v>
      </c>
      <c r="N26" s="265">
        <v>12.13</v>
      </c>
      <c r="O26" s="265">
        <v>3</v>
      </c>
      <c r="P26" s="264">
        <v>3498975</v>
      </c>
      <c r="Q26" s="267">
        <f t="shared" si="11"/>
        <v>7156836</v>
      </c>
      <c r="R26" s="265">
        <v>0</v>
      </c>
      <c r="S26" s="264">
        <v>0</v>
      </c>
      <c r="T26" s="265">
        <v>11.75</v>
      </c>
      <c r="U26" s="265">
        <v>11.75</v>
      </c>
      <c r="V26" s="265">
        <v>1</v>
      </c>
      <c r="W26" s="264">
        <v>477304</v>
      </c>
      <c r="X26" s="267">
        <f t="shared" si="12"/>
        <v>477304</v>
      </c>
      <c r="Y26" s="1512">
        <f t="shared" si="13"/>
        <v>14.68</v>
      </c>
      <c r="Z26" s="267">
        <f t="shared" si="14"/>
        <v>3657861</v>
      </c>
      <c r="AA26" s="267">
        <f t="shared" si="15"/>
        <v>3976279</v>
      </c>
      <c r="AB26" s="1513">
        <f t="shared" si="2"/>
        <v>1.95</v>
      </c>
      <c r="AC26" s="1514">
        <f t="shared" si="3"/>
        <v>29.19</v>
      </c>
      <c r="AD26" s="266">
        <f t="shared" si="4"/>
        <v>31.14</v>
      </c>
      <c r="AE26" s="267">
        <f t="shared" si="16"/>
        <v>7634140</v>
      </c>
      <c r="AF26" s="268">
        <v>0.02</v>
      </c>
      <c r="AG26" s="269">
        <v>7445578</v>
      </c>
      <c r="AH26" s="269">
        <v>0</v>
      </c>
      <c r="AI26" s="270">
        <f t="shared" si="17"/>
        <v>7445578</v>
      </c>
      <c r="AJ26" s="267">
        <v>362211700</v>
      </c>
      <c r="AK26" s="267">
        <f t="shared" si="20"/>
        <v>372278900</v>
      </c>
      <c r="AL26" s="268">
        <f t="shared" si="18"/>
        <v>2.7793690816724032E-2</v>
      </c>
      <c r="AM26" s="267">
        <f t="shared" si="19"/>
        <v>372278900</v>
      </c>
      <c r="AN26" s="261">
        <f t="shared" si="6"/>
        <v>0.02</v>
      </c>
      <c r="AO26" s="261">
        <f t="shared" si="7"/>
        <v>0</v>
      </c>
      <c r="AP26" s="267">
        <v>211723</v>
      </c>
      <c r="AQ26" s="267">
        <f t="shared" si="8"/>
        <v>15291441</v>
      </c>
      <c r="AR26" s="267">
        <f>ROUND(AQ26/'3_Levels 1&amp;2'!C26,2)</f>
        <v>2671.93</v>
      </c>
    </row>
    <row r="27" spans="1:44" ht="15" customHeight="1" x14ac:dyDescent="0.2">
      <c r="A27" s="245">
        <v>21</v>
      </c>
      <c r="B27" s="246" t="s">
        <v>27</v>
      </c>
      <c r="C27" s="255">
        <v>125144321</v>
      </c>
      <c r="D27" s="255">
        <v>29272060</v>
      </c>
      <c r="E27" s="255">
        <f t="shared" si="9"/>
        <v>95872261</v>
      </c>
      <c r="F27" s="255">
        <v>93045397</v>
      </c>
      <c r="G27" s="248">
        <f t="shared" si="10"/>
        <v>3.0381556650244612E-2</v>
      </c>
      <c r="H27" s="249">
        <f t="shared" si="1"/>
        <v>95872261</v>
      </c>
      <c r="I27" s="250">
        <v>4.6100000000000003</v>
      </c>
      <c r="J27" s="251">
        <v>441546</v>
      </c>
      <c r="K27" s="250">
        <v>20.22</v>
      </c>
      <c r="L27" s="251">
        <v>1936675</v>
      </c>
      <c r="M27" s="252">
        <v>0</v>
      </c>
      <c r="N27" s="252">
        <v>0</v>
      </c>
      <c r="O27" s="252">
        <v>0</v>
      </c>
      <c r="P27" s="251">
        <v>0</v>
      </c>
      <c r="Q27" s="255">
        <f t="shared" si="11"/>
        <v>2378221</v>
      </c>
      <c r="R27" s="253">
        <v>0</v>
      </c>
      <c r="S27" s="251">
        <v>0</v>
      </c>
      <c r="T27" s="252">
        <v>0</v>
      </c>
      <c r="U27" s="252">
        <v>0</v>
      </c>
      <c r="V27" s="252">
        <v>0</v>
      </c>
      <c r="W27" s="251">
        <v>0</v>
      </c>
      <c r="X27" s="255">
        <f t="shared" si="12"/>
        <v>0</v>
      </c>
      <c r="Y27" s="1509">
        <f t="shared" si="13"/>
        <v>24.83</v>
      </c>
      <c r="Z27" s="255">
        <f t="shared" si="14"/>
        <v>2378221</v>
      </c>
      <c r="AA27" s="255">
        <f t="shared" si="15"/>
        <v>0</v>
      </c>
      <c r="AB27" s="1510">
        <f t="shared" si="2"/>
        <v>0</v>
      </c>
      <c r="AC27" s="1511">
        <f t="shared" si="3"/>
        <v>24.81</v>
      </c>
      <c r="AD27" s="254">
        <f t="shared" si="4"/>
        <v>24.81</v>
      </c>
      <c r="AE27" s="255">
        <f t="shared" si="16"/>
        <v>2378221</v>
      </c>
      <c r="AF27" s="256">
        <v>0.02</v>
      </c>
      <c r="AG27" s="257">
        <v>5481656</v>
      </c>
      <c r="AH27" s="257">
        <v>0</v>
      </c>
      <c r="AI27" s="258">
        <f t="shared" si="17"/>
        <v>5481656</v>
      </c>
      <c r="AJ27" s="255">
        <v>244885800</v>
      </c>
      <c r="AK27" s="255">
        <f t="shared" si="20"/>
        <v>274082800</v>
      </c>
      <c r="AL27" s="256">
        <f t="shared" si="18"/>
        <v>0.11922700295403001</v>
      </c>
      <c r="AM27" s="255">
        <f t="shared" si="19"/>
        <v>274082800</v>
      </c>
      <c r="AN27" s="248">
        <f t="shared" si="6"/>
        <v>0.02</v>
      </c>
      <c r="AO27" s="248">
        <f t="shared" si="7"/>
        <v>0</v>
      </c>
      <c r="AP27" s="255">
        <v>80202</v>
      </c>
      <c r="AQ27" s="255">
        <f t="shared" si="8"/>
        <v>7940079</v>
      </c>
      <c r="AR27" s="255">
        <f>ROUND(AQ27/'3_Levels 1&amp;2'!C27,2)</f>
        <v>2658.21</v>
      </c>
    </row>
    <row r="28" spans="1:44" ht="15" customHeight="1" x14ac:dyDescent="0.2">
      <c r="A28" s="245">
        <v>22</v>
      </c>
      <c r="B28" s="246" t="s">
        <v>28</v>
      </c>
      <c r="C28" s="255">
        <v>84839416</v>
      </c>
      <c r="D28" s="255">
        <v>32494646</v>
      </c>
      <c r="E28" s="255">
        <f t="shared" si="9"/>
        <v>52344770</v>
      </c>
      <c r="F28" s="255">
        <v>51022092</v>
      </c>
      <c r="G28" s="248">
        <f t="shared" si="10"/>
        <v>2.5923633237147546E-2</v>
      </c>
      <c r="H28" s="249">
        <f t="shared" si="1"/>
        <v>52344770</v>
      </c>
      <c r="I28" s="250">
        <v>5.63</v>
      </c>
      <c r="J28" s="251">
        <v>295075</v>
      </c>
      <c r="K28" s="250">
        <v>23.06</v>
      </c>
      <c r="L28" s="251">
        <v>1729981</v>
      </c>
      <c r="M28" s="252">
        <v>2.02</v>
      </c>
      <c r="N28" s="252">
        <v>15.86</v>
      </c>
      <c r="O28" s="252">
        <v>8</v>
      </c>
      <c r="P28" s="251">
        <v>0</v>
      </c>
      <c r="Q28" s="255">
        <f t="shared" si="11"/>
        <v>2025056</v>
      </c>
      <c r="R28" s="252">
        <v>71</v>
      </c>
      <c r="S28" s="251">
        <v>1172906</v>
      </c>
      <c r="T28" s="252">
        <v>18</v>
      </c>
      <c r="U28" s="252">
        <v>28</v>
      </c>
      <c r="V28" s="252">
        <v>3</v>
      </c>
      <c r="W28" s="251">
        <v>0</v>
      </c>
      <c r="X28" s="255">
        <f t="shared" si="12"/>
        <v>1172906</v>
      </c>
      <c r="Y28" s="1509">
        <f t="shared" si="13"/>
        <v>99.69</v>
      </c>
      <c r="Z28" s="255">
        <f t="shared" si="14"/>
        <v>3197962</v>
      </c>
      <c r="AA28" s="255">
        <f t="shared" si="15"/>
        <v>0</v>
      </c>
      <c r="AB28" s="1510">
        <f t="shared" si="2"/>
        <v>22.41</v>
      </c>
      <c r="AC28" s="1511">
        <f t="shared" si="3"/>
        <v>38.69</v>
      </c>
      <c r="AD28" s="254">
        <f t="shared" si="4"/>
        <v>61.09</v>
      </c>
      <c r="AE28" s="255">
        <f t="shared" si="16"/>
        <v>3197962</v>
      </c>
      <c r="AF28" s="256">
        <v>0.02</v>
      </c>
      <c r="AG28" s="257">
        <v>2598441</v>
      </c>
      <c r="AH28" s="257">
        <v>0</v>
      </c>
      <c r="AI28" s="258">
        <f t="shared" si="17"/>
        <v>2598441</v>
      </c>
      <c r="AJ28" s="255">
        <v>126072400</v>
      </c>
      <c r="AK28" s="255">
        <f t="shared" si="20"/>
        <v>129922050</v>
      </c>
      <c r="AL28" s="256">
        <f t="shared" si="18"/>
        <v>3.0535232136454926E-2</v>
      </c>
      <c r="AM28" s="255">
        <f t="shared" si="19"/>
        <v>129922050</v>
      </c>
      <c r="AN28" s="248">
        <f t="shared" si="6"/>
        <v>0.02</v>
      </c>
      <c r="AO28" s="248">
        <f t="shared" si="7"/>
        <v>0</v>
      </c>
      <c r="AP28" s="255">
        <v>312463</v>
      </c>
      <c r="AQ28" s="255">
        <f t="shared" si="8"/>
        <v>6108866</v>
      </c>
      <c r="AR28" s="255">
        <f>ROUND(AQ28/'3_Levels 1&amp;2'!C28,2)</f>
        <v>2089.9299999999998</v>
      </c>
    </row>
    <row r="29" spans="1:44" ht="15" customHeight="1" x14ac:dyDescent="0.2">
      <c r="A29" s="245">
        <v>23</v>
      </c>
      <c r="B29" s="246" t="s">
        <v>29</v>
      </c>
      <c r="C29" s="255">
        <v>739038989</v>
      </c>
      <c r="D29" s="255">
        <v>112293996</v>
      </c>
      <c r="E29" s="255">
        <f t="shared" si="9"/>
        <v>626744993</v>
      </c>
      <c r="F29" s="255">
        <v>625409587</v>
      </c>
      <c r="G29" s="248">
        <f t="shared" si="10"/>
        <v>2.1352502867852583E-3</v>
      </c>
      <c r="H29" s="249">
        <f t="shared" si="1"/>
        <v>626744993</v>
      </c>
      <c r="I29" s="250">
        <v>4.47</v>
      </c>
      <c r="J29" s="251">
        <v>2726037</v>
      </c>
      <c r="K29" s="250">
        <v>6.15</v>
      </c>
      <c r="L29" s="251">
        <v>3750596</v>
      </c>
      <c r="M29" s="252">
        <v>0</v>
      </c>
      <c r="N29" s="252">
        <v>0</v>
      </c>
      <c r="O29" s="252">
        <v>0</v>
      </c>
      <c r="P29" s="251">
        <v>0</v>
      </c>
      <c r="Q29" s="255">
        <f t="shared" si="11"/>
        <v>6476633</v>
      </c>
      <c r="R29" s="252">
        <v>21.9</v>
      </c>
      <c r="S29" s="251">
        <v>13355712</v>
      </c>
      <c r="T29" s="252">
        <v>0</v>
      </c>
      <c r="U29" s="252">
        <v>0</v>
      </c>
      <c r="V29" s="252">
        <v>0</v>
      </c>
      <c r="W29" s="251">
        <v>0</v>
      </c>
      <c r="X29" s="255">
        <f t="shared" si="12"/>
        <v>13355712</v>
      </c>
      <c r="Y29" s="1509">
        <f t="shared" si="13"/>
        <v>32.519999999999996</v>
      </c>
      <c r="Z29" s="255">
        <f t="shared" si="14"/>
        <v>19832345</v>
      </c>
      <c r="AA29" s="255">
        <f t="shared" si="15"/>
        <v>0</v>
      </c>
      <c r="AB29" s="1510">
        <f t="shared" si="2"/>
        <v>21.31</v>
      </c>
      <c r="AC29" s="1511">
        <f t="shared" si="3"/>
        <v>10.33</v>
      </c>
      <c r="AD29" s="254">
        <f t="shared" si="4"/>
        <v>31.64</v>
      </c>
      <c r="AE29" s="255">
        <f t="shared" si="16"/>
        <v>19832345</v>
      </c>
      <c r="AF29" s="256">
        <v>0.02</v>
      </c>
      <c r="AG29" s="257">
        <v>23656705</v>
      </c>
      <c r="AH29" s="257">
        <v>0</v>
      </c>
      <c r="AI29" s="258">
        <f t="shared" si="17"/>
        <v>23656705</v>
      </c>
      <c r="AJ29" s="255">
        <v>1297221950</v>
      </c>
      <c r="AK29" s="255">
        <f t="shared" si="20"/>
        <v>1182835250</v>
      </c>
      <c r="AL29" s="256">
        <f t="shared" si="18"/>
        <v>-8.8178202658380861E-2</v>
      </c>
      <c r="AM29" s="255">
        <f t="shared" si="19"/>
        <v>1182835250</v>
      </c>
      <c r="AN29" s="248">
        <f t="shared" si="6"/>
        <v>0.02</v>
      </c>
      <c r="AO29" s="248">
        <f t="shared" si="7"/>
        <v>0</v>
      </c>
      <c r="AP29" s="255">
        <v>507199</v>
      </c>
      <c r="AQ29" s="255">
        <f t="shared" si="8"/>
        <v>43996249</v>
      </c>
      <c r="AR29" s="255">
        <f>ROUND(AQ29/'3_Levels 1&amp;2'!C29,2)</f>
        <v>3462.36</v>
      </c>
    </row>
    <row r="30" spans="1:44" ht="15" customHeight="1" x14ac:dyDescent="0.2">
      <c r="A30" s="245">
        <v>24</v>
      </c>
      <c r="B30" s="246" t="s">
        <v>30</v>
      </c>
      <c r="C30" s="255">
        <v>650964665</v>
      </c>
      <c r="D30" s="255">
        <v>47502310</v>
      </c>
      <c r="E30" s="255">
        <f t="shared" si="9"/>
        <v>603462355</v>
      </c>
      <c r="F30" s="255">
        <v>610766852</v>
      </c>
      <c r="G30" s="248">
        <f t="shared" si="10"/>
        <v>-1.1959550483266895E-2</v>
      </c>
      <c r="H30" s="249">
        <f t="shared" si="1"/>
        <v>603462355</v>
      </c>
      <c r="I30" s="250">
        <v>3.49</v>
      </c>
      <c r="J30" s="251">
        <v>2096875</v>
      </c>
      <c r="K30" s="250">
        <v>54.34</v>
      </c>
      <c r="L30" s="251">
        <v>29574545</v>
      </c>
      <c r="M30" s="252">
        <v>0</v>
      </c>
      <c r="N30" s="252">
        <v>0</v>
      </c>
      <c r="O30" s="252">
        <v>0</v>
      </c>
      <c r="P30" s="251">
        <v>0</v>
      </c>
      <c r="Q30" s="255">
        <f t="shared" si="11"/>
        <v>31671420</v>
      </c>
      <c r="R30" s="252">
        <v>0</v>
      </c>
      <c r="S30" s="251">
        <v>3140000</v>
      </c>
      <c r="T30" s="252">
        <v>0</v>
      </c>
      <c r="U30" s="252">
        <v>0</v>
      </c>
      <c r="V30" s="252">
        <v>0</v>
      </c>
      <c r="W30" s="251">
        <v>0</v>
      </c>
      <c r="X30" s="255">
        <f t="shared" si="12"/>
        <v>3140000</v>
      </c>
      <c r="Y30" s="1509">
        <f t="shared" si="13"/>
        <v>57.830000000000005</v>
      </c>
      <c r="Z30" s="255">
        <f t="shared" si="14"/>
        <v>34811420</v>
      </c>
      <c r="AA30" s="255">
        <f t="shared" si="15"/>
        <v>0</v>
      </c>
      <c r="AB30" s="1510">
        <f t="shared" si="2"/>
        <v>5.2</v>
      </c>
      <c r="AC30" s="1511">
        <f t="shared" si="3"/>
        <v>52.48</v>
      </c>
      <c r="AD30" s="254">
        <f t="shared" si="4"/>
        <v>57.69</v>
      </c>
      <c r="AE30" s="255">
        <f t="shared" si="16"/>
        <v>34811420</v>
      </c>
      <c r="AF30" s="256">
        <v>0.02</v>
      </c>
      <c r="AG30" s="257">
        <v>30102750</v>
      </c>
      <c r="AH30" s="257">
        <v>0</v>
      </c>
      <c r="AI30" s="258">
        <f t="shared" si="17"/>
        <v>30102750</v>
      </c>
      <c r="AJ30" s="255">
        <v>1205252700</v>
      </c>
      <c r="AK30" s="255">
        <f t="shared" si="20"/>
        <v>1505137500</v>
      </c>
      <c r="AL30" s="256">
        <f t="shared" si="18"/>
        <v>0.24881487508802097</v>
      </c>
      <c r="AM30" s="255">
        <f t="shared" si="19"/>
        <v>1386040605</v>
      </c>
      <c r="AN30" s="248">
        <f t="shared" si="6"/>
        <v>0.02</v>
      </c>
      <c r="AO30" s="248">
        <f t="shared" si="7"/>
        <v>0</v>
      </c>
      <c r="AP30" s="255">
        <v>234449</v>
      </c>
      <c r="AQ30" s="255">
        <f t="shared" si="8"/>
        <v>65148619</v>
      </c>
      <c r="AR30" s="255">
        <f>ROUND(AQ30/'3_Levels 1&amp;2'!C30,2)</f>
        <v>13817.31</v>
      </c>
    </row>
    <row r="31" spans="1:44" ht="15" customHeight="1" x14ac:dyDescent="0.2">
      <c r="A31" s="259">
        <v>25</v>
      </c>
      <c r="B31" s="260" t="s">
        <v>31</v>
      </c>
      <c r="C31" s="267">
        <v>246583870</v>
      </c>
      <c r="D31" s="267">
        <v>20296190</v>
      </c>
      <c r="E31" s="267">
        <f t="shared" si="9"/>
        <v>226287680</v>
      </c>
      <c r="F31" s="267">
        <v>237177950</v>
      </c>
      <c r="G31" s="261">
        <f t="shared" si="10"/>
        <v>-4.5916030558489945E-2</v>
      </c>
      <c r="H31" s="262">
        <f t="shared" si="1"/>
        <v>226287680</v>
      </c>
      <c r="I31" s="263">
        <v>4.6500000000000004</v>
      </c>
      <c r="J31" s="264">
        <v>1124726</v>
      </c>
      <c r="K31" s="263">
        <v>20.03</v>
      </c>
      <c r="L31" s="264">
        <v>4839888</v>
      </c>
      <c r="M31" s="265">
        <v>0</v>
      </c>
      <c r="N31" s="265">
        <v>0</v>
      </c>
      <c r="O31" s="265">
        <v>0</v>
      </c>
      <c r="P31" s="264">
        <v>0</v>
      </c>
      <c r="Q31" s="267">
        <f t="shared" si="11"/>
        <v>5964614</v>
      </c>
      <c r="R31" s="265">
        <v>0</v>
      </c>
      <c r="S31" s="264">
        <v>0</v>
      </c>
      <c r="T31" s="265">
        <v>0</v>
      </c>
      <c r="U31" s="265">
        <v>0</v>
      </c>
      <c r="V31" s="265">
        <v>0</v>
      </c>
      <c r="W31" s="264">
        <v>0</v>
      </c>
      <c r="X31" s="267">
        <f t="shared" si="12"/>
        <v>0</v>
      </c>
      <c r="Y31" s="1512">
        <f t="shared" si="13"/>
        <v>24.68</v>
      </c>
      <c r="Z31" s="267">
        <f t="shared" si="14"/>
        <v>5964614</v>
      </c>
      <c r="AA31" s="267">
        <f t="shared" si="15"/>
        <v>0</v>
      </c>
      <c r="AB31" s="1513">
        <f t="shared" si="2"/>
        <v>0</v>
      </c>
      <c r="AC31" s="1514">
        <f t="shared" si="3"/>
        <v>26.36</v>
      </c>
      <c r="AD31" s="266">
        <f t="shared" si="4"/>
        <v>26.36</v>
      </c>
      <c r="AE31" s="267">
        <f t="shared" si="16"/>
        <v>5964614</v>
      </c>
      <c r="AF31" s="268">
        <v>0.03</v>
      </c>
      <c r="AG31" s="269">
        <v>5827592</v>
      </c>
      <c r="AH31" s="269">
        <v>0</v>
      </c>
      <c r="AI31" s="270">
        <f t="shared" si="17"/>
        <v>5827592</v>
      </c>
      <c r="AJ31" s="267">
        <v>191420267</v>
      </c>
      <c r="AK31" s="267">
        <f t="shared" si="20"/>
        <v>194253067</v>
      </c>
      <c r="AL31" s="268">
        <f t="shared" si="18"/>
        <v>1.4798850949257113E-2</v>
      </c>
      <c r="AM31" s="267">
        <f t="shared" si="19"/>
        <v>194253067</v>
      </c>
      <c r="AN31" s="261">
        <f t="shared" si="6"/>
        <v>2.9999999948520761E-2</v>
      </c>
      <c r="AO31" s="261">
        <f t="shared" si="7"/>
        <v>0</v>
      </c>
      <c r="AP31" s="267">
        <v>75485</v>
      </c>
      <c r="AQ31" s="267">
        <f t="shared" si="8"/>
        <v>11867691</v>
      </c>
      <c r="AR31" s="267">
        <f>ROUND(AQ31/'3_Levels 1&amp;2'!C31,2)</f>
        <v>5302.81</v>
      </c>
    </row>
    <row r="32" spans="1:44" s="271" customFormat="1" ht="15" customHeight="1" x14ac:dyDescent="0.2">
      <c r="A32" s="245">
        <v>26</v>
      </c>
      <c r="B32" s="246" t="s">
        <v>32</v>
      </c>
      <c r="C32" s="255">
        <v>4331421786</v>
      </c>
      <c r="D32" s="255">
        <v>740238070</v>
      </c>
      <c r="E32" s="255">
        <f t="shared" si="9"/>
        <v>3591183716</v>
      </c>
      <c r="F32" s="255">
        <v>3486451264</v>
      </c>
      <c r="G32" s="248">
        <f t="shared" si="10"/>
        <v>3.0039843975860035E-2</v>
      </c>
      <c r="H32" s="249">
        <f t="shared" si="1"/>
        <v>3591183716</v>
      </c>
      <c r="I32" s="250">
        <v>2.91</v>
      </c>
      <c r="J32" s="251">
        <v>4615572</v>
      </c>
      <c r="K32" s="250">
        <v>20</v>
      </c>
      <c r="L32" s="251">
        <v>68396969</v>
      </c>
      <c r="M32" s="252">
        <v>0</v>
      </c>
      <c r="N32" s="252">
        <v>0</v>
      </c>
      <c r="O32" s="252">
        <v>0</v>
      </c>
      <c r="P32" s="251">
        <v>0</v>
      </c>
      <c r="Q32" s="255">
        <f t="shared" si="11"/>
        <v>73012541</v>
      </c>
      <c r="R32" s="253">
        <v>0</v>
      </c>
      <c r="S32" s="251">
        <v>8507993</v>
      </c>
      <c r="T32" s="252">
        <v>0</v>
      </c>
      <c r="U32" s="252">
        <v>0</v>
      </c>
      <c r="V32" s="252">
        <v>0</v>
      </c>
      <c r="W32" s="251">
        <v>0</v>
      </c>
      <c r="X32" s="255">
        <f t="shared" si="12"/>
        <v>8507993</v>
      </c>
      <c r="Y32" s="1509">
        <f t="shared" si="13"/>
        <v>22.91</v>
      </c>
      <c r="Z32" s="255">
        <f t="shared" si="14"/>
        <v>81520534</v>
      </c>
      <c r="AA32" s="255">
        <f t="shared" si="15"/>
        <v>0</v>
      </c>
      <c r="AB32" s="1510">
        <f t="shared" si="2"/>
        <v>2.37</v>
      </c>
      <c r="AC32" s="1511">
        <f t="shared" si="3"/>
        <v>20.329999999999998</v>
      </c>
      <c r="AD32" s="254">
        <f t="shared" si="4"/>
        <v>22.7</v>
      </c>
      <c r="AE32" s="255">
        <f t="shared" si="16"/>
        <v>81520534</v>
      </c>
      <c r="AF32" s="256">
        <v>0.02</v>
      </c>
      <c r="AG32" s="257">
        <v>178127788</v>
      </c>
      <c r="AH32" s="257">
        <v>11615864</v>
      </c>
      <c r="AI32" s="258">
        <f t="shared" si="17"/>
        <v>189743652</v>
      </c>
      <c r="AJ32" s="255">
        <v>9397443250</v>
      </c>
      <c r="AK32" s="255">
        <f t="shared" si="20"/>
        <v>9487182600</v>
      </c>
      <c r="AL32" s="256">
        <f t="shared" si="18"/>
        <v>9.5493367304984797E-3</v>
      </c>
      <c r="AM32" s="255">
        <f t="shared" si="19"/>
        <v>9487182600</v>
      </c>
      <c r="AN32" s="248">
        <f t="shared" si="6"/>
        <v>1.877562554767313E-2</v>
      </c>
      <c r="AO32" s="248">
        <f t="shared" si="7"/>
        <v>1.224374452326869E-3</v>
      </c>
      <c r="AP32" s="255">
        <v>1984230</v>
      </c>
      <c r="AQ32" s="255">
        <f t="shared" si="8"/>
        <v>273248416</v>
      </c>
      <c r="AR32" s="255">
        <f>ROUND(AQ32/'3_Levels 1&amp;2'!C32,2)</f>
        <v>5594.19</v>
      </c>
    </row>
    <row r="33" spans="1:44" ht="15" customHeight="1" x14ac:dyDescent="0.2">
      <c r="A33" s="245">
        <v>27</v>
      </c>
      <c r="B33" s="246" t="s">
        <v>33</v>
      </c>
      <c r="C33" s="255">
        <v>264824496</v>
      </c>
      <c r="D33" s="255">
        <v>50182486</v>
      </c>
      <c r="E33" s="255">
        <f t="shared" si="9"/>
        <v>214642010</v>
      </c>
      <c r="F33" s="255">
        <v>206849202</v>
      </c>
      <c r="G33" s="248">
        <f t="shared" si="10"/>
        <v>3.7673860593380487E-2</v>
      </c>
      <c r="H33" s="249">
        <f t="shared" si="1"/>
        <v>214642010</v>
      </c>
      <c r="I33" s="250">
        <v>6.36</v>
      </c>
      <c r="J33" s="251">
        <v>1344802</v>
      </c>
      <c r="K33" s="250">
        <v>10.57</v>
      </c>
      <c r="L33" s="251">
        <v>2234970</v>
      </c>
      <c r="M33" s="252">
        <v>4.0199999999999996</v>
      </c>
      <c r="N33" s="252">
        <v>18.510000000000002</v>
      </c>
      <c r="O33" s="252">
        <v>7</v>
      </c>
      <c r="P33" s="251">
        <v>2254319</v>
      </c>
      <c r="Q33" s="255">
        <f t="shared" si="11"/>
        <v>5834091</v>
      </c>
      <c r="R33" s="252">
        <v>0</v>
      </c>
      <c r="S33" s="251">
        <v>0</v>
      </c>
      <c r="T33" s="252">
        <v>3.6</v>
      </c>
      <c r="U33" s="252">
        <v>13.75</v>
      </c>
      <c r="V33" s="252">
        <v>7</v>
      </c>
      <c r="W33" s="251">
        <v>2133747</v>
      </c>
      <c r="X33" s="255">
        <f t="shared" si="12"/>
        <v>2133747</v>
      </c>
      <c r="Y33" s="1509">
        <f t="shared" si="13"/>
        <v>16.93</v>
      </c>
      <c r="Z33" s="255">
        <f t="shared" si="14"/>
        <v>3579772</v>
      </c>
      <c r="AA33" s="255">
        <f t="shared" si="15"/>
        <v>4388066</v>
      </c>
      <c r="AB33" s="1510">
        <f t="shared" si="2"/>
        <v>9.94</v>
      </c>
      <c r="AC33" s="1511">
        <f t="shared" si="3"/>
        <v>27.18</v>
      </c>
      <c r="AD33" s="254">
        <f t="shared" si="4"/>
        <v>37.119999999999997</v>
      </c>
      <c r="AE33" s="255">
        <f t="shared" si="16"/>
        <v>7967838</v>
      </c>
      <c r="AF33" s="256">
        <v>2.5000000000000001E-2</v>
      </c>
      <c r="AG33" s="257">
        <v>9714983</v>
      </c>
      <c r="AH33" s="257">
        <v>1334312</v>
      </c>
      <c r="AI33" s="258">
        <f t="shared" si="17"/>
        <v>11049295</v>
      </c>
      <c r="AJ33" s="255">
        <v>438004840</v>
      </c>
      <c r="AK33" s="255">
        <f t="shared" si="20"/>
        <v>441971800</v>
      </c>
      <c r="AL33" s="256">
        <f t="shared" si="18"/>
        <v>9.0568862207093415E-3</v>
      </c>
      <c r="AM33" s="255">
        <f t="shared" si="19"/>
        <v>441971800</v>
      </c>
      <c r="AN33" s="248">
        <f t="shared" si="6"/>
        <v>2.1981001955328372E-2</v>
      </c>
      <c r="AO33" s="248">
        <f t="shared" si="7"/>
        <v>3.0189980446716285E-3</v>
      </c>
      <c r="AP33" s="255">
        <v>316041</v>
      </c>
      <c r="AQ33" s="255">
        <f t="shared" si="8"/>
        <v>19333174</v>
      </c>
      <c r="AR33" s="255">
        <f>ROUND(AQ33/'3_Levels 1&amp;2'!C33,2)</f>
        <v>3411.54</v>
      </c>
    </row>
    <row r="34" spans="1:44" ht="15" customHeight="1" x14ac:dyDescent="0.2">
      <c r="A34" s="245">
        <v>28</v>
      </c>
      <c r="B34" s="246" t="s">
        <v>34</v>
      </c>
      <c r="C34" s="255">
        <v>2641089701</v>
      </c>
      <c r="D34" s="255">
        <v>382003154</v>
      </c>
      <c r="E34" s="255">
        <f t="shared" si="9"/>
        <v>2259086547</v>
      </c>
      <c r="F34" s="255">
        <v>2081902895</v>
      </c>
      <c r="G34" s="248">
        <f t="shared" si="10"/>
        <v>8.5106588028448851E-2</v>
      </c>
      <c r="H34" s="249">
        <f t="shared" si="1"/>
        <v>2259086547</v>
      </c>
      <c r="I34" s="250">
        <v>4.59</v>
      </c>
      <c r="J34" s="251">
        <v>9904726</v>
      </c>
      <c r="K34" s="250">
        <v>28.97</v>
      </c>
      <c r="L34" s="251">
        <v>62495849</v>
      </c>
      <c r="M34" s="252">
        <v>0</v>
      </c>
      <c r="N34" s="252">
        <v>0</v>
      </c>
      <c r="O34" s="252">
        <v>0</v>
      </c>
      <c r="P34" s="251">
        <v>0</v>
      </c>
      <c r="Q34" s="255">
        <f t="shared" si="11"/>
        <v>72400575</v>
      </c>
      <c r="R34" s="252">
        <v>0</v>
      </c>
      <c r="S34" s="251">
        <v>0</v>
      </c>
      <c r="T34" s="252">
        <v>0</v>
      </c>
      <c r="U34" s="252">
        <v>0</v>
      </c>
      <c r="V34" s="252">
        <v>0</v>
      </c>
      <c r="W34" s="251">
        <v>0</v>
      </c>
      <c r="X34" s="255">
        <f t="shared" si="12"/>
        <v>0</v>
      </c>
      <c r="Y34" s="1509">
        <f t="shared" si="13"/>
        <v>33.56</v>
      </c>
      <c r="Z34" s="255">
        <f t="shared" si="14"/>
        <v>72400575</v>
      </c>
      <c r="AA34" s="255">
        <f t="shared" si="15"/>
        <v>0</v>
      </c>
      <c r="AB34" s="1510">
        <f t="shared" si="2"/>
        <v>0</v>
      </c>
      <c r="AC34" s="1511">
        <f t="shared" si="3"/>
        <v>32.049999999999997</v>
      </c>
      <c r="AD34" s="254">
        <f t="shared" si="4"/>
        <v>32.049999999999997</v>
      </c>
      <c r="AE34" s="255">
        <f t="shared" si="16"/>
        <v>72400575</v>
      </c>
      <c r="AF34" s="256">
        <v>0.02</v>
      </c>
      <c r="AG34" s="257">
        <v>104569955</v>
      </c>
      <c r="AH34" s="257">
        <v>7478596</v>
      </c>
      <c r="AI34" s="258">
        <f t="shared" si="17"/>
        <v>112048551</v>
      </c>
      <c r="AJ34" s="255">
        <v>5567424200</v>
      </c>
      <c r="AK34" s="255">
        <f t="shared" si="20"/>
        <v>5602427550</v>
      </c>
      <c r="AL34" s="256">
        <f t="shared" si="18"/>
        <v>6.2871713637340588E-3</v>
      </c>
      <c r="AM34" s="255">
        <f t="shared" si="19"/>
        <v>5602427550</v>
      </c>
      <c r="AN34" s="248">
        <f t="shared" si="6"/>
        <v>1.8665115089261618E-2</v>
      </c>
      <c r="AO34" s="248">
        <f t="shared" si="7"/>
        <v>1.3348849107383816E-3</v>
      </c>
      <c r="AP34" s="255">
        <v>2311945</v>
      </c>
      <c r="AQ34" s="255">
        <f t="shared" si="8"/>
        <v>186761071</v>
      </c>
      <c r="AR34" s="255">
        <f>ROUND(AQ34/'3_Levels 1&amp;2'!C34,2)</f>
        <v>5843.77</v>
      </c>
    </row>
    <row r="35" spans="1:44" ht="15" customHeight="1" x14ac:dyDescent="0.2">
      <c r="A35" s="245">
        <v>29</v>
      </c>
      <c r="B35" s="246" t="s">
        <v>35</v>
      </c>
      <c r="C35" s="255">
        <v>1235944919</v>
      </c>
      <c r="D35" s="255">
        <v>172899989</v>
      </c>
      <c r="E35" s="255">
        <f t="shared" si="9"/>
        <v>1063044930</v>
      </c>
      <c r="F35" s="255">
        <v>1014066865</v>
      </c>
      <c r="G35" s="248">
        <f t="shared" si="10"/>
        <v>4.8298654349582755E-2</v>
      </c>
      <c r="H35" s="249">
        <f t="shared" si="1"/>
        <v>1063044930</v>
      </c>
      <c r="I35" s="250">
        <v>3.63</v>
      </c>
      <c r="J35" s="251">
        <v>3635872</v>
      </c>
      <c r="K35" s="250">
        <v>28.47</v>
      </c>
      <c r="L35" s="251">
        <v>28520049</v>
      </c>
      <c r="M35" s="252">
        <v>0</v>
      </c>
      <c r="N35" s="252">
        <v>0</v>
      </c>
      <c r="O35" s="252">
        <v>0</v>
      </c>
      <c r="P35" s="251">
        <v>0</v>
      </c>
      <c r="Q35" s="255">
        <f t="shared" si="11"/>
        <v>32155921</v>
      </c>
      <c r="R35" s="252">
        <v>11.2</v>
      </c>
      <c r="S35" s="251">
        <v>11214126</v>
      </c>
      <c r="T35" s="252">
        <v>0</v>
      </c>
      <c r="U35" s="252">
        <v>0</v>
      </c>
      <c r="V35" s="252">
        <v>0</v>
      </c>
      <c r="W35" s="251">
        <v>0</v>
      </c>
      <c r="X35" s="255">
        <f t="shared" si="12"/>
        <v>11214126</v>
      </c>
      <c r="Y35" s="1509">
        <f t="shared" si="13"/>
        <v>43.3</v>
      </c>
      <c r="Z35" s="255">
        <f t="shared" si="14"/>
        <v>43370047</v>
      </c>
      <c r="AA35" s="255">
        <f t="shared" si="15"/>
        <v>0</v>
      </c>
      <c r="AB35" s="1510">
        <f t="shared" si="2"/>
        <v>10.55</v>
      </c>
      <c r="AC35" s="1511">
        <f t="shared" si="3"/>
        <v>30.25</v>
      </c>
      <c r="AD35" s="254">
        <f t="shared" si="4"/>
        <v>40.799999999999997</v>
      </c>
      <c r="AE35" s="255">
        <f t="shared" si="16"/>
        <v>43370047</v>
      </c>
      <c r="AF35" s="256">
        <v>0.02</v>
      </c>
      <c r="AG35" s="257">
        <v>27452014</v>
      </c>
      <c r="AH35" s="257">
        <v>0</v>
      </c>
      <c r="AI35" s="258">
        <f t="shared" si="17"/>
        <v>27452014</v>
      </c>
      <c r="AJ35" s="255">
        <v>1541399700</v>
      </c>
      <c r="AK35" s="255">
        <f t="shared" si="20"/>
        <v>1372600700</v>
      </c>
      <c r="AL35" s="256">
        <f t="shared" si="18"/>
        <v>-0.10951020685938891</v>
      </c>
      <c r="AM35" s="255">
        <f t="shared" si="19"/>
        <v>1372600700</v>
      </c>
      <c r="AN35" s="248">
        <f t="shared" si="6"/>
        <v>0.02</v>
      </c>
      <c r="AO35" s="248">
        <f t="shared" si="7"/>
        <v>0</v>
      </c>
      <c r="AP35" s="255">
        <v>561912</v>
      </c>
      <c r="AQ35" s="255">
        <f t="shared" si="8"/>
        <v>71383973</v>
      </c>
      <c r="AR35" s="255">
        <f>ROUND(AQ35/'3_Levels 1&amp;2'!C35,2)</f>
        <v>5083.6000000000004</v>
      </c>
    </row>
    <row r="36" spans="1:44" ht="15" customHeight="1" x14ac:dyDescent="0.2">
      <c r="A36" s="259">
        <v>30</v>
      </c>
      <c r="B36" s="260" t="s">
        <v>36</v>
      </c>
      <c r="C36" s="267">
        <v>99161440</v>
      </c>
      <c r="D36" s="267">
        <v>22259870</v>
      </c>
      <c r="E36" s="267">
        <f t="shared" si="9"/>
        <v>76901570</v>
      </c>
      <c r="F36" s="267">
        <v>73617182</v>
      </c>
      <c r="G36" s="261">
        <f t="shared" si="10"/>
        <v>4.4614421671288637E-2</v>
      </c>
      <c r="H36" s="262">
        <f t="shared" si="1"/>
        <v>76901570</v>
      </c>
      <c r="I36" s="263">
        <v>4.54</v>
      </c>
      <c r="J36" s="264">
        <v>340792</v>
      </c>
      <c r="K36" s="263">
        <v>39.75</v>
      </c>
      <c r="L36" s="264">
        <v>2983804</v>
      </c>
      <c r="M36" s="265">
        <v>0</v>
      </c>
      <c r="N36" s="265">
        <v>0</v>
      </c>
      <c r="O36" s="265">
        <v>0</v>
      </c>
      <c r="P36" s="264">
        <v>0</v>
      </c>
      <c r="Q36" s="267">
        <f t="shared" si="11"/>
        <v>3324596</v>
      </c>
      <c r="R36" s="265">
        <v>0</v>
      </c>
      <c r="S36" s="264">
        <v>0</v>
      </c>
      <c r="T36" s="265">
        <v>0</v>
      </c>
      <c r="U36" s="265">
        <v>0</v>
      </c>
      <c r="V36" s="265">
        <v>0</v>
      </c>
      <c r="W36" s="264">
        <v>0</v>
      </c>
      <c r="X36" s="267">
        <f t="shared" si="12"/>
        <v>0</v>
      </c>
      <c r="Y36" s="1512">
        <f t="shared" si="13"/>
        <v>44.29</v>
      </c>
      <c r="Z36" s="267">
        <f t="shared" si="14"/>
        <v>3324596</v>
      </c>
      <c r="AA36" s="267">
        <f t="shared" si="15"/>
        <v>0</v>
      </c>
      <c r="AB36" s="1513">
        <f t="shared" si="2"/>
        <v>0</v>
      </c>
      <c r="AC36" s="1514">
        <f t="shared" si="3"/>
        <v>43.23</v>
      </c>
      <c r="AD36" s="266">
        <f t="shared" si="4"/>
        <v>43.23</v>
      </c>
      <c r="AE36" s="267">
        <f t="shared" si="16"/>
        <v>3324596</v>
      </c>
      <c r="AF36" s="268">
        <v>0.03</v>
      </c>
      <c r="AG36" s="269">
        <v>4995185</v>
      </c>
      <c r="AH36" s="269">
        <v>1449449</v>
      </c>
      <c r="AI36" s="270">
        <f t="shared" si="17"/>
        <v>6444634</v>
      </c>
      <c r="AJ36" s="267">
        <v>208234433</v>
      </c>
      <c r="AK36" s="267">
        <f t="shared" si="20"/>
        <v>214821133</v>
      </c>
      <c r="AL36" s="268">
        <f t="shared" si="18"/>
        <v>3.1631176002481783E-2</v>
      </c>
      <c r="AM36" s="267">
        <f t="shared" si="19"/>
        <v>214821133</v>
      </c>
      <c r="AN36" s="261">
        <f t="shared" si="6"/>
        <v>2.3252763497900366E-2</v>
      </c>
      <c r="AO36" s="261">
        <f t="shared" si="7"/>
        <v>6.7472365486499876E-3</v>
      </c>
      <c r="AP36" s="267">
        <v>74736</v>
      </c>
      <c r="AQ36" s="267">
        <f t="shared" si="8"/>
        <v>9843966</v>
      </c>
      <c r="AR36" s="267">
        <f>ROUND(AQ36/'3_Levels 1&amp;2'!C36,2)</f>
        <v>3932.87</v>
      </c>
    </row>
    <row r="37" spans="1:44" ht="15" customHeight="1" x14ac:dyDescent="0.2">
      <c r="A37" s="245">
        <v>31</v>
      </c>
      <c r="B37" s="246" t="s">
        <v>37</v>
      </c>
      <c r="C37" s="255">
        <v>513752307</v>
      </c>
      <c r="D37" s="255">
        <v>58577541</v>
      </c>
      <c r="E37" s="255">
        <f t="shared" si="9"/>
        <v>455174766</v>
      </c>
      <c r="F37" s="255">
        <v>403778289</v>
      </c>
      <c r="G37" s="248">
        <f t="shared" si="10"/>
        <v>0.12728885727682104</v>
      </c>
      <c r="H37" s="249">
        <f t="shared" si="1"/>
        <v>444156117.90000004</v>
      </c>
      <c r="I37" s="250">
        <v>3.91</v>
      </c>
      <c r="J37" s="251">
        <v>1780598</v>
      </c>
      <c r="K37" s="250">
        <v>26.45</v>
      </c>
      <c r="L37" s="251">
        <v>12023502</v>
      </c>
      <c r="M37" s="252">
        <v>2.2799999999999998</v>
      </c>
      <c r="N37" s="252">
        <v>3.25</v>
      </c>
      <c r="O37" s="252">
        <v>4</v>
      </c>
      <c r="P37" s="251">
        <v>1145984</v>
      </c>
      <c r="Q37" s="255">
        <f t="shared" si="11"/>
        <v>14950084</v>
      </c>
      <c r="R37" s="253">
        <v>0</v>
      </c>
      <c r="S37" s="251">
        <v>0</v>
      </c>
      <c r="T37" s="252">
        <v>7.25</v>
      </c>
      <c r="U37" s="252">
        <v>18</v>
      </c>
      <c r="V37" s="252">
        <v>4</v>
      </c>
      <c r="W37" s="251">
        <v>4624985</v>
      </c>
      <c r="X37" s="255">
        <f t="shared" si="12"/>
        <v>4624985</v>
      </c>
      <c r="Y37" s="1509">
        <f t="shared" si="13"/>
        <v>30.36</v>
      </c>
      <c r="Z37" s="255">
        <f t="shared" si="14"/>
        <v>13804100</v>
      </c>
      <c r="AA37" s="255">
        <f t="shared" si="15"/>
        <v>5770969</v>
      </c>
      <c r="AB37" s="1510">
        <f t="shared" si="2"/>
        <v>10.16</v>
      </c>
      <c r="AC37" s="1511">
        <f t="shared" si="3"/>
        <v>32.840000000000003</v>
      </c>
      <c r="AD37" s="254">
        <f t="shared" si="4"/>
        <v>43.01</v>
      </c>
      <c r="AE37" s="255">
        <f t="shared" si="16"/>
        <v>19575069</v>
      </c>
      <c r="AF37" s="256">
        <v>0.02</v>
      </c>
      <c r="AG37" s="257">
        <v>19086368</v>
      </c>
      <c r="AH37" s="257">
        <v>0</v>
      </c>
      <c r="AI37" s="258">
        <f>AG37+AH37+129376</f>
        <v>19215744</v>
      </c>
      <c r="AJ37" s="255">
        <v>1083873750</v>
      </c>
      <c r="AK37" s="255">
        <f t="shared" si="20"/>
        <v>960787200</v>
      </c>
      <c r="AL37" s="256">
        <f t="shared" si="18"/>
        <v>-0.11356170402687582</v>
      </c>
      <c r="AM37" s="255">
        <f t="shared" si="19"/>
        <v>960787200</v>
      </c>
      <c r="AN37" s="248">
        <f t="shared" si="6"/>
        <v>1.986534375145714E-2</v>
      </c>
      <c r="AO37" s="248">
        <f t="shared" si="7"/>
        <v>0</v>
      </c>
      <c r="AP37" s="255">
        <v>390590</v>
      </c>
      <c r="AQ37" s="255">
        <f t="shared" si="8"/>
        <v>39181403</v>
      </c>
      <c r="AR37" s="255">
        <f>ROUND(AQ37/'3_Levels 1&amp;2'!C37,2)</f>
        <v>6306.36</v>
      </c>
    </row>
    <row r="38" spans="1:44" ht="15" customHeight="1" x14ac:dyDescent="0.2">
      <c r="A38" s="245">
        <v>32</v>
      </c>
      <c r="B38" s="246" t="s">
        <v>38</v>
      </c>
      <c r="C38" s="255">
        <v>733708115</v>
      </c>
      <c r="D38" s="255">
        <v>239288703</v>
      </c>
      <c r="E38" s="255">
        <f t="shared" si="9"/>
        <v>494419412</v>
      </c>
      <c r="F38" s="255">
        <v>489728106</v>
      </c>
      <c r="G38" s="248">
        <f t="shared" si="10"/>
        <v>9.5794093549533797E-3</v>
      </c>
      <c r="H38" s="249">
        <f t="shared" si="1"/>
        <v>494419412</v>
      </c>
      <c r="I38" s="250">
        <v>3.29</v>
      </c>
      <c r="J38" s="251">
        <v>1597230</v>
      </c>
      <c r="K38" s="250">
        <v>19.18</v>
      </c>
      <c r="L38" s="251">
        <v>9311488</v>
      </c>
      <c r="M38" s="252">
        <v>0</v>
      </c>
      <c r="N38" s="252">
        <v>0</v>
      </c>
      <c r="O38" s="252">
        <v>0</v>
      </c>
      <c r="P38" s="251">
        <v>0</v>
      </c>
      <c r="Q38" s="255">
        <f t="shared" si="11"/>
        <v>10908718</v>
      </c>
      <c r="R38" s="252">
        <v>0</v>
      </c>
      <c r="S38" s="251">
        <v>0</v>
      </c>
      <c r="T38" s="252">
        <v>8.19</v>
      </c>
      <c r="U38" s="252">
        <v>18.170000000000002</v>
      </c>
      <c r="V38" s="252">
        <v>10</v>
      </c>
      <c r="W38" s="251">
        <v>5950770</v>
      </c>
      <c r="X38" s="255">
        <f t="shared" si="12"/>
        <v>5950770</v>
      </c>
      <c r="Y38" s="1509">
        <f t="shared" si="13"/>
        <v>22.47</v>
      </c>
      <c r="Z38" s="255">
        <f t="shared" si="14"/>
        <v>10908718</v>
      </c>
      <c r="AA38" s="255">
        <f t="shared" si="15"/>
        <v>5950770</v>
      </c>
      <c r="AB38" s="1510">
        <f t="shared" si="2"/>
        <v>12.04</v>
      </c>
      <c r="AC38" s="1511">
        <f t="shared" si="3"/>
        <v>22.06</v>
      </c>
      <c r="AD38" s="254">
        <f t="shared" si="4"/>
        <v>34.1</v>
      </c>
      <c r="AE38" s="255">
        <f t="shared" si="16"/>
        <v>16859488</v>
      </c>
      <c r="AF38" s="256">
        <v>2.5000000000000001E-2</v>
      </c>
      <c r="AG38" s="257">
        <v>55736099</v>
      </c>
      <c r="AH38" s="257">
        <v>2385071</v>
      </c>
      <c r="AI38" s="258">
        <f>AG38+AH38</f>
        <v>58121170</v>
      </c>
      <c r="AJ38" s="255">
        <v>1858547880</v>
      </c>
      <c r="AK38" s="255">
        <f t="shared" si="20"/>
        <v>2324846800</v>
      </c>
      <c r="AL38" s="256">
        <f t="shared" si="18"/>
        <v>0.25089421963129621</v>
      </c>
      <c r="AM38" s="255">
        <f t="shared" si="19"/>
        <v>2137330061.9999998</v>
      </c>
      <c r="AN38" s="248">
        <f t="shared" si="6"/>
        <v>2.397409541136216E-2</v>
      </c>
      <c r="AO38" s="248">
        <f t="shared" si="7"/>
        <v>1.0259045886378405E-3</v>
      </c>
      <c r="AP38" s="255">
        <v>969145</v>
      </c>
      <c r="AQ38" s="255">
        <f t="shared" si="8"/>
        <v>75949803</v>
      </c>
      <c r="AR38" s="255">
        <f>ROUND(AQ38/'3_Levels 1&amp;2'!C38,2)</f>
        <v>3010.42</v>
      </c>
    </row>
    <row r="39" spans="1:44" ht="15" customHeight="1" x14ac:dyDescent="0.2">
      <c r="A39" s="245">
        <v>33</v>
      </c>
      <c r="B39" s="246" t="s">
        <v>39</v>
      </c>
      <c r="C39" s="255">
        <v>121868544</v>
      </c>
      <c r="D39" s="255">
        <v>10709734</v>
      </c>
      <c r="E39" s="255">
        <f t="shared" si="9"/>
        <v>111158810</v>
      </c>
      <c r="F39" s="255">
        <v>111212910</v>
      </c>
      <c r="G39" s="248">
        <f t="shared" si="10"/>
        <v>-4.8645431542075466E-4</v>
      </c>
      <c r="H39" s="249">
        <f t="shared" ref="H39:H75" si="21">IF((E39-F39)/F39&gt;$H$3,F39*(1+$H$3),E39)</f>
        <v>111158810</v>
      </c>
      <c r="I39" s="250">
        <v>4.5999999999999996</v>
      </c>
      <c r="J39" s="251">
        <v>507767</v>
      </c>
      <c r="K39" s="250">
        <v>5.27</v>
      </c>
      <c r="L39" s="251">
        <v>582052</v>
      </c>
      <c r="M39" s="252">
        <v>0</v>
      </c>
      <c r="N39" s="252">
        <v>0</v>
      </c>
      <c r="O39" s="252">
        <v>0</v>
      </c>
      <c r="P39" s="251">
        <v>0</v>
      </c>
      <c r="Q39" s="255">
        <f t="shared" si="11"/>
        <v>1089819</v>
      </c>
      <c r="R39" s="252">
        <v>12</v>
      </c>
      <c r="S39" s="251">
        <v>1330399</v>
      </c>
      <c r="T39" s="252">
        <v>0</v>
      </c>
      <c r="U39" s="252">
        <v>0</v>
      </c>
      <c r="V39" s="252">
        <v>0</v>
      </c>
      <c r="W39" s="251">
        <v>0</v>
      </c>
      <c r="X39" s="255">
        <f t="shared" si="12"/>
        <v>1330399</v>
      </c>
      <c r="Y39" s="1509">
        <f t="shared" si="13"/>
        <v>21.869999999999997</v>
      </c>
      <c r="Z39" s="255">
        <f t="shared" si="14"/>
        <v>2420218</v>
      </c>
      <c r="AA39" s="255">
        <f t="shared" si="15"/>
        <v>0</v>
      </c>
      <c r="AB39" s="1510">
        <f t="shared" ref="AB39:AB70" si="22">ROUND((X39/E39)*1000,2)</f>
        <v>11.97</v>
      </c>
      <c r="AC39" s="1511">
        <f t="shared" ref="AC39:AC70" si="23">ROUND((Q39/E39)*1000,2)</f>
        <v>9.8000000000000007</v>
      </c>
      <c r="AD39" s="254">
        <f t="shared" ref="AD39:AD70" si="24">ROUND((AE39/E39)*1000,2)</f>
        <v>21.77</v>
      </c>
      <c r="AE39" s="255">
        <f t="shared" si="16"/>
        <v>2420218</v>
      </c>
      <c r="AF39" s="256">
        <v>2.5000000000000001E-2</v>
      </c>
      <c r="AG39" s="257">
        <v>2198095</v>
      </c>
      <c r="AH39" s="257">
        <v>1366426</v>
      </c>
      <c r="AI39" s="258">
        <f t="shared" si="17"/>
        <v>3564521</v>
      </c>
      <c r="AJ39" s="255">
        <v>132966840</v>
      </c>
      <c r="AK39" s="255">
        <f t="shared" si="20"/>
        <v>142580840</v>
      </c>
      <c r="AL39" s="256">
        <f t="shared" si="18"/>
        <v>7.2303741293693977E-2</v>
      </c>
      <c r="AM39" s="255">
        <f t="shared" si="19"/>
        <v>142580840</v>
      </c>
      <c r="AN39" s="248">
        <f t="shared" ref="AN39:AN75" si="25">AG39/AK39</f>
        <v>1.5416482326797907E-2</v>
      </c>
      <c r="AO39" s="248">
        <f t="shared" ref="AO39:AO75" si="26">AH39/AK39</f>
        <v>9.5835176732020945E-3</v>
      </c>
      <c r="AP39" s="255">
        <v>62859</v>
      </c>
      <c r="AQ39" s="255">
        <f t="shared" ref="AQ39:AQ70" si="27">AP39+AE39+AI39</f>
        <v>6047598</v>
      </c>
      <c r="AR39" s="255">
        <f>ROUND(AQ39/'3_Levels 1&amp;2'!C39,2)</f>
        <v>3765.63</v>
      </c>
    </row>
    <row r="40" spans="1:44" ht="15" customHeight="1" x14ac:dyDescent="0.2">
      <c r="A40" s="245">
        <v>34</v>
      </c>
      <c r="B40" s="246" t="s">
        <v>40</v>
      </c>
      <c r="C40" s="255">
        <v>179363085</v>
      </c>
      <c r="D40" s="255">
        <v>35738358</v>
      </c>
      <c r="E40" s="255">
        <f t="shared" si="9"/>
        <v>143624727</v>
      </c>
      <c r="F40" s="255">
        <v>138548007</v>
      </c>
      <c r="G40" s="248">
        <f t="shared" si="10"/>
        <v>3.6642317056209982E-2</v>
      </c>
      <c r="H40" s="249">
        <f t="shared" si="21"/>
        <v>143624727</v>
      </c>
      <c r="I40" s="250">
        <v>5.86</v>
      </c>
      <c r="J40" s="251">
        <v>842009</v>
      </c>
      <c r="K40" s="250">
        <v>22.08</v>
      </c>
      <c r="L40" s="251">
        <v>3133577</v>
      </c>
      <c r="M40" s="252">
        <v>5.91</v>
      </c>
      <c r="N40" s="252">
        <v>9.83</v>
      </c>
      <c r="O40" s="252">
        <v>0</v>
      </c>
      <c r="P40" s="251">
        <v>619628</v>
      </c>
      <c r="Q40" s="255">
        <f t="shared" si="11"/>
        <v>4595214</v>
      </c>
      <c r="R40" s="252">
        <v>6</v>
      </c>
      <c r="S40" s="251">
        <v>848520</v>
      </c>
      <c r="T40" s="252">
        <v>0</v>
      </c>
      <c r="U40" s="252">
        <v>0</v>
      </c>
      <c r="V40" s="252">
        <v>0</v>
      </c>
      <c r="W40" s="251">
        <v>0</v>
      </c>
      <c r="X40" s="255">
        <f t="shared" si="12"/>
        <v>848520</v>
      </c>
      <c r="Y40" s="1509">
        <f t="shared" si="13"/>
        <v>33.94</v>
      </c>
      <c r="Z40" s="255">
        <f t="shared" si="14"/>
        <v>4824106</v>
      </c>
      <c r="AA40" s="255">
        <f t="shared" si="15"/>
        <v>619628</v>
      </c>
      <c r="AB40" s="1510">
        <f t="shared" si="22"/>
        <v>5.91</v>
      </c>
      <c r="AC40" s="1511">
        <f t="shared" si="23"/>
        <v>31.99</v>
      </c>
      <c r="AD40" s="254">
        <f t="shared" si="24"/>
        <v>37.9</v>
      </c>
      <c r="AE40" s="255">
        <f t="shared" si="16"/>
        <v>5443734</v>
      </c>
      <c r="AF40" s="256">
        <v>0.02</v>
      </c>
      <c r="AG40" s="257">
        <v>6588752</v>
      </c>
      <c r="AH40" s="257">
        <v>0</v>
      </c>
      <c r="AI40" s="258">
        <f t="shared" si="17"/>
        <v>6588752</v>
      </c>
      <c r="AJ40" s="255">
        <v>322283400</v>
      </c>
      <c r="AK40" s="255">
        <f t="shared" si="20"/>
        <v>329437600</v>
      </c>
      <c r="AL40" s="256">
        <f t="shared" si="18"/>
        <v>2.2198475006779746E-2</v>
      </c>
      <c r="AM40" s="255">
        <f t="shared" si="19"/>
        <v>329437600</v>
      </c>
      <c r="AN40" s="248">
        <f t="shared" si="25"/>
        <v>0.02</v>
      </c>
      <c r="AO40" s="248">
        <f t="shared" si="26"/>
        <v>0</v>
      </c>
      <c r="AP40" s="255">
        <v>345466</v>
      </c>
      <c r="AQ40" s="255">
        <f t="shared" si="27"/>
        <v>12377952</v>
      </c>
      <c r="AR40" s="255">
        <f>ROUND(AQ40/'3_Levels 1&amp;2'!C40,2)</f>
        <v>3182.81</v>
      </c>
    </row>
    <row r="41" spans="1:44" ht="15" customHeight="1" x14ac:dyDescent="0.2">
      <c r="A41" s="259">
        <v>35</v>
      </c>
      <c r="B41" s="260" t="s">
        <v>41</v>
      </c>
      <c r="C41" s="267">
        <v>390557146</v>
      </c>
      <c r="D41" s="267">
        <v>52677321</v>
      </c>
      <c r="E41" s="267">
        <f t="shared" si="9"/>
        <v>337879825</v>
      </c>
      <c r="F41" s="267">
        <v>325268939</v>
      </c>
      <c r="G41" s="261">
        <f t="shared" si="10"/>
        <v>3.8770643267600782E-2</v>
      </c>
      <c r="H41" s="262">
        <f t="shared" si="21"/>
        <v>337879825</v>
      </c>
      <c r="I41" s="263">
        <v>4.54</v>
      </c>
      <c r="J41" s="264">
        <v>1473172</v>
      </c>
      <c r="K41" s="263">
        <v>6.83</v>
      </c>
      <c r="L41" s="264">
        <v>2216214</v>
      </c>
      <c r="M41" s="265">
        <v>6.76</v>
      </c>
      <c r="N41" s="265">
        <v>19.899999999999999</v>
      </c>
      <c r="O41" s="265">
        <v>5</v>
      </c>
      <c r="P41" s="264">
        <v>2800536</v>
      </c>
      <c r="Q41" s="267">
        <f t="shared" si="11"/>
        <v>6489922</v>
      </c>
      <c r="R41" s="265">
        <v>0</v>
      </c>
      <c r="S41" s="264">
        <v>0</v>
      </c>
      <c r="T41" s="265">
        <v>4.75</v>
      </c>
      <c r="U41" s="265">
        <v>33</v>
      </c>
      <c r="V41" s="265">
        <v>3</v>
      </c>
      <c r="W41" s="264">
        <v>1751104</v>
      </c>
      <c r="X41" s="267">
        <f t="shared" si="12"/>
        <v>1751104</v>
      </c>
      <c r="Y41" s="1512">
        <f t="shared" si="13"/>
        <v>11.370000000000001</v>
      </c>
      <c r="Z41" s="267">
        <f t="shared" si="14"/>
        <v>3689386</v>
      </c>
      <c r="AA41" s="267">
        <f t="shared" si="15"/>
        <v>4551640</v>
      </c>
      <c r="AB41" s="1513">
        <f t="shared" si="22"/>
        <v>5.18</v>
      </c>
      <c r="AC41" s="1514">
        <f t="shared" si="23"/>
        <v>19.21</v>
      </c>
      <c r="AD41" s="266">
        <f t="shared" si="24"/>
        <v>24.39</v>
      </c>
      <c r="AE41" s="267">
        <f t="shared" si="16"/>
        <v>8241026</v>
      </c>
      <c r="AF41" s="268">
        <v>0.02</v>
      </c>
      <c r="AG41" s="269">
        <v>12469396</v>
      </c>
      <c r="AH41" s="269">
        <v>0</v>
      </c>
      <c r="AI41" s="270">
        <f t="shared" si="17"/>
        <v>12469396</v>
      </c>
      <c r="AJ41" s="267">
        <v>632776850</v>
      </c>
      <c r="AK41" s="267">
        <f t="shared" si="20"/>
        <v>623469800</v>
      </c>
      <c r="AL41" s="268">
        <f t="shared" si="18"/>
        <v>-1.4708265638984738E-2</v>
      </c>
      <c r="AM41" s="267">
        <f t="shared" si="19"/>
        <v>623469800</v>
      </c>
      <c r="AN41" s="261">
        <f t="shared" si="25"/>
        <v>0.02</v>
      </c>
      <c r="AO41" s="261">
        <f t="shared" si="26"/>
        <v>0</v>
      </c>
      <c r="AP41" s="267">
        <v>478515</v>
      </c>
      <c r="AQ41" s="267">
        <f t="shared" si="27"/>
        <v>21188937</v>
      </c>
      <c r="AR41" s="267">
        <f>ROUND(AQ41/'3_Levels 1&amp;2'!C41,2)</f>
        <v>3566.56</v>
      </c>
    </row>
    <row r="42" spans="1:44" ht="15" customHeight="1" x14ac:dyDescent="0.2">
      <c r="A42" s="245">
        <v>36</v>
      </c>
      <c r="B42" s="246" t="s">
        <v>42</v>
      </c>
      <c r="C42" s="255">
        <v>4129417130</v>
      </c>
      <c r="D42" s="255">
        <v>475463500</v>
      </c>
      <c r="E42" s="255">
        <f t="shared" si="9"/>
        <v>3653953630</v>
      </c>
      <c r="F42" s="255">
        <v>3533206755</v>
      </c>
      <c r="G42" s="248">
        <f t="shared" si="10"/>
        <v>3.4174868150335574E-2</v>
      </c>
      <c r="H42" s="249">
        <f t="shared" si="21"/>
        <v>3653953630</v>
      </c>
      <c r="I42" s="250">
        <v>27.65</v>
      </c>
      <c r="J42" s="251">
        <v>100780399</v>
      </c>
      <c r="K42" s="250">
        <v>12.69</v>
      </c>
      <c r="L42" s="251">
        <v>53651027</v>
      </c>
      <c r="M42" s="252">
        <v>0</v>
      </c>
      <c r="N42" s="252">
        <v>0</v>
      </c>
      <c r="O42" s="252">
        <v>0</v>
      </c>
      <c r="P42" s="251">
        <v>0</v>
      </c>
      <c r="Q42" s="255">
        <f t="shared" si="11"/>
        <v>154431426</v>
      </c>
      <c r="R42" s="253">
        <v>4.97</v>
      </c>
      <c r="S42" s="251">
        <v>10717214</v>
      </c>
      <c r="T42" s="252">
        <v>0</v>
      </c>
      <c r="U42" s="252">
        <v>0</v>
      </c>
      <c r="V42" s="252">
        <v>0</v>
      </c>
      <c r="W42" s="251">
        <v>0</v>
      </c>
      <c r="X42" s="255">
        <f t="shared" si="12"/>
        <v>10717214</v>
      </c>
      <c r="Y42" s="1509">
        <f t="shared" si="13"/>
        <v>45.309999999999995</v>
      </c>
      <c r="Z42" s="255">
        <f t="shared" si="14"/>
        <v>165148640</v>
      </c>
      <c r="AA42" s="255">
        <f t="shared" si="15"/>
        <v>0</v>
      </c>
      <c r="AB42" s="1510">
        <f t="shared" si="22"/>
        <v>2.93</v>
      </c>
      <c r="AC42" s="1511">
        <f t="shared" si="23"/>
        <v>42.26</v>
      </c>
      <c r="AD42" s="254">
        <f t="shared" si="24"/>
        <v>45.2</v>
      </c>
      <c r="AE42" s="255">
        <f t="shared" si="16"/>
        <v>165148640</v>
      </c>
      <c r="AF42" s="256">
        <v>1.4999999999999999E-2</v>
      </c>
      <c r="AG42" s="257">
        <v>120344177</v>
      </c>
      <c r="AH42" s="257">
        <v>11735260</v>
      </c>
      <c r="AI42" s="258">
        <f t="shared" si="17"/>
        <v>132079437</v>
      </c>
      <c r="AJ42" s="255">
        <v>8522964667</v>
      </c>
      <c r="AK42" s="255">
        <f t="shared" si="20"/>
        <v>8805295800</v>
      </c>
      <c r="AL42" s="256">
        <f t="shared" si="18"/>
        <v>3.3125930240348843E-2</v>
      </c>
      <c r="AM42" s="255">
        <f t="shared" si="19"/>
        <v>8805295800</v>
      </c>
      <c r="AN42" s="248">
        <f t="shared" si="25"/>
        <v>1.3667249770303003E-2</v>
      </c>
      <c r="AO42" s="248">
        <f t="shared" si="26"/>
        <v>1.3327502296969966E-3</v>
      </c>
      <c r="AP42" s="255">
        <v>2833527</v>
      </c>
      <c r="AQ42" s="255">
        <f t="shared" si="27"/>
        <v>300061604</v>
      </c>
      <c r="AR42" s="255">
        <f>ROUND(AQ42/'3_Levels 1&amp;2'!C42,2)</f>
        <v>6484.87</v>
      </c>
    </row>
    <row r="43" spans="1:44" ht="15" customHeight="1" x14ac:dyDescent="0.2">
      <c r="A43" s="245">
        <v>37</v>
      </c>
      <c r="B43" s="246" t="s">
        <v>43</v>
      </c>
      <c r="C43" s="255">
        <v>847314024</v>
      </c>
      <c r="D43" s="255">
        <v>162409621</v>
      </c>
      <c r="E43" s="255">
        <f t="shared" si="9"/>
        <v>684904403</v>
      </c>
      <c r="F43" s="255">
        <v>660849929</v>
      </c>
      <c r="G43" s="248">
        <f t="shared" si="10"/>
        <v>3.6399298758190528E-2</v>
      </c>
      <c r="H43" s="249">
        <f t="shared" si="21"/>
        <v>684904403</v>
      </c>
      <c r="I43" s="250">
        <v>5.18</v>
      </c>
      <c r="J43" s="251">
        <v>3506981</v>
      </c>
      <c r="K43" s="250">
        <v>24.15</v>
      </c>
      <c r="L43" s="251">
        <v>16334156</v>
      </c>
      <c r="M43" s="252">
        <v>0</v>
      </c>
      <c r="N43" s="252">
        <v>0</v>
      </c>
      <c r="O43" s="252">
        <v>0</v>
      </c>
      <c r="P43" s="251">
        <v>0</v>
      </c>
      <c r="Q43" s="255">
        <f t="shared" si="11"/>
        <v>19841137</v>
      </c>
      <c r="R43" s="252">
        <v>0</v>
      </c>
      <c r="S43" s="251">
        <v>0</v>
      </c>
      <c r="T43" s="252">
        <v>30</v>
      </c>
      <c r="U43" s="252">
        <v>30</v>
      </c>
      <c r="V43" s="252">
        <v>1</v>
      </c>
      <c r="W43" s="251">
        <v>7759452</v>
      </c>
      <c r="X43" s="255">
        <f t="shared" si="12"/>
        <v>7759452</v>
      </c>
      <c r="Y43" s="1509">
        <f t="shared" si="13"/>
        <v>29.33</v>
      </c>
      <c r="Z43" s="255">
        <f t="shared" si="14"/>
        <v>19841137</v>
      </c>
      <c r="AA43" s="255">
        <f t="shared" si="15"/>
        <v>7759452</v>
      </c>
      <c r="AB43" s="1510">
        <f t="shared" si="22"/>
        <v>11.33</v>
      </c>
      <c r="AC43" s="1511">
        <f t="shared" si="23"/>
        <v>28.97</v>
      </c>
      <c r="AD43" s="254">
        <f t="shared" si="24"/>
        <v>40.299999999999997</v>
      </c>
      <c r="AE43" s="255">
        <f t="shared" si="16"/>
        <v>27600589</v>
      </c>
      <c r="AF43" s="256">
        <v>0.03</v>
      </c>
      <c r="AG43" s="257">
        <v>36871080</v>
      </c>
      <c r="AH43" s="257">
        <v>9591144</v>
      </c>
      <c r="AI43" s="258">
        <f t="shared" si="17"/>
        <v>46462224</v>
      </c>
      <c r="AJ43" s="255">
        <v>1566817167</v>
      </c>
      <c r="AK43" s="255">
        <f t="shared" si="20"/>
        <v>1548740800</v>
      </c>
      <c r="AL43" s="256">
        <f t="shared" si="18"/>
        <v>-1.1536998305048568E-2</v>
      </c>
      <c r="AM43" s="255">
        <f t="shared" si="19"/>
        <v>1548740800</v>
      </c>
      <c r="AN43" s="248">
        <f t="shared" si="25"/>
        <v>2.3807134156987406E-2</v>
      </c>
      <c r="AO43" s="248">
        <f t="shared" si="26"/>
        <v>6.1928658430125943E-3</v>
      </c>
      <c r="AP43" s="255">
        <v>823783</v>
      </c>
      <c r="AQ43" s="255">
        <f t="shared" si="27"/>
        <v>74886596</v>
      </c>
      <c r="AR43" s="255">
        <f>ROUND(AQ43/'3_Levels 1&amp;2'!C43,2)</f>
        <v>3923.23</v>
      </c>
    </row>
    <row r="44" spans="1:44" ht="15" customHeight="1" x14ac:dyDescent="0.2">
      <c r="A44" s="245">
        <v>38</v>
      </c>
      <c r="B44" s="246" t="s">
        <v>44</v>
      </c>
      <c r="C44" s="255">
        <v>1057340699</v>
      </c>
      <c r="D44" s="255">
        <v>30393998</v>
      </c>
      <c r="E44" s="255">
        <f t="shared" si="9"/>
        <v>1026946701</v>
      </c>
      <c r="F44" s="255">
        <v>1087967716</v>
      </c>
      <c r="G44" s="248">
        <f t="shared" si="10"/>
        <v>-5.6087155990573533E-2</v>
      </c>
      <c r="H44" s="249">
        <f t="shared" si="21"/>
        <v>1026946701</v>
      </c>
      <c r="I44" s="250">
        <v>6.03</v>
      </c>
      <c r="J44" s="251">
        <v>6582522</v>
      </c>
      <c r="K44" s="250">
        <v>18.38</v>
      </c>
      <c r="L44" s="251">
        <v>19721920</v>
      </c>
      <c r="M44" s="252">
        <v>0</v>
      </c>
      <c r="N44" s="252">
        <v>0</v>
      </c>
      <c r="O44" s="252">
        <v>0</v>
      </c>
      <c r="P44" s="251">
        <v>0</v>
      </c>
      <c r="Q44" s="255">
        <f t="shared" si="11"/>
        <v>26304442</v>
      </c>
      <c r="R44" s="252">
        <v>0</v>
      </c>
      <c r="S44" s="251">
        <v>0</v>
      </c>
      <c r="T44" s="252">
        <v>0</v>
      </c>
      <c r="U44" s="252">
        <v>0</v>
      </c>
      <c r="V44" s="252">
        <v>0</v>
      </c>
      <c r="W44" s="251">
        <v>0</v>
      </c>
      <c r="X44" s="255">
        <f t="shared" si="12"/>
        <v>0</v>
      </c>
      <c r="Y44" s="1509">
        <f t="shared" si="13"/>
        <v>24.41</v>
      </c>
      <c r="Z44" s="255">
        <f t="shared" si="14"/>
        <v>26304442</v>
      </c>
      <c r="AA44" s="255">
        <f t="shared" si="15"/>
        <v>0</v>
      </c>
      <c r="AB44" s="1510">
        <f t="shared" si="22"/>
        <v>0</v>
      </c>
      <c r="AC44" s="1511">
        <f t="shared" si="23"/>
        <v>25.61</v>
      </c>
      <c r="AD44" s="254">
        <f t="shared" si="24"/>
        <v>25.61</v>
      </c>
      <c r="AE44" s="255">
        <f t="shared" si="16"/>
        <v>26304442</v>
      </c>
      <c r="AF44" s="256">
        <v>2.5000000000000001E-2</v>
      </c>
      <c r="AG44" s="257">
        <v>17072465</v>
      </c>
      <c r="AH44" s="257">
        <v>0</v>
      </c>
      <c r="AI44" s="258">
        <f t="shared" si="17"/>
        <v>17072465</v>
      </c>
      <c r="AJ44" s="255">
        <v>733749156</v>
      </c>
      <c r="AK44" s="255">
        <f t="shared" si="20"/>
        <v>682898600</v>
      </c>
      <c r="AL44" s="256">
        <f t="shared" si="18"/>
        <v>-6.9302370686474768E-2</v>
      </c>
      <c r="AM44" s="255">
        <f t="shared" si="19"/>
        <v>682898600</v>
      </c>
      <c r="AN44" s="248">
        <f t="shared" si="25"/>
        <v>2.5000000000000001E-2</v>
      </c>
      <c r="AO44" s="248">
        <f t="shared" si="26"/>
        <v>0</v>
      </c>
      <c r="AP44" s="255">
        <v>119001</v>
      </c>
      <c r="AQ44" s="255">
        <f t="shared" si="27"/>
        <v>43495908</v>
      </c>
      <c r="AR44" s="255">
        <f>ROUND(AQ44/'3_Levels 1&amp;2'!C44,2)</f>
        <v>11149.94</v>
      </c>
    </row>
    <row r="45" spans="1:44" ht="15" customHeight="1" x14ac:dyDescent="0.2">
      <c r="A45" s="245">
        <v>39</v>
      </c>
      <c r="B45" s="246" t="s">
        <v>45</v>
      </c>
      <c r="C45" s="255">
        <v>528872109</v>
      </c>
      <c r="D45" s="255">
        <v>41274262</v>
      </c>
      <c r="E45" s="255">
        <f t="shared" si="9"/>
        <v>487597847</v>
      </c>
      <c r="F45" s="255">
        <v>446471770</v>
      </c>
      <c r="G45" s="248">
        <f t="shared" si="10"/>
        <v>9.2113499135678831E-2</v>
      </c>
      <c r="H45" s="249">
        <f t="shared" si="21"/>
        <v>487597847</v>
      </c>
      <c r="I45" s="250">
        <v>4.54</v>
      </c>
      <c r="J45" s="251">
        <v>2211552</v>
      </c>
      <c r="K45" s="250">
        <v>11.96</v>
      </c>
      <c r="L45" s="251">
        <v>5826168</v>
      </c>
      <c r="M45" s="252">
        <v>0</v>
      </c>
      <c r="N45" s="252">
        <v>0</v>
      </c>
      <c r="O45" s="252">
        <v>0</v>
      </c>
      <c r="P45" s="251">
        <v>0</v>
      </c>
      <c r="Q45" s="255">
        <f t="shared" si="11"/>
        <v>8037720</v>
      </c>
      <c r="R45" s="252">
        <v>0</v>
      </c>
      <c r="S45" s="251">
        <v>0</v>
      </c>
      <c r="T45" s="252">
        <v>0</v>
      </c>
      <c r="U45" s="252">
        <v>0</v>
      </c>
      <c r="V45" s="252">
        <v>0</v>
      </c>
      <c r="W45" s="251">
        <v>145273</v>
      </c>
      <c r="X45" s="255">
        <f t="shared" si="12"/>
        <v>145273</v>
      </c>
      <c r="Y45" s="1509">
        <f t="shared" si="13"/>
        <v>16.5</v>
      </c>
      <c r="Z45" s="255">
        <f t="shared" si="14"/>
        <v>8037720</v>
      </c>
      <c r="AA45" s="255">
        <f t="shared" si="15"/>
        <v>145273</v>
      </c>
      <c r="AB45" s="1510">
        <f t="shared" si="22"/>
        <v>0.3</v>
      </c>
      <c r="AC45" s="1511">
        <f t="shared" si="23"/>
        <v>16.48</v>
      </c>
      <c r="AD45" s="254">
        <f t="shared" si="24"/>
        <v>16.78</v>
      </c>
      <c r="AE45" s="255">
        <f t="shared" si="16"/>
        <v>8182993</v>
      </c>
      <c r="AF45" s="256">
        <v>0.02</v>
      </c>
      <c r="AG45" s="257">
        <v>6736673</v>
      </c>
      <c r="AH45" s="257">
        <v>0</v>
      </c>
      <c r="AI45" s="258">
        <f t="shared" si="17"/>
        <v>6736673</v>
      </c>
      <c r="AJ45" s="255">
        <v>330653650</v>
      </c>
      <c r="AK45" s="255">
        <f t="shared" si="20"/>
        <v>336833650</v>
      </c>
      <c r="AL45" s="256">
        <f t="shared" si="18"/>
        <v>1.8690251869289815E-2</v>
      </c>
      <c r="AM45" s="255">
        <f t="shared" si="19"/>
        <v>336833650</v>
      </c>
      <c r="AN45" s="248">
        <f t="shared" si="25"/>
        <v>0.02</v>
      </c>
      <c r="AO45" s="248">
        <f t="shared" si="26"/>
        <v>0</v>
      </c>
      <c r="AP45" s="255">
        <v>296165</v>
      </c>
      <c r="AQ45" s="255">
        <f t="shared" si="27"/>
        <v>15215831</v>
      </c>
      <c r="AR45" s="255">
        <f>ROUND(AQ45/'3_Levels 1&amp;2'!C45,2)</f>
        <v>5512.98</v>
      </c>
    </row>
    <row r="46" spans="1:44" ht="15" customHeight="1" x14ac:dyDescent="0.2">
      <c r="A46" s="259">
        <v>40</v>
      </c>
      <c r="B46" s="260" t="s">
        <v>46</v>
      </c>
      <c r="C46" s="267">
        <v>979180282</v>
      </c>
      <c r="D46" s="267">
        <v>183233431</v>
      </c>
      <c r="E46" s="267">
        <f t="shared" si="9"/>
        <v>795946851</v>
      </c>
      <c r="F46" s="267">
        <v>747862594</v>
      </c>
      <c r="G46" s="261">
        <f t="shared" si="10"/>
        <v>6.4295577002745505E-2</v>
      </c>
      <c r="H46" s="262">
        <f t="shared" si="21"/>
        <v>795946851</v>
      </c>
      <c r="I46" s="263">
        <v>4.93</v>
      </c>
      <c r="J46" s="264">
        <v>3871166</v>
      </c>
      <c r="K46" s="263">
        <v>21.64</v>
      </c>
      <c r="L46" s="264">
        <v>16814261</v>
      </c>
      <c r="M46" s="265">
        <v>4.78</v>
      </c>
      <c r="N46" s="265">
        <v>24.39</v>
      </c>
      <c r="O46" s="265">
        <v>13</v>
      </c>
      <c r="P46" s="264">
        <v>8760329</v>
      </c>
      <c r="Q46" s="267">
        <f t="shared" si="11"/>
        <v>29445756</v>
      </c>
      <c r="R46" s="265">
        <v>0</v>
      </c>
      <c r="S46" s="264">
        <v>0</v>
      </c>
      <c r="T46" s="265">
        <v>8</v>
      </c>
      <c r="U46" s="265">
        <v>40</v>
      </c>
      <c r="V46" s="265">
        <v>10</v>
      </c>
      <c r="W46" s="264">
        <v>9157045</v>
      </c>
      <c r="X46" s="267">
        <f t="shared" si="12"/>
        <v>9157045</v>
      </c>
      <c r="Y46" s="1512">
        <f t="shared" si="13"/>
        <v>26.57</v>
      </c>
      <c r="Z46" s="267">
        <f t="shared" si="14"/>
        <v>20685427</v>
      </c>
      <c r="AA46" s="267">
        <f t="shared" si="15"/>
        <v>17917374</v>
      </c>
      <c r="AB46" s="1513">
        <f t="shared" si="22"/>
        <v>11.5</v>
      </c>
      <c r="AC46" s="1514">
        <f t="shared" si="23"/>
        <v>36.99</v>
      </c>
      <c r="AD46" s="266">
        <f t="shared" si="24"/>
        <v>48.5</v>
      </c>
      <c r="AE46" s="267">
        <f t="shared" si="16"/>
        <v>38602801</v>
      </c>
      <c r="AF46" s="268">
        <v>0.02</v>
      </c>
      <c r="AG46" s="269">
        <v>51281146</v>
      </c>
      <c r="AH46" s="269">
        <v>0</v>
      </c>
      <c r="AI46" s="270">
        <f t="shared" si="17"/>
        <v>51281146</v>
      </c>
      <c r="AJ46" s="267">
        <v>2571145867</v>
      </c>
      <c r="AK46" s="267">
        <f t="shared" si="20"/>
        <v>2564057300</v>
      </c>
      <c r="AL46" s="268">
        <f t="shared" si="18"/>
        <v>-2.7569680471963669E-3</v>
      </c>
      <c r="AM46" s="267">
        <f t="shared" si="19"/>
        <v>2564057300</v>
      </c>
      <c r="AN46" s="261">
        <f t="shared" si="25"/>
        <v>0.02</v>
      </c>
      <c r="AO46" s="261">
        <f t="shared" si="26"/>
        <v>0</v>
      </c>
      <c r="AP46" s="267">
        <v>1064067</v>
      </c>
      <c r="AQ46" s="267">
        <f t="shared" si="27"/>
        <v>90948014</v>
      </c>
      <c r="AR46" s="267">
        <f>ROUND(AQ46/'3_Levels 1&amp;2'!C46,2)</f>
        <v>4083.15</v>
      </c>
    </row>
    <row r="47" spans="1:44" ht="15" customHeight="1" x14ac:dyDescent="0.2">
      <c r="A47" s="245">
        <v>41</v>
      </c>
      <c r="B47" s="246" t="s">
        <v>47</v>
      </c>
      <c r="C47" s="255">
        <v>245081370</v>
      </c>
      <c r="D47" s="255">
        <v>11304760</v>
      </c>
      <c r="E47" s="255">
        <f t="shared" si="9"/>
        <v>233776610</v>
      </c>
      <c r="F47" s="255">
        <v>246424800</v>
      </c>
      <c r="G47" s="248">
        <f t="shared" si="10"/>
        <v>-5.1326773928598093E-2</v>
      </c>
      <c r="H47" s="249">
        <f t="shared" si="21"/>
        <v>233776610</v>
      </c>
      <c r="I47" s="250">
        <v>4.97</v>
      </c>
      <c r="J47" s="251">
        <v>1160668</v>
      </c>
      <c r="K47" s="250">
        <v>38.119999999999997</v>
      </c>
      <c r="L47" s="251">
        <v>8902369</v>
      </c>
      <c r="M47" s="252">
        <v>0</v>
      </c>
      <c r="N47" s="252">
        <v>0</v>
      </c>
      <c r="O47" s="252">
        <v>0</v>
      </c>
      <c r="P47" s="251">
        <v>0</v>
      </c>
      <c r="Q47" s="255">
        <f t="shared" si="11"/>
        <v>10063037</v>
      </c>
      <c r="R47" s="253">
        <v>2.25</v>
      </c>
      <c r="S47" s="251">
        <v>525450</v>
      </c>
      <c r="T47" s="252">
        <v>0</v>
      </c>
      <c r="U47" s="252">
        <v>0</v>
      </c>
      <c r="V47" s="252">
        <v>0</v>
      </c>
      <c r="W47" s="251">
        <v>0</v>
      </c>
      <c r="X47" s="255">
        <f t="shared" si="12"/>
        <v>525450</v>
      </c>
      <c r="Y47" s="1509">
        <f t="shared" si="13"/>
        <v>45.339999999999996</v>
      </c>
      <c r="Z47" s="255">
        <f t="shared" si="14"/>
        <v>10588487</v>
      </c>
      <c r="AA47" s="255">
        <f t="shared" si="15"/>
        <v>0</v>
      </c>
      <c r="AB47" s="1510">
        <f t="shared" si="22"/>
        <v>2.25</v>
      </c>
      <c r="AC47" s="1511">
        <f t="shared" si="23"/>
        <v>43.05</v>
      </c>
      <c r="AD47" s="254">
        <f t="shared" si="24"/>
        <v>45.29</v>
      </c>
      <c r="AE47" s="255">
        <f t="shared" si="16"/>
        <v>10588487</v>
      </c>
      <c r="AF47" s="256">
        <v>0.02</v>
      </c>
      <c r="AG47" s="257">
        <v>3687788</v>
      </c>
      <c r="AH47" s="257">
        <v>0</v>
      </c>
      <c r="AI47" s="258">
        <f t="shared" si="17"/>
        <v>3687788</v>
      </c>
      <c r="AJ47" s="255">
        <v>170700350</v>
      </c>
      <c r="AK47" s="255">
        <f t="shared" si="20"/>
        <v>184389400</v>
      </c>
      <c r="AL47" s="256">
        <f t="shared" si="18"/>
        <v>8.0193450101303243E-2</v>
      </c>
      <c r="AM47" s="255">
        <f t="shared" si="19"/>
        <v>184389400</v>
      </c>
      <c r="AN47" s="248">
        <f t="shared" si="25"/>
        <v>0.02</v>
      </c>
      <c r="AO47" s="248">
        <f t="shared" si="26"/>
        <v>0</v>
      </c>
      <c r="AP47" s="255">
        <v>129207</v>
      </c>
      <c r="AQ47" s="255">
        <f t="shared" si="27"/>
        <v>14405482</v>
      </c>
      <c r="AR47" s="255">
        <f>ROUND(AQ47/'3_Levels 1&amp;2'!C47,2)</f>
        <v>10151.85</v>
      </c>
    </row>
    <row r="48" spans="1:44" ht="15" customHeight="1" x14ac:dyDescent="0.2">
      <c r="A48" s="245">
        <v>42</v>
      </c>
      <c r="B48" s="246" t="s">
        <v>48</v>
      </c>
      <c r="C48" s="255">
        <v>235717990</v>
      </c>
      <c r="D48" s="255">
        <v>29005506</v>
      </c>
      <c r="E48" s="255">
        <f t="shared" si="9"/>
        <v>206712484</v>
      </c>
      <c r="F48" s="255">
        <v>203103913</v>
      </c>
      <c r="G48" s="248">
        <f t="shared" si="10"/>
        <v>1.7767117071742482E-2</v>
      </c>
      <c r="H48" s="249">
        <f t="shared" si="21"/>
        <v>206712484</v>
      </c>
      <c r="I48" s="250">
        <v>8.7100000000000009</v>
      </c>
      <c r="J48" s="251">
        <v>1791083</v>
      </c>
      <c r="K48" s="250">
        <v>8.59</v>
      </c>
      <c r="L48" s="251">
        <v>1766434</v>
      </c>
      <c r="M48" s="252">
        <v>0</v>
      </c>
      <c r="N48" s="252">
        <v>0</v>
      </c>
      <c r="O48" s="252">
        <v>0</v>
      </c>
      <c r="P48" s="251">
        <v>0</v>
      </c>
      <c r="Q48" s="255">
        <f t="shared" si="11"/>
        <v>3557517</v>
      </c>
      <c r="R48" s="252">
        <v>0</v>
      </c>
      <c r="S48" s="251">
        <v>0</v>
      </c>
      <c r="T48" s="252">
        <v>6</v>
      </c>
      <c r="U48" s="252">
        <v>26</v>
      </c>
      <c r="V48" s="252">
        <v>4</v>
      </c>
      <c r="W48" s="251">
        <v>2720581</v>
      </c>
      <c r="X48" s="255">
        <f t="shared" si="12"/>
        <v>2720581</v>
      </c>
      <c r="Y48" s="1509">
        <f t="shared" si="13"/>
        <v>17.3</v>
      </c>
      <c r="Z48" s="255">
        <f t="shared" si="14"/>
        <v>3557517</v>
      </c>
      <c r="AA48" s="255">
        <f t="shared" si="15"/>
        <v>2720581</v>
      </c>
      <c r="AB48" s="1510">
        <f t="shared" si="22"/>
        <v>13.16</v>
      </c>
      <c r="AC48" s="1511">
        <f t="shared" si="23"/>
        <v>17.21</v>
      </c>
      <c r="AD48" s="254">
        <f t="shared" si="24"/>
        <v>30.37</v>
      </c>
      <c r="AE48" s="255">
        <f t="shared" si="16"/>
        <v>6278098</v>
      </c>
      <c r="AF48" s="256">
        <v>0.02</v>
      </c>
      <c r="AG48" s="257">
        <v>6224527</v>
      </c>
      <c r="AH48" s="257">
        <v>0</v>
      </c>
      <c r="AI48" s="258">
        <f t="shared" si="17"/>
        <v>6224527</v>
      </c>
      <c r="AJ48" s="255">
        <v>345486800</v>
      </c>
      <c r="AK48" s="255">
        <f t="shared" si="20"/>
        <v>311226350</v>
      </c>
      <c r="AL48" s="256">
        <f t="shared" si="18"/>
        <v>-9.9165727894669209E-2</v>
      </c>
      <c r="AM48" s="255">
        <f t="shared" si="19"/>
        <v>311226350</v>
      </c>
      <c r="AN48" s="248">
        <f t="shared" si="25"/>
        <v>0.02</v>
      </c>
      <c r="AO48" s="248">
        <f t="shared" si="26"/>
        <v>0</v>
      </c>
      <c r="AP48" s="255">
        <v>212030</v>
      </c>
      <c r="AQ48" s="255">
        <f t="shared" si="27"/>
        <v>12714655</v>
      </c>
      <c r="AR48" s="255">
        <f>ROUND(AQ48/'3_Levels 1&amp;2'!C48,2)</f>
        <v>4472.2700000000004</v>
      </c>
    </row>
    <row r="49" spans="1:44" ht="15" customHeight="1" x14ac:dyDescent="0.2">
      <c r="A49" s="245">
        <v>43</v>
      </c>
      <c r="B49" s="246" t="s">
        <v>49</v>
      </c>
      <c r="C49" s="255">
        <v>206453882</v>
      </c>
      <c r="D49" s="255">
        <v>33489327</v>
      </c>
      <c r="E49" s="255">
        <f t="shared" si="9"/>
        <v>172964555</v>
      </c>
      <c r="F49" s="255">
        <v>178322564</v>
      </c>
      <c r="G49" s="248">
        <f t="shared" si="10"/>
        <v>-3.0046724765577057E-2</v>
      </c>
      <c r="H49" s="249">
        <f t="shared" si="21"/>
        <v>172964555</v>
      </c>
      <c r="I49" s="250">
        <v>5.35</v>
      </c>
      <c r="J49" s="251">
        <v>910303</v>
      </c>
      <c r="K49" s="250">
        <v>9.02</v>
      </c>
      <c r="L49" s="251">
        <v>1534744</v>
      </c>
      <c r="M49" s="252">
        <v>6.63</v>
      </c>
      <c r="N49" s="252">
        <v>16.09</v>
      </c>
      <c r="O49" s="252">
        <v>7</v>
      </c>
      <c r="P49" s="251">
        <v>1674715</v>
      </c>
      <c r="Q49" s="255">
        <f t="shared" si="11"/>
        <v>4119762</v>
      </c>
      <c r="R49" s="252">
        <v>0</v>
      </c>
      <c r="S49" s="251">
        <v>0</v>
      </c>
      <c r="T49" s="252">
        <v>2.58</v>
      </c>
      <c r="U49" s="252">
        <v>29.68</v>
      </c>
      <c r="V49" s="252">
        <v>7</v>
      </c>
      <c r="W49" s="251">
        <v>2130582</v>
      </c>
      <c r="X49" s="255">
        <f t="shared" si="12"/>
        <v>2130582</v>
      </c>
      <c r="Y49" s="1509">
        <f t="shared" si="13"/>
        <v>14.37</v>
      </c>
      <c r="Z49" s="255">
        <f t="shared" si="14"/>
        <v>2445047</v>
      </c>
      <c r="AA49" s="255">
        <f t="shared" si="15"/>
        <v>3805297</v>
      </c>
      <c r="AB49" s="1510">
        <f t="shared" si="22"/>
        <v>12.32</v>
      </c>
      <c r="AC49" s="1511">
        <f t="shared" si="23"/>
        <v>23.82</v>
      </c>
      <c r="AD49" s="254">
        <f t="shared" si="24"/>
        <v>36.14</v>
      </c>
      <c r="AE49" s="255">
        <f t="shared" si="16"/>
        <v>6250344</v>
      </c>
      <c r="AF49" s="256">
        <v>2.5000000000000001E-2</v>
      </c>
      <c r="AG49" s="257">
        <v>7600105</v>
      </c>
      <c r="AH49" s="257">
        <v>551330</v>
      </c>
      <c r="AI49" s="258">
        <f t="shared" si="17"/>
        <v>8151435</v>
      </c>
      <c r="AJ49" s="255">
        <v>334922040</v>
      </c>
      <c r="AK49" s="255">
        <f t="shared" si="20"/>
        <v>326057400</v>
      </c>
      <c r="AL49" s="256">
        <f t="shared" si="18"/>
        <v>-2.6467771425254666E-2</v>
      </c>
      <c r="AM49" s="255">
        <f t="shared" si="19"/>
        <v>326057400</v>
      </c>
      <c r="AN49" s="248">
        <f t="shared" si="25"/>
        <v>2.3309101403617891E-2</v>
      </c>
      <c r="AO49" s="248">
        <f t="shared" si="26"/>
        <v>1.6908985963821094E-3</v>
      </c>
      <c r="AP49" s="255">
        <v>159622</v>
      </c>
      <c r="AQ49" s="255">
        <f t="shared" si="27"/>
        <v>14561401</v>
      </c>
      <c r="AR49" s="255">
        <f>ROUND(AQ49/'3_Levels 1&amp;2'!C49,2)</f>
        <v>3539.48</v>
      </c>
    </row>
    <row r="50" spans="1:44" ht="15" customHeight="1" x14ac:dyDescent="0.2">
      <c r="A50" s="245">
        <v>44</v>
      </c>
      <c r="B50" s="246" t="s">
        <v>50</v>
      </c>
      <c r="C50" s="255">
        <v>379007430</v>
      </c>
      <c r="D50" s="255">
        <v>64904738</v>
      </c>
      <c r="E50" s="255">
        <f t="shared" si="9"/>
        <v>314102692</v>
      </c>
      <c r="F50" s="255">
        <v>319923644</v>
      </c>
      <c r="G50" s="248">
        <f t="shared" si="10"/>
        <v>-1.819481651065465E-2</v>
      </c>
      <c r="H50" s="249">
        <f t="shared" si="21"/>
        <v>314102692</v>
      </c>
      <c r="I50" s="250">
        <v>3.83</v>
      </c>
      <c r="J50" s="251">
        <v>1191938</v>
      </c>
      <c r="K50" s="250">
        <v>31.89</v>
      </c>
      <c r="L50" s="251">
        <v>9925526</v>
      </c>
      <c r="M50" s="252">
        <v>0</v>
      </c>
      <c r="N50" s="252">
        <v>0</v>
      </c>
      <c r="O50" s="252">
        <v>0</v>
      </c>
      <c r="P50" s="251">
        <v>0</v>
      </c>
      <c r="Q50" s="255">
        <f t="shared" si="11"/>
        <v>11117464</v>
      </c>
      <c r="R50" s="252">
        <v>5.5</v>
      </c>
      <c r="S50" s="251">
        <v>1716108</v>
      </c>
      <c r="T50" s="252">
        <v>0</v>
      </c>
      <c r="U50" s="252">
        <v>0</v>
      </c>
      <c r="V50" s="252">
        <v>0</v>
      </c>
      <c r="W50" s="251">
        <v>0</v>
      </c>
      <c r="X50" s="255">
        <f t="shared" si="12"/>
        <v>1716108</v>
      </c>
      <c r="Y50" s="1509">
        <f t="shared" si="13"/>
        <v>41.22</v>
      </c>
      <c r="Z50" s="255">
        <f t="shared" si="14"/>
        <v>12833572</v>
      </c>
      <c r="AA50" s="255">
        <f t="shared" si="15"/>
        <v>0</v>
      </c>
      <c r="AB50" s="1510">
        <f t="shared" si="22"/>
        <v>5.46</v>
      </c>
      <c r="AC50" s="1511">
        <f t="shared" si="23"/>
        <v>35.39</v>
      </c>
      <c r="AD50" s="254">
        <f t="shared" si="24"/>
        <v>40.86</v>
      </c>
      <c r="AE50" s="255">
        <f t="shared" si="16"/>
        <v>12833572</v>
      </c>
      <c r="AF50" s="256">
        <v>0.02</v>
      </c>
      <c r="AG50" s="257">
        <v>15978112</v>
      </c>
      <c r="AH50" s="257">
        <v>0</v>
      </c>
      <c r="AI50" s="258">
        <f t="shared" si="17"/>
        <v>15978112</v>
      </c>
      <c r="AJ50" s="255">
        <v>675859700</v>
      </c>
      <c r="AK50" s="255">
        <f t="shared" si="20"/>
        <v>798905600</v>
      </c>
      <c r="AL50" s="256">
        <f t="shared" si="18"/>
        <v>0.18205834731675818</v>
      </c>
      <c r="AM50" s="255">
        <f t="shared" si="19"/>
        <v>777238654.99999988</v>
      </c>
      <c r="AN50" s="248">
        <f t="shared" si="25"/>
        <v>0.02</v>
      </c>
      <c r="AO50" s="248">
        <f t="shared" si="26"/>
        <v>0</v>
      </c>
      <c r="AP50" s="255">
        <v>106297</v>
      </c>
      <c r="AQ50" s="255">
        <f t="shared" si="27"/>
        <v>28917981</v>
      </c>
      <c r="AR50" s="255">
        <f>ROUND(AQ50/'3_Levels 1&amp;2'!C50,2)</f>
        <v>3980.45</v>
      </c>
    </row>
    <row r="51" spans="1:44" ht="15" customHeight="1" x14ac:dyDescent="0.2">
      <c r="A51" s="259">
        <v>45</v>
      </c>
      <c r="B51" s="260" t="s">
        <v>51</v>
      </c>
      <c r="C51" s="267">
        <v>1332607625</v>
      </c>
      <c r="D51" s="267">
        <v>98916828</v>
      </c>
      <c r="E51" s="267">
        <f t="shared" si="9"/>
        <v>1233690797</v>
      </c>
      <c r="F51" s="267">
        <v>1256097921</v>
      </c>
      <c r="G51" s="261">
        <f t="shared" si="10"/>
        <v>-1.7838676129772846E-2</v>
      </c>
      <c r="H51" s="262">
        <f t="shared" si="21"/>
        <v>1233690797</v>
      </c>
      <c r="I51" s="263">
        <v>4.12</v>
      </c>
      <c r="J51" s="264">
        <v>5086671</v>
      </c>
      <c r="K51" s="263">
        <v>41.86</v>
      </c>
      <c r="L51" s="264">
        <v>56146331</v>
      </c>
      <c r="M51" s="265">
        <v>0</v>
      </c>
      <c r="N51" s="265">
        <v>0</v>
      </c>
      <c r="O51" s="265">
        <v>0</v>
      </c>
      <c r="P51" s="264">
        <v>0</v>
      </c>
      <c r="Q51" s="267">
        <f t="shared" si="11"/>
        <v>61233002</v>
      </c>
      <c r="R51" s="265">
        <v>4.7699999999999996</v>
      </c>
      <c r="S51" s="264">
        <v>6191575</v>
      </c>
      <c r="T51" s="265">
        <v>0</v>
      </c>
      <c r="U51" s="265">
        <v>0</v>
      </c>
      <c r="V51" s="265">
        <v>0</v>
      </c>
      <c r="W51" s="264">
        <v>0</v>
      </c>
      <c r="X51" s="267">
        <f t="shared" si="12"/>
        <v>6191575</v>
      </c>
      <c r="Y51" s="1512">
        <f t="shared" si="13"/>
        <v>50.75</v>
      </c>
      <c r="Z51" s="267">
        <f t="shared" si="14"/>
        <v>67424577</v>
      </c>
      <c r="AA51" s="267">
        <f t="shared" si="15"/>
        <v>0</v>
      </c>
      <c r="AB51" s="1513">
        <f t="shared" si="22"/>
        <v>5.0199999999999996</v>
      </c>
      <c r="AC51" s="1514">
        <f t="shared" si="23"/>
        <v>49.63</v>
      </c>
      <c r="AD51" s="266">
        <f t="shared" si="24"/>
        <v>54.65</v>
      </c>
      <c r="AE51" s="267">
        <f t="shared" si="16"/>
        <v>67424577</v>
      </c>
      <c r="AF51" s="268">
        <v>0.03</v>
      </c>
      <c r="AG51" s="269">
        <v>47827399</v>
      </c>
      <c r="AH51" s="269">
        <v>1063207</v>
      </c>
      <c r="AI51" s="270">
        <f t="shared" si="17"/>
        <v>48890606</v>
      </c>
      <c r="AJ51" s="267">
        <v>1517081967</v>
      </c>
      <c r="AK51" s="267">
        <f t="shared" ref="AK51:AK75" si="28">ROUND(AI51/AF51,0)</f>
        <v>1629686867</v>
      </c>
      <c r="AL51" s="268">
        <f t="shared" si="18"/>
        <v>7.4224664487096886E-2</v>
      </c>
      <c r="AM51" s="267">
        <f t="shared" si="19"/>
        <v>1629686867</v>
      </c>
      <c r="AN51" s="261">
        <f t="shared" si="25"/>
        <v>2.9347600430776496E-2</v>
      </c>
      <c r="AO51" s="261">
        <f t="shared" si="26"/>
        <v>6.5239956308735475E-4</v>
      </c>
      <c r="AP51" s="267">
        <v>278306</v>
      </c>
      <c r="AQ51" s="267">
        <f t="shared" si="27"/>
        <v>116593489</v>
      </c>
      <c r="AR51" s="267">
        <f>ROUND(AQ51/'3_Levels 1&amp;2'!C51,2)</f>
        <v>12559.89</v>
      </c>
    </row>
    <row r="52" spans="1:44" s="271" customFormat="1" ht="15" customHeight="1" x14ac:dyDescent="0.2">
      <c r="A52" s="245">
        <v>46</v>
      </c>
      <c r="B52" s="246" t="s">
        <v>52</v>
      </c>
      <c r="C52" s="255">
        <v>71165360</v>
      </c>
      <c r="D52" s="255">
        <v>17479370</v>
      </c>
      <c r="E52" s="255">
        <f t="shared" si="9"/>
        <v>53685990</v>
      </c>
      <c r="F52" s="255">
        <v>51660890</v>
      </c>
      <c r="G52" s="248">
        <f t="shared" si="10"/>
        <v>3.9199866668963697E-2</v>
      </c>
      <c r="H52" s="249">
        <f t="shared" si="21"/>
        <v>53685990</v>
      </c>
      <c r="I52" s="250">
        <v>3.38</v>
      </c>
      <c r="J52" s="251">
        <v>170627</v>
      </c>
      <c r="K52" s="250">
        <v>39.880000000000003</v>
      </c>
      <c r="L52" s="251">
        <v>1996223</v>
      </c>
      <c r="M52" s="252">
        <v>0</v>
      </c>
      <c r="N52" s="252">
        <v>0</v>
      </c>
      <c r="O52" s="252">
        <v>0</v>
      </c>
      <c r="P52" s="251">
        <v>0</v>
      </c>
      <c r="Q52" s="255">
        <f t="shared" si="11"/>
        <v>2166850</v>
      </c>
      <c r="R52" s="253">
        <v>0</v>
      </c>
      <c r="S52" s="251">
        <v>0</v>
      </c>
      <c r="T52" s="252">
        <v>0</v>
      </c>
      <c r="U52" s="252">
        <v>0</v>
      </c>
      <c r="V52" s="252">
        <v>0</v>
      </c>
      <c r="W52" s="251">
        <v>0</v>
      </c>
      <c r="X52" s="255">
        <f t="shared" si="12"/>
        <v>0</v>
      </c>
      <c r="Y52" s="1509">
        <f t="shared" si="13"/>
        <v>43.260000000000005</v>
      </c>
      <c r="Z52" s="255">
        <f t="shared" si="14"/>
        <v>2166850</v>
      </c>
      <c r="AA52" s="255">
        <f t="shared" si="15"/>
        <v>0</v>
      </c>
      <c r="AB52" s="1510">
        <f t="shared" si="22"/>
        <v>0</v>
      </c>
      <c r="AC52" s="1511">
        <f t="shared" si="23"/>
        <v>40.36</v>
      </c>
      <c r="AD52" s="254">
        <f t="shared" si="24"/>
        <v>40.36</v>
      </c>
      <c r="AE52" s="255">
        <f t="shared" si="16"/>
        <v>2166850</v>
      </c>
      <c r="AF52" s="256">
        <v>0.02</v>
      </c>
      <c r="AG52" s="257">
        <v>1544830</v>
      </c>
      <c r="AH52" s="257">
        <v>0</v>
      </c>
      <c r="AI52" s="258">
        <f t="shared" si="17"/>
        <v>1544830</v>
      </c>
      <c r="AJ52" s="255">
        <v>72203050</v>
      </c>
      <c r="AK52" s="255">
        <f t="shared" si="28"/>
        <v>77241500</v>
      </c>
      <c r="AL52" s="256">
        <f t="shared" si="18"/>
        <v>6.9781678197804661E-2</v>
      </c>
      <c r="AM52" s="255">
        <f t="shared" si="19"/>
        <v>77241500</v>
      </c>
      <c r="AN52" s="248">
        <f t="shared" si="25"/>
        <v>0.02</v>
      </c>
      <c r="AO52" s="248">
        <f t="shared" si="26"/>
        <v>0</v>
      </c>
      <c r="AP52" s="255">
        <v>31622</v>
      </c>
      <c r="AQ52" s="255">
        <f t="shared" si="27"/>
        <v>3743302</v>
      </c>
      <c r="AR52" s="255">
        <f>ROUND(AQ52/'3_Levels 1&amp;2'!C52,2)</f>
        <v>3226.98</v>
      </c>
    </row>
    <row r="53" spans="1:44" ht="15" customHeight="1" x14ac:dyDescent="0.2">
      <c r="A53" s="245">
        <v>47</v>
      </c>
      <c r="B53" s="246" t="s">
        <v>53</v>
      </c>
      <c r="C53" s="255">
        <v>557539110</v>
      </c>
      <c r="D53" s="255">
        <v>40704290</v>
      </c>
      <c r="E53" s="255">
        <f t="shared" si="9"/>
        <v>516834820</v>
      </c>
      <c r="F53" s="255">
        <v>577783668</v>
      </c>
      <c r="G53" s="248">
        <f t="shared" si="10"/>
        <v>-0.10548731536662265</v>
      </c>
      <c r="H53" s="249">
        <f t="shared" si="21"/>
        <v>516834820</v>
      </c>
      <c r="I53" s="250">
        <v>3.85</v>
      </c>
      <c r="J53" s="251">
        <v>2087284</v>
      </c>
      <c r="K53" s="250">
        <v>29.82</v>
      </c>
      <c r="L53" s="251">
        <v>16304932</v>
      </c>
      <c r="M53" s="252">
        <v>0</v>
      </c>
      <c r="N53" s="252">
        <v>0</v>
      </c>
      <c r="O53" s="252">
        <v>0</v>
      </c>
      <c r="P53" s="251">
        <v>0</v>
      </c>
      <c r="Q53" s="255">
        <f t="shared" si="11"/>
        <v>18392216</v>
      </c>
      <c r="R53" s="252">
        <v>10</v>
      </c>
      <c r="S53" s="251">
        <v>5285363</v>
      </c>
      <c r="T53" s="252">
        <v>0</v>
      </c>
      <c r="U53" s="252">
        <v>0</v>
      </c>
      <c r="V53" s="252">
        <v>0</v>
      </c>
      <c r="W53" s="251">
        <v>0</v>
      </c>
      <c r="X53" s="255">
        <f t="shared" si="12"/>
        <v>5285363</v>
      </c>
      <c r="Y53" s="1509">
        <f t="shared" si="13"/>
        <v>43.67</v>
      </c>
      <c r="Z53" s="255">
        <f t="shared" si="14"/>
        <v>23677579</v>
      </c>
      <c r="AA53" s="255">
        <f t="shared" si="15"/>
        <v>0</v>
      </c>
      <c r="AB53" s="1510">
        <f t="shared" si="22"/>
        <v>10.23</v>
      </c>
      <c r="AC53" s="1511">
        <f t="shared" si="23"/>
        <v>35.590000000000003</v>
      </c>
      <c r="AD53" s="254">
        <f t="shared" si="24"/>
        <v>45.81</v>
      </c>
      <c r="AE53" s="255">
        <f t="shared" si="16"/>
        <v>23677579</v>
      </c>
      <c r="AF53" s="256">
        <v>2.5000000000000001E-2</v>
      </c>
      <c r="AG53" s="257">
        <v>18127949</v>
      </c>
      <c r="AH53" s="257">
        <v>0</v>
      </c>
      <c r="AI53" s="258">
        <f t="shared" si="17"/>
        <v>18127949</v>
      </c>
      <c r="AJ53" s="255">
        <v>715950840</v>
      </c>
      <c r="AK53" s="255">
        <f t="shared" si="28"/>
        <v>725117960</v>
      </c>
      <c r="AL53" s="256">
        <f t="shared" si="18"/>
        <v>1.2804119344283471E-2</v>
      </c>
      <c r="AM53" s="255">
        <f t="shared" si="19"/>
        <v>725117960</v>
      </c>
      <c r="AN53" s="248">
        <f t="shared" si="25"/>
        <v>2.5000000000000001E-2</v>
      </c>
      <c r="AO53" s="248">
        <f t="shared" si="26"/>
        <v>0</v>
      </c>
      <c r="AP53" s="255">
        <v>82398</v>
      </c>
      <c r="AQ53" s="255">
        <f t="shared" si="27"/>
        <v>41887926</v>
      </c>
      <c r="AR53" s="255">
        <f>ROUND(AQ53/'3_Levels 1&amp;2'!C53,2)</f>
        <v>11491.89</v>
      </c>
    </row>
    <row r="54" spans="1:44" ht="15" customHeight="1" x14ac:dyDescent="0.2">
      <c r="A54" s="245">
        <v>48</v>
      </c>
      <c r="B54" s="246" t="s">
        <v>91</v>
      </c>
      <c r="C54" s="255">
        <v>511446861</v>
      </c>
      <c r="D54" s="255">
        <v>84200102</v>
      </c>
      <c r="E54" s="255">
        <f t="shared" si="9"/>
        <v>427246759</v>
      </c>
      <c r="F54" s="255">
        <v>451132037</v>
      </c>
      <c r="G54" s="248">
        <f t="shared" si="10"/>
        <v>-5.2945204598714858E-2</v>
      </c>
      <c r="H54" s="249">
        <f t="shared" si="21"/>
        <v>427246759</v>
      </c>
      <c r="I54" s="250">
        <v>3.65</v>
      </c>
      <c r="J54" s="251">
        <v>1459042</v>
      </c>
      <c r="K54" s="250">
        <v>25.66</v>
      </c>
      <c r="L54" s="251">
        <v>10252620</v>
      </c>
      <c r="M54" s="252">
        <v>0</v>
      </c>
      <c r="N54" s="252">
        <v>0</v>
      </c>
      <c r="O54" s="252">
        <v>0</v>
      </c>
      <c r="P54" s="251">
        <v>0</v>
      </c>
      <c r="Q54" s="255">
        <f t="shared" si="11"/>
        <v>11711662</v>
      </c>
      <c r="R54" s="252">
        <v>10</v>
      </c>
      <c r="S54" s="251">
        <v>3998769</v>
      </c>
      <c r="T54" s="252">
        <v>0</v>
      </c>
      <c r="U54" s="252">
        <v>0</v>
      </c>
      <c r="V54" s="252">
        <v>0</v>
      </c>
      <c r="W54" s="251">
        <v>0</v>
      </c>
      <c r="X54" s="255">
        <f t="shared" si="12"/>
        <v>3998769</v>
      </c>
      <c r="Y54" s="1509">
        <f t="shared" si="13"/>
        <v>39.31</v>
      </c>
      <c r="Z54" s="255">
        <f t="shared" si="14"/>
        <v>15710431</v>
      </c>
      <c r="AA54" s="255">
        <f t="shared" si="15"/>
        <v>0</v>
      </c>
      <c r="AB54" s="1510">
        <f t="shared" si="22"/>
        <v>9.36</v>
      </c>
      <c r="AC54" s="1511">
        <f t="shared" si="23"/>
        <v>27.41</v>
      </c>
      <c r="AD54" s="254">
        <f t="shared" si="24"/>
        <v>36.770000000000003</v>
      </c>
      <c r="AE54" s="255">
        <f t="shared" si="16"/>
        <v>15710431</v>
      </c>
      <c r="AF54" s="256">
        <v>2.2499999999999999E-2</v>
      </c>
      <c r="AG54" s="257">
        <v>23063654</v>
      </c>
      <c r="AH54" s="257">
        <v>0</v>
      </c>
      <c r="AI54" s="258">
        <f>AG54+AH54+63924</f>
        <v>23127578</v>
      </c>
      <c r="AJ54" s="255">
        <v>1049768889</v>
      </c>
      <c r="AK54" s="255">
        <f t="shared" si="28"/>
        <v>1027892356</v>
      </c>
      <c r="AL54" s="256">
        <f t="shared" si="18"/>
        <v>-2.0839380199997527E-2</v>
      </c>
      <c r="AM54" s="255">
        <f t="shared" si="19"/>
        <v>1027892356</v>
      </c>
      <c r="AN54" s="248">
        <f t="shared" si="25"/>
        <v>2.2437810598914504E-2</v>
      </c>
      <c r="AO54" s="248">
        <f t="shared" si="26"/>
        <v>0</v>
      </c>
      <c r="AP54" s="255">
        <v>184072</v>
      </c>
      <c r="AQ54" s="255">
        <f t="shared" si="27"/>
        <v>39022081</v>
      </c>
      <c r="AR54" s="255">
        <f>ROUND(AQ54/'3_Levels 1&amp;2'!C54,2)</f>
        <v>6625.14</v>
      </c>
    </row>
    <row r="55" spans="1:44" ht="15" customHeight="1" x14ac:dyDescent="0.2">
      <c r="A55" s="245">
        <v>49</v>
      </c>
      <c r="B55" s="246" t="s">
        <v>54</v>
      </c>
      <c r="C55" s="255">
        <v>758769070</v>
      </c>
      <c r="D55" s="255">
        <v>131499748</v>
      </c>
      <c r="E55" s="255">
        <f t="shared" si="9"/>
        <v>627269322</v>
      </c>
      <c r="F55" s="255">
        <v>615005516</v>
      </c>
      <c r="G55" s="248">
        <f t="shared" si="10"/>
        <v>1.9940969114820101E-2</v>
      </c>
      <c r="H55" s="249">
        <f t="shared" si="21"/>
        <v>627269322</v>
      </c>
      <c r="I55" s="250">
        <v>4.37</v>
      </c>
      <c r="J55" s="251">
        <v>2736537</v>
      </c>
      <c r="K55" s="250">
        <v>16.149999999999999</v>
      </c>
      <c r="L55" s="251">
        <v>10112317</v>
      </c>
      <c r="M55" s="252">
        <v>0</v>
      </c>
      <c r="N55" s="252">
        <v>0</v>
      </c>
      <c r="O55" s="252">
        <v>0</v>
      </c>
      <c r="P55" s="251">
        <v>0</v>
      </c>
      <c r="Q55" s="255">
        <f t="shared" si="11"/>
        <v>12848854</v>
      </c>
      <c r="R55" s="252">
        <v>0</v>
      </c>
      <c r="S55" s="251">
        <v>0</v>
      </c>
      <c r="T55" s="252">
        <v>0</v>
      </c>
      <c r="U55" s="252">
        <v>0</v>
      </c>
      <c r="V55" s="252">
        <v>0</v>
      </c>
      <c r="W55" s="251">
        <v>0</v>
      </c>
      <c r="X55" s="255">
        <f t="shared" si="12"/>
        <v>0</v>
      </c>
      <c r="Y55" s="1509">
        <f t="shared" si="13"/>
        <v>20.52</v>
      </c>
      <c r="Z55" s="255">
        <f t="shared" si="14"/>
        <v>12848854</v>
      </c>
      <c r="AA55" s="255">
        <f t="shared" si="15"/>
        <v>0</v>
      </c>
      <c r="AB55" s="1510">
        <f t="shared" si="22"/>
        <v>0</v>
      </c>
      <c r="AC55" s="1511">
        <f t="shared" si="23"/>
        <v>20.48</v>
      </c>
      <c r="AD55" s="254">
        <f t="shared" si="24"/>
        <v>20.48</v>
      </c>
      <c r="AE55" s="255">
        <f t="shared" si="16"/>
        <v>12848854</v>
      </c>
      <c r="AF55" s="256">
        <v>0.02</v>
      </c>
      <c r="AG55" s="257">
        <v>22967289</v>
      </c>
      <c r="AH55" s="257">
        <v>0</v>
      </c>
      <c r="AI55" s="258">
        <f>AG55+AH55+94004</f>
        <v>23061293</v>
      </c>
      <c r="AJ55" s="255">
        <v>1134466150</v>
      </c>
      <c r="AK55" s="255">
        <f t="shared" si="28"/>
        <v>1153064650</v>
      </c>
      <c r="AL55" s="256">
        <f t="shared" si="18"/>
        <v>1.6394054595635137E-2</v>
      </c>
      <c r="AM55" s="255">
        <f t="shared" si="19"/>
        <v>1153064650</v>
      </c>
      <c r="AN55" s="248">
        <f t="shared" si="25"/>
        <v>1.9918474649274868E-2</v>
      </c>
      <c r="AO55" s="248">
        <f t="shared" si="26"/>
        <v>0</v>
      </c>
      <c r="AP55" s="255">
        <v>534782</v>
      </c>
      <c r="AQ55" s="255">
        <f t="shared" si="27"/>
        <v>36444929</v>
      </c>
      <c r="AR55" s="255">
        <f>ROUND(AQ55/'3_Levels 1&amp;2'!C55,2)</f>
        <v>2676.04</v>
      </c>
    </row>
    <row r="56" spans="1:44" ht="15" customHeight="1" x14ac:dyDescent="0.2">
      <c r="A56" s="259">
        <v>50</v>
      </c>
      <c r="B56" s="260" t="s">
        <v>55</v>
      </c>
      <c r="C56" s="267">
        <v>477768719</v>
      </c>
      <c r="D56" s="267">
        <v>87778247</v>
      </c>
      <c r="E56" s="267">
        <f t="shared" si="9"/>
        <v>389990472</v>
      </c>
      <c r="F56" s="267">
        <v>375751761</v>
      </c>
      <c r="G56" s="261">
        <f t="shared" si="10"/>
        <v>3.7893930189724381E-2</v>
      </c>
      <c r="H56" s="262">
        <f t="shared" si="21"/>
        <v>389990472</v>
      </c>
      <c r="I56" s="263">
        <v>2.48</v>
      </c>
      <c r="J56" s="264">
        <v>941417</v>
      </c>
      <c r="K56" s="263">
        <v>9.5299999999999994</v>
      </c>
      <c r="L56" s="264">
        <v>3617698</v>
      </c>
      <c r="M56" s="265">
        <v>0</v>
      </c>
      <c r="N56" s="265">
        <v>0</v>
      </c>
      <c r="O56" s="265">
        <v>0</v>
      </c>
      <c r="P56" s="264">
        <v>0</v>
      </c>
      <c r="Q56" s="267">
        <f t="shared" si="11"/>
        <v>4559115</v>
      </c>
      <c r="R56" s="265">
        <v>21.5</v>
      </c>
      <c r="S56" s="264">
        <v>8162061</v>
      </c>
      <c r="T56" s="265">
        <v>0</v>
      </c>
      <c r="U56" s="265">
        <v>0</v>
      </c>
      <c r="V56" s="265">
        <v>0</v>
      </c>
      <c r="W56" s="264">
        <v>0</v>
      </c>
      <c r="X56" s="267">
        <f t="shared" si="12"/>
        <v>8162061</v>
      </c>
      <c r="Y56" s="1512">
        <f t="shared" si="13"/>
        <v>33.51</v>
      </c>
      <c r="Z56" s="267">
        <f t="shared" si="14"/>
        <v>12721176</v>
      </c>
      <c r="AA56" s="267">
        <f t="shared" si="15"/>
        <v>0</v>
      </c>
      <c r="AB56" s="1513">
        <f t="shared" si="22"/>
        <v>20.93</v>
      </c>
      <c r="AC56" s="1514">
        <f t="shared" si="23"/>
        <v>11.69</v>
      </c>
      <c r="AD56" s="266">
        <f t="shared" si="24"/>
        <v>32.619999999999997</v>
      </c>
      <c r="AE56" s="267">
        <f t="shared" si="16"/>
        <v>12721176</v>
      </c>
      <c r="AF56" s="268">
        <v>0.02</v>
      </c>
      <c r="AG56" s="269">
        <v>14151646</v>
      </c>
      <c r="AH56" s="269">
        <v>0</v>
      </c>
      <c r="AI56" s="270">
        <f t="shared" si="17"/>
        <v>14151646</v>
      </c>
      <c r="AJ56" s="267">
        <v>718323800</v>
      </c>
      <c r="AK56" s="267">
        <f t="shared" si="28"/>
        <v>707582300</v>
      </c>
      <c r="AL56" s="268">
        <f t="shared" si="18"/>
        <v>-1.4953562724776765E-2</v>
      </c>
      <c r="AM56" s="267">
        <f t="shared" si="19"/>
        <v>707582300</v>
      </c>
      <c r="AN56" s="261">
        <f t="shared" si="25"/>
        <v>0.02</v>
      </c>
      <c r="AO56" s="261">
        <f t="shared" si="26"/>
        <v>0</v>
      </c>
      <c r="AP56" s="267">
        <v>351716</v>
      </c>
      <c r="AQ56" s="267">
        <f t="shared" si="27"/>
        <v>27224538</v>
      </c>
      <c r="AR56" s="267">
        <f>ROUND(AQ56/'3_Levels 1&amp;2'!C56,2)</f>
        <v>3526.95</v>
      </c>
    </row>
    <row r="57" spans="1:44" ht="15" customHeight="1" x14ac:dyDescent="0.2">
      <c r="A57" s="245">
        <v>51</v>
      </c>
      <c r="B57" s="246" t="s">
        <v>56</v>
      </c>
      <c r="C57" s="255">
        <v>683732376</v>
      </c>
      <c r="D57" s="255">
        <v>74968361</v>
      </c>
      <c r="E57" s="255">
        <f t="shared" si="9"/>
        <v>608764015</v>
      </c>
      <c r="F57" s="255">
        <v>621009881</v>
      </c>
      <c r="G57" s="248">
        <f t="shared" si="10"/>
        <v>-1.9719277220324936E-2</v>
      </c>
      <c r="H57" s="249">
        <f t="shared" si="21"/>
        <v>608764015</v>
      </c>
      <c r="I57" s="250">
        <v>8.35</v>
      </c>
      <c r="J57" s="251">
        <v>4947614</v>
      </c>
      <c r="K57" s="250">
        <v>11.17</v>
      </c>
      <c r="L57" s="251">
        <v>6618527</v>
      </c>
      <c r="M57" s="252">
        <v>11.75</v>
      </c>
      <c r="N57" s="252">
        <v>12.17</v>
      </c>
      <c r="O57" s="252">
        <v>3</v>
      </c>
      <c r="P57" s="251">
        <v>7075730</v>
      </c>
      <c r="Q57" s="255">
        <f t="shared" si="11"/>
        <v>18641871</v>
      </c>
      <c r="R57" s="253">
        <v>0</v>
      </c>
      <c r="S57" s="251">
        <v>0</v>
      </c>
      <c r="T57" s="252">
        <v>6</v>
      </c>
      <c r="U57" s="252">
        <v>15</v>
      </c>
      <c r="V57" s="252">
        <v>3</v>
      </c>
      <c r="W57" s="251">
        <v>2995868</v>
      </c>
      <c r="X57" s="255">
        <f t="shared" si="12"/>
        <v>2995868</v>
      </c>
      <c r="Y57" s="1509">
        <f t="shared" si="13"/>
        <v>19.52</v>
      </c>
      <c r="Z57" s="255">
        <f t="shared" si="14"/>
        <v>11566141</v>
      </c>
      <c r="AA57" s="255">
        <f t="shared" si="15"/>
        <v>10071598</v>
      </c>
      <c r="AB57" s="1510">
        <f t="shared" si="22"/>
        <v>4.92</v>
      </c>
      <c r="AC57" s="1511">
        <f t="shared" si="23"/>
        <v>30.62</v>
      </c>
      <c r="AD57" s="254">
        <f t="shared" si="24"/>
        <v>35.54</v>
      </c>
      <c r="AE57" s="255">
        <f t="shared" si="16"/>
        <v>21637739</v>
      </c>
      <c r="AF57" s="256">
        <v>1.7500000000000002E-2</v>
      </c>
      <c r="AG57" s="257">
        <v>14455522</v>
      </c>
      <c r="AH57" s="257">
        <v>0</v>
      </c>
      <c r="AI57" s="258">
        <f t="shared" si="17"/>
        <v>14455522</v>
      </c>
      <c r="AJ57" s="255">
        <v>858083086</v>
      </c>
      <c r="AK57" s="255">
        <f t="shared" si="28"/>
        <v>826029829</v>
      </c>
      <c r="AL57" s="256">
        <f t="shared" si="18"/>
        <v>-3.7354491101109992E-2</v>
      </c>
      <c r="AM57" s="255">
        <f t="shared" si="19"/>
        <v>826029829</v>
      </c>
      <c r="AN57" s="248">
        <f t="shared" si="25"/>
        <v>1.7499999990920424E-2</v>
      </c>
      <c r="AO57" s="248">
        <f t="shared" si="26"/>
        <v>0</v>
      </c>
      <c r="AP57" s="255">
        <v>1318738</v>
      </c>
      <c r="AQ57" s="255">
        <f t="shared" si="27"/>
        <v>37411999</v>
      </c>
      <c r="AR57" s="255">
        <f>ROUND(AQ57/'3_Levels 1&amp;2'!C57,2)</f>
        <v>4534.24</v>
      </c>
    </row>
    <row r="58" spans="1:44" ht="15" customHeight="1" x14ac:dyDescent="0.2">
      <c r="A58" s="245">
        <v>52</v>
      </c>
      <c r="B58" s="246" t="s">
        <v>57</v>
      </c>
      <c r="C58" s="255">
        <v>2474599773</v>
      </c>
      <c r="D58" s="255">
        <v>515492919</v>
      </c>
      <c r="E58" s="255">
        <f t="shared" si="9"/>
        <v>1959106854</v>
      </c>
      <c r="F58" s="255">
        <v>1830632660</v>
      </c>
      <c r="G58" s="248">
        <f t="shared" si="10"/>
        <v>7.0180215183094127E-2</v>
      </c>
      <c r="H58" s="249">
        <f t="shared" si="21"/>
        <v>1959106854</v>
      </c>
      <c r="I58" s="250">
        <v>3.65</v>
      </c>
      <c r="J58" s="251">
        <v>7062010</v>
      </c>
      <c r="K58" s="250">
        <v>44.86</v>
      </c>
      <c r="L58" s="251">
        <v>86794634</v>
      </c>
      <c r="M58" s="252">
        <v>0</v>
      </c>
      <c r="N58" s="252">
        <v>0</v>
      </c>
      <c r="O58" s="252">
        <v>0</v>
      </c>
      <c r="P58" s="251">
        <v>0</v>
      </c>
      <c r="Q58" s="255">
        <f t="shared" si="11"/>
        <v>93856644</v>
      </c>
      <c r="R58" s="252">
        <v>17.899999999999999</v>
      </c>
      <c r="S58" s="251">
        <v>34607995</v>
      </c>
      <c r="T58" s="252">
        <v>0</v>
      </c>
      <c r="U58" s="252">
        <v>0</v>
      </c>
      <c r="V58" s="252">
        <v>0</v>
      </c>
      <c r="W58" s="251">
        <v>0</v>
      </c>
      <c r="X58" s="255">
        <f t="shared" si="12"/>
        <v>34607995</v>
      </c>
      <c r="Y58" s="1509">
        <f t="shared" si="13"/>
        <v>66.41</v>
      </c>
      <c r="Z58" s="255">
        <f t="shared" si="14"/>
        <v>128464639</v>
      </c>
      <c r="AA58" s="255">
        <f t="shared" si="15"/>
        <v>0</v>
      </c>
      <c r="AB58" s="1510">
        <f t="shared" si="22"/>
        <v>17.670000000000002</v>
      </c>
      <c r="AC58" s="1511">
        <f t="shared" si="23"/>
        <v>47.91</v>
      </c>
      <c r="AD58" s="254">
        <f t="shared" si="24"/>
        <v>65.569999999999993</v>
      </c>
      <c r="AE58" s="255">
        <f t="shared" si="16"/>
        <v>128464639</v>
      </c>
      <c r="AF58" s="256">
        <v>0.02</v>
      </c>
      <c r="AG58" s="257">
        <v>96519697</v>
      </c>
      <c r="AH58" s="257">
        <v>0</v>
      </c>
      <c r="AI58" s="258">
        <f t="shared" si="17"/>
        <v>96519697</v>
      </c>
      <c r="AJ58" s="255">
        <v>4668602750</v>
      </c>
      <c r="AK58" s="255">
        <f t="shared" si="28"/>
        <v>4825984850</v>
      </c>
      <c r="AL58" s="256">
        <f t="shared" si="18"/>
        <v>3.3710749966893203E-2</v>
      </c>
      <c r="AM58" s="255">
        <f t="shared" si="19"/>
        <v>4825984850</v>
      </c>
      <c r="AN58" s="248">
        <f t="shared" si="25"/>
        <v>0.02</v>
      </c>
      <c r="AO58" s="248">
        <f t="shared" si="26"/>
        <v>0</v>
      </c>
      <c r="AP58" s="255">
        <v>1958581</v>
      </c>
      <c r="AQ58" s="255">
        <f t="shared" si="27"/>
        <v>226942917</v>
      </c>
      <c r="AR58" s="255">
        <f>ROUND(AQ58/'3_Levels 1&amp;2'!C58,2)</f>
        <v>5997.75</v>
      </c>
    </row>
    <row r="59" spans="1:44" ht="15" customHeight="1" x14ac:dyDescent="0.2">
      <c r="A59" s="245">
        <v>53</v>
      </c>
      <c r="B59" s="246" t="s">
        <v>58</v>
      </c>
      <c r="C59" s="255">
        <v>763414403</v>
      </c>
      <c r="D59" s="255">
        <v>198779086</v>
      </c>
      <c r="E59" s="255">
        <f t="shared" si="9"/>
        <v>564635317</v>
      </c>
      <c r="F59" s="255">
        <v>562220811</v>
      </c>
      <c r="G59" s="248">
        <f t="shared" si="10"/>
        <v>4.2945866690800956E-3</v>
      </c>
      <c r="H59" s="249">
        <f t="shared" si="21"/>
        <v>564635317</v>
      </c>
      <c r="I59" s="250">
        <v>4.0599999999999996</v>
      </c>
      <c r="J59" s="251">
        <v>2231240</v>
      </c>
      <c r="K59" s="250">
        <v>0</v>
      </c>
      <c r="L59" s="251">
        <v>0</v>
      </c>
      <c r="M59" s="252">
        <v>3</v>
      </c>
      <c r="N59" s="252">
        <v>15</v>
      </c>
      <c r="O59" s="252">
        <v>2</v>
      </c>
      <c r="P59" s="251">
        <v>4167326</v>
      </c>
      <c r="Q59" s="255">
        <f t="shared" si="11"/>
        <v>6398566</v>
      </c>
      <c r="R59" s="252">
        <v>0</v>
      </c>
      <c r="S59" s="251">
        <v>0</v>
      </c>
      <c r="T59" s="252">
        <v>9</v>
      </c>
      <c r="U59" s="252">
        <v>13.5</v>
      </c>
      <c r="V59" s="252">
        <v>2</v>
      </c>
      <c r="W59" s="251">
        <v>463862</v>
      </c>
      <c r="X59" s="255">
        <f t="shared" si="12"/>
        <v>463862</v>
      </c>
      <c r="Y59" s="1509">
        <f t="shared" si="13"/>
        <v>4.0599999999999996</v>
      </c>
      <c r="Z59" s="255">
        <f t="shared" si="14"/>
        <v>2231240</v>
      </c>
      <c r="AA59" s="255">
        <f t="shared" si="15"/>
        <v>4631188</v>
      </c>
      <c r="AB59" s="1510">
        <f t="shared" si="22"/>
        <v>0.82</v>
      </c>
      <c r="AC59" s="1511">
        <f t="shared" si="23"/>
        <v>11.33</v>
      </c>
      <c r="AD59" s="254">
        <f t="shared" si="24"/>
        <v>12.15</v>
      </c>
      <c r="AE59" s="255">
        <f t="shared" si="16"/>
        <v>6862428</v>
      </c>
      <c r="AF59" s="256">
        <v>0.02</v>
      </c>
      <c r="AG59" s="257">
        <v>43108931</v>
      </c>
      <c r="AH59" s="257">
        <v>1100000</v>
      </c>
      <c r="AI59" s="258">
        <f t="shared" si="17"/>
        <v>44208931</v>
      </c>
      <c r="AJ59" s="255">
        <v>2050979500</v>
      </c>
      <c r="AK59" s="255">
        <f t="shared" si="28"/>
        <v>2210446550</v>
      </c>
      <c r="AL59" s="256">
        <f t="shared" si="18"/>
        <v>7.775165475812898E-2</v>
      </c>
      <c r="AM59" s="255">
        <f t="shared" si="19"/>
        <v>2210446550</v>
      </c>
      <c r="AN59" s="248">
        <f t="shared" si="25"/>
        <v>1.9502362995386612E-2</v>
      </c>
      <c r="AO59" s="248">
        <f t="shared" si="26"/>
        <v>4.9763700461338909E-4</v>
      </c>
      <c r="AP59" s="255">
        <v>216631</v>
      </c>
      <c r="AQ59" s="255">
        <f t="shared" si="27"/>
        <v>51287990</v>
      </c>
      <c r="AR59" s="255">
        <f>ROUND(AQ59/'3_Levels 1&amp;2'!C59,2)</f>
        <v>2685.8</v>
      </c>
    </row>
    <row r="60" spans="1:44" ht="15" customHeight="1" x14ac:dyDescent="0.2">
      <c r="A60" s="245">
        <v>54</v>
      </c>
      <c r="B60" s="246" t="s">
        <v>59</v>
      </c>
      <c r="C60" s="255">
        <v>60790702</v>
      </c>
      <c r="D60" s="255">
        <v>5426296</v>
      </c>
      <c r="E60" s="255">
        <f t="shared" si="9"/>
        <v>55364406</v>
      </c>
      <c r="F60" s="255">
        <v>53413129</v>
      </c>
      <c r="G60" s="248">
        <f t="shared" si="10"/>
        <v>3.6531786033355204E-2</v>
      </c>
      <c r="H60" s="249">
        <f t="shared" si="21"/>
        <v>55364406</v>
      </c>
      <c r="I60" s="250">
        <v>5.42</v>
      </c>
      <c r="J60" s="251">
        <v>287672</v>
      </c>
      <c r="K60" s="250">
        <v>32.28</v>
      </c>
      <c r="L60" s="251">
        <v>1721477</v>
      </c>
      <c r="M60" s="252">
        <v>0</v>
      </c>
      <c r="N60" s="252">
        <v>0</v>
      </c>
      <c r="O60" s="252">
        <v>0</v>
      </c>
      <c r="P60" s="251">
        <v>0</v>
      </c>
      <c r="Q60" s="255">
        <f t="shared" si="11"/>
        <v>2009149</v>
      </c>
      <c r="R60" s="252">
        <v>0</v>
      </c>
      <c r="S60" s="251">
        <v>0</v>
      </c>
      <c r="T60" s="252">
        <v>0</v>
      </c>
      <c r="U60" s="252">
        <v>0</v>
      </c>
      <c r="V60" s="252">
        <v>0</v>
      </c>
      <c r="W60" s="251">
        <v>0</v>
      </c>
      <c r="X60" s="255">
        <f t="shared" si="12"/>
        <v>0</v>
      </c>
      <c r="Y60" s="1509">
        <f t="shared" si="13"/>
        <v>37.700000000000003</v>
      </c>
      <c r="Z60" s="255">
        <f t="shared" si="14"/>
        <v>2009149</v>
      </c>
      <c r="AA60" s="255">
        <f t="shared" si="15"/>
        <v>0</v>
      </c>
      <c r="AB60" s="1510">
        <f t="shared" si="22"/>
        <v>0</v>
      </c>
      <c r="AC60" s="1511">
        <f t="shared" si="23"/>
        <v>36.29</v>
      </c>
      <c r="AD60" s="254">
        <f t="shared" si="24"/>
        <v>36.29</v>
      </c>
      <c r="AE60" s="255">
        <f t="shared" si="16"/>
        <v>2009149</v>
      </c>
      <c r="AF60" s="256">
        <v>1.4999999999999999E-2</v>
      </c>
      <c r="AG60" s="257">
        <v>724750</v>
      </c>
      <c r="AH60" s="257">
        <v>0</v>
      </c>
      <c r="AI60" s="258">
        <f t="shared" si="17"/>
        <v>724750</v>
      </c>
      <c r="AJ60" s="255">
        <v>42382067</v>
      </c>
      <c r="AK60" s="255">
        <f t="shared" si="28"/>
        <v>48316667</v>
      </c>
      <c r="AL60" s="256">
        <f t="shared" si="18"/>
        <v>0.14002620495125923</v>
      </c>
      <c r="AM60" s="255">
        <f t="shared" si="19"/>
        <v>48316667</v>
      </c>
      <c r="AN60" s="248">
        <f t="shared" si="25"/>
        <v>1.499999989651604E-2</v>
      </c>
      <c r="AO60" s="248">
        <f t="shared" si="26"/>
        <v>0</v>
      </c>
      <c r="AP60" s="255">
        <v>17585</v>
      </c>
      <c r="AQ60" s="255">
        <f t="shared" si="27"/>
        <v>2751484</v>
      </c>
      <c r="AR60" s="255">
        <f>ROUND(AQ60/'3_Levels 1&amp;2'!C60,2)</f>
        <v>5152.59</v>
      </c>
    </row>
    <row r="61" spans="1:44" ht="15" customHeight="1" x14ac:dyDescent="0.2">
      <c r="A61" s="259">
        <v>55</v>
      </c>
      <c r="B61" s="260" t="s">
        <v>60</v>
      </c>
      <c r="C61" s="267">
        <v>1104050703</v>
      </c>
      <c r="D61" s="267">
        <v>181538770</v>
      </c>
      <c r="E61" s="267">
        <f t="shared" si="9"/>
        <v>922511933</v>
      </c>
      <c r="F61" s="267">
        <v>906647097</v>
      </c>
      <c r="G61" s="261">
        <f t="shared" si="10"/>
        <v>1.7498358570269597E-2</v>
      </c>
      <c r="H61" s="262">
        <f t="shared" si="21"/>
        <v>922511933</v>
      </c>
      <c r="I61" s="263">
        <v>3.86</v>
      </c>
      <c r="J61" s="264">
        <v>3547994</v>
      </c>
      <c r="K61" s="263">
        <v>5.41</v>
      </c>
      <c r="L61" s="264">
        <v>4972708</v>
      </c>
      <c r="M61" s="265">
        <v>0</v>
      </c>
      <c r="N61" s="265">
        <v>0</v>
      </c>
      <c r="O61" s="265">
        <v>0</v>
      </c>
      <c r="P61" s="264">
        <v>0</v>
      </c>
      <c r="Q61" s="267">
        <f t="shared" si="11"/>
        <v>8520702</v>
      </c>
      <c r="R61" s="265">
        <v>0</v>
      </c>
      <c r="S61" s="264">
        <v>0</v>
      </c>
      <c r="T61" s="265">
        <v>0</v>
      </c>
      <c r="U61" s="265">
        <v>0</v>
      </c>
      <c r="V61" s="265">
        <v>0</v>
      </c>
      <c r="W61" s="264">
        <v>0</v>
      </c>
      <c r="X61" s="267">
        <f t="shared" si="12"/>
        <v>0</v>
      </c>
      <c r="Y61" s="1512">
        <f t="shared" si="13"/>
        <v>9.27</v>
      </c>
      <c r="Z61" s="267">
        <f t="shared" si="14"/>
        <v>8520702</v>
      </c>
      <c r="AA61" s="267">
        <f t="shared" si="15"/>
        <v>0</v>
      </c>
      <c r="AB61" s="1513">
        <f t="shared" si="22"/>
        <v>0</v>
      </c>
      <c r="AC61" s="1514">
        <f t="shared" si="23"/>
        <v>9.24</v>
      </c>
      <c r="AD61" s="266">
        <f t="shared" si="24"/>
        <v>9.24</v>
      </c>
      <c r="AE61" s="267">
        <f t="shared" si="16"/>
        <v>8520702</v>
      </c>
      <c r="AF61" s="268">
        <v>2.58E-2</v>
      </c>
      <c r="AG61" s="269">
        <v>53790406</v>
      </c>
      <c r="AH61" s="269">
        <v>0</v>
      </c>
      <c r="AI61" s="270">
        <f t="shared" si="17"/>
        <v>53790406</v>
      </c>
      <c r="AJ61" s="267">
        <v>2193488992</v>
      </c>
      <c r="AK61" s="267">
        <f t="shared" si="28"/>
        <v>2084899457</v>
      </c>
      <c r="AL61" s="268">
        <f t="shared" si="18"/>
        <v>-4.9505393186855803E-2</v>
      </c>
      <c r="AM61" s="267">
        <f t="shared" si="19"/>
        <v>2084899457</v>
      </c>
      <c r="AN61" s="261">
        <f t="shared" si="25"/>
        <v>2.5800000004508612E-2</v>
      </c>
      <c r="AO61" s="261">
        <f t="shared" si="26"/>
        <v>0</v>
      </c>
      <c r="AP61" s="267">
        <v>347775</v>
      </c>
      <c r="AQ61" s="267">
        <f t="shared" si="27"/>
        <v>62658883</v>
      </c>
      <c r="AR61" s="267">
        <f>ROUND(AQ61/'3_Levels 1&amp;2'!C61,2)</f>
        <v>3659.98</v>
      </c>
    </row>
    <row r="62" spans="1:44" ht="15" customHeight="1" x14ac:dyDescent="0.2">
      <c r="A62" s="245">
        <v>56</v>
      </c>
      <c r="B62" s="246" t="s">
        <v>61</v>
      </c>
      <c r="C62" s="255">
        <v>189452720</v>
      </c>
      <c r="D62" s="255">
        <v>34853557</v>
      </c>
      <c r="E62" s="255">
        <f t="shared" si="9"/>
        <v>154599163</v>
      </c>
      <c r="F62" s="255">
        <v>154419915</v>
      </c>
      <c r="G62" s="248">
        <f t="shared" si="10"/>
        <v>1.1607829210370955E-3</v>
      </c>
      <c r="H62" s="249">
        <f t="shared" si="21"/>
        <v>154599163</v>
      </c>
      <c r="I62" s="250">
        <v>3.55</v>
      </c>
      <c r="J62" s="251">
        <v>540043</v>
      </c>
      <c r="K62" s="250">
        <v>17.98</v>
      </c>
      <c r="L62" s="251">
        <v>2735004</v>
      </c>
      <c r="M62" s="252">
        <v>1.6</v>
      </c>
      <c r="N62" s="252">
        <v>1.64</v>
      </c>
      <c r="O62" s="252">
        <v>15</v>
      </c>
      <c r="P62" s="251">
        <v>256711</v>
      </c>
      <c r="Q62" s="255">
        <f t="shared" si="11"/>
        <v>3531758</v>
      </c>
      <c r="R62" s="253">
        <v>13.5</v>
      </c>
      <c r="S62" s="251">
        <v>1591566</v>
      </c>
      <c r="T62" s="252">
        <v>0</v>
      </c>
      <c r="U62" s="252">
        <v>0</v>
      </c>
      <c r="V62" s="252">
        <v>0</v>
      </c>
      <c r="W62" s="251">
        <v>0</v>
      </c>
      <c r="X62" s="255">
        <f t="shared" si="12"/>
        <v>1591566</v>
      </c>
      <c r="Y62" s="1509">
        <f t="shared" si="13"/>
        <v>35.03</v>
      </c>
      <c r="Z62" s="255">
        <f t="shared" si="14"/>
        <v>4866613</v>
      </c>
      <c r="AA62" s="255">
        <f t="shared" si="15"/>
        <v>256711</v>
      </c>
      <c r="AB62" s="1510">
        <f t="shared" si="22"/>
        <v>10.29</v>
      </c>
      <c r="AC62" s="1511">
        <f t="shared" si="23"/>
        <v>22.84</v>
      </c>
      <c r="AD62" s="254">
        <f t="shared" si="24"/>
        <v>33.14</v>
      </c>
      <c r="AE62" s="255">
        <f t="shared" si="16"/>
        <v>5123324</v>
      </c>
      <c r="AF62" s="256">
        <v>0.03</v>
      </c>
      <c r="AG62" s="257">
        <v>7348295</v>
      </c>
      <c r="AH62" s="257">
        <v>0</v>
      </c>
      <c r="AI62" s="258">
        <f t="shared" si="17"/>
        <v>7348295</v>
      </c>
      <c r="AJ62" s="255">
        <v>247364900</v>
      </c>
      <c r="AK62" s="255">
        <f t="shared" si="28"/>
        <v>244943167</v>
      </c>
      <c r="AL62" s="256">
        <f t="shared" si="18"/>
        <v>-9.7901238211241769E-3</v>
      </c>
      <c r="AM62" s="255">
        <f t="shared" si="19"/>
        <v>244943167</v>
      </c>
      <c r="AN62" s="248">
        <f t="shared" si="25"/>
        <v>2.9999999959174205E-2</v>
      </c>
      <c r="AO62" s="248">
        <f t="shared" si="26"/>
        <v>0</v>
      </c>
      <c r="AP62" s="255">
        <v>138132</v>
      </c>
      <c r="AQ62" s="255">
        <f t="shared" si="27"/>
        <v>12609751</v>
      </c>
      <c r="AR62" s="255">
        <f>ROUND(AQ62/'3_Levels 1&amp;2'!C62,2)</f>
        <v>4126.2299999999996</v>
      </c>
    </row>
    <row r="63" spans="1:44" ht="15" customHeight="1" x14ac:dyDescent="0.2">
      <c r="A63" s="245">
        <v>57</v>
      </c>
      <c r="B63" s="246" t="s">
        <v>62</v>
      </c>
      <c r="C63" s="255">
        <v>430651312</v>
      </c>
      <c r="D63" s="255">
        <v>94213562</v>
      </c>
      <c r="E63" s="255">
        <f t="shared" si="9"/>
        <v>336437750</v>
      </c>
      <c r="F63" s="255">
        <v>372796980</v>
      </c>
      <c r="G63" s="248">
        <f t="shared" si="10"/>
        <v>-9.7530913474674602E-2</v>
      </c>
      <c r="H63" s="249">
        <f t="shared" si="21"/>
        <v>336437750</v>
      </c>
      <c r="I63" s="250">
        <v>4.6500000000000004</v>
      </c>
      <c r="J63" s="251">
        <v>1529859</v>
      </c>
      <c r="K63" s="250">
        <v>35</v>
      </c>
      <c r="L63" s="251">
        <v>11515042</v>
      </c>
      <c r="M63" s="252">
        <v>0</v>
      </c>
      <c r="N63" s="252">
        <v>0</v>
      </c>
      <c r="O63" s="252">
        <v>0</v>
      </c>
      <c r="P63" s="251">
        <v>0</v>
      </c>
      <c r="Q63" s="255">
        <f t="shared" si="11"/>
        <v>13044901</v>
      </c>
      <c r="R63" s="252">
        <v>0</v>
      </c>
      <c r="S63" s="251">
        <v>0</v>
      </c>
      <c r="T63" s="252">
        <v>0</v>
      </c>
      <c r="U63" s="252">
        <v>0</v>
      </c>
      <c r="V63" s="252">
        <v>0</v>
      </c>
      <c r="W63" s="251">
        <v>0</v>
      </c>
      <c r="X63" s="255">
        <f t="shared" si="12"/>
        <v>0</v>
      </c>
      <c r="Y63" s="1509">
        <f t="shared" si="13"/>
        <v>39.65</v>
      </c>
      <c r="Z63" s="255">
        <f t="shared" si="14"/>
        <v>13044901</v>
      </c>
      <c r="AA63" s="255">
        <f t="shared" si="15"/>
        <v>0</v>
      </c>
      <c r="AB63" s="1510">
        <f t="shared" si="22"/>
        <v>0</v>
      </c>
      <c r="AC63" s="1511">
        <f t="shared" si="23"/>
        <v>38.770000000000003</v>
      </c>
      <c r="AD63" s="254">
        <f t="shared" si="24"/>
        <v>38.770000000000003</v>
      </c>
      <c r="AE63" s="255">
        <f t="shared" si="16"/>
        <v>13044901</v>
      </c>
      <c r="AF63" s="256">
        <v>1.4999999999999999E-2</v>
      </c>
      <c r="AG63" s="257">
        <v>11013431</v>
      </c>
      <c r="AH63" s="257">
        <v>0</v>
      </c>
      <c r="AI63" s="258">
        <f t="shared" si="17"/>
        <v>11013431</v>
      </c>
      <c r="AJ63" s="255">
        <v>715242933</v>
      </c>
      <c r="AK63" s="255">
        <f t="shared" si="28"/>
        <v>734228733</v>
      </c>
      <c r="AL63" s="256">
        <f t="shared" si="18"/>
        <v>2.6544547487336027E-2</v>
      </c>
      <c r="AM63" s="255">
        <f t="shared" si="19"/>
        <v>734228733</v>
      </c>
      <c r="AN63" s="248">
        <f t="shared" si="25"/>
        <v>1.5000000006809866E-2</v>
      </c>
      <c r="AO63" s="248">
        <f t="shared" si="26"/>
        <v>0</v>
      </c>
      <c r="AP63" s="255">
        <v>1419506</v>
      </c>
      <c r="AQ63" s="255">
        <f t="shared" si="27"/>
        <v>25477838</v>
      </c>
      <c r="AR63" s="255">
        <f>ROUND(AQ63/'3_Levels 1&amp;2'!C63,2)</f>
        <v>2699.5</v>
      </c>
    </row>
    <row r="64" spans="1:44" ht="15" customHeight="1" x14ac:dyDescent="0.2">
      <c r="A64" s="245">
        <v>58</v>
      </c>
      <c r="B64" s="246" t="s">
        <v>63</v>
      </c>
      <c r="C64" s="255">
        <v>194822170</v>
      </c>
      <c r="D64" s="255">
        <v>53431546</v>
      </c>
      <c r="E64" s="255">
        <f t="shared" si="9"/>
        <v>141390624</v>
      </c>
      <c r="F64" s="255">
        <v>142097465</v>
      </c>
      <c r="G64" s="248">
        <f t="shared" si="10"/>
        <v>-4.9743392677694849E-3</v>
      </c>
      <c r="H64" s="249">
        <f t="shared" si="21"/>
        <v>141390624</v>
      </c>
      <c r="I64" s="250">
        <v>4.16</v>
      </c>
      <c r="J64" s="251">
        <v>564801</v>
      </c>
      <c r="K64" s="250">
        <v>8.1</v>
      </c>
      <c r="L64" s="251">
        <v>1099729</v>
      </c>
      <c r="M64" s="252">
        <v>10</v>
      </c>
      <c r="N64" s="252">
        <v>19.489999999999998</v>
      </c>
      <c r="O64" s="252">
        <v>9</v>
      </c>
      <c r="P64" s="251">
        <v>2109241</v>
      </c>
      <c r="Q64" s="255">
        <f t="shared" si="11"/>
        <v>3773771</v>
      </c>
      <c r="R64" s="252">
        <v>0</v>
      </c>
      <c r="S64" s="251">
        <v>0</v>
      </c>
      <c r="T64" s="252">
        <v>8.52</v>
      </c>
      <c r="U64" s="252">
        <v>39.19</v>
      </c>
      <c r="V64" s="252">
        <v>9</v>
      </c>
      <c r="W64" s="251">
        <v>3845592</v>
      </c>
      <c r="X64" s="255">
        <f t="shared" si="12"/>
        <v>3845592</v>
      </c>
      <c r="Y64" s="1509">
        <f t="shared" si="13"/>
        <v>12.26</v>
      </c>
      <c r="Z64" s="255">
        <f t="shared" si="14"/>
        <v>1664530</v>
      </c>
      <c r="AA64" s="255">
        <f t="shared" si="15"/>
        <v>5954833</v>
      </c>
      <c r="AB64" s="1510">
        <f t="shared" si="22"/>
        <v>27.2</v>
      </c>
      <c r="AC64" s="1511">
        <f t="shared" si="23"/>
        <v>26.69</v>
      </c>
      <c r="AD64" s="254">
        <f t="shared" si="24"/>
        <v>53.89</v>
      </c>
      <c r="AE64" s="255">
        <f t="shared" si="16"/>
        <v>7619363</v>
      </c>
      <c r="AF64" s="256">
        <v>0.02</v>
      </c>
      <c r="AG64" s="257">
        <v>11458372</v>
      </c>
      <c r="AH64" s="257">
        <v>0</v>
      </c>
      <c r="AI64" s="258">
        <f t="shared" si="17"/>
        <v>11458372</v>
      </c>
      <c r="AJ64" s="255">
        <v>600720150</v>
      </c>
      <c r="AK64" s="255">
        <f t="shared" si="28"/>
        <v>572918600</v>
      </c>
      <c r="AL64" s="256">
        <f t="shared" si="18"/>
        <v>-4.6280368654189476E-2</v>
      </c>
      <c r="AM64" s="255">
        <f t="shared" si="19"/>
        <v>572918600</v>
      </c>
      <c r="AN64" s="248">
        <f t="shared" si="25"/>
        <v>0.02</v>
      </c>
      <c r="AO64" s="248">
        <f t="shared" si="26"/>
        <v>0</v>
      </c>
      <c r="AP64" s="255">
        <v>388955</v>
      </c>
      <c r="AQ64" s="255">
        <f t="shared" si="27"/>
        <v>19466690</v>
      </c>
      <c r="AR64" s="255">
        <f>ROUND(AQ64/'3_Levels 1&amp;2'!C64,2)</f>
        <v>2333.3000000000002</v>
      </c>
    </row>
    <row r="65" spans="1:44" ht="15" customHeight="1" x14ac:dyDescent="0.2">
      <c r="A65" s="245">
        <v>59</v>
      </c>
      <c r="B65" s="246" t="s">
        <v>64</v>
      </c>
      <c r="C65" s="255">
        <v>141302110</v>
      </c>
      <c r="D65" s="255">
        <v>42089103</v>
      </c>
      <c r="E65" s="255">
        <f t="shared" si="9"/>
        <v>99213007</v>
      </c>
      <c r="F65" s="255">
        <v>96923080</v>
      </c>
      <c r="G65" s="248">
        <f t="shared" si="10"/>
        <v>2.3626230202341898E-2</v>
      </c>
      <c r="H65" s="249">
        <f t="shared" si="21"/>
        <v>99213007</v>
      </c>
      <c r="I65" s="250">
        <v>3.91</v>
      </c>
      <c r="J65" s="251">
        <v>382816</v>
      </c>
      <c r="K65" s="250">
        <v>15.07</v>
      </c>
      <c r="L65" s="251">
        <v>1475456</v>
      </c>
      <c r="M65" s="252">
        <v>5.19</v>
      </c>
      <c r="N65" s="252">
        <v>5.19</v>
      </c>
      <c r="O65" s="252">
        <v>1</v>
      </c>
      <c r="P65" s="251">
        <v>35572</v>
      </c>
      <c r="Q65" s="255">
        <f t="shared" si="11"/>
        <v>1893844</v>
      </c>
      <c r="R65" s="252">
        <v>0</v>
      </c>
      <c r="S65" s="251">
        <v>0</v>
      </c>
      <c r="T65" s="252">
        <v>7</v>
      </c>
      <c r="U65" s="252">
        <v>16</v>
      </c>
      <c r="V65" s="252">
        <v>3</v>
      </c>
      <c r="W65" s="251">
        <v>1330058</v>
      </c>
      <c r="X65" s="255">
        <f t="shared" si="12"/>
        <v>1330058</v>
      </c>
      <c r="Y65" s="1509">
        <f t="shared" si="13"/>
        <v>18.98</v>
      </c>
      <c r="Z65" s="255">
        <f t="shared" si="14"/>
        <v>1858272</v>
      </c>
      <c r="AA65" s="255">
        <f t="shared" si="15"/>
        <v>1365630</v>
      </c>
      <c r="AB65" s="1510">
        <f t="shared" si="22"/>
        <v>13.41</v>
      </c>
      <c r="AC65" s="1511">
        <f t="shared" si="23"/>
        <v>19.09</v>
      </c>
      <c r="AD65" s="254">
        <f t="shared" si="24"/>
        <v>32.49</v>
      </c>
      <c r="AE65" s="255">
        <f t="shared" si="16"/>
        <v>3223902</v>
      </c>
      <c r="AF65" s="256">
        <v>0.02</v>
      </c>
      <c r="AG65" s="257">
        <v>4712834</v>
      </c>
      <c r="AH65" s="257">
        <v>0</v>
      </c>
      <c r="AI65" s="258">
        <f t="shared" si="17"/>
        <v>4712834</v>
      </c>
      <c r="AJ65" s="255">
        <v>234253500</v>
      </c>
      <c r="AK65" s="255">
        <f t="shared" si="28"/>
        <v>235641700</v>
      </c>
      <c r="AL65" s="256">
        <f t="shared" si="18"/>
        <v>5.926058735515158E-3</v>
      </c>
      <c r="AM65" s="255">
        <f t="shared" si="19"/>
        <v>235641700</v>
      </c>
      <c r="AN65" s="248">
        <f t="shared" si="25"/>
        <v>0.02</v>
      </c>
      <c r="AO65" s="248">
        <f t="shared" si="26"/>
        <v>0</v>
      </c>
      <c r="AP65" s="255">
        <v>159647</v>
      </c>
      <c r="AQ65" s="255">
        <f t="shared" si="27"/>
        <v>8096383</v>
      </c>
      <c r="AR65" s="255">
        <f>ROUND(AQ65/'3_Levels 1&amp;2'!C65,2)</f>
        <v>1581.63</v>
      </c>
    </row>
    <row r="66" spans="1:44" ht="15" customHeight="1" x14ac:dyDescent="0.2">
      <c r="A66" s="259">
        <v>60</v>
      </c>
      <c r="B66" s="260" t="s">
        <v>65</v>
      </c>
      <c r="C66" s="267">
        <v>316869610</v>
      </c>
      <c r="D66" s="267">
        <v>54116345</v>
      </c>
      <c r="E66" s="267">
        <f t="shared" si="9"/>
        <v>262753265</v>
      </c>
      <c r="F66" s="267">
        <v>268803483</v>
      </c>
      <c r="G66" s="261">
        <f t="shared" si="10"/>
        <v>-2.2507959839195981E-2</v>
      </c>
      <c r="H66" s="262">
        <f t="shared" si="21"/>
        <v>262753265</v>
      </c>
      <c r="I66" s="263">
        <v>4.2300000000000004</v>
      </c>
      <c r="J66" s="264">
        <v>1109461</v>
      </c>
      <c r="K66" s="263">
        <v>11.61</v>
      </c>
      <c r="L66" s="264">
        <v>3041156</v>
      </c>
      <c r="M66" s="265">
        <v>5.56</v>
      </c>
      <c r="N66" s="265">
        <v>26.42</v>
      </c>
      <c r="O66" s="265">
        <v>4</v>
      </c>
      <c r="P66" s="264">
        <v>1828939</v>
      </c>
      <c r="Q66" s="267">
        <f t="shared" si="11"/>
        <v>5979556</v>
      </c>
      <c r="R66" s="265">
        <v>0</v>
      </c>
      <c r="S66" s="264">
        <v>0</v>
      </c>
      <c r="T66" s="265">
        <v>9</v>
      </c>
      <c r="U66" s="265">
        <v>40</v>
      </c>
      <c r="V66" s="265">
        <v>7</v>
      </c>
      <c r="W66" s="264">
        <v>5908117</v>
      </c>
      <c r="X66" s="267">
        <f t="shared" si="12"/>
        <v>5908117</v>
      </c>
      <c r="Y66" s="1512">
        <f t="shared" si="13"/>
        <v>15.84</v>
      </c>
      <c r="Z66" s="267">
        <f t="shared" si="14"/>
        <v>4150617</v>
      </c>
      <c r="AA66" s="267">
        <f t="shared" si="15"/>
        <v>7737056</v>
      </c>
      <c r="AB66" s="1513">
        <f t="shared" si="22"/>
        <v>22.49</v>
      </c>
      <c r="AC66" s="1514">
        <f t="shared" si="23"/>
        <v>22.76</v>
      </c>
      <c r="AD66" s="266">
        <f t="shared" si="24"/>
        <v>45.24</v>
      </c>
      <c r="AE66" s="267">
        <f t="shared" si="16"/>
        <v>11887673</v>
      </c>
      <c r="AF66" s="268">
        <v>2.1299999999999999E-2</v>
      </c>
      <c r="AG66" s="269">
        <v>12935132</v>
      </c>
      <c r="AH66" s="269">
        <v>0</v>
      </c>
      <c r="AI66" s="270">
        <f t="shared" si="17"/>
        <v>12935132</v>
      </c>
      <c r="AJ66" s="267">
        <v>616844225</v>
      </c>
      <c r="AK66" s="267">
        <f t="shared" si="28"/>
        <v>607283192</v>
      </c>
      <c r="AL66" s="268">
        <f t="shared" si="18"/>
        <v>-1.549991490963541E-2</v>
      </c>
      <c r="AM66" s="267">
        <f t="shared" si="19"/>
        <v>607283192</v>
      </c>
      <c r="AN66" s="261">
        <f t="shared" si="25"/>
        <v>2.1300000017125453E-2</v>
      </c>
      <c r="AO66" s="261">
        <f t="shared" si="26"/>
        <v>0</v>
      </c>
      <c r="AP66" s="267">
        <v>286318</v>
      </c>
      <c r="AQ66" s="267">
        <f t="shared" si="27"/>
        <v>25109123</v>
      </c>
      <c r="AR66" s="267">
        <f>ROUND(AQ66/'3_Levels 1&amp;2'!C66,2)</f>
        <v>4112.2</v>
      </c>
    </row>
    <row r="67" spans="1:44" ht="15" customHeight="1" x14ac:dyDescent="0.2">
      <c r="A67" s="245">
        <v>61</v>
      </c>
      <c r="B67" s="246" t="s">
        <v>66</v>
      </c>
      <c r="C67" s="255">
        <v>437606095</v>
      </c>
      <c r="D67" s="255">
        <v>44993812</v>
      </c>
      <c r="E67" s="255">
        <f t="shared" si="9"/>
        <v>392612283</v>
      </c>
      <c r="F67" s="255">
        <v>406361061</v>
      </c>
      <c r="G67" s="248">
        <f t="shared" si="10"/>
        <v>-3.3833896304350873E-2</v>
      </c>
      <c r="H67" s="249">
        <f t="shared" si="21"/>
        <v>392612283</v>
      </c>
      <c r="I67" s="250">
        <v>4.3899999999999997</v>
      </c>
      <c r="J67" s="251">
        <v>1716609</v>
      </c>
      <c r="K67" s="250">
        <v>27</v>
      </c>
      <c r="L67" s="251">
        <v>10557731</v>
      </c>
      <c r="M67" s="252">
        <v>0</v>
      </c>
      <c r="N67" s="252">
        <v>0</v>
      </c>
      <c r="O67" s="252">
        <v>0</v>
      </c>
      <c r="P67" s="251">
        <v>0</v>
      </c>
      <c r="Q67" s="255">
        <f t="shared" si="11"/>
        <v>12274340</v>
      </c>
      <c r="R67" s="253">
        <v>0</v>
      </c>
      <c r="S67" s="251">
        <v>0</v>
      </c>
      <c r="T67" s="252">
        <v>0</v>
      </c>
      <c r="U67" s="252">
        <v>0</v>
      </c>
      <c r="V67" s="252">
        <v>0</v>
      </c>
      <c r="W67" s="251">
        <v>0</v>
      </c>
      <c r="X67" s="255">
        <f t="shared" si="12"/>
        <v>0</v>
      </c>
      <c r="Y67" s="1509">
        <f t="shared" si="13"/>
        <v>31.39</v>
      </c>
      <c r="Z67" s="255">
        <f t="shared" si="14"/>
        <v>12274340</v>
      </c>
      <c r="AA67" s="255">
        <f t="shared" si="15"/>
        <v>0</v>
      </c>
      <c r="AB67" s="1510">
        <f t="shared" si="22"/>
        <v>0</v>
      </c>
      <c r="AC67" s="1511">
        <f t="shared" si="23"/>
        <v>31.26</v>
      </c>
      <c r="AD67" s="254">
        <f t="shared" si="24"/>
        <v>31.26</v>
      </c>
      <c r="AE67" s="255">
        <f t="shared" si="16"/>
        <v>12274340</v>
      </c>
      <c r="AF67" s="256">
        <v>0.02</v>
      </c>
      <c r="AG67" s="257">
        <v>16385973</v>
      </c>
      <c r="AH67" s="257">
        <v>0</v>
      </c>
      <c r="AI67" s="258">
        <f t="shared" si="17"/>
        <v>16385973</v>
      </c>
      <c r="AJ67" s="255">
        <v>821432050</v>
      </c>
      <c r="AK67" s="255">
        <f t="shared" si="28"/>
        <v>819298650</v>
      </c>
      <c r="AL67" s="256">
        <f t="shared" si="18"/>
        <v>-2.5971716102384853E-3</v>
      </c>
      <c r="AM67" s="255">
        <f t="shared" si="19"/>
        <v>819298650</v>
      </c>
      <c r="AN67" s="248">
        <f t="shared" si="25"/>
        <v>0.02</v>
      </c>
      <c r="AO67" s="248">
        <f t="shared" si="26"/>
        <v>0</v>
      </c>
      <c r="AP67" s="255">
        <v>150184</v>
      </c>
      <c r="AQ67" s="255">
        <f t="shared" si="27"/>
        <v>28810497</v>
      </c>
      <c r="AR67" s="255">
        <f>ROUND(AQ67/'3_Levels 1&amp;2'!C67,2)</f>
        <v>7843.86</v>
      </c>
    </row>
    <row r="68" spans="1:44" ht="15" customHeight="1" x14ac:dyDescent="0.2">
      <c r="A68" s="245">
        <v>62</v>
      </c>
      <c r="B68" s="246" t="s">
        <v>67</v>
      </c>
      <c r="C68" s="255">
        <v>75181740</v>
      </c>
      <c r="D68" s="255">
        <v>17686688</v>
      </c>
      <c r="E68" s="255">
        <f t="shared" si="9"/>
        <v>57495052</v>
      </c>
      <c r="F68" s="255">
        <v>58209602</v>
      </c>
      <c r="G68" s="248">
        <f t="shared" si="10"/>
        <v>-1.2275466167935661E-2</v>
      </c>
      <c r="H68" s="249">
        <f t="shared" si="21"/>
        <v>57495052</v>
      </c>
      <c r="I68" s="250">
        <v>7.23</v>
      </c>
      <c r="J68" s="251">
        <v>422587</v>
      </c>
      <c r="K68" s="250">
        <v>17.989999999999998</v>
      </c>
      <c r="L68" s="251">
        <v>1003501</v>
      </c>
      <c r="M68" s="252">
        <v>4.57</v>
      </c>
      <c r="N68" s="252">
        <v>4.57</v>
      </c>
      <c r="O68" s="252">
        <v>1</v>
      </c>
      <c r="P68" s="251">
        <v>170121</v>
      </c>
      <c r="Q68" s="255">
        <f t="shared" si="11"/>
        <v>1596209</v>
      </c>
      <c r="R68" s="252">
        <v>0</v>
      </c>
      <c r="S68" s="251">
        <v>0</v>
      </c>
      <c r="T68" s="252">
        <v>0</v>
      </c>
      <c r="U68" s="252">
        <v>0</v>
      </c>
      <c r="V68" s="252">
        <v>0</v>
      </c>
      <c r="W68" s="251">
        <v>0</v>
      </c>
      <c r="X68" s="255">
        <f t="shared" si="12"/>
        <v>0</v>
      </c>
      <c r="Y68" s="1509">
        <f t="shared" si="13"/>
        <v>25.22</v>
      </c>
      <c r="Z68" s="255">
        <f>J68+L68+S68</f>
        <v>1426088</v>
      </c>
      <c r="AA68" s="255">
        <f t="shared" si="15"/>
        <v>170121</v>
      </c>
      <c r="AB68" s="1510">
        <f t="shared" si="22"/>
        <v>0</v>
      </c>
      <c r="AC68" s="1511">
        <f t="shared" si="23"/>
        <v>27.76</v>
      </c>
      <c r="AD68" s="254">
        <f t="shared" si="24"/>
        <v>27.76</v>
      </c>
      <c r="AE68" s="255">
        <f t="shared" si="16"/>
        <v>1596209</v>
      </c>
      <c r="AF68" s="256">
        <v>0.02</v>
      </c>
      <c r="AG68" s="257">
        <v>2553628</v>
      </c>
      <c r="AH68" s="257">
        <v>0</v>
      </c>
      <c r="AI68" s="258">
        <f t="shared" si="17"/>
        <v>2553628</v>
      </c>
      <c r="AJ68" s="255">
        <v>140988500</v>
      </c>
      <c r="AK68" s="255">
        <f t="shared" si="28"/>
        <v>127681400</v>
      </c>
      <c r="AL68" s="256">
        <f t="shared" si="18"/>
        <v>-9.4384293754455145E-2</v>
      </c>
      <c r="AM68" s="255">
        <f t="shared" si="19"/>
        <v>127681400</v>
      </c>
      <c r="AN68" s="248">
        <f t="shared" si="25"/>
        <v>0.02</v>
      </c>
      <c r="AO68" s="248">
        <f t="shared" si="26"/>
        <v>0</v>
      </c>
      <c r="AP68" s="255">
        <v>93046</v>
      </c>
      <c r="AQ68" s="255">
        <f t="shared" si="27"/>
        <v>4242883</v>
      </c>
      <c r="AR68" s="255">
        <f>ROUND(AQ68/'3_Levels 1&amp;2'!C68,2)</f>
        <v>2123.5700000000002</v>
      </c>
    </row>
    <row r="69" spans="1:44" ht="15" customHeight="1" x14ac:dyDescent="0.2">
      <c r="A69" s="245">
        <v>63</v>
      </c>
      <c r="B69" s="246" t="s">
        <v>68</v>
      </c>
      <c r="C69" s="255">
        <v>302020849</v>
      </c>
      <c r="D69" s="255">
        <v>17658390</v>
      </c>
      <c r="E69" s="255">
        <f t="shared" si="9"/>
        <v>284362459</v>
      </c>
      <c r="F69" s="255">
        <v>273950141</v>
      </c>
      <c r="G69" s="248">
        <f t="shared" si="10"/>
        <v>3.8008076805479726E-2</v>
      </c>
      <c r="H69" s="249">
        <f t="shared" si="21"/>
        <v>284362459</v>
      </c>
      <c r="I69" s="250">
        <v>4.33</v>
      </c>
      <c r="J69" s="251">
        <v>1182162</v>
      </c>
      <c r="K69" s="250">
        <v>28.62</v>
      </c>
      <c r="L69" s="251">
        <v>7908316</v>
      </c>
      <c r="M69" s="252">
        <v>0</v>
      </c>
      <c r="N69" s="252">
        <v>0</v>
      </c>
      <c r="O69" s="252">
        <v>0</v>
      </c>
      <c r="P69" s="251">
        <v>0</v>
      </c>
      <c r="Q69" s="255">
        <f t="shared" si="11"/>
        <v>9090478</v>
      </c>
      <c r="R69" s="252">
        <v>2</v>
      </c>
      <c r="S69" s="251">
        <v>546066</v>
      </c>
      <c r="T69" s="252">
        <v>0</v>
      </c>
      <c r="U69" s="252">
        <v>0</v>
      </c>
      <c r="V69" s="252">
        <v>0</v>
      </c>
      <c r="W69" s="251">
        <v>0</v>
      </c>
      <c r="X69" s="255">
        <f t="shared" si="12"/>
        <v>546066</v>
      </c>
      <c r="Y69" s="1509">
        <f t="shared" si="13"/>
        <v>34.950000000000003</v>
      </c>
      <c r="Z69" s="255">
        <f t="shared" si="14"/>
        <v>9636544</v>
      </c>
      <c r="AA69" s="255">
        <f t="shared" si="15"/>
        <v>0</v>
      </c>
      <c r="AB69" s="1510">
        <f t="shared" si="22"/>
        <v>1.92</v>
      </c>
      <c r="AC69" s="1511">
        <f t="shared" si="23"/>
        <v>31.97</v>
      </c>
      <c r="AD69" s="254">
        <f t="shared" si="24"/>
        <v>33.89</v>
      </c>
      <c r="AE69" s="255">
        <f t="shared" si="16"/>
        <v>9636544</v>
      </c>
      <c r="AF69" s="256">
        <v>0.03</v>
      </c>
      <c r="AG69" s="257">
        <v>7548418</v>
      </c>
      <c r="AH69" s="257">
        <v>0</v>
      </c>
      <c r="AI69" s="258">
        <f t="shared" si="17"/>
        <v>7548418</v>
      </c>
      <c r="AJ69" s="255">
        <v>206539500</v>
      </c>
      <c r="AK69" s="255">
        <f t="shared" si="28"/>
        <v>251613933</v>
      </c>
      <c r="AL69" s="256">
        <f t="shared" si="18"/>
        <v>0.21823638093439754</v>
      </c>
      <c r="AM69" s="255">
        <f t="shared" si="19"/>
        <v>237520424.99999997</v>
      </c>
      <c r="AN69" s="248">
        <f t="shared" si="25"/>
        <v>3.0000000039743426E-2</v>
      </c>
      <c r="AO69" s="248">
        <f t="shared" si="26"/>
        <v>0</v>
      </c>
      <c r="AP69" s="255">
        <v>50337</v>
      </c>
      <c r="AQ69" s="255">
        <f t="shared" si="27"/>
        <v>17235299</v>
      </c>
      <c r="AR69" s="255">
        <f>ROUND(AQ69/'3_Levels 1&amp;2'!C69,2)</f>
        <v>8187.79</v>
      </c>
    </row>
    <row r="70" spans="1:44" ht="15" customHeight="1" x14ac:dyDescent="0.2">
      <c r="A70" s="245">
        <v>64</v>
      </c>
      <c r="B70" s="246" t="s">
        <v>69</v>
      </c>
      <c r="C70" s="255">
        <v>85767450</v>
      </c>
      <c r="D70" s="255">
        <v>17235697</v>
      </c>
      <c r="E70" s="255">
        <f t="shared" si="9"/>
        <v>68531753</v>
      </c>
      <c r="F70" s="255">
        <v>65332133</v>
      </c>
      <c r="G70" s="248">
        <f t="shared" si="10"/>
        <v>4.8974675294927231E-2</v>
      </c>
      <c r="H70" s="249">
        <f t="shared" si="21"/>
        <v>68531753</v>
      </c>
      <c r="I70" s="250">
        <v>4.93</v>
      </c>
      <c r="J70" s="251">
        <v>334676</v>
      </c>
      <c r="K70" s="250">
        <v>15.79</v>
      </c>
      <c r="L70" s="251">
        <v>1072095</v>
      </c>
      <c r="M70" s="252">
        <v>3.06</v>
      </c>
      <c r="N70" s="252">
        <v>3.44</v>
      </c>
      <c r="O70" s="252">
        <v>2</v>
      </c>
      <c r="P70" s="251">
        <v>181754</v>
      </c>
      <c r="Q70" s="255">
        <f t="shared" si="11"/>
        <v>1588525</v>
      </c>
      <c r="R70" s="252">
        <v>0</v>
      </c>
      <c r="S70" s="251">
        <v>0</v>
      </c>
      <c r="T70" s="252">
        <v>16</v>
      </c>
      <c r="U70" s="252">
        <v>35</v>
      </c>
      <c r="V70" s="252">
        <v>3</v>
      </c>
      <c r="W70" s="251">
        <v>1204473</v>
      </c>
      <c r="X70" s="255">
        <f t="shared" si="12"/>
        <v>1204473</v>
      </c>
      <c r="Y70" s="1509">
        <f t="shared" si="13"/>
        <v>20.72</v>
      </c>
      <c r="Z70" s="255">
        <f t="shared" si="14"/>
        <v>1406771</v>
      </c>
      <c r="AA70" s="255">
        <f t="shared" si="15"/>
        <v>1386227</v>
      </c>
      <c r="AB70" s="1510">
        <f t="shared" si="22"/>
        <v>17.579999999999998</v>
      </c>
      <c r="AC70" s="1511">
        <f t="shared" si="23"/>
        <v>23.18</v>
      </c>
      <c r="AD70" s="254">
        <f t="shared" si="24"/>
        <v>40.75</v>
      </c>
      <c r="AE70" s="255">
        <f t="shared" si="16"/>
        <v>2792998</v>
      </c>
      <c r="AF70" s="256">
        <v>0.02</v>
      </c>
      <c r="AG70" s="257">
        <v>3810857</v>
      </c>
      <c r="AH70" s="257">
        <v>0</v>
      </c>
      <c r="AI70" s="258">
        <f t="shared" si="17"/>
        <v>3810857</v>
      </c>
      <c r="AJ70" s="255">
        <v>196466750</v>
      </c>
      <c r="AK70" s="255">
        <f t="shared" si="28"/>
        <v>190542850</v>
      </c>
      <c r="AL70" s="256">
        <f t="shared" si="18"/>
        <v>-3.0152175877088617E-2</v>
      </c>
      <c r="AM70" s="255">
        <f t="shared" si="19"/>
        <v>190542850</v>
      </c>
      <c r="AN70" s="248">
        <f t="shared" si="25"/>
        <v>0.02</v>
      </c>
      <c r="AO70" s="248">
        <f t="shared" si="26"/>
        <v>0</v>
      </c>
      <c r="AP70" s="255">
        <v>224147</v>
      </c>
      <c r="AQ70" s="255">
        <f t="shared" si="27"/>
        <v>6828002</v>
      </c>
      <c r="AR70" s="255">
        <f>ROUND(AQ70/'3_Levels 1&amp;2'!C70,2)</f>
        <v>3193.64</v>
      </c>
    </row>
    <row r="71" spans="1:44" ht="15" customHeight="1" x14ac:dyDescent="0.2">
      <c r="A71" s="259">
        <v>65</v>
      </c>
      <c r="B71" s="260" t="s">
        <v>70</v>
      </c>
      <c r="C71" s="267">
        <v>416771391</v>
      </c>
      <c r="D71" s="267">
        <v>43816862</v>
      </c>
      <c r="E71" s="267">
        <f t="shared" si="9"/>
        <v>372954529</v>
      </c>
      <c r="F71" s="267">
        <v>360109043</v>
      </c>
      <c r="G71" s="261">
        <f t="shared" si="10"/>
        <v>3.5671100878185945E-2</v>
      </c>
      <c r="H71" s="262">
        <f t="shared" si="21"/>
        <v>372954529</v>
      </c>
      <c r="I71" s="263">
        <v>7.07</v>
      </c>
      <c r="J71" s="264">
        <v>2664974</v>
      </c>
      <c r="K71" s="263">
        <v>20.56</v>
      </c>
      <c r="L71" s="264">
        <v>7745080</v>
      </c>
      <c r="M71" s="265">
        <v>0</v>
      </c>
      <c r="N71" s="265">
        <v>0</v>
      </c>
      <c r="O71" s="265">
        <v>0</v>
      </c>
      <c r="P71" s="264">
        <v>0</v>
      </c>
      <c r="Q71" s="267">
        <f t="shared" si="11"/>
        <v>10410054</v>
      </c>
      <c r="R71" s="265">
        <v>13.65</v>
      </c>
      <c r="S71" s="264">
        <v>5143497</v>
      </c>
      <c r="T71" s="265">
        <v>0</v>
      </c>
      <c r="U71" s="265">
        <v>0</v>
      </c>
      <c r="V71" s="265">
        <v>0</v>
      </c>
      <c r="W71" s="264">
        <v>0</v>
      </c>
      <c r="X71" s="267">
        <f t="shared" si="12"/>
        <v>5143497</v>
      </c>
      <c r="Y71" s="1512">
        <f t="shared" si="13"/>
        <v>41.28</v>
      </c>
      <c r="Z71" s="267">
        <f t="shared" si="14"/>
        <v>15553551</v>
      </c>
      <c r="AA71" s="267">
        <f t="shared" si="15"/>
        <v>0</v>
      </c>
      <c r="AB71" s="1513">
        <f t="shared" ref="AB71:AB76" si="29">ROUND((X71/E71)*1000,2)</f>
        <v>13.79</v>
      </c>
      <c r="AC71" s="1514">
        <f t="shared" ref="AC71:AC76" si="30">ROUND((Q71/E71)*1000,2)</f>
        <v>27.91</v>
      </c>
      <c r="AD71" s="266">
        <f t="shared" ref="AD71:AD76" si="31">ROUND((AE71/E71)*1000,2)</f>
        <v>41.7</v>
      </c>
      <c r="AE71" s="267">
        <f t="shared" si="16"/>
        <v>15553551</v>
      </c>
      <c r="AF71" s="268">
        <v>0.02</v>
      </c>
      <c r="AG71" s="269">
        <v>28963595</v>
      </c>
      <c r="AH71" s="269">
        <v>0</v>
      </c>
      <c r="AI71" s="270">
        <f t="shared" si="17"/>
        <v>28963595</v>
      </c>
      <c r="AJ71" s="267">
        <v>1483795050</v>
      </c>
      <c r="AK71" s="267">
        <f t="shared" si="28"/>
        <v>1448179750</v>
      </c>
      <c r="AL71" s="268">
        <f t="shared" si="18"/>
        <v>-2.4002843249814051E-2</v>
      </c>
      <c r="AM71" s="267">
        <f t="shared" si="19"/>
        <v>1448179750</v>
      </c>
      <c r="AN71" s="261">
        <f t="shared" si="25"/>
        <v>0.02</v>
      </c>
      <c r="AO71" s="261">
        <f t="shared" si="26"/>
        <v>0</v>
      </c>
      <c r="AP71" s="267">
        <v>375325</v>
      </c>
      <c r="AQ71" s="267">
        <f>AP71+AE71+AI71</f>
        <v>44892471</v>
      </c>
      <c r="AR71" s="267">
        <f>ROUND(AQ71/'3_Levels 1&amp;2'!C71,2)</f>
        <v>5574.63</v>
      </c>
    </row>
    <row r="72" spans="1:44" ht="15" customHeight="1" x14ac:dyDescent="0.2">
      <c r="A72" s="245">
        <v>66</v>
      </c>
      <c r="B72" s="246" t="s">
        <v>71</v>
      </c>
      <c r="C72" s="255">
        <v>101286670</v>
      </c>
      <c r="D72" s="255">
        <v>19558710</v>
      </c>
      <c r="E72" s="255">
        <f>C72-D72</f>
        <v>81727960</v>
      </c>
      <c r="F72" s="255">
        <v>81075420</v>
      </c>
      <c r="G72" s="248">
        <f>(E72-F72)/F72</f>
        <v>8.048555283463224E-3</v>
      </c>
      <c r="H72" s="249">
        <f t="shared" si="21"/>
        <v>81727960</v>
      </c>
      <c r="I72" s="250">
        <v>6.44</v>
      </c>
      <c r="J72" s="251">
        <v>508315</v>
      </c>
      <c r="K72" s="250">
        <v>56.37</v>
      </c>
      <c r="L72" s="251">
        <v>4644193</v>
      </c>
      <c r="M72" s="252">
        <v>0</v>
      </c>
      <c r="N72" s="252">
        <v>0</v>
      </c>
      <c r="O72" s="252">
        <v>0</v>
      </c>
      <c r="P72" s="251">
        <v>0</v>
      </c>
      <c r="Q72" s="255">
        <f>J72+L72+P72</f>
        <v>5152508</v>
      </c>
      <c r="R72" s="253">
        <v>0</v>
      </c>
      <c r="S72" s="251">
        <v>0</v>
      </c>
      <c r="T72" s="252">
        <v>0</v>
      </c>
      <c r="U72" s="252">
        <v>0</v>
      </c>
      <c r="V72" s="252">
        <v>0</v>
      </c>
      <c r="W72" s="251">
        <v>0</v>
      </c>
      <c r="X72" s="255">
        <f>S72+W72</f>
        <v>0</v>
      </c>
      <c r="Y72" s="1509">
        <f t="shared" ref="Y72:Z74" si="32">I72+K72+R72</f>
        <v>62.809999999999995</v>
      </c>
      <c r="Z72" s="255">
        <f t="shared" si="32"/>
        <v>5152508</v>
      </c>
      <c r="AA72" s="255">
        <f>P72+W72</f>
        <v>0</v>
      </c>
      <c r="AB72" s="1510">
        <f t="shared" si="29"/>
        <v>0</v>
      </c>
      <c r="AC72" s="1511">
        <f t="shared" si="30"/>
        <v>63.04</v>
      </c>
      <c r="AD72" s="254">
        <f t="shared" si="31"/>
        <v>63.04</v>
      </c>
      <c r="AE72" s="255">
        <f>X72+Q72</f>
        <v>5152508</v>
      </c>
      <c r="AF72" s="256">
        <v>0.01</v>
      </c>
      <c r="AG72" s="257">
        <v>2691282</v>
      </c>
      <c r="AH72" s="257">
        <v>0</v>
      </c>
      <c r="AI72" s="258">
        <f>AG72+AH72</f>
        <v>2691282</v>
      </c>
      <c r="AJ72" s="255">
        <v>268254600</v>
      </c>
      <c r="AK72" s="255">
        <f t="shared" si="28"/>
        <v>269128200</v>
      </c>
      <c r="AL72" s="256">
        <f>(AK72-AJ72)/AJ72</f>
        <v>3.2566077152078659E-3</v>
      </c>
      <c r="AM72" s="255">
        <f>IF((AK72-AJ72)/AJ72&gt;$AM$3,AJ72*(1+$AM$3),AK72)</f>
        <v>269128200</v>
      </c>
      <c r="AN72" s="248">
        <f t="shared" si="25"/>
        <v>0.01</v>
      </c>
      <c r="AO72" s="248">
        <f t="shared" si="26"/>
        <v>0</v>
      </c>
      <c r="AP72" s="255">
        <v>196515</v>
      </c>
      <c r="AQ72" s="255">
        <f>AP72+AE72+AI72</f>
        <v>8040305</v>
      </c>
      <c r="AR72" s="255">
        <f>ROUND(AQ72/'3_Levels 1&amp;2'!C72,2)</f>
        <v>4062.81</v>
      </c>
    </row>
    <row r="73" spans="1:44" s="271" customFormat="1" ht="15" customHeight="1" x14ac:dyDescent="0.2">
      <c r="A73" s="245">
        <v>67</v>
      </c>
      <c r="B73" s="246" t="s">
        <v>4</v>
      </c>
      <c r="C73" s="255">
        <v>284296891</v>
      </c>
      <c r="D73" s="255">
        <v>44269636</v>
      </c>
      <c r="E73" s="255">
        <f>C73-D73</f>
        <v>240027255</v>
      </c>
      <c r="F73" s="255">
        <v>240027255</v>
      </c>
      <c r="G73" s="248">
        <f>(E73-F73)/F73</f>
        <v>0</v>
      </c>
      <c r="H73" s="249">
        <f t="shared" si="21"/>
        <v>240027255</v>
      </c>
      <c r="I73" s="250">
        <v>5</v>
      </c>
      <c r="J73" s="251">
        <v>1184020</v>
      </c>
      <c r="K73" s="250">
        <v>38.200000000000003</v>
      </c>
      <c r="L73" s="251">
        <v>9045679</v>
      </c>
      <c r="M73" s="252">
        <v>0</v>
      </c>
      <c r="N73" s="252">
        <v>0</v>
      </c>
      <c r="O73" s="252">
        <v>0</v>
      </c>
      <c r="P73" s="251">
        <v>0</v>
      </c>
      <c r="Q73" s="255">
        <f>J73+L73+P73</f>
        <v>10229699</v>
      </c>
      <c r="R73" s="252">
        <v>36</v>
      </c>
      <c r="S73" s="251">
        <v>8524689</v>
      </c>
      <c r="T73" s="252">
        <v>0</v>
      </c>
      <c r="U73" s="252">
        <v>0</v>
      </c>
      <c r="V73" s="252">
        <v>0</v>
      </c>
      <c r="W73" s="251">
        <v>0</v>
      </c>
      <c r="X73" s="255">
        <f>S73+W73</f>
        <v>8524689</v>
      </c>
      <c r="Y73" s="1509">
        <f t="shared" si="32"/>
        <v>79.2</v>
      </c>
      <c r="Z73" s="255">
        <f t="shared" si="32"/>
        <v>18754388</v>
      </c>
      <c r="AA73" s="255">
        <f>P73+W73</f>
        <v>0</v>
      </c>
      <c r="AB73" s="1510">
        <f t="shared" si="29"/>
        <v>35.520000000000003</v>
      </c>
      <c r="AC73" s="1511">
        <f t="shared" si="30"/>
        <v>42.62</v>
      </c>
      <c r="AD73" s="254">
        <f t="shared" si="31"/>
        <v>78.13</v>
      </c>
      <c r="AE73" s="255">
        <f>X73+Q73</f>
        <v>18754388</v>
      </c>
      <c r="AF73" s="256">
        <v>0.02</v>
      </c>
      <c r="AG73" s="257">
        <v>11647416</v>
      </c>
      <c r="AH73" s="257">
        <v>0</v>
      </c>
      <c r="AI73" s="258">
        <f>AG73+AH73+30341</f>
        <v>11677757</v>
      </c>
      <c r="AJ73" s="255">
        <v>497099350</v>
      </c>
      <c r="AK73" s="255">
        <f t="shared" si="28"/>
        <v>583887850</v>
      </c>
      <c r="AL73" s="256">
        <f>(AK73-AJ73)/AJ73</f>
        <v>0.17458984808569958</v>
      </c>
      <c r="AM73" s="255">
        <f>IF((AK73-AJ73)/AJ73&gt;$AM$3,AJ73*(1+$AM$3),AK73)</f>
        <v>571664252.5</v>
      </c>
      <c r="AN73" s="248">
        <f t="shared" si="25"/>
        <v>1.9948036253879919E-2</v>
      </c>
      <c r="AO73" s="248">
        <f t="shared" si="26"/>
        <v>0</v>
      </c>
      <c r="AP73" s="255">
        <v>93608</v>
      </c>
      <c r="AQ73" s="255">
        <f>AP73+AE73+AI73</f>
        <v>30525753</v>
      </c>
      <c r="AR73" s="255">
        <f>ROUND(AQ73/'3_Levels 1&amp;2'!C73,2)</f>
        <v>5634.14</v>
      </c>
    </row>
    <row r="74" spans="1:44" s="271" customFormat="1" ht="15" customHeight="1" x14ac:dyDescent="0.2">
      <c r="A74" s="245">
        <v>68</v>
      </c>
      <c r="B74" s="246" t="s">
        <v>3</v>
      </c>
      <c r="C74" s="255">
        <v>63860516</v>
      </c>
      <c r="D74" s="255">
        <v>20046665</v>
      </c>
      <c r="E74" s="255">
        <f>C74-D74</f>
        <v>43813851</v>
      </c>
      <c r="F74" s="255">
        <v>43813851</v>
      </c>
      <c r="G74" s="248">
        <f>(E74-F74)/F74</f>
        <v>0</v>
      </c>
      <c r="H74" s="249">
        <f t="shared" si="21"/>
        <v>43813851</v>
      </c>
      <c r="I74" s="250">
        <v>5</v>
      </c>
      <c r="J74" s="251">
        <v>214017</v>
      </c>
      <c r="K74" s="250">
        <v>38.200000000000003</v>
      </c>
      <c r="L74" s="251">
        <v>1635092</v>
      </c>
      <c r="M74" s="252">
        <v>0</v>
      </c>
      <c r="N74" s="252">
        <v>0</v>
      </c>
      <c r="O74" s="252">
        <v>0</v>
      </c>
      <c r="P74" s="251">
        <v>0</v>
      </c>
      <c r="Q74" s="255">
        <f>J74+L74+P74</f>
        <v>1849109</v>
      </c>
      <c r="R74" s="252">
        <v>0</v>
      </c>
      <c r="S74" s="251">
        <v>0</v>
      </c>
      <c r="T74" s="252">
        <v>0</v>
      </c>
      <c r="U74" s="252">
        <v>0</v>
      </c>
      <c r="V74" s="252">
        <v>0</v>
      </c>
      <c r="W74" s="251">
        <v>0</v>
      </c>
      <c r="X74" s="255">
        <f>S74+W74</f>
        <v>0</v>
      </c>
      <c r="Y74" s="1509">
        <f t="shared" si="32"/>
        <v>43.2</v>
      </c>
      <c r="Z74" s="255">
        <f t="shared" si="32"/>
        <v>1849109</v>
      </c>
      <c r="AA74" s="255">
        <f>P74+W74</f>
        <v>0</v>
      </c>
      <c r="AB74" s="1510">
        <f t="shared" si="29"/>
        <v>0</v>
      </c>
      <c r="AC74" s="1511">
        <f t="shared" si="30"/>
        <v>42.2</v>
      </c>
      <c r="AD74" s="254">
        <f t="shared" si="31"/>
        <v>42.2</v>
      </c>
      <c r="AE74" s="255">
        <f>X74+Q74</f>
        <v>1849109</v>
      </c>
      <c r="AF74" s="256">
        <v>0.02</v>
      </c>
      <c r="AG74" s="257">
        <v>3763399</v>
      </c>
      <c r="AH74" s="257">
        <v>0</v>
      </c>
      <c r="AI74" s="258">
        <f>AG74+AH74</f>
        <v>3763399</v>
      </c>
      <c r="AJ74" s="255">
        <v>165970400</v>
      </c>
      <c r="AK74" s="255">
        <f t="shared" si="28"/>
        <v>188169950</v>
      </c>
      <c r="AL74" s="256">
        <f>(AK74-AJ74)/AJ74</f>
        <v>0.13375607939729012</v>
      </c>
      <c r="AM74" s="255">
        <f>IF((AK74-AJ74)/AJ74&gt;$AM$3,AJ74*(1+$AM$3),AK74)</f>
        <v>188169950</v>
      </c>
      <c r="AN74" s="248">
        <f t="shared" si="25"/>
        <v>0.02</v>
      </c>
      <c r="AO74" s="248">
        <f t="shared" si="26"/>
        <v>0</v>
      </c>
      <c r="AP74" s="255">
        <v>42389</v>
      </c>
      <c r="AQ74" s="255">
        <f>AP74+AE74+AI74</f>
        <v>5654897</v>
      </c>
      <c r="AR74" s="255">
        <f>ROUND(AQ74/'3_Levels 1&amp;2'!C74,2)</f>
        <v>2965.34</v>
      </c>
    </row>
    <row r="75" spans="1:44" s="285" customFormat="1" ht="15" customHeight="1" x14ac:dyDescent="0.2">
      <c r="A75" s="272">
        <v>69</v>
      </c>
      <c r="B75" s="273" t="s">
        <v>93</v>
      </c>
      <c r="C75" s="274">
        <v>188962278</v>
      </c>
      <c r="D75" s="275">
        <v>66259538</v>
      </c>
      <c r="E75" s="275">
        <f>C75-D75</f>
        <v>122702740</v>
      </c>
      <c r="F75" s="275">
        <v>122702740</v>
      </c>
      <c r="G75" s="276">
        <f>(E75-F75)/F75</f>
        <v>0</v>
      </c>
      <c r="H75" s="277">
        <f t="shared" si="21"/>
        <v>122702740</v>
      </c>
      <c r="I75" s="278">
        <v>4.2300000000000004</v>
      </c>
      <c r="J75" s="274">
        <v>472350</v>
      </c>
      <c r="K75" s="278">
        <v>32.520000000000003</v>
      </c>
      <c r="L75" s="274">
        <v>3631411</v>
      </c>
      <c r="M75" s="279">
        <v>0</v>
      </c>
      <c r="N75" s="279">
        <v>0</v>
      </c>
      <c r="O75" s="280">
        <v>0</v>
      </c>
      <c r="P75" s="274">
        <v>0</v>
      </c>
      <c r="Q75" s="274">
        <f>J75+L75+P75</f>
        <v>4103761</v>
      </c>
      <c r="R75" s="265">
        <v>23.65</v>
      </c>
      <c r="S75" s="274">
        <v>2856638</v>
      </c>
      <c r="T75" s="279">
        <v>0</v>
      </c>
      <c r="U75" s="279">
        <v>0</v>
      </c>
      <c r="V75" s="280">
        <v>0</v>
      </c>
      <c r="W75" s="274">
        <v>0</v>
      </c>
      <c r="X75" s="274">
        <f>S75+W75</f>
        <v>2856638</v>
      </c>
      <c r="Y75" s="278">
        <f>I75+K75+R75</f>
        <v>60.4</v>
      </c>
      <c r="Z75" s="274">
        <f>J75+L75+S75</f>
        <v>6960399</v>
      </c>
      <c r="AA75" s="274">
        <f>P75+W75</f>
        <v>0</v>
      </c>
      <c r="AB75" s="1515">
        <f t="shared" si="29"/>
        <v>23.28</v>
      </c>
      <c r="AC75" s="1516">
        <f t="shared" si="30"/>
        <v>33.44</v>
      </c>
      <c r="AD75" s="1517">
        <f t="shared" si="31"/>
        <v>56.73</v>
      </c>
      <c r="AE75" s="274">
        <f>X75+Q75</f>
        <v>6960399</v>
      </c>
      <c r="AF75" s="281">
        <v>2.5000000000000001E-2</v>
      </c>
      <c r="AG75" s="282">
        <v>9144756</v>
      </c>
      <c r="AH75" s="282">
        <v>2286481</v>
      </c>
      <c r="AI75" s="283">
        <f>AG75+AH75</f>
        <v>11431237</v>
      </c>
      <c r="AJ75" s="274">
        <v>341453320</v>
      </c>
      <c r="AK75" s="274">
        <f t="shared" si="28"/>
        <v>457249480</v>
      </c>
      <c r="AL75" s="281">
        <f>(AK75-AJ75)/AJ75</f>
        <v>0.33912735128772509</v>
      </c>
      <c r="AM75" s="274">
        <f>IF((AK75-AJ75)/AJ75&gt;$AM$3,AJ75*(1+$AM$3),AK75)</f>
        <v>392671317.99999994</v>
      </c>
      <c r="AN75" s="284">
        <f t="shared" si="25"/>
        <v>1.9999489119156572E-2</v>
      </c>
      <c r="AO75" s="284">
        <f t="shared" si="26"/>
        <v>5.0005108808434291E-3</v>
      </c>
      <c r="AP75" s="274">
        <v>1375</v>
      </c>
      <c r="AQ75" s="274">
        <f>AP75+AE75+AI75</f>
        <v>18393011</v>
      </c>
      <c r="AR75" s="274">
        <f>ROUND(AQ75/'3_Levels 1&amp;2'!C75,2)</f>
        <v>4039.76</v>
      </c>
    </row>
    <row r="76" spans="1:44" s="316" customFormat="1" ht="15" customHeight="1" x14ac:dyDescent="0.2">
      <c r="A76" s="312"/>
      <c r="B76" s="317" t="s">
        <v>6</v>
      </c>
      <c r="C76" s="314">
        <f>SUM(C7:C75)</f>
        <v>47677548842</v>
      </c>
      <c r="D76" s="314">
        <f>SUM(D7:D75)</f>
        <v>7131937526</v>
      </c>
      <c r="E76" s="314">
        <f>SUM(E7:E75)</f>
        <v>40545611316</v>
      </c>
      <c r="F76" s="314">
        <f>SUM(F7:F75)</f>
        <v>39834392979</v>
      </c>
      <c r="G76" s="1518">
        <f>(E76-F76)/F76</f>
        <v>1.7854378686652562E-2</v>
      </c>
      <c r="H76" s="1519">
        <f>SUM(H7:H75)</f>
        <v>40534592667.900002</v>
      </c>
      <c r="I76" s="1008">
        <v>5.1100000000000003</v>
      </c>
      <c r="J76" s="314">
        <f>SUM(J7:J75)</f>
        <v>263135909</v>
      </c>
      <c r="K76" s="313">
        <v>24.66</v>
      </c>
      <c r="L76" s="314">
        <f>SUM(L7:L75)</f>
        <v>1091667970</v>
      </c>
      <c r="M76" s="313">
        <f>MIN(M7:M75)</f>
        <v>0</v>
      </c>
      <c r="N76" s="313">
        <f>MAX(N7:N75)</f>
        <v>89.88</v>
      </c>
      <c r="O76" s="313">
        <f>SUM(O7:O75)</f>
        <v>100</v>
      </c>
      <c r="P76" s="314">
        <f>SUM(P7:P75)</f>
        <v>41374512</v>
      </c>
      <c r="Q76" s="314">
        <f>SUM(Q7:Q75)</f>
        <v>1396178391</v>
      </c>
      <c r="R76" s="313">
        <v>5.67</v>
      </c>
      <c r="S76" s="314">
        <f>SUM(S7:S75)</f>
        <v>174345977</v>
      </c>
      <c r="T76" s="313">
        <f>MIN(T7:T75)</f>
        <v>0</v>
      </c>
      <c r="U76" s="313">
        <f>MAX(U7:U75)</f>
        <v>70</v>
      </c>
      <c r="V76" s="313">
        <f>SUM(V7:V75)</f>
        <v>101</v>
      </c>
      <c r="W76" s="314">
        <f>SUM(W7:W75)</f>
        <v>78558458</v>
      </c>
      <c r="X76" s="314">
        <f>SUM(X7:X75)</f>
        <v>252904435</v>
      </c>
      <c r="Y76" s="313">
        <f>I76+K76+R76</f>
        <v>35.44</v>
      </c>
      <c r="Z76" s="314">
        <f>SUM(Z7:Z75)</f>
        <v>1529149856</v>
      </c>
      <c r="AA76" s="314">
        <f>SUM(AA7:AA75)</f>
        <v>119932970</v>
      </c>
      <c r="AB76" s="1520">
        <f t="shared" si="29"/>
        <v>6.24</v>
      </c>
      <c r="AC76" s="1521">
        <f t="shared" si="30"/>
        <v>34.43</v>
      </c>
      <c r="AD76" s="1520">
        <f t="shared" si="31"/>
        <v>40.67</v>
      </c>
      <c r="AE76" s="314">
        <f>SUM(AE7:AE75)</f>
        <v>1649101197</v>
      </c>
      <c r="AF76" s="315">
        <f>ROUND(AI76/AK76,4)</f>
        <v>2.0299999999999999E-2</v>
      </c>
      <c r="AG76" s="1519">
        <f>SUM(AG7:AG75)</f>
        <v>1861626821</v>
      </c>
      <c r="AH76" s="1519">
        <f>SUM(AH7:AH75)</f>
        <v>54539885</v>
      </c>
      <c r="AI76" s="314">
        <f>SUM(AI7:AI75)</f>
        <v>1917011136</v>
      </c>
      <c r="AJ76" s="314">
        <f>SUM(AJ7:AJ75)</f>
        <v>91303838280</v>
      </c>
      <c r="AK76" s="314">
        <f>SUM(AK7:AK75)</f>
        <v>94483825971.399994</v>
      </c>
      <c r="AL76" s="315">
        <f>(AK76-AJ76)/AJ76</f>
        <v>3.4828630989728791E-2</v>
      </c>
      <c r="AM76" s="314">
        <f>SUM(AM7:AM75)</f>
        <v>93629413134.850006</v>
      </c>
      <c r="AN76" s="1522">
        <f>ROUND(AG76/$AK76,4)</f>
        <v>1.9699999999999999E-2</v>
      </c>
      <c r="AO76" s="1522">
        <f>ROUND(AH76/$AK76,4)</f>
        <v>5.9999999999999995E-4</v>
      </c>
      <c r="AP76" s="314">
        <f>SUM(AP7:AP75)</f>
        <v>34730939</v>
      </c>
      <c r="AQ76" s="314">
        <f>SUM(AQ7:AQ75)</f>
        <v>3600843272</v>
      </c>
      <c r="AR76" s="314">
        <f>ROUND(AQ76/'3_Levels 1&amp;2'!C76,2)</f>
        <v>5264.64</v>
      </c>
    </row>
    <row r="77" spans="1:44" s="316" customFormat="1" ht="14.25" customHeight="1" x14ac:dyDescent="0.2">
      <c r="A77" s="1009"/>
      <c r="B77" s="1072"/>
      <c r="C77" s="1010"/>
      <c r="D77" s="1010"/>
      <c r="E77" s="1010"/>
      <c r="F77" s="1010"/>
      <c r="G77" s="1011"/>
      <c r="H77" s="1012"/>
      <c r="I77" s="1013"/>
      <c r="J77" s="1014"/>
      <c r="K77" s="1015"/>
      <c r="L77" s="1014"/>
      <c r="M77" s="1015"/>
      <c r="N77" s="1015"/>
      <c r="O77" s="1015"/>
      <c r="P77" s="1014"/>
      <c r="Q77" s="1014"/>
      <c r="R77" s="1015"/>
      <c r="S77" s="1014"/>
      <c r="T77" s="1015"/>
      <c r="U77" s="1015"/>
      <c r="V77" s="1015"/>
      <c r="W77" s="1014"/>
      <c r="X77" s="1010"/>
      <c r="Y77" s="1016"/>
      <c r="Z77" s="1010"/>
      <c r="AA77" s="1010"/>
      <c r="AB77" s="1017"/>
      <c r="AC77" s="1018"/>
      <c r="AD77" s="1017"/>
      <c r="AE77" s="1010"/>
      <c r="AF77" s="1019"/>
      <c r="AG77" s="1020"/>
      <c r="AH77" s="1020"/>
      <c r="AI77" s="1010"/>
      <c r="AJ77" s="1010"/>
      <c r="AK77" s="1010"/>
      <c r="AL77" s="1021"/>
      <c r="AM77" s="1010"/>
      <c r="AN77" s="1022"/>
      <c r="AO77" s="1022"/>
      <c r="AP77" s="1014"/>
      <c r="AQ77" s="1010"/>
      <c r="AR77" s="1010"/>
    </row>
    <row r="78" spans="1:44" ht="14.25" hidden="1" customHeight="1" x14ac:dyDescent="0.2">
      <c r="AE78" s="144"/>
      <c r="AF78" s="144"/>
      <c r="AG78" s="803">
        <v>1439310</v>
      </c>
      <c r="AH78" s="144"/>
      <c r="AI78" s="1080"/>
      <c r="AJ78" s="144"/>
      <c r="AK78" s="144"/>
      <c r="AL78" s="144"/>
      <c r="AM78" s="144"/>
      <c r="AN78" s="144"/>
      <c r="AO78" s="144"/>
      <c r="AP78" s="144"/>
      <c r="AQ78" s="144"/>
      <c r="AR78" s="144"/>
    </row>
  </sheetData>
  <sheetProtection formatCells="0" formatColumns="0" formatRows="0" sort="0"/>
  <mergeCells count="48">
    <mergeCell ref="Y1:AD1"/>
    <mergeCell ref="AJ1:AO1"/>
    <mergeCell ref="AC2:AC3"/>
    <mergeCell ref="AD2:AD3"/>
    <mergeCell ref="AL2:AL3"/>
    <mergeCell ref="AN2:AN3"/>
    <mergeCell ref="Y2:Y3"/>
    <mergeCell ref="Z2:Z3"/>
    <mergeCell ref="AA2:AA3"/>
    <mergeCell ref="AB2:AB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O2:O3"/>
    <mergeCell ref="C2:C3"/>
    <mergeCell ref="J2:J3"/>
    <mergeCell ref="D2:D3"/>
    <mergeCell ref="F2:F3"/>
    <mergeCell ref="E2:E3"/>
    <mergeCell ref="S2:S3"/>
    <mergeCell ref="M2:M3"/>
    <mergeCell ref="N2:N3"/>
    <mergeCell ref="V2:V3"/>
    <mergeCell ref="AR1:AR3"/>
    <mergeCell ref="AQ1:AQ3"/>
    <mergeCell ref="AI1:AI3"/>
    <mergeCell ref="AE1:AE3"/>
    <mergeCell ref="AJ2:AJ3"/>
    <mergeCell ref="AK2:AK3"/>
    <mergeCell ref="AF2:AF3"/>
    <mergeCell ref="AG2:AG3"/>
    <mergeCell ref="AH2:AH3"/>
    <mergeCell ref="AO2:AO3"/>
    <mergeCell ref="AP1:AP3"/>
    <mergeCell ref="AF1:AH1"/>
  </mergeCells>
  <phoneticPr fontId="0" type="noConversion"/>
  <conditionalFormatting sqref="H7:H11 H75">
    <cfRule type="expression" dxfId="56" priority="57">
      <formula>G7&gt;$H$3</formula>
    </cfRule>
  </conditionalFormatting>
  <conditionalFormatting sqref="G7:G11 G75">
    <cfRule type="expression" dxfId="55" priority="56">
      <formula>G7&gt;$H$3</formula>
    </cfRule>
  </conditionalFormatting>
  <conditionalFormatting sqref="AL7:AL11 AL75">
    <cfRule type="expression" dxfId="54" priority="55">
      <formula>AL7&gt;$AM$3</formula>
    </cfRule>
  </conditionalFormatting>
  <conditionalFormatting sqref="AM75">
    <cfRule type="expression" dxfId="53" priority="54">
      <formula>AL75&gt;$AM$3</formula>
    </cfRule>
  </conditionalFormatting>
  <conditionalFormatting sqref="H12:H16">
    <cfRule type="expression" dxfId="52" priority="53">
      <formula>G12&gt;$H$3</formula>
    </cfRule>
  </conditionalFormatting>
  <conditionalFormatting sqref="G12:G16">
    <cfRule type="expression" dxfId="51" priority="52">
      <formula>G12&gt;$H$3</formula>
    </cfRule>
  </conditionalFormatting>
  <conditionalFormatting sqref="AL12:AL16">
    <cfRule type="expression" dxfId="50" priority="51">
      <formula>AL12&gt;$AM$3</formula>
    </cfRule>
  </conditionalFormatting>
  <conditionalFormatting sqref="AM12:AM16">
    <cfRule type="expression" dxfId="49" priority="50">
      <formula>AL12&gt;$AM$3</formula>
    </cfRule>
  </conditionalFormatting>
  <conditionalFormatting sqref="H17:H21">
    <cfRule type="expression" dxfId="48" priority="49">
      <formula>G17&gt;$H$3</formula>
    </cfRule>
  </conditionalFormatting>
  <conditionalFormatting sqref="G17:G21">
    <cfRule type="expression" dxfId="47" priority="48">
      <formula>G17&gt;$H$3</formula>
    </cfRule>
  </conditionalFormatting>
  <conditionalFormatting sqref="AL17:AL21">
    <cfRule type="expression" dxfId="46" priority="47">
      <formula>AL17&gt;$AM$3</formula>
    </cfRule>
  </conditionalFormatting>
  <conditionalFormatting sqref="AM17:AM21">
    <cfRule type="expression" dxfId="45" priority="46">
      <formula>AL17&gt;$AM$3</formula>
    </cfRule>
  </conditionalFormatting>
  <conditionalFormatting sqref="H22:H26">
    <cfRule type="expression" dxfId="44" priority="45">
      <formula>G22&gt;$H$3</formula>
    </cfRule>
  </conditionalFormatting>
  <conditionalFormatting sqref="G22:G26">
    <cfRule type="expression" dxfId="43" priority="44">
      <formula>G22&gt;$H$3</formula>
    </cfRule>
  </conditionalFormatting>
  <conditionalFormatting sqref="AL22:AL26">
    <cfRule type="expression" dxfId="42" priority="43">
      <formula>AL22&gt;$AM$3</formula>
    </cfRule>
  </conditionalFormatting>
  <conditionalFormatting sqref="AM22:AM26">
    <cfRule type="expression" dxfId="41" priority="42">
      <formula>AL22&gt;$AM$3</formula>
    </cfRule>
  </conditionalFormatting>
  <conditionalFormatting sqref="H27:H31">
    <cfRule type="expression" dxfId="40" priority="41">
      <formula>G27&gt;$H$3</formula>
    </cfRule>
  </conditionalFormatting>
  <conditionalFormatting sqref="G27:G31">
    <cfRule type="expression" dxfId="39" priority="40">
      <formula>G27&gt;$H$3</formula>
    </cfRule>
  </conditionalFormatting>
  <conditionalFormatting sqref="AL27:AL31">
    <cfRule type="expression" dxfId="38" priority="39">
      <formula>AL27&gt;$AM$3</formula>
    </cfRule>
  </conditionalFormatting>
  <conditionalFormatting sqref="AM27:AM31">
    <cfRule type="expression" dxfId="37" priority="38">
      <formula>AL27&gt;$AM$3</formula>
    </cfRule>
  </conditionalFormatting>
  <conditionalFormatting sqref="H32:H36">
    <cfRule type="expression" dxfId="36" priority="37">
      <formula>G32&gt;$H$3</formula>
    </cfRule>
  </conditionalFormatting>
  <conditionalFormatting sqref="G32:G36">
    <cfRule type="expression" dxfId="35" priority="36">
      <formula>G32&gt;$H$3</formula>
    </cfRule>
  </conditionalFormatting>
  <conditionalFormatting sqref="AL32:AL36">
    <cfRule type="expression" dxfId="34" priority="35">
      <formula>AL32&gt;$AM$3</formula>
    </cfRule>
  </conditionalFormatting>
  <conditionalFormatting sqref="AM32:AM36">
    <cfRule type="expression" dxfId="33" priority="34">
      <formula>AL32&gt;$AM$3</formula>
    </cfRule>
  </conditionalFormatting>
  <conditionalFormatting sqref="H37:H41">
    <cfRule type="expression" dxfId="32" priority="33">
      <formula>G37&gt;$H$3</formula>
    </cfRule>
  </conditionalFormatting>
  <conditionalFormatting sqref="G37:G41">
    <cfRule type="expression" dxfId="31" priority="32">
      <formula>G37&gt;$H$3</formula>
    </cfRule>
  </conditionalFormatting>
  <conditionalFormatting sqref="AL37:AL41">
    <cfRule type="expression" dxfId="30" priority="31">
      <formula>AL37&gt;$AM$3</formula>
    </cfRule>
  </conditionalFormatting>
  <conditionalFormatting sqref="AM37:AM41">
    <cfRule type="expression" dxfId="29" priority="30">
      <formula>AL37&gt;$AM$3</formula>
    </cfRule>
  </conditionalFormatting>
  <conditionalFormatting sqref="H42:H46">
    <cfRule type="expression" dxfId="28" priority="29">
      <formula>G42&gt;$H$3</formula>
    </cfRule>
  </conditionalFormatting>
  <conditionalFormatting sqref="G42:G46">
    <cfRule type="expression" dxfId="27" priority="28">
      <formula>G42&gt;$H$3</formula>
    </cfRule>
  </conditionalFormatting>
  <conditionalFormatting sqref="AL42:AL46">
    <cfRule type="expression" dxfId="26" priority="27">
      <formula>AL42&gt;$AM$3</formula>
    </cfRule>
  </conditionalFormatting>
  <conditionalFormatting sqref="AM42:AM46">
    <cfRule type="expression" dxfId="25" priority="26">
      <formula>AL42&gt;$AM$3</formula>
    </cfRule>
  </conditionalFormatting>
  <conditionalFormatting sqref="H47:H51">
    <cfRule type="expression" dxfId="24" priority="25">
      <formula>G47&gt;$H$3</formula>
    </cfRule>
  </conditionalFormatting>
  <conditionalFormatting sqref="G47:G51">
    <cfRule type="expression" dxfId="23" priority="24">
      <formula>G47&gt;$H$3</formula>
    </cfRule>
  </conditionalFormatting>
  <conditionalFormatting sqref="AL47:AL51">
    <cfRule type="expression" dxfId="22" priority="23">
      <formula>AL47&gt;$AM$3</formula>
    </cfRule>
  </conditionalFormatting>
  <conditionalFormatting sqref="AM47:AM51">
    <cfRule type="expression" dxfId="21" priority="22">
      <formula>AL47&gt;$AM$3</formula>
    </cfRule>
  </conditionalFormatting>
  <conditionalFormatting sqref="H52:H56">
    <cfRule type="expression" dxfId="20" priority="21">
      <formula>G52&gt;$H$3</formula>
    </cfRule>
  </conditionalFormatting>
  <conditionalFormatting sqref="G52:G56">
    <cfRule type="expression" dxfId="19" priority="20">
      <formula>G52&gt;$H$3</formula>
    </cfRule>
  </conditionalFormatting>
  <conditionalFormatting sqref="AL52:AL56">
    <cfRule type="expression" dxfId="18" priority="19">
      <formula>AL52&gt;$AM$3</formula>
    </cfRule>
  </conditionalFormatting>
  <conditionalFormatting sqref="AM52:AM56">
    <cfRule type="expression" dxfId="17" priority="18">
      <formula>AL52&gt;$AM$3</formula>
    </cfRule>
  </conditionalFormatting>
  <conditionalFormatting sqref="H57:H61">
    <cfRule type="expression" dxfId="16" priority="17">
      <formula>G57&gt;$H$3</formula>
    </cfRule>
  </conditionalFormatting>
  <conditionalFormatting sqref="G57:G61">
    <cfRule type="expression" dxfId="15" priority="16">
      <formula>G57&gt;$H$3</formula>
    </cfRule>
  </conditionalFormatting>
  <conditionalFormatting sqref="AL57:AL61">
    <cfRule type="expression" dxfId="14" priority="15">
      <formula>AL57&gt;$AM$3</formula>
    </cfRule>
  </conditionalFormatting>
  <conditionalFormatting sqref="AM57:AM61">
    <cfRule type="expression" dxfId="13" priority="14">
      <formula>AL57&gt;$AM$3</formula>
    </cfRule>
  </conditionalFormatting>
  <conditionalFormatting sqref="H62:H66">
    <cfRule type="expression" dxfId="12" priority="13">
      <formula>G62&gt;$H$3</formula>
    </cfRule>
  </conditionalFormatting>
  <conditionalFormatting sqref="G62:G66">
    <cfRule type="expression" dxfId="11" priority="12">
      <formula>G62&gt;$H$3</formula>
    </cfRule>
  </conditionalFormatting>
  <conditionalFormatting sqref="AL62:AL66">
    <cfRule type="expression" dxfId="10" priority="11">
      <formula>AL62&gt;$AM$3</formula>
    </cfRule>
  </conditionalFormatting>
  <conditionalFormatting sqref="AM62:AM66">
    <cfRule type="expression" dxfId="9" priority="10">
      <formula>AL62&gt;$AM$3</formula>
    </cfRule>
  </conditionalFormatting>
  <conditionalFormatting sqref="H67:H71">
    <cfRule type="expression" dxfId="8" priority="9">
      <formula>G67&gt;$H$3</formula>
    </cfRule>
  </conditionalFormatting>
  <conditionalFormatting sqref="G67:G71">
    <cfRule type="expression" dxfId="7" priority="8">
      <formula>G67&gt;$H$3</formula>
    </cfRule>
  </conditionalFormatting>
  <conditionalFormatting sqref="AL67:AL71">
    <cfRule type="expression" dxfId="6" priority="7">
      <formula>AL67&gt;$AM$3</formula>
    </cfRule>
  </conditionalFormatting>
  <conditionalFormatting sqref="AM67:AM71">
    <cfRule type="expression" dxfId="5" priority="6">
      <formula>AL67&gt;$AM$3</formula>
    </cfRule>
  </conditionalFormatting>
  <conditionalFormatting sqref="H72:H74">
    <cfRule type="expression" dxfId="4" priority="5">
      <formula>G72&gt;$H$3</formula>
    </cfRule>
  </conditionalFormatting>
  <conditionalFormatting sqref="G72:G74">
    <cfRule type="expression" dxfId="3" priority="4">
      <formula>G72&gt;$H$3</formula>
    </cfRule>
  </conditionalFormatting>
  <conditionalFormatting sqref="AL72:AL74">
    <cfRule type="expression" dxfId="2" priority="3">
      <formula>AL72&gt;$AM$3</formula>
    </cfRule>
  </conditionalFormatting>
  <conditionalFormatting sqref="AM72:AM74">
    <cfRule type="expression" dxfId="1" priority="2">
      <formula>AL72&gt;$AM$3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1"/>
  <headerFooter alignWithMargins="0">
    <oddHeader>&amp;L&amp;"Arial,Bold"&amp;18&amp;K000000Table 7: FY2018-19 Budget Letter 
FY2016-2017 Local Property and Sales Tax Revenues</oddHeader>
    <oddFooter>&amp;R&amp;12&amp;P</oddFooter>
  </headerFooter>
  <colBreaks count="6" manualBreakCount="6">
    <brk id="8" max="74" man="1"/>
    <brk id="17" max="74" man="1"/>
    <brk id="24" max="74" man="1"/>
    <brk id="31" max="74" man="1"/>
    <brk id="35" max="74" man="1"/>
    <brk id="41" max="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D78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8.85546875" defaultRowHeight="12.75" x14ac:dyDescent="0.2"/>
  <cols>
    <col min="1" max="1" width="4" style="286" bestFit="1" customWidth="1"/>
    <col min="2" max="2" width="30.85546875" style="286" bestFit="1" customWidth="1"/>
    <col min="3" max="3" width="14.140625" style="286" customWidth="1"/>
    <col min="4" max="6" width="12.7109375" style="286" customWidth="1"/>
    <col min="7" max="42" width="14.140625" style="286" customWidth="1"/>
    <col min="43" max="56" width="13.140625" style="286" customWidth="1"/>
    <col min="57" max="16384" width="8.85546875" style="286"/>
  </cols>
  <sheetData>
    <row r="1" spans="1:56" s="532" customFormat="1" ht="18.75" customHeight="1" x14ac:dyDescent="0.2">
      <c r="A1" s="1816" t="s">
        <v>694</v>
      </c>
      <c r="B1" s="1816"/>
      <c r="C1" s="1817" t="s">
        <v>1547</v>
      </c>
      <c r="D1" s="1818" t="s">
        <v>1548</v>
      </c>
      <c r="E1" s="1818" t="s">
        <v>1203</v>
      </c>
      <c r="F1" s="1818" t="s">
        <v>1204</v>
      </c>
      <c r="G1" s="1815" t="s">
        <v>1549</v>
      </c>
      <c r="H1" s="1815"/>
      <c r="I1" s="1815"/>
      <c r="J1" s="1815" t="s">
        <v>1549</v>
      </c>
      <c r="K1" s="1815"/>
      <c r="L1" s="1815"/>
      <c r="M1" s="1815"/>
      <c r="N1" s="1815"/>
      <c r="O1" s="1815"/>
      <c r="P1" s="1815"/>
      <c r="Q1" s="1815" t="s">
        <v>1549</v>
      </c>
      <c r="R1" s="1815"/>
      <c r="S1" s="1815"/>
      <c r="T1" s="1815"/>
      <c r="U1" s="1815"/>
      <c r="V1" s="1815"/>
      <c r="W1" s="1815"/>
      <c r="X1" s="1815" t="s">
        <v>1549</v>
      </c>
      <c r="Y1" s="1815"/>
      <c r="Z1" s="1815"/>
      <c r="AA1" s="1815"/>
      <c r="AB1" s="1815"/>
      <c r="AC1" s="1815"/>
      <c r="AD1" s="1815"/>
      <c r="AE1" s="1815" t="s">
        <v>1549</v>
      </c>
      <c r="AF1" s="1815"/>
      <c r="AG1" s="1815"/>
      <c r="AH1" s="1815"/>
      <c r="AI1" s="1815"/>
      <c r="AJ1" s="1815"/>
      <c r="AK1" s="1815" t="s">
        <v>1549</v>
      </c>
      <c r="AL1" s="1815"/>
      <c r="AM1" s="1815"/>
      <c r="AN1" s="1815"/>
      <c r="AO1" s="1815"/>
      <c r="AP1" s="1819" t="s">
        <v>604</v>
      </c>
      <c r="AQ1" s="1820" t="s">
        <v>256</v>
      </c>
      <c r="AR1" s="1820"/>
      <c r="AS1" s="1820"/>
      <c r="AT1" s="1820"/>
      <c r="AU1" s="1820"/>
      <c r="AV1" s="1820"/>
      <c r="AW1" s="1820"/>
      <c r="AX1" s="1821" t="s">
        <v>1550</v>
      </c>
      <c r="AY1" s="1821"/>
      <c r="AZ1" s="1821"/>
      <c r="BA1" s="1821"/>
      <c r="BB1" s="1821"/>
      <c r="BC1" s="1821"/>
      <c r="BD1" s="1819" t="s">
        <v>603</v>
      </c>
    </row>
    <row r="2" spans="1:56" s="533" customFormat="1" ht="69.75" customHeight="1" x14ac:dyDescent="0.2">
      <c r="A2" s="1816"/>
      <c r="B2" s="1816"/>
      <c r="C2" s="1817"/>
      <c r="D2" s="1818"/>
      <c r="E2" s="1818"/>
      <c r="F2" s="1818"/>
      <c r="G2" s="1297" t="s">
        <v>840</v>
      </c>
      <c r="H2" s="1297" t="s">
        <v>841</v>
      </c>
      <c r="I2" s="1297" t="s">
        <v>1551</v>
      </c>
      <c r="J2" s="1297" t="s">
        <v>842</v>
      </c>
      <c r="K2" s="1297" t="s">
        <v>843</v>
      </c>
      <c r="L2" s="1297" t="s">
        <v>844</v>
      </c>
      <c r="M2" s="1297" t="s">
        <v>845</v>
      </c>
      <c r="N2" s="1297" t="s">
        <v>915</v>
      </c>
      <c r="O2" s="1297" t="s">
        <v>1226</v>
      </c>
      <c r="P2" s="1297" t="s">
        <v>846</v>
      </c>
      <c r="Q2" s="1297" t="s">
        <v>765</v>
      </c>
      <c r="R2" s="1297" t="s">
        <v>920</v>
      </c>
      <c r="S2" s="1297" t="s">
        <v>847</v>
      </c>
      <c r="T2" s="1297" t="s">
        <v>848</v>
      </c>
      <c r="U2" s="1297" t="s">
        <v>849</v>
      </c>
      <c r="V2" s="1297" t="s">
        <v>850</v>
      </c>
      <c r="W2" s="1297" t="s">
        <v>851</v>
      </c>
      <c r="X2" s="1297" t="s">
        <v>852</v>
      </c>
      <c r="Y2" s="1297" t="s">
        <v>853</v>
      </c>
      <c r="Z2" s="1297" t="s">
        <v>854</v>
      </c>
      <c r="AA2" s="1297" t="s">
        <v>855</v>
      </c>
      <c r="AB2" s="1297" t="s">
        <v>856</v>
      </c>
      <c r="AC2" s="1297" t="s">
        <v>857</v>
      </c>
      <c r="AD2" s="1297" t="s">
        <v>858</v>
      </c>
      <c r="AE2" s="1297" t="s">
        <v>859</v>
      </c>
      <c r="AF2" s="1297" t="s">
        <v>860</v>
      </c>
      <c r="AG2" s="1297" t="s">
        <v>861</v>
      </c>
      <c r="AH2" s="1297" t="s">
        <v>862</v>
      </c>
      <c r="AI2" s="1297" t="s">
        <v>1187</v>
      </c>
      <c r="AJ2" s="1297" t="s">
        <v>863</v>
      </c>
      <c r="AK2" s="1297" t="s">
        <v>864</v>
      </c>
      <c r="AL2" s="1297" t="s">
        <v>865</v>
      </c>
      <c r="AM2" s="1297" t="s">
        <v>919</v>
      </c>
      <c r="AN2" s="1297" t="s">
        <v>866</v>
      </c>
      <c r="AO2" s="1297" t="s">
        <v>867</v>
      </c>
      <c r="AP2" s="1819"/>
      <c r="AQ2" s="1298" t="s">
        <v>1552</v>
      </c>
      <c r="AR2" s="1298" t="s">
        <v>1553</v>
      </c>
      <c r="AS2" s="1298" t="s">
        <v>1554</v>
      </c>
      <c r="AT2" s="1298" t="s">
        <v>1555</v>
      </c>
      <c r="AU2" s="1298" t="s">
        <v>1556</v>
      </c>
      <c r="AV2" s="1298" t="s">
        <v>1557</v>
      </c>
      <c r="AW2" s="1298" t="s">
        <v>1558</v>
      </c>
      <c r="AX2" s="1299" t="s">
        <v>868</v>
      </c>
      <c r="AY2" s="1299" t="s">
        <v>869</v>
      </c>
      <c r="AZ2" s="1300" t="s">
        <v>1559</v>
      </c>
      <c r="BA2" s="1300" t="s">
        <v>870</v>
      </c>
      <c r="BB2" s="1300" t="s">
        <v>871</v>
      </c>
      <c r="BC2" s="1300" t="s">
        <v>1188</v>
      </c>
      <c r="BD2" s="1819"/>
    </row>
    <row r="3" spans="1:56" s="533" customFormat="1" ht="15" customHeight="1" x14ac:dyDescent="0.2">
      <c r="A3" s="1816"/>
      <c r="B3" s="1816"/>
      <c r="C3" s="1817"/>
      <c r="D3" s="1818"/>
      <c r="E3" s="1818"/>
      <c r="F3" s="1818"/>
      <c r="G3" s="1301">
        <v>341001</v>
      </c>
      <c r="H3" s="1301">
        <v>343001</v>
      </c>
      <c r="I3" s="1301">
        <v>344001</v>
      </c>
      <c r="J3" s="1301">
        <v>345001</v>
      </c>
      <c r="K3" s="1301">
        <v>346001</v>
      </c>
      <c r="L3" s="1301">
        <v>347001</v>
      </c>
      <c r="M3" s="1301">
        <v>348001</v>
      </c>
      <c r="N3" s="1301" t="s">
        <v>914</v>
      </c>
      <c r="O3" s="1301" t="s">
        <v>586</v>
      </c>
      <c r="P3" s="1301" t="s">
        <v>587</v>
      </c>
      <c r="Q3" s="1301" t="s">
        <v>916</v>
      </c>
      <c r="R3" s="1301" t="s">
        <v>917</v>
      </c>
      <c r="S3" s="1301" t="s">
        <v>588</v>
      </c>
      <c r="T3" s="1301" t="s">
        <v>589</v>
      </c>
      <c r="U3" s="1301" t="s">
        <v>653</v>
      </c>
      <c r="V3" s="1301" t="s">
        <v>654</v>
      </c>
      <c r="W3" s="1301" t="s">
        <v>655</v>
      </c>
      <c r="X3" s="1301" t="s">
        <v>656</v>
      </c>
      <c r="Y3" s="1301" t="s">
        <v>707</v>
      </c>
      <c r="Z3" s="1301" t="s">
        <v>591</v>
      </c>
      <c r="AA3" s="1301" t="s">
        <v>592</v>
      </c>
      <c r="AB3" s="1301" t="s">
        <v>593</v>
      </c>
      <c r="AC3" s="1301" t="s">
        <v>594</v>
      </c>
      <c r="AD3" s="1301" t="s">
        <v>595</v>
      </c>
      <c r="AE3" s="1301" t="s">
        <v>596</v>
      </c>
      <c r="AF3" s="1301" t="s">
        <v>597</v>
      </c>
      <c r="AG3" s="1301" t="s">
        <v>598</v>
      </c>
      <c r="AH3" s="1301" t="s">
        <v>599</v>
      </c>
      <c r="AI3" s="1301" t="s">
        <v>918</v>
      </c>
      <c r="AJ3" s="1301" t="s">
        <v>600</v>
      </c>
      <c r="AK3" s="1301" t="s">
        <v>601</v>
      </c>
      <c r="AL3" s="1301" t="s">
        <v>602</v>
      </c>
      <c r="AM3" s="1301" t="s">
        <v>615</v>
      </c>
      <c r="AN3" s="1301" t="s">
        <v>582</v>
      </c>
      <c r="AO3" s="1301" t="s">
        <v>464</v>
      </c>
      <c r="AP3" s="1819"/>
      <c r="AQ3" s="1302">
        <v>321001</v>
      </c>
      <c r="AR3" s="1302">
        <v>329001</v>
      </c>
      <c r="AS3" s="1302">
        <v>331001</v>
      </c>
      <c r="AT3" s="1302">
        <v>333001</v>
      </c>
      <c r="AU3" s="1302">
        <v>336001</v>
      </c>
      <c r="AV3" s="1302">
        <v>337001</v>
      </c>
      <c r="AW3" s="1302">
        <v>340001</v>
      </c>
      <c r="AX3" s="1303">
        <v>318001</v>
      </c>
      <c r="AY3" s="1303">
        <v>319001</v>
      </c>
      <c r="AZ3" s="1304">
        <v>319002</v>
      </c>
      <c r="BA3" s="1304">
        <v>302006</v>
      </c>
      <c r="BB3" s="1304">
        <v>334001</v>
      </c>
      <c r="BC3" s="1304" t="s">
        <v>1166</v>
      </c>
      <c r="BD3" s="1819"/>
    </row>
    <row r="4" spans="1:56" s="533" customFormat="1" ht="13.9" customHeight="1" x14ac:dyDescent="0.2">
      <c r="A4" s="798"/>
      <c r="B4" s="798"/>
      <c r="C4" s="798">
        <v>1</v>
      </c>
      <c r="D4" s="798">
        <f>C4+1</f>
        <v>2</v>
      </c>
      <c r="E4" s="798">
        <f t="shared" ref="E4:BD4" si="0">D4+1</f>
        <v>3</v>
      </c>
      <c r="F4" s="798">
        <f t="shared" si="0"/>
        <v>4</v>
      </c>
      <c r="G4" s="798">
        <f t="shared" si="0"/>
        <v>5</v>
      </c>
      <c r="H4" s="798">
        <f t="shared" si="0"/>
        <v>6</v>
      </c>
      <c r="I4" s="798">
        <f t="shared" si="0"/>
        <v>7</v>
      </c>
      <c r="J4" s="798">
        <f t="shared" si="0"/>
        <v>8</v>
      </c>
      <c r="K4" s="798">
        <f t="shared" si="0"/>
        <v>9</v>
      </c>
      <c r="L4" s="798">
        <f t="shared" si="0"/>
        <v>10</v>
      </c>
      <c r="M4" s="798">
        <f t="shared" si="0"/>
        <v>11</v>
      </c>
      <c r="N4" s="798">
        <f t="shared" si="0"/>
        <v>12</v>
      </c>
      <c r="O4" s="798">
        <f t="shared" si="0"/>
        <v>13</v>
      </c>
      <c r="P4" s="798">
        <f t="shared" si="0"/>
        <v>14</v>
      </c>
      <c r="Q4" s="798">
        <f t="shared" si="0"/>
        <v>15</v>
      </c>
      <c r="R4" s="798">
        <f t="shared" si="0"/>
        <v>16</v>
      </c>
      <c r="S4" s="798">
        <f t="shared" si="0"/>
        <v>17</v>
      </c>
      <c r="T4" s="798">
        <f t="shared" si="0"/>
        <v>18</v>
      </c>
      <c r="U4" s="798">
        <f t="shared" si="0"/>
        <v>19</v>
      </c>
      <c r="V4" s="798">
        <f t="shared" si="0"/>
        <v>20</v>
      </c>
      <c r="W4" s="798">
        <f t="shared" si="0"/>
        <v>21</v>
      </c>
      <c r="X4" s="798">
        <f t="shared" si="0"/>
        <v>22</v>
      </c>
      <c r="Y4" s="798">
        <f t="shared" si="0"/>
        <v>23</v>
      </c>
      <c r="Z4" s="798">
        <f t="shared" si="0"/>
        <v>24</v>
      </c>
      <c r="AA4" s="798">
        <f t="shared" si="0"/>
        <v>25</v>
      </c>
      <c r="AB4" s="798">
        <f t="shared" si="0"/>
        <v>26</v>
      </c>
      <c r="AC4" s="798">
        <f t="shared" si="0"/>
        <v>27</v>
      </c>
      <c r="AD4" s="798">
        <f t="shared" si="0"/>
        <v>28</v>
      </c>
      <c r="AE4" s="798">
        <f t="shared" si="0"/>
        <v>29</v>
      </c>
      <c r="AF4" s="798">
        <f t="shared" si="0"/>
        <v>30</v>
      </c>
      <c r="AG4" s="798">
        <f t="shared" si="0"/>
        <v>31</v>
      </c>
      <c r="AH4" s="798">
        <f t="shared" si="0"/>
        <v>32</v>
      </c>
      <c r="AI4" s="798">
        <f t="shared" si="0"/>
        <v>33</v>
      </c>
      <c r="AJ4" s="798">
        <f t="shared" si="0"/>
        <v>34</v>
      </c>
      <c r="AK4" s="798">
        <f t="shared" si="0"/>
        <v>35</v>
      </c>
      <c r="AL4" s="798">
        <f t="shared" si="0"/>
        <v>36</v>
      </c>
      <c r="AM4" s="798">
        <f t="shared" si="0"/>
        <v>37</v>
      </c>
      <c r="AN4" s="798">
        <f t="shared" si="0"/>
        <v>38</v>
      </c>
      <c r="AO4" s="798">
        <f t="shared" si="0"/>
        <v>39</v>
      </c>
      <c r="AP4" s="798">
        <f t="shared" si="0"/>
        <v>40</v>
      </c>
      <c r="AQ4" s="798">
        <f t="shared" si="0"/>
        <v>41</v>
      </c>
      <c r="AR4" s="798">
        <f t="shared" si="0"/>
        <v>42</v>
      </c>
      <c r="AS4" s="798">
        <f t="shared" si="0"/>
        <v>43</v>
      </c>
      <c r="AT4" s="798">
        <f t="shared" si="0"/>
        <v>44</v>
      </c>
      <c r="AU4" s="798">
        <f t="shared" si="0"/>
        <v>45</v>
      </c>
      <c r="AV4" s="798">
        <f t="shared" si="0"/>
        <v>46</v>
      </c>
      <c r="AW4" s="798">
        <f t="shared" si="0"/>
        <v>47</v>
      </c>
      <c r="AX4" s="798">
        <f t="shared" si="0"/>
        <v>48</v>
      </c>
      <c r="AY4" s="798">
        <f t="shared" si="0"/>
        <v>49</v>
      </c>
      <c r="AZ4" s="798">
        <f t="shared" si="0"/>
        <v>50</v>
      </c>
      <c r="BA4" s="798">
        <f t="shared" si="0"/>
        <v>51</v>
      </c>
      <c r="BB4" s="798">
        <f t="shared" si="0"/>
        <v>52</v>
      </c>
      <c r="BC4" s="798">
        <f t="shared" si="0"/>
        <v>53</v>
      </c>
      <c r="BD4" s="798">
        <f t="shared" si="0"/>
        <v>54</v>
      </c>
    </row>
    <row r="5" spans="1:56" s="533" customFormat="1" ht="17.45" hidden="1" customHeight="1" x14ac:dyDescent="0.2">
      <c r="A5" s="924"/>
      <c r="B5" s="924"/>
      <c r="C5" s="798" t="s">
        <v>872</v>
      </c>
      <c r="D5" s="798" t="s">
        <v>873</v>
      </c>
      <c r="E5" s="1000"/>
      <c r="F5" s="798" t="s">
        <v>874</v>
      </c>
      <c r="G5" s="798" t="s">
        <v>875</v>
      </c>
      <c r="H5" s="798" t="s">
        <v>876</v>
      </c>
      <c r="I5" s="798" t="s">
        <v>877</v>
      </c>
      <c r="J5" s="798" t="s">
        <v>878</v>
      </c>
      <c r="K5" s="798" t="s">
        <v>879</v>
      </c>
      <c r="L5" s="798" t="s">
        <v>880</v>
      </c>
      <c r="M5" s="798" t="s">
        <v>881</v>
      </c>
      <c r="N5" s="798"/>
      <c r="O5" s="798" t="s">
        <v>882</v>
      </c>
      <c r="P5" s="798" t="s">
        <v>883</v>
      </c>
      <c r="Q5" s="798"/>
      <c r="R5" s="798"/>
      <c r="S5" s="798" t="s">
        <v>884</v>
      </c>
      <c r="T5" s="798" t="s">
        <v>885</v>
      </c>
      <c r="U5" s="798" t="s">
        <v>886</v>
      </c>
      <c r="V5" s="798" t="s">
        <v>887</v>
      </c>
      <c r="W5" s="798" t="s">
        <v>888</v>
      </c>
      <c r="X5" s="798" t="s">
        <v>889</v>
      </c>
      <c r="Y5" s="798" t="s">
        <v>890</v>
      </c>
      <c r="Z5" s="798" t="s">
        <v>892</v>
      </c>
      <c r="AA5" s="798" t="s">
        <v>893</v>
      </c>
      <c r="AB5" s="798" t="s">
        <v>894</v>
      </c>
      <c r="AC5" s="798" t="s">
        <v>895</v>
      </c>
      <c r="AD5" s="798" t="s">
        <v>896</v>
      </c>
      <c r="AE5" s="798" t="s">
        <v>897</v>
      </c>
      <c r="AF5" s="798" t="s">
        <v>898</v>
      </c>
      <c r="AG5" s="798" t="s">
        <v>899</v>
      </c>
      <c r="AH5" s="798" t="s">
        <v>900</v>
      </c>
      <c r="AI5" s="798" t="s">
        <v>891</v>
      </c>
      <c r="AJ5" s="798" t="s">
        <v>901</v>
      </c>
      <c r="AK5" s="798" t="s">
        <v>902</v>
      </c>
      <c r="AL5" s="798" t="s">
        <v>903</v>
      </c>
      <c r="AM5" s="798"/>
      <c r="AN5" s="798" t="s">
        <v>921</v>
      </c>
      <c r="AO5" s="798" t="s">
        <v>904</v>
      </c>
      <c r="AP5" s="798" t="s">
        <v>922</v>
      </c>
      <c r="AQ5" s="798" t="s">
        <v>905</v>
      </c>
      <c r="AR5" s="798" t="s">
        <v>906</v>
      </c>
      <c r="AS5" s="798" t="s">
        <v>907</v>
      </c>
      <c r="AT5" s="798" t="s">
        <v>908</v>
      </c>
      <c r="AU5" s="798" t="s">
        <v>909</v>
      </c>
      <c r="AV5" s="798" t="s">
        <v>910</v>
      </c>
      <c r="AW5" s="798" t="s">
        <v>911</v>
      </c>
      <c r="AX5" s="798" t="s">
        <v>912</v>
      </c>
      <c r="AY5" s="798" t="s">
        <v>923</v>
      </c>
      <c r="AZ5" s="798" t="s">
        <v>924</v>
      </c>
      <c r="BA5" s="798" t="s">
        <v>925</v>
      </c>
      <c r="BB5" s="798" t="s">
        <v>926</v>
      </c>
      <c r="BC5" s="1000"/>
      <c r="BD5" s="798" t="s">
        <v>927</v>
      </c>
    </row>
    <row r="6" spans="1:56" s="533" customFormat="1" ht="51" hidden="1" customHeight="1" x14ac:dyDescent="0.2">
      <c r="A6" s="924"/>
      <c r="B6" s="924"/>
      <c r="C6" s="923" t="s">
        <v>913</v>
      </c>
      <c r="D6" s="923" t="s">
        <v>913</v>
      </c>
      <c r="E6" s="994"/>
      <c r="F6" s="923" t="s">
        <v>913</v>
      </c>
      <c r="G6" s="923" t="s">
        <v>913</v>
      </c>
      <c r="H6" s="923" t="s">
        <v>913</v>
      </c>
      <c r="I6" s="923" t="s">
        <v>913</v>
      </c>
      <c r="J6" s="923" t="s">
        <v>913</v>
      </c>
      <c r="K6" s="923" t="s">
        <v>913</v>
      </c>
      <c r="L6" s="923" t="s">
        <v>913</v>
      </c>
      <c r="M6" s="923" t="s">
        <v>913</v>
      </c>
      <c r="N6" s="923"/>
      <c r="O6" s="923" t="s">
        <v>913</v>
      </c>
      <c r="P6" s="923" t="s">
        <v>913</v>
      </c>
      <c r="Q6" s="923"/>
      <c r="R6" s="923"/>
      <c r="S6" s="923" t="s">
        <v>913</v>
      </c>
      <c r="T6" s="923" t="s">
        <v>913</v>
      </c>
      <c r="U6" s="923" t="s">
        <v>913</v>
      </c>
      <c r="V6" s="923" t="s">
        <v>913</v>
      </c>
      <c r="W6" s="923" t="s">
        <v>913</v>
      </c>
      <c r="X6" s="923" t="s">
        <v>913</v>
      </c>
      <c r="Y6" s="923" t="s">
        <v>913</v>
      </c>
      <c r="Z6" s="923" t="s">
        <v>913</v>
      </c>
      <c r="AA6" s="923" t="s">
        <v>913</v>
      </c>
      <c r="AB6" s="923" t="s">
        <v>913</v>
      </c>
      <c r="AC6" s="923" t="s">
        <v>913</v>
      </c>
      <c r="AD6" s="923" t="s">
        <v>913</v>
      </c>
      <c r="AE6" s="923" t="s">
        <v>913</v>
      </c>
      <c r="AF6" s="923" t="s">
        <v>913</v>
      </c>
      <c r="AG6" s="923" t="s">
        <v>913</v>
      </c>
      <c r="AH6" s="923" t="s">
        <v>913</v>
      </c>
      <c r="AI6" s="923" t="s">
        <v>913</v>
      </c>
      <c r="AJ6" s="923" t="s">
        <v>913</v>
      </c>
      <c r="AK6" s="923" t="s">
        <v>913</v>
      </c>
      <c r="AL6" s="923" t="s">
        <v>913</v>
      </c>
      <c r="AM6" s="923"/>
      <c r="AN6" s="923" t="s">
        <v>913</v>
      </c>
      <c r="AO6" s="923" t="s">
        <v>913</v>
      </c>
      <c r="AP6" s="923" t="s">
        <v>806</v>
      </c>
      <c r="AQ6" s="923" t="s">
        <v>913</v>
      </c>
      <c r="AR6" s="923" t="s">
        <v>913</v>
      </c>
      <c r="AS6" s="923" t="s">
        <v>913</v>
      </c>
      <c r="AT6" s="923" t="s">
        <v>913</v>
      </c>
      <c r="AU6" s="923" t="s">
        <v>913</v>
      </c>
      <c r="AV6" s="923" t="s">
        <v>913</v>
      </c>
      <c r="AW6" s="923" t="s">
        <v>913</v>
      </c>
      <c r="AX6" s="923" t="s">
        <v>913</v>
      </c>
      <c r="AY6" s="923" t="s">
        <v>913</v>
      </c>
      <c r="AZ6" s="923" t="s">
        <v>913</v>
      </c>
      <c r="BA6" s="923" t="s">
        <v>913</v>
      </c>
      <c r="BB6" s="923" t="s">
        <v>913</v>
      </c>
      <c r="BC6" s="994"/>
      <c r="BD6" s="798" t="s">
        <v>806</v>
      </c>
    </row>
    <row r="7" spans="1:56" s="531" customFormat="1" ht="16.149999999999999" customHeight="1" x14ac:dyDescent="0.2">
      <c r="A7" s="534" t="s">
        <v>103</v>
      </c>
      <c r="B7" s="522" t="s">
        <v>160</v>
      </c>
      <c r="C7" s="523">
        <v>9403</v>
      </c>
      <c r="D7" s="523">
        <v>0</v>
      </c>
      <c r="E7" s="1001">
        <v>0</v>
      </c>
      <c r="F7" s="523">
        <v>0</v>
      </c>
      <c r="G7" s="523">
        <v>0</v>
      </c>
      <c r="H7" s="523">
        <v>0</v>
      </c>
      <c r="I7" s="523">
        <v>0</v>
      </c>
      <c r="J7" s="523">
        <v>38</v>
      </c>
      <c r="K7" s="523">
        <v>0</v>
      </c>
      <c r="L7" s="523">
        <v>0</v>
      </c>
      <c r="M7" s="523">
        <v>0</v>
      </c>
      <c r="N7" s="556">
        <v>0</v>
      </c>
      <c r="O7" s="523">
        <v>0</v>
      </c>
      <c r="P7" s="523">
        <v>0</v>
      </c>
      <c r="Q7" s="556">
        <v>1</v>
      </c>
      <c r="R7" s="556">
        <v>0</v>
      </c>
      <c r="S7" s="523">
        <v>0</v>
      </c>
      <c r="T7" s="523">
        <v>9</v>
      </c>
      <c r="U7" s="556">
        <v>0</v>
      </c>
      <c r="V7" s="556">
        <v>0</v>
      </c>
      <c r="W7" s="556">
        <v>0</v>
      </c>
      <c r="X7" s="556">
        <v>0</v>
      </c>
      <c r="Y7" s="556">
        <v>0</v>
      </c>
      <c r="Z7" s="523">
        <v>0</v>
      </c>
      <c r="AA7" s="523">
        <v>0</v>
      </c>
      <c r="AB7" s="523">
        <v>0</v>
      </c>
      <c r="AC7" s="523">
        <v>0</v>
      </c>
      <c r="AD7" s="523">
        <v>1</v>
      </c>
      <c r="AE7" s="523">
        <v>0</v>
      </c>
      <c r="AF7" s="523">
        <v>28</v>
      </c>
      <c r="AG7" s="523">
        <v>0</v>
      </c>
      <c r="AH7" s="523">
        <v>0</v>
      </c>
      <c r="AI7" s="523">
        <v>0</v>
      </c>
      <c r="AJ7" s="523">
        <v>31</v>
      </c>
      <c r="AK7" s="523">
        <v>0</v>
      </c>
      <c r="AL7" s="523">
        <v>0</v>
      </c>
      <c r="AM7" s="556">
        <v>0</v>
      </c>
      <c r="AN7" s="523">
        <v>0</v>
      </c>
      <c r="AO7" s="523">
        <v>0</v>
      </c>
      <c r="AP7" s="535">
        <f t="shared" ref="AP7:AP38" si="1">SUM(C7:AO7)</f>
        <v>9511</v>
      </c>
      <c r="AQ7" s="523">
        <v>0</v>
      </c>
      <c r="AR7" s="523">
        <v>0</v>
      </c>
      <c r="AS7" s="523">
        <v>0</v>
      </c>
      <c r="AT7" s="523">
        <v>0</v>
      </c>
      <c r="AU7" s="523">
        <v>0</v>
      </c>
      <c r="AV7" s="523">
        <v>0</v>
      </c>
      <c r="AW7" s="523">
        <v>0</v>
      </c>
      <c r="AX7" s="523">
        <v>0</v>
      </c>
      <c r="AY7" s="523">
        <v>0</v>
      </c>
      <c r="AZ7" s="523">
        <v>0</v>
      </c>
      <c r="BA7" s="523">
        <v>8</v>
      </c>
      <c r="BB7" s="523">
        <v>0</v>
      </c>
      <c r="BC7" s="1001">
        <v>0</v>
      </c>
      <c r="BD7" s="523">
        <f t="shared" ref="BD7:BD70" si="2">SUM(AP7:BC7)</f>
        <v>9519</v>
      </c>
    </row>
    <row r="8" spans="1:56" s="531" customFormat="1" ht="16.149999999999999" customHeight="1" x14ac:dyDescent="0.2">
      <c r="A8" s="536" t="s">
        <v>161</v>
      </c>
      <c r="B8" s="518" t="s">
        <v>162</v>
      </c>
      <c r="C8" s="519">
        <v>4048</v>
      </c>
      <c r="D8" s="519">
        <v>0</v>
      </c>
      <c r="E8" s="519">
        <v>0</v>
      </c>
      <c r="F8" s="519">
        <v>0</v>
      </c>
      <c r="G8" s="519">
        <v>0</v>
      </c>
      <c r="H8" s="519">
        <v>0</v>
      </c>
      <c r="I8" s="519">
        <v>0</v>
      </c>
      <c r="J8" s="519">
        <v>5</v>
      </c>
      <c r="K8" s="519">
        <v>0</v>
      </c>
      <c r="L8" s="519">
        <v>0</v>
      </c>
      <c r="M8" s="519">
        <v>0</v>
      </c>
      <c r="N8" s="519">
        <v>0</v>
      </c>
      <c r="O8" s="519">
        <v>0</v>
      </c>
      <c r="P8" s="519">
        <v>0</v>
      </c>
      <c r="Q8" s="519">
        <v>0</v>
      </c>
      <c r="R8" s="519">
        <v>0</v>
      </c>
      <c r="S8" s="519">
        <v>0</v>
      </c>
      <c r="T8" s="519">
        <v>0</v>
      </c>
      <c r="U8" s="519">
        <v>0</v>
      </c>
      <c r="V8" s="519">
        <v>0</v>
      </c>
      <c r="W8" s="519">
        <v>0</v>
      </c>
      <c r="X8" s="519">
        <v>0</v>
      </c>
      <c r="Y8" s="519">
        <v>0</v>
      </c>
      <c r="Z8" s="519">
        <v>0</v>
      </c>
      <c r="AA8" s="519">
        <v>0</v>
      </c>
      <c r="AB8" s="519">
        <v>0</v>
      </c>
      <c r="AC8" s="519">
        <v>0</v>
      </c>
      <c r="AD8" s="519">
        <v>0</v>
      </c>
      <c r="AE8" s="519">
        <v>0</v>
      </c>
      <c r="AF8" s="519">
        <v>0</v>
      </c>
      <c r="AG8" s="519">
        <v>0</v>
      </c>
      <c r="AH8" s="519">
        <v>0</v>
      </c>
      <c r="AI8" s="519">
        <v>0</v>
      </c>
      <c r="AJ8" s="519">
        <v>11</v>
      </c>
      <c r="AK8" s="519">
        <v>0</v>
      </c>
      <c r="AL8" s="519">
        <v>0</v>
      </c>
      <c r="AM8" s="519">
        <v>0</v>
      </c>
      <c r="AN8" s="519">
        <v>0</v>
      </c>
      <c r="AO8" s="519">
        <v>0</v>
      </c>
      <c r="AP8" s="537">
        <f t="shared" si="1"/>
        <v>4064</v>
      </c>
      <c r="AQ8" s="519">
        <v>0</v>
      </c>
      <c r="AR8" s="519">
        <v>0</v>
      </c>
      <c r="AS8" s="519">
        <v>0</v>
      </c>
      <c r="AT8" s="519">
        <v>0</v>
      </c>
      <c r="AU8" s="519">
        <v>0</v>
      </c>
      <c r="AV8" s="519">
        <v>0</v>
      </c>
      <c r="AW8" s="519">
        <v>0</v>
      </c>
      <c r="AX8" s="519">
        <v>0</v>
      </c>
      <c r="AY8" s="519">
        <v>0</v>
      </c>
      <c r="AZ8" s="519">
        <v>0</v>
      </c>
      <c r="BA8" s="519">
        <v>6</v>
      </c>
      <c r="BB8" s="519">
        <v>0</v>
      </c>
      <c r="BC8" s="519">
        <v>0</v>
      </c>
      <c r="BD8" s="519">
        <f t="shared" si="2"/>
        <v>4070</v>
      </c>
    </row>
    <row r="9" spans="1:56" s="531" customFormat="1" ht="16.149999999999999" customHeight="1" x14ac:dyDescent="0.2">
      <c r="A9" s="536" t="s">
        <v>104</v>
      </c>
      <c r="B9" s="518" t="s">
        <v>163</v>
      </c>
      <c r="C9" s="519">
        <v>21875</v>
      </c>
      <c r="D9" s="519">
        <v>0</v>
      </c>
      <c r="E9" s="519">
        <v>0</v>
      </c>
      <c r="F9" s="519">
        <v>0</v>
      </c>
      <c r="G9" s="519">
        <v>0</v>
      </c>
      <c r="H9" s="519">
        <v>3</v>
      </c>
      <c r="I9" s="519">
        <v>0</v>
      </c>
      <c r="J9" s="519">
        <v>57</v>
      </c>
      <c r="K9" s="519">
        <v>0</v>
      </c>
      <c r="L9" s="519">
        <v>0</v>
      </c>
      <c r="M9" s="519">
        <v>0</v>
      </c>
      <c r="N9" s="519">
        <v>0</v>
      </c>
      <c r="O9" s="519">
        <v>0</v>
      </c>
      <c r="P9" s="519">
        <v>0</v>
      </c>
      <c r="Q9" s="519">
        <v>0</v>
      </c>
      <c r="R9" s="519">
        <v>0</v>
      </c>
      <c r="S9" s="519">
        <v>0</v>
      </c>
      <c r="T9" s="519">
        <v>0</v>
      </c>
      <c r="U9" s="519">
        <v>0</v>
      </c>
      <c r="V9" s="519">
        <v>0</v>
      </c>
      <c r="W9" s="519">
        <v>0</v>
      </c>
      <c r="X9" s="519">
        <v>0</v>
      </c>
      <c r="Y9" s="519">
        <v>4</v>
      </c>
      <c r="Z9" s="519">
        <v>7</v>
      </c>
      <c r="AA9" s="519">
        <v>0</v>
      </c>
      <c r="AB9" s="519">
        <v>0</v>
      </c>
      <c r="AC9" s="519">
        <v>0</v>
      </c>
      <c r="AD9" s="519">
        <v>0</v>
      </c>
      <c r="AE9" s="519">
        <v>15</v>
      </c>
      <c r="AF9" s="519">
        <v>0</v>
      </c>
      <c r="AG9" s="519">
        <v>0</v>
      </c>
      <c r="AH9" s="519">
        <v>0</v>
      </c>
      <c r="AI9" s="519">
        <v>1</v>
      </c>
      <c r="AJ9" s="519">
        <v>49</v>
      </c>
      <c r="AK9" s="519">
        <v>0</v>
      </c>
      <c r="AL9" s="519">
        <v>0</v>
      </c>
      <c r="AM9" s="519">
        <v>0</v>
      </c>
      <c r="AN9" s="519">
        <v>0</v>
      </c>
      <c r="AO9" s="519">
        <v>1</v>
      </c>
      <c r="AP9" s="537">
        <f t="shared" si="1"/>
        <v>22012</v>
      </c>
      <c r="AQ9" s="519">
        <v>0</v>
      </c>
      <c r="AR9" s="519">
        <v>0</v>
      </c>
      <c r="AS9" s="519">
        <v>0</v>
      </c>
      <c r="AT9" s="519">
        <v>0</v>
      </c>
      <c r="AU9" s="519">
        <v>0</v>
      </c>
      <c r="AV9" s="519">
        <v>0</v>
      </c>
      <c r="AW9" s="519">
        <v>0</v>
      </c>
      <c r="AX9" s="519">
        <v>0</v>
      </c>
      <c r="AY9" s="519">
        <v>0</v>
      </c>
      <c r="AZ9" s="519">
        <v>0</v>
      </c>
      <c r="BA9" s="519">
        <v>12</v>
      </c>
      <c r="BB9" s="519">
        <v>0</v>
      </c>
      <c r="BC9" s="519">
        <v>0</v>
      </c>
      <c r="BD9" s="519">
        <f t="shared" si="2"/>
        <v>22024</v>
      </c>
    </row>
    <row r="10" spans="1:56" s="531" customFormat="1" ht="16.149999999999999" customHeight="1" x14ac:dyDescent="0.2">
      <c r="A10" s="536" t="s">
        <v>105</v>
      </c>
      <c r="B10" s="518" t="s">
        <v>164</v>
      </c>
      <c r="C10" s="519">
        <v>3193</v>
      </c>
      <c r="D10" s="519">
        <v>0</v>
      </c>
      <c r="E10" s="519">
        <v>0</v>
      </c>
      <c r="F10" s="519">
        <v>0</v>
      </c>
      <c r="G10" s="519">
        <v>1</v>
      </c>
      <c r="H10" s="519">
        <v>0</v>
      </c>
      <c r="I10" s="519">
        <v>0</v>
      </c>
      <c r="J10" s="519">
        <v>9</v>
      </c>
      <c r="K10" s="519">
        <v>0</v>
      </c>
      <c r="L10" s="519">
        <v>0</v>
      </c>
      <c r="M10" s="519">
        <v>0</v>
      </c>
      <c r="N10" s="519">
        <v>0</v>
      </c>
      <c r="O10" s="519">
        <v>0</v>
      </c>
      <c r="P10" s="519">
        <v>0</v>
      </c>
      <c r="Q10" s="519">
        <v>0</v>
      </c>
      <c r="R10" s="519">
        <v>0</v>
      </c>
      <c r="S10" s="519">
        <v>0</v>
      </c>
      <c r="T10" s="519">
        <v>0</v>
      </c>
      <c r="U10" s="519">
        <v>0</v>
      </c>
      <c r="V10" s="519">
        <v>0</v>
      </c>
      <c r="W10" s="519">
        <v>0</v>
      </c>
      <c r="X10" s="519">
        <v>0</v>
      </c>
      <c r="Y10" s="519">
        <v>0</v>
      </c>
      <c r="Z10" s="519">
        <v>1</v>
      </c>
      <c r="AA10" s="519">
        <v>0</v>
      </c>
      <c r="AB10" s="519">
        <v>0</v>
      </c>
      <c r="AC10" s="519">
        <v>0</v>
      </c>
      <c r="AD10" s="519">
        <v>0</v>
      </c>
      <c r="AE10" s="519">
        <v>0</v>
      </c>
      <c r="AF10" s="519">
        <v>0</v>
      </c>
      <c r="AG10" s="519">
        <v>0</v>
      </c>
      <c r="AH10" s="519">
        <v>0</v>
      </c>
      <c r="AI10" s="519">
        <v>0</v>
      </c>
      <c r="AJ10" s="519">
        <v>11</v>
      </c>
      <c r="AK10" s="519">
        <v>0</v>
      </c>
      <c r="AL10" s="519">
        <v>0</v>
      </c>
      <c r="AM10" s="519">
        <v>0</v>
      </c>
      <c r="AN10" s="519">
        <v>0</v>
      </c>
      <c r="AO10" s="519">
        <v>0</v>
      </c>
      <c r="AP10" s="537">
        <f t="shared" si="1"/>
        <v>3215</v>
      </c>
      <c r="AQ10" s="519">
        <v>0</v>
      </c>
      <c r="AR10" s="519">
        <v>0</v>
      </c>
      <c r="AS10" s="519">
        <v>0</v>
      </c>
      <c r="AT10" s="519">
        <v>1</v>
      </c>
      <c r="AU10" s="519">
        <v>0</v>
      </c>
      <c r="AV10" s="519">
        <v>0</v>
      </c>
      <c r="AW10" s="519">
        <v>4</v>
      </c>
      <c r="AX10" s="519">
        <v>0</v>
      </c>
      <c r="AY10" s="519">
        <v>0</v>
      </c>
      <c r="AZ10" s="519">
        <v>0</v>
      </c>
      <c r="BA10" s="519">
        <v>0</v>
      </c>
      <c r="BB10" s="519">
        <v>0</v>
      </c>
      <c r="BC10" s="519">
        <v>0</v>
      </c>
      <c r="BD10" s="519">
        <f t="shared" si="2"/>
        <v>3220</v>
      </c>
    </row>
    <row r="11" spans="1:56" s="531" customFormat="1" ht="16.149999999999999" customHeight="1" x14ac:dyDescent="0.2">
      <c r="A11" s="538" t="s">
        <v>165</v>
      </c>
      <c r="B11" s="520" t="s">
        <v>166</v>
      </c>
      <c r="C11" s="521">
        <v>5156</v>
      </c>
      <c r="D11" s="521">
        <v>0</v>
      </c>
      <c r="E11" s="1002">
        <v>0</v>
      </c>
      <c r="F11" s="521">
        <v>0</v>
      </c>
      <c r="G11" s="521">
        <v>0</v>
      </c>
      <c r="H11" s="521">
        <v>0</v>
      </c>
      <c r="I11" s="521">
        <v>0</v>
      </c>
      <c r="J11" s="521">
        <v>50</v>
      </c>
      <c r="K11" s="521">
        <v>0</v>
      </c>
      <c r="L11" s="521">
        <v>0</v>
      </c>
      <c r="M11" s="521">
        <v>0</v>
      </c>
      <c r="N11" s="521">
        <v>0</v>
      </c>
      <c r="O11" s="521">
        <v>0</v>
      </c>
      <c r="P11" s="521">
        <v>0</v>
      </c>
      <c r="Q11" s="521">
        <v>0</v>
      </c>
      <c r="R11" s="521">
        <v>0</v>
      </c>
      <c r="S11" s="521">
        <v>0</v>
      </c>
      <c r="T11" s="521">
        <v>0</v>
      </c>
      <c r="U11" s="521">
        <v>0</v>
      </c>
      <c r="V11" s="521">
        <v>0</v>
      </c>
      <c r="W11" s="521">
        <v>0</v>
      </c>
      <c r="X11" s="521">
        <v>0</v>
      </c>
      <c r="Y11" s="521">
        <v>0</v>
      </c>
      <c r="Z11" s="521">
        <v>0</v>
      </c>
      <c r="AA11" s="521">
        <v>0</v>
      </c>
      <c r="AB11" s="521">
        <v>0</v>
      </c>
      <c r="AC11" s="521">
        <v>0</v>
      </c>
      <c r="AD11" s="521">
        <v>0</v>
      </c>
      <c r="AE11" s="521">
        <v>0</v>
      </c>
      <c r="AF11" s="521">
        <v>0</v>
      </c>
      <c r="AG11" s="521">
        <v>0</v>
      </c>
      <c r="AH11" s="521">
        <v>0</v>
      </c>
      <c r="AI11" s="521">
        <v>0</v>
      </c>
      <c r="AJ11" s="521">
        <v>32</v>
      </c>
      <c r="AK11" s="521">
        <v>0</v>
      </c>
      <c r="AL11" s="521">
        <v>0</v>
      </c>
      <c r="AM11" s="521">
        <v>0</v>
      </c>
      <c r="AN11" s="521">
        <v>0</v>
      </c>
      <c r="AO11" s="521">
        <v>0</v>
      </c>
      <c r="AP11" s="539">
        <f t="shared" si="1"/>
        <v>5238</v>
      </c>
      <c r="AQ11" s="521">
        <v>0</v>
      </c>
      <c r="AR11" s="521">
        <v>0</v>
      </c>
      <c r="AS11" s="521">
        <v>0</v>
      </c>
      <c r="AT11" s="521">
        <v>718</v>
      </c>
      <c r="AU11" s="521">
        <v>0</v>
      </c>
      <c r="AV11" s="521">
        <v>0</v>
      </c>
      <c r="AW11" s="521">
        <v>0</v>
      </c>
      <c r="AX11" s="521">
        <v>0</v>
      </c>
      <c r="AY11" s="521">
        <v>0</v>
      </c>
      <c r="AZ11" s="521">
        <v>0</v>
      </c>
      <c r="BA11" s="521">
        <v>0</v>
      </c>
      <c r="BB11" s="521">
        <v>0</v>
      </c>
      <c r="BC11" s="1002">
        <v>0</v>
      </c>
      <c r="BD11" s="521">
        <f t="shared" si="2"/>
        <v>5956</v>
      </c>
    </row>
    <row r="12" spans="1:56" s="531" customFormat="1" ht="16.149999999999999" customHeight="1" x14ac:dyDescent="0.2">
      <c r="A12" s="534" t="s">
        <v>106</v>
      </c>
      <c r="B12" s="522" t="s">
        <v>167</v>
      </c>
      <c r="C12" s="523">
        <v>5850</v>
      </c>
      <c r="D12" s="523">
        <v>0</v>
      </c>
      <c r="E12" s="1001">
        <v>0</v>
      </c>
      <c r="F12" s="523">
        <v>0</v>
      </c>
      <c r="G12" s="523">
        <v>0</v>
      </c>
      <c r="H12" s="523">
        <v>0</v>
      </c>
      <c r="I12" s="523">
        <v>0</v>
      </c>
      <c r="J12" s="523">
        <v>6</v>
      </c>
      <c r="K12" s="523">
        <v>0</v>
      </c>
      <c r="L12" s="523">
        <v>0</v>
      </c>
      <c r="M12" s="523">
        <v>0</v>
      </c>
      <c r="N12" s="556">
        <v>0</v>
      </c>
      <c r="O12" s="523">
        <v>0</v>
      </c>
      <c r="P12" s="523">
        <v>0</v>
      </c>
      <c r="Q12" s="556">
        <v>0</v>
      </c>
      <c r="R12" s="556">
        <v>0</v>
      </c>
      <c r="S12" s="523">
        <v>0</v>
      </c>
      <c r="T12" s="523">
        <v>0</v>
      </c>
      <c r="U12" s="556">
        <v>0</v>
      </c>
      <c r="V12" s="556">
        <v>0</v>
      </c>
      <c r="W12" s="556">
        <v>0</v>
      </c>
      <c r="X12" s="556">
        <v>0</v>
      </c>
      <c r="Y12" s="556">
        <v>0</v>
      </c>
      <c r="Z12" s="523">
        <v>0</v>
      </c>
      <c r="AA12" s="523">
        <v>0</v>
      </c>
      <c r="AB12" s="523">
        <v>0</v>
      </c>
      <c r="AC12" s="523">
        <v>0</v>
      </c>
      <c r="AD12" s="523">
        <v>0</v>
      </c>
      <c r="AE12" s="523">
        <v>0</v>
      </c>
      <c r="AF12" s="523">
        <v>0</v>
      </c>
      <c r="AG12" s="523">
        <v>0</v>
      </c>
      <c r="AH12" s="523">
        <v>0</v>
      </c>
      <c r="AI12" s="523">
        <v>0</v>
      </c>
      <c r="AJ12" s="523">
        <v>20</v>
      </c>
      <c r="AK12" s="523">
        <v>0</v>
      </c>
      <c r="AL12" s="523">
        <v>0</v>
      </c>
      <c r="AM12" s="556">
        <v>0</v>
      </c>
      <c r="AN12" s="523">
        <v>0</v>
      </c>
      <c r="AO12" s="523">
        <v>0</v>
      </c>
      <c r="AP12" s="535">
        <f t="shared" si="1"/>
        <v>5876</v>
      </c>
      <c r="AQ12" s="523">
        <v>0</v>
      </c>
      <c r="AR12" s="523">
        <v>0</v>
      </c>
      <c r="AS12" s="523">
        <v>0</v>
      </c>
      <c r="AT12" s="523">
        <v>0</v>
      </c>
      <c r="AU12" s="523">
        <v>0</v>
      </c>
      <c r="AV12" s="523">
        <v>0</v>
      </c>
      <c r="AW12" s="523">
        <v>0</v>
      </c>
      <c r="AX12" s="523">
        <v>0</v>
      </c>
      <c r="AY12" s="523">
        <v>0</v>
      </c>
      <c r="AZ12" s="523">
        <v>0</v>
      </c>
      <c r="BA12" s="523">
        <v>6</v>
      </c>
      <c r="BB12" s="523">
        <v>0</v>
      </c>
      <c r="BC12" s="1001">
        <v>0</v>
      </c>
      <c r="BD12" s="523">
        <f t="shared" si="2"/>
        <v>5882</v>
      </c>
    </row>
    <row r="13" spans="1:56" s="531" customFormat="1" ht="16.149999999999999" customHeight="1" x14ac:dyDescent="0.2">
      <c r="A13" s="536" t="s">
        <v>107</v>
      </c>
      <c r="B13" s="518" t="s">
        <v>168</v>
      </c>
      <c r="C13" s="519">
        <v>2117</v>
      </c>
      <c r="D13" s="519">
        <v>0</v>
      </c>
      <c r="E13" s="519">
        <v>0</v>
      </c>
      <c r="F13" s="519">
        <v>0</v>
      </c>
      <c r="G13" s="519">
        <v>1</v>
      </c>
      <c r="H13" s="519">
        <v>0</v>
      </c>
      <c r="I13" s="519">
        <v>0</v>
      </c>
      <c r="J13" s="519">
        <v>4</v>
      </c>
      <c r="K13" s="519">
        <v>0</v>
      </c>
      <c r="L13" s="519">
        <v>0</v>
      </c>
      <c r="M13" s="519">
        <v>0</v>
      </c>
      <c r="N13" s="519">
        <v>0</v>
      </c>
      <c r="O13" s="519">
        <v>0</v>
      </c>
      <c r="P13" s="519">
        <v>0</v>
      </c>
      <c r="Q13" s="519">
        <v>0</v>
      </c>
      <c r="R13" s="519">
        <v>0</v>
      </c>
      <c r="S13" s="519">
        <v>0</v>
      </c>
      <c r="T13" s="519">
        <v>0</v>
      </c>
      <c r="U13" s="519">
        <v>31</v>
      </c>
      <c r="V13" s="519">
        <v>0</v>
      </c>
      <c r="W13" s="519">
        <v>0</v>
      </c>
      <c r="X13" s="519">
        <v>0</v>
      </c>
      <c r="Y13" s="519">
        <v>0</v>
      </c>
      <c r="Z13" s="519">
        <v>0</v>
      </c>
      <c r="AA13" s="519">
        <v>0</v>
      </c>
      <c r="AB13" s="519">
        <v>0</v>
      </c>
      <c r="AC13" s="519">
        <v>0</v>
      </c>
      <c r="AD13" s="519">
        <v>0</v>
      </c>
      <c r="AE13" s="519">
        <v>0</v>
      </c>
      <c r="AF13" s="519">
        <v>0</v>
      </c>
      <c r="AG13" s="519">
        <v>0</v>
      </c>
      <c r="AH13" s="519">
        <v>0</v>
      </c>
      <c r="AI13" s="519">
        <v>0</v>
      </c>
      <c r="AJ13" s="519">
        <v>8</v>
      </c>
      <c r="AK13" s="519">
        <v>0</v>
      </c>
      <c r="AL13" s="519">
        <v>0</v>
      </c>
      <c r="AM13" s="519">
        <v>0</v>
      </c>
      <c r="AN13" s="519">
        <v>0</v>
      </c>
      <c r="AO13" s="519">
        <v>0</v>
      </c>
      <c r="AP13" s="537">
        <f t="shared" si="1"/>
        <v>2161</v>
      </c>
      <c r="AQ13" s="519">
        <v>0</v>
      </c>
      <c r="AR13" s="519">
        <v>0</v>
      </c>
      <c r="AS13" s="519">
        <v>0</v>
      </c>
      <c r="AT13" s="519">
        <v>0</v>
      </c>
      <c r="AU13" s="519">
        <v>1</v>
      </c>
      <c r="AV13" s="519">
        <v>0</v>
      </c>
      <c r="AW13" s="519">
        <v>0</v>
      </c>
      <c r="AX13" s="519">
        <v>0</v>
      </c>
      <c r="AY13" s="519">
        <v>0</v>
      </c>
      <c r="AZ13" s="519">
        <v>0</v>
      </c>
      <c r="BA13" s="519">
        <v>0</v>
      </c>
      <c r="BB13" s="519">
        <v>0</v>
      </c>
      <c r="BC13" s="519">
        <v>0</v>
      </c>
      <c r="BD13" s="519">
        <f t="shared" si="2"/>
        <v>2162</v>
      </c>
    </row>
    <row r="14" spans="1:56" s="531" customFormat="1" ht="16.149999999999999" customHeight="1" x14ac:dyDescent="0.2">
      <c r="A14" s="536" t="s">
        <v>108</v>
      </c>
      <c r="B14" s="518" t="s">
        <v>169</v>
      </c>
      <c r="C14" s="519">
        <v>22308</v>
      </c>
      <c r="D14" s="519">
        <v>0</v>
      </c>
      <c r="E14" s="519">
        <v>0</v>
      </c>
      <c r="F14" s="519">
        <v>0</v>
      </c>
      <c r="G14" s="519">
        <v>0</v>
      </c>
      <c r="H14" s="519">
        <v>0</v>
      </c>
      <c r="I14" s="519">
        <v>0</v>
      </c>
      <c r="J14" s="519">
        <v>63</v>
      </c>
      <c r="K14" s="519">
        <v>0</v>
      </c>
      <c r="L14" s="519">
        <v>0</v>
      </c>
      <c r="M14" s="519">
        <v>0</v>
      </c>
      <c r="N14" s="519">
        <v>0</v>
      </c>
      <c r="O14" s="519">
        <v>0</v>
      </c>
      <c r="P14" s="519">
        <v>0</v>
      </c>
      <c r="Q14" s="519">
        <v>0</v>
      </c>
      <c r="R14" s="519">
        <v>0</v>
      </c>
      <c r="S14" s="519">
        <v>0</v>
      </c>
      <c r="T14" s="519">
        <v>0</v>
      </c>
      <c r="U14" s="519">
        <v>0</v>
      </c>
      <c r="V14" s="519">
        <v>0</v>
      </c>
      <c r="W14" s="519">
        <v>0</v>
      </c>
      <c r="X14" s="519">
        <v>0</v>
      </c>
      <c r="Y14" s="519">
        <v>0</v>
      </c>
      <c r="Z14" s="519">
        <v>0</v>
      </c>
      <c r="AA14" s="519">
        <v>0</v>
      </c>
      <c r="AB14" s="519">
        <v>0</v>
      </c>
      <c r="AC14" s="519">
        <v>0</v>
      </c>
      <c r="AD14" s="519">
        <v>0</v>
      </c>
      <c r="AE14" s="519">
        <v>0</v>
      </c>
      <c r="AF14" s="519">
        <v>0</v>
      </c>
      <c r="AG14" s="519">
        <v>0</v>
      </c>
      <c r="AH14" s="519">
        <v>0</v>
      </c>
      <c r="AI14" s="519">
        <v>0</v>
      </c>
      <c r="AJ14" s="519">
        <v>49</v>
      </c>
      <c r="AK14" s="519">
        <v>0</v>
      </c>
      <c r="AL14" s="519">
        <v>0</v>
      </c>
      <c r="AM14" s="519">
        <v>0</v>
      </c>
      <c r="AN14" s="519">
        <v>0</v>
      </c>
      <c r="AO14" s="519">
        <v>0</v>
      </c>
      <c r="AP14" s="537">
        <f t="shared" si="1"/>
        <v>22420</v>
      </c>
      <c r="AQ14" s="519">
        <v>0</v>
      </c>
      <c r="AR14" s="519">
        <v>0</v>
      </c>
      <c r="AS14" s="519">
        <v>0</v>
      </c>
      <c r="AT14" s="519">
        <v>0</v>
      </c>
      <c r="AU14" s="519">
        <v>0</v>
      </c>
      <c r="AV14" s="519">
        <v>0</v>
      </c>
      <c r="AW14" s="519">
        <v>0</v>
      </c>
      <c r="AX14" s="519">
        <v>0</v>
      </c>
      <c r="AY14" s="519">
        <v>0</v>
      </c>
      <c r="AZ14" s="519">
        <v>0</v>
      </c>
      <c r="BA14" s="519">
        <v>14</v>
      </c>
      <c r="BB14" s="519">
        <v>0</v>
      </c>
      <c r="BC14" s="519">
        <v>0</v>
      </c>
      <c r="BD14" s="519">
        <f t="shared" si="2"/>
        <v>22434</v>
      </c>
    </row>
    <row r="15" spans="1:56" s="531" customFormat="1" ht="16.149999999999999" customHeight="1" x14ac:dyDescent="0.2">
      <c r="A15" s="536" t="s">
        <v>109</v>
      </c>
      <c r="B15" s="518" t="s">
        <v>170</v>
      </c>
      <c r="C15" s="519">
        <v>38393</v>
      </c>
      <c r="D15" s="519">
        <v>0</v>
      </c>
      <c r="E15" s="519">
        <v>0</v>
      </c>
      <c r="F15" s="519">
        <v>851</v>
      </c>
      <c r="G15" s="519">
        <v>0</v>
      </c>
      <c r="H15" s="519">
        <v>0</v>
      </c>
      <c r="I15" s="519">
        <v>0</v>
      </c>
      <c r="J15" s="519">
        <v>67</v>
      </c>
      <c r="K15" s="519">
        <v>0</v>
      </c>
      <c r="L15" s="519">
        <v>0</v>
      </c>
      <c r="M15" s="519">
        <v>0</v>
      </c>
      <c r="N15" s="519">
        <v>0</v>
      </c>
      <c r="O15" s="519">
        <v>0</v>
      </c>
      <c r="P15" s="519">
        <v>0</v>
      </c>
      <c r="Q15" s="519">
        <v>0</v>
      </c>
      <c r="R15" s="519">
        <v>0</v>
      </c>
      <c r="S15" s="519">
        <v>0</v>
      </c>
      <c r="T15" s="519">
        <v>0</v>
      </c>
      <c r="U15" s="519">
        <v>1</v>
      </c>
      <c r="V15" s="519">
        <v>0</v>
      </c>
      <c r="W15" s="519">
        <v>0</v>
      </c>
      <c r="X15" s="519">
        <v>0</v>
      </c>
      <c r="Y15" s="519">
        <v>0</v>
      </c>
      <c r="Z15" s="519">
        <v>0</v>
      </c>
      <c r="AA15" s="519">
        <v>0</v>
      </c>
      <c r="AB15" s="519">
        <v>0</v>
      </c>
      <c r="AC15" s="519">
        <v>0</v>
      </c>
      <c r="AD15" s="519">
        <v>0</v>
      </c>
      <c r="AE15" s="519">
        <v>0</v>
      </c>
      <c r="AF15" s="519">
        <v>0</v>
      </c>
      <c r="AG15" s="519">
        <v>0</v>
      </c>
      <c r="AH15" s="519">
        <v>0</v>
      </c>
      <c r="AI15" s="519">
        <v>0</v>
      </c>
      <c r="AJ15" s="519">
        <v>115</v>
      </c>
      <c r="AK15" s="519">
        <v>0</v>
      </c>
      <c r="AL15" s="519">
        <v>0</v>
      </c>
      <c r="AM15" s="519">
        <v>0</v>
      </c>
      <c r="AN15" s="519">
        <v>0</v>
      </c>
      <c r="AO15" s="519">
        <v>0</v>
      </c>
      <c r="AP15" s="537">
        <f t="shared" si="1"/>
        <v>39427</v>
      </c>
      <c r="AQ15" s="519">
        <v>0</v>
      </c>
      <c r="AR15" s="519">
        <v>0</v>
      </c>
      <c r="AS15" s="519">
        <v>0</v>
      </c>
      <c r="AT15" s="519">
        <v>0</v>
      </c>
      <c r="AU15" s="519">
        <v>0</v>
      </c>
      <c r="AV15" s="519">
        <v>0</v>
      </c>
      <c r="AW15" s="519">
        <v>1</v>
      </c>
      <c r="AX15" s="519">
        <v>0</v>
      </c>
      <c r="AY15" s="519">
        <v>0</v>
      </c>
      <c r="AZ15" s="519">
        <v>0</v>
      </c>
      <c r="BA15" s="519">
        <v>9</v>
      </c>
      <c r="BB15" s="519">
        <v>0</v>
      </c>
      <c r="BC15" s="519">
        <v>0</v>
      </c>
      <c r="BD15" s="519">
        <f t="shared" si="2"/>
        <v>39437</v>
      </c>
    </row>
    <row r="16" spans="1:56" s="531" customFormat="1" ht="16.149999999999999" customHeight="1" x14ac:dyDescent="0.2">
      <c r="A16" s="538" t="s">
        <v>110</v>
      </c>
      <c r="B16" s="520" t="s">
        <v>171</v>
      </c>
      <c r="C16" s="521">
        <v>31311</v>
      </c>
      <c r="D16" s="521">
        <v>0</v>
      </c>
      <c r="E16" s="1002">
        <v>0</v>
      </c>
      <c r="F16" s="521">
        <v>0</v>
      </c>
      <c r="G16" s="521">
        <v>0</v>
      </c>
      <c r="H16" s="521">
        <v>0</v>
      </c>
      <c r="I16" s="521">
        <v>0</v>
      </c>
      <c r="J16" s="521">
        <v>75</v>
      </c>
      <c r="K16" s="521">
        <v>846</v>
      </c>
      <c r="L16" s="521">
        <v>0</v>
      </c>
      <c r="M16" s="521">
        <v>0</v>
      </c>
      <c r="N16" s="521">
        <v>0</v>
      </c>
      <c r="O16" s="521">
        <v>0</v>
      </c>
      <c r="P16" s="521">
        <v>0</v>
      </c>
      <c r="Q16" s="521">
        <v>0</v>
      </c>
      <c r="R16" s="521">
        <v>0</v>
      </c>
      <c r="S16" s="521">
        <v>0</v>
      </c>
      <c r="T16" s="521">
        <v>0</v>
      </c>
      <c r="U16" s="521">
        <v>0</v>
      </c>
      <c r="V16" s="521">
        <v>0</v>
      </c>
      <c r="W16" s="521">
        <v>0</v>
      </c>
      <c r="X16" s="521">
        <v>0</v>
      </c>
      <c r="Y16" s="521">
        <v>0</v>
      </c>
      <c r="Z16" s="521">
        <v>0</v>
      </c>
      <c r="AA16" s="521">
        <v>0</v>
      </c>
      <c r="AB16" s="521">
        <v>436</v>
      </c>
      <c r="AC16" s="521">
        <v>0</v>
      </c>
      <c r="AD16" s="521">
        <v>0</v>
      </c>
      <c r="AE16" s="521">
        <v>0</v>
      </c>
      <c r="AF16" s="521">
        <v>0</v>
      </c>
      <c r="AG16" s="521">
        <v>0</v>
      </c>
      <c r="AH16" s="521">
        <v>0</v>
      </c>
      <c r="AI16" s="521">
        <v>0</v>
      </c>
      <c r="AJ16" s="521">
        <v>93</v>
      </c>
      <c r="AK16" s="521">
        <v>540</v>
      </c>
      <c r="AL16" s="521">
        <v>0</v>
      </c>
      <c r="AM16" s="521">
        <v>0</v>
      </c>
      <c r="AN16" s="521">
        <v>0</v>
      </c>
      <c r="AO16" s="521">
        <v>0</v>
      </c>
      <c r="AP16" s="539">
        <f t="shared" si="1"/>
        <v>33301</v>
      </c>
      <c r="AQ16" s="521">
        <v>0</v>
      </c>
      <c r="AR16" s="521">
        <v>0</v>
      </c>
      <c r="AS16" s="521">
        <v>0</v>
      </c>
      <c r="AT16" s="521">
        <v>1</v>
      </c>
      <c r="AU16" s="521">
        <v>0</v>
      </c>
      <c r="AV16" s="521">
        <v>0</v>
      </c>
      <c r="AW16" s="521">
        <v>0</v>
      </c>
      <c r="AX16" s="521">
        <v>0</v>
      </c>
      <c r="AY16" s="521">
        <v>0</v>
      </c>
      <c r="AZ16" s="521">
        <v>0</v>
      </c>
      <c r="BA16" s="521">
        <v>22</v>
      </c>
      <c r="BB16" s="521">
        <v>0</v>
      </c>
      <c r="BC16" s="1002">
        <v>0</v>
      </c>
      <c r="BD16" s="521">
        <f t="shared" si="2"/>
        <v>33324</v>
      </c>
    </row>
    <row r="17" spans="1:56" s="531" customFormat="1" ht="16.149999999999999" customHeight="1" x14ac:dyDescent="0.2">
      <c r="A17" s="534" t="s">
        <v>111</v>
      </c>
      <c r="B17" s="522" t="s">
        <v>172</v>
      </c>
      <c r="C17" s="523">
        <v>1572</v>
      </c>
      <c r="D17" s="523">
        <v>0</v>
      </c>
      <c r="E17" s="1001">
        <v>0</v>
      </c>
      <c r="F17" s="523">
        <v>0</v>
      </c>
      <c r="G17" s="523">
        <v>0</v>
      </c>
      <c r="H17" s="523">
        <v>0</v>
      </c>
      <c r="I17" s="523">
        <v>0</v>
      </c>
      <c r="J17" s="523">
        <v>8</v>
      </c>
      <c r="K17" s="523">
        <v>0</v>
      </c>
      <c r="L17" s="523">
        <v>0</v>
      </c>
      <c r="M17" s="523">
        <v>0</v>
      </c>
      <c r="N17" s="556">
        <v>0</v>
      </c>
      <c r="O17" s="523">
        <v>0</v>
      </c>
      <c r="P17" s="523">
        <v>0</v>
      </c>
      <c r="Q17" s="556">
        <v>0</v>
      </c>
      <c r="R17" s="556">
        <v>0</v>
      </c>
      <c r="S17" s="523">
        <v>0</v>
      </c>
      <c r="T17" s="523">
        <v>0</v>
      </c>
      <c r="U17" s="556">
        <v>0</v>
      </c>
      <c r="V17" s="556">
        <v>0</v>
      </c>
      <c r="W17" s="556">
        <v>0</v>
      </c>
      <c r="X17" s="556">
        <v>0</v>
      </c>
      <c r="Y17" s="556">
        <v>0</v>
      </c>
      <c r="Z17" s="523">
        <v>0</v>
      </c>
      <c r="AA17" s="523">
        <v>0</v>
      </c>
      <c r="AB17" s="523">
        <v>0</v>
      </c>
      <c r="AC17" s="523">
        <v>0</v>
      </c>
      <c r="AD17" s="523">
        <v>0</v>
      </c>
      <c r="AE17" s="523">
        <v>0</v>
      </c>
      <c r="AF17" s="523">
        <v>0</v>
      </c>
      <c r="AG17" s="523">
        <v>0</v>
      </c>
      <c r="AH17" s="523">
        <v>0</v>
      </c>
      <c r="AI17" s="523">
        <v>0</v>
      </c>
      <c r="AJ17" s="523">
        <v>1</v>
      </c>
      <c r="AK17" s="523">
        <v>0</v>
      </c>
      <c r="AL17" s="523">
        <v>0</v>
      </c>
      <c r="AM17" s="556">
        <v>0</v>
      </c>
      <c r="AN17" s="523">
        <v>0</v>
      </c>
      <c r="AO17" s="523">
        <v>0</v>
      </c>
      <c r="AP17" s="535">
        <f t="shared" si="1"/>
        <v>1581</v>
      </c>
      <c r="AQ17" s="523">
        <v>0</v>
      </c>
      <c r="AR17" s="523">
        <v>0</v>
      </c>
      <c r="AS17" s="523">
        <v>0</v>
      </c>
      <c r="AT17" s="523">
        <v>0</v>
      </c>
      <c r="AU17" s="523">
        <v>0</v>
      </c>
      <c r="AV17" s="523">
        <v>0</v>
      </c>
      <c r="AW17" s="523">
        <v>0</v>
      </c>
      <c r="AX17" s="523">
        <v>0</v>
      </c>
      <c r="AY17" s="523">
        <v>0</v>
      </c>
      <c r="AZ17" s="523">
        <v>0</v>
      </c>
      <c r="BA17" s="523">
        <v>1</v>
      </c>
      <c r="BB17" s="523">
        <v>0</v>
      </c>
      <c r="BC17" s="1001">
        <v>0</v>
      </c>
      <c r="BD17" s="523">
        <f t="shared" si="2"/>
        <v>1582</v>
      </c>
    </row>
    <row r="18" spans="1:56" s="531" customFormat="1" ht="16.149999999999999" customHeight="1" x14ac:dyDescent="0.2">
      <c r="A18" s="536" t="s">
        <v>173</v>
      </c>
      <c r="B18" s="518" t="s">
        <v>174</v>
      </c>
      <c r="C18" s="519">
        <v>1315</v>
      </c>
      <c r="D18" s="519">
        <v>0</v>
      </c>
      <c r="E18" s="519">
        <v>0</v>
      </c>
      <c r="F18" s="519">
        <v>0</v>
      </c>
      <c r="G18" s="519">
        <v>0</v>
      </c>
      <c r="H18" s="519">
        <v>0</v>
      </c>
      <c r="I18" s="519">
        <v>0</v>
      </c>
      <c r="J18" s="519">
        <v>0</v>
      </c>
      <c r="K18" s="519">
        <v>0</v>
      </c>
      <c r="L18" s="519">
        <v>0</v>
      </c>
      <c r="M18" s="519">
        <v>0</v>
      </c>
      <c r="N18" s="519">
        <v>0</v>
      </c>
      <c r="O18" s="519">
        <v>0</v>
      </c>
      <c r="P18" s="519">
        <v>0</v>
      </c>
      <c r="Q18" s="519">
        <v>0</v>
      </c>
      <c r="R18" s="519">
        <v>0</v>
      </c>
      <c r="S18" s="519">
        <v>0</v>
      </c>
      <c r="T18" s="519">
        <v>0</v>
      </c>
      <c r="U18" s="519">
        <v>0</v>
      </c>
      <c r="V18" s="519">
        <v>0</v>
      </c>
      <c r="W18" s="519">
        <v>0</v>
      </c>
      <c r="X18" s="519">
        <v>0</v>
      </c>
      <c r="Y18" s="519">
        <v>0</v>
      </c>
      <c r="Z18" s="519">
        <v>0</v>
      </c>
      <c r="AA18" s="519">
        <v>0</v>
      </c>
      <c r="AB18" s="519">
        <v>0</v>
      </c>
      <c r="AC18" s="519">
        <v>0</v>
      </c>
      <c r="AD18" s="519">
        <v>0</v>
      </c>
      <c r="AE18" s="519">
        <v>0</v>
      </c>
      <c r="AF18" s="519">
        <v>0</v>
      </c>
      <c r="AG18" s="519">
        <v>0</v>
      </c>
      <c r="AH18" s="519">
        <v>0</v>
      </c>
      <c r="AI18" s="519">
        <v>0</v>
      </c>
      <c r="AJ18" s="519">
        <v>1</v>
      </c>
      <c r="AK18" s="519">
        <v>2</v>
      </c>
      <c r="AL18" s="519">
        <v>0</v>
      </c>
      <c r="AM18" s="519">
        <v>0</v>
      </c>
      <c r="AN18" s="519">
        <v>0</v>
      </c>
      <c r="AO18" s="519">
        <v>0</v>
      </c>
      <c r="AP18" s="537">
        <f t="shared" si="1"/>
        <v>1318</v>
      </c>
      <c r="AQ18" s="519">
        <v>0</v>
      </c>
      <c r="AR18" s="519">
        <v>0</v>
      </c>
      <c r="AS18" s="519">
        <v>0</v>
      </c>
      <c r="AT18" s="519">
        <v>0</v>
      </c>
      <c r="AU18" s="519">
        <v>0</v>
      </c>
      <c r="AV18" s="519">
        <v>0</v>
      </c>
      <c r="AW18" s="519">
        <v>0</v>
      </c>
      <c r="AX18" s="519">
        <v>0</v>
      </c>
      <c r="AY18" s="519">
        <v>0</v>
      </c>
      <c r="AZ18" s="519">
        <v>0</v>
      </c>
      <c r="BA18" s="519">
        <v>1</v>
      </c>
      <c r="BB18" s="519">
        <v>0</v>
      </c>
      <c r="BC18" s="519">
        <v>0</v>
      </c>
      <c r="BD18" s="519">
        <f t="shared" si="2"/>
        <v>1319</v>
      </c>
    </row>
    <row r="19" spans="1:56" s="531" customFormat="1" ht="16.149999999999999" customHeight="1" x14ac:dyDescent="0.2">
      <c r="A19" s="536" t="s">
        <v>175</v>
      </c>
      <c r="B19" s="518" t="s">
        <v>176</v>
      </c>
      <c r="C19" s="519">
        <v>1240</v>
      </c>
      <c r="D19" s="519">
        <v>0</v>
      </c>
      <c r="E19" s="519">
        <v>0</v>
      </c>
      <c r="F19" s="519">
        <v>0</v>
      </c>
      <c r="G19" s="519">
        <v>0</v>
      </c>
      <c r="H19" s="519">
        <v>0</v>
      </c>
      <c r="I19" s="519">
        <v>0</v>
      </c>
      <c r="J19" s="519">
        <v>4</v>
      </c>
      <c r="K19" s="519">
        <v>0</v>
      </c>
      <c r="L19" s="519">
        <v>0</v>
      </c>
      <c r="M19" s="519">
        <v>0</v>
      </c>
      <c r="N19" s="519">
        <v>0</v>
      </c>
      <c r="O19" s="519">
        <v>0</v>
      </c>
      <c r="P19" s="519">
        <v>0</v>
      </c>
      <c r="Q19" s="519">
        <v>0</v>
      </c>
      <c r="R19" s="519">
        <v>0</v>
      </c>
      <c r="S19" s="519">
        <v>0</v>
      </c>
      <c r="T19" s="519">
        <v>0</v>
      </c>
      <c r="U19" s="519">
        <v>0</v>
      </c>
      <c r="V19" s="519">
        <v>0</v>
      </c>
      <c r="W19" s="519">
        <v>0</v>
      </c>
      <c r="X19" s="519">
        <v>0</v>
      </c>
      <c r="Y19" s="519">
        <v>0</v>
      </c>
      <c r="Z19" s="519">
        <v>0</v>
      </c>
      <c r="AA19" s="519">
        <v>80</v>
      </c>
      <c r="AB19" s="519">
        <v>0</v>
      </c>
      <c r="AC19" s="519">
        <v>0</v>
      </c>
      <c r="AD19" s="519">
        <v>0</v>
      </c>
      <c r="AE19" s="519">
        <v>0</v>
      </c>
      <c r="AF19" s="519">
        <v>0</v>
      </c>
      <c r="AG19" s="519">
        <v>0</v>
      </c>
      <c r="AH19" s="519">
        <v>0</v>
      </c>
      <c r="AI19" s="519">
        <v>0</v>
      </c>
      <c r="AJ19" s="519">
        <v>7</v>
      </c>
      <c r="AK19" s="519">
        <v>0</v>
      </c>
      <c r="AL19" s="519">
        <v>0</v>
      </c>
      <c r="AM19" s="519">
        <v>0</v>
      </c>
      <c r="AN19" s="519">
        <v>0</v>
      </c>
      <c r="AO19" s="519">
        <v>0</v>
      </c>
      <c r="AP19" s="537">
        <f t="shared" si="1"/>
        <v>1331</v>
      </c>
      <c r="AQ19" s="519">
        <v>0</v>
      </c>
      <c r="AR19" s="519">
        <v>0</v>
      </c>
      <c r="AS19" s="519">
        <v>0</v>
      </c>
      <c r="AT19" s="519">
        <v>0</v>
      </c>
      <c r="AU19" s="519">
        <v>0</v>
      </c>
      <c r="AV19" s="519">
        <v>0</v>
      </c>
      <c r="AW19" s="519">
        <v>0</v>
      </c>
      <c r="AX19" s="519">
        <v>0</v>
      </c>
      <c r="AY19" s="519">
        <v>0</v>
      </c>
      <c r="AZ19" s="519">
        <v>0</v>
      </c>
      <c r="BA19" s="519">
        <v>0</v>
      </c>
      <c r="BB19" s="519">
        <v>0</v>
      </c>
      <c r="BC19" s="519">
        <v>0</v>
      </c>
      <c r="BD19" s="519">
        <f t="shared" si="2"/>
        <v>1331</v>
      </c>
    </row>
    <row r="20" spans="1:56" s="531" customFormat="1" ht="16.149999999999999" customHeight="1" x14ac:dyDescent="0.2">
      <c r="A20" s="536" t="s">
        <v>177</v>
      </c>
      <c r="B20" s="518" t="s">
        <v>178</v>
      </c>
      <c r="C20" s="519">
        <v>1652</v>
      </c>
      <c r="D20" s="519">
        <v>0</v>
      </c>
      <c r="E20" s="519">
        <v>0</v>
      </c>
      <c r="F20" s="519">
        <v>0</v>
      </c>
      <c r="G20" s="519">
        <v>5</v>
      </c>
      <c r="H20" s="519">
        <v>0</v>
      </c>
      <c r="I20" s="519">
        <v>0</v>
      </c>
      <c r="J20" s="519">
        <v>7</v>
      </c>
      <c r="K20" s="519">
        <v>0</v>
      </c>
      <c r="L20" s="519">
        <v>0</v>
      </c>
      <c r="M20" s="519">
        <v>0</v>
      </c>
      <c r="N20" s="519">
        <v>0</v>
      </c>
      <c r="O20" s="519">
        <v>0</v>
      </c>
      <c r="P20" s="519">
        <v>0</v>
      </c>
      <c r="Q20" s="519">
        <v>0</v>
      </c>
      <c r="R20" s="519">
        <v>0</v>
      </c>
      <c r="S20" s="519">
        <v>0</v>
      </c>
      <c r="T20" s="519">
        <v>0</v>
      </c>
      <c r="U20" s="519">
        <v>53</v>
      </c>
      <c r="V20" s="519">
        <v>0</v>
      </c>
      <c r="W20" s="519">
        <v>0</v>
      </c>
      <c r="X20" s="519">
        <v>0</v>
      </c>
      <c r="Y20" s="519">
        <v>0</v>
      </c>
      <c r="Z20" s="519">
        <v>0</v>
      </c>
      <c r="AA20" s="519">
        <v>0</v>
      </c>
      <c r="AB20" s="519">
        <v>0</v>
      </c>
      <c r="AC20" s="519">
        <v>46</v>
      </c>
      <c r="AD20" s="519">
        <v>0</v>
      </c>
      <c r="AE20" s="519">
        <v>0</v>
      </c>
      <c r="AF20" s="519">
        <v>0</v>
      </c>
      <c r="AG20" s="519">
        <v>0</v>
      </c>
      <c r="AH20" s="519">
        <v>0</v>
      </c>
      <c r="AI20" s="519">
        <v>0</v>
      </c>
      <c r="AJ20" s="519">
        <v>7</v>
      </c>
      <c r="AK20" s="519">
        <v>0</v>
      </c>
      <c r="AL20" s="519">
        <v>0</v>
      </c>
      <c r="AM20" s="519">
        <v>0</v>
      </c>
      <c r="AN20" s="519">
        <v>0</v>
      </c>
      <c r="AO20" s="519">
        <v>0</v>
      </c>
      <c r="AP20" s="537">
        <f t="shared" si="1"/>
        <v>1770</v>
      </c>
      <c r="AQ20" s="519">
        <v>1</v>
      </c>
      <c r="AR20" s="519">
        <v>0</v>
      </c>
      <c r="AS20" s="519">
        <v>0</v>
      </c>
      <c r="AT20" s="519">
        <v>0</v>
      </c>
      <c r="AU20" s="519">
        <v>1</v>
      </c>
      <c r="AV20" s="519">
        <v>0</v>
      </c>
      <c r="AW20" s="519">
        <v>0</v>
      </c>
      <c r="AX20" s="519">
        <v>0</v>
      </c>
      <c r="AY20" s="519">
        <v>0</v>
      </c>
      <c r="AZ20" s="519">
        <v>0</v>
      </c>
      <c r="BA20" s="519">
        <v>3</v>
      </c>
      <c r="BB20" s="519">
        <v>0</v>
      </c>
      <c r="BC20" s="519">
        <v>0</v>
      </c>
      <c r="BD20" s="519">
        <f t="shared" si="2"/>
        <v>1775</v>
      </c>
    </row>
    <row r="21" spans="1:56" s="531" customFormat="1" ht="16.149999999999999" customHeight="1" x14ac:dyDescent="0.2">
      <c r="A21" s="538" t="s">
        <v>179</v>
      </c>
      <c r="B21" s="520" t="s">
        <v>180</v>
      </c>
      <c r="C21" s="521">
        <v>3255</v>
      </c>
      <c r="D21" s="521">
        <v>0</v>
      </c>
      <c r="E21" s="1002">
        <v>0</v>
      </c>
      <c r="F21" s="521">
        <v>0</v>
      </c>
      <c r="G21" s="521">
        <v>0</v>
      </c>
      <c r="H21" s="521">
        <v>0</v>
      </c>
      <c r="I21" s="521">
        <v>0</v>
      </c>
      <c r="J21" s="521">
        <v>3</v>
      </c>
      <c r="K21" s="521">
        <v>0</v>
      </c>
      <c r="L21" s="521">
        <v>0</v>
      </c>
      <c r="M21" s="521">
        <v>0</v>
      </c>
      <c r="N21" s="521">
        <v>0</v>
      </c>
      <c r="O21" s="521">
        <v>0</v>
      </c>
      <c r="P21" s="521">
        <v>0</v>
      </c>
      <c r="Q21" s="521">
        <v>0</v>
      </c>
      <c r="R21" s="521">
        <v>0</v>
      </c>
      <c r="S21" s="521">
        <v>0</v>
      </c>
      <c r="T21" s="521">
        <v>0</v>
      </c>
      <c r="U21" s="521">
        <v>0</v>
      </c>
      <c r="V21" s="521">
        <v>0</v>
      </c>
      <c r="W21" s="521">
        <v>0</v>
      </c>
      <c r="X21" s="521">
        <v>0</v>
      </c>
      <c r="Y21" s="521">
        <v>0</v>
      </c>
      <c r="Z21" s="521">
        <v>0</v>
      </c>
      <c r="AA21" s="521">
        <v>352</v>
      </c>
      <c r="AB21" s="521">
        <v>0</v>
      </c>
      <c r="AC21" s="521">
        <v>0</v>
      </c>
      <c r="AD21" s="521">
        <v>0</v>
      </c>
      <c r="AE21" s="521">
        <v>0</v>
      </c>
      <c r="AF21" s="521">
        <v>0</v>
      </c>
      <c r="AG21" s="521">
        <v>0</v>
      </c>
      <c r="AH21" s="521">
        <v>0</v>
      </c>
      <c r="AI21" s="521">
        <v>0</v>
      </c>
      <c r="AJ21" s="521">
        <v>9</v>
      </c>
      <c r="AK21" s="521">
        <v>0</v>
      </c>
      <c r="AL21" s="521">
        <v>0</v>
      </c>
      <c r="AM21" s="521">
        <v>0</v>
      </c>
      <c r="AN21" s="521">
        <v>0</v>
      </c>
      <c r="AO21" s="521">
        <v>0</v>
      </c>
      <c r="AP21" s="539">
        <f t="shared" si="1"/>
        <v>3619</v>
      </c>
      <c r="AQ21" s="521">
        <v>1</v>
      </c>
      <c r="AR21" s="521">
        <v>0</v>
      </c>
      <c r="AS21" s="521">
        <v>0</v>
      </c>
      <c r="AT21" s="521">
        <v>0</v>
      </c>
      <c r="AU21" s="521">
        <v>0</v>
      </c>
      <c r="AV21" s="521">
        <v>0</v>
      </c>
      <c r="AW21" s="521">
        <v>0</v>
      </c>
      <c r="AX21" s="521">
        <v>0</v>
      </c>
      <c r="AY21" s="521">
        <v>0</v>
      </c>
      <c r="AZ21" s="521">
        <v>0</v>
      </c>
      <c r="BA21" s="521">
        <v>2</v>
      </c>
      <c r="BB21" s="521">
        <v>0</v>
      </c>
      <c r="BC21" s="1002">
        <v>0</v>
      </c>
      <c r="BD21" s="521">
        <f t="shared" si="2"/>
        <v>3622</v>
      </c>
    </row>
    <row r="22" spans="1:56" s="531" customFormat="1" ht="16.149999999999999" customHeight="1" x14ac:dyDescent="0.2">
      <c r="A22" s="534" t="s">
        <v>181</v>
      </c>
      <c r="B22" s="522" t="s">
        <v>182</v>
      </c>
      <c r="C22" s="523">
        <v>4900</v>
      </c>
      <c r="D22" s="523">
        <v>0</v>
      </c>
      <c r="E22" s="1001">
        <v>0</v>
      </c>
      <c r="F22" s="523">
        <v>0</v>
      </c>
      <c r="G22" s="523">
        <v>0</v>
      </c>
      <c r="H22" s="523">
        <v>0</v>
      </c>
      <c r="I22" s="523">
        <v>0</v>
      </c>
      <c r="J22" s="523">
        <v>11</v>
      </c>
      <c r="K22" s="523">
        <v>0</v>
      </c>
      <c r="L22" s="523">
        <v>0</v>
      </c>
      <c r="M22" s="523">
        <v>0</v>
      </c>
      <c r="N22" s="556">
        <v>0</v>
      </c>
      <c r="O22" s="523">
        <v>0</v>
      </c>
      <c r="P22" s="523">
        <v>0</v>
      </c>
      <c r="Q22" s="556">
        <v>0</v>
      </c>
      <c r="R22" s="556">
        <v>0</v>
      </c>
      <c r="S22" s="523">
        <v>0</v>
      </c>
      <c r="T22" s="523">
        <v>0</v>
      </c>
      <c r="U22" s="556">
        <v>0</v>
      </c>
      <c r="V22" s="556">
        <v>0</v>
      </c>
      <c r="W22" s="556">
        <v>0</v>
      </c>
      <c r="X22" s="556">
        <v>0</v>
      </c>
      <c r="Y22" s="556">
        <v>0</v>
      </c>
      <c r="Z22" s="523">
        <v>0</v>
      </c>
      <c r="AA22" s="523">
        <v>0</v>
      </c>
      <c r="AB22" s="523">
        <v>0</v>
      </c>
      <c r="AC22" s="523">
        <v>0</v>
      </c>
      <c r="AD22" s="523">
        <v>0</v>
      </c>
      <c r="AE22" s="523">
        <v>0</v>
      </c>
      <c r="AF22" s="523">
        <v>0</v>
      </c>
      <c r="AG22" s="523">
        <v>0</v>
      </c>
      <c r="AH22" s="523">
        <v>0</v>
      </c>
      <c r="AI22" s="523">
        <v>0</v>
      </c>
      <c r="AJ22" s="523">
        <v>14</v>
      </c>
      <c r="AK22" s="523">
        <v>0</v>
      </c>
      <c r="AL22" s="523">
        <v>1</v>
      </c>
      <c r="AM22" s="556">
        <v>0</v>
      </c>
      <c r="AN22" s="523">
        <v>0</v>
      </c>
      <c r="AO22" s="523">
        <v>0</v>
      </c>
      <c r="AP22" s="535">
        <f t="shared" si="1"/>
        <v>4926</v>
      </c>
      <c r="AQ22" s="523">
        <v>0</v>
      </c>
      <c r="AR22" s="523">
        <v>0</v>
      </c>
      <c r="AS22" s="523">
        <v>0</v>
      </c>
      <c r="AT22" s="523">
        <v>0</v>
      </c>
      <c r="AU22" s="523">
        <v>2</v>
      </c>
      <c r="AV22" s="523">
        <v>0</v>
      </c>
      <c r="AW22" s="523">
        <v>0</v>
      </c>
      <c r="AX22" s="523">
        <v>0</v>
      </c>
      <c r="AY22" s="523">
        <v>0</v>
      </c>
      <c r="AZ22" s="523">
        <v>0</v>
      </c>
      <c r="BA22" s="523">
        <v>6</v>
      </c>
      <c r="BB22" s="523">
        <v>0</v>
      </c>
      <c r="BC22" s="1001">
        <v>0</v>
      </c>
      <c r="BD22" s="523">
        <f t="shared" si="2"/>
        <v>4934</v>
      </c>
    </row>
    <row r="23" spans="1:56" s="531" customFormat="1" ht="16.149999999999999" customHeight="1" x14ac:dyDescent="0.2">
      <c r="A23" s="536" t="s">
        <v>112</v>
      </c>
      <c r="B23" s="518" t="s">
        <v>183</v>
      </c>
      <c r="C23" s="519">
        <v>38770</v>
      </c>
      <c r="D23" s="519">
        <v>0</v>
      </c>
      <c r="E23" s="519">
        <v>0</v>
      </c>
      <c r="F23" s="519">
        <v>2381</v>
      </c>
      <c r="G23" s="519">
        <v>0</v>
      </c>
      <c r="H23" s="519">
        <v>541</v>
      </c>
      <c r="I23" s="519">
        <v>0</v>
      </c>
      <c r="J23" s="519">
        <v>219</v>
      </c>
      <c r="K23" s="519">
        <v>0</v>
      </c>
      <c r="L23" s="519">
        <v>1</v>
      </c>
      <c r="M23" s="519">
        <v>0</v>
      </c>
      <c r="N23" s="519">
        <v>0</v>
      </c>
      <c r="O23" s="519">
        <v>0</v>
      </c>
      <c r="P23" s="519">
        <v>222</v>
      </c>
      <c r="Q23" s="519">
        <v>0</v>
      </c>
      <c r="R23" s="519">
        <v>117</v>
      </c>
      <c r="S23" s="519">
        <v>0</v>
      </c>
      <c r="T23" s="519">
        <v>3</v>
      </c>
      <c r="U23" s="519">
        <v>0</v>
      </c>
      <c r="V23" s="519">
        <v>70</v>
      </c>
      <c r="W23" s="519">
        <v>100</v>
      </c>
      <c r="X23" s="519">
        <v>0</v>
      </c>
      <c r="Y23" s="519">
        <v>0</v>
      </c>
      <c r="Z23" s="519">
        <v>1</v>
      </c>
      <c r="AA23" s="519">
        <v>1</v>
      </c>
      <c r="AB23" s="519">
        <v>0</v>
      </c>
      <c r="AC23" s="519">
        <v>0</v>
      </c>
      <c r="AD23" s="519">
        <v>0</v>
      </c>
      <c r="AE23" s="519">
        <v>228</v>
      </c>
      <c r="AF23" s="519">
        <v>1</v>
      </c>
      <c r="AG23" s="519">
        <v>201</v>
      </c>
      <c r="AH23" s="519">
        <v>0</v>
      </c>
      <c r="AI23" s="519">
        <v>671</v>
      </c>
      <c r="AJ23" s="519">
        <v>116</v>
      </c>
      <c r="AK23" s="519">
        <v>0</v>
      </c>
      <c r="AL23" s="519">
        <v>0</v>
      </c>
      <c r="AM23" s="519">
        <v>265</v>
      </c>
      <c r="AN23" s="519">
        <v>0</v>
      </c>
      <c r="AO23" s="519">
        <v>260</v>
      </c>
      <c r="AP23" s="537">
        <f t="shared" si="1"/>
        <v>44168</v>
      </c>
      <c r="AQ23" s="519">
        <v>0</v>
      </c>
      <c r="AR23" s="519">
        <v>0</v>
      </c>
      <c r="AS23" s="519">
        <v>0</v>
      </c>
      <c r="AT23" s="519">
        <v>0</v>
      </c>
      <c r="AU23" s="519">
        <v>0</v>
      </c>
      <c r="AV23" s="519">
        <v>0</v>
      </c>
      <c r="AW23" s="519">
        <v>0</v>
      </c>
      <c r="AX23" s="519">
        <v>1435</v>
      </c>
      <c r="AY23" s="519">
        <v>287</v>
      </c>
      <c r="AZ23" s="519">
        <v>280</v>
      </c>
      <c r="BA23" s="519">
        <v>26</v>
      </c>
      <c r="BB23" s="519">
        <v>1</v>
      </c>
      <c r="BC23" s="519">
        <v>132</v>
      </c>
      <c r="BD23" s="519">
        <f t="shared" si="2"/>
        <v>46329</v>
      </c>
    </row>
    <row r="24" spans="1:56" s="531" customFormat="1" ht="16.149999999999999" customHeight="1" x14ac:dyDescent="0.2">
      <c r="A24" s="536" t="s">
        <v>184</v>
      </c>
      <c r="B24" s="518" t="s">
        <v>185</v>
      </c>
      <c r="C24" s="519">
        <v>958</v>
      </c>
      <c r="D24" s="519">
        <v>0</v>
      </c>
      <c r="E24" s="519">
        <v>0</v>
      </c>
      <c r="F24" s="519">
        <v>0</v>
      </c>
      <c r="G24" s="519">
        <v>0</v>
      </c>
      <c r="H24" s="519">
        <v>0</v>
      </c>
      <c r="I24" s="519">
        <v>0</v>
      </c>
      <c r="J24" s="519">
        <v>4</v>
      </c>
      <c r="K24" s="519">
        <v>0</v>
      </c>
      <c r="L24" s="519">
        <v>0</v>
      </c>
      <c r="M24" s="519">
        <v>0</v>
      </c>
      <c r="N24" s="519">
        <v>0</v>
      </c>
      <c r="O24" s="519">
        <v>0</v>
      </c>
      <c r="P24" s="519">
        <v>0</v>
      </c>
      <c r="Q24" s="519">
        <v>0</v>
      </c>
      <c r="R24" s="519">
        <v>0</v>
      </c>
      <c r="S24" s="519">
        <v>0</v>
      </c>
      <c r="T24" s="519">
        <v>0</v>
      </c>
      <c r="U24" s="519">
        <v>0</v>
      </c>
      <c r="V24" s="519">
        <v>0</v>
      </c>
      <c r="W24" s="519">
        <v>0</v>
      </c>
      <c r="X24" s="519">
        <v>0</v>
      </c>
      <c r="Y24" s="519">
        <v>0</v>
      </c>
      <c r="Z24" s="519">
        <v>0</v>
      </c>
      <c r="AA24" s="519">
        <v>0</v>
      </c>
      <c r="AB24" s="519">
        <v>0</v>
      </c>
      <c r="AC24" s="519">
        <v>0</v>
      </c>
      <c r="AD24" s="519">
        <v>0</v>
      </c>
      <c r="AE24" s="519">
        <v>0</v>
      </c>
      <c r="AF24" s="519">
        <v>0</v>
      </c>
      <c r="AG24" s="519">
        <v>0</v>
      </c>
      <c r="AH24" s="519">
        <v>0</v>
      </c>
      <c r="AI24" s="519">
        <v>0</v>
      </c>
      <c r="AJ24" s="519">
        <v>3</v>
      </c>
      <c r="AK24" s="519">
        <v>0</v>
      </c>
      <c r="AL24" s="519">
        <v>0</v>
      </c>
      <c r="AM24" s="519">
        <v>0</v>
      </c>
      <c r="AN24" s="519">
        <v>0</v>
      </c>
      <c r="AO24" s="519">
        <v>0</v>
      </c>
      <c r="AP24" s="537">
        <f t="shared" si="1"/>
        <v>965</v>
      </c>
      <c r="AQ24" s="519">
        <v>0</v>
      </c>
      <c r="AR24" s="519">
        <v>0</v>
      </c>
      <c r="AS24" s="519">
        <v>0</v>
      </c>
      <c r="AT24" s="519">
        <v>0</v>
      </c>
      <c r="AU24" s="519">
        <v>13</v>
      </c>
      <c r="AV24" s="519">
        <v>0</v>
      </c>
      <c r="AW24" s="519">
        <v>0</v>
      </c>
      <c r="AX24" s="519">
        <v>0</v>
      </c>
      <c r="AY24" s="519">
        <v>0</v>
      </c>
      <c r="AZ24" s="519">
        <v>0</v>
      </c>
      <c r="BA24" s="519">
        <v>1</v>
      </c>
      <c r="BB24" s="519">
        <v>0</v>
      </c>
      <c r="BC24" s="519">
        <v>0</v>
      </c>
      <c r="BD24" s="519">
        <f t="shared" si="2"/>
        <v>979</v>
      </c>
    </row>
    <row r="25" spans="1:56" s="531" customFormat="1" ht="16.149999999999999" customHeight="1" x14ac:dyDescent="0.2">
      <c r="A25" s="536" t="s">
        <v>113</v>
      </c>
      <c r="B25" s="518" t="s">
        <v>186</v>
      </c>
      <c r="C25" s="519">
        <v>1827</v>
      </c>
      <c r="D25" s="519">
        <v>0</v>
      </c>
      <c r="E25" s="519">
        <v>0</v>
      </c>
      <c r="F25" s="519">
        <v>0</v>
      </c>
      <c r="G25" s="519">
        <v>0</v>
      </c>
      <c r="H25" s="519">
        <v>0</v>
      </c>
      <c r="I25" s="519">
        <v>0</v>
      </c>
      <c r="J25" s="519">
        <v>23</v>
      </c>
      <c r="K25" s="519">
        <v>0</v>
      </c>
      <c r="L25" s="519">
        <v>0</v>
      </c>
      <c r="M25" s="519">
        <v>0</v>
      </c>
      <c r="N25" s="519">
        <v>0</v>
      </c>
      <c r="O25" s="519">
        <v>0</v>
      </c>
      <c r="P25" s="519">
        <v>31</v>
      </c>
      <c r="Q25" s="519">
        <v>0</v>
      </c>
      <c r="R25" s="519">
        <v>0</v>
      </c>
      <c r="S25" s="519">
        <v>0</v>
      </c>
      <c r="T25" s="519">
        <v>0</v>
      </c>
      <c r="U25" s="519">
        <v>0</v>
      </c>
      <c r="V25" s="519">
        <v>0</v>
      </c>
      <c r="W25" s="519">
        <v>2</v>
      </c>
      <c r="X25" s="519">
        <v>0</v>
      </c>
      <c r="Y25" s="519">
        <v>0</v>
      </c>
      <c r="Z25" s="519">
        <v>0</v>
      </c>
      <c r="AA25" s="519">
        <v>0</v>
      </c>
      <c r="AB25" s="519">
        <v>0</v>
      </c>
      <c r="AC25" s="519">
        <v>0</v>
      </c>
      <c r="AD25" s="519">
        <v>0</v>
      </c>
      <c r="AE25" s="519">
        <v>5</v>
      </c>
      <c r="AF25" s="519">
        <v>0</v>
      </c>
      <c r="AG25" s="519">
        <v>1</v>
      </c>
      <c r="AH25" s="519">
        <v>0</v>
      </c>
      <c r="AI25" s="519">
        <v>0</v>
      </c>
      <c r="AJ25" s="519">
        <v>12</v>
      </c>
      <c r="AK25" s="519">
        <v>0</v>
      </c>
      <c r="AL25" s="519">
        <v>0</v>
      </c>
      <c r="AM25" s="519">
        <v>0</v>
      </c>
      <c r="AN25" s="519">
        <v>0</v>
      </c>
      <c r="AO25" s="519">
        <v>0</v>
      </c>
      <c r="AP25" s="537">
        <f t="shared" si="1"/>
        <v>1901</v>
      </c>
      <c r="AQ25" s="519">
        <v>0</v>
      </c>
      <c r="AR25" s="519">
        <v>0</v>
      </c>
      <c r="AS25" s="519">
        <v>0</v>
      </c>
      <c r="AT25" s="519">
        <v>0</v>
      </c>
      <c r="AU25" s="519">
        <v>0</v>
      </c>
      <c r="AV25" s="519">
        <v>0</v>
      </c>
      <c r="AW25" s="519">
        <v>0</v>
      </c>
      <c r="AX25" s="519">
        <v>0</v>
      </c>
      <c r="AY25" s="519">
        <v>0</v>
      </c>
      <c r="AZ25" s="519">
        <v>0</v>
      </c>
      <c r="BA25" s="519">
        <v>0</v>
      </c>
      <c r="BB25" s="519">
        <v>0</v>
      </c>
      <c r="BC25" s="519">
        <v>0</v>
      </c>
      <c r="BD25" s="519">
        <f t="shared" si="2"/>
        <v>1901</v>
      </c>
    </row>
    <row r="26" spans="1:56" s="531" customFormat="1" ht="16.149999999999999" customHeight="1" x14ac:dyDescent="0.2">
      <c r="A26" s="538" t="s">
        <v>187</v>
      </c>
      <c r="B26" s="520" t="s">
        <v>188</v>
      </c>
      <c r="C26" s="521">
        <v>5686</v>
      </c>
      <c r="D26" s="521">
        <v>0</v>
      </c>
      <c r="E26" s="1002">
        <v>0</v>
      </c>
      <c r="F26" s="521">
        <v>0</v>
      </c>
      <c r="G26" s="521">
        <v>0</v>
      </c>
      <c r="H26" s="521">
        <v>0</v>
      </c>
      <c r="I26" s="521">
        <v>0</v>
      </c>
      <c r="J26" s="521">
        <v>14</v>
      </c>
      <c r="K26" s="521">
        <v>0</v>
      </c>
      <c r="L26" s="521">
        <v>0</v>
      </c>
      <c r="M26" s="521">
        <v>0</v>
      </c>
      <c r="N26" s="521">
        <v>0</v>
      </c>
      <c r="O26" s="521">
        <v>0</v>
      </c>
      <c r="P26" s="521">
        <v>0</v>
      </c>
      <c r="Q26" s="521">
        <v>0</v>
      </c>
      <c r="R26" s="521">
        <v>0</v>
      </c>
      <c r="S26" s="521">
        <v>0</v>
      </c>
      <c r="T26" s="521">
        <v>0</v>
      </c>
      <c r="U26" s="521">
        <v>0</v>
      </c>
      <c r="V26" s="521">
        <v>0</v>
      </c>
      <c r="W26" s="521">
        <v>0</v>
      </c>
      <c r="X26" s="521">
        <v>0</v>
      </c>
      <c r="Y26" s="521">
        <v>0</v>
      </c>
      <c r="Z26" s="521">
        <v>0</v>
      </c>
      <c r="AA26" s="521">
        <v>0</v>
      </c>
      <c r="AB26" s="521">
        <v>0</v>
      </c>
      <c r="AC26" s="521">
        <v>0</v>
      </c>
      <c r="AD26" s="521">
        <v>0</v>
      </c>
      <c r="AE26" s="521">
        <v>0</v>
      </c>
      <c r="AF26" s="521">
        <v>0</v>
      </c>
      <c r="AG26" s="521">
        <v>0</v>
      </c>
      <c r="AH26" s="521">
        <v>0</v>
      </c>
      <c r="AI26" s="521">
        <v>0</v>
      </c>
      <c r="AJ26" s="521">
        <v>21</v>
      </c>
      <c r="AK26" s="521">
        <v>0</v>
      </c>
      <c r="AL26" s="521">
        <v>2</v>
      </c>
      <c r="AM26" s="521">
        <v>0</v>
      </c>
      <c r="AN26" s="521">
        <v>0</v>
      </c>
      <c r="AO26" s="521">
        <v>0</v>
      </c>
      <c r="AP26" s="539">
        <f t="shared" si="1"/>
        <v>5723</v>
      </c>
      <c r="AQ26" s="521">
        <v>0</v>
      </c>
      <c r="AR26" s="521">
        <v>0</v>
      </c>
      <c r="AS26" s="521">
        <v>0</v>
      </c>
      <c r="AT26" s="521">
        <v>0</v>
      </c>
      <c r="AU26" s="521">
        <v>1</v>
      </c>
      <c r="AV26" s="521">
        <v>0</v>
      </c>
      <c r="AW26" s="521">
        <v>0</v>
      </c>
      <c r="AX26" s="521">
        <v>0</v>
      </c>
      <c r="AY26" s="521">
        <v>0</v>
      </c>
      <c r="AZ26" s="521">
        <v>0</v>
      </c>
      <c r="BA26" s="521">
        <v>2</v>
      </c>
      <c r="BB26" s="521">
        <v>0</v>
      </c>
      <c r="BC26" s="1002">
        <v>0</v>
      </c>
      <c r="BD26" s="521">
        <f t="shared" si="2"/>
        <v>5726</v>
      </c>
    </row>
    <row r="27" spans="1:56" s="531" customFormat="1" ht="16.149999999999999" customHeight="1" x14ac:dyDescent="0.2">
      <c r="A27" s="534" t="s">
        <v>114</v>
      </c>
      <c r="B27" s="522" t="s">
        <v>189</v>
      </c>
      <c r="C27" s="523">
        <v>2970</v>
      </c>
      <c r="D27" s="523">
        <v>0</v>
      </c>
      <c r="E27" s="1001">
        <v>0</v>
      </c>
      <c r="F27" s="523">
        <v>0</v>
      </c>
      <c r="G27" s="523">
        <v>0</v>
      </c>
      <c r="H27" s="523">
        <v>0</v>
      </c>
      <c r="I27" s="523">
        <v>0</v>
      </c>
      <c r="J27" s="523">
        <v>9</v>
      </c>
      <c r="K27" s="523">
        <v>0</v>
      </c>
      <c r="L27" s="523">
        <v>0</v>
      </c>
      <c r="M27" s="523">
        <v>0</v>
      </c>
      <c r="N27" s="556">
        <v>0</v>
      </c>
      <c r="O27" s="523">
        <v>0</v>
      </c>
      <c r="P27" s="523">
        <v>0</v>
      </c>
      <c r="Q27" s="556">
        <v>0</v>
      </c>
      <c r="R27" s="556">
        <v>0</v>
      </c>
      <c r="S27" s="523">
        <v>1</v>
      </c>
      <c r="T27" s="523">
        <v>0</v>
      </c>
      <c r="U27" s="556">
        <v>0</v>
      </c>
      <c r="V27" s="556">
        <v>0</v>
      </c>
      <c r="W27" s="556">
        <v>0</v>
      </c>
      <c r="X27" s="556">
        <v>0</v>
      </c>
      <c r="Y27" s="556">
        <v>0</v>
      </c>
      <c r="Z27" s="523">
        <v>0</v>
      </c>
      <c r="AA27" s="523">
        <v>2</v>
      </c>
      <c r="AB27" s="523">
        <v>0</v>
      </c>
      <c r="AC27" s="523">
        <v>0</v>
      </c>
      <c r="AD27" s="523">
        <v>0</v>
      </c>
      <c r="AE27" s="523">
        <v>0</v>
      </c>
      <c r="AF27" s="523">
        <v>0</v>
      </c>
      <c r="AG27" s="523">
        <v>0</v>
      </c>
      <c r="AH27" s="523">
        <v>0</v>
      </c>
      <c r="AI27" s="523">
        <v>0</v>
      </c>
      <c r="AJ27" s="523">
        <v>5</v>
      </c>
      <c r="AK27" s="523">
        <v>0</v>
      </c>
      <c r="AL27" s="523">
        <v>0</v>
      </c>
      <c r="AM27" s="556">
        <v>0</v>
      </c>
      <c r="AN27" s="523">
        <v>0</v>
      </c>
      <c r="AO27" s="523">
        <v>0</v>
      </c>
      <c r="AP27" s="535">
        <f t="shared" si="1"/>
        <v>2987</v>
      </c>
      <c r="AQ27" s="523">
        <v>2</v>
      </c>
      <c r="AR27" s="523">
        <v>0</v>
      </c>
      <c r="AS27" s="523">
        <v>0</v>
      </c>
      <c r="AT27" s="523">
        <v>0</v>
      </c>
      <c r="AU27" s="523">
        <v>86</v>
      </c>
      <c r="AV27" s="523">
        <v>0</v>
      </c>
      <c r="AW27" s="523">
        <v>0</v>
      </c>
      <c r="AX27" s="523">
        <v>0</v>
      </c>
      <c r="AY27" s="523">
        <v>0</v>
      </c>
      <c r="AZ27" s="523">
        <v>0</v>
      </c>
      <c r="BA27" s="523">
        <v>1</v>
      </c>
      <c r="BB27" s="523">
        <v>0</v>
      </c>
      <c r="BC27" s="1001">
        <v>0</v>
      </c>
      <c r="BD27" s="523">
        <f t="shared" si="2"/>
        <v>3076</v>
      </c>
    </row>
    <row r="28" spans="1:56" s="531" customFormat="1" ht="16.149999999999999" customHeight="1" x14ac:dyDescent="0.2">
      <c r="A28" s="536" t="s">
        <v>115</v>
      </c>
      <c r="B28" s="518" t="s">
        <v>190</v>
      </c>
      <c r="C28" s="519">
        <v>2906</v>
      </c>
      <c r="D28" s="519">
        <v>0</v>
      </c>
      <c r="E28" s="519">
        <v>0</v>
      </c>
      <c r="F28" s="519">
        <v>0</v>
      </c>
      <c r="G28" s="519">
        <v>0</v>
      </c>
      <c r="H28" s="519">
        <v>0</v>
      </c>
      <c r="I28" s="519">
        <v>0</v>
      </c>
      <c r="J28" s="519">
        <v>12</v>
      </c>
      <c r="K28" s="519">
        <v>0</v>
      </c>
      <c r="L28" s="519">
        <v>0</v>
      </c>
      <c r="M28" s="519">
        <v>0</v>
      </c>
      <c r="N28" s="519">
        <v>0</v>
      </c>
      <c r="O28" s="519">
        <v>0</v>
      </c>
      <c r="P28" s="519">
        <v>0</v>
      </c>
      <c r="Q28" s="519">
        <v>0</v>
      </c>
      <c r="R28" s="519">
        <v>0</v>
      </c>
      <c r="S28" s="519">
        <v>0</v>
      </c>
      <c r="T28" s="519">
        <v>0</v>
      </c>
      <c r="U28" s="519">
        <v>0</v>
      </c>
      <c r="V28" s="519">
        <v>0</v>
      </c>
      <c r="W28" s="519">
        <v>0</v>
      </c>
      <c r="X28" s="519">
        <v>0</v>
      </c>
      <c r="Y28" s="519">
        <v>0</v>
      </c>
      <c r="Z28" s="519">
        <v>0</v>
      </c>
      <c r="AA28" s="519">
        <v>0</v>
      </c>
      <c r="AB28" s="519">
        <v>0</v>
      </c>
      <c r="AC28" s="519">
        <v>0</v>
      </c>
      <c r="AD28" s="519">
        <v>0</v>
      </c>
      <c r="AE28" s="519">
        <v>0</v>
      </c>
      <c r="AF28" s="519">
        <v>0</v>
      </c>
      <c r="AG28" s="519">
        <v>0</v>
      </c>
      <c r="AH28" s="519">
        <v>0</v>
      </c>
      <c r="AI28" s="519">
        <v>0</v>
      </c>
      <c r="AJ28" s="519">
        <v>5</v>
      </c>
      <c r="AK28" s="519">
        <v>0</v>
      </c>
      <c r="AL28" s="519">
        <v>0</v>
      </c>
      <c r="AM28" s="519">
        <v>0</v>
      </c>
      <c r="AN28" s="519">
        <v>0</v>
      </c>
      <c r="AO28" s="519">
        <v>0</v>
      </c>
      <c r="AP28" s="537">
        <f t="shared" si="1"/>
        <v>2923</v>
      </c>
      <c r="AQ28" s="519">
        <v>0</v>
      </c>
      <c r="AR28" s="519">
        <v>0</v>
      </c>
      <c r="AS28" s="519">
        <v>0</v>
      </c>
      <c r="AT28" s="519">
        <v>0</v>
      </c>
      <c r="AU28" s="519">
        <v>0</v>
      </c>
      <c r="AV28" s="519">
        <v>0</v>
      </c>
      <c r="AW28" s="519">
        <v>0</v>
      </c>
      <c r="AX28" s="519">
        <v>0</v>
      </c>
      <c r="AY28" s="519">
        <v>0</v>
      </c>
      <c r="AZ28" s="519">
        <v>0</v>
      </c>
      <c r="BA28" s="519">
        <v>3</v>
      </c>
      <c r="BB28" s="519">
        <v>0</v>
      </c>
      <c r="BC28" s="519">
        <v>0</v>
      </c>
      <c r="BD28" s="519">
        <f t="shared" si="2"/>
        <v>2926</v>
      </c>
    </row>
    <row r="29" spans="1:56" s="531" customFormat="1" ht="16.149999999999999" customHeight="1" x14ac:dyDescent="0.2">
      <c r="A29" s="536" t="s">
        <v>116</v>
      </c>
      <c r="B29" s="518" t="s">
        <v>191</v>
      </c>
      <c r="C29" s="519">
        <v>12581</v>
      </c>
      <c r="D29" s="519">
        <v>0</v>
      </c>
      <c r="E29" s="519">
        <v>0</v>
      </c>
      <c r="F29" s="519">
        <v>0</v>
      </c>
      <c r="G29" s="519">
        <v>0</v>
      </c>
      <c r="H29" s="519">
        <v>0</v>
      </c>
      <c r="I29" s="519">
        <v>1</v>
      </c>
      <c r="J29" s="519">
        <v>31</v>
      </c>
      <c r="K29" s="519">
        <v>0</v>
      </c>
      <c r="L29" s="519">
        <v>0</v>
      </c>
      <c r="M29" s="519">
        <v>0</v>
      </c>
      <c r="N29" s="519">
        <v>0</v>
      </c>
      <c r="O29" s="519">
        <v>1</v>
      </c>
      <c r="P29" s="519">
        <v>1</v>
      </c>
      <c r="Q29" s="519">
        <v>1</v>
      </c>
      <c r="R29" s="519">
        <v>0</v>
      </c>
      <c r="S29" s="519">
        <v>0</v>
      </c>
      <c r="T29" s="519">
        <v>3</v>
      </c>
      <c r="U29" s="519">
        <v>0</v>
      </c>
      <c r="V29" s="519">
        <v>0</v>
      </c>
      <c r="W29" s="519">
        <v>0</v>
      </c>
      <c r="X29" s="519">
        <v>0</v>
      </c>
      <c r="Y29" s="519">
        <v>0</v>
      </c>
      <c r="Z29" s="519">
        <v>0</v>
      </c>
      <c r="AA29" s="519">
        <v>1</v>
      </c>
      <c r="AB29" s="519">
        <v>0</v>
      </c>
      <c r="AC29" s="519">
        <v>0</v>
      </c>
      <c r="AD29" s="519">
        <v>72</v>
      </c>
      <c r="AE29" s="519">
        <v>0</v>
      </c>
      <c r="AF29" s="519">
        <v>2</v>
      </c>
      <c r="AG29" s="519">
        <v>0</v>
      </c>
      <c r="AH29" s="519">
        <v>0</v>
      </c>
      <c r="AI29" s="519">
        <v>0</v>
      </c>
      <c r="AJ29" s="519">
        <v>13</v>
      </c>
      <c r="AK29" s="519">
        <v>0</v>
      </c>
      <c r="AL29" s="519">
        <v>0</v>
      </c>
      <c r="AM29" s="519">
        <v>0</v>
      </c>
      <c r="AN29" s="519">
        <v>0</v>
      </c>
      <c r="AO29" s="519">
        <v>0</v>
      </c>
      <c r="AP29" s="537">
        <f t="shared" si="1"/>
        <v>12707</v>
      </c>
      <c r="AQ29" s="519">
        <v>0</v>
      </c>
      <c r="AR29" s="519">
        <v>81</v>
      </c>
      <c r="AS29" s="519">
        <v>0</v>
      </c>
      <c r="AT29" s="519">
        <v>0</v>
      </c>
      <c r="AU29" s="519">
        <v>0</v>
      </c>
      <c r="AV29" s="519">
        <v>0</v>
      </c>
      <c r="AW29" s="519">
        <v>0</v>
      </c>
      <c r="AX29" s="519">
        <v>0</v>
      </c>
      <c r="AY29" s="519">
        <v>0</v>
      </c>
      <c r="AZ29" s="519">
        <v>0</v>
      </c>
      <c r="BA29" s="519">
        <v>7</v>
      </c>
      <c r="BB29" s="519">
        <v>0</v>
      </c>
      <c r="BC29" s="519">
        <v>0</v>
      </c>
      <c r="BD29" s="519">
        <f t="shared" si="2"/>
        <v>12795</v>
      </c>
    </row>
    <row r="30" spans="1:56" s="531" customFormat="1" ht="16.149999999999999" customHeight="1" x14ac:dyDescent="0.2">
      <c r="A30" s="536" t="s">
        <v>117</v>
      </c>
      <c r="B30" s="518" t="s">
        <v>192</v>
      </c>
      <c r="C30" s="519">
        <v>4494</v>
      </c>
      <c r="D30" s="519">
        <v>0</v>
      </c>
      <c r="E30" s="519">
        <v>0</v>
      </c>
      <c r="F30" s="519">
        <v>0</v>
      </c>
      <c r="G30" s="519">
        <v>0</v>
      </c>
      <c r="H30" s="519">
        <v>2</v>
      </c>
      <c r="I30" s="519">
        <v>0</v>
      </c>
      <c r="J30" s="519">
        <v>9</v>
      </c>
      <c r="K30" s="519">
        <v>0</v>
      </c>
      <c r="L30" s="519">
        <v>0</v>
      </c>
      <c r="M30" s="519">
        <v>0</v>
      </c>
      <c r="N30" s="519">
        <v>0</v>
      </c>
      <c r="O30" s="519">
        <v>0</v>
      </c>
      <c r="P30" s="519">
        <v>1</v>
      </c>
      <c r="Q30" s="519">
        <v>0</v>
      </c>
      <c r="R30" s="519">
        <v>0</v>
      </c>
      <c r="S30" s="519">
        <v>0</v>
      </c>
      <c r="T30" s="519">
        <v>0</v>
      </c>
      <c r="U30" s="519">
        <v>0</v>
      </c>
      <c r="V30" s="519">
        <v>0</v>
      </c>
      <c r="W30" s="519">
        <v>0</v>
      </c>
      <c r="X30" s="519">
        <v>0</v>
      </c>
      <c r="Y30" s="519">
        <v>0</v>
      </c>
      <c r="Z30" s="519">
        <v>184</v>
      </c>
      <c r="AA30" s="519">
        <v>0</v>
      </c>
      <c r="AB30" s="519">
        <v>0</v>
      </c>
      <c r="AC30" s="519">
        <v>0</v>
      </c>
      <c r="AD30" s="519">
        <v>0</v>
      </c>
      <c r="AE30" s="519">
        <v>15</v>
      </c>
      <c r="AF30" s="519">
        <v>0</v>
      </c>
      <c r="AG30" s="519">
        <v>0</v>
      </c>
      <c r="AH30" s="519">
        <v>0</v>
      </c>
      <c r="AI30" s="519">
        <v>0</v>
      </c>
      <c r="AJ30" s="519">
        <v>10</v>
      </c>
      <c r="AK30" s="519">
        <v>0</v>
      </c>
      <c r="AL30" s="519">
        <v>0</v>
      </c>
      <c r="AM30" s="519">
        <v>0</v>
      </c>
      <c r="AN30" s="519">
        <v>0</v>
      </c>
      <c r="AO30" s="519">
        <v>0</v>
      </c>
      <c r="AP30" s="537">
        <f t="shared" si="1"/>
        <v>4715</v>
      </c>
      <c r="AQ30" s="519">
        <v>0</v>
      </c>
      <c r="AR30" s="519">
        <v>0</v>
      </c>
      <c r="AS30" s="519">
        <v>0</v>
      </c>
      <c r="AT30" s="519">
        <v>0</v>
      </c>
      <c r="AU30" s="519">
        <v>0</v>
      </c>
      <c r="AV30" s="519">
        <v>0</v>
      </c>
      <c r="AW30" s="519">
        <v>0</v>
      </c>
      <c r="AX30" s="519">
        <v>0</v>
      </c>
      <c r="AY30" s="519">
        <v>0</v>
      </c>
      <c r="AZ30" s="519">
        <v>0</v>
      </c>
      <c r="BA30" s="519">
        <v>1</v>
      </c>
      <c r="BB30" s="519">
        <v>0</v>
      </c>
      <c r="BC30" s="519">
        <v>1</v>
      </c>
      <c r="BD30" s="519">
        <f t="shared" si="2"/>
        <v>4717</v>
      </c>
    </row>
    <row r="31" spans="1:56" s="531" customFormat="1" ht="16.149999999999999" customHeight="1" x14ac:dyDescent="0.2">
      <c r="A31" s="538" t="s">
        <v>118</v>
      </c>
      <c r="B31" s="520" t="s">
        <v>193</v>
      </c>
      <c r="C31" s="521">
        <v>2210</v>
      </c>
      <c r="D31" s="521">
        <v>0</v>
      </c>
      <c r="E31" s="1002">
        <v>0</v>
      </c>
      <c r="F31" s="521">
        <v>0</v>
      </c>
      <c r="G31" s="521">
        <v>0</v>
      </c>
      <c r="H31" s="521">
        <v>0</v>
      </c>
      <c r="I31" s="521">
        <v>0</v>
      </c>
      <c r="J31" s="521">
        <v>4</v>
      </c>
      <c r="K31" s="521">
        <v>0</v>
      </c>
      <c r="L31" s="521">
        <v>0</v>
      </c>
      <c r="M31" s="521">
        <v>0</v>
      </c>
      <c r="N31" s="521">
        <v>0</v>
      </c>
      <c r="O31" s="521">
        <v>0</v>
      </c>
      <c r="P31" s="521">
        <v>0</v>
      </c>
      <c r="Q31" s="521">
        <v>0</v>
      </c>
      <c r="R31" s="521">
        <v>0</v>
      </c>
      <c r="S31" s="521">
        <v>0</v>
      </c>
      <c r="T31" s="521">
        <v>0</v>
      </c>
      <c r="U31" s="521">
        <v>15</v>
      </c>
      <c r="V31" s="521">
        <v>0</v>
      </c>
      <c r="W31" s="521">
        <v>0</v>
      </c>
      <c r="X31" s="521">
        <v>0</v>
      </c>
      <c r="Y31" s="521">
        <v>0</v>
      </c>
      <c r="Z31" s="521">
        <v>0</v>
      </c>
      <c r="AA31" s="521">
        <v>0</v>
      </c>
      <c r="AB31" s="521">
        <v>0</v>
      </c>
      <c r="AC31" s="521">
        <v>0</v>
      </c>
      <c r="AD31" s="521">
        <v>0</v>
      </c>
      <c r="AE31" s="521">
        <v>0</v>
      </c>
      <c r="AF31" s="521">
        <v>0</v>
      </c>
      <c r="AG31" s="521">
        <v>0</v>
      </c>
      <c r="AH31" s="521">
        <v>0</v>
      </c>
      <c r="AI31" s="521">
        <v>0</v>
      </c>
      <c r="AJ31" s="521">
        <v>9</v>
      </c>
      <c r="AK31" s="521">
        <v>0</v>
      </c>
      <c r="AL31" s="521">
        <v>0</v>
      </c>
      <c r="AM31" s="521">
        <v>0</v>
      </c>
      <c r="AN31" s="521">
        <v>0</v>
      </c>
      <c r="AO31" s="521">
        <v>0</v>
      </c>
      <c r="AP31" s="539">
        <f t="shared" si="1"/>
        <v>2238</v>
      </c>
      <c r="AQ31" s="521">
        <v>0</v>
      </c>
      <c r="AR31" s="521">
        <v>0</v>
      </c>
      <c r="AS31" s="521">
        <v>0</v>
      </c>
      <c r="AT31" s="521">
        <v>0</v>
      </c>
      <c r="AU31" s="521">
        <v>0</v>
      </c>
      <c r="AV31" s="521">
        <v>0</v>
      </c>
      <c r="AW31" s="521">
        <v>0</v>
      </c>
      <c r="AX31" s="521">
        <v>0</v>
      </c>
      <c r="AY31" s="521">
        <v>0</v>
      </c>
      <c r="AZ31" s="521">
        <v>0</v>
      </c>
      <c r="BA31" s="521">
        <v>3</v>
      </c>
      <c r="BB31" s="521">
        <v>0</v>
      </c>
      <c r="BC31" s="1002">
        <v>0</v>
      </c>
      <c r="BD31" s="521">
        <f t="shared" si="2"/>
        <v>2241</v>
      </c>
    </row>
    <row r="32" spans="1:56" s="531" customFormat="1" ht="16.149999999999999" customHeight="1" x14ac:dyDescent="0.2">
      <c r="A32" s="534" t="s">
        <v>119</v>
      </c>
      <c r="B32" s="522" t="s">
        <v>194</v>
      </c>
      <c r="C32" s="523">
        <v>47235</v>
      </c>
      <c r="D32" s="523">
        <v>0</v>
      </c>
      <c r="E32" s="1001">
        <v>0</v>
      </c>
      <c r="F32" s="523">
        <v>0</v>
      </c>
      <c r="G32" s="523">
        <v>0</v>
      </c>
      <c r="H32" s="523">
        <v>0</v>
      </c>
      <c r="I32" s="523">
        <v>60</v>
      </c>
      <c r="J32" s="523">
        <v>162</v>
      </c>
      <c r="K32" s="523">
        <v>0</v>
      </c>
      <c r="L32" s="523">
        <v>195</v>
      </c>
      <c r="M32" s="523">
        <v>476</v>
      </c>
      <c r="N32" s="556">
        <v>5</v>
      </c>
      <c r="O32" s="523">
        <v>197</v>
      </c>
      <c r="P32" s="523">
        <v>0</v>
      </c>
      <c r="Q32" s="556">
        <v>0</v>
      </c>
      <c r="R32" s="556">
        <v>0</v>
      </c>
      <c r="S32" s="523">
        <v>0</v>
      </c>
      <c r="T32" s="523">
        <v>0</v>
      </c>
      <c r="U32" s="556">
        <v>0</v>
      </c>
      <c r="V32" s="556">
        <v>0</v>
      </c>
      <c r="W32" s="556">
        <v>0</v>
      </c>
      <c r="X32" s="556">
        <v>324</v>
      </c>
      <c r="Y32" s="556">
        <v>0</v>
      </c>
      <c r="Z32" s="523">
        <v>0</v>
      </c>
      <c r="AA32" s="523">
        <v>0</v>
      </c>
      <c r="AB32" s="523">
        <v>0</v>
      </c>
      <c r="AC32" s="523">
        <v>0</v>
      </c>
      <c r="AD32" s="523">
        <v>0</v>
      </c>
      <c r="AE32" s="523">
        <v>0</v>
      </c>
      <c r="AF32" s="523">
        <v>0</v>
      </c>
      <c r="AG32" s="523">
        <v>0</v>
      </c>
      <c r="AH32" s="523">
        <v>0</v>
      </c>
      <c r="AI32" s="523">
        <v>0</v>
      </c>
      <c r="AJ32" s="523">
        <v>191</v>
      </c>
      <c r="AK32" s="523">
        <v>0</v>
      </c>
      <c r="AL32" s="523">
        <v>0</v>
      </c>
      <c r="AM32" s="556">
        <v>0</v>
      </c>
      <c r="AN32" s="523">
        <v>0</v>
      </c>
      <c r="AO32" s="523">
        <v>0</v>
      </c>
      <c r="AP32" s="535">
        <f t="shared" si="1"/>
        <v>48845</v>
      </c>
      <c r="AQ32" s="523">
        <v>0</v>
      </c>
      <c r="AR32" s="523">
        <v>0</v>
      </c>
      <c r="AS32" s="523">
        <v>638</v>
      </c>
      <c r="AT32" s="523">
        <v>0</v>
      </c>
      <c r="AU32" s="523">
        <v>1</v>
      </c>
      <c r="AV32" s="523">
        <v>219</v>
      </c>
      <c r="AW32" s="523">
        <v>0</v>
      </c>
      <c r="AX32" s="523">
        <v>0</v>
      </c>
      <c r="AY32" s="523">
        <v>0</v>
      </c>
      <c r="AZ32" s="523">
        <v>0</v>
      </c>
      <c r="BA32" s="523">
        <v>8</v>
      </c>
      <c r="BB32" s="523">
        <v>58</v>
      </c>
      <c r="BC32" s="1001">
        <v>3</v>
      </c>
      <c r="BD32" s="523">
        <f t="shared" si="2"/>
        <v>49772</v>
      </c>
    </row>
    <row r="33" spans="1:56" s="531" customFormat="1" ht="16.149999999999999" customHeight="1" x14ac:dyDescent="0.2">
      <c r="A33" s="536" t="s">
        <v>195</v>
      </c>
      <c r="B33" s="518" t="s">
        <v>196</v>
      </c>
      <c r="C33" s="519">
        <v>5643</v>
      </c>
      <c r="D33" s="519">
        <v>0</v>
      </c>
      <c r="E33" s="519">
        <v>0</v>
      </c>
      <c r="F33" s="519">
        <v>0</v>
      </c>
      <c r="G33" s="519">
        <v>0</v>
      </c>
      <c r="H33" s="519">
        <v>0</v>
      </c>
      <c r="I33" s="519">
        <v>0</v>
      </c>
      <c r="J33" s="519">
        <v>7</v>
      </c>
      <c r="K33" s="519">
        <v>3</v>
      </c>
      <c r="L33" s="519">
        <v>0</v>
      </c>
      <c r="M33" s="519">
        <v>0</v>
      </c>
      <c r="N33" s="519">
        <v>0</v>
      </c>
      <c r="O33" s="519">
        <v>0</v>
      </c>
      <c r="P33" s="519">
        <v>0</v>
      </c>
      <c r="Q33" s="519">
        <v>0</v>
      </c>
      <c r="R33" s="519">
        <v>0</v>
      </c>
      <c r="S33" s="519">
        <v>0</v>
      </c>
      <c r="T33" s="519">
        <v>0</v>
      </c>
      <c r="U33" s="519">
        <v>0</v>
      </c>
      <c r="V33" s="519">
        <v>0</v>
      </c>
      <c r="W33" s="519">
        <v>0</v>
      </c>
      <c r="X33" s="519">
        <v>0</v>
      </c>
      <c r="Y33" s="519">
        <v>0</v>
      </c>
      <c r="Z33" s="519">
        <v>0</v>
      </c>
      <c r="AA33" s="519">
        <v>0</v>
      </c>
      <c r="AB33" s="519">
        <v>1</v>
      </c>
      <c r="AC33" s="519">
        <v>0</v>
      </c>
      <c r="AD33" s="519">
        <v>0</v>
      </c>
      <c r="AE33" s="519">
        <v>0</v>
      </c>
      <c r="AF33" s="519">
        <v>0</v>
      </c>
      <c r="AG33" s="519">
        <v>0</v>
      </c>
      <c r="AH33" s="519">
        <v>0</v>
      </c>
      <c r="AI33" s="519">
        <v>0</v>
      </c>
      <c r="AJ33" s="519">
        <v>13</v>
      </c>
      <c r="AK33" s="519">
        <v>0</v>
      </c>
      <c r="AL33" s="519">
        <v>0</v>
      </c>
      <c r="AM33" s="519">
        <v>0</v>
      </c>
      <c r="AN33" s="519">
        <v>0</v>
      </c>
      <c r="AO33" s="519">
        <v>0</v>
      </c>
      <c r="AP33" s="537">
        <f t="shared" si="1"/>
        <v>5667</v>
      </c>
      <c r="AQ33" s="519">
        <v>0</v>
      </c>
      <c r="AR33" s="519">
        <v>0</v>
      </c>
      <c r="AS33" s="519">
        <v>0</v>
      </c>
      <c r="AT33" s="519">
        <v>0</v>
      </c>
      <c r="AU33" s="519">
        <v>0</v>
      </c>
      <c r="AV33" s="519">
        <v>0</v>
      </c>
      <c r="AW33" s="519">
        <v>0</v>
      </c>
      <c r="AX33" s="519">
        <v>0</v>
      </c>
      <c r="AY33" s="519">
        <v>0</v>
      </c>
      <c r="AZ33" s="519">
        <v>0</v>
      </c>
      <c r="BA33" s="519">
        <v>4</v>
      </c>
      <c r="BB33" s="519">
        <v>0</v>
      </c>
      <c r="BC33" s="519">
        <v>0</v>
      </c>
      <c r="BD33" s="519">
        <f t="shared" si="2"/>
        <v>5671</v>
      </c>
    </row>
    <row r="34" spans="1:56" s="531" customFormat="1" ht="16.149999999999999" customHeight="1" x14ac:dyDescent="0.2">
      <c r="A34" s="536" t="s">
        <v>120</v>
      </c>
      <c r="B34" s="518" t="s">
        <v>197</v>
      </c>
      <c r="C34" s="519">
        <v>29930</v>
      </c>
      <c r="D34" s="519">
        <v>0</v>
      </c>
      <c r="E34" s="519">
        <v>0</v>
      </c>
      <c r="F34" s="519">
        <v>0</v>
      </c>
      <c r="G34" s="519">
        <v>1</v>
      </c>
      <c r="H34" s="519">
        <v>0</v>
      </c>
      <c r="I34" s="519">
        <v>0</v>
      </c>
      <c r="J34" s="519">
        <v>111</v>
      </c>
      <c r="K34" s="519">
        <v>0</v>
      </c>
      <c r="L34" s="519">
        <v>0</v>
      </c>
      <c r="M34" s="519">
        <v>0</v>
      </c>
      <c r="N34" s="519">
        <v>0</v>
      </c>
      <c r="O34" s="519">
        <v>0</v>
      </c>
      <c r="P34" s="519">
        <v>0</v>
      </c>
      <c r="Q34" s="519">
        <v>46</v>
      </c>
      <c r="R34" s="519">
        <v>0</v>
      </c>
      <c r="S34" s="519">
        <v>0</v>
      </c>
      <c r="T34" s="519">
        <v>404</v>
      </c>
      <c r="U34" s="519">
        <v>0</v>
      </c>
      <c r="V34" s="519">
        <v>0</v>
      </c>
      <c r="W34" s="519">
        <v>0</v>
      </c>
      <c r="X34" s="519">
        <v>0</v>
      </c>
      <c r="Y34" s="519">
        <v>0</v>
      </c>
      <c r="Z34" s="519">
        <v>0</v>
      </c>
      <c r="AA34" s="519">
        <v>0</v>
      </c>
      <c r="AB34" s="519">
        <v>0</v>
      </c>
      <c r="AC34" s="519">
        <v>0</v>
      </c>
      <c r="AD34" s="519">
        <v>744</v>
      </c>
      <c r="AE34" s="519">
        <v>0</v>
      </c>
      <c r="AF34" s="519">
        <v>647</v>
      </c>
      <c r="AG34" s="519">
        <v>0</v>
      </c>
      <c r="AH34" s="519">
        <v>0</v>
      </c>
      <c r="AI34" s="519">
        <v>0</v>
      </c>
      <c r="AJ34" s="519">
        <v>73</v>
      </c>
      <c r="AK34" s="519">
        <v>1</v>
      </c>
      <c r="AL34" s="519">
        <v>2</v>
      </c>
      <c r="AM34" s="519">
        <v>0</v>
      </c>
      <c r="AN34" s="519">
        <v>0</v>
      </c>
      <c r="AO34" s="519">
        <v>0</v>
      </c>
      <c r="AP34" s="537">
        <f t="shared" si="1"/>
        <v>31959</v>
      </c>
      <c r="AQ34" s="519">
        <v>0</v>
      </c>
      <c r="AR34" s="519">
        <v>2</v>
      </c>
      <c r="AS34" s="519">
        <v>0</v>
      </c>
      <c r="AT34" s="519">
        <v>1</v>
      </c>
      <c r="AU34" s="519">
        <v>0</v>
      </c>
      <c r="AV34" s="519">
        <v>0</v>
      </c>
      <c r="AW34" s="519">
        <v>0</v>
      </c>
      <c r="AX34" s="519">
        <v>0</v>
      </c>
      <c r="AY34" s="519">
        <v>0</v>
      </c>
      <c r="AZ34" s="519">
        <v>0</v>
      </c>
      <c r="BA34" s="519">
        <v>11</v>
      </c>
      <c r="BB34" s="519">
        <v>0</v>
      </c>
      <c r="BC34" s="519">
        <v>0</v>
      </c>
      <c r="BD34" s="519">
        <f t="shared" si="2"/>
        <v>31973</v>
      </c>
    </row>
    <row r="35" spans="1:56" s="531" customFormat="1" ht="16.149999999999999" customHeight="1" x14ac:dyDescent="0.2">
      <c r="A35" s="536" t="s">
        <v>121</v>
      </c>
      <c r="B35" s="518" t="s">
        <v>198</v>
      </c>
      <c r="C35" s="519">
        <v>13921</v>
      </c>
      <c r="D35" s="519">
        <v>0</v>
      </c>
      <c r="E35" s="519">
        <v>0</v>
      </c>
      <c r="F35" s="519">
        <v>0</v>
      </c>
      <c r="G35" s="519">
        <v>0</v>
      </c>
      <c r="H35" s="519">
        <v>0</v>
      </c>
      <c r="I35" s="519">
        <v>0</v>
      </c>
      <c r="J35" s="519">
        <v>83</v>
      </c>
      <c r="K35" s="519">
        <v>0</v>
      </c>
      <c r="L35" s="519">
        <v>0</v>
      </c>
      <c r="M35" s="519">
        <v>0</v>
      </c>
      <c r="N35" s="519">
        <v>0</v>
      </c>
      <c r="O35" s="519">
        <v>0</v>
      </c>
      <c r="P35" s="519">
        <v>0</v>
      </c>
      <c r="Q35" s="519">
        <v>0</v>
      </c>
      <c r="R35" s="519">
        <v>0</v>
      </c>
      <c r="S35" s="519">
        <v>0</v>
      </c>
      <c r="T35" s="519">
        <v>0</v>
      </c>
      <c r="U35" s="519">
        <v>0</v>
      </c>
      <c r="V35" s="519">
        <v>0</v>
      </c>
      <c r="W35" s="519">
        <v>0</v>
      </c>
      <c r="X35" s="519">
        <v>0</v>
      </c>
      <c r="Y35" s="519">
        <v>1</v>
      </c>
      <c r="Z35" s="519">
        <v>0</v>
      </c>
      <c r="AA35" s="519">
        <v>0</v>
      </c>
      <c r="AB35" s="519">
        <v>0</v>
      </c>
      <c r="AC35" s="519">
        <v>1</v>
      </c>
      <c r="AD35" s="519">
        <v>0</v>
      </c>
      <c r="AE35" s="519">
        <v>0</v>
      </c>
      <c r="AF35" s="519">
        <v>0</v>
      </c>
      <c r="AG35" s="519">
        <v>0</v>
      </c>
      <c r="AH35" s="519">
        <v>0</v>
      </c>
      <c r="AI35" s="519">
        <v>0</v>
      </c>
      <c r="AJ35" s="519">
        <v>36</v>
      </c>
      <c r="AK35" s="519">
        <v>0</v>
      </c>
      <c r="AL35" s="519">
        <v>0</v>
      </c>
      <c r="AM35" s="519">
        <v>0</v>
      </c>
      <c r="AN35" s="519">
        <v>0</v>
      </c>
      <c r="AO35" s="519">
        <v>0</v>
      </c>
      <c r="AP35" s="537">
        <f t="shared" si="1"/>
        <v>14042</v>
      </c>
      <c r="AQ35" s="519">
        <v>0</v>
      </c>
      <c r="AR35" s="519">
        <v>0</v>
      </c>
      <c r="AS35" s="519">
        <v>0</v>
      </c>
      <c r="AT35" s="519">
        <v>0</v>
      </c>
      <c r="AU35" s="519">
        <v>0</v>
      </c>
      <c r="AV35" s="519">
        <v>0</v>
      </c>
      <c r="AW35" s="519">
        <v>60</v>
      </c>
      <c r="AX35" s="519">
        <v>0</v>
      </c>
      <c r="AY35" s="519">
        <v>0</v>
      </c>
      <c r="AZ35" s="519">
        <v>0</v>
      </c>
      <c r="BA35" s="519">
        <v>9</v>
      </c>
      <c r="BB35" s="519">
        <v>0</v>
      </c>
      <c r="BC35" s="519">
        <v>0</v>
      </c>
      <c r="BD35" s="519">
        <f t="shared" si="2"/>
        <v>14111</v>
      </c>
    </row>
    <row r="36" spans="1:56" s="531" customFormat="1" ht="16.149999999999999" customHeight="1" x14ac:dyDescent="0.2">
      <c r="A36" s="538" t="s">
        <v>199</v>
      </c>
      <c r="B36" s="520" t="s">
        <v>200</v>
      </c>
      <c r="C36" s="521">
        <v>2493</v>
      </c>
      <c r="D36" s="521">
        <v>0</v>
      </c>
      <c r="E36" s="1002">
        <v>0</v>
      </c>
      <c r="F36" s="521">
        <v>0</v>
      </c>
      <c r="G36" s="521">
        <v>0</v>
      </c>
      <c r="H36" s="521">
        <v>0</v>
      </c>
      <c r="I36" s="521">
        <v>0</v>
      </c>
      <c r="J36" s="521">
        <v>8</v>
      </c>
      <c r="K36" s="521">
        <v>0</v>
      </c>
      <c r="L36" s="521">
        <v>0</v>
      </c>
      <c r="M36" s="521">
        <v>0</v>
      </c>
      <c r="N36" s="521">
        <v>0</v>
      </c>
      <c r="O36" s="521">
        <v>0</v>
      </c>
      <c r="P36" s="521">
        <v>0</v>
      </c>
      <c r="Q36" s="521">
        <v>0</v>
      </c>
      <c r="R36" s="521">
        <v>0</v>
      </c>
      <c r="S36" s="521">
        <v>0</v>
      </c>
      <c r="T36" s="521">
        <v>0</v>
      </c>
      <c r="U36" s="521">
        <v>0</v>
      </c>
      <c r="V36" s="521">
        <v>0</v>
      </c>
      <c r="W36" s="521">
        <v>0</v>
      </c>
      <c r="X36" s="521">
        <v>0</v>
      </c>
      <c r="Y36" s="521">
        <v>0</v>
      </c>
      <c r="Z36" s="521">
        <v>0</v>
      </c>
      <c r="AA36" s="521">
        <v>0</v>
      </c>
      <c r="AB36" s="521">
        <v>0</v>
      </c>
      <c r="AC36" s="521">
        <v>0</v>
      </c>
      <c r="AD36" s="521">
        <v>0</v>
      </c>
      <c r="AE36" s="521">
        <v>0</v>
      </c>
      <c r="AF36" s="521">
        <v>0</v>
      </c>
      <c r="AG36" s="521">
        <v>0</v>
      </c>
      <c r="AH36" s="521">
        <v>0</v>
      </c>
      <c r="AI36" s="521">
        <v>0</v>
      </c>
      <c r="AJ36" s="521">
        <v>2</v>
      </c>
      <c r="AK36" s="521">
        <v>0</v>
      </c>
      <c r="AL36" s="521">
        <v>0</v>
      </c>
      <c r="AM36" s="521">
        <v>0</v>
      </c>
      <c r="AN36" s="521">
        <v>0</v>
      </c>
      <c r="AO36" s="521">
        <v>0</v>
      </c>
      <c r="AP36" s="539">
        <f t="shared" si="1"/>
        <v>2503</v>
      </c>
      <c r="AQ36" s="521">
        <v>0</v>
      </c>
      <c r="AR36" s="521">
        <v>0</v>
      </c>
      <c r="AS36" s="521">
        <v>0</v>
      </c>
      <c r="AT36" s="521">
        <v>0</v>
      </c>
      <c r="AU36" s="521">
        <v>0</v>
      </c>
      <c r="AV36" s="521">
        <v>0</v>
      </c>
      <c r="AW36" s="521">
        <v>0</v>
      </c>
      <c r="AX36" s="521">
        <v>0</v>
      </c>
      <c r="AY36" s="521">
        <v>0</v>
      </c>
      <c r="AZ36" s="521">
        <v>0</v>
      </c>
      <c r="BA36" s="521">
        <v>0</v>
      </c>
      <c r="BB36" s="521">
        <v>0</v>
      </c>
      <c r="BC36" s="1002">
        <v>0</v>
      </c>
      <c r="BD36" s="521">
        <f t="shared" si="2"/>
        <v>2503</v>
      </c>
    </row>
    <row r="37" spans="1:56" s="531" customFormat="1" ht="16.149999999999999" customHeight="1" x14ac:dyDescent="0.2">
      <c r="A37" s="534" t="s">
        <v>122</v>
      </c>
      <c r="B37" s="522" t="s">
        <v>201</v>
      </c>
      <c r="C37" s="523">
        <v>5882</v>
      </c>
      <c r="D37" s="523">
        <v>0</v>
      </c>
      <c r="E37" s="1001">
        <v>0</v>
      </c>
      <c r="F37" s="523">
        <v>0</v>
      </c>
      <c r="G37" s="523">
        <v>42</v>
      </c>
      <c r="H37" s="523">
        <v>0</v>
      </c>
      <c r="I37" s="523">
        <v>0</v>
      </c>
      <c r="J37" s="523">
        <v>10</v>
      </c>
      <c r="K37" s="523">
        <v>0</v>
      </c>
      <c r="L37" s="523">
        <v>0</v>
      </c>
      <c r="M37" s="523">
        <v>0</v>
      </c>
      <c r="N37" s="556">
        <v>0</v>
      </c>
      <c r="O37" s="523">
        <v>0</v>
      </c>
      <c r="P37" s="523">
        <v>0</v>
      </c>
      <c r="Q37" s="556">
        <v>0</v>
      </c>
      <c r="R37" s="556">
        <v>0</v>
      </c>
      <c r="S37" s="523">
        <v>0</v>
      </c>
      <c r="T37" s="523">
        <v>0</v>
      </c>
      <c r="U37" s="556">
        <v>268</v>
      </c>
      <c r="V37" s="556">
        <v>0</v>
      </c>
      <c r="W37" s="556">
        <v>0</v>
      </c>
      <c r="X37" s="556">
        <v>0</v>
      </c>
      <c r="Y37" s="556">
        <v>0</v>
      </c>
      <c r="Z37" s="523">
        <v>0</v>
      </c>
      <c r="AA37" s="523">
        <v>0</v>
      </c>
      <c r="AB37" s="523">
        <v>0</v>
      </c>
      <c r="AC37" s="523">
        <v>2</v>
      </c>
      <c r="AD37" s="523">
        <v>0</v>
      </c>
      <c r="AE37" s="523">
        <v>0</v>
      </c>
      <c r="AF37" s="523">
        <v>0</v>
      </c>
      <c r="AG37" s="523">
        <v>0</v>
      </c>
      <c r="AH37" s="523">
        <v>0</v>
      </c>
      <c r="AI37" s="523">
        <v>0</v>
      </c>
      <c r="AJ37" s="523">
        <v>9</v>
      </c>
      <c r="AK37" s="523">
        <v>0</v>
      </c>
      <c r="AL37" s="523">
        <v>0</v>
      </c>
      <c r="AM37" s="556">
        <v>0</v>
      </c>
      <c r="AN37" s="523">
        <v>0</v>
      </c>
      <c r="AO37" s="523">
        <v>0</v>
      </c>
      <c r="AP37" s="535">
        <f t="shared" si="1"/>
        <v>6213</v>
      </c>
      <c r="AQ37" s="523">
        <v>2</v>
      </c>
      <c r="AR37" s="523">
        <v>0</v>
      </c>
      <c r="AS37" s="523">
        <v>0</v>
      </c>
      <c r="AT37" s="523">
        <v>0</v>
      </c>
      <c r="AU37" s="523">
        <v>0</v>
      </c>
      <c r="AV37" s="523">
        <v>0</v>
      </c>
      <c r="AW37" s="523">
        <v>0</v>
      </c>
      <c r="AX37" s="523">
        <v>0</v>
      </c>
      <c r="AY37" s="523">
        <v>0</v>
      </c>
      <c r="AZ37" s="523">
        <v>0</v>
      </c>
      <c r="BA37" s="523">
        <v>3</v>
      </c>
      <c r="BB37" s="523">
        <v>0</v>
      </c>
      <c r="BC37" s="1001">
        <v>0</v>
      </c>
      <c r="BD37" s="523">
        <f t="shared" si="2"/>
        <v>6218</v>
      </c>
    </row>
    <row r="38" spans="1:56" s="531" customFormat="1" ht="16.149999999999999" customHeight="1" x14ac:dyDescent="0.2">
      <c r="A38" s="536" t="s">
        <v>123</v>
      </c>
      <c r="B38" s="518" t="s">
        <v>202</v>
      </c>
      <c r="C38" s="519">
        <v>24929</v>
      </c>
      <c r="D38" s="519">
        <v>0</v>
      </c>
      <c r="E38" s="519">
        <v>0</v>
      </c>
      <c r="F38" s="519">
        <v>0</v>
      </c>
      <c r="G38" s="519">
        <v>0</v>
      </c>
      <c r="H38" s="519">
        <v>4</v>
      </c>
      <c r="I38" s="519">
        <v>0</v>
      </c>
      <c r="J38" s="519">
        <v>184</v>
      </c>
      <c r="K38" s="519">
        <v>0</v>
      </c>
      <c r="L38" s="519">
        <v>0</v>
      </c>
      <c r="M38" s="519">
        <v>0</v>
      </c>
      <c r="N38" s="519">
        <v>0</v>
      </c>
      <c r="O38" s="519">
        <v>0</v>
      </c>
      <c r="P38" s="519">
        <v>4</v>
      </c>
      <c r="Q38" s="519">
        <v>0</v>
      </c>
      <c r="R38" s="519">
        <v>0</v>
      </c>
      <c r="S38" s="519">
        <v>0</v>
      </c>
      <c r="T38" s="519">
        <v>0</v>
      </c>
      <c r="U38" s="519">
        <v>0</v>
      </c>
      <c r="V38" s="519">
        <v>0</v>
      </c>
      <c r="W38" s="519">
        <v>0</v>
      </c>
      <c r="X38" s="519">
        <v>0</v>
      </c>
      <c r="Y38" s="519">
        <v>0</v>
      </c>
      <c r="Z38" s="519">
        <v>0</v>
      </c>
      <c r="AA38" s="519">
        <v>0</v>
      </c>
      <c r="AB38" s="519">
        <v>0</v>
      </c>
      <c r="AC38" s="519">
        <v>0</v>
      </c>
      <c r="AD38" s="519">
        <v>0</v>
      </c>
      <c r="AE38" s="519">
        <v>15</v>
      </c>
      <c r="AF38" s="519">
        <v>0</v>
      </c>
      <c r="AG38" s="519">
        <v>0</v>
      </c>
      <c r="AH38" s="519">
        <v>0</v>
      </c>
      <c r="AI38" s="519">
        <v>1</v>
      </c>
      <c r="AJ38" s="519">
        <v>82</v>
      </c>
      <c r="AK38" s="519">
        <v>0</v>
      </c>
      <c r="AL38" s="519">
        <v>0</v>
      </c>
      <c r="AM38" s="519">
        <v>0</v>
      </c>
      <c r="AN38" s="519">
        <v>7</v>
      </c>
      <c r="AO38" s="519">
        <v>3</v>
      </c>
      <c r="AP38" s="537">
        <f t="shared" si="1"/>
        <v>25229</v>
      </c>
      <c r="AQ38" s="519">
        <v>0</v>
      </c>
      <c r="AR38" s="519">
        <v>0</v>
      </c>
      <c r="AS38" s="519">
        <v>0</v>
      </c>
      <c r="AT38" s="519">
        <v>0</v>
      </c>
      <c r="AU38" s="519">
        <v>0</v>
      </c>
      <c r="AV38" s="519">
        <v>0</v>
      </c>
      <c r="AW38" s="519">
        <v>0</v>
      </c>
      <c r="AX38" s="519">
        <v>0</v>
      </c>
      <c r="AY38" s="519">
        <v>0</v>
      </c>
      <c r="AZ38" s="519">
        <v>0</v>
      </c>
      <c r="BA38" s="519">
        <v>22</v>
      </c>
      <c r="BB38" s="519">
        <v>0</v>
      </c>
      <c r="BC38" s="519">
        <v>1</v>
      </c>
      <c r="BD38" s="519">
        <f t="shared" si="2"/>
        <v>25252</v>
      </c>
    </row>
    <row r="39" spans="1:56" s="531" customFormat="1" ht="16.149999999999999" customHeight="1" x14ac:dyDescent="0.2">
      <c r="A39" s="536" t="s">
        <v>203</v>
      </c>
      <c r="B39" s="518" t="s">
        <v>204</v>
      </c>
      <c r="C39" s="519">
        <v>1208</v>
      </c>
      <c r="D39" s="519">
        <v>0</v>
      </c>
      <c r="E39" s="519">
        <v>0</v>
      </c>
      <c r="F39" s="519">
        <v>0</v>
      </c>
      <c r="G39" s="519">
        <v>0</v>
      </c>
      <c r="H39" s="519">
        <v>0</v>
      </c>
      <c r="I39" s="519">
        <v>0</v>
      </c>
      <c r="J39" s="519">
        <v>1</v>
      </c>
      <c r="K39" s="519">
        <v>0</v>
      </c>
      <c r="L39" s="519">
        <v>0</v>
      </c>
      <c r="M39" s="519">
        <v>0</v>
      </c>
      <c r="N39" s="519">
        <v>0</v>
      </c>
      <c r="O39" s="519">
        <v>0</v>
      </c>
      <c r="P39" s="519">
        <v>0</v>
      </c>
      <c r="Q39" s="519">
        <v>0</v>
      </c>
      <c r="R39" s="519">
        <v>0</v>
      </c>
      <c r="S39" s="519">
        <v>395</v>
      </c>
      <c r="T39" s="519">
        <v>0</v>
      </c>
      <c r="U39" s="519">
        <v>0</v>
      </c>
      <c r="V39" s="519">
        <v>0</v>
      </c>
      <c r="W39" s="519">
        <v>0</v>
      </c>
      <c r="X39" s="519">
        <v>0</v>
      </c>
      <c r="Y39" s="519">
        <v>0</v>
      </c>
      <c r="Z39" s="519">
        <v>0</v>
      </c>
      <c r="AA39" s="519">
        <v>0</v>
      </c>
      <c r="AB39" s="519">
        <v>0</v>
      </c>
      <c r="AC39" s="519">
        <v>0</v>
      </c>
      <c r="AD39" s="519">
        <v>0</v>
      </c>
      <c r="AE39" s="519">
        <v>0</v>
      </c>
      <c r="AF39" s="519">
        <v>0</v>
      </c>
      <c r="AG39" s="519">
        <v>0</v>
      </c>
      <c r="AH39" s="519">
        <v>0</v>
      </c>
      <c r="AI39" s="519">
        <v>0</v>
      </c>
      <c r="AJ39" s="519">
        <v>2</v>
      </c>
      <c r="AK39" s="519">
        <v>0</v>
      </c>
      <c r="AL39" s="519">
        <v>0</v>
      </c>
      <c r="AM39" s="519">
        <v>0</v>
      </c>
      <c r="AN39" s="519">
        <v>0</v>
      </c>
      <c r="AO39" s="519">
        <v>0</v>
      </c>
      <c r="AP39" s="537">
        <f t="shared" ref="AP39:AP70" si="3">SUM(C39:AO39)</f>
        <v>1606</v>
      </c>
      <c r="AQ39" s="519">
        <v>0</v>
      </c>
      <c r="AR39" s="519">
        <v>0</v>
      </c>
      <c r="AS39" s="519">
        <v>0</v>
      </c>
      <c r="AT39" s="519">
        <v>0</v>
      </c>
      <c r="AU39" s="519">
        <v>260</v>
      </c>
      <c r="AV39" s="519">
        <v>0</v>
      </c>
      <c r="AW39" s="519">
        <v>0</v>
      </c>
      <c r="AX39" s="519">
        <v>0</v>
      </c>
      <c r="AY39" s="519">
        <v>0</v>
      </c>
      <c r="AZ39" s="519">
        <v>0</v>
      </c>
      <c r="BA39" s="519">
        <v>0</v>
      </c>
      <c r="BB39" s="519">
        <v>0</v>
      </c>
      <c r="BC39" s="519">
        <v>0</v>
      </c>
      <c r="BD39" s="519">
        <f t="shared" si="2"/>
        <v>1866</v>
      </c>
    </row>
    <row r="40" spans="1:56" s="531" customFormat="1" ht="16.149999999999999" customHeight="1" x14ac:dyDescent="0.2">
      <c r="A40" s="536" t="s">
        <v>124</v>
      </c>
      <c r="B40" s="518" t="s">
        <v>205</v>
      </c>
      <c r="C40" s="519">
        <v>3828</v>
      </c>
      <c r="D40" s="519">
        <v>0</v>
      </c>
      <c r="E40" s="519">
        <v>0</v>
      </c>
      <c r="F40" s="519">
        <v>0</v>
      </c>
      <c r="G40" s="519">
        <v>0</v>
      </c>
      <c r="H40" s="519">
        <v>0</v>
      </c>
      <c r="I40" s="519">
        <v>0</v>
      </c>
      <c r="J40" s="519">
        <v>18</v>
      </c>
      <c r="K40" s="519">
        <v>0</v>
      </c>
      <c r="L40" s="519">
        <v>0</v>
      </c>
      <c r="M40" s="519">
        <v>0</v>
      </c>
      <c r="N40" s="519">
        <v>0</v>
      </c>
      <c r="O40" s="519">
        <v>0</v>
      </c>
      <c r="P40" s="519">
        <v>0</v>
      </c>
      <c r="Q40" s="519">
        <v>0</v>
      </c>
      <c r="R40" s="519">
        <v>0</v>
      </c>
      <c r="S40" s="519">
        <v>2</v>
      </c>
      <c r="T40" s="519">
        <v>0</v>
      </c>
      <c r="U40" s="519">
        <v>0</v>
      </c>
      <c r="V40" s="519">
        <v>0</v>
      </c>
      <c r="W40" s="519">
        <v>0</v>
      </c>
      <c r="X40" s="519">
        <v>0</v>
      </c>
      <c r="Y40" s="519">
        <v>0</v>
      </c>
      <c r="Z40" s="519">
        <v>0</v>
      </c>
      <c r="AA40" s="519">
        <v>0</v>
      </c>
      <c r="AB40" s="519">
        <v>0</v>
      </c>
      <c r="AC40" s="519">
        <v>0</v>
      </c>
      <c r="AD40" s="519">
        <v>0</v>
      </c>
      <c r="AE40" s="519">
        <v>0</v>
      </c>
      <c r="AF40" s="519">
        <v>0</v>
      </c>
      <c r="AG40" s="519">
        <v>0</v>
      </c>
      <c r="AH40" s="519">
        <v>2</v>
      </c>
      <c r="AI40" s="519">
        <v>0</v>
      </c>
      <c r="AJ40" s="519">
        <v>39</v>
      </c>
      <c r="AK40" s="519">
        <v>0</v>
      </c>
      <c r="AL40" s="519">
        <v>0</v>
      </c>
      <c r="AM40" s="519">
        <v>0</v>
      </c>
      <c r="AN40" s="519">
        <v>0</v>
      </c>
      <c r="AO40" s="519">
        <v>0</v>
      </c>
      <c r="AP40" s="537">
        <f t="shared" si="3"/>
        <v>3889</v>
      </c>
      <c r="AQ40" s="519">
        <v>9</v>
      </c>
      <c r="AR40" s="519">
        <v>0</v>
      </c>
      <c r="AS40" s="519">
        <v>0</v>
      </c>
      <c r="AT40" s="519">
        <v>0</v>
      </c>
      <c r="AU40" s="519">
        <v>0</v>
      </c>
      <c r="AV40" s="519">
        <v>0</v>
      </c>
      <c r="AW40" s="519">
        <v>0</v>
      </c>
      <c r="AX40" s="519">
        <v>0</v>
      </c>
      <c r="AY40" s="519">
        <v>0</v>
      </c>
      <c r="AZ40" s="519">
        <v>0</v>
      </c>
      <c r="BA40" s="519">
        <v>0</v>
      </c>
      <c r="BB40" s="519">
        <v>0</v>
      </c>
      <c r="BC40" s="519">
        <v>0</v>
      </c>
      <c r="BD40" s="519">
        <f t="shared" si="2"/>
        <v>3898</v>
      </c>
    </row>
    <row r="41" spans="1:56" s="531" customFormat="1" ht="16.149999999999999" customHeight="1" x14ac:dyDescent="0.2">
      <c r="A41" s="538" t="s">
        <v>125</v>
      </c>
      <c r="B41" s="520" t="s">
        <v>206</v>
      </c>
      <c r="C41" s="521">
        <v>5906</v>
      </c>
      <c r="D41" s="521">
        <v>0</v>
      </c>
      <c r="E41" s="1002">
        <v>0</v>
      </c>
      <c r="F41" s="521">
        <v>0</v>
      </c>
      <c r="G41" s="521">
        <v>0</v>
      </c>
      <c r="H41" s="521">
        <v>0</v>
      </c>
      <c r="I41" s="521">
        <v>0</v>
      </c>
      <c r="J41" s="521">
        <v>17</v>
      </c>
      <c r="K41" s="521">
        <v>0</v>
      </c>
      <c r="L41" s="521">
        <v>0</v>
      </c>
      <c r="M41" s="521">
        <v>0</v>
      </c>
      <c r="N41" s="521">
        <v>0</v>
      </c>
      <c r="O41" s="521">
        <v>0</v>
      </c>
      <c r="P41" s="521">
        <v>0</v>
      </c>
      <c r="Q41" s="521">
        <v>0</v>
      </c>
      <c r="R41" s="521">
        <v>0</v>
      </c>
      <c r="S41" s="521">
        <v>0</v>
      </c>
      <c r="T41" s="521">
        <v>0</v>
      </c>
      <c r="U41" s="521">
        <v>0</v>
      </c>
      <c r="V41" s="521">
        <v>0</v>
      </c>
      <c r="W41" s="521">
        <v>0</v>
      </c>
      <c r="X41" s="521">
        <v>0</v>
      </c>
      <c r="Y41" s="521">
        <v>0</v>
      </c>
      <c r="Z41" s="521">
        <v>0</v>
      </c>
      <c r="AA41" s="521">
        <v>0</v>
      </c>
      <c r="AB41" s="521">
        <v>0</v>
      </c>
      <c r="AC41" s="521">
        <v>0</v>
      </c>
      <c r="AD41" s="521">
        <v>0</v>
      </c>
      <c r="AE41" s="521">
        <v>0</v>
      </c>
      <c r="AF41" s="521">
        <v>0</v>
      </c>
      <c r="AG41" s="521">
        <v>0</v>
      </c>
      <c r="AH41" s="521">
        <v>0</v>
      </c>
      <c r="AI41" s="521">
        <v>0</v>
      </c>
      <c r="AJ41" s="521">
        <v>18</v>
      </c>
      <c r="AK41" s="521">
        <v>0</v>
      </c>
      <c r="AL41" s="521">
        <v>0</v>
      </c>
      <c r="AM41" s="521">
        <v>0</v>
      </c>
      <c r="AN41" s="521">
        <v>0</v>
      </c>
      <c r="AO41" s="521">
        <v>0</v>
      </c>
      <c r="AP41" s="539">
        <f t="shared" si="3"/>
        <v>5941</v>
      </c>
      <c r="AQ41" s="521">
        <v>0</v>
      </c>
      <c r="AR41" s="521">
        <v>0</v>
      </c>
      <c r="AS41" s="521">
        <v>0</v>
      </c>
      <c r="AT41" s="521">
        <v>0</v>
      </c>
      <c r="AU41" s="521">
        <v>0</v>
      </c>
      <c r="AV41" s="521">
        <v>0</v>
      </c>
      <c r="AW41" s="521">
        <v>0</v>
      </c>
      <c r="AX41" s="521">
        <v>0</v>
      </c>
      <c r="AY41" s="521">
        <v>0</v>
      </c>
      <c r="AZ41" s="521">
        <v>0</v>
      </c>
      <c r="BA41" s="521">
        <v>29</v>
      </c>
      <c r="BB41" s="521">
        <v>0</v>
      </c>
      <c r="BC41" s="1002">
        <v>0</v>
      </c>
      <c r="BD41" s="521">
        <f t="shared" si="2"/>
        <v>5970</v>
      </c>
    </row>
    <row r="42" spans="1:56" s="531" customFormat="1" ht="16.149999999999999" customHeight="1" x14ac:dyDescent="0.2">
      <c r="A42" s="534" t="s">
        <v>126</v>
      </c>
      <c r="B42" s="522" t="s">
        <v>207</v>
      </c>
      <c r="C42" s="523">
        <v>4989</v>
      </c>
      <c r="D42" s="523">
        <v>10875</v>
      </c>
      <c r="E42" s="1001">
        <v>8670</v>
      </c>
      <c r="F42" s="523">
        <v>20076</v>
      </c>
      <c r="G42" s="523">
        <v>0</v>
      </c>
      <c r="H42" s="523">
        <v>0</v>
      </c>
      <c r="I42" s="523">
        <v>500</v>
      </c>
      <c r="J42" s="523">
        <v>80</v>
      </c>
      <c r="K42" s="523">
        <v>0</v>
      </c>
      <c r="L42" s="523">
        <v>551</v>
      </c>
      <c r="M42" s="523">
        <v>258</v>
      </c>
      <c r="N42" s="556">
        <v>31</v>
      </c>
      <c r="O42" s="523">
        <v>64</v>
      </c>
      <c r="P42" s="523">
        <v>0</v>
      </c>
      <c r="Q42" s="556">
        <v>0</v>
      </c>
      <c r="R42" s="556">
        <v>0</v>
      </c>
      <c r="S42" s="523">
        <v>0</v>
      </c>
      <c r="T42" s="523">
        <v>0</v>
      </c>
      <c r="U42" s="556">
        <v>0</v>
      </c>
      <c r="V42" s="556">
        <v>0</v>
      </c>
      <c r="W42" s="556">
        <v>0</v>
      </c>
      <c r="X42" s="556">
        <v>95</v>
      </c>
      <c r="Y42" s="556">
        <v>0</v>
      </c>
      <c r="Z42" s="523">
        <v>0</v>
      </c>
      <c r="AA42" s="523">
        <v>0</v>
      </c>
      <c r="AB42" s="523">
        <v>0</v>
      </c>
      <c r="AC42" s="523">
        <v>0</v>
      </c>
      <c r="AD42" s="523">
        <v>0</v>
      </c>
      <c r="AE42" s="523">
        <v>0</v>
      </c>
      <c r="AF42" s="523">
        <v>0</v>
      </c>
      <c r="AG42" s="523">
        <v>0</v>
      </c>
      <c r="AH42" s="523">
        <v>0</v>
      </c>
      <c r="AI42" s="523">
        <v>0</v>
      </c>
      <c r="AJ42" s="523">
        <v>82</v>
      </c>
      <c r="AK42" s="523">
        <v>0</v>
      </c>
      <c r="AL42" s="523">
        <v>0</v>
      </c>
      <c r="AM42" s="556">
        <v>0</v>
      </c>
      <c r="AN42" s="523">
        <v>0</v>
      </c>
      <c r="AO42" s="523">
        <v>0</v>
      </c>
      <c r="AP42" s="535">
        <f t="shared" si="3"/>
        <v>46271</v>
      </c>
      <c r="AQ42" s="523">
        <v>2</v>
      </c>
      <c r="AR42" s="523">
        <v>0</v>
      </c>
      <c r="AS42" s="523">
        <v>685</v>
      </c>
      <c r="AT42" s="523">
        <v>0</v>
      </c>
      <c r="AU42" s="523">
        <v>0</v>
      </c>
      <c r="AV42" s="523">
        <v>199</v>
      </c>
      <c r="AW42" s="523">
        <v>0</v>
      </c>
      <c r="AX42" s="523">
        <v>0</v>
      </c>
      <c r="AY42" s="523">
        <v>0</v>
      </c>
      <c r="AZ42" s="523">
        <v>0</v>
      </c>
      <c r="BA42" s="523">
        <v>3</v>
      </c>
      <c r="BB42" s="523">
        <v>90</v>
      </c>
      <c r="BC42" s="1001">
        <v>1</v>
      </c>
      <c r="BD42" s="523">
        <f t="shared" si="2"/>
        <v>47251</v>
      </c>
    </row>
    <row r="43" spans="1:56" s="531" customFormat="1" ht="16.149999999999999" customHeight="1" x14ac:dyDescent="0.2">
      <c r="A43" s="536" t="s">
        <v>127</v>
      </c>
      <c r="B43" s="518" t="s">
        <v>208</v>
      </c>
      <c r="C43" s="519">
        <v>18926</v>
      </c>
      <c r="D43" s="519">
        <v>0</v>
      </c>
      <c r="E43" s="519">
        <v>0</v>
      </c>
      <c r="F43" s="519">
        <v>0</v>
      </c>
      <c r="G43" s="519">
        <v>7</v>
      </c>
      <c r="H43" s="519">
        <v>0</v>
      </c>
      <c r="I43" s="519">
        <v>0</v>
      </c>
      <c r="J43" s="519">
        <v>47</v>
      </c>
      <c r="K43" s="519">
        <v>0</v>
      </c>
      <c r="L43" s="519">
        <v>0</v>
      </c>
      <c r="M43" s="519">
        <v>0</v>
      </c>
      <c r="N43" s="519">
        <v>0</v>
      </c>
      <c r="O43" s="519">
        <v>0</v>
      </c>
      <c r="P43" s="519">
        <v>0</v>
      </c>
      <c r="Q43" s="519">
        <v>0</v>
      </c>
      <c r="R43" s="519">
        <v>0</v>
      </c>
      <c r="S43" s="519">
        <v>1</v>
      </c>
      <c r="T43" s="519">
        <v>0</v>
      </c>
      <c r="U43" s="519">
        <v>11</v>
      </c>
      <c r="V43" s="519">
        <v>0</v>
      </c>
      <c r="W43" s="519">
        <v>0</v>
      </c>
      <c r="X43" s="519">
        <v>0</v>
      </c>
      <c r="Y43" s="519">
        <v>0</v>
      </c>
      <c r="Z43" s="519">
        <v>0</v>
      </c>
      <c r="AA43" s="519">
        <v>1</v>
      </c>
      <c r="AB43" s="519">
        <v>0</v>
      </c>
      <c r="AC43" s="519">
        <v>0</v>
      </c>
      <c r="AD43" s="519">
        <v>0</v>
      </c>
      <c r="AE43" s="519">
        <v>0</v>
      </c>
      <c r="AF43" s="519">
        <v>0</v>
      </c>
      <c r="AG43" s="519">
        <v>0</v>
      </c>
      <c r="AH43" s="519">
        <v>44</v>
      </c>
      <c r="AI43" s="519">
        <v>0</v>
      </c>
      <c r="AJ43" s="519">
        <v>51</v>
      </c>
      <c r="AK43" s="519">
        <v>0</v>
      </c>
      <c r="AL43" s="519">
        <v>0</v>
      </c>
      <c r="AM43" s="519">
        <v>0</v>
      </c>
      <c r="AN43" s="519">
        <v>0</v>
      </c>
      <c r="AO43" s="519">
        <v>0</v>
      </c>
      <c r="AP43" s="537">
        <f t="shared" si="3"/>
        <v>19088</v>
      </c>
      <c r="AQ43" s="519">
        <v>82</v>
      </c>
      <c r="AR43" s="519">
        <v>0</v>
      </c>
      <c r="AS43" s="519">
        <v>1</v>
      </c>
      <c r="AT43" s="519">
        <v>0</v>
      </c>
      <c r="AU43" s="519">
        <v>5</v>
      </c>
      <c r="AV43" s="519">
        <v>0</v>
      </c>
      <c r="AW43" s="519">
        <v>0</v>
      </c>
      <c r="AX43" s="519">
        <v>0</v>
      </c>
      <c r="AY43" s="519">
        <v>0</v>
      </c>
      <c r="AZ43" s="519">
        <v>0</v>
      </c>
      <c r="BA43" s="519">
        <v>7</v>
      </c>
      <c r="BB43" s="519">
        <v>0</v>
      </c>
      <c r="BC43" s="519">
        <v>0</v>
      </c>
      <c r="BD43" s="519">
        <f t="shared" si="2"/>
        <v>19183</v>
      </c>
    </row>
    <row r="44" spans="1:56" s="531" customFormat="1" ht="16.149999999999999" customHeight="1" x14ac:dyDescent="0.2">
      <c r="A44" s="536" t="s">
        <v>128</v>
      </c>
      <c r="B44" s="518" t="s">
        <v>209</v>
      </c>
      <c r="C44" s="519">
        <v>3857</v>
      </c>
      <c r="D44" s="519">
        <v>0</v>
      </c>
      <c r="E44" s="519">
        <v>0</v>
      </c>
      <c r="F44" s="519">
        <v>0</v>
      </c>
      <c r="G44" s="519">
        <v>0</v>
      </c>
      <c r="H44" s="519">
        <v>0</v>
      </c>
      <c r="I44" s="519">
        <v>0</v>
      </c>
      <c r="J44" s="519">
        <v>12</v>
      </c>
      <c r="K44" s="519">
        <v>0</v>
      </c>
      <c r="L44" s="519">
        <v>7</v>
      </c>
      <c r="M44" s="519">
        <v>14</v>
      </c>
      <c r="N44" s="519">
        <v>0</v>
      </c>
      <c r="O44" s="519">
        <v>2</v>
      </c>
      <c r="P44" s="519">
        <v>0</v>
      </c>
      <c r="Q44" s="519">
        <v>0</v>
      </c>
      <c r="R44" s="519">
        <v>0</v>
      </c>
      <c r="S44" s="519">
        <v>0</v>
      </c>
      <c r="T44" s="519">
        <v>0</v>
      </c>
      <c r="U44" s="519">
        <v>0</v>
      </c>
      <c r="V44" s="519">
        <v>0</v>
      </c>
      <c r="W44" s="519">
        <v>0</v>
      </c>
      <c r="X44" s="519">
        <v>0</v>
      </c>
      <c r="Y44" s="519">
        <v>0</v>
      </c>
      <c r="Z44" s="519">
        <v>0</v>
      </c>
      <c r="AA44" s="519">
        <v>1</v>
      </c>
      <c r="AB44" s="519">
        <v>0</v>
      </c>
      <c r="AC44" s="519">
        <v>0</v>
      </c>
      <c r="AD44" s="519">
        <v>0</v>
      </c>
      <c r="AE44" s="519">
        <v>0</v>
      </c>
      <c r="AF44" s="519">
        <v>0</v>
      </c>
      <c r="AG44" s="519">
        <v>0</v>
      </c>
      <c r="AH44" s="519">
        <v>0</v>
      </c>
      <c r="AI44" s="519">
        <v>0</v>
      </c>
      <c r="AJ44" s="519">
        <v>8</v>
      </c>
      <c r="AK44" s="519">
        <v>0</v>
      </c>
      <c r="AL44" s="519">
        <v>0</v>
      </c>
      <c r="AM44" s="519">
        <v>0</v>
      </c>
      <c r="AN44" s="519">
        <v>0</v>
      </c>
      <c r="AO44" s="519">
        <v>0</v>
      </c>
      <c r="AP44" s="537">
        <f t="shared" si="3"/>
        <v>3901</v>
      </c>
      <c r="AQ44" s="519">
        <v>0</v>
      </c>
      <c r="AR44" s="519">
        <v>0</v>
      </c>
      <c r="AS44" s="519">
        <v>9</v>
      </c>
      <c r="AT44" s="519">
        <v>0</v>
      </c>
      <c r="AU44" s="519">
        <v>0</v>
      </c>
      <c r="AV44" s="519">
        <v>513</v>
      </c>
      <c r="AW44" s="519">
        <v>0</v>
      </c>
      <c r="AX44" s="519">
        <v>0</v>
      </c>
      <c r="AY44" s="519">
        <v>0</v>
      </c>
      <c r="AZ44" s="519">
        <v>0</v>
      </c>
      <c r="BA44" s="519">
        <v>1</v>
      </c>
      <c r="BB44" s="519">
        <v>3</v>
      </c>
      <c r="BC44" s="519">
        <v>0</v>
      </c>
      <c r="BD44" s="519">
        <f t="shared" si="2"/>
        <v>4427</v>
      </c>
    </row>
    <row r="45" spans="1:56" s="531" customFormat="1" ht="16.149999999999999" customHeight="1" x14ac:dyDescent="0.2">
      <c r="A45" s="536" t="s">
        <v>129</v>
      </c>
      <c r="B45" s="518" t="s">
        <v>210</v>
      </c>
      <c r="C45" s="519">
        <v>2704</v>
      </c>
      <c r="D45" s="519">
        <v>0</v>
      </c>
      <c r="E45" s="519">
        <v>0</v>
      </c>
      <c r="F45" s="519">
        <v>0</v>
      </c>
      <c r="G45" s="519">
        <v>0</v>
      </c>
      <c r="H45" s="519">
        <v>0</v>
      </c>
      <c r="I45" s="519">
        <v>0</v>
      </c>
      <c r="J45" s="519">
        <v>29</v>
      </c>
      <c r="K45" s="519">
        <v>0</v>
      </c>
      <c r="L45" s="519">
        <v>0</v>
      </c>
      <c r="M45" s="519">
        <v>0</v>
      </c>
      <c r="N45" s="519">
        <v>0</v>
      </c>
      <c r="O45" s="519">
        <v>0</v>
      </c>
      <c r="P45" s="519">
        <v>1</v>
      </c>
      <c r="Q45" s="519">
        <v>0</v>
      </c>
      <c r="R45" s="519">
        <v>0</v>
      </c>
      <c r="S45" s="519">
        <v>0</v>
      </c>
      <c r="T45" s="519">
        <v>0</v>
      </c>
      <c r="U45" s="519">
        <v>0</v>
      </c>
      <c r="V45" s="519">
        <v>0</v>
      </c>
      <c r="W45" s="519">
        <v>0</v>
      </c>
      <c r="X45" s="519">
        <v>0</v>
      </c>
      <c r="Y45" s="519">
        <v>0</v>
      </c>
      <c r="Z45" s="519">
        <v>0</v>
      </c>
      <c r="AA45" s="519">
        <v>0</v>
      </c>
      <c r="AB45" s="519">
        <v>0</v>
      </c>
      <c r="AC45" s="519">
        <v>0</v>
      </c>
      <c r="AD45" s="519">
        <v>0</v>
      </c>
      <c r="AE45" s="519">
        <v>14</v>
      </c>
      <c r="AF45" s="519">
        <v>0</v>
      </c>
      <c r="AG45" s="519">
        <v>0</v>
      </c>
      <c r="AH45" s="519">
        <v>0</v>
      </c>
      <c r="AI45" s="519">
        <v>0</v>
      </c>
      <c r="AJ45" s="519">
        <v>12</v>
      </c>
      <c r="AK45" s="519">
        <v>0</v>
      </c>
      <c r="AL45" s="519">
        <v>0</v>
      </c>
      <c r="AM45" s="519">
        <v>0</v>
      </c>
      <c r="AN45" s="519">
        <v>0</v>
      </c>
      <c r="AO45" s="519">
        <v>0</v>
      </c>
      <c r="AP45" s="537">
        <f t="shared" si="3"/>
        <v>2760</v>
      </c>
      <c r="AQ45" s="519">
        <v>0</v>
      </c>
      <c r="AR45" s="519">
        <v>0</v>
      </c>
      <c r="AS45" s="519">
        <v>0</v>
      </c>
      <c r="AT45" s="519">
        <v>0</v>
      </c>
      <c r="AU45" s="519">
        <v>0</v>
      </c>
      <c r="AV45" s="519">
        <v>0</v>
      </c>
      <c r="AW45" s="519">
        <v>0</v>
      </c>
      <c r="AX45" s="519">
        <v>0</v>
      </c>
      <c r="AY45" s="519">
        <v>0</v>
      </c>
      <c r="AZ45" s="519">
        <v>0</v>
      </c>
      <c r="BA45" s="519">
        <v>2</v>
      </c>
      <c r="BB45" s="519">
        <v>0</v>
      </c>
      <c r="BC45" s="519">
        <v>0</v>
      </c>
      <c r="BD45" s="519">
        <f t="shared" si="2"/>
        <v>2762</v>
      </c>
    </row>
    <row r="46" spans="1:56" s="531" customFormat="1" ht="16.149999999999999" customHeight="1" x14ac:dyDescent="0.2">
      <c r="A46" s="538" t="s">
        <v>130</v>
      </c>
      <c r="B46" s="520" t="s">
        <v>211</v>
      </c>
      <c r="C46" s="521">
        <v>22169</v>
      </c>
      <c r="D46" s="521">
        <v>0</v>
      </c>
      <c r="E46" s="1002">
        <v>0</v>
      </c>
      <c r="F46" s="521">
        <v>0</v>
      </c>
      <c r="G46" s="521">
        <v>0</v>
      </c>
      <c r="H46" s="521">
        <v>0</v>
      </c>
      <c r="I46" s="521">
        <v>0</v>
      </c>
      <c r="J46" s="521">
        <v>57</v>
      </c>
      <c r="K46" s="521">
        <v>0</v>
      </c>
      <c r="L46" s="521">
        <v>0</v>
      </c>
      <c r="M46" s="521">
        <v>0</v>
      </c>
      <c r="N46" s="521">
        <v>0</v>
      </c>
      <c r="O46" s="521">
        <v>0</v>
      </c>
      <c r="P46" s="521">
        <v>0</v>
      </c>
      <c r="Q46" s="521">
        <v>0</v>
      </c>
      <c r="R46" s="521">
        <v>0</v>
      </c>
      <c r="S46" s="521">
        <v>3</v>
      </c>
      <c r="T46" s="521">
        <v>0</v>
      </c>
      <c r="U46" s="521">
        <v>0</v>
      </c>
      <c r="V46" s="521">
        <v>0</v>
      </c>
      <c r="W46" s="521">
        <v>0</v>
      </c>
      <c r="X46" s="521">
        <v>0</v>
      </c>
      <c r="Y46" s="521">
        <v>0</v>
      </c>
      <c r="Z46" s="521">
        <v>0</v>
      </c>
      <c r="AA46" s="521">
        <v>0</v>
      </c>
      <c r="AB46" s="521">
        <v>0</v>
      </c>
      <c r="AC46" s="521">
        <v>0</v>
      </c>
      <c r="AD46" s="521">
        <v>0</v>
      </c>
      <c r="AE46" s="521">
        <v>0</v>
      </c>
      <c r="AF46" s="521">
        <v>0</v>
      </c>
      <c r="AG46" s="521">
        <v>1</v>
      </c>
      <c r="AH46" s="521">
        <v>0</v>
      </c>
      <c r="AI46" s="521">
        <v>0</v>
      </c>
      <c r="AJ46" s="521">
        <v>44</v>
      </c>
      <c r="AK46" s="521">
        <v>0</v>
      </c>
      <c r="AL46" s="521">
        <v>0</v>
      </c>
      <c r="AM46" s="521">
        <v>0</v>
      </c>
      <c r="AN46" s="521">
        <v>0</v>
      </c>
      <c r="AO46" s="521">
        <v>0</v>
      </c>
      <c r="AP46" s="539">
        <f t="shared" si="3"/>
        <v>22274</v>
      </c>
      <c r="AQ46" s="521">
        <v>0</v>
      </c>
      <c r="AR46" s="521">
        <v>0</v>
      </c>
      <c r="AS46" s="521">
        <v>0</v>
      </c>
      <c r="AT46" s="521">
        <v>0</v>
      </c>
      <c r="AU46" s="521">
        <v>2</v>
      </c>
      <c r="AV46" s="521">
        <v>0</v>
      </c>
      <c r="AW46" s="521">
        <v>0</v>
      </c>
      <c r="AX46" s="521">
        <v>0</v>
      </c>
      <c r="AY46" s="521">
        <v>0</v>
      </c>
      <c r="AZ46" s="521">
        <v>0</v>
      </c>
      <c r="BA46" s="521">
        <v>6</v>
      </c>
      <c r="BB46" s="521">
        <v>0</v>
      </c>
      <c r="BC46" s="1002">
        <v>0</v>
      </c>
      <c r="BD46" s="521">
        <f t="shared" si="2"/>
        <v>22282</v>
      </c>
    </row>
    <row r="47" spans="1:56" s="531" customFormat="1" ht="16.149999999999999" customHeight="1" x14ac:dyDescent="0.2">
      <c r="A47" s="534" t="s">
        <v>212</v>
      </c>
      <c r="B47" s="522" t="s">
        <v>213</v>
      </c>
      <c r="C47" s="523">
        <v>1412</v>
      </c>
      <c r="D47" s="523">
        <v>0</v>
      </c>
      <c r="E47" s="1001">
        <v>0</v>
      </c>
      <c r="F47" s="523">
        <v>0</v>
      </c>
      <c r="G47" s="523">
        <v>0</v>
      </c>
      <c r="H47" s="523">
        <v>0</v>
      </c>
      <c r="I47" s="523">
        <v>0</v>
      </c>
      <c r="J47" s="523">
        <v>3</v>
      </c>
      <c r="K47" s="523">
        <v>0</v>
      </c>
      <c r="L47" s="523">
        <v>0</v>
      </c>
      <c r="M47" s="523">
        <v>0</v>
      </c>
      <c r="N47" s="556">
        <v>0</v>
      </c>
      <c r="O47" s="523">
        <v>0</v>
      </c>
      <c r="P47" s="523">
        <v>0</v>
      </c>
      <c r="Q47" s="556">
        <v>0</v>
      </c>
      <c r="R47" s="556">
        <v>0</v>
      </c>
      <c r="S47" s="523">
        <v>0</v>
      </c>
      <c r="T47" s="523">
        <v>0</v>
      </c>
      <c r="U47" s="556">
        <v>0</v>
      </c>
      <c r="V47" s="556">
        <v>0</v>
      </c>
      <c r="W47" s="556">
        <v>0</v>
      </c>
      <c r="X47" s="556">
        <v>0</v>
      </c>
      <c r="Y47" s="556">
        <v>0</v>
      </c>
      <c r="Z47" s="523">
        <v>0</v>
      </c>
      <c r="AA47" s="523">
        <v>0</v>
      </c>
      <c r="AB47" s="523">
        <v>0</v>
      </c>
      <c r="AC47" s="523">
        <v>0</v>
      </c>
      <c r="AD47" s="523">
        <v>0</v>
      </c>
      <c r="AE47" s="523">
        <v>0</v>
      </c>
      <c r="AF47" s="523">
        <v>0</v>
      </c>
      <c r="AG47" s="523">
        <v>0</v>
      </c>
      <c r="AH47" s="523">
        <v>0</v>
      </c>
      <c r="AI47" s="523">
        <v>0</v>
      </c>
      <c r="AJ47" s="523">
        <v>4</v>
      </c>
      <c r="AK47" s="523">
        <v>0</v>
      </c>
      <c r="AL47" s="523">
        <v>0</v>
      </c>
      <c r="AM47" s="556">
        <v>0</v>
      </c>
      <c r="AN47" s="523">
        <v>0</v>
      </c>
      <c r="AO47" s="523">
        <v>0</v>
      </c>
      <c r="AP47" s="535">
        <f t="shared" si="3"/>
        <v>1419</v>
      </c>
      <c r="AQ47" s="523">
        <v>0</v>
      </c>
      <c r="AR47" s="523">
        <v>0</v>
      </c>
      <c r="AS47" s="523">
        <v>0</v>
      </c>
      <c r="AT47" s="523">
        <v>0</v>
      </c>
      <c r="AU47" s="523">
        <v>0</v>
      </c>
      <c r="AV47" s="523">
        <v>0</v>
      </c>
      <c r="AW47" s="523">
        <v>0</v>
      </c>
      <c r="AX47" s="523">
        <v>0</v>
      </c>
      <c r="AY47" s="523">
        <v>0</v>
      </c>
      <c r="AZ47" s="523">
        <v>0</v>
      </c>
      <c r="BA47" s="523">
        <v>1</v>
      </c>
      <c r="BB47" s="523">
        <v>0</v>
      </c>
      <c r="BC47" s="1001">
        <v>0</v>
      </c>
      <c r="BD47" s="523">
        <f t="shared" si="2"/>
        <v>1420</v>
      </c>
    </row>
    <row r="48" spans="1:56" s="531" customFormat="1" ht="16.149999999999999" customHeight="1" x14ac:dyDescent="0.2">
      <c r="A48" s="536" t="s">
        <v>131</v>
      </c>
      <c r="B48" s="518" t="s">
        <v>214</v>
      </c>
      <c r="C48" s="519">
        <v>2821</v>
      </c>
      <c r="D48" s="519">
        <v>0</v>
      </c>
      <c r="E48" s="519">
        <v>0</v>
      </c>
      <c r="F48" s="519">
        <v>0</v>
      </c>
      <c r="G48" s="519">
        <v>0</v>
      </c>
      <c r="H48" s="519">
        <v>0</v>
      </c>
      <c r="I48" s="519">
        <v>0</v>
      </c>
      <c r="J48" s="519">
        <v>11</v>
      </c>
      <c r="K48" s="519">
        <v>0</v>
      </c>
      <c r="L48" s="519">
        <v>0</v>
      </c>
      <c r="M48" s="519">
        <v>0</v>
      </c>
      <c r="N48" s="519">
        <v>0</v>
      </c>
      <c r="O48" s="519">
        <v>0</v>
      </c>
      <c r="P48" s="519">
        <v>0</v>
      </c>
      <c r="Q48" s="519">
        <v>0</v>
      </c>
      <c r="R48" s="519">
        <v>0</v>
      </c>
      <c r="S48" s="519">
        <v>0</v>
      </c>
      <c r="T48" s="519">
        <v>0</v>
      </c>
      <c r="U48" s="519">
        <v>0</v>
      </c>
      <c r="V48" s="519">
        <v>0</v>
      </c>
      <c r="W48" s="519">
        <v>0</v>
      </c>
      <c r="X48" s="519">
        <v>0</v>
      </c>
      <c r="Y48" s="519">
        <v>0</v>
      </c>
      <c r="Z48" s="519">
        <v>0</v>
      </c>
      <c r="AA48" s="519">
        <v>0</v>
      </c>
      <c r="AB48" s="519">
        <v>0</v>
      </c>
      <c r="AC48" s="519">
        <v>0</v>
      </c>
      <c r="AD48" s="519">
        <v>0</v>
      </c>
      <c r="AE48" s="519">
        <v>0</v>
      </c>
      <c r="AF48" s="519">
        <v>0</v>
      </c>
      <c r="AG48" s="519">
        <v>0</v>
      </c>
      <c r="AH48" s="519">
        <v>0</v>
      </c>
      <c r="AI48" s="519">
        <v>0</v>
      </c>
      <c r="AJ48" s="519">
        <v>11</v>
      </c>
      <c r="AK48" s="519">
        <v>0</v>
      </c>
      <c r="AL48" s="519">
        <v>0</v>
      </c>
      <c r="AM48" s="519">
        <v>0</v>
      </c>
      <c r="AN48" s="519">
        <v>0</v>
      </c>
      <c r="AO48" s="519">
        <v>0</v>
      </c>
      <c r="AP48" s="537">
        <f t="shared" si="3"/>
        <v>2843</v>
      </c>
      <c r="AQ48" s="519">
        <v>4</v>
      </c>
      <c r="AR48" s="519">
        <v>0</v>
      </c>
      <c r="AS48" s="519">
        <v>0</v>
      </c>
      <c r="AT48" s="519">
        <v>0</v>
      </c>
      <c r="AU48" s="519">
        <v>436</v>
      </c>
      <c r="AV48" s="519">
        <v>0</v>
      </c>
      <c r="AW48" s="519">
        <v>0</v>
      </c>
      <c r="AX48" s="519">
        <v>0</v>
      </c>
      <c r="AY48" s="519">
        <v>0</v>
      </c>
      <c r="AZ48" s="519">
        <v>0</v>
      </c>
      <c r="BA48" s="519">
        <v>1</v>
      </c>
      <c r="BB48" s="519">
        <v>0</v>
      </c>
      <c r="BC48" s="519">
        <v>0</v>
      </c>
      <c r="BD48" s="519">
        <f t="shared" si="2"/>
        <v>3284</v>
      </c>
    </row>
    <row r="49" spans="1:56" s="531" customFormat="1" ht="16.149999999999999" customHeight="1" x14ac:dyDescent="0.2">
      <c r="A49" s="536" t="s">
        <v>215</v>
      </c>
      <c r="B49" s="518" t="s">
        <v>216</v>
      </c>
      <c r="C49" s="519">
        <v>4092</v>
      </c>
      <c r="D49" s="519">
        <v>0</v>
      </c>
      <c r="E49" s="519">
        <v>0</v>
      </c>
      <c r="F49" s="519">
        <v>0</v>
      </c>
      <c r="G49" s="519">
        <v>0</v>
      </c>
      <c r="H49" s="519">
        <v>0</v>
      </c>
      <c r="I49" s="519">
        <v>0</v>
      </c>
      <c r="J49" s="519">
        <v>9</v>
      </c>
      <c r="K49" s="519">
        <v>0</v>
      </c>
      <c r="L49" s="519">
        <v>0</v>
      </c>
      <c r="M49" s="519">
        <v>0</v>
      </c>
      <c r="N49" s="519">
        <v>0</v>
      </c>
      <c r="O49" s="519">
        <v>0</v>
      </c>
      <c r="P49" s="519">
        <v>0</v>
      </c>
      <c r="Q49" s="519">
        <v>0</v>
      </c>
      <c r="R49" s="519">
        <v>0</v>
      </c>
      <c r="S49" s="519">
        <v>0</v>
      </c>
      <c r="T49" s="519">
        <v>0</v>
      </c>
      <c r="U49" s="519">
        <v>0</v>
      </c>
      <c r="V49" s="519">
        <v>0</v>
      </c>
      <c r="W49" s="519">
        <v>0</v>
      </c>
      <c r="X49" s="519">
        <v>0</v>
      </c>
      <c r="Y49" s="519">
        <v>0</v>
      </c>
      <c r="Z49" s="519">
        <v>0</v>
      </c>
      <c r="AA49" s="519">
        <v>0</v>
      </c>
      <c r="AB49" s="519">
        <v>0</v>
      </c>
      <c r="AC49" s="519">
        <v>0</v>
      </c>
      <c r="AD49" s="519">
        <v>0</v>
      </c>
      <c r="AE49" s="519">
        <v>0</v>
      </c>
      <c r="AF49" s="519">
        <v>0</v>
      </c>
      <c r="AG49" s="519">
        <v>0</v>
      </c>
      <c r="AH49" s="519">
        <v>0</v>
      </c>
      <c r="AI49" s="519">
        <v>0</v>
      </c>
      <c r="AJ49" s="519">
        <v>13</v>
      </c>
      <c r="AK49" s="519">
        <v>0</v>
      </c>
      <c r="AL49" s="519">
        <v>0</v>
      </c>
      <c r="AM49" s="519">
        <v>0</v>
      </c>
      <c r="AN49" s="519">
        <v>0</v>
      </c>
      <c r="AO49" s="519">
        <v>0</v>
      </c>
      <c r="AP49" s="537">
        <f t="shared" si="3"/>
        <v>4114</v>
      </c>
      <c r="AQ49" s="519">
        <v>0</v>
      </c>
      <c r="AR49" s="519">
        <v>0</v>
      </c>
      <c r="AS49" s="519">
        <v>0</v>
      </c>
      <c r="AT49" s="519">
        <v>0</v>
      </c>
      <c r="AU49" s="519">
        <v>2</v>
      </c>
      <c r="AV49" s="519">
        <v>0</v>
      </c>
      <c r="AW49" s="519">
        <v>0</v>
      </c>
      <c r="AX49" s="519">
        <v>0</v>
      </c>
      <c r="AY49" s="519">
        <v>0</v>
      </c>
      <c r="AZ49" s="519">
        <v>0</v>
      </c>
      <c r="BA49" s="519">
        <v>2</v>
      </c>
      <c r="BB49" s="519">
        <v>0</v>
      </c>
      <c r="BC49" s="519">
        <v>0</v>
      </c>
      <c r="BD49" s="519">
        <f t="shared" si="2"/>
        <v>4118</v>
      </c>
    </row>
    <row r="50" spans="1:56" s="531" customFormat="1" ht="16.149999999999999" customHeight="1" x14ac:dyDescent="0.2">
      <c r="A50" s="536" t="s">
        <v>132</v>
      </c>
      <c r="B50" s="518" t="s">
        <v>217</v>
      </c>
      <c r="C50" s="519">
        <v>7213</v>
      </c>
      <c r="D50" s="519">
        <v>0</v>
      </c>
      <c r="E50" s="519">
        <v>0</v>
      </c>
      <c r="F50" s="519">
        <v>0</v>
      </c>
      <c r="G50" s="519">
        <v>0</v>
      </c>
      <c r="H50" s="519">
        <v>0</v>
      </c>
      <c r="I50" s="519">
        <v>2</v>
      </c>
      <c r="J50" s="519">
        <v>16</v>
      </c>
      <c r="K50" s="519">
        <v>0</v>
      </c>
      <c r="L50" s="519">
        <v>1</v>
      </c>
      <c r="M50" s="519">
        <v>4</v>
      </c>
      <c r="N50" s="519">
        <v>1</v>
      </c>
      <c r="O50" s="519">
        <v>0</v>
      </c>
      <c r="P50" s="519">
        <v>0</v>
      </c>
      <c r="Q50" s="519">
        <v>0</v>
      </c>
      <c r="R50" s="519">
        <v>0</v>
      </c>
      <c r="S50" s="519">
        <v>0</v>
      </c>
      <c r="T50" s="519">
        <v>0</v>
      </c>
      <c r="U50" s="519">
        <v>0</v>
      </c>
      <c r="V50" s="519">
        <v>0</v>
      </c>
      <c r="W50" s="519">
        <v>0</v>
      </c>
      <c r="X50" s="519">
        <v>4</v>
      </c>
      <c r="Y50" s="519">
        <v>0</v>
      </c>
      <c r="Z50" s="519">
        <v>0</v>
      </c>
      <c r="AA50" s="519">
        <v>0</v>
      </c>
      <c r="AB50" s="519">
        <v>0</v>
      </c>
      <c r="AC50" s="519">
        <v>0</v>
      </c>
      <c r="AD50" s="519">
        <v>0</v>
      </c>
      <c r="AE50" s="519">
        <v>0</v>
      </c>
      <c r="AF50" s="519">
        <v>0</v>
      </c>
      <c r="AG50" s="519">
        <v>0</v>
      </c>
      <c r="AH50" s="519">
        <v>0</v>
      </c>
      <c r="AI50" s="519">
        <v>0</v>
      </c>
      <c r="AJ50" s="519">
        <v>24</v>
      </c>
      <c r="AK50" s="519">
        <v>0</v>
      </c>
      <c r="AL50" s="519">
        <v>0</v>
      </c>
      <c r="AM50" s="519">
        <v>0</v>
      </c>
      <c r="AN50" s="519">
        <v>0</v>
      </c>
      <c r="AO50" s="519">
        <v>0</v>
      </c>
      <c r="AP50" s="537">
        <f t="shared" si="3"/>
        <v>7265</v>
      </c>
      <c r="AQ50" s="519">
        <v>0</v>
      </c>
      <c r="AR50" s="519">
        <v>0</v>
      </c>
      <c r="AS50" s="519">
        <v>27</v>
      </c>
      <c r="AT50" s="519">
        <v>0</v>
      </c>
      <c r="AU50" s="519">
        <v>0</v>
      </c>
      <c r="AV50" s="519">
        <v>0</v>
      </c>
      <c r="AW50" s="519">
        <v>0</v>
      </c>
      <c r="AX50" s="519">
        <v>0</v>
      </c>
      <c r="AY50" s="519">
        <v>0</v>
      </c>
      <c r="AZ50" s="519">
        <v>0</v>
      </c>
      <c r="BA50" s="519">
        <v>1</v>
      </c>
      <c r="BB50" s="519">
        <v>4</v>
      </c>
      <c r="BC50" s="519">
        <v>0</v>
      </c>
      <c r="BD50" s="519">
        <f t="shared" si="2"/>
        <v>7297</v>
      </c>
    </row>
    <row r="51" spans="1:56" s="531" customFormat="1" ht="16.149999999999999" customHeight="1" x14ac:dyDescent="0.2">
      <c r="A51" s="538" t="s">
        <v>133</v>
      </c>
      <c r="B51" s="520" t="s">
        <v>218</v>
      </c>
      <c r="C51" s="521">
        <v>9252</v>
      </c>
      <c r="D51" s="521">
        <v>0</v>
      </c>
      <c r="E51" s="1002">
        <v>0</v>
      </c>
      <c r="F51" s="521">
        <v>0</v>
      </c>
      <c r="G51" s="521">
        <v>0</v>
      </c>
      <c r="H51" s="521">
        <v>0</v>
      </c>
      <c r="I51" s="521">
        <v>0</v>
      </c>
      <c r="J51" s="521">
        <v>8</v>
      </c>
      <c r="K51" s="521">
        <v>1</v>
      </c>
      <c r="L51" s="521">
        <v>3</v>
      </c>
      <c r="M51" s="521">
        <v>0</v>
      </c>
      <c r="N51" s="521">
        <v>0</v>
      </c>
      <c r="O51" s="521">
        <v>1</v>
      </c>
      <c r="P51" s="521">
        <v>0</v>
      </c>
      <c r="Q51" s="521">
        <v>0</v>
      </c>
      <c r="R51" s="521">
        <v>0</v>
      </c>
      <c r="S51" s="521">
        <v>0</v>
      </c>
      <c r="T51" s="521">
        <v>0</v>
      </c>
      <c r="U51" s="521">
        <v>0</v>
      </c>
      <c r="V51" s="521">
        <v>0</v>
      </c>
      <c r="W51" s="521">
        <v>0</v>
      </c>
      <c r="X51" s="521">
        <v>2</v>
      </c>
      <c r="Y51" s="521">
        <v>0</v>
      </c>
      <c r="Z51" s="521">
        <v>0</v>
      </c>
      <c r="AA51" s="521">
        <v>0</v>
      </c>
      <c r="AB51" s="521">
        <v>0</v>
      </c>
      <c r="AC51" s="521">
        <v>0</v>
      </c>
      <c r="AD51" s="521">
        <v>0</v>
      </c>
      <c r="AE51" s="521">
        <v>0</v>
      </c>
      <c r="AF51" s="521">
        <v>0</v>
      </c>
      <c r="AG51" s="521">
        <v>0</v>
      </c>
      <c r="AH51" s="521">
        <v>0</v>
      </c>
      <c r="AI51" s="521">
        <v>0</v>
      </c>
      <c r="AJ51" s="521">
        <v>16</v>
      </c>
      <c r="AK51" s="521">
        <v>0</v>
      </c>
      <c r="AL51" s="521">
        <v>0</v>
      </c>
      <c r="AM51" s="521">
        <v>0</v>
      </c>
      <c r="AN51" s="521">
        <v>0</v>
      </c>
      <c r="AO51" s="521">
        <v>0</v>
      </c>
      <c r="AP51" s="539">
        <f t="shared" si="3"/>
        <v>9283</v>
      </c>
      <c r="AQ51" s="521">
        <v>0</v>
      </c>
      <c r="AR51" s="521">
        <v>0</v>
      </c>
      <c r="AS51" s="521">
        <v>8</v>
      </c>
      <c r="AT51" s="521">
        <v>0</v>
      </c>
      <c r="AU51" s="521">
        <v>0</v>
      </c>
      <c r="AV51" s="521">
        <v>0</v>
      </c>
      <c r="AW51" s="521">
        <v>3</v>
      </c>
      <c r="AX51" s="521">
        <v>0</v>
      </c>
      <c r="AY51" s="521">
        <v>0</v>
      </c>
      <c r="AZ51" s="521">
        <v>0</v>
      </c>
      <c r="BA51" s="521">
        <v>1</v>
      </c>
      <c r="BB51" s="521">
        <v>7</v>
      </c>
      <c r="BC51" s="1002">
        <v>0</v>
      </c>
      <c r="BD51" s="521">
        <f t="shared" si="2"/>
        <v>9302</v>
      </c>
    </row>
    <row r="52" spans="1:56" s="531" customFormat="1" ht="16.149999999999999" customHeight="1" x14ac:dyDescent="0.2">
      <c r="A52" s="534" t="s">
        <v>134</v>
      </c>
      <c r="B52" s="522" t="s">
        <v>219</v>
      </c>
      <c r="C52" s="523">
        <v>1122</v>
      </c>
      <c r="D52" s="523">
        <v>0</v>
      </c>
      <c r="E52" s="1001">
        <v>0</v>
      </c>
      <c r="F52" s="523">
        <v>0</v>
      </c>
      <c r="G52" s="523">
        <v>0</v>
      </c>
      <c r="H52" s="523">
        <v>0</v>
      </c>
      <c r="I52" s="523">
        <v>0</v>
      </c>
      <c r="J52" s="523">
        <v>15</v>
      </c>
      <c r="K52" s="523">
        <v>0</v>
      </c>
      <c r="L52" s="523">
        <v>0</v>
      </c>
      <c r="M52" s="523">
        <v>0</v>
      </c>
      <c r="N52" s="556">
        <v>0</v>
      </c>
      <c r="O52" s="523">
        <v>0</v>
      </c>
      <c r="P52" s="523">
        <v>2</v>
      </c>
      <c r="Q52" s="556">
        <v>0</v>
      </c>
      <c r="R52" s="556">
        <v>0</v>
      </c>
      <c r="S52" s="523">
        <v>0</v>
      </c>
      <c r="T52" s="523">
        <v>0</v>
      </c>
      <c r="U52" s="556">
        <v>0</v>
      </c>
      <c r="V52" s="556">
        <v>0</v>
      </c>
      <c r="W52" s="556">
        <v>0</v>
      </c>
      <c r="X52" s="556">
        <v>0</v>
      </c>
      <c r="Y52" s="556">
        <v>0</v>
      </c>
      <c r="Z52" s="523">
        <v>0</v>
      </c>
      <c r="AA52" s="523">
        <v>0</v>
      </c>
      <c r="AB52" s="523">
        <v>0</v>
      </c>
      <c r="AC52" s="523">
        <v>0</v>
      </c>
      <c r="AD52" s="523">
        <v>0</v>
      </c>
      <c r="AE52" s="523">
        <v>0</v>
      </c>
      <c r="AF52" s="523">
        <v>0</v>
      </c>
      <c r="AG52" s="523">
        <v>0</v>
      </c>
      <c r="AH52" s="523">
        <v>0</v>
      </c>
      <c r="AI52" s="523">
        <v>0</v>
      </c>
      <c r="AJ52" s="523">
        <v>17</v>
      </c>
      <c r="AK52" s="523">
        <v>0</v>
      </c>
      <c r="AL52" s="523">
        <v>0</v>
      </c>
      <c r="AM52" s="556">
        <v>0</v>
      </c>
      <c r="AN52" s="523">
        <v>4</v>
      </c>
      <c r="AO52" s="523">
        <v>0</v>
      </c>
      <c r="AP52" s="535">
        <f t="shared" si="3"/>
        <v>1160</v>
      </c>
      <c r="AQ52" s="523">
        <v>0</v>
      </c>
      <c r="AR52" s="523">
        <v>0</v>
      </c>
      <c r="AS52" s="523">
        <v>0</v>
      </c>
      <c r="AT52" s="523">
        <v>0</v>
      </c>
      <c r="AU52" s="523">
        <v>0</v>
      </c>
      <c r="AV52" s="523">
        <v>0</v>
      </c>
      <c r="AW52" s="523">
        <v>0</v>
      </c>
      <c r="AX52" s="523">
        <v>0</v>
      </c>
      <c r="AY52" s="523">
        <v>0</v>
      </c>
      <c r="AZ52" s="523">
        <v>0</v>
      </c>
      <c r="BA52" s="523">
        <v>0</v>
      </c>
      <c r="BB52" s="523">
        <v>0</v>
      </c>
      <c r="BC52" s="1001">
        <v>0</v>
      </c>
      <c r="BD52" s="523">
        <f t="shared" si="2"/>
        <v>1160</v>
      </c>
    </row>
    <row r="53" spans="1:56" s="531" customFormat="1" ht="16.149999999999999" customHeight="1" x14ac:dyDescent="0.2">
      <c r="A53" s="536" t="s">
        <v>135</v>
      </c>
      <c r="B53" s="518" t="s">
        <v>220</v>
      </c>
      <c r="C53" s="519">
        <v>3574</v>
      </c>
      <c r="D53" s="519">
        <v>0</v>
      </c>
      <c r="E53" s="519">
        <v>0</v>
      </c>
      <c r="F53" s="519">
        <v>0</v>
      </c>
      <c r="G53" s="519">
        <v>0</v>
      </c>
      <c r="H53" s="519">
        <v>0</v>
      </c>
      <c r="I53" s="519">
        <v>0</v>
      </c>
      <c r="J53" s="519">
        <v>2</v>
      </c>
      <c r="K53" s="519">
        <v>0</v>
      </c>
      <c r="L53" s="519">
        <v>0</v>
      </c>
      <c r="M53" s="519">
        <v>0</v>
      </c>
      <c r="N53" s="519">
        <v>0</v>
      </c>
      <c r="O53" s="519">
        <v>0</v>
      </c>
      <c r="P53" s="519">
        <v>0</v>
      </c>
      <c r="Q53" s="519">
        <v>0</v>
      </c>
      <c r="R53" s="519">
        <v>0</v>
      </c>
      <c r="S53" s="519">
        <v>0</v>
      </c>
      <c r="T53" s="519">
        <v>0</v>
      </c>
      <c r="U53" s="519">
        <v>0</v>
      </c>
      <c r="V53" s="519">
        <v>0</v>
      </c>
      <c r="W53" s="519">
        <v>0</v>
      </c>
      <c r="X53" s="519">
        <v>0</v>
      </c>
      <c r="Y53" s="519">
        <v>67</v>
      </c>
      <c r="Z53" s="519">
        <v>0</v>
      </c>
      <c r="AA53" s="519">
        <v>0</v>
      </c>
      <c r="AB53" s="519">
        <v>0</v>
      </c>
      <c r="AC53" s="519">
        <v>0</v>
      </c>
      <c r="AD53" s="519">
        <v>0</v>
      </c>
      <c r="AE53" s="519">
        <v>0</v>
      </c>
      <c r="AF53" s="519">
        <v>0</v>
      </c>
      <c r="AG53" s="519">
        <v>0</v>
      </c>
      <c r="AH53" s="519">
        <v>0</v>
      </c>
      <c r="AI53" s="519">
        <v>0</v>
      </c>
      <c r="AJ53" s="519">
        <v>2</v>
      </c>
      <c r="AK53" s="519">
        <v>0</v>
      </c>
      <c r="AL53" s="519">
        <v>0</v>
      </c>
      <c r="AM53" s="519">
        <v>0</v>
      </c>
      <c r="AN53" s="519">
        <v>0</v>
      </c>
      <c r="AO53" s="519">
        <v>0</v>
      </c>
      <c r="AP53" s="537">
        <f t="shared" si="3"/>
        <v>3645</v>
      </c>
      <c r="AQ53" s="519">
        <v>0</v>
      </c>
      <c r="AR53" s="519">
        <v>0</v>
      </c>
      <c r="AS53" s="519">
        <v>0</v>
      </c>
      <c r="AT53" s="519">
        <v>0</v>
      </c>
      <c r="AU53" s="519">
        <v>0</v>
      </c>
      <c r="AV53" s="519">
        <v>0</v>
      </c>
      <c r="AW53" s="519">
        <v>2</v>
      </c>
      <c r="AX53" s="519">
        <v>0</v>
      </c>
      <c r="AY53" s="519">
        <v>0</v>
      </c>
      <c r="AZ53" s="519">
        <v>0</v>
      </c>
      <c r="BA53" s="519">
        <v>0</v>
      </c>
      <c r="BB53" s="519">
        <v>0</v>
      </c>
      <c r="BC53" s="519">
        <v>0</v>
      </c>
      <c r="BD53" s="519">
        <f t="shared" si="2"/>
        <v>3647</v>
      </c>
    </row>
    <row r="54" spans="1:56" s="531" customFormat="1" ht="16.149999999999999" customHeight="1" x14ac:dyDescent="0.2">
      <c r="A54" s="536" t="s">
        <v>136</v>
      </c>
      <c r="B54" s="518" t="s">
        <v>221</v>
      </c>
      <c r="C54" s="519">
        <v>5817</v>
      </c>
      <c r="D54" s="519">
        <v>0</v>
      </c>
      <c r="E54" s="519">
        <v>0</v>
      </c>
      <c r="F54" s="519">
        <v>0</v>
      </c>
      <c r="G54" s="519">
        <v>0</v>
      </c>
      <c r="H54" s="519">
        <v>0</v>
      </c>
      <c r="I54" s="519">
        <v>0</v>
      </c>
      <c r="J54" s="519">
        <v>40</v>
      </c>
      <c r="K54" s="519">
        <v>0</v>
      </c>
      <c r="L54" s="519">
        <v>2</v>
      </c>
      <c r="M54" s="519">
        <v>0</v>
      </c>
      <c r="N54" s="519">
        <v>0</v>
      </c>
      <c r="O54" s="519">
        <v>3</v>
      </c>
      <c r="P54" s="519">
        <v>0</v>
      </c>
      <c r="Q54" s="519">
        <v>0</v>
      </c>
      <c r="R54" s="519">
        <v>0</v>
      </c>
      <c r="S54" s="519">
        <v>0</v>
      </c>
      <c r="T54" s="519">
        <v>0</v>
      </c>
      <c r="U54" s="519">
        <v>0</v>
      </c>
      <c r="V54" s="519">
        <v>0</v>
      </c>
      <c r="W54" s="519">
        <v>0</v>
      </c>
      <c r="X54" s="519">
        <v>6</v>
      </c>
      <c r="Y54" s="519">
        <v>10</v>
      </c>
      <c r="Z54" s="519">
        <v>0</v>
      </c>
      <c r="AA54" s="519">
        <v>0</v>
      </c>
      <c r="AB54" s="519">
        <v>0</v>
      </c>
      <c r="AC54" s="519">
        <v>0</v>
      </c>
      <c r="AD54" s="519">
        <v>0</v>
      </c>
      <c r="AE54" s="519">
        <v>0</v>
      </c>
      <c r="AF54" s="519">
        <v>0</v>
      </c>
      <c r="AG54" s="519">
        <v>0</v>
      </c>
      <c r="AH54" s="519">
        <v>0</v>
      </c>
      <c r="AI54" s="519">
        <v>0</v>
      </c>
      <c r="AJ54" s="519">
        <v>12</v>
      </c>
      <c r="AK54" s="519">
        <v>0</v>
      </c>
      <c r="AL54" s="519">
        <v>0</v>
      </c>
      <c r="AM54" s="519">
        <v>0</v>
      </c>
      <c r="AN54" s="519">
        <v>0</v>
      </c>
      <c r="AO54" s="519">
        <v>0</v>
      </c>
      <c r="AP54" s="537">
        <f t="shared" si="3"/>
        <v>5890</v>
      </c>
      <c r="AQ54" s="519">
        <v>0</v>
      </c>
      <c r="AR54" s="519">
        <v>0</v>
      </c>
      <c r="AS54" s="519">
        <v>4</v>
      </c>
      <c r="AT54" s="519">
        <v>0</v>
      </c>
      <c r="AU54" s="519">
        <v>0</v>
      </c>
      <c r="AV54" s="519">
        <v>0</v>
      </c>
      <c r="AW54" s="519">
        <v>4</v>
      </c>
      <c r="AX54" s="519">
        <v>0</v>
      </c>
      <c r="AY54" s="519">
        <v>0</v>
      </c>
      <c r="AZ54" s="519">
        <v>0</v>
      </c>
      <c r="BA54" s="519">
        <v>5</v>
      </c>
      <c r="BB54" s="519">
        <v>4</v>
      </c>
      <c r="BC54" s="519">
        <v>5</v>
      </c>
      <c r="BD54" s="519">
        <f t="shared" si="2"/>
        <v>5912</v>
      </c>
    </row>
    <row r="55" spans="1:56" s="531" customFormat="1" ht="16.149999999999999" customHeight="1" x14ac:dyDescent="0.2">
      <c r="A55" s="536" t="s">
        <v>137</v>
      </c>
      <c r="B55" s="518" t="s">
        <v>222</v>
      </c>
      <c r="C55" s="519">
        <v>13124</v>
      </c>
      <c r="D55" s="519">
        <v>0</v>
      </c>
      <c r="E55" s="519">
        <v>0</v>
      </c>
      <c r="F55" s="519">
        <v>0</v>
      </c>
      <c r="G55" s="519">
        <v>0</v>
      </c>
      <c r="H55" s="519">
        <v>0</v>
      </c>
      <c r="I55" s="519">
        <v>0</v>
      </c>
      <c r="J55" s="519">
        <v>39</v>
      </c>
      <c r="K55" s="519">
        <v>0</v>
      </c>
      <c r="L55" s="519">
        <v>0</v>
      </c>
      <c r="M55" s="519">
        <v>0</v>
      </c>
      <c r="N55" s="519">
        <v>0</v>
      </c>
      <c r="O55" s="519">
        <v>0</v>
      </c>
      <c r="P55" s="519">
        <v>0</v>
      </c>
      <c r="Q55" s="519">
        <v>1</v>
      </c>
      <c r="R55" s="519">
        <v>0</v>
      </c>
      <c r="S55" s="519">
        <v>0</v>
      </c>
      <c r="T55" s="519">
        <v>24</v>
      </c>
      <c r="U55" s="519">
        <v>0</v>
      </c>
      <c r="V55" s="519">
        <v>0</v>
      </c>
      <c r="W55" s="519">
        <v>0</v>
      </c>
      <c r="X55" s="519">
        <v>0</v>
      </c>
      <c r="Y55" s="519">
        <v>0</v>
      </c>
      <c r="Z55" s="519">
        <v>0</v>
      </c>
      <c r="AA55" s="519">
        <v>0</v>
      </c>
      <c r="AB55" s="519">
        <v>0</v>
      </c>
      <c r="AC55" s="519">
        <v>0</v>
      </c>
      <c r="AD55" s="519">
        <v>1</v>
      </c>
      <c r="AE55" s="519">
        <v>0</v>
      </c>
      <c r="AF55" s="519">
        <v>113</v>
      </c>
      <c r="AG55" s="519">
        <v>0</v>
      </c>
      <c r="AH55" s="519">
        <v>0</v>
      </c>
      <c r="AI55" s="519">
        <v>0</v>
      </c>
      <c r="AJ55" s="519">
        <v>73</v>
      </c>
      <c r="AK55" s="519">
        <v>0</v>
      </c>
      <c r="AL55" s="519">
        <v>244</v>
      </c>
      <c r="AM55" s="519">
        <v>0</v>
      </c>
      <c r="AN55" s="519">
        <v>0</v>
      </c>
      <c r="AO55" s="519">
        <v>0</v>
      </c>
      <c r="AP55" s="537">
        <f t="shared" si="3"/>
        <v>13619</v>
      </c>
      <c r="AQ55" s="519">
        <v>0</v>
      </c>
      <c r="AR55" s="519">
        <v>0</v>
      </c>
      <c r="AS55" s="519">
        <v>0</v>
      </c>
      <c r="AT55" s="519">
        <v>7</v>
      </c>
      <c r="AU55" s="519">
        <v>2</v>
      </c>
      <c r="AV55" s="519">
        <v>0</v>
      </c>
      <c r="AW55" s="519">
        <v>0</v>
      </c>
      <c r="AX55" s="519">
        <v>0</v>
      </c>
      <c r="AY55" s="519">
        <v>0</v>
      </c>
      <c r="AZ55" s="519">
        <v>0</v>
      </c>
      <c r="BA55" s="519">
        <v>6</v>
      </c>
      <c r="BB55" s="519">
        <v>0</v>
      </c>
      <c r="BC55" s="519">
        <v>0</v>
      </c>
      <c r="BD55" s="519">
        <f t="shared" si="2"/>
        <v>13634</v>
      </c>
    </row>
    <row r="56" spans="1:56" s="531" customFormat="1" ht="16.149999999999999" customHeight="1" x14ac:dyDescent="0.2">
      <c r="A56" s="538" t="s">
        <v>138</v>
      </c>
      <c r="B56" s="520" t="s">
        <v>223</v>
      </c>
      <c r="C56" s="521">
        <v>7545</v>
      </c>
      <c r="D56" s="521">
        <v>0</v>
      </c>
      <c r="E56" s="1002">
        <v>0</v>
      </c>
      <c r="F56" s="521">
        <v>0</v>
      </c>
      <c r="G56" s="521">
        <v>0</v>
      </c>
      <c r="H56" s="521">
        <v>0</v>
      </c>
      <c r="I56" s="521">
        <v>0</v>
      </c>
      <c r="J56" s="521">
        <v>19</v>
      </c>
      <c r="K56" s="521">
        <v>0</v>
      </c>
      <c r="L56" s="521">
        <v>0</v>
      </c>
      <c r="M56" s="521">
        <v>0</v>
      </c>
      <c r="N56" s="521">
        <v>0</v>
      </c>
      <c r="O56" s="521">
        <v>0</v>
      </c>
      <c r="P56" s="521">
        <v>0</v>
      </c>
      <c r="Q56" s="521">
        <v>2</v>
      </c>
      <c r="R56" s="521">
        <v>0</v>
      </c>
      <c r="S56" s="521">
        <v>0</v>
      </c>
      <c r="T56" s="521">
        <v>39</v>
      </c>
      <c r="U56" s="521">
        <v>0</v>
      </c>
      <c r="V56" s="521">
        <v>0</v>
      </c>
      <c r="W56" s="521">
        <v>0</v>
      </c>
      <c r="X56" s="521">
        <v>0</v>
      </c>
      <c r="Y56" s="521">
        <v>0</v>
      </c>
      <c r="Z56" s="521">
        <v>0</v>
      </c>
      <c r="AA56" s="521">
        <v>0</v>
      </c>
      <c r="AB56" s="521">
        <v>0</v>
      </c>
      <c r="AC56" s="521">
        <v>0</v>
      </c>
      <c r="AD56" s="521">
        <v>39</v>
      </c>
      <c r="AE56" s="521">
        <v>0</v>
      </c>
      <c r="AF56" s="521">
        <v>51</v>
      </c>
      <c r="AG56" s="521">
        <v>0</v>
      </c>
      <c r="AH56" s="521">
        <v>0</v>
      </c>
      <c r="AI56" s="521">
        <v>0</v>
      </c>
      <c r="AJ56" s="521">
        <v>24</v>
      </c>
      <c r="AK56" s="521">
        <v>0</v>
      </c>
      <c r="AL56" s="521">
        <v>0</v>
      </c>
      <c r="AM56" s="521">
        <v>0</v>
      </c>
      <c r="AN56" s="521">
        <v>0</v>
      </c>
      <c r="AO56" s="521">
        <v>0</v>
      </c>
      <c r="AP56" s="539">
        <f t="shared" si="3"/>
        <v>7719</v>
      </c>
      <c r="AQ56" s="521">
        <v>0</v>
      </c>
      <c r="AR56" s="521">
        <v>0</v>
      </c>
      <c r="AS56" s="521">
        <v>0</v>
      </c>
      <c r="AT56" s="521">
        <v>0</v>
      </c>
      <c r="AU56" s="521">
        <v>0</v>
      </c>
      <c r="AV56" s="521">
        <v>0</v>
      </c>
      <c r="AW56" s="521">
        <v>0</v>
      </c>
      <c r="AX56" s="521">
        <v>0</v>
      </c>
      <c r="AY56" s="521">
        <v>0</v>
      </c>
      <c r="AZ56" s="521">
        <v>0</v>
      </c>
      <c r="BA56" s="521">
        <v>6</v>
      </c>
      <c r="BB56" s="521">
        <v>0</v>
      </c>
      <c r="BC56" s="1002">
        <v>1</v>
      </c>
      <c r="BD56" s="521">
        <f t="shared" si="2"/>
        <v>7726</v>
      </c>
    </row>
    <row r="57" spans="1:56" s="531" customFormat="1" ht="16.149999999999999" customHeight="1" x14ac:dyDescent="0.2">
      <c r="A57" s="534" t="s">
        <v>139</v>
      </c>
      <c r="B57" s="522" t="s">
        <v>224</v>
      </c>
      <c r="C57" s="523">
        <v>8225</v>
      </c>
      <c r="D57" s="523">
        <v>0</v>
      </c>
      <c r="E57" s="1001">
        <v>0</v>
      </c>
      <c r="F57" s="523">
        <v>0</v>
      </c>
      <c r="G57" s="523">
        <v>0</v>
      </c>
      <c r="H57" s="523">
        <v>0</v>
      </c>
      <c r="I57" s="523">
        <v>0</v>
      </c>
      <c r="J57" s="523">
        <v>15</v>
      </c>
      <c r="K57" s="523">
        <v>0</v>
      </c>
      <c r="L57" s="523">
        <v>0</v>
      </c>
      <c r="M57" s="523">
        <v>0</v>
      </c>
      <c r="N57" s="556">
        <v>0</v>
      </c>
      <c r="O57" s="523">
        <v>0</v>
      </c>
      <c r="P57" s="523">
        <v>0</v>
      </c>
      <c r="Q57" s="556">
        <v>2</v>
      </c>
      <c r="R57" s="556">
        <v>0</v>
      </c>
      <c r="S57" s="523">
        <v>0</v>
      </c>
      <c r="T57" s="523">
        <v>0</v>
      </c>
      <c r="U57" s="556">
        <v>0</v>
      </c>
      <c r="V57" s="556">
        <v>0</v>
      </c>
      <c r="W57" s="556">
        <v>0</v>
      </c>
      <c r="X57" s="556">
        <v>0</v>
      </c>
      <c r="Y57" s="556">
        <v>0</v>
      </c>
      <c r="Z57" s="523">
        <v>0</v>
      </c>
      <c r="AA57" s="523">
        <v>0</v>
      </c>
      <c r="AB57" s="523">
        <v>0</v>
      </c>
      <c r="AC57" s="523">
        <v>0</v>
      </c>
      <c r="AD57" s="523">
        <v>1</v>
      </c>
      <c r="AE57" s="523">
        <v>0</v>
      </c>
      <c r="AF57" s="523">
        <v>0</v>
      </c>
      <c r="AG57" s="523">
        <v>0</v>
      </c>
      <c r="AH57" s="523">
        <v>0</v>
      </c>
      <c r="AI57" s="523">
        <v>0</v>
      </c>
      <c r="AJ57" s="523">
        <v>8</v>
      </c>
      <c r="AK57" s="523">
        <v>0</v>
      </c>
      <c r="AL57" s="523">
        <v>0</v>
      </c>
      <c r="AM57" s="556">
        <v>0</v>
      </c>
      <c r="AN57" s="523">
        <v>0</v>
      </c>
      <c r="AO57" s="523">
        <v>0</v>
      </c>
      <c r="AP57" s="535">
        <f t="shared" si="3"/>
        <v>8251</v>
      </c>
      <c r="AQ57" s="523">
        <v>0</v>
      </c>
      <c r="AR57" s="523">
        <v>253</v>
      </c>
      <c r="AS57" s="523">
        <v>0</v>
      </c>
      <c r="AT57" s="523">
        <v>0</v>
      </c>
      <c r="AU57" s="523">
        <v>0</v>
      </c>
      <c r="AV57" s="523">
        <v>0</v>
      </c>
      <c r="AW57" s="523">
        <v>2</v>
      </c>
      <c r="AX57" s="523">
        <v>0</v>
      </c>
      <c r="AY57" s="523">
        <v>0</v>
      </c>
      <c r="AZ57" s="523">
        <v>0</v>
      </c>
      <c r="BA57" s="523">
        <v>6</v>
      </c>
      <c r="BB57" s="523">
        <v>0</v>
      </c>
      <c r="BC57" s="1001">
        <v>0</v>
      </c>
      <c r="BD57" s="523">
        <f t="shared" si="2"/>
        <v>8512</v>
      </c>
    </row>
    <row r="58" spans="1:56" s="531" customFormat="1" ht="16.149999999999999" customHeight="1" x14ac:dyDescent="0.2">
      <c r="A58" s="536" t="s">
        <v>140</v>
      </c>
      <c r="B58" s="518" t="s">
        <v>225</v>
      </c>
      <c r="C58" s="519">
        <v>37545</v>
      </c>
      <c r="D58" s="519">
        <v>0</v>
      </c>
      <c r="E58" s="519">
        <v>0</v>
      </c>
      <c r="F58" s="519">
        <v>0</v>
      </c>
      <c r="G58" s="519">
        <v>0</v>
      </c>
      <c r="H58" s="519">
        <v>0</v>
      </c>
      <c r="I58" s="519">
        <v>2</v>
      </c>
      <c r="J58" s="519">
        <v>163</v>
      </c>
      <c r="K58" s="519">
        <v>0</v>
      </c>
      <c r="L58" s="519">
        <v>4</v>
      </c>
      <c r="M58" s="519">
        <v>2</v>
      </c>
      <c r="N58" s="519">
        <v>0</v>
      </c>
      <c r="O58" s="519">
        <v>2</v>
      </c>
      <c r="P58" s="519">
        <v>0</v>
      </c>
      <c r="Q58" s="519">
        <v>0</v>
      </c>
      <c r="R58" s="519">
        <v>0</v>
      </c>
      <c r="S58" s="519">
        <v>0</v>
      </c>
      <c r="T58" s="519">
        <v>0</v>
      </c>
      <c r="U58" s="519">
        <v>0</v>
      </c>
      <c r="V58" s="519">
        <v>0</v>
      </c>
      <c r="W58" s="519">
        <v>0</v>
      </c>
      <c r="X58" s="519">
        <v>1</v>
      </c>
      <c r="Y58" s="519">
        <v>0</v>
      </c>
      <c r="Z58" s="519">
        <v>0</v>
      </c>
      <c r="AA58" s="519">
        <v>0</v>
      </c>
      <c r="AB58" s="519">
        <v>0</v>
      </c>
      <c r="AC58" s="519">
        <v>0</v>
      </c>
      <c r="AD58" s="519">
        <v>0</v>
      </c>
      <c r="AE58" s="519">
        <v>0</v>
      </c>
      <c r="AF58" s="519">
        <v>0</v>
      </c>
      <c r="AG58" s="519">
        <v>0</v>
      </c>
      <c r="AH58" s="519">
        <v>0</v>
      </c>
      <c r="AI58" s="519">
        <v>0</v>
      </c>
      <c r="AJ58" s="519">
        <v>118</v>
      </c>
      <c r="AK58" s="519">
        <v>0</v>
      </c>
      <c r="AL58" s="519">
        <v>0</v>
      </c>
      <c r="AM58" s="519">
        <v>0</v>
      </c>
      <c r="AN58" s="519">
        <v>1</v>
      </c>
      <c r="AO58" s="519">
        <v>0</v>
      </c>
      <c r="AP58" s="537">
        <f t="shared" si="3"/>
        <v>37838</v>
      </c>
      <c r="AQ58" s="519">
        <v>0</v>
      </c>
      <c r="AR58" s="519">
        <v>0</v>
      </c>
      <c r="AS58" s="519">
        <v>7</v>
      </c>
      <c r="AT58" s="519">
        <v>0</v>
      </c>
      <c r="AU58" s="519">
        <v>0</v>
      </c>
      <c r="AV58" s="519">
        <v>9</v>
      </c>
      <c r="AW58" s="519">
        <v>0</v>
      </c>
      <c r="AX58" s="519">
        <v>0</v>
      </c>
      <c r="AY58" s="519">
        <v>0</v>
      </c>
      <c r="AZ58" s="519">
        <v>0</v>
      </c>
      <c r="BA58" s="519">
        <v>27</v>
      </c>
      <c r="BB58" s="519">
        <v>47</v>
      </c>
      <c r="BC58" s="519">
        <v>0</v>
      </c>
      <c r="BD58" s="519">
        <f t="shared" si="2"/>
        <v>37928</v>
      </c>
    </row>
    <row r="59" spans="1:56" s="531" customFormat="1" ht="16.149999999999999" customHeight="1" x14ac:dyDescent="0.2">
      <c r="A59" s="536" t="s">
        <v>141</v>
      </c>
      <c r="B59" s="518" t="s">
        <v>226</v>
      </c>
      <c r="C59" s="519">
        <v>18554</v>
      </c>
      <c r="D59" s="519">
        <v>0</v>
      </c>
      <c r="E59" s="519">
        <v>0</v>
      </c>
      <c r="F59" s="519">
        <v>0</v>
      </c>
      <c r="G59" s="519">
        <v>0</v>
      </c>
      <c r="H59" s="519">
        <v>0</v>
      </c>
      <c r="I59" s="519">
        <v>0</v>
      </c>
      <c r="J59" s="519">
        <v>162</v>
      </c>
      <c r="K59" s="519">
        <v>0</v>
      </c>
      <c r="L59" s="519">
        <v>0</v>
      </c>
      <c r="M59" s="519">
        <v>0</v>
      </c>
      <c r="N59" s="519">
        <v>0</v>
      </c>
      <c r="O59" s="519">
        <v>0</v>
      </c>
      <c r="P59" s="519">
        <v>0</v>
      </c>
      <c r="Q59" s="519">
        <v>0</v>
      </c>
      <c r="R59" s="519">
        <v>0</v>
      </c>
      <c r="S59" s="519">
        <v>0</v>
      </c>
      <c r="T59" s="519">
        <v>0</v>
      </c>
      <c r="U59" s="519">
        <v>0</v>
      </c>
      <c r="V59" s="519">
        <v>0</v>
      </c>
      <c r="W59" s="519">
        <v>0</v>
      </c>
      <c r="X59" s="519">
        <v>0</v>
      </c>
      <c r="Y59" s="519">
        <v>0</v>
      </c>
      <c r="Z59" s="519">
        <v>0</v>
      </c>
      <c r="AA59" s="519">
        <v>0</v>
      </c>
      <c r="AB59" s="519">
        <v>0</v>
      </c>
      <c r="AC59" s="519">
        <v>0</v>
      </c>
      <c r="AD59" s="519">
        <v>0</v>
      </c>
      <c r="AE59" s="519">
        <v>1</v>
      </c>
      <c r="AF59" s="519">
        <v>0</v>
      </c>
      <c r="AG59" s="519">
        <v>0</v>
      </c>
      <c r="AH59" s="519">
        <v>0</v>
      </c>
      <c r="AI59" s="519">
        <v>0</v>
      </c>
      <c r="AJ59" s="519">
        <v>70</v>
      </c>
      <c r="AK59" s="519">
        <v>0</v>
      </c>
      <c r="AL59" s="519">
        <v>0</v>
      </c>
      <c r="AM59" s="519">
        <v>0</v>
      </c>
      <c r="AN59" s="519">
        <v>309</v>
      </c>
      <c r="AO59" s="519">
        <v>0</v>
      </c>
      <c r="AP59" s="537">
        <f t="shared" si="3"/>
        <v>19096</v>
      </c>
      <c r="AQ59" s="519">
        <v>0</v>
      </c>
      <c r="AR59" s="519">
        <v>0</v>
      </c>
      <c r="AS59" s="519">
        <v>0</v>
      </c>
      <c r="AT59" s="519">
        <v>0</v>
      </c>
      <c r="AU59" s="519">
        <v>0</v>
      </c>
      <c r="AV59" s="519">
        <v>1</v>
      </c>
      <c r="AW59" s="519">
        <v>0</v>
      </c>
      <c r="AX59" s="519">
        <v>0</v>
      </c>
      <c r="AY59" s="519">
        <v>0</v>
      </c>
      <c r="AZ59" s="519">
        <v>0</v>
      </c>
      <c r="BA59" s="519">
        <v>8</v>
      </c>
      <c r="BB59" s="519">
        <v>8</v>
      </c>
      <c r="BC59" s="519">
        <v>0</v>
      </c>
      <c r="BD59" s="519">
        <f t="shared" si="2"/>
        <v>19113</v>
      </c>
    </row>
    <row r="60" spans="1:56" s="531" customFormat="1" ht="16.149999999999999" customHeight="1" x14ac:dyDescent="0.2">
      <c r="A60" s="536" t="s">
        <v>227</v>
      </c>
      <c r="B60" s="518" t="s">
        <v>228</v>
      </c>
      <c r="C60" s="519">
        <v>503</v>
      </c>
      <c r="D60" s="519">
        <v>0</v>
      </c>
      <c r="E60" s="519">
        <v>0</v>
      </c>
      <c r="F60" s="519">
        <v>0</v>
      </c>
      <c r="G60" s="519">
        <v>0</v>
      </c>
      <c r="H60" s="519">
        <v>0</v>
      </c>
      <c r="I60" s="519">
        <v>0</v>
      </c>
      <c r="J60" s="519">
        <v>4</v>
      </c>
      <c r="K60" s="519">
        <v>0</v>
      </c>
      <c r="L60" s="519">
        <v>0</v>
      </c>
      <c r="M60" s="519">
        <v>0</v>
      </c>
      <c r="N60" s="519">
        <v>0</v>
      </c>
      <c r="O60" s="519">
        <v>0</v>
      </c>
      <c r="P60" s="519">
        <v>0</v>
      </c>
      <c r="Q60" s="519">
        <v>0</v>
      </c>
      <c r="R60" s="519">
        <v>0</v>
      </c>
      <c r="S60" s="519">
        <v>2</v>
      </c>
      <c r="T60" s="519">
        <v>0</v>
      </c>
      <c r="U60" s="519">
        <v>0</v>
      </c>
      <c r="V60" s="519">
        <v>0</v>
      </c>
      <c r="W60" s="519">
        <v>0</v>
      </c>
      <c r="X60" s="519">
        <v>0</v>
      </c>
      <c r="Y60" s="519">
        <v>0</v>
      </c>
      <c r="Z60" s="519">
        <v>0</v>
      </c>
      <c r="AA60" s="519">
        <f>25-2</f>
        <v>23</v>
      </c>
      <c r="AB60" s="519">
        <v>0</v>
      </c>
      <c r="AC60" s="519">
        <v>0</v>
      </c>
      <c r="AD60" s="519">
        <v>0</v>
      </c>
      <c r="AE60" s="519">
        <v>0</v>
      </c>
      <c r="AF60" s="519">
        <v>0</v>
      </c>
      <c r="AG60" s="519">
        <v>0</v>
      </c>
      <c r="AH60" s="519">
        <v>0</v>
      </c>
      <c r="AI60" s="519">
        <v>0</v>
      </c>
      <c r="AJ60" s="519">
        <v>2</v>
      </c>
      <c r="AK60" s="519">
        <v>0</v>
      </c>
      <c r="AL60" s="519">
        <v>0</v>
      </c>
      <c r="AM60" s="519">
        <v>0</v>
      </c>
      <c r="AN60" s="519">
        <v>0</v>
      </c>
      <c r="AO60" s="519">
        <v>0</v>
      </c>
      <c r="AP60" s="537">
        <f t="shared" si="3"/>
        <v>534</v>
      </c>
      <c r="AQ60" s="519">
        <v>0</v>
      </c>
      <c r="AR60" s="519">
        <v>0</v>
      </c>
      <c r="AS60" s="519">
        <v>0</v>
      </c>
      <c r="AT60" s="519">
        <v>0</v>
      </c>
      <c r="AU60" s="519">
        <v>5</v>
      </c>
      <c r="AV60" s="519">
        <v>0</v>
      </c>
      <c r="AW60" s="519">
        <v>0</v>
      </c>
      <c r="AX60" s="519">
        <v>0</v>
      </c>
      <c r="AY60" s="519">
        <v>0</v>
      </c>
      <c r="AZ60" s="519">
        <v>0</v>
      </c>
      <c r="BA60" s="519">
        <v>0</v>
      </c>
      <c r="BB60" s="519">
        <v>0</v>
      </c>
      <c r="BC60" s="519">
        <v>0</v>
      </c>
      <c r="BD60" s="519">
        <f t="shared" si="2"/>
        <v>539</v>
      </c>
    </row>
    <row r="61" spans="1:56" s="531" customFormat="1" ht="16.149999999999999" customHeight="1" x14ac:dyDescent="0.2">
      <c r="A61" s="538" t="s">
        <v>142</v>
      </c>
      <c r="B61" s="520" t="s">
        <v>229</v>
      </c>
      <c r="C61" s="521">
        <v>16960</v>
      </c>
      <c r="D61" s="521">
        <v>0</v>
      </c>
      <c r="E61" s="1002">
        <v>0</v>
      </c>
      <c r="F61" s="521">
        <v>0</v>
      </c>
      <c r="G61" s="521">
        <v>0</v>
      </c>
      <c r="H61" s="521">
        <v>0</v>
      </c>
      <c r="I61" s="521">
        <v>0</v>
      </c>
      <c r="J61" s="521">
        <v>108</v>
      </c>
      <c r="K61" s="521">
        <v>0</v>
      </c>
      <c r="L61" s="521">
        <v>0</v>
      </c>
      <c r="M61" s="521">
        <v>0</v>
      </c>
      <c r="N61" s="521">
        <v>0</v>
      </c>
      <c r="O61" s="521">
        <v>0</v>
      </c>
      <c r="P61" s="521">
        <v>0</v>
      </c>
      <c r="Q61" s="521">
        <v>0</v>
      </c>
      <c r="R61" s="521">
        <v>0</v>
      </c>
      <c r="S61" s="521">
        <v>0</v>
      </c>
      <c r="T61" s="521">
        <v>0</v>
      </c>
      <c r="U61" s="521">
        <v>0</v>
      </c>
      <c r="V61" s="521">
        <v>0</v>
      </c>
      <c r="W61" s="521">
        <v>0</v>
      </c>
      <c r="X61" s="521">
        <v>0</v>
      </c>
      <c r="Y61" s="521">
        <v>0</v>
      </c>
      <c r="Z61" s="521">
        <v>0</v>
      </c>
      <c r="AA61" s="521">
        <v>0</v>
      </c>
      <c r="AB61" s="521">
        <v>0</v>
      </c>
      <c r="AC61" s="521">
        <v>0</v>
      </c>
      <c r="AD61" s="521">
        <v>0</v>
      </c>
      <c r="AE61" s="521">
        <v>0</v>
      </c>
      <c r="AF61" s="521">
        <v>0</v>
      </c>
      <c r="AG61" s="521">
        <v>0</v>
      </c>
      <c r="AH61" s="521">
        <v>0</v>
      </c>
      <c r="AI61" s="521">
        <v>0</v>
      </c>
      <c r="AJ61" s="521">
        <v>52</v>
      </c>
      <c r="AK61" s="521">
        <v>0</v>
      </c>
      <c r="AL61" s="521">
        <v>0</v>
      </c>
      <c r="AM61" s="521">
        <v>0</v>
      </c>
      <c r="AN61" s="521">
        <v>0</v>
      </c>
      <c r="AO61" s="521">
        <v>0</v>
      </c>
      <c r="AP61" s="539">
        <f t="shared" si="3"/>
        <v>17120</v>
      </c>
      <c r="AQ61" s="521">
        <v>0</v>
      </c>
      <c r="AR61" s="521">
        <v>1</v>
      </c>
      <c r="AS61" s="521">
        <v>0</v>
      </c>
      <c r="AT61" s="521">
        <v>0</v>
      </c>
      <c r="AU61" s="521">
        <v>0</v>
      </c>
      <c r="AV61" s="521">
        <v>0</v>
      </c>
      <c r="AW61" s="521">
        <v>43</v>
      </c>
      <c r="AX61" s="521">
        <v>0</v>
      </c>
      <c r="AY61" s="521">
        <v>0</v>
      </c>
      <c r="AZ61" s="521">
        <v>0</v>
      </c>
      <c r="BA61" s="521">
        <v>9</v>
      </c>
      <c r="BB61" s="521">
        <v>0</v>
      </c>
      <c r="BC61" s="1002">
        <v>0</v>
      </c>
      <c r="BD61" s="521">
        <f t="shared" si="2"/>
        <v>17173</v>
      </c>
    </row>
    <row r="62" spans="1:56" s="531" customFormat="1" ht="16.149999999999999" customHeight="1" x14ac:dyDescent="0.2">
      <c r="A62" s="534" t="s">
        <v>143</v>
      </c>
      <c r="B62" s="522" t="s">
        <v>230</v>
      </c>
      <c r="C62" s="523">
        <v>1974</v>
      </c>
      <c r="D62" s="523">
        <v>0</v>
      </c>
      <c r="E62" s="1001">
        <v>0</v>
      </c>
      <c r="F62" s="523">
        <v>0</v>
      </c>
      <c r="G62" s="523">
        <v>895</v>
      </c>
      <c r="H62" s="523">
        <v>0</v>
      </c>
      <c r="I62" s="523">
        <v>0</v>
      </c>
      <c r="J62" s="523">
        <v>9</v>
      </c>
      <c r="K62" s="523">
        <v>0</v>
      </c>
      <c r="L62" s="523">
        <v>0</v>
      </c>
      <c r="M62" s="523">
        <v>0</v>
      </c>
      <c r="N62" s="556">
        <v>0</v>
      </c>
      <c r="O62" s="523">
        <v>0</v>
      </c>
      <c r="P62" s="523">
        <v>0</v>
      </c>
      <c r="Q62" s="556">
        <v>0</v>
      </c>
      <c r="R62" s="556">
        <v>0</v>
      </c>
      <c r="S62" s="523">
        <v>0</v>
      </c>
      <c r="T62" s="523">
        <v>0</v>
      </c>
      <c r="U62" s="556">
        <v>40</v>
      </c>
      <c r="V62" s="556">
        <v>0</v>
      </c>
      <c r="W62" s="556">
        <v>0</v>
      </c>
      <c r="X62" s="556">
        <v>0</v>
      </c>
      <c r="Y62" s="556">
        <v>0</v>
      </c>
      <c r="Z62" s="523">
        <v>0</v>
      </c>
      <c r="AA62" s="523">
        <v>0</v>
      </c>
      <c r="AB62" s="523">
        <v>0</v>
      </c>
      <c r="AC62" s="523">
        <v>131</v>
      </c>
      <c r="AD62" s="523">
        <v>0</v>
      </c>
      <c r="AE62" s="523">
        <v>0</v>
      </c>
      <c r="AF62" s="523">
        <v>0</v>
      </c>
      <c r="AG62" s="523">
        <v>0</v>
      </c>
      <c r="AH62" s="523">
        <v>0</v>
      </c>
      <c r="AI62" s="523">
        <v>0</v>
      </c>
      <c r="AJ62" s="523">
        <v>7</v>
      </c>
      <c r="AK62" s="523">
        <v>0</v>
      </c>
      <c r="AL62" s="523">
        <v>0</v>
      </c>
      <c r="AM62" s="556">
        <v>0</v>
      </c>
      <c r="AN62" s="523">
        <v>0</v>
      </c>
      <c r="AO62" s="523">
        <v>0</v>
      </c>
      <c r="AP62" s="535">
        <f t="shared" si="3"/>
        <v>3056</v>
      </c>
      <c r="AQ62" s="523">
        <v>2</v>
      </c>
      <c r="AR62" s="523">
        <v>0</v>
      </c>
      <c r="AS62" s="523">
        <v>0</v>
      </c>
      <c r="AT62" s="523">
        <v>0</v>
      </c>
      <c r="AU62" s="523">
        <v>2</v>
      </c>
      <c r="AV62" s="523">
        <v>0</v>
      </c>
      <c r="AW62" s="523">
        <v>0</v>
      </c>
      <c r="AX62" s="523">
        <v>0</v>
      </c>
      <c r="AY62" s="523">
        <v>0</v>
      </c>
      <c r="AZ62" s="523">
        <v>0</v>
      </c>
      <c r="BA62" s="523">
        <v>1</v>
      </c>
      <c r="BB62" s="523">
        <v>0</v>
      </c>
      <c r="BC62" s="1001">
        <v>0</v>
      </c>
      <c r="BD62" s="523">
        <f t="shared" si="2"/>
        <v>3061</v>
      </c>
    </row>
    <row r="63" spans="1:56" s="531" customFormat="1" ht="16.149999999999999" customHeight="1" x14ac:dyDescent="0.2">
      <c r="A63" s="536" t="s">
        <v>144</v>
      </c>
      <c r="B63" s="518" t="s">
        <v>231</v>
      </c>
      <c r="C63" s="519">
        <v>9356</v>
      </c>
      <c r="D63" s="519">
        <v>0</v>
      </c>
      <c r="E63" s="519">
        <v>0</v>
      </c>
      <c r="F63" s="519">
        <v>0</v>
      </c>
      <c r="G63" s="519">
        <v>0</v>
      </c>
      <c r="H63" s="519">
        <v>0</v>
      </c>
      <c r="I63" s="519">
        <v>0</v>
      </c>
      <c r="J63" s="519">
        <v>21</v>
      </c>
      <c r="K63" s="519">
        <v>0</v>
      </c>
      <c r="L63" s="519">
        <v>0</v>
      </c>
      <c r="M63" s="519">
        <v>0</v>
      </c>
      <c r="N63" s="519">
        <v>0</v>
      </c>
      <c r="O63" s="519">
        <v>0</v>
      </c>
      <c r="P63" s="519">
        <v>0</v>
      </c>
      <c r="Q63" s="519">
        <v>1</v>
      </c>
      <c r="R63" s="519">
        <v>0</v>
      </c>
      <c r="S63" s="519">
        <v>1</v>
      </c>
      <c r="T63" s="519">
        <v>0</v>
      </c>
      <c r="U63" s="519">
        <v>0</v>
      </c>
      <c r="V63" s="519">
        <v>0</v>
      </c>
      <c r="W63" s="519">
        <v>0</v>
      </c>
      <c r="X63" s="519">
        <v>0</v>
      </c>
      <c r="Y63" s="519">
        <v>0</v>
      </c>
      <c r="Z63" s="519">
        <v>0</v>
      </c>
      <c r="AA63" s="519">
        <v>0</v>
      </c>
      <c r="AB63" s="519">
        <v>0</v>
      </c>
      <c r="AC63" s="519">
        <v>0</v>
      </c>
      <c r="AD63" s="519">
        <v>25</v>
      </c>
      <c r="AE63" s="519">
        <v>0</v>
      </c>
      <c r="AF63" s="519">
        <v>4</v>
      </c>
      <c r="AG63" s="519">
        <v>0</v>
      </c>
      <c r="AH63" s="519">
        <v>0</v>
      </c>
      <c r="AI63" s="519">
        <v>0</v>
      </c>
      <c r="AJ63" s="519">
        <v>30</v>
      </c>
      <c r="AK63" s="519">
        <v>0</v>
      </c>
      <c r="AL63" s="519">
        <v>0</v>
      </c>
      <c r="AM63" s="519">
        <v>0</v>
      </c>
      <c r="AN63" s="519">
        <v>0</v>
      </c>
      <c r="AO63" s="519">
        <v>0</v>
      </c>
      <c r="AP63" s="537">
        <f t="shared" si="3"/>
        <v>9438</v>
      </c>
      <c r="AQ63" s="519">
        <v>0</v>
      </c>
      <c r="AR63" s="519">
        <v>0</v>
      </c>
      <c r="AS63" s="519">
        <v>0</v>
      </c>
      <c r="AT63" s="519">
        <v>0</v>
      </c>
      <c r="AU63" s="519">
        <v>0</v>
      </c>
      <c r="AV63" s="519">
        <v>0</v>
      </c>
      <c r="AW63" s="519">
        <v>0</v>
      </c>
      <c r="AX63" s="519">
        <v>0</v>
      </c>
      <c r="AY63" s="519">
        <v>0</v>
      </c>
      <c r="AZ63" s="519">
        <v>0</v>
      </c>
      <c r="BA63" s="519">
        <v>1</v>
      </c>
      <c r="BB63" s="519">
        <v>0</v>
      </c>
      <c r="BC63" s="519">
        <v>0</v>
      </c>
      <c r="BD63" s="519">
        <f t="shared" si="2"/>
        <v>9439</v>
      </c>
    </row>
    <row r="64" spans="1:56" s="531" customFormat="1" ht="16.149999999999999" customHeight="1" x14ac:dyDescent="0.2">
      <c r="A64" s="536" t="s">
        <v>232</v>
      </c>
      <c r="B64" s="518" t="s">
        <v>233</v>
      </c>
      <c r="C64" s="519">
        <v>8300</v>
      </c>
      <c r="D64" s="519">
        <v>0</v>
      </c>
      <c r="E64" s="519">
        <v>0</v>
      </c>
      <c r="F64" s="519">
        <v>0</v>
      </c>
      <c r="G64" s="519">
        <v>0</v>
      </c>
      <c r="H64" s="519">
        <v>0</v>
      </c>
      <c r="I64" s="519">
        <v>0</v>
      </c>
      <c r="J64" s="519">
        <v>13</v>
      </c>
      <c r="K64" s="519">
        <v>0</v>
      </c>
      <c r="L64" s="519">
        <v>0</v>
      </c>
      <c r="M64" s="519">
        <v>0</v>
      </c>
      <c r="N64" s="519">
        <v>0</v>
      </c>
      <c r="O64" s="519">
        <v>0</v>
      </c>
      <c r="P64" s="519">
        <v>0</v>
      </c>
      <c r="Q64" s="519">
        <v>0</v>
      </c>
      <c r="R64" s="519">
        <v>0</v>
      </c>
      <c r="S64" s="519">
        <v>0</v>
      </c>
      <c r="T64" s="519">
        <v>0</v>
      </c>
      <c r="U64" s="519">
        <v>0</v>
      </c>
      <c r="V64" s="519">
        <v>0</v>
      </c>
      <c r="W64" s="519">
        <v>0</v>
      </c>
      <c r="X64" s="519">
        <v>0</v>
      </c>
      <c r="Y64" s="519">
        <v>0</v>
      </c>
      <c r="Z64" s="519">
        <v>0</v>
      </c>
      <c r="AA64" s="519">
        <v>0</v>
      </c>
      <c r="AB64" s="519">
        <v>0</v>
      </c>
      <c r="AC64" s="519">
        <v>0</v>
      </c>
      <c r="AD64" s="519">
        <v>0</v>
      </c>
      <c r="AE64" s="519">
        <v>0</v>
      </c>
      <c r="AF64" s="519">
        <v>0</v>
      </c>
      <c r="AG64" s="519">
        <v>0</v>
      </c>
      <c r="AH64" s="519">
        <v>0</v>
      </c>
      <c r="AI64" s="519">
        <v>0</v>
      </c>
      <c r="AJ64" s="519">
        <v>30</v>
      </c>
      <c r="AK64" s="519">
        <v>0</v>
      </c>
      <c r="AL64" s="519">
        <v>0</v>
      </c>
      <c r="AM64" s="519">
        <v>0</v>
      </c>
      <c r="AN64" s="519">
        <v>0</v>
      </c>
      <c r="AO64" s="519">
        <v>0</v>
      </c>
      <c r="AP64" s="537">
        <f t="shared" si="3"/>
        <v>8343</v>
      </c>
      <c r="AQ64" s="519">
        <v>0</v>
      </c>
      <c r="AR64" s="519">
        <v>0</v>
      </c>
      <c r="AS64" s="519">
        <v>0</v>
      </c>
      <c r="AT64" s="519">
        <v>0</v>
      </c>
      <c r="AU64" s="519">
        <v>0</v>
      </c>
      <c r="AV64" s="519">
        <v>0</v>
      </c>
      <c r="AW64" s="519">
        <v>1</v>
      </c>
      <c r="AX64" s="519">
        <v>0</v>
      </c>
      <c r="AY64" s="519">
        <v>0</v>
      </c>
      <c r="AZ64" s="519">
        <v>0</v>
      </c>
      <c r="BA64" s="519">
        <v>13</v>
      </c>
      <c r="BB64" s="519">
        <v>0</v>
      </c>
      <c r="BC64" s="519">
        <v>0</v>
      </c>
      <c r="BD64" s="519">
        <f t="shared" si="2"/>
        <v>8357</v>
      </c>
    </row>
    <row r="65" spans="1:56" s="531" customFormat="1" ht="16.149999999999999" customHeight="1" x14ac:dyDescent="0.2">
      <c r="A65" s="536" t="s">
        <v>145</v>
      </c>
      <c r="B65" s="518" t="s">
        <v>234</v>
      </c>
      <c r="C65" s="519">
        <v>5077</v>
      </c>
      <c r="D65" s="519">
        <v>0</v>
      </c>
      <c r="E65" s="519">
        <v>0</v>
      </c>
      <c r="F65" s="519">
        <v>0</v>
      </c>
      <c r="G65" s="519">
        <v>0</v>
      </c>
      <c r="H65" s="519">
        <v>0</v>
      </c>
      <c r="I65" s="519">
        <v>0</v>
      </c>
      <c r="J65" s="519">
        <v>24</v>
      </c>
      <c r="K65" s="519">
        <v>0</v>
      </c>
      <c r="L65" s="519">
        <v>0</v>
      </c>
      <c r="M65" s="519">
        <v>0</v>
      </c>
      <c r="N65" s="519">
        <v>0</v>
      </c>
      <c r="O65" s="519">
        <v>0</v>
      </c>
      <c r="P65" s="519">
        <v>0</v>
      </c>
      <c r="Q65" s="519">
        <v>0</v>
      </c>
      <c r="R65" s="519">
        <v>0</v>
      </c>
      <c r="S65" s="519">
        <v>0</v>
      </c>
      <c r="T65" s="519">
        <v>0</v>
      </c>
      <c r="U65" s="519">
        <v>0</v>
      </c>
      <c r="V65" s="519">
        <v>0</v>
      </c>
      <c r="W65" s="519">
        <v>0</v>
      </c>
      <c r="X65" s="519">
        <v>0</v>
      </c>
      <c r="Y65" s="519">
        <v>0</v>
      </c>
      <c r="Z65" s="519">
        <v>0</v>
      </c>
      <c r="AA65" s="519">
        <v>0</v>
      </c>
      <c r="AB65" s="519">
        <v>0</v>
      </c>
      <c r="AC65" s="519">
        <v>0</v>
      </c>
      <c r="AD65" s="519">
        <v>0</v>
      </c>
      <c r="AE65" s="519">
        <v>0</v>
      </c>
      <c r="AF65" s="519">
        <v>0</v>
      </c>
      <c r="AG65" s="519">
        <v>0</v>
      </c>
      <c r="AH65" s="519">
        <v>0</v>
      </c>
      <c r="AI65" s="519">
        <v>0</v>
      </c>
      <c r="AJ65" s="519">
        <v>18</v>
      </c>
      <c r="AK65" s="519">
        <v>0</v>
      </c>
      <c r="AL65" s="519">
        <v>0</v>
      </c>
      <c r="AM65" s="519">
        <v>0</v>
      </c>
      <c r="AN65" s="519">
        <v>0</v>
      </c>
      <c r="AO65" s="519">
        <v>0</v>
      </c>
      <c r="AP65" s="537">
        <f t="shared" si="3"/>
        <v>5119</v>
      </c>
      <c r="AQ65" s="519">
        <v>0</v>
      </c>
      <c r="AR65" s="519">
        <v>0</v>
      </c>
      <c r="AS65" s="519">
        <v>0</v>
      </c>
      <c r="AT65" s="519">
        <v>0</v>
      </c>
      <c r="AU65" s="519">
        <v>0</v>
      </c>
      <c r="AV65" s="519">
        <v>0</v>
      </c>
      <c r="AW65" s="519">
        <v>0</v>
      </c>
      <c r="AX65" s="519">
        <v>0</v>
      </c>
      <c r="AY65" s="519">
        <v>0</v>
      </c>
      <c r="AZ65" s="519">
        <v>0</v>
      </c>
      <c r="BA65" s="519">
        <v>0</v>
      </c>
      <c r="BB65" s="519">
        <v>0</v>
      </c>
      <c r="BC65" s="519">
        <v>0</v>
      </c>
      <c r="BD65" s="519">
        <f t="shared" si="2"/>
        <v>5119</v>
      </c>
    </row>
    <row r="66" spans="1:56" s="531" customFormat="1" ht="16.149999999999999" customHeight="1" x14ac:dyDescent="0.2">
      <c r="A66" s="538" t="s">
        <v>235</v>
      </c>
      <c r="B66" s="520" t="s">
        <v>236</v>
      </c>
      <c r="C66" s="521">
        <v>6059</v>
      </c>
      <c r="D66" s="521">
        <v>0</v>
      </c>
      <c r="E66" s="1002">
        <v>0</v>
      </c>
      <c r="F66" s="521">
        <v>0</v>
      </c>
      <c r="G66" s="521">
        <v>0</v>
      </c>
      <c r="H66" s="521">
        <v>0</v>
      </c>
      <c r="I66" s="521">
        <v>0</v>
      </c>
      <c r="J66" s="521">
        <v>29</v>
      </c>
      <c r="K66" s="521">
        <v>0</v>
      </c>
      <c r="L66" s="521">
        <v>0</v>
      </c>
      <c r="M66" s="521">
        <v>0</v>
      </c>
      <c r="N66" s="521">
        <v>0</v>
      </c>
      <c r="O66" s="521">
        <v>0</v>
      </c>
      <c r="P66" s="521">
        <v>0</v>
      </c>
      <c r="Q66" s="521">
        <v>0</v>
      </c>
      <c r="R66" s="521">
        <v>0</v>
      </c>
      <c r="S66" s="521">
        <v>0</v>
      </c>
      <c r="T66" s="521">
        <v>0</v>
      </c>
      <c r="U66" s="521">
        <v>4</v>
      </c>
      <c r="V66" s="521">
        <v>0</v>
      </c>
      <c r="W66" s="521">
        <v>0</v>
      </c>
      <c r="X66" s="521">
        <v>0</v>
      </c>
      <c r="Y66" s="521">
        <v>0</v>
      </c>
      <c r="Z66" s="521">
        <v>0</v>
      </c>
      <c r="AA66" s="521">
        <v>0</v>
      </c>
      <c r="AB66" s="521">
        <v>0</v>
      </c>
      <c r="AC66" s="521">
        <v>0</v>
      </c>
      <c r="AD66" s="521">
        <v>0</v>
      </c>
      <c r="AE66" s="521">
        <v>0</v>
      </c>
      <c r="AF66" s="521">
        <v>0</v>
      </c>
      <c r="AG66" s="521">
        <v>0</v>
      </c>
      <c r="AH66" s="521">
        <v>0</v>
      </c>
      <c r="AI66" s="521">
        <v>0</v>
      </c>
      <c r="AJ66" s="521">
        <v>14</v>
      </c>
      <c r="AK66" s="521">
        <v>0</v>
      </c>
      <c r="AL66" s="521">
        <v>0</v>
      </c>
      <c r="AM66" s="521">
        <v>0</v>
      </c>
      <c r="AN66" s="521">
        <v>0</v>
      </c>
      <c r="AO66" s="521">
        <v>0</v>
      </c>
      <c r="AP66" s="539">
        <f t="shared" si="3"/>
        <v>6106</v>
      </c>
      <c r="AQ66" s="521">
        <v>0</v>
      </c>
      <c r="AR66" s="521">
        <v>0</v>
      </c>
      <c r="AS66" s="521">
        <v>0</v>
      </c>
      <c r="AT66" s="521">
        <v>0</v>
      </c>
      <c r="AU66" s="521">
        <v>1</v>
      </c>
      <c r="AV66" s="521">
        <v>0</v>
      </c>
      <c r="AW66" s="521">
        <v>0</v>
      </c>
      <c r="AX66" s="521">
        <v>0</v>
      </c>
      <c r="AY66" s="521">
        <v>0</v>
      </c>
      <c r="AZ66" s="521">
        <v>0</v>
      </c>
      <c r="BA66" s="521">
        <v>1</v>
      </c>
      <c r="BB66" s="521">
        <v>0</v>
      </c>
      <c r="BC66" s="1002">
        <v>0</v>
      </c>
      <c r="BD66" s="521">
        <f t="shared" si="2"/>
        <v>6108</v>
      </c>
    </row>
    <row r="67" spans="1:56" s="531" customFormat="1" ht="16.149999999999999" customHeight="1" x14ac:dyDescent="0.2">
      <c r="A67" s="534" t="s">
        <v>146</v>
      </c>
      <c r="B67" s="522" t="s">
        <v>237</v>
      </c>
      <c r="C67" s="523">
        <v>3578</v>
      </c>
      <c r="D67" s="523">
        <v>0</v>
      </c>
      <c r="E67" s="1001">
        <v>0</v>
      </c>
      <c r="F67" s="523">
        <v>0</v>
      </c>
      <c r="G67" s="523">
        <v>0</v>
      </c>
      <c r="H67" s="523">
        <v>4</v>
      </c>
      <c r="I67" s="523">
        <v>0</v>
      </c>
      <c r="J67" s="523">
        <v>13</v>
      </c>
      <c r="K67" s="523">
        <v>0</v>
      </c>
      <c r="L67" s="523">
        <v>0</v>
      </c>
      <c r="M67" s="523">
        <v>0</v>
      </c>
      <c r="N67" s="556">
        <v>0</v>
      </c>
      <c r="O67" s="523">
        <v>0</v>
      </c>
      <c r="P67" s="523">
        <v>6</v>
      </c>
      <c r="Q67" s="556">
        <v>0</v>
      </c>
      <c r="R67" s="556">
        <v>0</v>
      </c>
      <c r="S67" s="523">
        <v>0</v>
      </c>
      <c r="T67" s="523">
        <v>0</v>
      </c>
      <c r="U67" s="556">
        <v>0</v>
      </c>
      <c r="V67" s="556">
        <v>0</v>
      </c>
      <c r="W67" s="556">
        <v>1</v>
      </c>
      <c r="X67" s="556">
        <v>0</v>
      </c>
      <c r="Y67" s="556">
        <v>0</v>
      </c>
      <c r="Z67" s="523">
        <v>45</v>
      </c>
      <c r="AA67" s="523">
        <v>0</v>
      </c>
      <c r="AB67" s="523">
        <v>0</v>
      </c>
      <c r="AC67" s="523">
        <v>0</v>
      </c>
      <c r="AD67" s="523">
        <v>0</v>
      </c>
      <c r="AE67" s="523">
        <v>15</v>
      </c>
      <c r="AF67" s="523">
        <v>0</v>
      </c>
      <c r="AG67" s="523">
        <v>0</v>
      </c>
      <c r="AH67" s="523">
        <v>0</v>
      </c>
      <c r="AI67" s="523">
        <v>1</v>
      </c>
      <c r="AJ67" s="523">
        <v>8</v>
      </c>
      <c r="AK67" s="523">
        <v>0</v>
      </c>
      <c r="AL67" s="523">
        <v>0</v>
      </c>
      <c r="AM67" s="556">
        <v>0</v>
      </c>
      <c r="AN67" s="523">
        <v>0</v>
      </c>
      <c r="AO67" s="523">
        <v>2</v>
      </c>
      <c r="AP67" s="535">
        <f t="shared" si="3"/>
        <v>3673</v>
      </c>
      <c r="AQ67" s="523">
        <v>0</v>
      </c>
      <c r="AR67" s="523">
        <v>0</v>
      </c>
      <c r="AS67" s="523">
        <v>0</v>
      </c>
      <c r="AT67" s="523">
        <v>0</v>
      </c>
      <c r="AU67" s="523">
        <v>0</v>
      </c>
      <c r="AV67" s="523">
        <v>0</v>
      </c>
      <c r="AW67" s="523">
        <v>0</v>
      </c>
      <c r="AX67" s="523">
        <v>0</v>
      </c>
      <c r="AY67" s="523">
        <v>0</v>
      </c>
      <c r="AZ67" s="523">
        <v>0</v>
      </c>
      <c r="BA67" s="523">
        <v>3</v>
      </c>
      <c r="BB67" s="523">
        <v>0</v>
      </c>
      <c r="BC67" s="1001">
        <v>7</v>
      </c>
      <c r="BD67" s="523">
        <f t="shared" si="2"/>
        <v>3683</v>
      </c>
    </row>
    <row r="68" spans="1:56" s="531" customFormat="1" ht="16.149999999999999" customHeight="1" x14ac:dyDescent="0.2">
      <c r="A68" s="536" t="s">
        <v>238</v>
      </c>
      <c r="B68" s="518" t="s">
        <v>239</v>
      </c>
      <c r="C68" s="519">
        <v>1989</v>
      </c>
      <c r="D68" s="519">
        <v>0</v>
      </c>
      <c r="E68" s="519">
        <v>0</v>
      </c>
      <c r="F68" s="519">
        <v>0</v>
      </c>
      <c r="G68" s="519">
        <v>0</v>
      </c>
      <c r="H68" s="519">
        <v>0</v>
      </c>
      <c r="I68" s="519">
        <v>0</v>
      </c>
      <c r="J68" s="519">
        <v>7</v>
      </c>
      <c r="K68" s="519">
        <v>0</v>
      </c>
      <c r="L68" s="519">
        <v>0</v>
      </c>
      <c r="M68" s="519">
        <v>0</v>
      </c>
      <c r="N68" s="519">
        <v>0</v>
      </c>
      <c r="O68" s="519">
        <v>0</v>
      </c>
      <c r="P68" s="519">
        <v>0</v>
      </c>
      <c r="Q68" s="519">
        <v>0</v>
      </c>
      <c r="R68" s="519">
        <v>0</v>
      </c>
      <c r="S68" s="519">
        <v>0</v>
      </c>
      <c r="T68" s="519">
        <v>0</v>
      </c>
      <c r="U68" s="519">
        <v>0</v>
      </c>
      <c r="V68" s="519">
        <v>0</v>
      </c>
      <c r="W68" s="519">
        <v>0</v>
      </c>
      <c r="X68" s="519">
        <v>0</v>
      </c>
      <c r="Y68" s="519">
        <v>0</v>
      </c>
      <c r="Z68" s="519">
        <v>0</v>
      </c>
      <c r="AA68" s="519">
        <v>0</v>
      </c>
      <c r="AB68" s="519">
        <v>0</v>
      </c>
      <c r="AC68" s="519">
        <v>0</v>
      </c>
      <c r="AD68" s="519">
        <v>0</v>
      </c>
      <c r="AE68" s="519">
        <v>0</v>
      </c>
      <c r="AF68" s="519">
        <v>0</v>
      </c>
      <c r="AG68" s="519">
        <v>0</v>
      </c>
      <c r="AH68" s="519">
        <v>0</v>
      </c>
      <c r="AI68" s="519">
        <v>0</v>
      </c>
      <c r="AJ68" s="519">
        <v>2</v>
      </c>
      <c r="AK68" s="519">
        <v>0</v>
      </c>
      <c r="AL68" s="519">
        <v>0</v>
      </c>
      <c r="AM68" s="519">
        <v>0</v>
      </c>
      <c r="AN68" s="519">
        <v>0</v>
      </c>
      <c r="AO68" s="519">
        <v>0</v>
      </c>
      <c r="AP68" s="537">
        <f t="shared" si="3"/>
        <v>1998</v>
      </c>
      <c r="AQ68" s="519">
        <v>0</v>
      </c>
      <c r="AR68" s="519">
        <v>0</v>
      </c>
      <c r="AS68" s="519">
        <v>0</v>
      </c>
      <c r="AT68" s="519">
        <v>0</v>
      </c>
      <c r="AU68" s="519">
        <v>45</v>
      </c>
      <c r="AV68" s="519">
        <v>0</v>
      </c>
      <c r="AW68" s="519">
        <v>0</v>
      </c>
      <c r="AX68" s="519">
        <v>0</v>
      </c>
      <c r="AY68" s="519">
        <v>0</v>
      </c>
      <c r="AZ68" s="519">
        <v>0</v>
      </c>
      <c r="BA68" s="519">
        <v>0</v>
      </c>
      <c r="BB68" s="519">
        <v>0</v>
      </c>
      <c r="BC68" s="519">
        <v>0</v>
      </c>
      <c r="BD68" s="519">
        <f t="shared" si="2"/>
        <v>2043</v>
      </c>
    </row>
    <row r="69" spans="1:56" s="531" customFormat="1" ht="16.149999999999999" customHeight="1" x14ac:dyDescent="0.2">
      <c r="A69" s="536" t="s">
        <v>240</v>
      </c>
      <c r="B69" s="518" t="s">
        <v>241</v>
      </c>
      <c r="C69" s="519">
        <v>2095</v>
      </c>
      <c r="D69" s="519">
        <v>0</v>
      </c>
      <c r="E69" s="519">
        <v>0</v>
      </c>
      <c r="F69" s="519">
        <v>0</v>
      </c>
      <c r="G69" s="519">
        <v>0</v>
      </c>
      <c r="H69" s="519">
        <v>0</v>
      </c>
      <c r="I69" s="519">
        <v>0</v>
      </c>
      <c r="J69" s="519">
        <v>4</v>
      </c>
      <c r="K69" s="519">
        <v>0</v>
      </c>
      <c r="L69" s="519">
        <v>0</v>
      </c>
      <c r="M69" s="519">
        <v>0</v>
      </c>
      <c r="N69" s="519">
        <v>0</v>
      </c>
      <c r="O69" s="519">
        <v>0</v>
      </c>
      <c r="P69" s="519">
        <v>1</v>
      </c>
      <c r="Q69" s="519">
        <v>0</v>
      </c>
      <c r="R69" s="519">
        <v>0</v>
      </c>
      <c r="S69" s="519">
        <v>0</v>
      </c>
      <c r="T69" s="519">
        <v>0</v>
      </c>
      <c r="U69" s="519">
        <v>0</v>
      </c>
      <c r="V69" s="519">
        <v>0</v>
      </c>
      <c r="W69" s="519">
        <v>0</v>
      </c>
      <c r="X69" s="519">
        <v>0</v>
      </c>
      <c r="Y69" s="519">
        <v>0</v>
      </c>
      <c r="Z69" s="519">
        <v>0</v>
      </c>
      <c r="AA69" s="519">
        <v>0</v>
      </c>
      <c r="AB69" s="519">
        <v>0</v>
      </c>
      <c r="AC69" s="519">
        <v>0</v>
      </c>
      <c r="AD69" s="519">
        <v>0</v>
      </c>
      <c r="AE69" s="519">
        <v>0</v>
      </c>
      <c r="AF69" s="519">
        <v>0</v>
      </c>
      <c r="AG69" s="519">
        <v>0</v>
      </c>
      <c r="AH69" s="519">
        <v>0</v>
      </c>
      <c r="AI69" s="519">
        <v>0</v>
      </c>
      <c r="AJ69" s="519">
        <v>5</v>
      </c>
      <c r="AK69" s="519">
        <v>0</v>
      </c>
      <c r="AL69" s="519">
        <v>0</v>
      </c>
      <c r="AM69" s="519">
        <v>0</v>
      </c>
      <c r="AN69" s="519">
        <v>0</v>
      </c>
      <c r="AO69" s="519">
        <v>0</v>
      </c>
      <c r="AP69" s="537">
        <f t="shared" si="3"/>
        <v>2105</v>
      </c>
      <c r="AQ69" s="519">
        <v>0</v>
      </c>
      <c r="AR69" s="519">
        <v>0</v>
      </c>
      <c r="AS69" s="519">
        <v>0</v>
      </c>
      <c r="AT69" s="519">
        <v>0</v>
      </c>
      <c r="AU69" s="519">
        <v>0</v>
      </c>
      <c r="AV69" s="519">
        <v>0</v>
      </c>
      <c r="AW69" s="519">
        <v>0</v>
      </c>
      <c r="AX69" s="519">
        <v>0</v>
      </c>
      <c r="AY69" s="519">
        <v>0</v>
      </c>
      <c r="AZ69" s="519">
        <v>0</v>
      </c>
      <c r="BA69" s="519">
        <v>1</v>
      </c>
      <c r="BB69" s="519">
        <v>0</v>
      </c>
      <c r="BC69" s="519">
        <v>2</v>
      </c>
      <c r="BD69" s="519">
        <f t="shared" si="2"/>
        <v>2108</v>
      </c>
    </row>
    <row r="70" spans="1:56" s="531" customFormat="1" ht="16.149999999999999" customHeight="1" x14ac:dyDescent="0.2">
      <c r="A70" s="536" t="s">
        <v>242</v>
      </c>
      <c r="B70" s="518" t="s">
        <v>243</v>
      </c>
      <c r="C70" s="519">
        <v>2137</v>
      </c>
      <c r="D70" s="519">
        <v>0</v>
      </c>
      <c r="E70" s="519">
        <v>0</v>
      </c>
      <c r="F70" s="519">
        <v>0</v>
      </c>
      <c r="G70" s="519">
        <v>0</v>
      </c>
      <c r="H70" s="519">
        <v>0</v>
      </c>
      <c r="I70" s="519">
        <v>0</v>
      </c>
      <c r="J70" s="519">
        <v>0</v>
      </c>
      <c r="K70" s="519">
        <v>0</v>
      </c>
      <c r="L70" s="519">
        <v>0</v>
      </c>
      <c r="M70" s="519">
        <v>0</v>
      </c>
      <c r="N70" s="519">
        <v>0</v>
      </c>
      <c r="O70" s="519">
        <v>0</v>
      </c>
      <c r="P70" s="519">
        <v>0</v>
      </c>
      <c r="Q70" s="519">
        <v>0</v>
      </c>
      <c r="R70" s="519">
        <v>0</v>
      </c>
      <c r="S70" s="519">
        <v>0</v>
      </c>
      <c r="T70" s="519">
        <v>0</v>
      </c>
      <c r="U70" s="519">
        <v>0</v>
      </c>
      <c r="V70" s="519">
        <v>0</v>
      </c>
      <c r="W70" s="519">
        <v>0</v>
      </c>
      <c r="X70" s="519">
        <v>0</v>
      </c>
      <c r="Y70" s="519">
        <v>0</v>
      </c>
      <c r="Z70" s="519">
        <v>0</v>
      </c>
      <c r="AA70" s="519">
        <v>0</v>
      </c>
      <c r="AB70" s="519">
        <v>0</v>
      </c>
      <c r="AC70" s="519">
        <v>0</v>
      </c>
      <c r="AD70" s="519">
        <v>0</v>
      </c>
      <c r="AE70" s="519">
        <v>0</v>
      </c>
      <c r="AF70" s="519">
        <v>0</v>
      </c>
      <c r="AG70" s="519">
        <v>0</v>
      </c>
      <c r="AH70" s="519">
        <v>0</v>
      </c>
      <c r="AI70" s="519">
        <v>0</v>
      </c>
      <c r="AJ70" s="519">
        <v>1</v>
      </c>
      <c r="AK70" s="519">
        <v>0</v>
      </c>
      <c r="AL70" s="519">
        <v>0</v>
      </c>
      <c r="AM70" s="519">
        <v>0</v>
      </c>
      <c r="AN70" s="519">
        <v>0</v>
      </c>
      <c r="AO70" s="519">
        <v>0</v>
      </c>
      <c r="AP70" s="537">
        <f t="shared" si="3"/>
        <v>2138</v>
      </c>
      <c r="AQ70" s="519">
        <v>0</v>
      </c>
      <c r="AR70" s="519">
        <v>0</v>
      </c>
      <c r="AS70" s="519">
        <v>0</v>
      </c>
      <c r="AT70" s="519">
        <v>0</v>
      </c>
      <c r="AU70" s="519">
        <v>0</v>
      </c>
      <c r="AV70" s="519">
        <v>0</v>
      </c>
      <c r="AW70" s="519">
        <v>0</v>
      </c>
      <c r="AX70" s="519">
        <v>0</v>
      </c>
      <c r="AY70" s="519">
        <v>0</v>
      </c>
      <c r="AZ70" s="519">
        <v>0</v>
      </c>
      <c r="BA70" s="519">
        <v>0</v>
      </c>
      <c r="BB70" s="519">
        <v>0</v>
      </c>
      <c r="BC70" s="519">
        <v>0</v>
      </c>
      <c r="BD70" s="519">
        <f t="shared" si="2"/>
        <v>2138</v>
      </c>
    </row>
    <row r="71" spans="1:56" s="531" customFormat="1" ht="16.149999999999999" customHeight="1" x14ac:dyDescent="0.2">
      <c r="A71" s="538" t="s">
        <v>147</v>
      </c>
      <c r="B71" s="520" t="s">
        <v>244</v>
      </c>
      <c r="C71" s="521">
        <v>7948</v>
      </c>
      <c r="D71" s="521">
        <v>0</v>
      </c>
      <c r="E71" s="1002">
        <v>0</v>
      </c>
      <c r="F71" s="521">
        <v>0</v>
      </c>
      <c r="G71" s="521">
        <v>3</v>
      </c>
      <c r="H71" s="521">
        <v>0</v>
      </c>
      <c r="I71" s="521">
        <v>0</v>
      </c>
      <c r="J71" s="521">
        <v>6</v>
      </c>
      <c r="K71" s="521">
        <v>0</v>
      </c>
      <c r="L71" s="521">
        <v>0</v>
      </c>
      <c r="M71" s="521">
        <v>0</v>
      </c>
      <c r="N71" s="521">
        <v>0</v>
      </c>
      <c r="O71" s="521">
        <v>0</v>
      </c>
      <c r="P71" s="521">
        <v>0</v>
      </c>
      <c r="Q71" s="521">
        <v>0</v>
      </c>
      <c r="R71" s="521">
        <v>0</v>
      </c>
      <c r="S71" s="521">
        <v>2</v>
      </c>
      <c r="T71" s="521">
        <v>0</v>
      </c>
      <c r="U71" s="521">
        <v>0</v>
      </c>
      <c r="V71" s="521">
        <v>0</v>
      </c>
      <c r="W71" s="521">
        <v>0</v>
      </c>
      <c r="X71" s="521">
        <v>0</v>
      </c>
      <c r="Y71" s="521">
        <v>0</v>
      </c>
      <c r="Z71" s="521">
        <v>0</v>
      </c>
      <c r="AA71" s="521">
        <v>0</v>
      </c>
      <c r="AB71" s="521">
        <v>0</v>
      </c>
      <c r="AC71" s="521">
        <v>0</v>
      </c>
      <c r="AD71" s="521">
        <v>0</v>
      </c>
      <c r="AE71" s="521">
        <v>0</v>
      </c>
      <c r="AF71" s="521">
        <v>0</v>
      </c>
      <c r="AG71" s="521">
        <v>0</v>
      </c>
      <c r="AH71" s="521">
        <v>87</v>
      </c>
      <c r="AI71" s="521">
        <v>0</v>
      </c>
      <c r="AJ71" s="521">
        <v>7</v>
      </c>
      <c r="AK71" s="521">
        <v>0</v>
      </c>
      <c r="AL71" s="521">
        <v>0</v>
      </c>
      <c r="AM71" s="521">
        <v>0</v>
      </c>
      <c r="AN71" s="521">
        <v>0</v>
      </c>
      <c r="AO71" s="521">
        <v>0</v>
      </c>
      <c r="AP71" s="539">
        <f>SUM(C71:AO71)</f>
        <v>8053</v>
      </c>
      <c r="AQ71" s="521">
        <v>155</v>
      </c>
      <c r="AR71" s="521">
        <v>0</v>
      </c>
      <c r="AS71" s="521">
        <v>0</v>
      </c>
      <c r="AT71" s="521">
        <v>0</v>
      </c>
      <c r="AU71" s="521">
        <v>1</v>
      </c>
      <c r="AV71" s="521">
        <v>0</v>
      </c>
      <c r="AW71" s="521">
        <v>0</v>
      </c>
      <c r="AX71" s="521">
        <v>0</v>
      </c>
      <c r="AY71" s="521">
        <v>0</v>
      </c>
      <c r="AZ71" s="521">
        <v>0</v>
      </c>
      <c r="BA71" s="521">
        <v>0</v>
      </c>
      <c r="BB71" s="521">
        <v>0</v>
      </c>
      <c r="BC71" s="1002">
        <v>0</v>
      </c>
      <c r="BD71" s="521">
        <f>SUM(AP71:BC71)</f>
        <v>8209</v>
      </c>
    </row>
    <row r="72" spans="1:56" s="531" customFormat="1" ht="16.149999999999999" customHeight="1" x14ac:dyDescent="0.2">
      <c r="A72" s="534" t="s">
        <v>148</v>
      </c>
      <c r="B72" s="522" t="s">
        <v>245</v>
      </c>
      <c r="C72" s="523">
        <v>1958</v>
      </c>
      <c r="D72" s="523">
        <v>0</v>
      </c>
      <c r="E72" s="1001">
        <v>0</v>
      </c>
      <c r="F72" s="523">
        <v>0</v>
      </c>
      <c r="G72" s="523">
        <v>0</v>
      </c>
      <c r="H72" s="523">
        <v>0</v>
      </c>
      <c r="I72" s="523">
        <v>0</v>
      </c>
      <c r="J72" s="523">
        <v>11</v>
      </c>
      <c r="K72" s="523">
        <v>0</v>
      </c>
      <c r="L72" s="523">
        <v>0</v>
      </c>
      <c r="M72" s="523">
        <v>0</v>
      </c>
      <c r="N72" s="556">
        <v>0</v>
      </c>
      <c r="O72" s="523">
        <v>0</v>
      </c>
      <c r="P72" s="523">
        <v>0</v>
      </c>
      <c r="Q72" s="556">
        <v>0</v>
      </c>
      <c r="R72" s="556">
        <v>0</v>
      </c>
      <c r="S72" s="523">
        <v>1</v>
      </c>
      <c r="T72" s="523">
        <v>0</v>
      </c>
      <c r="U72" s="556">
        <v>0</v>
      </c>
      <c r="V72" s="556">
        <v>0</v>
      </c>
      <c r="W72" s="556">
        <v>0</v>
      </c>
      <c r="X72" s="556">
        <v>0</v>
      </c>
      <c r="Y72" s="556">
        <v>0</v>
      </c>
      <c r="Z72" s="523">
        <v>0</v>
      </c>
      <c r="AA72" s="523">
        <v>0</v>
      </c>
      <c r="AB72" s="523">
        <v>0</v>
      </c>
      <c r="AC72" s="523">
        <v>0</v>
      </c>
      <c r="AD72" s="523">
        <v>0</v>
      </c>
      <c r="AE72" s="523">
        <v>0</v>
      </c>
      <c r="AF72" s="523">
        <v>0</v>
      </c>
      <c r="AG72" s="523">
        <v>0</v>
      </c>
      <c r="AH72" s="523">
        <v>0</v>
      </c>
      <c r="AI72" s="523">
        <v>0</v>
      </c>
      <c r="AJ72" s="523">
        <v>9</v>
      </c>
      <c r="AK72" s="523">
        <v>0</v>
      </c>
      <c r="AL72" s="523">
        <v>0</v>
      </c>
      <c r="AM72" s="556">
        <v>0</v>
      </c>
      <c r="AN72" s="523">
        <v>0</v>
      </c>
      <c r="AO72" s="523">
        <v>0</v>
      </c>
      <c r="AP72" s="535">
        <f>SUM(C72:AO72)</f>
        <v>1979</v>
      </c>
      <c r="AQ72" s="523">
        <v>0</v>
      </c>
      <c r="AR72" s="523">
        <v>0</v>
      </c>
      <c r="AS72" s="523">
        <v>0</v>
      </c>
      <c r="AT72" s="523">
        <v>0</v>
      </c>
      <c r="AU72" s="523">
        <v>0</v>
      </c>
      <c r="AV72" s="523">
        <v>0</v>
      </c>
      <c r="AW72" s="523">
        <v>0</v>
      </c>
      <c r="AX72" s="523">
        <v>0</v>
      </c>
      <c r="AY72" s="523">
        <v>0</v>
      </c>
      <c r="AZ72" s="523">
        <v>0</v>
      </c>
      <c r="BA72" s="523">
        <v>1</v>
      </c>
      <c r="BB72" s="523">
        <v>0</v>
      </c>
      <c r="BC72" s="1001">
        <v>0</v>
      </c>
      <c r="BD72" s="523">
        <f>SUM(AP72:BC72)</f>
        <v>1980</v>
      </c>
    </row>
    <row r="73" spans="1:56" s="531" customFormat="1" ht="16.149999999999999" customHeight="1" x14ac:dyDescent="0.2">
      <c r="A73" s="536" t="s">
        <v>246</v>
      </c>
      <c r="B73" s="518" t="s">
        <v>247</v>
      </c>
      <c r="C73" s="519">
        <v>5352</v>
      </c>
      <c r="D73" s="519">
        <v>0</v>
      </c>
      <c r="E73" s="519">
        <v>0</v>
      </c>
      <c r="F73" s="519">
        <v>0</v>
      </c>
      <c r="G73" s="519">
        <v>0</v>
      </c>
      <c r="H73" s="519">
        <v>3</v>
      </c>
      <c r="I73" s="519">
        <v>0</v>
      </c>
      <c r="J73" s="519">
        <v>22</v>
      </c>
      <c r="K73" s="519">
        <v>0</v>
      </c>
      <c r="L73" s="519">
        <v>0</v>
      </c>
      <c r="M73" s="519">
        <v>0</v>
      </c>
      <c r="N73" s="519">
        <v>0</v>
      </c>
      <c r="O73" s="519">
        <v>0</v>
      </c>
      <c r="P73" s="519">
        <v>16</v>
      </c>
      <c r="Q73" s="519">
        <v>0</v>
      </c>
      <c r="R73" s="519">
        <v>0</v>
      </c>
      <c r="S73" s="519">
        <v>0</v>
      </c>
      <c r="T73" s="519">
        <v>0</v>
      </c>
      <c r="U73" s="519">
        <v>0</v>
      </c>
      <c r="V73" s="519">
        <v>0</v>
      </c>
      <c r="W73" s="519">
        <v>0</v>
      </c>
      <c r="X73" s="519">
        <v>0</v>
      </c>
      <c r="Y73" s="519">
        <v>0</v>
      </c>
      <c r="Z73" s="519">
        <v>0</v>
      </c>
      <c r="AA73" s="519">
        <v>0</v>
      </c>
      <c r="AB73" s="519">
        <v>0</v>
      </c>
      <c r="AC73" s="519">
        <v>0</v>
      </c>
      <c r="AD73" s="519">
        <v>0</v>
      </c>
      <c r="AE73" s="519">
        <v>8</v>
      </c>
      <c r="AF73" s="519">
        <v>0</v>
      </c>
      <c r="AG73" s="519">
        <v>10</v>
      </c>
      <c r="AH73" s="519">
        <v>0</v>
      </c>
      <c r="AI73" s="519">
        <v>2</v>
      </c>
      <c r="AJ73" s="519">
        <v>5</v>
      </c>
      <c r="AK73" s="519">
        <v>0</v>
      </c>
      <c r="AL73" s="519">
        <v>0</v>
      </c>
      <c r="AM73" s="519">
        <v>0</v>
      </c>
      <c r="AN73" s="519">
        <v>0</v>
      </c>
      <c r="AO73" s="519">
        <v>0</v>
      </c>
      <c r="AP73" s="537">
        <f>SUM(C73:AO73)</f>
        <v>5418</v>
      </c>
      <c r="AQ73" s="519">
        <v>0</v>
      </c>
      <c r="AR73" s="519">
        <v>0</v>
      </c>
      <c r="AS73" s="519">
        <v>0</v>
      </c>
      <c r="AT73" s="519">
        <v>0</v>
      </c>
      <c r="AU73" s="519">
        <v>0</v>
      </c>
      <c r="AV73" s="519">
        <v>0</v>
      </c>
      <c r="AW73" s="519">
        <v>0</v>
      </c>
      <c r="AX73" s="519">
        <v>0</v>
      </c>
      <c r="AY73" s="519">
        <v>0</v>
      </c>
      <c r="AZ73" s="519">
        <v>0</v>
      </c>
      <c r="BA73" s="519">
        <v>2</v>
      </c>
      <c r="BB73" s="519">
        <v>0</v>
      </c>
      <c r="BC73" s="519">
        <v>2</v>
      </c>
      <c r="BD73" s="519">
        <f>SUM(AP73:BC73)</f>
        <v>5422</v>
      </c>
    </row>
    <row r="74" spans="1:56" s="531" customFormat="1" ht="16.149999999999999" customHeight="1" x14ac:dyDescent="0.2">
      <c r="A74" s="536" t="s">
        <v>149</v>
      </c>
      <c r="B74" s="518" t="s">
        <v>248</v>
      </c>
      <c r="C74" s="519">
        <v>1356</v>
      </c>
      <c r="D74" s="519">
        <v>0</v>
      </c>
      <c r="E74" s="519">
        <v>0</v>
      </c>
      <c r="F74" s="519">
        <v>0</v>
      </c>
      <c r="G74" s="519">
        <v>0</v>
      </c>
      <c r="H74" s="519">
        <v>10</v>
      </c>
      <c r="I74" s="519">
        <v>0</v>
      </c>
      <c r="J74" s="519">
        <v>6</v>
      </c>
      <c r="K74" s="519">
        <v>0</v>
      </c>
      <c r="L74" s="519">
        <v>0</v>
      </c>
      <c r="M74" s="519">
        <v>0</v>
      </c>
      <c r="N74" s="519">
        <v>0</v>
      </c>
      <c r="O74" s="519">
        <v>0</v>
      </c>
      <c r="P74" s="519">
        <v>329</v>
      </c>
      <c r="Q74" s="519">
        <v>0</v>
      </c>
      <c r="R74" s="519">
        <v>7</v>
      </c>
      <c r="S74" s="519">
        <v>0</v>
      </c>
      <c r="T74" s="519">
        <v>0</v>
      </c>
      <c r="U74" s="519">
        <v>0</v>
      </c>
      <c r="V74" s="519">
        <v>0</v>
      </c>
      <c r="W74" s="519">
        <v>7</v>
      </c>
      <c r="X74" s="519">
        <v>0</v>
      </c>
      <c r="Y74" s="519">
        <v>0</v>
      </c>
      <c r="Z74" s="519">
        <v>0</v>
      </c>
      <c r="AA74" s="519">
        <v>0</v>
      </c>
      <c r="AB74" s="519">
        <v>0</v>
      </c>
      <c r="AC74" s="519">
        <v>0</v>
      </c>
      <c r="AD74" s="519">
        <v>0</v>
      </c>
      <c r="AE74" s="519">
        <v>8</v>
      </c>
      <c r="AF74" s="519">
        <v>0</v>
      </c>
      <c r="AG74" s="519">
        <v>155</v>
      </c>
      <c r="AH74" s="519">
        <v>0</v>
      </c>
      <c r="AI74" s="519">
        <v>9</v>
      </c>
      <c r="AJ74" s="519">
        <v>5</v>
      </c>
      <c r="AK74" s="519">
        <v>0</v>
      </c>
      <c r="AL74" s="519">
        <v>0</v>
      </c>
      <c r="AM74" s="519">
        <v>1</v>
      </c>
      <c r="AN74" s="519">
        <v>0</v>
      </c>
      <c r="AO74" s="519">
        <v>14</v>
      </c>
      <c r="AP74" s="537">
        <f>SUM(C74:AO74)</f>
        <v>1907</v>
      </c>
      <c r="AQ74" s="519">
        <v>0</v>
      </c>
      <c r="AR74" s="519">
        <v>0</v>
      </c>
      <c r="AS74" s="519">
        <v>0</v>
      </c>
      <c r="AT74" s="519">
        <v>0</v>
      </c>
      <c r="AU74" s="519">
        <v>0</v>
      </c>
      <c r="AV74" s="519">
        <v>0</v>
      </c>
      <c r="AW74" s="519">
        <v>0</v>
      </c>
      <c r="AX74" s="519">
        <v>0</v>
      </c>
      <c r="AY74" s="519">
        <v>0</v>
      </c>
      <c r="AZ74" s="519">
        <v>0</v>
      </c>
      <c r="BA74" s="519">
        <v>0</v>
      </c>
      <c r="BB74" s="519">
        <v>0</v>
      </c>
      <c r="BC74" s="519">
        <v>1</v>
      </c>
      <c r="BD74" s="519">
        <f>SUM(AP74:BC74)</f>
        <v>1908</v>
      </c>
    </row>
    <row r="75" spans="1:56" s="531" customFormat="1" ht="16.149999999999999" customHeight="1" x14ac:dyDescent="0.2">
      <c r="A75" s="536" t="s">
        <v>249</v>
      </c>
      <c r="B75" s="518" t="s">
        <v>250</v>
      </c>
      <c r="C75" s="519">
        <v>4495</v>
      </c>
      <c r="D75" s="519">
        <v>0</v>
      </c>
      <c r="E75" s="519">
        <v>0</v>
      </c>
      <c r="F75" s="519">
        <v>0</v>
      </c>
      <c r="G75" s="519">
        <v>0</v>
      </c>
      <c r="H75" s="519">
        <v>2</v>
      </c>
      <c r="I75" s="519">
        <v>0</v>
      </c>
      <c r="J75" s="519">
        <v>21</v>
      </c>
      <c r="K75" s="519">
        <v>0</v>
      </c>
      <c r="L75" s="519">
        <v>0</v>
      </c>
      <c r="M75" s="519">
        <v>0</v>
      </c>
      <c r="N75" s="519">
        <v>0</v>
      </c>
      <c r="O75" s="519">
        <v>0</v>
      </c>
      <c r="P75" s="519">
        <v>1</v>
      </c>
      <c r="Q75" s="519">
        <v>0</v>
      </c>
      <c r="R75" s="519">
        <v>0</v>
      </c>
      <c r="S75" s="519">
        <v>0</v>
      </c>
      <c r="T75" s="519">
        <v>0</v>
      </c>
      <c r="U75" s="519">
        <v>0</v>
      </c>
      <c r="V75" s="519">
        <v>0</v>
      </c>
      <c r="W75" s="519">
        <v>0</v>
      </c>
      <c r="X75" s="519">
        <v>0</v>
      </c>
      <c r="Y75" s="519">
        <v>0</v>
      </c>
      <c r="Z75" s="519">
        <v>0</v>
      </c>
      <c r="AA75" s="519">
        <v>0</v>
      </c>
      <c r="AB75" s="519">
        <v>0</v>
      </c>
      <c r="AC75" s="519">
        <v>0</v>
      </c>
      <c r="AD75" s="519">
        <v>0</v>
      </c>
      <c r="AE75" s="519">
        <v>12</v>
      </c>
      <c r="AF75" s="519">
        <v>0</v>
      </c>
      <c r="AG75" s="519">
        <v>1</v>
      </c>
      <c r="AH75" s="519">
        <v>0</v>
      </c>
      <c r="AI75" s="519">
        <v>5</v>
      </c>
      <c r="AJ75" s="519">
        <v>10</v>
      </c>
      <c r="AK75" s="519">
        <v>0</v>
      </c>
      <c r="AL75" s="519">
        <v>0</v>
      </c>
      <c r="AM75" s="519">
        <v>0</v>
      </c>
      <c r="AN75" s="519">
        <v>0</v>
      </c>
      <c r="AO75" s="519">
        <v>6</v>
      </c>
      <c r="AP75" s="537">
        <f>SUM(C75:AO75)</f>
        <v>4553</v>
      </c>
      <c r="AQ75" s="519">
        <v>0</v>
      </c>
      <c r="AR75" s="519">
        <v>0</v>
      </c>
      <c r="AS75" s="519">
        <v>0</v>
      </c>
      <c r="AT75" s="519">
        <v>0</v>
      </c>
      <c r="AU75" s="519">
        <v>0</v>
      </c>
      <c r="AV75" s="519">
        <v>0</v>
      </c>
      <c r="AW75" s="519">
        <v>0</v>
      </c>
      <c r="AX75" s="519">
        <v>0</v>
      </c>
      <c r="AY75" s="519">
        <v>0</v>
      </c>
      <c r="AZ75" s="519">
        <v>0</v>
      </c>
      <c r="BA75" s="519">
        <v>0</v>
      </c>
      <c r="BB75" s="519">
        <v>0</v>
      </c>
      <c r="BC75" s="519">
        <v>2</v>
      </c>
      <c r="BD75" s="519">
        <f>SUM(AP75:BC75)</f>
        <v>4555</v>
      </c>
    </row>
    <row r="76" spans="1:56" s="541" customFormat="1" ht="16.149999999999999" customHeight="1" thickBot="1" x14ac:dyDescent="0.25">
      <c r="A76" s="540"/>
      <c r="B76" s="524" t="s">
        <v>467</v>
      </c>
      <c r="C76" s="525">
        <f>SUM(C7:C75)</f>
        <v>623043</v>
      </c>
      <c r="D76" s="525">
        <f>SUM(D7:D75)</f>
        <v>10875</v>
      </c>
      <c r="E76" s="525">
        <f>SUM(E7:E75)</f>
        <v>8670</v>
      </c>
      <c r="F76" s="525">
        <f>SUM(F7:F75)</f>
        <v>23308</v>
      </c>
      <c r="G76" s="525">
        <f t="shared" ref="G76:AF76" si="4">SUM(G7:G75)</f>
        <v>955</v>
      </c>
      <c r="H76" s="525">
        <f t="shared" si="4"/>
        <v>569</v>
      </c>
      <c r="I76" s="525">
        <f t="shared" si="4"/>
        <v>565</v>
      </c>
      <c r="J76" s="525">
        <f t="shared" si="4"/>
        <v>2358</v>
      </c>
      <c r="K76" s="525">
        <f t="shared" si="4"/>
        <v>850</v>
      </c>
      <c r="L76" s="525">
        <f t="shared" si="4"/>
        <v>764</v>
      </c>
      <c r="M76" s="525">
        <f t="shared" si="4"/>
        <v>754</v>
      </c>
      <c r="N76" s="525">
        <f t="shared" si="4"/>
        <v>37</v>
      </c>
      <c r="O76" s="525">
        <f t="shared" si="4"/>
        <v>270</v>
      </c>
      <c r="P76" s="525">
        <f t="shared" si="4"/>
        <v>615</v>
      </c>
      <c r="Q76" s="525">
        <f t="shared" si="4"/>
        <v>54</v>
      </c>
      <c r="R76" s="525">
        <f>SUM(R7:R75)</f>
        <v>124</v>
      </c>
      <c r="S76" s="525">
        <f t="shared" si="4"/>
        <v>408</v>
      </c>
      <c r="T76" s="525">
        <f t="shared" si="4"/>
        <v>482</v>
      </c>
      <c r="U76" s="525">
        <f t="shared" si="4"/>
        <v>423</v>
      </c>
      <c r="V76" s="525">
        <f t="shared" si="4"/>
        <v>70</v>
      </c>
      <c r="W76" s="525">
        <f t="shared" si="4"/>
        <v>110</v>
      </c>
      <c r="X76" s="525">
        <f t="shared" si="4"/>
        <v>432</v>
      </c>
      <c r="Y76" s="525">
        <f t="shared" si="4"/>
        <v>82</v>
      </c>
      <c r="Z76" s="525">
        <f t="shared" si="4"/>
        <v>238</v>
      </c>
      <c r="AA76" s="525">
        <f t="shared" si="4"/>
        <v>461</v>
      </c>
      <c r="AB76" s="525">
        <f t="shared" si="4"/>
        <v>437</v>
      </c>
      <c r="AC76" s="525">
        <f t="shared" si="4"/>
        <v>180</v>
      </c>
      <c r="AD76" s="525">
        <f t="shared" si="4"/>
        <v>883</v>
      </c>
      <c r="AE76" s="525">
        <f t="shared" si="4"/>
        <v>336</v>
      </c>
      <c r="AF76" s="525">
        <f t="shared" si="4"/>
        <v>846</v>
      </c>
      <c r="AG76" s="525">
        <f t="shared" ref="AG76:BD76" si="5">SUM(AG7:AG75)</f>
        <v>369</v>
      </c>
      <c r="AH76" s="525">
        <f t="shared" si="5"/>
        <v>133</v>
      </c>
      <c r="AI76" s="525">
        <f>SUM(AI7:AI75)</f>
        <v>690</v>
      </c>
      <c r="AJ76" s="525">
        <f t="shared" si="5"/>
        <v>1911</v>
      </c>
      <c r="AK76" s="525">
        <f t="shared" si="5"/>
        <v>543</v>
      </c>
      <c r="AL76" s="525">
        <f t="shared" si="5"/>
        <v>249</v>
      </c>
      <c r="AM76" s="525">
        <f>SUM(AM7:AM75)</f>
        <v>266</v>
      </c>
      <c r="AN76" s="525">
        <f>SUM(AN7:AN75)</f>
        <v>321</v>
      </c>
      <c r="AO76" s="525">
        <f>SUM(AO7:AO75)</f>
        <v>286</v>
      </c>
      <c r="AP76" s="542">
        <f t="shared" si="5"/>
        <v>683967</v>
      </c>
      <c r="AQ76" s="525">
        <f t="shared" si="5"/>
        <v>260</v>
      </c>
      <c r="AR76" s="525">
        <f t="shared" si="5"/>
        <v>337</v>
      </c>
      <c r="AS76" s="525">
        <f t="shared" si="5"/>
        <v>1379</v>
      </c>
      <c r="AT76" s="525">
        <f t="shared" si="5"/>
        <v>728</v>
      </c>
      <c r="AU76" s="525">
        <f t="shared" si="5"/>
        <v>866</v>
      </c>
      <c r="AV76" s="525">
        <f t="shared" si="5"/>
        <v>941</v>
      </c>
      <c r="AW76" s="525">
        <f t="shared" si="5"/>
        <v>120</v>
      </c>
      <c r="AX76" s="525">
        <f t="shared" si="5"/>
        <v>1435</v>
      </c>
      <c r="AY76" s="525">
        <f t="shared" si="5"/>
        <v>287</v>
      </c>
      <c r="AZ76" s="525">
        <f t="shared" si="5"/>
        <v>280</v>
      </c>
      <c r="BA76" s="525">
        <f t="shared" si="5"/>
        <v>335</v>
      </c>
      <c r="BB76" s="525">
        <f t="shared" si="5"/>
        <v>222</v>
      </c>
      <c r="BC76" s="525">
        <f t="shared" si="5"/>
        <v>158</v>
      </c>
      <c r="BD76" s="525">
        <f t="shared" si="5"/>
        <v>691315</v>
      </c>
    </row>
    <row r="77" spans="1:56" s="541" customFormat="1" ht="16.149999999999999" hidden="1" customHeight="1" thickTop="1" x14ac:dyDescent="0.2">
      <c r="A77" s="933"/>
      <c r="B77" s="894"/>
      <c r="C77" s="895"/>
      <c r="D77" s="895"/>
      <c r="E77" s="895"/>
      <c r="F77" s="895"/>
      <c r="G77" s="895"/>
      <c r="H77" s="895"/>
      <c r="I77" s="895"/>
      <c r="J77" s="895"/>
      <c r="K77" s="895"/>
      <c r="L77" s="895"/>
      <c r="M77" s="895"/>
      <c r="N77" s="895"/>
      <c r="O77" s="895"/>
      <c r="P77" s="895"/>
      <c r="Q77" s="895"/>
      <c r="R77" s="895"/>
      <c r="S77" s="895"/>
      <c r="T77" s="895"/>
      <c r="U77" s="895"/>
      <c r="V77" s="895"/>
      <c r="W77" s="895"/>
      <c r="X77" s="895"/>
      <c r="Y77" s="895"/>
      <c r="Z77" s="895"/>
      <c r="AA77" s="1023"/>
      <c r="AB77"/>
      <c r="AC77" s="895"/>
      <c r="AD77" s="895"/>
      <c r="AE77" s="895"/>
      <c r="AF77" s="895"/>
      <c r="AG77" s="895"/>
      <c r="AH77" s="895"/>
      <c r="AI77" s="895"/>
      <c r="AJ77" s="895"/>
      <c r="AK77" s="895"/>
      <c r="AL77" s="895"/>
      <c r="AM77" s="895"/>
      <c r="AN77" s="895"/>
      <c r="AO77" s="895"/>
      <c r="AP77" s="934"/>
      <c r="AQ77" s="895"/>
      <c r="AR77" s="895"/>
      <c r="AS77" s="895"/>
      <c r="AT77" s="895"/>
      <c r="AU77" s="895"/>
      <c r="AV77" s="895"/>
      <c r="AW77" s="895"/>
      <c r="AX77" s="895"/>
      <c r="AY77" s="286">
        <f>AY76+AZ76</f>
        <v>567</v>
      </c>
      <c r="AZ77" s="286"/>
      <c r="BA77" s="286"/>
      <c r="BB77" s="286"/>
      <c r="BC77" s="286"/>
      <c r="BD77" s="529">
        <f>SUM(C76:AO76)+SUM(AQ76:BC76)</f>
        <v>691315</v>
      </c>
    </row>
    <row r="78" spans="1:56" ht="18.75" customHeight="1" thickTop="1" x14ac:dyDescent="0.2">
      <c r="B78" s="935"/>
      <c r="C78" s="530"/>
      <c r="D78" s="287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X78" s="287"/>
    </row>
  </sheetData>
  <sheetProtection formatCells="0" formatColumns="0" formatRows="0" sort="0"/>
  <mergeCells count="15">
    <mergeCell ref="BD1:BD3"/>
    <mergeCell ref="AE1:AJ1"/>
    <mergeCell ref="AK1:AO1"/>
    <mergeCell ref="AP1:AP3"/>
    <mergeCell ref="AQ1:AW1"/>
    <mergeCell ref="AX1:BC1"/>
    <mergeCell ref="G1:I1"/>
    <mergeCell ref="J1:P1"/>
    <mergeCell ref="Q1:W1"/>
    <mergeCell ref="X1:AD1"/>
    <mergeCell ref="A1:B3"/>
    <mergeCell ref="C1:C3"/>
    <mergeCell ref="D1:D3"/>
    <mergeCell ref="E1:E3"/>
    <mergeCell ref="F1:F3"/>
  </mergeCells>
  <printOptions horizontalCentered="1"/>
  <pageMargins left="0.4" right="0.4" top="1" bottom="0.5" header="0.3" footer="0.3"/>
  <pageSetup paperSize="5" scale="73" fitToWidth="0" orientation="portrait" r:id="rId1"/>
  <headerFooter>
    <oddHeader>&amp;L&amp;"Arial,Bold"&amp;18&amp;K000000Table 8:  FY2018-19 Budget Letter
February 1, 2018 Student Membership</oddHeader>
    <oddFooter>&amp;R&amp;P</oddFooter>
  </headerFooter>
  <colBreaks count="7" manualBreakCount="7">
    <brk id="9" max="1048575" man="1"/>
    <brk id="16" max="1048575" man="1"/>
    <brk id="23" max="1048575" man="1"/>
    <brk id="30" max="1048575" man="1"/>
    <brk id="36" max="75" man="1"/>
    <brk id="42" max="75" man="1"/>
    <brk id="49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5"/>
  <sheetViews>
    <sheetView zoomScaleNormal="100" zoomScaleSheetLayoutView="100" workbookViewId="0">
      <pane xSplit="3" ySplit="2" topLeftCell="D3" activePane="bottomRight" state="frozen"/>
      <selection activeCell="F86" sqref="F86"/>
      <selection pane="topRight" activeCell="F86" sqref="F86"/>
      <selection pane="bottomLeft" activeCell="F86" sqref="F86"/>
      <selection pane="bottomRight" activeCell="D4" sqref="D4"/>
    </sheetView>
  </sheetViews>
  <sheetFormatPr defaultColWidth="8.85546875" defaultRowHeight="15" x14ac:dyDescent="0.25"/>
  <cols>
    <col min="1" max="1" width="9" style="545" bestFit="1" customWidth="1"/>
    <col min="2" max="2" width="9" style="545" hidden="1" customWidth="1"/>
    <col min="3" max="3" width="46.7109375" style="221" bestFit="1" customWidth="1"/>
    <col min="4" max="5" width="9" style="221" customWidth="1"/>
    <col min="6" max="6" width="9" style="528" customWidth="1"/>
    <col min="7" max="16384" width="8.85546875" style="221"/>
  </cols>
  <sheetData>
    <row r="1" spans="1:6" s="220" customFormat="1" ht="37.9" customHeight="1" x14ac:dyDescent="0.2">
      <c r="A1" s="1822" t="s">
        <v>1205</v>
      </c>
      <c r="B1" s="1823"/>
      <c r="C1" s="1824"/>
      <c r="D1" s="222" t="s">
        <v>429</v>
      </c>
      <c r="E1" s="222" t="s">
        <v>617</v>
      </c>
      <c r="F1" s="559" t="s">
        <v>585</v>
      </c>
    </row>
    <row r="2" spans="1:6" s="220" customFormat="1" ht="19.149999999999999" customHeight="1" x14ac:dyDescent="0.2">
      <c r="A2" s="798"/>
      <c r="B2" s="798"/>
      <c r="C2" s="798"/>
      <c r="D2" s="798">
        <v>1</v>
      </c>
      <c r="E2" s="798">
        <f>D2+1</f>
        <v>2</v>
      </c>
      <c r="F2" s="798">
        <f>E2+1</f>
        <v>3</v>
      </c>
    </row>
    <row r="3" spans="1:6" s="220" customFormat="1" ht="19.149999999999999" hidden="1" customHeight="1" x14ac:dyDescent="0.2">
      <c r="A3" s="1024"/>
      <c r="B3" s="1024"/>
      <c r="C3" s="1024"/>
      <c r="D3" s="1024"/>
      <c r="E3" s="1024"/>
      <c r="F3" s="1024"/>
    </row>
    <row r="4" spans="1:6" ht="19.5" customHeight="1" x14ac:dyDescent="0.25">
      <c r="A4" s="543">
        <v>396211</v>
      </c>
      <c r="B4" s="543" t="s">
        <v>610</v>
      </c>
      <c r="C4" s="518" t="s">
        <v>1206</v>
      </c>
      <c r="D4" s="519">
        <v>851</v>
      </c>
      <c r="E4" s="1025"/>
      <c r="F4" s="526">
        <f t="shared" ref="F4:F12" si="0">SUM(D4:E4)</f>
        <v>851</v>
      </c>
    </row>
    <row r="5" spans="1:6" ht="19.5" customHeight="1" x14ac:dyDescent="0.25">
      <c r="A5" s="543" t="s">
        <v>613</v>
      </c>
      <c r="B5" s="543" t="s">
        <v>365</v>
      </c>
      <c r="C5" s="518" t="s">
        <v>432</v>
      </c>
      <c r="D5" s="1025"/>
      <c r="E5" s="519">
        <v>96</v>
      </c>
      <c r="F5" s="526">
        <f t="shared" si="0"/>
        <v>96</v>
      </c>
    </row>
    <row r="6" spans="1:6" ht="19.5" customHeight="1" x14ac:dyDescent="0.25">
      <c r="A6" s="544" t="s">
        <v>616</v>
      </c>
      <c r="B6" s="544" t="s">
        <v>366</v>
      </c>
      <c r="C6" s="520" t="s">
        <v>434</v>
      </c>
      <c r="D6" s="1026"/>
      <c r="E6" s="521">
        <v>397</v>
      </c>
      <c r="F6" s="527">
        <f t="shared" si="0"/>
        <v>397</v>
      </c>
    </row>
    <row r="7" spans="1:6" ht="19.5" customHeight="1" x14ac:dyDescent="0.25">
      <c r="A7" s="543" t="s">
        <v>614</v>
      </c>
      <c r="B7" s="543" t="s">
        <v>406</v>
      </c>
      <c r="C7" s="518" t="s">
        <v>433</v>
      </c>
      <c r="D7" s="1025"/>
      <c r="E7" s="519">
        <v>394</v>
      </c>
      <c r="F7" s="526">
        <f t="shared" si="0"/>
        <v>394</v>
      </c>
    </row>
    <row r="8" spans="1:6" ht="19.5" customHeight="1" x14ac:dyDescent="0.25">
      <c r="A8" s="543" t="s">
        <v>612</v>
      </c>
      <c r="B8" s="543" t="s">
        <v>364</v>
      </c>
      <c r="C8" s="518" t="s">
        <v>431</v>
      </c>
      <c r="D8" s="1025"/>
      <c r="E8" s="519">
        <v>247</v>
      </c>
      <c r="F8" s="526">
        <f t="shared" si="0"/>
        <v>247</v>
      </c>
    </row>
    <row r="9" spans="1:6" ht="19.5" customHeight="1" x14ac:dyDescent="0.25">
      <c r="A9" s="543" t="s">
        <v>461</v>
      </c>
      <c r="B9" s="543" t="s">
        <v>461</v>
      </c>
      <c r="C9" s="518" t="s">
        <v>768</v>
      </c>
      <c r="D9" s="1025"/>
      <c r="E9" s="519">
        <v>393</v>
      </c>
      <c r="F9" s="526">
        <f t="shared" si="0"/>
        <v>393</v>
      </c>
    </row>
    <row r="10" spans="1:6" ht="19.5" customHeight="1" x14ac:dyDescent="0.25">
      <c r="A10" s="543" t="s">
        <v>462</v>
      </c>
      <c r="B10" s="543" t="s">
        <v>462</v>
      </c>
      <c r="C10" s="518" t="s">
        <v>439</v>
      </c>
      <c r="D10" s="1025"/>
      <c r="E10" s="519">
        <v>183</v>
      </c>
      <c r="F10" s="526">
        <f t="shared" si="0"/>
        <v>183</v>
      </c>
    </row>
    <row r="11" spans="1:6" ht="19.5" customHeight="1" x14ac:dyDescent="0.25">
      <c r="A11" s="544" t="s">
        <v>463</v>
      </c>
      <c r="B11" s="544" t="s">
        <v>463</v>
      </c>
      <c r="C11" s="520" t="s">
        <v>440</v>
      </c>
      <c r="D11" s="1026"/>
      <c r="E11" s="521">
        <v>238</v>
      </c>
      <c r="F11" s="527">
        <f t="shared" si="0"/>
        <v>238</v>
      </c>
    </row>
    <row r="12" spans="1:6" ht="19.5" customHeight="1" thickBot="1" x14ac:dyDescent="0.3">
      <c r="A12" s="543" t="s">
        <v>611</v>
      </c>
      <c r="B12" s="543">
        <v>389002</v>
      </c>
      <c r="C12" s="518" t="s">
        <v>430</v>
      </c>
      <c r="D12" s="1025"/>
      <c r="E12" s="519">
        <v>433</v>
      </c>
      <c r="F12" s="526">
        <f t="shared" si="0"/>
        <v>433</v>
      </c>
    </row>
    <row r="13" spans="1:6" ht="19.5" customHeight="1" thickBot="1" x14ac:dyDescent="0.3">
      <c r="A13" s="1003"/>
      <c r="B13" s="1004"/>
      <c r="C13" s="1006"/>
      <c r="D13" s="1005">
        <f>SUM(D4:D12)</f>
        <v>851</v>
      </c>
      <c r="E13" s="1005">
        <f>SUM(E4:E12)</f>
        <v>2381</v>
      </c>
      <c r="F13" s="1007">
        <f>SUM(F4:F12)</f>
        <v>3232</v>
      </c>
    </row>
    <row r="15" spans="1:6" x14ac:dyDescent="0.25">
      <c r="A15" s="893"/>
      <c r="B15" s="893"/>
      <c r="C15" s="894"/>
      <c r="D15" s="895"/>
      <c r="E15" s="895"/>
      <c r="F15" s="895"/>
    </row>
  </sheetData>
  <sheetProtection formatCells="0" formatColumns="0" formatRows="0" sort="0"/>
  <sortState ref="A2:G48">
    <sortCondition sortBy="cellColor" ref="A2:A48" dxfId="0"/>
    <sortCondition ref="A2:A48"/>
  </sortState>
  <mergeCells count="1">
    <mergeCell ref="A1:C1"/>
  </mergeCells>
  <printOptions horizontalCentered="1"/>
  <pageMargins left="0.5" right="0.5" top="1.25" bottom="0.5" header="0.3" footer="0.3"/>
  <pageSetup paperSize="5" orientation="portrait" r:id="rId1"/>
  <headerFooter>
    <oddHeader>&amp;L&amp;"Arial,Bold"&amp;16Table 8A:  FY2018-19 Budget Letter
&amp;K000000February 1, 2018 Student Membership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O79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9.140625" defaultRowHeight="12.75" x14ac:dyDescent="0.2"/>
  <cols>
    <col min="1" max="1" width="5.5703125" customWidth="1"/>
    <col min="2" max="2" width="19.5703125" customWidth="1"/>
    <col min="3" max="8" width="16" customWidth="1"/>
    <col min="9" max="12" width="15.28515625" customWidth="1"/>
    <col min="13" max="14" width="15.85546875" customWidth="1"/>
    <col min="15" max="15" width="19.5703125" customWidth="1"/>
  </cols>
  <sheetData>
    <row r="1" spans="1:15" ht="27.75" customHeight="1" thickBot="1" x14ac:dyDescent="0.25">
      <c r="A1" s="1833" t="s">
        <v>694</v>
      </c>
      <c r="B1" s="1834"/>
      <c r="C1" s="1839" t="s">
        <v>1212</v>
      </c>
      <c r="D1" s="1840"/>
      <c r="E1" s="1840"/>
      <c r="F1" s="1840"/>
      <c r="G1" s="1840"/>
      <c r="H1" s="1841"/>
      <c r="I1" s="1839" t="s">
        <v>1213</v>
      </c>
      <c r="J1" s="1842"/>
      <c r="K1" s="1842"/>
      <c r="L1" s="1843"/>
      <c r="M1" s="1844" t="s">
        <v>1642</v>
      </c>
      <c r="N1" s="1845"/>
      <c r="O1" s="766" t="s">
        <v>695</v>
      </c>
    </row>
    <row r="2" spans="1:15" ht="130.5" customHeight="1" x14ac:dyDescent="0.2">
      <c r="A2" s="1835"/>
      <c r="B2" s="1836"/>
      <c r="C2" s="1846" t="s">
        <v>684</v>
      </c>
      <c r="D2" s="1825" t="s">
        <v>486</v>
      </c>
      <c r="E2" s="1825" t="s">
        <v>696</v>
      </c>
      <c r="F2" s="767" t="s">
        <v>692</v>
      </c>
      <c r="G2" s="1825" t="s">
        <v>685</v>
      </c>
      <c r="H2" s="768" t="s">
        <v>693</v>
      </c>
      <c r="I2" s="1846" t="s">
        <v>1258</v>
      </c>
      <c r="J2" s="1825" t="s">
        <v>697</v>
      </c>
      <c r="K2" s="1825" t="s">
        <v>698</v>
      </c>
      <c r="L2" s="1827" t="s">
        <v>699</v>
      </c>
      <c r="M2" s="1829" t="s">
        <v>700</v>
      </c>
      <c r="N2" s="1831" t="s">
        <v>701</v>
      </c>
      <c r="O2" s="769" t="s">
        <v>1214</v>
      </c>
    </row>
    <row r="3" spans="1:15" ht="28.5" customHeight="1" thickBot="1" x14ac:dyDescent="0.25">
      <c r="A3" s="1837"/>
      <c r="B3" s="1838"/>
      <c r="C3" s="1847"/>
      <c r="D3" s="1826"/>
      <c r="E3" s="1826"/>
      <c r="F3" s="770" t="s">
        <v>702</v>
      </c>
      <c r="G3" s="1826"/>
      <c r="H3" s="771" t="s">
        <v>703</v>
      </c>
      <c r="I3" s="1847"/>
      <c r="J3" s="1826"/>
      <c r="K3" s="1826"/>
      <c r="L3" s="1828"/>
      <c r="M3" s="1830"/>
      <c r="N3" s="1832"/>
      <c r="O3" s="772" t="s">
        <v>704</v>
      </c>
    </row>
    <row r="4" spans="1:15" ht="14.45" customHeight="1" x14ac:dyDescent="0.2">
      <c r="A4" s="928"/>
      <c r="B4" s="929"/>
      <c r="C4" s="930">
        <f>B4+1</f>
        <v>1</v>
      </c>
      <c r="D4" s="930">
        <f t="shared" ref="D4:N4" si="0">C4+1</f>
        <v>2</v>
      </c>
      <c r="E4" s="930">
        <f t="shared" si="0"/>
        <v>3</v>
      </c>
      <c r="F4" s="930">
        <f t="shared" si="0"/>
        <v>4</v>
      </c>
      <c r="G4" s="930">
        <f>F4+1</f>
        <v>5</v>
      </c>
      <c r="H4" s="930">
        <f t="shared" si="0"/>
        <v>6</v>
      </c>
      <c r="I4" s="930">
        <f t="shared" si="0"/>
        <v>7</v>
      </c>
      <c r="J4" s="930">
        <f t="shared" si="0"/>
        <v>8</v>
      </c>
      <c r="K4" s="930">
        <f t="shared" si="0"/>
        <v>9</v>
      </c>
      <c r="L4" s="930">
        <f t="shared" si="0"/>
        <v>10</v>
      </c>
      <c r="M4" s="930">
        <f t="shared" si="0"/>
        <v>11</v>
      </c>
      <c r="N4" s="930">
        <f t="shared" si="0"/>
        <v>12</v>
      </c>
      <c r="O4" s="930">
        <f>N4+1</f>
        <v>13</v>
      </c>
    </row>
    <row r="5" spans="1:15" ht="14.45" hidden="1" customHeight="1" x14ac:dyDescent="0.2">
      <c r="A5" s="926"/>
      <c r="B5" s="927"/>
      <c r="C5" s="226" t="s">
        <v>950</v>
      </c>
      <c r="D5" s="226" t="s">
        <v>951</v>
      </c>
      <c r="E5" s="226" t="s">
        <v>952</v>
      </c>
      <c r="F5" s="226" t="s">
        <v>953</v>
      </c>
      <c r="G5" s="226" t="s">
        <v>954</v>
      </c>
      <c r="H5" s="226" t="s">
        <v>955</v>
      </c>
      <c r="I5" s="226" t="s">
        <v>956</v>
      </c>
      <c r="J5" s="226" t="s">
        <v>957</v>
      </c>
      <c r="K5" s="226" t="s">
        <v>958</v>
      </c>
      <c r="L5" s="226" t="s">
        <v>959</v>
      </c>
      <c r="M5" s="226"/>
      <c r="N5" s="226"/>
      <c r="O5" s="226" t="s">
        <v>960</v>
      </c>
    </row>
    <row r="6" spans="1:15" ht="25.5" hidden="1" x14ac:dyDescent="0.2">
      <c r="A6" s="926"/>
      <c r="B6" s="927"/>
      <c r="C6" s="917" t="s">
        <v>805</v>
      </c>
      <c r="D6" s="917" t="s">
        <v>805</v>
      </c>
      <c r="E6" s="917" t="s">
        <v>805</v>
      </c>
      <c r="F6" s="917" t="s">
        <v>806</v>
      </c>
      <c r="G6" s="917" t="s">
        <v>961</v>
      </c>
      <c r="H6" s="917" t="s">
        <v>806</v>
      </c>
      <c r="I6" s="917" t="s">
        <v>805</v>
      </c>
      <c r="J6" s="917" t="s">
        <v>805</v>
      </c>
      <c r="K6" s="917" t="s">
        <v>805</v>
      </c>
      <c r="L6" s="917" t="s">
        <v>805</v>
      </c>
      <c r="M6" s="917" t="s">
        <v>962</v>
      </c>
      <c r="N6" s="917" t="s">
        <v>962</v>
      </c>
      <c r="O6" s="917" t="s">
        <v>806</v>
      </c>
    </row>
    <row r="7" spans="1:15" ht="16.149999999999999" customHeight="1" x14ac:dyDescent="0.2">
      <c r="A7" s="1088">
        <v>1</v>
      </c>
      <c r="B7" s="763" t="s">
        <v>7</v>
      </c>
      <c r="C7" s="773">
        <v>2995.3301661132714</v>
      </c>
      <c r="D7" s="773">
        <v>715</v>
      </c>
      <c r="E7" s="773">
        <v>168.92251077699507</v>
      </c>
      <c r="F7" s="774">
        <f>SUM(C7:E7)</f>
        <v>3879.2526768902662</v>
      </c>
      <c r="G7" s="773">
        <v>777.48</v>
      </c>
      <c r="H7" s="774">
        <f t="shared" ref="H7:H70" si="1">SUM(F7:G7)</f>
        <v>4656.7326768902658</v>
      </c>
      <c r="I7" s="773">
        <v>658.97263654491974</v>
      </c>
      <c r="J7" s="773">
        <v>179.71980996679628</v>
      </c>
      <c r="K7" s="773">
        <v>4492.9952491699069</v>
      </c>
      <c r="L7" s="773">
        <v>1797.1980996679629</v>
      </c>
      <c r="M7" s="773">
        <f>'[14]18-19 Final_Type1,1B,2,3,3B,4'!K7</f>
        <v>2561</v>
      </c>
      <c r="N7" s="773">
        <f>'[14]18-19 Final_Type1,1B,2,3,3B,4'!N7</f>
        <v>2561</v>
      </c>
      <c r="O7" s="774">
        <f t="shared" ref="O7:O70" si="2">F7+N7</f>
        <v>6440.2526768902662</v>
      </c>
    </row>
    <row r="8" spans="1:15" ht="16.149999999999999" customHeight="1" x14ac:dyDescent="0.2">
      <c r="A8" s="1089">
        <v>2</v>
      </c>
      <c r="B8" s="764" t="s">
        <v>8</v>
      </c>
      <c r="C8" s="775">
        <v>3383.4857502012196</v>
      </c>
      <c r="D8" s="775">
        <v>1461</v>
      </c>
      <c r="E8" s="775">
        <v>168.92249015748033</v>
      </c>
      <c r="F8" s="776">
        <f t="shared" ref="F8:F71" si="3">SUM(C8:E8)</f>
        <v>5013.4082403587008</v>
      </c>
      <c r="G8" s="775">
        <v>842.32</v>
      </c>
      <c r="H8" s="776">
        <f t="shared" si="1"/>
        <v>5855.7282403587005</v>
      </c>
      <c r="I8" s="775">
        <v>744.36686504426837</v>
      </c>
      <c r="J8" s="775">
        <v>203.00914501207316</v>
      </c>
      <c r="K8" s="775">
        <v>5075.2286253018301</v>
      </c>
      <c r="L8" s="775">
        <v>2030.0914501207317</v>
      </c>
      <c r="M8" s="775">
        <f>'[14]18-19 Final_Type1,1B,2,3,3B,4'!K8</f>
        <v>2635</v>
      </c>
      <c r="N8" s="775">
        <f>'[14]18-19 Final_Type1,1B,2,3,3B,4'!N8</f>
        <v>3025</v>
      </c>
      <c r="O8" s="776">
        <f t="shared" si="2"/>
        <v>8038.4082403587008</v>
      </c>
    </row>
    <row r="9" spans="1:15" ht="16.149999999999999" customHeight="1" x14ac:dyDescent="0.2">
      <c r="A9" s="1089">
        <v>3</v>
      </c>
      <c r="B9" s="764" t="s">
        <v>9</v>
      </c>
      <c r="C9" s="775">
        <v>2406.5240656261053</v>
      </c>
      <c r="D9" s="775">
        <v>570</v>
      </c>
      <c r="E9" s="775">
        <v>168.92254224968198</v>
      </c>
      <c r="F9" s="776">
        <f t="shared" si="3"/>
        <v>3145.4466078757873</v>
      </c>
      <c r="G9" s="775">
        <v>596.84</v>
      </c>
      <c r="H9" s="776">
        <f t="shared" si="1"/>
        <v>3742.2866078757875</v>
      </c>
      <c r="I9" s="775">
        <v>529.43529443774321</v>
      </c>
      <c r="J9" s="775">
        <v>144.39144393756632</v>
      </c>
      <c r="K9" s="775">
        <v>3609.7860984391582</v>
      </c>
      <c r="L9" s="775">
        <v>1443.9144393756631</v>
      </c>
      <c r="M9" s="775">
        <f>'[14]18-19 Final_Type1,1B,2,3,3B,4'!K9</f>
        <v>5381</v>
      </c>
      <c r="N9" s="775">
        <f>'[14]18-19 Final_Type1,1B,2,3,3B,4'!N9</f>
        <v>6175</v>
      </c>
      <c r="O9" s="776">
        <f t="shared" si="2"/>
        <v>9320.4466078757869</v>
      </c>
    </row>
    <row r="10" spans="1:15" ht="16.149999999999999" customHeight="1" x14ac:dyDescent="0.2">
      <c r="A10" s="1089">
        <v>4</v>
      </c>
      <c r="B10" s="764" t="s">
        <v>10</v>
      </c>
      <c r="C10" s="775">
        <v>3125.7478427810584</v>
      </c>
      <c r="D10" s="775">
        <v>1322</v>
      </c>
      <c r="E10" s="775">
        <v>168.92255054432349</v>
      </c>
      <c r="F10" s="776">
        <f t="shared" si="3"/>
        <v>4616.6703933253821</v>
      </c>
      <c r="G10" s="775">
        <v>585.76</v>
      </c>
      <c r="H10" s="776">
        <f t="shared" si="1"/>
        <v>5202.4303933253823</v>
      </c>
      <c r="I10" s="775">
        <v>687.66452541183287</v>
      </c>
      <c r="J10" s="775">
        <v>187.54487056686349</v>
      </c>
      <c r="K10" s="775">
        <v>4688.6217641715884</v>
      </c>
      <c r="L10" s="775">
        <v>1875.4487056686353</v>
      </c>
      <c r="M10" s="775">
        <f>'[14]18-19 Final_Type1,1B,2,3,3B,4'!K10</f>
        <v>4295</v>
      </c>
      <c r="N10" s="775">
        <f>'[14]18-19 Final_Type1,1B,2,3,3B,4'!N10</f>
        <v>4295</v>
      </c>
      <c r="O10" s="776">
        <f t="shared" si="2"/>
        <v>8911.6703933253812</v>
      </c>
    </row>
    <row r="11" spans="1:15" ht="16.149999999999999" customHeight="1" x14ac:dyDescent="0.2">
      <c r="A11" s="1090">
        <v>5</v>
      </c>
      <c r="B11" s="765" t="s">
        <v>11</v>
      </c>
      <c r="C11" s="777">
        <v>3179.2863215318648</v>
      </c>
      <c r="D11" s="777">
        <v>712</v>
      </c>
      <c r="E11" s="777">
        <v>168.92248949980907</v>
      </c>
      <c r="F11" s="778">
        <f t="shared" si="3"/>
        <v>4060.208811031674</v>
      </c>
      <c r="G11" s="777">
        <v>555.91</v>
      </c>
      <c r="H11" s="778">
        <f t="shared" si="1"/>
        <v>4616.1188110316743</v>
      </c>
      <c r="I11" s="777">
        <v>699.44299073701018</v>
      </c>
      <c r="J11" s="777">
        <v>190.75717929191185</v>
      </c>
      <c r="K11" s="777">
        <v>4768.9294822977972</v>
      </c>
      <c r="L11" s="777">
        <v>1907.5717929191187</v>
      </c>
      <c r="M11" s="777">
        <f>'[14]18-19 Final_Type1,1B,2,3,3B,4'!K11</f>
        <v>2206</v>
      </c>
      <c r="N11" s="777">
        <f>'[14]18-19 Final_Type1,1B,2,3,3B,4'!N11</f>
        <v>2206</v>
      </c>
      <c r="O11" s="778">
        <f t="shared" si="2"/>
        <v>6266.2088110316745</v>
      </c>
    </row>
    <row r="12" spans="1:15" ht="16.149999999999999" customHeight="1" x14ac:dyDescent="0.2">
      <c r="A12" s="1088">
        <v>6</v>
      </c>
      <c r="B12" s="763" t="s">
        <v>12</v>
      </c>
      <c r="C12" s="773">
        <v>3052.4564226221978</v>
      </c>
      <c r="D12" s="773">
        <v>1166</v>
      </c>
      <c r="E12" s="773">
        <v>168.92256637168143</v>
      </c>
      <c r="F12" s="774">
        <f t="shared" si="3"/>
        <v>4387.3789889938789</v>
      </c>
      <c r="G12" s="773">
        <v>545.4799999999999</v>
      </c>
      <c r="H12" s="774">
        <f t="shared" si="1"/>
        <v>4932.8589889938785</v>
      </c>
      <c r="I12" s="773">
        <v>671.54041297688354</v>
      </c>
      <c r="J12" s="773">
        <v>183.14738535733184</v>
      </c>
      <c r="K12" s="773">
        <v>4578.6846339332969</v>
      </c>
      <c r="L12" s="773">
        <v>1831.4738535733186</v>
      </c>
      <c r="M12" s="773">
        <f>'[14]18-19 Final_Type1,1B,2,3,3B,4'!K12</f>
        <v>3284</v>
      </c>
      <c r="N12" s="773">
        <f>'[14]18-19 Final_Type1,1B,2,3,3B,4'!N12</f>
        <v>3969</v>
      </c>
      <c r="O12" s="774">
        <f t="shared" si="2"/>
        <v>8356.378988993878</v>
      </c>
    </row>
    <row r="13" spans="1:15" ht="16.149999999999999" customHeight="1" x14ac:dyDescent="0.2">
      <c r="A13" s="1089">
        <v>7</v>
      </c>
      <c r="B13" s="764" t="s">
        <v>13</v>
      </c>
      <c r="C13" s="775">
        <v>1919.1058351219881</v>
      </c>
      <c r="D13" s="775">
        <v>235</v>
      </c>
      <c r="E13" s="775">
        <v>168.92272096251736</v>
      </c>
      <c r="F13" s="776">
        <f t="shared" si="3"/>
        <v>2323.0285560845055</v>
      </c>
      <c r="G13" s="775">
        <v>756.91999999999985</v>
      </c>
      <c r="H13" s="776">
        <f t="shared" si="1"/>
        <v>3079.9485560845051</v>
      </c>
      <c r="I13" s="775">
        <v>422.20328372683736</v>
      </c>
      <c r="J13" s="775">
        <v>115.14635010731928</v>
      </c>
      <c r="K13" s="775">
        <v>2878.6587526829821</v>
      </c>
      <c r="L13" s="775">
        <v>1151.4635010731927</v>
      </c>
      <c r="M13" s="775">
        <f>'[14]18-19 Final_Type1,1B,2,3,3B,4'!K13</f>
        <v>11823</v>
      </c>
      <c r="N13" s="775">
        <f>'[14]18-19 Final_Type1,1B,2,3,3B,4'!N13</f>
        <v>12201</v>
      </c>
      <c r="O13" s="776">
        <f t="shared" si="2"/>
        <v>14524.028556084506</v>
      </c>
    </row>
    <row r="14" spans="1:15" ht="16.149999999999999" customHeight="1" x14ac:dyDescent="0.2">
      <c r="A14" s="1089">
        <v>8</v>
      </c>
      <c r="B14" s="764" t="s">
        <v>14</v>
      </c>
      <c r="C14" s="775">
        <v>2870.3131341006124</v>
      </c>
      <c r="D14" s="775">
        <v>974</v>
      </c>
      <c r="E14" s="775">
        <v>168.92252453166816</v>
      </c>
      <c r="F14" s="776">
        <f t="shared" si="3"/>
        <v>4013.2356586322803</v>
      </c>
      <c r="G14" s="775">
        <v>725.76</v>
      </c>
      <c r="H14" s="776">
        <f t="shared" si="1"/>
        <v>4738.9956586322805</v>
      </c>
      <c r="I14" s="775">
        <v>631.46888950213452</v>
      </c>
      <c r="J14" s="775">
        <v>172.21878804603671</v>
      </c>
      <c r="K14" s="775">
        <v>4305.4697011509179</v>
      </c>
      <c r="L14" s="775">
        <v>1722.1878804603671</v>
      </c>
      <c r="M14" s="775">
        <f>'[14]18-19 Final_Type1,1B,2,3,3B,4'!K14</f>
        <v>4175</v>
      </c>
      <c r="N14" s="775">
        <f>'[14]18-19 Final_Type1,1B,2,3,3B,4'!N14</f>
        <v>4740</v>
      </c>
      <c r="O14" s="776">
        <f t="shared" si="2"/>
        <v>8753.2356586322803</v>
      </c>
    </row>
    <row r="15" spans="1:15" ht="16.149999999999999" customHeight="1" x14ac:dyDescent="0.2">
      <c r="A15" s="1089">
        <v>9</v>
      </c>
      <c r="B15" s="764" t="s">
        <v>15</v>
      </c>
      <c r="C15" s="775">
        <v>2757.0541263442633</v>
      </c>
      <c r="D15" s="775">
        <v>878</v>
      </c>
      <c r="E15" s="775">
        <v>168.92251502777285</v>
      </c>
      <c r="F15" s="776">
        <f t="shared" si="3"/>
        <v>3803.9766413720363</v>
      </c>
      <c r="G15" s="775">
        <v>744.76</v>
      </c>
      <c r="H15" s="776">
        <f t="shared" si="1"/>
        <v>4548.7366413720365</v>
      </c>
      <c r="I15" s="775">
        <v>606.55190779573797</v>
      </c>
      <c r="J15" s="775">
        <v>165.42324758065581</v>
      </c>
      <c r="K15" s="775">
        <v>4135.5811895163952</v>
      </c>
      <c r="L15" s="775">
        <v>1654.2324758065579</v>
      </c>
      <c r="M15" s="775">
        <f>'[14]18-19 Final_Type1,1B,2,3,3B,4'!K15</f>
        <v>4576</v>
      </c>
      <c r="N15" s="775">
        <f>'[14]18-19 Final_Type1,1B,2,3,3B,4'!N15</f>
        <v>5315</v>
      </c>
      <c r="O15" s="776">
        <f t="shared" si="2"/>
        <v>9118.9766413720354</v>
      </c>
    </row>
    <row r="16" spans="1:15" ht="16.149999999999999" customHeight="1" x14ac:dyDescent="0.2">
      <c r="A16" s="1090">
        <v>10</v>
      </c>
      <c r="B16" s="765" t="s">
        <v>16</v>
      </c>
      <c r="C16" s="777">
        <v>2213.4343367552165</v>
      </c>
      <c r="D16" s="777">
        <v>460</v>
      </c>
      <c r="E16" s="777">
        <v>168.92252484910364</v>
      </c>
      <c r="F16" s="778">
        <f t="shared" si="3"/>
        <v>2842.3568616043203</v>
      </c>
      <c r="G16" s="777">
        <v>608.04000000000008</v>
      </c>
      <c r="H16" s="778">
        <f t="shared" si="1"/>
        <v>3450.3968616043203</v>
      </c>
      <c r="I16" s="777">
        <v>486.95555408614769</v>
      </c>
      <c r="J16" s="777">
        <v>132.806060205313</v>
      </c>
      <c r="K16" s="777">
        <v>3320.1515051328256</v>
      </c>
      <c r="L16" s="777">
        <v>1328.06060205313</v>
      </c>
      <c r="M16" s="777">
        <f>'[14]18-19 Final_Type1,1B,2,3,3B,4'!K16</f>
        <v>7054</v>
      </c>
      <c r="N16" s="777">
        <f>'[14]18-19 Final_Type1,1B,2,3,3B,4'!N16</f>
        <v>7813</v>
      </c>
      <c r="O16" s="778">
        <f t="shared" si="2"/>
        <v>10655.356861604319</v>
      </c>
    </row>
    <row r="17" spans="1:15" ht="16.149999999999999" customHeight="1" x14ac:dyDescent="0.2">
      <c r="A17" s="1088">
        <v>11</v>
      </c>
      <c r="B17" s="763" t="s">
        <v>17</v>
      </c>
      <c r="C17" s="773">
        <v>3276.6619482881124</v>
      </c>
      <c r="D17" s="773">
        <v>1558</v>
      </c>
      <c r="E17" s="773">
        <v>168.92283364958888</v>
      </c>
      <c r="F17" s="774">
        <f t="shared" si="3"/>
        <v>5003.5847819377013</v>
      </c>
      <c r="G17" s="773">
        <v>706.55</v>
      </c>
      <c r="H17" s="774">
        <f t="shared" si="1"/>
        <v>5710.1347819377015</v>
      </c>
      <c r="I17" s="773">
        <v>720.86562862338462</v>
      </c>
      <c r="J17" s="773">
        <v>196.59971689728673</v>
      </c>
      <c r="K17" s="773">
        <v>4914.9929224321686</v>
      </c>
      <c r="L17" s="773">
        <v>1965.9971689728673</v>
      </c>
      <c r="M17" s="773">
        <f>'[14]18-19 Final_Type1,1B,2,3,3B,4'!K17</f>
        <v>2848</v>
      </c>
      <c r="N17" s="773">
        <f>'[14]18-19 Final_Type1,1B,2,3,3B,4'!N17</f>
        <v>3537</v>
      </c>
      <c r="O17" s="774">
        <f t="shared" si="2"/>
        <v>8540.5847819377013</v>
      </c>
    </row>
    <row r="18" spans="1:15" ht="16.149999999999999" customHeight="1" x14ac:dyDescent="0.2">
      <c r="A18" s="1089">
        <v>12</v>
      </c>
      <c r="B18" s="764" t="s">
        <v>18</v>
      </c>
      <c r="C18" s="775">
        <v>1700.2798483265785</v>
      </c>
      <c r="D18" s="775">
        <v>38</v>
      </c>
      <c r="E18" s="775">
        <v>168.92261001517451</v>
      </c>
      <c r="F18" s="776">
        <f t="shared" si="3"/>
        <v>1907.2024583417531</v>
      </c>
      <c r="G18" s="775">
        <v>1063.31</v>
      </c>
      <c r="H18" s="776">
        <f t="shared" si="1"/>
        <v>2970.5124583417528</v>
      </c>
      <c r="I18" s="775">
        <v>374.0615666318472</v>
      </c>
      <c r="J18" s="775">
        <v>102.01679089959471</v>
      </c>
      <c r="K18" s="775">
        <v>2550.4197724898677</v>
      </c>
      <c r="L18" s="775">
        <v>1020.1679089959471</v>
      </c>
      <c r="M18" s="775">
        <f>'[14]18-19 Final_Type1,1B,2,3,3B,4'!K18</f>
        <v>6902</v>
      </c>
      <c r="N18" s="775">
        <f>'[14]18-19 Final_Type1,1B,2,3,3B,4'!N18</f>
        <v>6902</v>
      </c>
      <c r="O18" s="776">
        <f t="shared" si="2"/>
        <v>8809.2024583417533</v>
      </c>
    </row>
    <row r="19" spans="1:15" ht="16.149999999999999" customHeight="1" x14ac:dyDescent="0.2">
      <c r="A19" s="1089">
        <v>13</v>
      </c>
      <c r="B19" s="764" t="s">
        <v>19</v>
      </c>
      <c r="C19" s="775">
        <v>3297.8060920610687</v>
      </c>
      <c r="D19" s="775">
        <v>1282</v>
      </c>
      <c r="E19" s="775">
        <v>168.92261457550714</v>
      </c>
      <c r="F19" s="776">
        <f t="shared" si="3"/>
        <v>4748.7287066365761</v>
      </c>
      <c r="G19" s="775">
        <v>749.43000000000006</v>
      </c>
      <c r="H19" s="776">
        <f t="shared" si="1"/>
        <v>5498.1587066365764</v>
      </c>
      <c r="I19" s="775">
        <v>725.51734025343501</v>
      </c>
      <c r="J19" s="775">
        <v>197.86836552366407</v>
      </c>
      <c r="K19" s="775">
        <v>4946.7091380916027</v>
      </c>
      <c r="L19" s="775">
        <v>1978.6836552366412</v>
      </c>
      <c r="M19" s="775">
        <f>'[14]18-19 Final_Type1,1B,2,3,3B,4'!K19</f>
        <v>2805</v>
      </c>
      <c r="N19" s="775">
        <f>'[14]18-19 Final_Type1,1B,2,3,3B,4'!N19</f>
        <v>2844</v>
      </c>
      <c r="O19" s="776">
        <f t="shared" si="2"/>
        <v>7592.7287066365761</v>
      </c>
    </row>
    <row r="20" spans="1:15" ht="16.149999999999999" customHeight="1" x14ac:dyDescent="0.2">
      <c r="A20" s="1089">
        <v>14</v>
      </c>
      <c r="B20" s="764" t="s">
        <v>20</v>
      </c>
      <c r="C20" s="775">
        <v>2931.3286556652915</v>
      </c>
      <c r="D20" s="775">
        <v>1101</v>
      </c>
      <c r="E20" s="775">
        <v>168.9225988700565</v>
      </c>
      <c r="F20" s="776">
        <f t="shared" si="3"/>
        <v>4201.2512545353484</v>
      </c>
      <c r="G20" s="775">
        <v>809.9799999999999</v>
      </c>
      <c r="H20" s="776">
        <f t="shared" si="1"/>
        <v>5011.2312545353479</v>
      </c>
      <c r="I20" s="775">
        <v>644.89230424636412</v>
      </c>
      <c r="J20" s="775">
        <v>175.87971933991753</v>
      </c>
      <c r="K20" s="775">
        <v>4396.9929834979375</v>
      </c>
      <c r="L20" s="775">
        <v>1758.7971933991751</v>
      </c>
      <c r="M20" s="775">
        <f>'[14]18-19 Final_Type1,1B,2,3,3B,4'!K20</f>
        <v>3041</v>
      </c>
      <c r="N20" s="775">
        <f>'[14]18-19 Final_Type1,1B,2,3,3B,4'!N20</f>
        <v>3342</v>
      </c>
      <c r="O20" s="776">
        <f t="shared" si="2"/>
        <v>7543.2512545353484</v>
      </c>
    </row>
    <row r="21" spans="1:15" ht="16.149999999999999" customHeight="1" x14ac:dyDescent="0.2">
      <c r="A21" s="1090">
        <v>15</v>
      </c>
      <c r="B21" s="765" t="s">
        <v>21</v>
      </c>
      <c r="C21" s="777">
        <v>3186.4622105753847</v>
      </c>
      <c r="D21" s="777">
        <v>1226</v>
      </c>
      <c r="E21" s="777">
        <v>100</v>
      </c>
      <c r="F21" s="778">
        <f t="shared" si="3"/>
        <v>4512.4622105753842</v>
      </c>
      <c r="G21" s="777">
        <v>553.79999999999995</v>
      </c>
      <c r="H21" s="778">
        <f t="shared" si="1"/>
        <v>5066.2622105753844</v>
      </c>
      <c r="I21" s="777">
        <v>701.0216863265847</v>
      </c>
      <c r="J21" s="777">
        <v>191.18773263452312</v>
      </c>
      <c r="K21" s="777">
        <v>4779.6933158630773</v>
      </c>
      <c r="L21" s="777">
        <v>1911.8773263452308</v>
      </c>
      <c r="M21" s="777">
        <f>'[14]18-19 Final_Type1,1B,2,3,3B,4'!K21</f>
        <v>2960</v>
      </c>
      <c r="N21" s="777">
        <f>'[14]18-19 Final_Type1,1B,2,3,3B,4'!N21</f>
        <v>2960</v>
      </c>
      <c r="O21" s="778">
        <f t="shared" si="2"/>
        <v>7472.4622105753842</v>
      </c>
    </row>
    <row r="22" spans="1:15" ht="16.149999999999999" customHeight="1" x14ac:dyDescent="0.2">
      <c r="A22" s="1088">
        <v>16</v>
      </c>
      <c r="B22" s="763" t="s">
        <v>686</v>
      </c>
      <c r="C22" s="773">
        <v>1509.5990644226495</v>
      </c>
      <c r="D22" s="773">
        <v>0</v>
      </c>
      <c r="E22" s="773">
        <v>168.92245229395047</v>
      </c>
      <c r="F22" s="774">
        <f t="shared" si="3"/>
        <v>1678.5215167166</v>
      </c>
      <c r="G22" s="773">
        <v>686.73</v>
      </c>
      <c r="H22" s="774">
        <f t="shared" si="1"/>
        <v>2365.2515167166002</v>
      </c>
      <c r="I22" s="773">
        <v>332.11179417298291</v>
      </c>
      <c r="J22" s="773">
        <v>90.57594386535898</v>
      </c>
      <c r="K22" s="773">
        <v>2264.3985966339742</v>
      </c>
      <c r="L22" s="773">
        <v>905.75943865358965</v>
      </c>
      <c r="M22" s="773">
        <f>'[14]18-19 Final_Type1,1B,2,3,3B,4'!K22</f>
        <v>13155</v>
      </c>
      <c r="N22" s="773">
        <f>'[14]18-19 Final_Type1,1B,2,3,3B,4'!N22</f>
        <v>14797</v>
      </c>
      <c r="O22" s="774">
        <f t="shared" si="2"/>
        <v>16475.521516716599</v>
      </c>
    </row>
    <row r="23" spans="1:15" ht="16.149999999999999" customHeight="1" x14ac:dyDescent="0.2">
      <c r="A23" s="1089">
        <v>17</v>
      </c>
      <c r="B23" s="764" t="s">
        <v>23</v>
      </c>
      <c r="C23" s="775">
        <v>1840.8982027991583</v>
      </c>
      <c r="D23" s="775">
        <v>148</v>
      </c>
      <c r="E23" s="775">
        <v>407.47808368049266</v>
      </c>
      <c r="F23" s="776">
        <f t="shared" si="3"/>
        <v>2396.3762864796508</v>
      </c>
      <c r="G23" s="775">
        <v>801.48</v>
      </c>
      <c r="H23" s="776">
        <f t="shared" si="1"/>
        <v>3197.8562864796509</v>
      </c>
      <c r="I23" s="775">
        <v>404.99760461581491</v>
      </c>
      <c r="J23" s="775">
        <v>110.45389216794953</v>
      </c>
      <c r="K23" s="775">
        <v>2761.3473041987377</v>
      </c>
      <c r="L23" s="775">
        <v>1104.5389216794952</v>
      </c>
      <c r="M23" s="775">
        <f>'[14]18-19 Final_Type1,1B,2,3,3B,4'!K23</f>
        <v>6618</v>
      </c>
      <c r="N23" s="775">
        <f>'[14]18-19 Final_Type1,1B,2,3,3B,4'!N23</f>
        <v>7562</v>
      </c>
      <c r="O23" s="776">
        <f t="shared" si="2"/>
        <v>9958.3762864796518</v>
      </c>
    </row>
    <row r="24" spans="1:15" ht="16.149999999999999" customHeight="1" x14ac:dyDescent="0.2">
      <c r="A24" s="1089">
        <v>18</v>
      </c>
      <c r="B24" s="764" t="s">
        <v>24</v>
      </c>
      <c r="C24" s="775">
        <v>3133.7810324991578</v>
      </c>
      <c r="D24" s="775">
        <v>978</v>
      </c>
      <c r="E24" s="775">
        <v>168.92227979274611</v>
      </c>
      <c r="F24" s="776">
        <f t="shared" si="3"/>
        <v>4280.7033122919038</v>
      </c>
      <c r="G24" s="775">
        <v>845.94999999999993</v>
      </c>
      <c r="H24" s="776">
        <f t="shared" si="1"/>
        <v>5126.6533122919036</v>
      </c>
      <c r="I24" s="775">
        <v>689.43182714981469</v>
      </c>
      <c r="J24" s="775">
        <v>188.02686194994951</v>
      </c>
      <c r="K24" s="775">
        <v>4700.6715487487372</v>
      </c>
      <c r="L24" s="775">
        <v>0</v>
      </c>
      <c r="M24" s="775">
        <f>'[14]18-19 Final_Type1,1B,2,3,3B,4'!K24</f>
        <v>3900</v>
      </c>
      <c r="N24" s="775">
        <f>'[14]18-19 Final_Type1,1B,2,3,3B,4'!N24</f>
        <v>3900</v>
      </c>
      <c r="O24" s="776">
        <f t="shared" si="2"/>
        <v>8180.7033122919038</v>
      </c>
    </row>
    <row r="25" spans="1:15" ht="16.149999999999999" customHeight="1" x14ac:dyDescent="0.2">
      <c r="A25" s="1089">
        <v>19</v>
      </c>
      <c r="B25" s="764" t="s">
        <v>25</v>
      </c>
      <c r="C25" s="775">
        <v>2748.5687364567807</v>
      </c>
      <c r="D25" s="775">
        <v>696</v>
      </c>
      <c r="E25" s="775">
        <v>168.92267227774855</v>
      </c>
      <c r="F25" s="776">
        <f t="shared" si="3"/>
        <v>3613.4914087345292</v>
      </c>
      <c r="G25" s="775">
        <v>905.43</v>
      </c>
      <c r="H25" s="776">
        <f t="shared" si="1"/>
        <v>4518.921408734529</v>
      </c>
      <c r="I25" s="775">
        <v>604.6851220204918</v>
      </c>
      <c r="J25" s="775">
        <v>164.91412418740686</v>
      </c>
      <c r="K25" s="775">
        <v>4122.8531046851722</v>
      </c>
      <c r="L25" s="775">
        <v>1649.1412418740688</v>
      </c>
      <c r="M25" s="775">
        <f>'[14]18-19 Final_Type1,1B,2,3,3B,4'!K25</f>
        <v>3628</v>
      </c>
      <c r="N25" s="775">
        <f>'[14]18-19 Final_Type1,1B,2,3,3B,4'!N25</f>
        <v>3628</v>
      </c>
      <c r="O25" s="776">
        <f t="shared" si="2"/>
        <v>7241.4914087345296</v>
      </c>
    </row>
    <row r="26" spans="1:15" ht="16.149999999999999" customHeight="1" x14ac:dyDescent="0.2">
      <c r="A26" s="1090">
        <v>20</v>
      </c>
      <c r="B26" s="765" t="s">
        <v>26</v>
      </c>
      <c r="C26" s="777">
        <v>3157.084094412809</v>
      </c>
      <c r="D26" s="777">
        <v>977</v>
      </c>
      <c r="E26" s="777">
        <v>100</v>
      </c>
      <c r="F26" s="778">
        <f t="shared" si="3"/>
        <v>4234.0840944128086</v>
      </c>
      <c r="G26" s="777">
        <v>586.16999999999996</v>
      </c>
      <c r="H26" s="778">
        <f t="shared" si="1"/>
        <v>4820.2540944128086</v>
      </c>
      <c r="I26" s="777">
        <v>694.558500770818</v>
      </c>
      <c r="J26" s="777">
        <v>189.42504566476853</v>
      </c>
      <c r="K26" s="777">
        <v>4735.6261416192137</v>
      </c>
      <c r="L26" s="777">
        <v>1894.2504566476853</v>
      </c>
      <c r="M26" s="777">
        <f>'[14]18-19 Final_Type1,1B,2,3,3B,4'!K26</f>
        <v>2541</v>
      </c>
      <c r="N26" s="777">
        <f>'[14]18-19 Final_Type1,1B,2,3,3B,4'!N26</f>
        <v>2622</v>
      </c>
      <c r="O26" s="778">
        <f t="shared" si="2"/>
        <v>6856.0840944128086</v>
      </c>
    </row>
    <row r="27" spans="1:15" ht="16.149999999999999" customHeight="1" x14ac:dyDescent="0.2">
      <c r="A27" s="1088">
        <v>21</v>
      </c>
      <c r="B27" s="763" t="s">
        <v>27</v>
      </c>
      <c r="C27" s="773">
        <v>3204.8041547515436</v>
      </c>
      <c r="D27" s="773">
        <v>980</v>
      </c>
      <c r="E27" s="773">
        <v>168.92266488115166</v>
      </c>
      <c r="F27" s="774">
        <f t="shared" si="3"/>
        <v>4353.7268196326959</v>
      </c>
      <c r="G27" s="773">
        <v>610.35</v>
      </c>
      <c r="H27" s="774">
        <f t="shared" si="1"/>
        <v>4964.0768196326962</v>
      </c>
      <c r="I27" s="773">
        <v>705.05691404533979</v>
      </c>
      <c r="J27" s="773">
        <v>192.28824928509266</v>
      </c>
      <c r="K27" s="773">
        <v>4807.2062321273152</v>
      </c>
      <c r="L27" s="773">
        <v>1922.8824928509262</v>
      </c>
      <c r="M27" s="773">
        <f>'[14]18-19 Final_Type1,1B,2,3,3B,4'!K27</f>
        <v>1767</v>
      </c>
      <c r="N27" s="773">
        <f>'[14]18-19 Final_Type1,1B,2,3,3B,4'!N27</f>
        <v>2574</v>
      </c>
      <c r="O27" s="774">
        <f t="shared" si="2"/>
        <v>6927.7268196326959</v>
      </c>
    </row>
    <row r="28" spans="1:15" ht="16.149999999999999" customHeight="1" x14ac:dyDescent="0.2">
      <c r="A28" s="1089">
        <v>22</v>
      </c>
      <c r="B28" s="764" t="s">
        <v>28</v>
      </c>
      <c r="C28" s="775">
        <v>3519.5299531755004</v>
      </c>
      <c r="D28" s="775">
        <v>1115</v>
      </c>
      <c r="E28" s="775">
        <v>168.92268217584675</v>
      </c>
      <c r="F28" s="776">
        <f t="shared" si="3"/>
        <v>4803.4526353513475</v>
      </c>
      <c r="G28" s="775">
        <v>496.36</v>
      </c>
      <c r="H28" s="776">
        <f t="shared" si="1"/>
        <v>5299.8126353513471</v>
      </c>
      <c r="I28" s="775">
        <v>774.29658969861021</v>
      </c>
      <c r="J28" s="775">
        <v>211.17179719053001</v>
      </c>
      <c r="K28" s="775">
        <v>5279.2949297632513</v>
      </c>
      <c r="L28" s="775">
        <v>2111.7179719053006</v>
      </c>
      <c r="M28" s="775">
        <f>'[14]18-19 Final_Type1,1B,2,3,3B,4'!K28</f>
        <v>1065</v>
      </c>
      <c r="N28" s="775">
        <f>'[14]18-19 Final_Type1,1B,2,3,3B,4'!N28</f>
        <v>1790</v>
      </c>
      <c r="O28" s="776">
        <f t="shared" si="2"/>
        <v>6593.4526353513475</v>
      </c>
    </row>
    <row r="29" spans="1:15" ht="16.149999999999999" customHeight="1" x14ac:dyDescent="0.2">
      <c r="A29" s="1089">
        <v>23</v>
      </c>
      <c r="B29" s="764" t="s">
        <v>29</v>
      </c>
      <c r="C29" s="775">
        <v>2926.8571959147812</v>
      </c>
      <c r="D29" s="775">
        <v>1063</v>
      </c>
      <c r="E29" s="775">
        <v>168.92256236719919</v>
      </c>
      <c r="F29" s="776">
        <f t="shared" si="3"/>
        <v>4158.7797582819803</v>
      </c>
      <c r="G29" s="775">
        <v>688.58</v>
      </c>
      <c r="H29" s="776">
        <f t="shared" si="1"/>
        <v>4847.3597582819802</v>
      </c>
      <c r="I29" s="775">
        <v>643.90858310125191</v>
      </c>
      <c r="J29" s="775">
        <v>175.61143175488689</v>
      </c>
      <c r="K29" s="775">
        <v>4390.2857938721727</v>
      </c>
      <c r="L29" s="775">
        <v>1756.1143175488689</v>
      </c>
      <c r="M29" s="775">
        <f>'[14]18-19 Final_Type1,1B,2,3,3B,4'!K29</f>
        <v>2429</v>
      </c>
      <c r="N29" s="775">
        <f>'[14]18-19 Final_Type1,1B,2,3,3B,4'!N29</f>
        <v>3461</v>
      </c>
      <c r="O29" s="776">
        <f t="shared" si="2"/>
        <v>7619.7797582819803</v>
      </c>
    </row>
    <row r="30" spans="1:15" ht="16.149999999999999" customHeight="1" x14ac:dyDescent="0.2">
      <c r="A30" s="1089">
        <v>24</v>
      </c>
      <c r="B30" s="764" t="s">
        <v>30</v>
      </c>
      <c r="C30" s="775">
        <v>1071.3016692200281</v>
      </c>
      <c r="D30" s="775">
        <v>0</v>
      </c>
      <c r="E30" s="775">
        <v>450.95100742311769</v>
      </c>
      <c r="F30" s="776">
        <f t="shared" si="3"/>
        <v>1522.2526766431458</v>
      </c>
      <c r="G30" s="775">
        <v>854.24999999999989</v>
      </c>
      <c r="H30" s="776">
        <f t="shared" si="1"/>
        <v>2376.5026766431456</v>
      </c>
      <c r="I30" s="775">
        <v>235.68636722840623</v>
      </c>
      <c r="J30" s="775">
        <v>64.278100153201677</v>
      </c>
      <c r="K30" s="775">
        <v>1606.9525038300424</v>
      </c>
      <c r="L30" s="775">
        <v>642.78100153201683</v>
      </c>
      <c r="M30" s="775">
        <f>'[14]18-19 Final_Type1,1B,2,3,3B,4'!K30</f>
        <v>11498</v>
      </c>
      <c r="N30" s="775">
        <f>'[14]18-19 Final_Type1,1B,2,3,3B,4'!N30</f>
        <v>12158</v>
      </c>
      <c r="O30" s="776">
        <f t="shared" si="2"/>
        <v>13680.252676643146</v>
      </c>
    </row>
    <row r="31" spans="1:15" ht="16.149999999999999" customHeight="1" x14ac:dyDescent="0.2">
      <c r="A31" s="1090">
        <v>25</v>
      </c>
      <c r="B31" s="765" t="s">
        <v>31</v>
      </c>
      <c r="C31" s="777">
        <v>2487.8142810468166</v>
      </c>
      <c r="D31" s="777">
        <v>727</v>
      </c>
      <c r="E31" s="777">
        <v>168.92269883824844</v>
      </c>
      <c r="F31" s="778">
        <f t="shared" si="3"/>
        <v>3383.736979885065</v>
      </c>
      <c r="G31" s="777">
        <v>653.73</v>
      </c>
      <c r="H31" s="778">
        <f t="shared" si="1"/>
        <v>4037.466979885065</v>
      </c>
      <c r="I31" s="777">
        <v>547.31914183029971</v>
      </c>
      <c r="J31" s="777">
        <v>149.268856862809</v>
      </c>
      <c r="K31" s="777">
        <v>3731.7214215702247</v>
      </c>
      <c r="L31" s="777">
        <v>1492.6885686280898</v>
      </c>
      <c r="M31" s="777">
        <f>'[14]18-19 Final_Type1,1B,2,3,3B,4'!K31</f>
        <v>4932</v>
      </c>
      <c r="N31" s="777">
        <f>'[14]18-19 Final_Type1,1B,2,3,3B,4'!N31</f>
        <v>4932</v>
      </c>
      <c r="O31" s="778">
        <f t="shared" si="2"/>
        <v>8315.736979885065</v>
      </c>
    </row>
    <row r="32" spans="1:15" ht="16.149999999999999" customHeight="1" x14ac:dyDescent="0.2">
      <c r="A32" s="1088">
        <v>26</v>
      </c>
      <c r="B32" s="763" t="s">
        <v>32</v>
      </c>
      <c r="C32" s="773">
        <v>2131.0052013325603</v>
      </c>
      <c r="D32" s="773">
        <v>394</v>
      </c>
      <c r="E32" s="773">
        <v>405.00045040434026</v>
      </c>
      <c r="F32" s="774">
        <f t="shared" si="3"/>
        <v>2930.0056517369007</v>
      </c>
      <c r="G32" s="773">
        <v>836.83</v>
      </c>
      <c r="H32" s="774">
        <f t="shared" si="1"/>
        <v>3766.8356517369007</v>
      </c>
      <c r="I32" s="773">
        <v>468.82114429316323</v>
      </c>
      <c r="J32" s="773">
        <v>127.8603120799536</v>
      </c>
      <c r="K32" s="773">
        <v>3196.5078019988405</v>
      </c>
      <c r="L32" s="773">
        <v>1278.6031207995361</v>
      </c>
      <c r="M32" s="773">
        <f>'[14]18-19 Final_Type1,1B,2,3,3B,4'!K32</f>
        <v>4709</v>
      </c>
      <c r="N32" s="773">
        <f>'[14]18-19 Final_Type1,1B,2,3,3B,4'!N32</f>
        <v>5263</v>
      </c>
      <c r="O32" s="774">
        <f t="shared" si="2"/>
        <v>8193.0056517369012</v>
      </c>
    </row>
    <row r="33" spans="1:15" ht="16.149999999999999" customHeight="1" x14ac:dyDescent="0.2">
      <c r="A33" s="1089">
        <v>27</v>
      </c>
      <c r="B33" s="764" t="s">
        <v>33</v>
      </c>
      <c r="C33" s="775">
        <v>3124.5619289262477</v>
      </c>
      <c r="D33" s="775">
        <v>1242</v>
      </c>
      <c r="E33" s="775">
        <v>168.92253396859007</v>
      </c>
      <c r="F33" s="776">
        <f t="shared" si="3"/>
        <v>4535.4844628948376</v>
      </c>
      <c r="G33" s="775">
        <v>693.06</v>
      </c>
      <c r="H33" s="776">
        <f t="shared" si="1"/>
        <v>5228.5444628948371</v>
      </c>
      <c r="I33" s="775">
        <v>687.4036243637745</v>
      </c>
      <c r="J33" s="775">
        <v>187.4737157355749</v>
      </c>
      <c r="K33" s="775">
        <v>4686.842893389372</v>
      </c>
      <c r="L33" s="775">
        <v>1874.7371573557489</v>
      </c>
      <c r="M33" s="775">
        <f>'[14]18-19 Final_Type1,1B,2,3,3B,4'!K33</f>
        <v>2955</v>
      </c>
      <c r="N33" s="775">
        <f>'[14]18-19 Final_Type1,1B,2,3,3B,4'!N33</f>
        <v>3623</v>
      </c>
      <c r="O33" s="776">
        <f t="shared" si="2"/>
        <v>8158.4844628948376</v>
      </c>
    </row>
    <row r="34" spans="1:15" ht="16.149999999999999" customHeight="1" x14ac:dyDescent="0.2">
      <c r="A34" s="1089">
        <v>28</v>
      </c>
      <c r="B34" s="764" t="s">
        <v>34</v>
      </c>
      <c r="C34" s="775">
        <v>2121.1450172047153</v>
      </c>
      <c r="D34" s="775">
        <v>361</v>
      </c>
      <c r="E34" s="775">
        <v>231.38934259520011</v>
      </c>
      <c r="F34" s="776">
        <f t="shared" si="3"/>
        <v>2713.5343597999154</v>
      </c>
      <c r="G34" s="775">
        <v>694.4</v>
      </c>
      <c r="H34" s="776">
        <f t="shared" si="1"/>
        <v>3407.9343597999155</v>
      </c>
      <c r="I34" s="775">
        <v>466.65190378503735</v>
      </c>
      <c r="J34" s="775">
        <v>127.26870103228291</v>
      </c>
      <c r="K34" s="775">
        <v>3181.7175258070724</v>
      </c>
      <c r="L34" s="775">
        <v>1272.6870103228293</v>
      </c>
      <c r="M34" s="775">
        <f>'[14]18-19 Final_Type1,1B,2,3,3B,4'!K34</f>
        <v>5286</v>
      </c>
      <c r="N34" s="775">
        <f>'[14]18-19 Final_Type1,1B,2,3,3B,4'!N34</f>
        <v>5742</v>
      </c>
      <c r="O34" s="776">
        <f t="shared" si="2"/>
        <v>8455.5343597999163</v>
      </c>
    </row>
    <row r="35" spans="1:15" ht="16.149999999999999" customHeight="1" x14ac:dyDescent="0.2">
      <c r="A35" s="1089">
        <v>29</v>
      </c>
      <c r="B35" s="764" t="s">
        <v>35</v>
      </c>
      <c r="C35" s="775">
        <v>2522.6027345924886</v>
      </c>
      <c r="D35" s="775">
        <v>673</v>
      </c>
      <c r="E35" s="775">
        <v>168.92251815980629</v>
      </c>
      <c r="F35" s="776">
        <f t="shared" si="3"/>
        <v>3364.5252527522948</v>
      </c>
      <c r="G35" s="775">
        <v>754.94999999999993</v>
      </c>
      <c r="H35" s="776">
        <f t="shared" si="1"/>
        <v>4119.4752527522951</v>
      </c>
      <c r="I35" s="775">
        <v>554.9726016103474</v>
      </c>
      <c r="J35" s="775">
        <v>151.35616407554929</v>
      </c>
      <c r="K35" s="775">
        <v>3783.9041018887328</v>
      </c>
      <c r="L35" s="775">
        <v>1513.5616407554928</v>
      </c>
      <c r="M35" s="775">
        <f>'[14]18-19 Final_Type1,1B,2,3,3B,4'!K35</f>
        <v>4336</v>
      </c>
      <c r="N35" s="775">
        <f>'[14]18-19 Final_Type1,1B,2,3,3B,4'!N35</f>
        <v>5070</v>
      </c>
      <c r="O35" s="776">
        <f t="shared" si="2"/>
        <v>8434.5252527522953</v>
      </c>
    </row>
    <row r="36" spans="1:15" ht="16.149999999999999" customHeight="1" x14ac:dyDescent="0.2">
      <c r="A36" s="1090">
        <v>30</v>
      </c>
      <c r="B36" s="765" t="s">
        <v>36</v>
      </c>
      <c r="C36" s="777">
        <v>3191.8712177867587</v>
      </c>
      <c r="D36" s="777">
        <v>1326</v>
      </c>
      <c r="E36" s="777">
        <v>168.92249300838992</v>
      </c>
      <c r="F36" s="778">
        <f t="shared" si="3"/>
        <v>4686.7937107951484</v>
      </c>
      <c r="G36" s="777">
        <v>727.17</v>
      </c>
      <c r="H36" s="778">
        <f t="shared" si="1"/>
        <v>5413.9637107951485</v>
      </c>
      <c r="I36" s="777">
        <v>702.2116679130869</v>
      </c>
      <c r="J36" s="777">
        <v>191.51227306720551</v>
      </c>
      <c r="K36" s="777">
        <v>4787.8068266801383</v>
      </c>
      <c r="L36" s="777">
        <v>1915.1227306720555</v>
      </c>
      <c r="M36" s="777">
        <f>'[14]18-19 Final_Type1,1B,2,3,3B,4'!K36</f>
        <v>3081</v>
      </c>
      <c r="N36" s="777">
        <f>'[14]18-19 Final_Type1,1B,2,3,3B,4'!N36</f>
        <v>4158</v>
      </c>
      <c r="O36" s="778">
        <f t="shared" si="2"/>
        <v>8844.7937107951475</v>
      </c>
    </row>
    <row r="37" spans="1:15" ht="16.149999999999999" customHeight="1" x14ac:dyDescent="0.2">
      <c r="A37" s="1088">
        <v>31</v>
      </c>
      <c r="B37" s="763" t="s">
        <v>37</v>
      </c>
      <c r="C37" s="773">
        <v>2385.25715345052</v>
      </c>
      <c r="D37" s="773">
        <v>621</v>
      </c>
      <c r="E37" s="773">
        <v>168.9225816835667</v>
      </c>
      <c r="F37" s="774">
        <f t="shared" si="3"/>
        <v>3175.1797351340865</v>
      </c>
      <c r="G37" s="773">
        <v>620.83000000000004</v>
      </c>
      <c r="H37" s="774">
        <f t="shared" si="1"/>
        <v>3796.0097351340864</v>
      </c>
      <c r="I37" s="773">
        <v>524.75657375911442</v>
      </c>
      <c r="J37" s="773">
        <v>143.11542920703121</v>
      </c>
      <c r="K37" s="773">
        <v>3577.8857301757807</v>
      </c>
      <c r="L37" s="773">
        <v>1431.1542920703123</v>
      </c>
      <c r="M37" s="773">
        <f>'[14]18-19 Final_Type1,1B,2,3,3B,4'!K37</f>
        <v>5612</v>
      </c>
      <c r="N37" s="773">
        <f>'[14]18-19 Final_Type1,1B,2,3,3B,4'!N37</f>
        <v>6321</v>
      </c>
      <c r="O37" s="774">
        <f t="shared" si="2"/>
        <v>9496.1797351340865</v>
      </c>
    </row>
    <row r="38" spans="1:15" ht="16.149999999999999" customHeight="1" x14ac:dyDescent="0.2">
      <c r="A38" s="1089">
        <v>32</v>
      </c>
      <c r="B38" s="764" t="s">
        <v>38</v>
      </c>
      <c r="C38" s="775">
        <v>3239.3926459344143</v>
      </c>
      <c r="D38" s="775">
        <v>1243</v>
      </c>
      <c r="E38" s="775">
        <v>168.92250981013913</v>
      </c>
      <c r="F38" s="776">
        <f t="shared" si="3"/>
        <v>4651.3151557445535</v>
      </c>
      <c r="G38" s="775">
        <v>559.77</v>
      </c>
      <c r="H38" s="776">
        <f t="shared" si="1"/>
        <v>5211.085155744553</v>
      </c>
      <c r="I38" s="775">
        <v>712.66638210557119</v>
      </c>
      <c r="J38" s="775">
        <v>194.36355875606483</v>
      </c>
      <c r="K38" s="775">
        <v>4859.0889689016212</v>
      </c>
      <c r="L38" s="775">
        <v>1943.6355875606487</v>
      </c>
      <c r="M38" s="775">
        <f>'[14]18-19 Final_Type1,1B,2,3,3B,4'!K38</f>
        <v>2244</v>
      </c>
      <c r="N38" s="775">
        <f>'[14]18-19 Final_Type1,1B,2,3,3B,4'!N38</f>
        <v>2671</v>
      </c>
      <c r="O38" s="776">
        <f t="shared" si="2"/>
        <v>7322.3151557445535</v>
      </c>
    </row>
    <row r="39" spans="1:15" ht="16.149999999999999" customHeight="1" x14ac:dyDescent="0.2">
      <c r="A39" s="1089">
        <v>33</v>
      </c>
      <c r="B39" s="764" t="s">
        <v>39</v>
      </c>
      <c r="C39" s="775">
        <v>2840.2080423301841</v>
      </c>
      <c r="D39" s="775">
        <v>1036</v>
      </c>
      <c r="E39" s="775">
        <v>168.92278953922789</v>
      </c>
      <c r="F39" s="776">
        <f t="shared" si="3"/>
        <v>4045.1308318694118</v>
      </c>
      <c r="G39" s="775">
        <v>655.31000000000006</v>
      </c>
      <c r="H39" s="776">
        <f t="shared" si="1"/>
        <v>4700.4408318694122</v>
      </c>
      <c r="I39" s="775">
        <v>624.84576931264041</v>
      </c>
      <c r="J39" s="775">
        <v>170.41248253981104</v>
      </c>
      <c r="K39" s="775">
        <v>4260.3120634952766</v>
      </c>
      <c r="L39" s="775">
        <v>1704.1248253981105</v>
      </c>
      <c r="M39" s="775">
        <f>'[14]18-19 Final_Type1,1B,2,3,3B,4'!K39</f>
        <v>2098</v>
      </c>
      <c r="N39" s="775">
        <f>'[14]18-19 Final_Type1,1B,2,3,3B,4'!N39</f>
        <v>3751</v>
      </c>
      <c r="O39" s="776">
        <f t="shared" si="2"/>
        <v>7796.1308318694118</v>
      </c>
    </row>
    <row r="40" spans="1:15" ht="16.149999999999999" customHeight="1" x14ac:dyDescent="0.2">
      <c r="A40" s="1089">
        <v>34</v>
      </c>
      <c r="B40" s="764" t="s">
        <v>40</v>
      </c>
      <c r="C40" s="775">
        <v>3154.4190508617007</v>
      </c>
      <c r="D40" s="775">
        <v>1236</v>
      </c>
      <c r="E40" s="775">
        <v>168.92260221136539</v>
      </c>
      <c r="F40" s="776">
        <f t="shared" si="3"/>
        <v>4559.3416530730665</v>
      </c>
      <c r="G40" s="775">
        <v>644.11000000000013</v>
      </c>
      <c r="H40" s="776">
        <f t="shared" si="1"/>
        <v>5203.4516530730671</v>
      </c>
      <c r="I40" s="775">
        <v>693.972191189574</v>
      </c>
      <c r="J40" s="775">
        <v>189.26514305170204</v>
      </c>
      <c r="K40" s="775">
        <v>4731.62857629255</v>
      </c>
      <c r="L40" s="775">
        <v>1892.6514305170203</v>
      </c>
      <c r="M40" s="775">
        <f>'[14]18-19 Final_Type1,1B,2,3,3B,4'!K40</f>
        <v>2681</v>
      </c>
      <c r="N40" s="775">
        <f>'[14]18-19 Final_Type1,1B,2,3,3B,4'!N40</f>
        <v>3057</v>
      </c>
      <c r="O40" s="776">
        <f t="shared" si="2"/>
        <v>7616.3416530730665</v>
      </c>
    </row>
    <row r="41" spans="1:15" ht="16.149999999999999" customHeight="1" x14ac:dyDescent="0.2">
      <c r="A41" s="1090">
        <v>35</v>
      </c>
      <c r="B41" s="765" t="s">
        <v>41</v>
      </c>
      <c r="C41" s="777">
        <v>2765.3492297269495</v>
      </c>
      <c r="D41" s="777">
        <v>885</v>
      </c>
      <c r="E41" s="777">
        <v>168.9225719575829</v>
      </c>
      <c r="F41" s="778">
        <f t="shared" si="3"/>
        <v>3819.2718016845324</v>
      </c>
      <c r="G41" s="777">
        <v>537.96</v>
      </c>
      <c r="H41" s="778">
        <f t="shared" si="1"/>
        <v>4357.2318016845329</v>
      </c>
      <c r="I41" s="777">
        <v>608.37683053992896</v>
      </c>
      <c r="J41" s="777">
        <v>165.92095378361697</v>
      </c>
      <c r="K41" s="777">
        <v>4148.0238445904242</v>
      </c>
      <c r="L41" s="777">
        <v>1659.2095378361696</v>
      </c>
      <c r="M41" s="777">
        <f>'[14]18-19 Final_Type1,1B,2,3,3B,4'!K41</f>
        <v>3873</v>
      </c>
      <c r="N41" s="777">
        <f>'[14]18-19 Final_Type1,1B,2,3,3B,4'!N41</f>
        <v>4119</v>
      </c>
      <c r="O41" s="778">
        <f t="shared" si="2"/>
        <v>7938.271801684532</v>
      </c>
    </row>
    <row r="42" spans="1:15" ht="16.149999999999999" customHeight="1" x14ac:dyDescent="0.2">
      <c r="A42" s="1088">
        <v>36</v>
      </c>
      <c r="B42" s="763" t="s">
        <v>674</v>
      </c>
      <c r="C42" s="773">
        <v>2105.2121892826885</v>
      </c>
      <c r="D42" s="773">
        <v>377</v>
      </c>
      <c r="E42" s="773">
        <v>168.92252166583822</v>
      </c>
      <c r="F42" s="774">
        <f t="shared" si="3"/>
        <v>2651.1347109485268</v>
      </c>
      <c r="G42" s="773">
        <v>746.03</v>
      </c>
      <c r="H42" s="774">
        <f t="shared" si="1"/>
        <v>3397.1647109485266</v>
      </c>
      <c r="I42" s="773">
        <v>463.14668164219148</v>
      </c>
      <c r="J42" s="773">
        <v>126.31273135696131</v>
      </c>
      <c r="K42" s="773">
        <v>3157.818283924033</v>
      </c>
      <c r="L42" s="773">
        <v>1263.1273135696131</v>
      </c>
      <c r="M42" s="773">
        <f>'[14]18-19 Final_Type1,1B,2,3,3B,4'!K42</f>
        <v>5549</v>
      </c>
      <c r="N42" s="773">
        <f>'[14]18-19 Final_Type1,1B,2,3,3B,4'!N42</f>
        <v>6407</v>
      </c>
      <c r="O42" s="774">
        <f t="shared" si="2"/>
        <v>9058.1347109485268</v>
      </c>
    </row>
    <row r="43" spans="1:15" ht="16.149999999999999" customHeight="1" x14ac:dyDescent="0.2">
      <c r="A43" s="1089">
        <v>37</v>
      </c>
      <c r="B43" s="764" t="s">
        <v>43</v>
      </c>
      <c r="C43" s="775">
        <v>3107.7087209260917</v>
      </c>
      <c r="D43" s="775">
        <v>1185</v>
      </c>
      <c r="E43" s="775">
        <v>168.92251676445935</v>
      </c>
      <c r="F43" s="776">
        <f t="shared" si="3"/>
        <v>4461.6312376905507</v>
      </c>
      <c r="G43" s="775">
        <v>653.61</v>
      </c>
      <c r="H43" s="776">
        <f t="shared" si="1"/>
        <v>5115.2412376905504</v>
      </c>
      <c r="I43" s="775">
        <v>683.69591860374021</v>
      </c>
      <c r="J43" s="775">
        <v>186.46252325556549</v>
      </c>
      <c r="K43" s="775">
        <v>4661.5630813891366</v>
      </c>
      <c r="L43" s="775">
        <v>1864.6252325556547</v>
      </c>
      <c r="M43" s="775">
        <f>'[14]18-19 Final_Type1,1B,2,3,3B,4'!K43</f>
        <v>3018</v>
      </c>
      <c r="N43" s="775">
        <f>'[14]18-19 Final_Type1,1B,2,3,3B,4'!N43</f>
        <v>3977</v>
      </c>
      <c r="O43" s="776">
        <f t="shared" si="2"/>
        <v>8438.6312376905516</v>
      </c>
    </row>
    <row r="44" spans="1:15" ht="16.149999999999999" customHeight="1" x14ac:dyDescent="0.2">
      <c r="A44" s="1089">
        <v>38</v>
      </c>
      <c r="B44" s="764" t="s">
        <v>44</v>
      </c>
      <c r="C44" s="775">
        <v>990.24992061803459</v>
      </c>
      <c r="D44" s="775">
        <v>0</v>
      </c>
      <c r="E44" s="775">
        <v>422.48756729043834</v>
      </c>
      <c r="F44" s="776">
        <f t="shared" si="3"/>
        <v>1412.737487908473</v>
      </c>
      <c r="G44" s="775">
        <v>829.92000000000007</v>
      </c>
      <c r="H44" s="776">
        <f t="shared" si="1"/>
        <v>2242.6574879084728</v>
      </c>
      <c r="I44" s="775">
        <v>217.85498253596765</v>
      </c>
      <c r="J44" s="775">
        <v>59.414995237082067</v>
      </c>
      <c r="K44" s="775">
        <v>1485.3748809270521</v>
      </c>
      <c r="L44" s="775">
        <v>594.14995237082076</v>
      </c>
      <c r="M44" s="775">
        <f>'[14]18-19 Final_Type1,1B,2,3,3B,4'!K44</f>
        <v>11278</v>
      </c>
      <c r="N44" s="775">
        <f>'[14]18-19 Final_Type1,1B,2,3,3B,4'!N44</f>
        <v>11278</v>
      </c>
      <c r="O44" s="776">
        <f t="shared" si="2"/>
        <v>12690.737487908473</v>
      </c>
    </row>
    <row r="45" spans="1:15" ht="16.149999999999999" customHeight="1" x14ac:dyDescent="0.2">
      <c r="A45" s="1089">
        <v>39</v>
      </c>
      <c r="B45" s="764" t="s">
        <v>45</v>
      </c>
      <c r="C45" s="775">
        <v>1637.0520200285639</v>
      </c>
      <c r="D45" s="775">
        <v>0</v>
      </c>
      <c r="E45" s="775">
        <v>286.56304347826085</v>
      </c>
      <c r="F45" s="776">
        <f t="shared" si="3"/>
        <v>1923.6150635068248</v>
      </c>
      <c r="G45" s="775">
        <v>779.66</v>
      </c>
      <c r="H45" s="776">
        <f t="shared" si="1"/>
        <v>2703.2750635068246</v>
      </c>
      <c r="I45" s="775">
        <v>360.15144440628399</v>
      </c>
      <c r="J45" s="775">
        <v>98.223121201713838</v>
      </c>
      <c r="K45" s="775">
        <v>2455.578030042846</v>
      </c>
      <c r="L45" s="775">
        <v>982.2312120171382</v>
      </c>
      <c r="M45" s="775">
        <f>'[14]18-19 Final_Type1,1B,2,3,3B,4'!K45</f>
        <v>5545</v>
      </c>
      <c r="N45" s="775">
        <f>'[14]18-19 Final_Type1,1B,2,3,3B,4'!N45</f>
        <v>5545</v>
      </c>
      <c r="O45" s="776">
        <f t="shared" si="2"/>
        <v>7468.6150635068243</v>
      </c>
    </row>
    <row r="46" spans="1:15" ht="16.149999999999999" customHeight="1" x14ac:dyDescent="0.2">
      <c r="A46" s="1090">
        <v>40</v>
      </c>
      <c r="B46" s="765" t="s">
        <v>46</v>
      </c>
      <c r="C46" s="777">
        <v>2929.4627835766651</v>
      </c>
      <c r="D46" s="777">
        <v>1045</v>
      </c>
      <c r="E46" s="777">
        <v>168.92251055041751</v>
      </c>
      <c r="F46" s="778">
        <f t="shared" si="3"/>
        <v>4143.3852941270825</v>
      </c>
      <c r="G46" s="777">
        <v>700.2700000000001</v>
      </c>
      <c r="H46" s="778">
        <f t="shared" si="1"/>
        <v>4843.6552941270829</v>
      </c>
      <c r="I46" s="777">
        <v>644.48181238686641</v>
      </c>
      <c r="J46" s="777">
        <v>175.76776701459988</v>
      </c>
      <c r="K46" s="777">
        <v>4394.194175364998</v>
      </c>
      <c r="L46" s="777">
        <v>1757.6776701459989</v>
      </c>
      <c r="M46" s="777">
        <f>'[14]18-19 Final_Type1,1B,2,3,3B,4'!K46</f>
        <v>3669</v>
      </c>
      <c r="N46" s="777">
        <f>'[14]18-19 Final_Type1,1B,2,3,3B,4'!N46</f>
        <v>4053</v>
      </c>
      <c r="O46" s="778">
        <f t="shared" si="2"/>
        <v>8196.3852941270816</v>
      </c>
    </row>
    <row r="47" spans="1:15" ht="16.149999999999999" customHeight="1" x14ac:dyDescent="0.2">
      <c r="A47" s="1088">
        <v>41</v>
      </c>
      <c r="B47" s="763" t="s">
        <v>47</v>
      </c>
      <c r="C47" s="773">
        <v>1721.1046928517972</v>
      </c>
      <c r="D47" s="773">
        <v>58</v>
      </c>
      <c r="E47" s="773">
        <v>168.92248062015503</v>
      </c>
      <c r="F47" s="774">
        <f t="shared" si="3"/>
        <v>1948.0271734719522</v>
      </c>
      <c r="G47" s="773">
        <v>886.22</v>
      </c>
      <c r="H47" s="774">
        <f t="shared" si="1"/>
        <v>2834.247173471952</v>
      </c>
      <c r="I47" s="773">
        <v>378.64303242739538</v>
      </c>
      <c r="J47" s="773">
        <v>103.26628157110781</v>
      </c>
      <c r="K47" s="773">
        <v>2581.6570392776953</v>
      </c>
      <c r="L47" s="773">
        <v>1032.6628157110781</v>
      </c>
      <c r="M47" s="773">
        <f>'[14]18-19 Final_Type1,1B,2,3,3B,4'!K47</f>
        <v>10584</v>
      </c>
      <c r="N47" s="773">
        <f>'[14]18-19 Final_Type1,1B,2,3,3B,4'!N47</f>
        <v>10950</v>
      </c>
      <c r="O47" s="774">
        <f t="shared" si="2"/>
        <v>12898.027173471952</v>
      </c>
    </row>
    <row r="48" spans="1:15" ht="16.149999999999999" customHeight="1" x14ac:dyDescent="0.2">
      <c r="A48" s="1089">
        <v>42</v>
      </c>
      <c r="B48" s="764" t="s">
        <v>48</v>
      </c>
      <c r="C48" s="775">
        <v>2663.0900475791545</v>
      </c>
      <c r="D48" s="775">
        <v>901</v>
      </c>
      <c r="E48" s="775">
        <v>168.9226169539219</v>
      </c>
      <c r="F48" s="776">
        <f t="shared" si="3"/>
        <v>3733.0126645330765</v>
      </c>
      <c r="G48" s="775">
        <v>534.28</v>
      </c>
      <c r="H48" s="776">
        <f t="shared" si="1"/>
        <v>4267.2926645330763</v>
      </c>
      <c r="I48" s="775">
        <v>585.87981046741402</v>
      </c>
      <c r="J48" s="775">
        <v>159.78540285474929</v>
      </c>
      <c r="K48" s="775">
        <v>3994.6350713687325</v>
      </c>
      <c r="L48" s="775">
        <v>1597.8540285474928</v>
      </c>
      <c r="M48" s="775">
        <f>'[14]18-19 Final_Type1,1B,2,3,3B,4'!K48</f>
        <v>3465</v>
      </c>
      <c r="N48" s="775">
        <f>'[14]18-19 Final_Type1,1B,2,3,3B,4'!N48</f>
        <v>4451</v>
      </c>
      <c r="O48" s="776">
        <f t="shared" si="2"/>
        <v>8184.0126645330765</v>
      </c>
    </row>
    <row r="49" spans="1:15" ht="16.149999999999999" customHeight="1" x14ac:dyDescent="0.2">
      <c r="A49" s="1089">
        <v>43</v>
      </c>
      <c r="B49" s="764" t="s">
        <v>49</v>
      </c>
      <c r="C49" s="775">
        <v>3126.0367661296386</v>
      </c>
      <c r="D49" s="775">
        <v>1302</v>
      </c>
      <c r="E49" s="775">
        <v>168.92245989304814</v>
      </c>
      <c r="F49" s="776">
        <f t="shared" si="3"/>
        <v>4596.9592260226864</v>
      </c>
      <c r="G49" s="775">
        <v>574.6099999999999</v>
      </c>
      <c r="H49" s="776">
        <f t="shared" si="1"/>
        <v>5171.5692260226861</v>
      </c>
      <c r="I49" s="775">
        <v>687.72808854852053</v>
      </c>
      <c r="J49" s="775">
        <v>187.56220596777831</v>
      </c>
      <c r="K49" s="775">
        <v>4689.0551491944589</v>
      </c>
      <c r="L49" s="775">
        <v>1875.6220596777835</v>
      </c>
      <c r="M49" s="775">
        <f>'[14]18-19 Final_Type1,1B,2,3,3B,4'!K49</f>
        <v>3050</v>
      </c>
      <c r="N49" s="775">
        <f>'[14]18-19 Final_Type1,1B,2,3,3B,4'!N49</f>
        <v>3837</v>
      </c>
      <c r="O49" s="776">
        <f t="shared" si="2"/>
        <v>8433.9592260226855</v>
      </c>
    </row>
    <row r="50" spans="1:15" ht="16.149999999999999" customHeight="1" x14ac:dyDescent="0.2">
      <c r="A50" s="1089">
        <v>44</v>
      </c>
      <c r="B50" s="764" t="s">
        <v>50</v>
      </c>
      <c r="C50" s="775">
        <v>2909.2010407609491</v>
      </c>
      <c r="D50" s="775">
        <v>1022</v>
      </c>
      <c r="E50" s="775">
        <v>168.92250516173434</v>
      </c>
      <c r="F50" s="776">
        <f t="shared" si="3"/>
        <v>4100.1235459226837</v>
      </c>
      <c r="G50" s="775">
        <v>663.16000000000008</v>
      </c>
      <c r="H50" s="776">
        <f t="shared" si="1"/>
        <v>4763.2835459226835</v>
      </c>
      <c r="I50" s="775">
        <v>640.0242289674087</v>
      </c>
      <c r="J50" s="775">
        <v>174.5520624456569</v>
      </c>
      <c r="K50" s="775">
        <v>4363.8015611414239</v>
      </c>
      <c r="L50" s="775">
        <v>1745.5206244565691</v>
      </c>
      <c r="M50" s="775">
        <f>'[14]18-19 Final_Type1,1B,2,3,3B,4'!K50</f>
        <v>3803</v>
      </c>
      <c r="N50" s="775">
        <f>'[14]18-19 Final_Type1,1B,2,3,3B,4'!N50</f>
        <v>3803</v>
      </c>
      <c r="O50" s="776">
        <f t="shared" si="2"/>
        <v>7903.1235459226837</v>
      </c>
    </row>
    <row r="51" spans="1:15" ht="16.149999999999999" customHeight="1" x14ac:dyDescent="0.2">
      <c r="A51" s="1090">
        <v>45</v>
      </c>
      <c r="B51" s="765" t="s">
        <v>51</v>
      </c>
      <c r="C51" s="777">
        <v>1511.0525838729127</v>
      </c>
      <c r="D51" s="777">
        <v>0</v>
      </c>
      <c r="E51" s="777">
        <v>410.64117203490252</v>
      </c>
      <c r="F51" s="778">
        <f t="shared" si="3"/>
        <v>1921.6937559078151</v>
      </c>
      <c r="G51" s="777">
        <v>753.96000000000015</v>
      </c>
      <c r="H51" s="778">
        <f t="shared" si="1"/>
        <v>2675.6537559078151</v>
      </c>
      <c r="I51" s="777">
        <v>332.43156845204078</v>
      </c>
      <c r="J51" s="777">
        <v>90.66315503237476</v>
      </c>
      <c r="K51" s="777">
        <v>2266.578875809369</v>
      </c>
      <c r="L51" s="777">
        <v>906.63155032374766</v>
      </c>
      <c r="M51" s="777">
        <f>'[14]18-19 Final_Type1,1B,2,3,3B,4'!K51</f>
        <v>11895</v>
      </c>
      <c r="N51" s="777">
        <f>'[14]18-19 Final_Type1,1B,2,3,3B,4'!N51</f>
        <v>13259</v>
      </c>
      <c r="O51" s="778">
        <f t="shared" si="2"/>
        <v>15180.693755907814</v>
      </c>
    </row>
    <row r="52" spans="1:15" ht="16.149999999999999" customHeight="1" x14ac:dyDescent="0.2">
      <c r="A52" s="1088">
        <v>46</v>
      </c>
      <c r="B52" s="763" t="s">
        <v>52</v>
      </c>
      <c r="C52" s="773">
        <v>3222.4528709436299</v>
      </c>
      <c r="D52" s="773">
        <v>1361</v>
      </c>
      <c r="E52" s="773">
        <v>168.92241379310346</v>
      </c>
      <c r="F52" s="774">
        <f t="shared" si="3"/>
        <v>4752.3752847367332</v>
      </c>
      <c r="G52" s="773">
        <v>728.06</v>
      </c>
      <c r="H52" s="774">
        <f t="shared" si="1"/>
        <v>5480.4352847367336</v>
      </c>
      <c r="I52" s="773">
        <v>708.93963160759859</v>
      </c>
      <c r="J52" s="773">
        <v>193.3471722566178</v>
      </c>
      <c r="K52" s="773">
        <v>4833.6793064154454</v>
      </c>
      <c r="L52" s="773">
        <v>1933.4717225661777</v>
      </c>
      <c r="M52" s="773">
        <f>'[14]18-19 Final_Type1,1B,2,3,3B,4'!K52</f>
        <v>1727</v>
      </c>
      <c r="N52" s="773">
        <f>'[14]18-19 Final_Type1,1B,2,3,3B,4'!N52</f>
        <v>2957</v>
      </c>
      <c r="O52" s="774">
        <f t="shared" si="2"/>
        <v>7709.3752847367332</v>
      </c>
    </row>
    <row r="53" spans="1:15" ht="16.149999999999999" customHeight="1" x14ac:dyDescent="0.2">
      <c r="A53" s="1089">
        <v>47</v>
      </c>
      <c r="B53" s="764" t="s">
        <v>53</v>
      </c>
      <c r="C53" s="775">
        <v>1549.3264333975069</v>
      </c>
      <c r="D53" s="775">
        <v>0</v>
      </c>
      <c r="E53" s="775">
        <v>390.97777777777776</v>
      </c>
      <c r="F53" s="776">
        <f t="shared" si="3"/>
        <v>1940.3042111752848</v>
      </c>
      <c r="G53" s="775">
        <v>910.76</v>
      </c>
      <c r="H53" s="776">
        <f t="shared" si="1"/>
        <v>2851.064211175285</v>
      </c>
      <c r="I53" s="775">
        <v>340.85181534745152</v>
      </c>
      <c r="J53" s="775">
        <v>92.959586003850404</v>
      </c>
      <c r="K53" s="775">
        <v>2323.9896500962604</v>
      </c>
      <c r="L53" s="775">
        <v>929.59586003850404</v>
      </c>
      <c r="M53" s="775">
        <f>'[14]18-19 Final_Type1,1B,2,3,3B,4'!K53</f>
        <v>11153</v>
      </c>
      <c r="N53" s="775">
        <f>'[14]18-19 Final_Type1,1B,2,3,3B,4'!N53</f>
        <v>12695</v>
      </c>
      <c r="O53" s="776">
        <f t="shared" si="2"/>
        <v>14635.304211175284</v>
      </c>
    </row>
    <row r="54" spans="1:15" ht="16.149999999999999" customHeight="1" x14ac:dyDescent="0.2">
      <c r="A54" s="1089">
        <v>48</v>
      </c>
      <c r="B54" s="764" t="s">
        <v>687</v>
      </c>
      <c r="C54" s="775">
        <v>2347.288805789859</v>
      </c>
      <c r="D54" s="775">
        <v>608</v>
      </c>
      <c r="E54" s="775">
        <v>168.9225806451613</v>
      </c>
      <c r="F54" s="776">
        <f t="shared" si="3"/>
        <v>3124.2113864350204</v>
      </c>
      <c r="G54" s="775">
        <v>871.07</v>
      </c>
      <c r="H54" s="776">
        <f t="shared" si="1"/>
        <v>3995.2813864350205</v>
      </c>
      <c r="I54" s="775">
        <v>516.40353727376908</v>
      </c>
      <c r="J54" s="775">
        <v>140.83732834739155</v>
      </c>
      <c r="K54" s="775">
        <v>3520.9332086847894</v>
      </c>
      <c r="L54" s="775">
        <v>1408.3732834739153</v>
      </c>
      <c r="M54" s="775">
        <f>'[14]18-19 Final_Type1,1B,2,3,3B,4'!K54</f>
        <v>5662</v>
      </c>
      <c r="N54" s="775">
        <f>'[14]18-19 Final_Type1,1B,2,3,3B,4'!N54</f>
        <v>6891</v>
      </c>
      <c r="O54" s="776">
        <f t="shared" si="2"/>
        <v>10015.211386435021</v>
      </c>
    </row>
    <row r="55" spans="1:15" ht="16.149999999999999" customHeight="1" x14ac:dyDescent="0.2">
      <c r="A55" s="1089">
        <v>49</v>
      </c>
      <c r="B55" s="764" t="s">
        <v>54</v>
      </c>
      <c r="C55" s="775">
        <v>3003.5975285198456</v>
      </c>
      <c r="D55" s="775">
        <v>764</v>
      </c>
      <c r="E55" s="775">
        <v>168.92253469417724</v>
      </c>
      <c r="F55" s="776">
        <f t="shared" si="3"/>
        <v>3936.5200632140227</v>
      </c>
      <c r="G55" s="775">
        <v>574.43999999999994</v>
      </c>
      <c r="H55" s="776">
        <f t="shared" si="1"/>
        <v>4510.9600632140227</v>
      </c>
      <c r="I55" s="775">
        <v>660.79145627436594</v>
      </c>
      <c r="J55" s="775">
        <v>180.21585171119071</v>
      </c>
      <c r="K55" s="775">
        <v>4505.3962927797675</v>
      </c>
      <c r="L55" s="775">
        <v>1802.158517111907</v>
      </c>
      <c r="M55" s="775">
        <f>'[14]18-19 Final_Type1,1B,2,3,3B,4'!K55</f>
        <v>2716</v>
      </c>
      <c r="N55" s="775">
        <f>'[14]18-19 Final_Type1,1B,2,3,3B,4'!N55</f>
        <v>2716</v>
      </c>
      <c r="O55" s="776">
        <f t="shared" si="2"/>
        <v>6652.5200632140222</v>
      </c>
    </row>
    <row r="56" spans="1:15" ht="16.149999999999999" customHeight="1" x14ac:dyDescent="0.2">
      <c r="A56" s="1090">
        <v>50</v>
      </c>
      <c r="B56" s="765" t="s">
        <v>55</v>
      </c>
      <c r="C56" s="777">
        <v>2904.3262148871777</v>
      </c>
      <c r="D56" s="777">
        <v>1031</v>
      </c>
      <c r="E56" s="777">
        <v>168.92252882497732</v>
      </c>
      <c r="F56" s="778">
        <f t="shared" si="3"/>
        <v>4104.2487437121554</v>
      </c>
      <c r="G56" s="777">
        <v>634.46</v>
      </c>
      <c r="H56" s="778">
        <f t="shared" si="1"/>
        <v>4738.7087437121554</v>
      </c>
      <c r="I56" s="777">
        <v>638.95176727517901</v>
      </c>
      <c r="J56" s="777">
        <v>174.25957289323065</v>
      </c>
      <c r="K56" s="777">
        <v>4356.4893223307663</v>
      </c>
      <c r="L56" s="777">
        <v>1742.5957289323062</v>
      </c>
      <c r="M56" s="777">
        <f>'[14]18-19 Final_Type1,1B,2,3,3B,4'!K56</f>
        <v>2632</v>
      </c>
      <c r="N56" s="777">
        <f>'[14]18-19 Final_Type1,1B,2,3,3B,4'!N56</f>
        <v>3666</v>
      </c>
      <c r="O56" s="778">
        <f t="shared" si="2"/>
        <v>7770.2487437121554</v>
      </c>
    </row>
    <row r="57" spans="1:15" ht="16.149999999999999" customHeight="1" x14ac:dyDescent="0.2">
      <c r="A57" s="1088">
        <v>51</v>
      </c>
      <c r="B57" s="763" t="s">
        <v>56</v>
      </c>
      <c r="C57" s="773">
        <v>2595.1543606578848</v>
      </c>
      <c r="D57" s="773">
        <v>811</v>
      </c>
      <c r="E57" s="773">
        <v>168.92255484183735</v>
      </c>
      <c r="F57" s="774">
        <f t="shared" si="3"/>
        <v>3575.076915499722</v>
      </c>
      <c r="G57" s="773">
        <v>706.66</v>
      </c>
      <c r="H57" s="774">
        <f t="shared" si="1"/>
        <v>4281.7369154997223</v>
      </c>
      <c r="I57" s="773">
        <v>570.93395934473472</v>
      </c>
      <c r="J57" s="773">
        <v>155.70926163947308</v>
      </c>
      <c r="K57" s="773">
        <v>3892.7315409868274</v>
      </c>
      <c r="L57" s="773">
        <v>1557.0926163947308</v>
      </c>
      <c r="M57" s="773">
        <f>'[14]18-19 Final_Type1,1B,2,3,3B,4'!K57</f>
        <v>3908</v>
      </c>
      <c r="N57" s="773">
        <f>'[14]18-19 Final_Type1,1B,2,3,3B,4'!N57</f>
        <v>4235</v>
      </c>
      <c r="O57" s="774">
        <f t="shared" si="2"/>
        <v>7810.0769154997215</v>
      </c>
    </row>
    <row r="58" spans="1:15" ht="16.149999999999999" customHeight="1" x14ac:dyDescent="0.2">
      <c r="A58" s="1089">
        <v>52</v>
      </c>
      <c r="B58" s="764" t="s">
        <v>57</v>
      </c>
      <c r="C58" s="775">
        <v>2733.5928972970642</v>
      </c>
      <c r="D58" s="775">
        <v>917</v>
      </c>
      <c r="E58" s="775">
        <v>168.92253818912204</v>
      </c>
      <c r="F58" s="776">
        <f t="shared" si="3"/>
        <v>3819.5154354861861</v>
      </c>
      <c r="G58" s="775">
        <v>658.37</v>
      </c>
      <c r="H58" s="776">
        <f t="shared" si="1"/>
        <v>4477.885435486186</v>
      </c>
      <c r="I58" s="775">
        <v>601.39043740535396</v>
      </c>
      <c r="J58" s="775">
        <v>164.01557383782384</v>
      </c>
      <c r="K58" s="775">
        <v>4100.3893459455958</v>
      </c>
      <c r="L58" s="775">
        <v>1640.1557383782383</v>
      </c>
      <c r="M58" s="775">
        <f>'[14]18-19 Final_Type1,1B,2,3,3B,4'!K58</f>
        <v>5097</v>
      </c>
      <c r="N58" s="775">
        <f>'[14]18-19 Final_Type1,1B,2,3,3B,4'!N58</f>
        <v>5963</v>
      </c>
      <c r="O58" s="776">
        <f t="shared" si="2"/>
        <v>9782.5154354861861</v>
      </c>
    </row>
    <row r="59" spans="1:15" ht="16.149999999999999" customHeight="1" x14ac:dyDescent="0.2">
      <c r="A59" s="1089">
        <v>53</v>
      </c>
      <c r="B59" s="764" t="s">
        <v>58</v>
      </c>
      <c r="C59" s="775">
        <v>3015.1133399615983</v>
      </c>
      <c r="D59" s="775">
        <v>801</v>
      </c>
      <c r="E59" s="775">
        <v>168.92254922496858</v>
      </c>
      <c r="F59" s="776">
        <f t="shared" si="3"/>
        <v>3985.0358891865667</v>
      </c>
      <c r="G59" s="775">
        <v>689.74</v>
      </c>
      <c r="H59" s="776">
        <f t="shared" si="1"/>
        <v>4674.7758891865669</v>
      </c>
      <c r="I59" s="775">
        <v>663.32493479155164</v>
      </c>
      <c r="J59" s="775">
        <v>180.90680039769586</v>
      </c>
      <c r="K59" s="775">
        <v>4522.670009942397</v>
      </c>
      <c r="L59" s="775">
        <v>1809.0680039769588</v>
      </c>
      <c r="M59" s="775">
        <f>'[14]18-19 Final_Type1,1B,2,3,3B,4'!K59</f>
        <v>2484</v>
      </c>
      <c r="N59" s="775">
        <f>'[14]18-19 Final_Type1,1B,2,3,3B,4'!N59</f>
        <v>2690</v>
      </c>
      <c r="O59" s="776">
        <f t="shared" si="2"/>
        <v>6675.0358891865671</v>
      </c>
    </row>
    <row r="60" spans="1:15" ht="16.149999999999999" customHeight="1" x14ac:dyDescent="0.2">
      <c r="A60" s="1089">
        <v>54</v>
      </c>
      <c r="B60" s="764" t="s">
        <v>59</v>
      </c>
      <c r="C60" s="775">
        <v>2653.2118205596757</v>
      </c>
      <c r="D60" s="775">
        <v>1011</v>
      </c>
      <c r="E60" s="775">
        <v>168.92322097378278</v>
      </c>
      <c r="F60" s="776">
        <f t="shared" si="3"/>
        <v>3833.1350415334587</v>
      </c>
      <c r="G60" s="775">
        <v>951.45</v>
      </c>
      <c r="H60" s="776">
        <f t="shared" si="1"/>
        <v>4784.5850415334589</v>
      </c>
      <c r="I60" s="775">
        <v>583.70660052312871</v>
      </c>
      <c r="J60" s="775">
        <v>159.19270923358056</v>
      </c>
      <c r="K60" s="775">
        <v>3979.8177308395143</v>
      </c>
      <c r="L60" s="775">
        <v>1591.9270923358056</v>
      </c>
      <c r="M60" s="775">
        <f>'[14]18-19 Final_Type1,1B,2,3,3B,4'!K60</f>
        <v>5802</v>
      </c>
      <c r="N60" s="775">
        <f>'[14]18-19 Final_Type1,1B,2,3,3B,4'!N60</f>
        <v>5802</v>
      </c>
      <c r="O60" s="776">
        <f t="shared" si="2"/>
        <v>9635.1350415334582</v>
      </c>
    </row>
    <row r="61" spans="1:15" ht="16.149999999999999" customHeight="1" x14ac:dyDescent="0.2">
      <c r="A61" s="1090">
        <v>55</v>
      </c>
      <c r="B61" s="765" t="s">
        <v>60</v>
      </c>
      <c r="C61" s="777">
        <v>2697.6611004949918</v>
      </c>
      <c r="D61" s="777">
        <v>840</v>
      </c>
      <c r="E61" s="777">
        <v>168.92254672897195</v>
      </c>
      <c r="F61" s="778">
        <f t="shared" si="3"/>
        <v>3706.5836472239639</v>
      </c>
      <c r="G61" s="777">
        <v>795.14</v>
      </c>
      <c r="H61" s="778">
        <f t="shared" si="1"/>
        <v>4501.7236472239638</v>
      </c>
      <c r="I61" s="777">
        <v>593.48544210889816</v>
      </c>
      <c r="J61" s="777">
        <v>161.8596660296995</v>
      </c>
      <c r="K61" s="777">
        <v>4046.4916507424882</v>
      </c>
      <c r="L61" s="777">
        <v>1618.596660296995</v>
      </c>
      <c r="M61" s="777">
        <f>'[14]18-19 Final_Type1,1B,2,3,3B,4'!K61</f>
        <v>3856</v>
      </c>
      <c r="N61" s="777">
        <f>'[14]18-19 Final_Type1,1B,2,3,3B,4'!N61</f>
        <v>3856</v>
      </c>
      <c r="O61" s="778">
        <f t="shared" si="2"/>
        <v>7562.5836472239644</v>
      </c>
    </row>
    <row r="62" spans="1:15" ht="16.149999999999999" customHeight="1" x14ac:dyDescent="0.2">
      <c r="A62" s="1088">
        <v>56</v>
      </c>
      <c r="B62" s="763" t="s">
        <v>61</v>
      </c>
      <c r="C62" s="773">
        <v>3024.583254556972</v>
      </c>
      <c r="D62" s="773">
        <v>1202</v>
      </c>
      <c r="E62" s="773">
        <v>168.92244764397907</v>
      </c>
      <c r="F62" s="774">
        <f t="shared" si="3"/>
        <v>4395.5057022009514</v>
      </c>
      <c r="G62" s="773">
        <v>614.66000000000008</v>
      </c>
      <c r="H62" s="774">
        <f t="shared" si="1"/>
        <v>5010.1657022009513</v>
      </c>
      <c r="I62" s="773">
        <v>665.40831600253398</v>
      </c>
      <c r="J62" s="773">
        <v>181.4749952734183</v>
      </c>
      <c r="K62" s="773">
        <v>4536.8748818354579</v>
      </c>
      <c r="L62" s="773">
        <v>1814.7499527341834</v>
      </c>
      <c r="M62" s="773">
        <f>'[14]18-19 Final_Type1,1B,2,3,3B,4'!K62</f>
        <v>3353</v>
      </c>
      <c r="N62" s="773">
        <f>'[14]18-19 Final_Type1,1B,2,3,3B,4'!N62</f>
        <v>3545</v>
      </c>
      <c r="O62" s="774">
        <f t="shared" si="2"/>
        <v>7940.5057022009514</v>
      </c>
    </row>
    <row r="63" spans="1:15" ht="16.149999999999999" customHeight="1" x14ac:dyDescent="0.2">
      <c r="A63" s="1089">
        <v>57</v>
      </c>
      <c r="B63" s="764" t="s">
        <v>62</v>
      </c>
      <c r="C63" s="775">
        <v>3027.9782551212452</v>
      </c>
      <c r="D63" s="775">
        <v>850</v>
      </c>
      <c r="E63" s="775">
        <v>168.92254714981988</v>
      </c>
      <c r="F63" s="776">
        <f t="shared" si="3"/>
        <v>4046.900802271065</v>
      </c>
      <c r="G63" s="775">
        <v>764.51</v>
      </c>
      <c r="H63" s="776">
        <f t="shared" si="1"/>
        <v>4811.4108022710652</v>
      </c>
      <c r="I63" s="775">
        <v>666.15521612667408</v>
      </c>
      <c r="J63" s="775">
        <v>181.67869530727472</v>
      </c>
      <c r="K63" s="775">
        <v>4541.967382681868</v>
      </c>
      <c r="L63" s="775">
        <v>1816.7869530727471</v>
      </c>
      <c r="M63" s="775">
        <f>'[14]18-19 Final_Type1,1B,2,3,3B,4'!K63</f>
        <v>2703</v>
      </c>
      <c r="N63" s="775">
        <f>'[14]18-19 Final_Type1,1B,2,3,3B,4'!N63</f>
        <v>2703</v>
      </c>
      <c r="O63" s="776">
        <f t="shared" si="2"/>
        <v>6749.900802271065</v>
      </c>
    </row>
    <row r="64" spans="1:15" ht="16.149999999999999" customHeight="1" x14ac:dyDescent="0.2">
      <c r="A64" s="1089">
        <v>58</v>
      </c>
      <c r="B64" s="764" t="s">
        <v>63</v>
      </c>
      <c r="C64" s="775">
        <v>3367.3226636256404</v>
      </c>
      <c r="D64" s="775">
        <v>1125</v>
      </c>
      <c r="E64" s="775">
        <v>168.92256981900994</v>
      </c>
      <c r="F64" s="776">
        <f t="shared" si="3"/>
        <v>4661.2452334446507</v>
      </c>
      <c r="G64" s="775">
        <v>697.04</v>
      </c>
      <c r="H64" s="776">
        <f t="shared" si="1"/>
        <v>5358.2852334446507</v>
      </c>
      <c r="I64" s="775">
        <v>740.81098599764084</v>
      </c>
      <c r="J64" s="775">
        <v>202.03935981753844</v>
      </c>
      <c r="K64" s="775">
        <v>5050.9839954384606</v>
      </c>
      <c r="L64" s="775">
        <v>2020.3935981753841</v>
      </c>
      <c r="M64" s="775">
        <f>'[14]18-19 Final_Type1,1B,2,3,3B,4'!K64</f>
        <v>1829</v>
      </c>
      <c r="N64" s="775">
        <f>'[14]18-19 Final_Type1,1B,2,3,3B,4'!N64</f>
        <v>2285</v>
      </c>
      <c r="O64" s="776">
        <f t="shared" si="2"/>
        <v>6946.2452334446507</v>
      </c>
    </row>
    <row r="65" spans="1:15" ht="16.149999999999999" customHeight="1" x14ac:dyDescent="0.2">
      <c r="A65" s="1089">
        <v>59</v>
      </c>
      <c r="B65" s="764" t="s">
        <v>64</v>
      </c>
      <c r="C65" s="775">
        <v>3540.0245269903962</v>
      </c>
      <c r="D65" s="775">
        <v>746</v>
      </c>
      <c r="E65" s="775">
        <v>168.92244579019339</v>
      </c>
      <c r="F65" s="776">
        <f t="shared" si="3"/>
        <v>4454.9469727805899</v>
      </c>
      <c r="G65" s="775">
        <v>689.52</v>
      </c>
      <c r="H65" s="776">
        <f t="shared" si="1"/>
        <v>5144.4669727805904</v>
      </c>
      <c r="I65" s="775">
        <v>778.80539593788717</v>
      </c>
      <c r="J65" s="775">
        <v>212.40147161942375</v>
      </c>
      <c r="K65" s="775">
        <v>5310.0367904855939</v>
      </c>
      <c r="L65" s="775">
        <v>2124.0147161942373</v>
      </c>
      <c r="M65" s="775">
        <f>'[14]18-19 Final_Type1,1B,2,3,3B,4'!K65</f>
        <v>1305</v>
      </c>
      <c r="N65" s="775">
        <f>'[14]18-19 Final_Type1,1B,2,3,3B,4'!N65</f>
        <v>1531</v>
      </c>
      <c r="O65" s="776">
        <f t="shared" si="2"/>
        <v>5985.9469727805899</v>
      </c>
    </row>
    <row r="66" spans="1:15" ht="16.149999999999999" customHeight="1" x14ac:dyDescent="0.2">
      <c r="A66" s="1090">
        <v>60</v>
      </c>
      <c r="B66" s="765" t="s">
        <v>65</v>
      </c>
      <c r="C66" s="777">
        <v>2973.5323122118016</v>
      </c>
      <c r="D66" s="777">
        <v>1123</v>
      </c>
      <c r="E66" s="777">
        <v>168.92253521126761</v>
      </c>
      <c r="F66" s="778">
        <f t="shared" si="3"/>
        <v>4265.4548474230696</v>
      </c>
      <c r="G66" s="777">
        <v>594.04</v>
      </c>
      <c r="H66" s="778">
        <f t="shared" si="1"/>
        <v>4859.4948474230696</v>
      </c>
      <c r="I66" s="777">
        <v>654.17710868659628</v>
      </c>
      <c r="J66" s="777">
        <v>178.41193873270808</v>
      </c>
      <c r="K66" s="777">
        <v>4460.2984683177028</v>
      </c>
      <c r="L66" s="777">
        <v>1784.1193873270811</v>
      </c>
      <c r="M66" s="777">
        <f>'[14]18-19 Final_Type1,1B,2,3,3B,4'!K66</f>
        <v>3078</v>
      </c>
      <c r="N66" s="777">
        <f>'[14]18-19 Final_Type1,1B,2,3,3B,4'!N66</f>
        <v>4245</v>
      </c>
      <c r="O66" s="778">
        <f t="shared" si="2"/>
        <v>8510.4548474230687</v>
      </c>
    </row>
    <row r="67" spans="1:15" ht="16.149999999999999" customHeight="1" x14ac:dyDescent="0.2">
      <c r="A67" s="1088">
        <v>61</v>
      </c>
      <c r="B67" s="763" t="s">
        <v>66</v>
      </c>
      <c r="C67" s="773">
        <v>1734.6424912171883</v>
      </c>
      <c r="D67" s="773">
        <v>67</v>
      </c>
      <c r="E67" s="773">
        <v>168.92240675197385</v>
      </c>
      <c r="F67" s="774">
        <f t="shared" si="3"/>
        <v>1970.5648979691621</v>
      </c>
      <c r="G67" s="773">
        <v>833.70999999999992</v>
      </c>
      <c r="H67" s="774">
        <f t="shared" si="1"/>
        <v>2804.2748979691619</v>
      </c>
      <c r="I67" s="773">
        <v>381.62134806778147</v>
      </c>
      <c r="J67" s="773">
        <v>104.0785494730313</v>
      </c>
      <c r="K67" s="773">
        <v>2601.9637368257822</v>
      </c>
      <c r="L67" s="773">
        <v>1040.7854947303128</v>
      </c>
      <c r="M67" s="773">
        <f>'[14]18-19 Final_Type1,1B,2,3,3B,4'!K67</f>
        <v>9174</v>
      </c>
      <c r="N67" s="773">
        <f>'[14]18-19 Final_Type1,1B,2,3,3B,4'!N67</f>
        <v>10026</v>
      </c>
      <c r="O67" s="774">
        <f t="shared" si="2"/>
        <v>11996.564897969161</v>
      </c>
    </row>
    <row r="68" spans="1:15" ht="16.149999999999999" customHeight="1" x14ac:dyDescent="0.2">
      <c r="A68" s="1089">
        <v>62</v>
      </c>
      <c r="B68" s="764" t="s">
        <v>67</v>
      </c>
      <c r="C68" s="775">
        <v>3345.7575505756845</v>
      </c>
      <c r="D68" s="775">
        <v>853</v>
      </c>
      <c r="E68" s="775">
        <v>168.92242242242241</v>
      </c>
      <c r="F68" s="776">
        <f t="shared" si="3"/>
        <v>4367.6799729981076</v>
      </c>
      <c r="G68" s="775">
        <v>516.08000000000004</v>
      </c>
      <c r="H68" s="776">
        <f t="shared" si="1"/>
        <v>4883.7599729981075</v>
      </c>
      <c r="I68" s="775">
        <v>736.06666112665073</v>
      </c>
      <c r="J68" s="775">
        <v>200.74545303454113</v>
      </c>
      <c r="K68" s="775">
        <v>5018.6363258635274</v>
      </c>
      <c r="L68" s="775">
        <v>2007.4545303454111</v>
      </c>
      <c r="M68" s="775">
        <f>'[14]18-19 Final_Type1,1B,2,3,3B,4'!K68</f>
        <v>2213</v>
      </c>
      <c r="N68" s="775">
        <f>'[14]18-19 Final_Type1,1B,2,3,3B,4'!N68</f>
        <v>2213</v>
      </c>
      <c r="O68" s="776">
        <f t="shared" si="2"/>
        <v>6580.6799729981076</v>
      </c>
    </row>
    <row r="69" spans="1:15" ht="16.149999999999999" customHeight="1" x14ac:dyDescent="0.2">
      <c r="A69" s="1089">
        <v>63</v>
      </c>
      <c r="B69" s="764" t="s">
        <v>68</v>
      </c>
      <c r="C69" s="775">
        <v>2069.0624677615842</v>
      </c>
      <c r="D69" s="775">
        <v>369</v>
      </c>
      <c r="E69" s="775">
        <v>423.11448931116388</v>
      </c>
      <c r="F69" s="776">
        <f t="shared" si="3"/>
        <v>2861.1769570727483</v>
      </c>
      <c r="G69" s="775">
        <v>756.79</v>
      </c>
      <c r="H69" s="776">
        <f t="shared" si="1"/>
        <v>3617.9669570727483</v>
      </c>
      <c r="I69" s="775">
        <v>455.19374290754848</v>
      </c>
      <c r="J69" s="775">
        <v>124.14374806569505</v>
      </c>
      <c r="K69" s="775">
        <v>3103.5937016423763</v>
      </c>
      <c r="L69" s="775">
        <v>1241.4374806569506</v>
      </c>
      <c r="M69" s="775">
        <f>'[14]18-19 Final_Type1,1B,2,3,3B,4'!K69</f>
        <v>8234</v>
      </c>
      <c r="N69" s="775">
        <f>'[14]18-19 Final_Type1,1B,2,3,3B,4'!N69</f>
        <v>8234</v>
      </c>
      <c r="O69" s="776">
        <f t="shared" si="2"/>
        <v>11095.176957072748</v>
      </c>
    </row>
    <row r="70" spans="1:15" ht="16.149999999999999" customHeight="1" x14ac:dyDescent="0.2">
      <c r="A70" s="1089">
        <v>64</v>
      </c>
      <c r="B70" s="764" t="s">
        <v>69</v>
      </c>
      <c r="C70" s="775">
        <v>3185.0591377926658</v>
      </c>
      <c r="D70" s="775">
        <v>1284</v>
      </c>
      <c r="E70" s="775">
        <v>168.92235734331152</v>
      </c>
      <c r="F70" s="776">
        <f t="shared" si="3"/>
        <v>4637.9814951359776</v>
      </c>
      <c r="G70" s="775">
        <v>592.66</v>
      </c>
      <c r="H70" s="776">
        <f t="shared" si="1"/>
        <v>5230.6414951359775</v>
      </c>
      <c r="I70" s="775">
        <v>700.71301031438645</v>
      </c>
      <c r="J70" s="775">
        <v>191.10354826755992</v>
      </c>
      <c r="K70" s="775">
        <v>4777.5887066889991</v>
      </c>
      <c r="L70" s="775">
        <v>1911.0354826755995</v>
      </c>
      <c r="M70" s="775">
        <f>'[14]18-19 Final_Type1,1B,2,3,3B,4'!K70</f>
        <v>2632</v>
      </c>
      <c r="N70" s="775">
        <f>'[14]18-19 Final_Type1,1B,2,3,3B,4'!N70</f>
        <v>3074</v>
      </c>
      <c r="O70" s="776">
        <f t="shared" si="2"/>
        <v>7711.9814951359776</v>
      </c>
    </row>
    <row r="71" spans="1:15" ht="16.149999999999999" customHeight="1" x14ac:dyDescent="0.2">
      <c r="A71" s="1090">
        <v>65</v>
      </c>
      <c r="B71" s="765" t="s">
        <v>688</v>
      </c>
      <c r="C71" s="777">
        <v>2576.0636594318939</v>
      </c>
      <c r="D71" s="777">
        <v>812</v>
      </c>
      <c r="E71" s="777">
        <v>168.92251334906246</v>
      </c>
      <c r="F71" s="778">
        <f t="shared" si="3"/>
        <v>3556.9861727809566</v>
      </c>
      <c r="G71" s="777">
        <v>829.12</v>
      </c>
      <c r="H71" s="778">
        <f t="shared" ref="H71:H76" si="4">SUM(F71:G71)</f>
        <v>4386.1061727809565</v>
      </c>
      <c r="I71" s="777">
        <v>566.73400507501663</v>
      </c>
      <c r="J71" s="777">
        <v>154.56381956591363</v>
      </c>
      <c r="K71" s="777">
        <v>3864.0954891478409</v>
      </c>
      <c r="L71" s="777">
        <v>1545.6381956591365</v>
      </c>
      <c r="M71" s="777">
        <f>'[14]18-19 Final_Type1,1B,2,3,3B,4'!K71</f>
        <v>4922</v>
      </c>
      <c r="N71" s="777">
        <f>'[14]18-19 Final_Type1,1B,2,3,3B,4'!N71</f>
        <v>5577</v>
      </c>
      <c r="O71" s="778">
        <f t="shared" ref="O71:O76" si="5">F71+N71</f>
        <v>9133.9861727809566</v>
      </c>
    </row>
    <row r="72" spans="1:15" ht="16.149999999999999" customHeight="1" x14ac:dyDescent="0.2">
      <c r="A72" s="1089">
        <v>66</v>
      </c>
      <c r="B72" s="764" t="s">
        <v>689</v>
      </c>
      <c r="C72" s="773">
        <v>2979.1425415582175</v>
      </c>
      <c r="D72" s="773">
        <v>1331</v>
      </c>
      <c r="E72" s="773">
        <v>168.92268822637695</v>
      </c>
      <c r="F72" s="774">
        <f>SUM(C72:E72)</f>
        <v>4479.0652297845945</v>
      </c>
      <c r="G72" s="773">
        <v>730.06</v>
      </c>
      <c r="H72" s="774">
        <f t="shared" si="4"/>
        <v>5209.1252297845949</v>
      </c>
      <c r="I72" s="773">
        <v>655.4113591428079</v>
      </c>
      <c r="J72" s="773">
        <v>178.74855249349307</v>
      </c>
      <c r="K72" s="773">
        <v>4468.713812337327</v>
      </c>
      <c r="L72" s="773">
        <v>1787.4855249349307</v>
      </c>
      <c r="M72" s="773">
        <f>'[14]18-19 Final_Type1,1B,2,3,3B,4'!K72</f>
        <v>4151</v>
      </c>
      <c r="N72" s="773">
        <f>'[14]18-19 Final_Type1,1B,2,3,3B,4'!N72</f>
        <v>4151</v>
      </c>
      <c r="O72" s="774">
        <f t="shared" si="5"/>
        <v>8630.0652297845954</v>
      </c>
    </row>
    <row r="73" spans="1:15" ht="16.149999999999999" customHeight="1" x14ac:dyDescent="0.2">
      <c r="A73" s="1089">
        <v>67</v>
      </c>
      <c r="B73" s="764" t="s">
        <v>4</v>
      </c>
      <c r="C73" s="775">
        <v>2894.9018159324983</v>
      </c>
      <c r="D73" s="775">
        <v>1002</v>
      </c>
      <c r="E73" s="775">
        <v>168.92248062015503</v>
      </c>
      <c r="F73" s="776">
        <f>SUM(C73:E73)</f>
        <v>4065.8242965526533</v>
      </c>
      <c r="G73" s="775">
        <v>715.61</v>
      </c>
      <c r="H73" s="776">
        <f t="shared" si="4"/>
        <v>4781.434296552653</v>
      </c>
      <c r="I73" s="775">
        <v>636.87839950514967</v>
      </c>
      <c r="J73" s="775">
        <v>173.6941089559499</v>
      </c>
      <c r="K73" s="775">
        <v>4342.3527238987472</v>
      </c>
      <c r="L73" s="775">
        <v>1736.9410895594988</v>
      </c>
      <c r="M73" s="775">
        <f>'[14]18-19 Final_Type1,1B,2,3,3B,4'!K73</f>
        <v>4143</v>
      </c>
      <c r="N73" s="775">
        <f>'[14]18-19 Final_Type1,1B,2,3,3B,4'!N73</f>
        <v>5783</v>
      </c>
      <c r="O73" s="776">
        <f t="shared" si="5"/>
        <v>9848.8242965526533</v>
      </c>
    </row>
    <row r="74" spans="1:15" ht="16.149999999999999" customHeight="1" x14ac:dyDescent="0.2">
      <c r="A74" s="1089">
        <v>68</v>
      </c>
      <c r="B74" s="764" t="s">
        <v>690</v>
      </c>
      <c r="C74" s="775">
        <v>3242.8396107058652</v>
      </c>
      <c r="D74" s="775">
        <v>1277</v>
      </c>
      <c r="E74" s="775">
        <v>168.92239119035133</v>
      </c>
      <c r="F74" s="776">
        <f>SUM(C74:E74)</f>
        <v>4688.7620018962161</v>
      </c>
      <c r="G74" s="775">
        <v>798.7</v>
      </c>
      <c r="H74" s="776">
        <f t="shared" si="4"/>
        <v>5487.462001896216</v>
      </c>
      <c r="I74" s="775">
        <v>713.42471435529035</v>
      </c>
      <c r="J74" s="775">
        <v>194.5703766423519</v>
      </c>
      <c r="K74" s="775">
        <v>4864.2594160587978</v>
      </c>
      <c r="L74" s="775">
        <v>1945.703766423519</v>
      </c>
      <c r="M74" s="775">
        <f>'[14]18-19 Final_Type1,1B,2,3,3B,4'!K74</f>
        <v>2949</v>
      </c>
      <c r="N74" s="775">
        <f>'[14]18-19 Final_Type1,1B,2,3,3B,4'!N74</f>
        <v>2949</v>
      </c>
      <c r="O74" s="776">
        <f t="shared" si="5"/>
        <v>7637.7620018962161</v>
      </c>
    </row>
    <row r="75" spans="1:15" ht="16.149999999999999" customHeight="1" x14ac:dyDescent="0.2">
      <c r="A75" s="1090">
        <v>69</v>
      </c>
      <c r="B75" s="765" t="s">
        <v>93</v>
      </c>
      <c r="C75" s="779">
        <v>3190.5335502451608</v>
      </c>
      <c r="D75" s="779">
        <v>1226</v>
      </c>
      <c r="E75" s="779">
        <v>168.92246870195476</v>
      </c>
      <c r="F75" s="780">
        <f>SUM(C75:E75)</f>
        <v>4585.4560189471158</v>
      </c>
      <c r="G75" s="779">
        <v>705.67</v>
      </c>
      <c r="H75" s="780">
        <f t="shared" si="4"/>
        <v>5291.1260189471159</v>
      </c>
      <c r="I75" s="779">
        <v>701.91738105393551</v>
      </c>
      <c r="J75" s="779">
        <v>191.43201301470964</v>
      </c>
      <c r="K75" s="779">
        <v>4785.8003253677416</v>
      </c>
      <c r="L75" s="779">
        <v>1914.3201301470965</v>
      </c>
      <c r="M75" s="779">
        <f>'[14]18-19 Final_Type1,1B,2,3,3B,4'!K75</f>
        <v>2657</v>
      </c>
      <c r="N75" s="779">
        <f>'[14]18-19 Final_Type1,1B,2,3,3B,4'!N75</f>
        <v>3789</v>
      </c>
      <c r="O75" s="780">
        <f t="shared" si="5"/>
        <v>8374.4560189471158</v>
      </c>
    </row>
    <row r="76" spans="1:15" ht="16.149999999999999" customHeight="1" x14ac:dyDescent="0.2">
      <c r="A76" s="758"/>
      <c r="B76" s="758" t="s">
        <v>691</v>
      </c>
      <c r="C76" s="781">
        <v>2572.1040866627254</v>
      </c>
      <c r="D76" s="781">
        <v>716</v>
      </c>
      <c r="E76" s="781">
        <v>212.27579108348795</v>
      </c>
      <c r="F76" s="781">
        <f>SUM(C76:E76)</f>
        <v>3500.3798777462134</v>
      </c>
      <c r="G76" s="781"/>
      <c r="H76" s="781">
        <f t="shared" si="4"/>
        <v>3500.3798777462134</v>
      </c>
      <c r="I76" s="781">
        <v>562.52646116843925</v>
      </c>
      <c r="J76" s="781">
        <v>156.7598461536212</v>
      </c>
      <c r="K76" s="781">
        <v>3887.429255842535</v>
      </c>
      <c r="L76" s="781">
        <v>1503.1641574467419</v>
      </c>
      <c r="M76" s="781">
        <f>'[14]18-19 Final_Type1,1B,2,3,3B,4'!K76</f>
        <v>4678</v>
      </c>
      <c r="N76" s="781">
        <f>'[14]18-19 Final_Type1,1B,2,3,3B,4'!N76</f>
        <v>5302</v>
      </c>
      <c r="O76" s="781">
        <f t="shared" si="5"/>
        <v>8802.3798777462143</v>
      </c>
    </row>
    <row r="77" spans="1:15" ht="9.6" customHeight="1" x14ac:dyDescent="0.2">
      <c r="A77" s="759"/>
      <c r="B77" s="760"/>
      <c r="C77" s="761"/>
      <c r="D77" s="761"/>
      <c r="E77" s="761"/>
      <c r="F77" s="761"/>
      <c r="G77" s="761"/>
      <c r="H77" s="761"/>
      <c r="I77" s="761"/>
      <c r="J77" s="761"/>
      <c r="K77" s="761"/>
      <c r="L77" s="761"/>
      <c r="M77" s="761"/>
      <c r="N77" s="759"/>
      <c r="O77" s="761"/>
    </row>
    <row r="78" spans="1:15" ht="16.149999999999999" customHeight="1" x14ac:dyDescent="0.2">
      <c r="A78" s="760"/>
      <c r="B78" s="760"/>
      <c r="C78" s="759" t="s">
        <v>705</v>
      </c>
      <c r="D78" s="761"/>
      <c r="E78" s="761"/>
      <c r="F78" s="761"/>
      <c r="G78" s="761"/>
      <c r="H78" s="761"/>
      <c r="I78" s="761"/>
      <c r="J78" s="761"/>
      <c r="K78" s="761"/>
      <c r="L78" s="761"/>
      <c r="M78" s="762"/>
      <c r="N78" s="759"/>
      <c r="O78" s="761"/>
    </row>
    <row r="79" spans="1:15" ht="16.149999999999999" customHeight="1" x14ac:dyDescent="0.2"/>
  </sheetData>
  <mergeCells count="14">
    <mergeCell ref="K2:K3"/>
    <mergeCell ref="L2:L3"/>
    <mergeCell ref="M2:M3"/>
    <mergeCell ref="N2:N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</mergeCells>
  <printOptions horizontalCentered="1"/>
  <pageMargins left="0.5" right="0.5" top="0.8" bottom="0.4" header="0.3" footer="0.25"/>
  <pageSetup paperSize="5" scale="68" fitToWidth="0" orientation="portrait" r:id="rId1"/>
  <headerFooter alignWithMargins="0">
    <oddHeader>&amp;L&amp;"Arial,Bold"&amp;18FY2018-19 Budget Letter
Source Data Summary</oddHeader>
  </headerFooter>
  <colBreaks count="1" manualBreakCount="1">
    <brk id="8" max="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view="pageBreakPreview" zoomScaleNormal="100" zoomScaleSheetLayoutView="100" workbookViewId="0">
      <pane xSplit="2" ySplit="6" topLeftCell="C50" activePane="bottomRight" state="frozen"/>
      <selection activeCell="F86" sqref="F86"/>
      <selection pane="topRight" activeCell="F86" sqref="F86"/>
      <selection pane="bottomLeft" activeCell="F86" sqref="F86"/>
      <selection pane="bottomRight" activeCell="G75" sqref="C7:G75"/>
    </sheetView>
  </sheetViews>
  <sheetFormatPr defaultColWidth="9.140625" defaultRowHeight="12.75" x14ac:dyDescent="0.2"/>
  <cols>
    <col min="1" max="1" width="3" style="714" bestFit="1" customWidth="1"/>
    <col min="2" max="2" width="18.5703125" style="714" bestFit="1" customWidth="1"/>
    <col min="3" max="3" width="14.42578125" style="716" bestFit="1" customWidth="1"/>
    <col min="4" max="4" width="13.28515625" style="716" customWidth="1"/>
    <col min="5" max="5" width="13.7109375" style="716" customWidth="1"/>
    <col min="6" max="6" width="10.42578125" style="716" customWidth="1"/>
    <col min="7" max="7" width="14.42578125" style="716" customWidth="1"/>
    <col min="8" max="8" width="10" style="716" bestFit="1" customWidth="1"/>
    <col min="9" max="9" width="11.7109375" style="716" bestFit="1" customWidth="1"/>
    <col min="10" max="10" width="12.28515625" style="716" customWidth="1"/>
    <col min="11" max="11" width="12.7109375" style="716" customWidth="1"/>
    <col min="12" max="12" width="10.7109375" style="716" customWidth="1"/>
    <col min="13" max="13" width="11.7109375" style="716" customWidth="1"/>
    <col min="14" max="14" width="9.5703125" style="716" customWidth="1"/>
    <col min="15" max="15" width="10.42578125" style="716" customWidth="1"/>
    <col min="16" max="16" width="11.7109375" style="716" bestFit="1" customWidth="1"/>
    <col min="17" max="17" width="9.5703125" style="716" customWidth="1"/>
    <col min="18" max="20" width="10.5703125" style="716" bestFit="1" customWidth="1"/>
    <col min="21" max="21" width="12.7109375" style="716" bestFit="1" customWidth="1"/>
    <col min="22" max="22" width="10.5703125" style="716" bestFit="1" customWidth="1"/>
    <col min="23" max="23" width="10.7109375" style="716" bestFit="1" customWidth="1"/>
    <col min="24" max="24" width="10.140625" style="716" customWidth="1"/>
    <col min="25" max="25" width="10.42578125" style="716" bestFit="1" customWidth="1"/>
    <col min="26" max="26" width="11.7109375" style="716" bestFit="1" customWidth="1"/>
    <col min="27" max="27" width="8.7109375" style="716" customWidth="1"/>
    <col min="28" max="28" width="10.7109375" style="716" bestFit="1" customWidth="1"/>
    <col min="29" max="29" width="9.42578125" style="716" customWidth="1"/>
    <col min="30" max="30" width="10.42578125" style="716" bestFit="1" customWidth="1"/>
    <col min="31" max="32" width="11.7109375" style="716" bestFit="1" customWidth="1"/>
    <col min="33" max="33" width="10.7109375" style="716" bestFit="1" customWidth="1"/>
    <col min="34" max="34" width="2.5703125" style="716" customWidth="1"/>
    <col min="35" max="35" width="14.42578125" style="716" bestFit="1" customWidth="1"/>
    <col min="36" max="36" width="3.7109375" style="715" bestFit="1" customWidth="1"/>
    <col min="37" max="37" width="14.42578125" style="716" bestFit="1" customWidth="1"/>
    <col min="38" max="38" width="3.7109375" style="715" bestFit="1" customWidth="1"/>
    <col min="39" max="16384" width="9.140625" style="714"/>
  </cols>
  <sheetData>
    <row r="1" spans="1:38" s="327" customFormat="1" ht="22.5" customHeight="1" x14ac:dyDescent="0.2">
      <c r="A1" s="1853" t="s">
        <v>98</v>
      </c>
      <c r="B1" s="1854"/>
      <c r="C1" s="1857" t="s">
        <v>1215</v>
      </c>
      <c r="D1" s="1857" t="s">
        <v>683</v>
      </c>
      <c r="E1" s="1858" t="s">
        <v>682</v>
      </c>
      <c r="F1" s="1859"/>
      <c r="G1" s="1859"/>
      <c r="H1" s="1860"/>
      <c r="I1" s="1861" t="s">
        <v>1259</v>
      </c>
      <c r="J1" s="1862"/>
      <c r="K1" s="1862"/>
      <c r="L1" s="1862"/>
      <c r="M1" s="1863"/>
      <c r="N1" s="1864" t="s">
        <v>681</v>
      </c>
      <c r="O1" s="1865"/>
      <c r="P1" s="1865"/>
      <c r="Q1" s="1865"/>
      <c r="R1" s="1866"/>
      <c r="S1" s="1867" t="s">
        <v>680</v>
      </c>
      <c r="T1" s="1868"/>
      <c r="U1" s="1868"/>
      <c r="V1" s="1868"/>
      <c r="W1" s="1869"/>
      <c r="X1" s="1870" t="s">
        <v>679</v>
      </c>
      <c r="Y1" s="1871"/>
      <c r="Z1" s="1871"/>
      <c r="AA1" s="1871"/>
      <c r="AB1" s="1872"/>
      <c r="AC1" s="1861" t="s">
        <v>678</v>
      </c>
      <c r="AD1" s="1862"/>
      <c r="AE1" s="1862"/>
      <c r="AF1" s="1862"/>
      <c r="AG1" s="1863"/>
      <c r="AH1" s="757"/>
      <c r="AI1" s="1849" t="s">
        <v>1218</v>
      </c>
      <c r="AJ1" s="1849"/>
      <c r="AK1" s="1849" t="s">
        <v>1218</v>
      </c>
      <c r="AL1" s="1849"/>
    </row>
    <row r="2" spans="1:38" s="755" customFormat="1" ht="134.44999999999999" customHeight="1" x14ac:dyDescent="0.2">
      <c r="A2" s="1855"/>
      <c r="B2" s="1856"/>
      <c r="C2" s="1857"/>
      <c r="D2" s="1857"/>
      <c r="E2" s="794" t="s">
        <v>1192</v>
      </c>
      <c r="F2" s="794" t="s">
        <v>730</v>
      </c>
      <c r="G2" s="794" t="s">
        <v>731</v>
      </c>
      <c r="H2" s="794" t="s">
        <v>732</v>
      </c>
      <c r="I2" s="793" t="s">
        <v>733</v>
      </c>
      <c r="J2" s="793" t="s">
        <v>730</v>
      </c>
      <c r="K2" s="793" t="s">
        <v>731</v>
      </c>
      <c r="L2" s="793" t="s">
        <v>1216</v>
      </c>
      <c r="M2" s="793" t="s">
        <v>100</v>
      </c>
      <c r="N2" s="792" t="s">
        <v>733</v>
      </c>
      <c r="O2" s="792" t="s">
        <v>730</v>
      </c>
      <c r="P2" s="792" t="s">
        <v>731</v>
      </c>
      <c r="Q2" s="792" t="s">
        <v>1217</v>
      </c>
      <c r="R2" s="792" t="s">
        <v>100</v>
      </c>
      <c r="S2" s="795" t="s">
        <v>733</v>
      </c>
      <c r="T2" s="795" t="s">
        <v>730</v>
      </c>
      <c r="U2" s="795" t="s">
        <v>731</v>
      </c>
      <c r="V2" s="795" t="s">
        <v>1216</v>
      </c>
      <c r="W2" s="795" t="s">
        <v>100</v>
      </c>
      <c r="X2" s="791" t="s">
        <v>733</v>
      </c>
      <c r="Y2" s="791" t="s">
        <v>730</v>
      </c>
      <c r="Z2" s="791" t="s">
        <v>731</v>
      </c>
      <c r="AA2" s="791" t="s">
        <v>1216</v>
      </c>
      <c r="AB2" s="791" t="s">
        <v>100</v>
      </c>
      <c r="AC2" s="793" t="s">
        <v>733</v>
      </c>
      <c r="AD2" s="793" t="s">
        <v>730</v>
      </c>
      <c r="AE2" s="793" t="s">
        <v>731</v>
      </c>
      <c r="AF2" s="793" t="s">
        <v>1216</v>
      </c>
      <c r="AG2" s="793" t="s">
        <v>100</v>
      </c>
      <c r="AH2" s="756"/>
      <c r="AI2" s="1849"/>
      <c r="AJ2" s="1849"/>
      <c r="AK2" s="1849"/>
      <c r="AL2" s="1849"/>
    </row>
    <row r="3" spans="1:38" s="755" customFormat="1" ht="15.6" hidden="1" customHeight="1" x14ac:dyDescent="0.2">
      <c r="A3" s="914"/>
      <c r="B3" s="915"/>
      <c r="C3" s="916"/>
      <c r="D3" s="916"/>
      <c r="E3" s="794"/>
      <c r="F3" s="794"/>
      <c r="G3" s="794"/>
      <c r="H3" s="794"/>
      <c r="I3" s="793"/>
      <c r="J3" s="793"/>
      <c r="K3" s="793"/>
      <c r="L3" s="793"/>
      <c r="M3" s="793"/>
      <c r="N3" s="792"/>
      <c r="O3" s="792"/>
      <c r="P3" s="792"/>
      <c r="Q3" s="792"/>
      <c r="R3" s="792"/>
      <c r="S3" s="795"/>
      <c r="T3" s="795"/>
      <c r="U3" s="795"/>
      <c r="V3" s="795"/>
      <c r="W3" s="795"/>
      <c r="X3" s="791"/>
      <c r="Y3" s="791"/>
      <c r="Z3" s="791"/>
      <c r="AA3" s="791"/>
      <c r="AB3" s="791"/>
      <c r="AC3" s="793"/>
      <c r="AD3" s="793"/>
      <c r="AE3" s="793"/>
      <c r="AF3" s="793"/>
      <c r="AG3" s="793"/>
      <c r="AH3" s="756"/>
      <c r="AI3" s="913"/>
      <c r="AJ3" s="913"/>
      <c r="AK3" s="913"/>
      <c r="AL3" s="913"/>
    </row>
    <row r="4" spans="1:38" s="751" customFormat="1" ht="14.25" customHeight="1" x14ac:dyDescent="0.2">
      <c r="A4" s="754"/>
      <c r="B4" s="754"/>
      <c r="C4" s="753">
        <v>1</v>
      </c>
      <c r="D4" s="753">
        <v>2</v>
      </c>
      <c r="E4" s="753">
        <v>3</v>
      </c>
      <c r="F4" s="753">
        <v>4</v>
      </c>
      <c r="G4" s="753">
        <v>5</v>
      </c>
      <c r="H4" s="753">
        <v>6</v>
      </c>
      <c r="I4" s="753">
        <v>7</v>
      </c>
      <c r="J4" s="753">
        <v>8</v>
      </c>
      <c r="K4" s="753">
        <v>9</v>
      </c>
      <c r="L4" s="753">
        <v>10</v>
      </c>
      <c r="M4" s="753">
        <v>11</v>
      </c>
      <c r="N4" s="753">
        <v>12</v>
      </c>
      <c r="O4" s="753">
        <v>13</v>
      </c>
      <c r="P4" s="753">
        <v>14</v>
      </c>
      <c r="Q4" s="753">
        <v>15</v>
      </c>
      <c r="R4" s="753">
        <v>16</v>
      </c>
      <c r="S4" s="753">
        <v>17</v>
      </c>
      <c r="T4" s="753">
        <v>18</v>
      </c>
      <c r="U4" s="753">
        <v>19</v>
      </c>
      <c r="V4" s="753">
        <v>20</v>
      </c>
      <c r="W4" s="753">
        <v>21</v>
      </c>
      <c r="X4" s="753">
        <v>22</v>
      </c>
      <c r="Y4" s="753">
        <v>23</v>
      </c>
      <c r="Z4" s="753">
        <v>24</v>
      </c>
      <c r="AA4" s="753">
        <v>25</v>
      </c>
      <c r="AB4" s="753">
        <v>26</v>
      </c>
      <c r="AC4" s="753">
        <v>27</v>
      </c>
      <c r="AD4" s="753">
        <v>28</v>
      </c>
      <c r="AE4" s="753">
        <v>29</v>
      </c>
      <c r="AF4" s="753">
        <v>30</v>
      </c>
      <c r="AG4" s="753">
        <v>31</v>
      </c>
      <c r="AH4" s="752"/>
      <c r="AI4" s="1850" t="s">
        <v>677</v>
      </c>
      <c r="AJ4" s="1851"/>
      <c r="AK4" s="1850" t="s">
        <v>676</v>
      </c>
      <c r="AL4" s="1851"/>
    </row>
    <row r="5" spans="1:38" s="751" customFormat="1" ht="14.25" hidden="1" customHeight="1" x14ac:dyDescent="0.2">
      <c r="A5" s="754"/>
      <c r="B5" s="754"/>
      <c r="C5" s="925" t="s">
        <v>349</v>
      </c>
      <c r="D5" s="925" t="s">
        <v>258</v>
      </c>
      <c r="E5" s="925" t="s">
        <v>259</v>
      </c>
      <c r="F5" s="925" t="s">
        <v>928</v>
      </c>
      <c r="G5" s="925" t="s">
        <v>929</v>
      </c>
      <c r="H5" s="925" t="s">
        <v>930</v>
      </c>
      <c r="I5" s="925" t="s">
        <v>260</v>
      </c>
      <c r="J5" s="925" t="s">
        <v>931</v>
      </c>
      <c r="K5" s="925" t="s">
        <v>932</v>
      </c>
      <c r="L5" s="925" t="s">
        <v>933</v>
      </c>
      <c r="M5" s="925" t="s">
        <v>934</v>
      </c>
      <c r="N5" s="925" t="s">
        <v>261</v>
      </c>
      <c r="O5" s="925" t="s">
        <v>935</v>
      </c>
      <c r="P5" s="925" t="s">
        <v>936</v>
      </c>
      <c r="Q5" s="925" t="s">
        <v>937</v>
      </c>
      <c r="R5" s="925" t="s">
        <v>938</v>
      </c>
      <c r="S5" s="925" t="s">
        <v>262</v>
      </c>
      <c r="T5" s="925" t="s">
        <v>939</v>
      </c>
      <c r="U5" s="925" t="s">
        <v>940</v>
      </c>
      <c r="V5" s="925" t="s">
        <v>941</v>
      </c>
      <c r="W5" s="925" t="s">
        <v>942</v>
      </c>
      <c r="X5" s="925" t="s">
        <v>449</v>
      </c>
      <c r="Y5" s="925" t="s">
        <v>943</v>
      </c>
      <c r="Z5" s="925" t="s">
        <v>944</v>
      </c>
      <c r="AA5" s="925" t="s">
        <v>945</v>
      </c>
      <c r="AB5" s="925" t="s">
        <v>946</v>
      </c>
      <c r="AC5" s="925" t="s">
        <v>263</v>
      </c>
      <c r="AD5" s="925" t="s">
        <v>947</v>
      </c>
      <c r="AE5" s="925" t="s">
        <v>948</v>
      </c>
      <c r="AF5" s="925" t="s">
        <v>259</v>
      </c>
      <c r="AG5" s="925" t="s">
        <v>949</v>
      </c>
      <c r="AH5" s="752"/>
      <c r="AI5" s="1850"/>
      <c r="AJ5" s="1851"/>
      <c r="AK5" s="1850"/>
      <c r="AL5" s="1851"/>
    </row>
    <row r="6" spans="1:38" s="749" customFormat="1" ht="25.5" hidden="1" x14ac:dyDescent="0.2">
      <c r="A6" s="754"/>
      <c r="B6" s="754"/>
      <c r="C6" s="925" t="s">
        <v>805</v>
      </c>
      <c r="D6" s="925" t="s">
        <v>805</v>
      </c>
      <c r="E6" s="925" t="s">
        <v>805</v>
      </c>
      <c r="F6" s="925" t="s">
        <v>806</v>
      </c>
      <c r="G6" s="925" t="s">
        <v>806</v>
      </c>
      <c r="H6" s="925" t="s">
        <v>806</v>
      </c>
      <c r="I6" s="925" t="s">
        <v>805</v>
      </c>
      <c r="J6" s="925" t="s">
        <v>806</v>
      </c>
      <c r="K6" s="925" t="s">
        <v>806</v>
      </c>
      <c r="L6" s="925" t="s">
        <v>805</v>
      </c>
      <c r="M6" s="925" t="s">
        <v>806</v>
      </c>
      <c r="N6" s="925" t="s">
        <v>805</v>
      </c>
      <c r="O6" s="925" t="s">
        <v>806</v>
      </c>
      <c r="P6" s="925" t="s">
        <v>806</v>
      </c>
      <c r="Q6" s="925" t="s">
        <v>805</v>
      </c>
      <c r="R6" s="925" t="s">
        <v>806</v>
      </c>
      <c r="S6" s="925" t="s">
        <v>805</v>
      </c>
      <c r="T6" s="925" t="s">
        <v>806</v>
      </c>
      <c r="U6" s="925" t="s">
        <v>806</v>
      </c>
      <c r="V6" s="925" t="s">
        <v>805</v>
      </c>
      <c r="W6" s="925" t="s">
        <v>806</v>
      </c>
      <c r="X6" s="925" t="s">
        <v>805</v>
      </c>
      <c r="Y6" s="925" t="s">
        <v>806</v>
      </c>
      <c r="Z6" s="925" t="s">
        <v>806</v>
      </c>
      <c r="AA6" s="925" t="s">
        <v>805</v>
      </c>
      <c r="AB6" s="925" t="s">
        <v>806</v>
      </c>
      <c r="AC6" s="925" t="s">
        <v>805</v>
      </c>
      <c r="AD6" s="925" t="s">
        <v>806</v>
      </c>
      <c r="AE6" s="925" t="s">
        <v>806</v>
      </c>
      <c r="AF6" s="925" t="s">
        <v>805</v>
      </c>
      <c r="AG6" s="925" t="s">
        <v>806</v>
      </c>
      <c r="AH6" s="750"/>
      <c r="AI6" s="1851"/>
      <c r="AJ6" s="1851"/>
      <c r="AK6" s="1851"/>
      <c r="AL6" s="1851"/>
    </row>
    <row r="7" spans="1:38" s="745" customFormat="1" ht="16.149999999999999" customHeight="1" x14ac:dyDescent="0.2">
      <c r="A7" s="744">
        <v>1</v>
      </c>
      <c r="B7" s="744" t="s">
        <v>7</v>
      </c>
      <c r="C7" s="740">
        <v>37942626</v>
      </c>
      <c r="D7" s="741">
        <v>12667.26</v>
      </c>
      <c r="E7" s="741">
        <v>9511</v>
      </c>
      <c r="F7" s="743">
        <v>0.75083325044247928</v>
      </c>
      <c r="G7" s="742">
        <v>28488585.209903326</v>
      </c>
      <c r="H7" s="740">
        <v>2995.3301661132714</v>
      </c>
      <c r="I7" s="741">
        <v>1409.54</v>
      </c>
      <c r="J7" s="743">
        <v>0.11127426136354665</v>
      </c>
      <c r="K7" s="742">
        <v>4222037.6823433004</v>
      </c>
      <c r="L7" s="741">
        <v>6407</v>
      </c>
      <c r="M7" s="740">
        <v>658.97263654491974</v>
      </c>
      <c r="N7" s="741">
        <v>269.52</v>
      </c>
      <c r="O7" s="743">
        <v>2.1276898082142465E-2</v>
      </c>
      <c r="P7" s="742">
        <v>807301.38637084886</v>
      </c>
      <c r="Q7" s="741">
        <v>4492</v>
      </c>
      <c r="R7" s="740">
        <v>179.71980996679628</v>
      </c>
      <c r="S7" s="741">
        <v>1425</v>
      </c>
      <c r="T7" s="743">
        <v>0.1124947305099919</v>
      </c>
      <c r="U7" s="742">
        <v>4268345.4867114117</v>
      </c>
      <c r="V7" s="741">
        <v>950</v>
      </c>
      <c r="W7" s="740">
        <v>4492.9952491699069</v>
      </c>
      <c r="X7" s="741">
        <v>52.199999999999996</v>
      </c>
      <c r="Y7" s="743">
        <v>4.1208596018397032E-3</v>
      </c>
      <c r="Z7" s="742">
        <v>156356.23467111276</v>
      </c>
      <c r="AA7" s="741">
        <v>87</v>
      </c>
      <c r="AB7" s="740">
        <v>1797.1980996679629</v>
      </c>
      <c r="AC7" s="741">
        <v>0</v>
      </c>
      <c r="AD7" s="743">
        <v>0</v>
      </c>
      <c r="AE7" s="742">
        <v>0</v>
      </c>
      <c r="AF7" s="741">
        <v>9511</v>
      </c>
      <c r="AG7" s="740">
        <v>0</v>
      </c>
      <c r="AH7" s="746"/>
      <c r="AI7" s="748">
        <v>37942626</v>
      </c>
      <c r="AJ7" s="731">
        <v>0</v>
      </c>
      <c r="AK7" s="748">
        <v>37942626</v>
      </c>
      <c r="AL7" s="731">
        <v>0</v>
      </c>
    </row>
    <row r="8" spans="1:38" s="745" customFormat="1" ht="16.149999999999999" customHeight="1" x14ac:dyDescent="0.2">
      <c r="A8" s="744">
        <v>2</v>
      </c>
      <c r="B8" s="744" t="s">
        <v>8</v>
      </c>
      <c r="C8" s="740">
        <v>19909832</v>
      </c>
      <c r="D8" s="741">
        <v>5884.4143199999999</v>
      </c>
      <c r="E8" s="741">
        <v>4064</v>
      </c>
      <c r="F8" s="743">
        <v>0.6906379766950197</v>
      </c>
      <c r="G8" s="742">
        <v>13750486.088817757</v>
      </c>
      <c r="H8" s="740">
        <v>3383.4857502012196</v>
      </c>
      <c r="I8" s="741">
        <v>595.76</v>
      </c>
      <c r="J8" s="743">
        <v>0.1012437207174766</v>
      </c>
      <c r="K8" s="742">
        <v>2015745.4705398786</v>
      </c>
      <c r="L8" s="741">
        <v>2708</v>
      </c>
      <c r="M8" s="740">
        <v>744.36686504426837</v>
      </c>
      <c r="N8" s="741">
        <v>107.97</v>
      </c>
      <c r="O8" s="743">
        <v>1.8348470064901888E-2</v>
      </c>
      <c r="P8" s="742">
        <v>365314.95644922566</v>
      </c>
      <c r="Q8" s="741">
        <v>1799.5</v>
      </c>
      <c r="R8" s="740">
        <v>203.00914501207316</v>
      </c>
      <c r="S8" s="741">
        <v>715.5</v>
      </c>
      <c r="T8" s="743">
        <v>0.12159238984382052</v>
      </c>
      <c r="U8" s="742">
        <v>2420884.0542689729</v>
      </c>
      <c r="V8" s="741">
        <v>477</v>
      </c>
      <c r="W8" s="740">
        <v>5075.2286253018301</v>
      </c>
      <c r="X8" s="741">
        <v>28.799999999999997</v>
      </c>
      <c r="Y8" s="743">
        <v>4.8942848742166744E-3</v>
      </c>
      <c r="Z8" s="742">
        <v>97444.389605795121</v>
      </c>
      <c r="AA8" s="741">
        <v>48</v>
      </c>
      <c r="AB8" s="740">
        <v>2030.0914501207317</v>
      </c>
      <c r="AC8" s="741">
        <v>372.38432</v>
      </c>
      <c r="AD8" s="743">
        <v>6.3283157804564658E-2</v>
      </c>
      <c r="AE8" s="742">
        <v>1259957.0403183713</v>
      </c>
      <c r="AF8" s="741">
        <v>4064</v>
      </c>
      <c r="AG8" s="740">
        <v>310.0287992909378</v>
      </c>
      <c r="AH8" s="746"/>
      <c r="AI8" s="739">
        <v>19909832</v>
      </c>
      <c r="AJ8" s="731">
        <v>0</v>
      </c>
      <c r="AK8" s="739">
        <v>19909831.999999996</v>
      </c>
      <c r="AL8" s="731">
        <v>0</v>
      </c>
    </row>
    <row r="9" spans="1:38" s="745" customFormat="1" ht="16.149999999999999" customHeight="1" x14ac:dyDescent="0.2">
      <c r="A9" s="744">
        <v>3</v>
      </c>
      <c r="B9" s="744" t="s">
        <v>9</v>
      </c>
      <c r="C9" s="740">
        <v>68989895</v>
      </c>
      <c r="D9" s="741">
        <v>28667.86</v>
      </c>
      <c r="E9" s="741">
        <v>22012</v>
      </c>
      <c r="F9" s="743">
        <v>0.76782850202282271</v>
      </c>
      <c r="G9" s="742">
        <v>52972407.732561827</v>
      </c>
      <c r="H9" s="740">
        <v>2406.5240656261053</v>
      </c>
      <c r="I9" s="741">
        <v>2333.7600000000002</v>
      </c>
      <c r="J9" s="743">
        <v>8.1406843761620162E-2</v>
      </c>
      <c r="K9" s="742">
        <v>5616249.6033955803</v>
      </c>
      <c r="L9" s="741">
        <v>10608</v>
      </c>
      <c r="M9" s="740">
        <v>529.43529443774321</v>
      </c>
      <c r="N9" s="741">
        <v>645.6</v>
      </c>
      <c r="O9" s="743">
        <v>2.2519992772393894E-2</v>
      </c>
      <c r="P9" s="742">
        <v>1553651.9367682138</v>
      </c>
      <c r="Q9" s="741">
        <v>10760</v>
      </c>
      <c r="R9" s="740">
        <v>144.39144393756632</v>
      </c>
      <c r="S9" s="741">
        <v>3337.5</v>
      </c>
      <c r="T9" s="743">
        <v>0.11641957230152512</v>
      </c>
      <c r="U9" s="742">
        <v>8031774.0690271268</v>
      </c>
      <c r="V9" s="741">
        <v>2225</v>
      </c>
      <c r="W9" s="740">
        <v>3609.7860984391582</v>
      </c>
      <c r="X9" s="741">
        <v>339</v>
      </c>
      <c r="Y9" s="743">
        <v>1.1825089141638058E-2</v>
      </c>
      <c r="Z9" s="742">
        <v>815811.65824724967</v>
      </c>
      <c r="AA9" s="741">
        <v>565</v>
      </c>
      <c r="AB9" s="740">
        <v>1443.9144393756631</v>
      </c>
      <c r="AC9" s="741">
        <v>0</v>
      </c>
      <c r="AD9" s="743">
        <v>0</v>
      </c>
      <c r="AE9" s="742">
        <v>0</v>
      </c>
      <c r="AF9" s="741">
        <v>22012</v>
      </c>
      <c r="AG9" s="740">
        <v>0</v>
      </c>
      <c r="AH9" s="746"/>
      <c r="AI9" s="739">
        <v>68989895</v>
      </c>
      <c r="AJ9" s="731">
        <v>0</v>
      </c>
      <c r="AK9" s="739">
        <v>68989895</v>
      </c>
      <c r="AL9" s="731">
        <v>0</v>
      </c>
    </row>
    <row r="10" spans="1:38" s="745" customFormat="1" ht="16.149999999999999" customHeight="1" x14ac:dyDescent="0.2">
      <c r="A10" s="744">
        <v>4</v>
      </c>
      <c r="B10" s="744" t="s">
        <v>10</v>
      </c>
      <c r="C10" s="740">
        <v>15481948</v>
      </c>
      <c r="D10" s="741">
        <v>4953.0380500000001</v>
      </c>
      <c r="E10" s="741">
        <v>3215</v>
      </c>
      <c r="F10" s="743">
        <v>0.6490965681154014</v>
      </c>
      <c r="G10" s="742">
        <v>10049279.314541103</v>
      </c>
      <c r="H10" s="740">
        <v>3125.7478427810584</v>
      </c>
      <c r="I10" s="741">
        <v>529.1</v>
      </c>
      <c r="J10" s="743">
        <v>0.1068233263421023</v>
      </c>
      <c r="K10" s="742">
        <v>1653833.183615458</v>
      </c>
      <c r="L10" s="741">
        <v>2405</v>
      </c>
      <c r="M10" s="740">
        <v>687.66452541183287</v>
      </c>
      <c r="N10" s="741">
        <v>114.06</v>
      </c>
      <c r="O10" s="743">
        <v>2.3028290687167243E-2</v>
      </c>
      <c r="P10" s="742">
        <v>356522.79894760752</v>
      </c>
      <c r="Q10" s="741">
        <v>1901</v>
      </c>
      <c r="R10" s="740">
        <v>187.54487056686349</v>
      </c>
      <c r="S10" s="741">
        <v>652.5</v>
      </c>
      <c r="T10" s="743">
        <v>0.13173732836556748</v>
      </c>
      <c r="U10" s="742">
        <v>2039550.4674146408</v>
      </c>
      <c r="V10" s="741">
        <v>435</v>
      </c>
      <c r="W10" s="740">
        <v>4688.6217641715884</v>
      </c>
      <c r="X10" s="741">
        <v>75</v>
      </c>
      <c r="Y10" s="743">
        <v>1.5142221651214652E-2</v>
      </c>
      <c r="Z10" s="742">
        <v>234431.0882085794</v>
      </c>
      <c r="AA10" s="741">
        <v>125</v>
      </c>
      <c r="AB10" s="740">
        <v>1875.4487056686353</v>
      </c>
      <c r="AC10" s="741">
        <v>367.37804999999997</v>
      </c>
      <c r="AD10" s="743">
        <v>7.4172264838546914E-2</v>
      </c>
      <c r="AE10" s="742">
        <v>1148331.1472726117</v>
      </c>
      <c r="AF10" s="741">
        <v>3215</v>
      </c>
      <c r="AG10" s="740">
        <v>357.17920599459154</v>
      </c>
      <c r="AH10" s="746"/>
      <c r="AI10" s="739">
        <v>15481948</v>
      </c>
      <c r="AJ10" s="731">
        <v>0</v>
      </c>
      <c r="AK10" s="739">
        <v>15481948</v>
      </c>
      <c r="AL10" s="731">
        <v>0</v>
      </c>
    </row>
    <row r="11" spans="1:38" s="747" customFormat="1" ht="16.149999999999999" customHeight="1" x14ac:dyDescent="0.2">
      <c r="A11" s="738">
        <v>5</v>
      </c>
      <c r="B11" s="738" t="s">
        <v>11</v>
      </c>
      <c r="C11" s="733">
        <v>24090553</v>
      </c>
      <c r="D11" s="737">
        <v>7577.3461600000001</v>
      </c>
      <c r="E11" s="734">
        <v>5238</v>
      </c>
      <c r="F11" s="736">
        <v>0.69127104521776261</v>
      </c>
      <c r="G11" s="735">
        <v>16653101.752183907</v>
      </c>
      <c r="H11" s="733">
        <v>3179.2863215318648</v>
      </c>
      <c r="I11" s="737">
        <v>934.78</v>
      </c>
      <c r="J11" s="736">
        <v>0.12336509118912946</v>
      </c>
      <c r="K11" s="735">
        <v>2971933.2676415564</v>
      </c>
      <c r="L11" s="737">
        <v>4249</v>
      </c>
      <c r="M11" s="733">
        <v>699.44299073701018</v>
      </c>
      <c r="N11" s="737">
        <v>227.91</v>
      </c>
      <c r="O11" s="736">
        <v>3.0077812889572408E-2</v>
      </c>
      <c r="P11" s="735">
        <v>724591.14554032718</v>
      </c>
      <c r="Q11" s="737">
        <v>3798.5</v>
      </c>
      <c r="R11" s="733">
        <v>190.75717929191185</v>
      </c>
      <c r="S11" s="737">
        <v>847.5</v>
      </c>
      <c r="T11" s="736">
        <v>0.11184654654869298</v>
      </c>
      <c r="U11" s="735">
        <v>2694445.1574982554</v>
      </c>
      <c r="V11" s="737">
        <v>565</v>
      </c>
      <c r="W11" s="733">
        <v>4768.9294822977972</v>
      </c>
      <c r="X11" s="737">
        <v>13.2</v>
      </c>
      <c r="Y11" s="736">
        <v>1.7420347073070764E-3</v>
      </c>
      <c r="Z11" s="735">
        <v>41966.57944422061</v>
      </c>
      <c r="AA11" s="737">
        <v>22</v>
      </c>
      <c r="AB11" s="733">
        <v>1907.5717929191187</v>
      </c>
      <c r="AC11" s="737">
        <v>315.95616000000001</v>
      </c>
      <c r="AD11" s="736">
        <v>4.169746944753544E-2</v>
      </c>
      <c r="AE11" s="735">
        <v>1004515.0976917333</v>
      </c>
      <c r="AF11" s="734">
        <v>5238</v>
      </c>
      <c r="AG11" s="733">
        <v>191.77455091480206</v>
      </c>
      <c r="AH11" s="746"/>
      <c r="AI11" s="732">
        <v>24090553</v>
      </c>
      <c r="AJ11" s="732">
        <v>0</v>
      </c>
      <c r="AK11" s="732">
        <v>24090553.000000004</v>
      </c>
      <c r="AL11" s="732">
        <v>0</v>
      </c>
    </row>
    <row r="12" spans="1:38" s="745" customFormat="1" ht="16.149999999999999" customHeight="1" x14ac:dyDescent="0.2">
      <c r="A12" s="744">
        <v>6</v>
      </c>
      <c r="B12" s="744" t="s">
        <v>12</v>
      </c>
      <c r="C12" s="740">
        <v>25660382</v>
      </c>
      <c r="D12" s="741">
        <v>8406.4695599999995</v>
      </c>
      <c r="E12" s="741">
        <v>5876</v>
      </c>
      <c r="F12" s="743">
        <v>0.69898546090732527</v>
      </c>
      <c r="G12" s="742">
        <v>17936233.939328033</v>
      </c>
      <c r="H12" s="740">
        <v>3052.4564226221978</v>
      </c>
      <c r="I12" s="741">
        <v>801.9</v>
      </c>
      <c r="J12" s="743">
        <v>9.5390817069704592E-2</v>
      </c>
      <c r="K12" s="742">
        <v>2447764.8053007405</v>
      </c>
      <c r="L12" s="741">
        <v>3645</v>
      </c>
      <c r="M12" s="740">
        <v>671.54041297688354</v>
      </c>
      <c r="N12" s="741">
        <v>140.57999999999998</v>
      </c>
      <c r="O12" s="743">
        <v>1.6722834597404999E-2</v>
      </c>
      <c r="P12" s="742">
        <v>429114.32389222848</v>
      </c>
      <c r="Q12" s="741">
        <v>2343</v>
      </c>
      <c r="R12" s="740">
        <v>183.14738535733184</v>
      </c>
      <c r="S12" s="741">
        <v>1303.5</v>
      </c>
      <c r="T12" s="743">
        <v>0.15505914708861446</v>
      </c>
      <c r="U12" s="742">
        <v>3978876.9468880347</v>
      </c>
      <c r="V12" s="741">
        <v>869</v>
      </c>
      <c r="W12" s="740">
        <v>4578.6846339332969</v>
      </c>
      <c r="X12" s="741">
        <v>30</v>
      </c>
      <c r="Y12" s="743">
        <v>3.568680025054418E-3</v>
      </c>
      <c r="Z12" s="742">
        <v>91573.692678665931</v>
      </c>
      <c r="AA12" s="741">
        <v>50</v>
      </c>
      <c r="AB12" s="740">
        <v>1831.4738535733186</v>
      </c>
      <c r="AC12" s="741">
        <v>254.48956000000001</v>
      </c>
      <c r="AD12" s="743">
        <v>3.027306031189626E-2</v>
      </c>
      <c r="AE12" s="742">
        <v>776818.29191229714</v>
      </c>
      <c r="AF12" s="741">
        <v>5876</v>
      </c>
      <c r="AG12" s="740">
        <v>132.20188766376739</v>
      </c>
      <c r="AH12" s="746"/>
      <c r="AI12" s="739">
        <v>25660382</v>
      </c>
      <c r="AJ12" s="731">
        <v>0</v>
      </c>
      <c r="AK12" s="739">
        <v>25660382.000000004</v>
      </c>
      <c r="AL12" s="731">
        <v>0</v>
      </c>
    </row>
    <row r="13" spans="1:38" s="745" customFormat="1" ht="16.149999999999999" customHeight="1" x14ac:dyDescent="0.2">
      <c r="A13" s="744">
        <v>7</v>
      </c>
      <c r="B13" s="744" t="s">
        <v>13</v>
      </c>
      <c r="C13" s="740">
        <v>6379130</v>
      </c>
      <c r="D13" s="741">
        <v>3324.0115699999997</v>
      </c>
      <c r="E13" s="741">
        <v>2161</v>
      </c>
      <c r="F13" s="743">
        <v>0.650118074047498</v>
      </c>
      <c r="G13" s="742">
        <v>4147187.7096986161</v>
      </c>
      <c r="H13" s="740">
        <v>1919.1058351219881</v>
      </c>
      <c r="I13" s="741">
        <v>372.02</v>
      </c>
      <c r="J13" s="743">
        <v>0.11191898468632587</v>
      </c>
      <c r="K13" s="742">
        <v>713945.75278208195</v>
      </c>
      <c r="L13" s="741">
        <v>1691</v>
      </c>
      <c r="M13" s="740">
        <v>422.20328372683736</v>
      </c>
      <c r="N13" s="741">
        <v>64.53</v>
      </c>
      <c r="O13" s="743">
        <v>1.9413289827989379E-2</v>
      </c>
      <c r="P13" s="742">
        <v>123839.89954042189</v>
      </c>
      <c r="Q13" s="741">
        <v>1075.5</v>
      </c>
      <c r="R13" s="740">
        <v>115.14635010731928</v>
      </c>
      <c r="S13" s="741">
        <v>381</v>
      </c>
      <c r="T13" s="743">
        <v>0.1146205396631637</v>
      </c>
      <c r="U13" s="742">
        <v>731179.32318147749</v>
      </c>
      <c r="V13" s="741">
        <v>254</v>
      </c>
      <c r="W13" s="740">
        <v>2878.6587526829821</v>
      </c>
      <c r="X13" s="741">
        <v>37.799999999999997</v>
      </c>
      <c r="Y13" s="743">
        <v>1.1371801572880808E-2</v>
      </c>
      <c r="Z13" s="742">
        <v>72542.200567611144</v>
      </c>
      <c r="AA13" s="741">
        <v>63</v>
      </c>
      <c r="AB13" s="740">
        <v>1151.4635010731927</v>
      </c>
      <c r="AC13" s="741">
        <v>307.66156999999998</v>
      </c>
      <c r="AD13" s="743">
        <v>9.2557310202142293E-2</v>
      </c>
      <c r="AE13" s="742">
        <v>590435.11422979191</v>
      </c>
      <c r="AF13" s="741">
        <v>2161</v>
      </c>
      <c r="AG13" s="740">
        <v>273.22309774631742</v>
      </c>
      <c r="AH13" s="746"/>
      <c r="AI13" s="739">
        <v>6379130</v>
      </c>
      <c r="AJ13" s="731">
        <v>0</v>
      </c>
      <c r="AK13" s="739">
        <v>6379130</v>
      </c>
      <c r="AL13" s="731">
        <v>0</v>
      </c>
    </row>
    <row r="14" spans="1:38" s="745" customFormat="1" ht="16.149999999999999" customHeight="1" x14ac:dyDescent="0.2">
      <c r="A14" s="744">
        <v>8</v>
      </c>
      <c r="B14" s="744" t="s">
        <v>14</v>
      </c>
      <c r="C14" s="740">
        <v>88409950</v>
      </c>
      <c r="D14" s="741">
        <v>30801.5</v>
      </c>
      <c r="E14" s="741">
        <v>22420</v>
      </c>
      <c r="F14" s="743">
        <v>0.72788662889794331</v>
      </c>
      <c r="G14" s="742">
        <v>64352420.466535725</v>
      </c>
      <c r="H14" s="740">
        <v>2870.3131341006124</v>
      </c>
      <c r="I14" s="741">
        <v>2541.2199999999998</v>
      </c>
      <c r="J14" s="743">
        <v>8.2503124847815842E-2</v>
      </c>
      <c r="K14" s="742">
        <v>7294097.1426391564</v>
      </c>
      <c r="L14" s="741">
        <v>11551</v>
      </c>
      <c r="M14" s="740">
        <v>631.46888950213452</v>
      </c>
      <c r="N14" s="741">
        <v>478.08</v>
      </c>
      <c r="O14" s="743">
        <v>1.5521322013538301E-2</v>
      </c>
      <c r="P14" s="742">
        <v>1372239.3031508205</v>
      </c>
      <c r="Q14" s="741">
        <v>7968</v>
      </c>
      <c r="R14" s="740">
        <v>172.21878804603671</v>
      </c>
      <c r="S14" s="741">
        <v>4581</v>
      </c>
      <c r="T14" s="743">
        <v>0.14872652305894193</v>
      </c>
      <c r="U14" s="742">
        <v>13148904.467314903</v>
      </c>
      <c r="V14" s="741">
        <v>3054</v>
      </c>
      <c r="W14" s="740">
        <v>4305.4697011509179</v>
      </c>
      <c r="X14" s="741">
        <v>781.19999999999993</v>
      </c>
      <c r="Y14" s="743">
        <v>2.5362401181760627E-2</v>
      </c>
      <c r="Z14" s="742">
        <v>2242288.620359398</v>
      </c>
      <c r="AA14" s="741">
        <v>1302</v>
      </c>
      <c r="AB14" s="740">
        <v>1722.1878804603671</v>
      </c>
      <c r="AC14" s="741">
        <v>0</v>
      </c>
      <c r="AD14" s="743">
        <v>0</v>
      </c>
      <c r="AE14" s="742">
        <v>0</v>
      </c>
      <c r="AF14" s="741">
        <v>22420</v>
      </c>
      <c r="AG14" s="740">
        <v>0</v>
      </c>
      <c r="AH14" s="746"/>
      <c r="AI14" s="739">
        <v>88409950</v>
      </c>
      <c r="AJ14" s="731">
        <v>0</v>
      </c>
      <c r="AK14" s="739">
        <v>88409950</v>
      </c>
      <c r="AL14" s="731">
        <v>0</v>
      </c>
    </row>
    <row r="15" spans="1:38" s="745" customFormat="1" ht="16.149999999999999" customHeight="1" x14ac:dyDescent="0.2">
      <c r="A15" s="744">
        <v>9</v>
      </c>
      <c r="B15" s="744" t="s">
        <v>15</v>
      </c>
      <c r="C15" s="740">
        <v>148462595</v>
      </c>
      <c r="D15" s="741">
        <v>53848.27</v>
      </c>
      <c r="E15" s="741">
        <v>39427</v>
      </c>
      <c r="F15" s="743">
        <v>0.73218693933899825</v>
      </c>
      <c r="G15" s="742">
        <v>108702373.03937526</v>
      </c>
      <c r="H15" s="740">
        <v>2757.0541263442633</v>
      </c>
      <c r="I15" s="741">
        <v>6081.9</v>
      </c>
      <c r="J15" s="743">
        <v>0.11294513268485691</v>
      </c>
      <c r="K15" s="742">
        <v>16768127.491013175</v>
      </c>
      <c r="L15" s="741">
        <v>27645</v>
      </c>
      <c r="M15" s="740">
        <v>606.55190779573797</v>
      </c>
      <c r="N15" s="741">
        <v>736.47</v>
      </c>
      <c r="O15" s="743">
        <v>1.3676762503233623E-2</v>
      </c>
      <c r="P15" s="742">
        <v>2030487.6524287597</v>
      </c>
      <c r="Q15" s="741">
        <v>12274.5</v>
      </c>
      <c r="R15" s="740">
        <v>165.42324758065581</v>
      </c>
      <c r="S15" s="741">
        <v>6550.5</v>
      </c>
      <c r="T15" s="743">
        <v>0.12164736211581172</v>
      </c>
      <c r="U15" s="742">
        <v>18060083.054618098</v>
      </c>
      <c r="V15" s="741">
        <v>4367</v>
      </c>
      <c r="W15" s="740">
        <v>4135.5811895163952</v>
      </c>
      <c r="X15" s="741">
        <v>1052.3999999999999</v>
      </c>
      <c r="Y15" s="743">
        <v>1.9543803357099494E-2</v>
      </c>
      <c r="Z15" s="742">
        <v>2901523.7625647024</v>
      </c>
      <c r="AA15" s="741">
        <v>1754</v>
      </c>
      <c r="AB15" s="740">
        <v>1654.2324758065579</v>
      </c>
      <c r="AC15" s="741">
        <v>0</v>
      </c>
      <c r="AD15" s="743">
        <v>0</v>
      </c>
      <c r="AE15" s="742">
        <v>0</v>
      </c>
      <c r="AF15" s="741">
        <v>39427</v>
      </c>
      <c r="AG15" s="740">
        <v>0</v>
      </c>
      <c r="AH15" s="746"/>
      <c r="AI15" s="739">
        <v>148462595</v>
      </c>
      <c r="AJ15" s="731">
        <v>0</v>
      </c>
      <c r="AK15" s="739">
        <v>148462595</v>
      </c>
      <c r="AL15" s="731">
        <v>0</v>
      </c>
    </row>
    <row r="16" spans="1:38" s="747" customFormat="1" ht="16.149999999999999" customHeight="1" x14ac:dyDescent="0.2">
      <c r="A16" s="738">
        <v>10</v>
      </c>
      <c r="B16" s="738" t="s">
        <v>16</v>
      </c>
      <c r="C16" s="733">
        <v>104439881</v>
      </c>
      <c r="D16" s="737">
        <v>47184.54</v>
      </c>
      <c r="E16" s="734">
        <v>33301</v>
      </c>
      <c r="F16" s="736">
        <v>0.70576082759310566</v>
      </c>
      <c r="G16" s="735">
        <v>73709576.848285466</v>
      </c>
      <c r="H16" s="733">
        <v>2213.4343367552165</v>
      </c>
      <c r="I16" s="737">
        <v>4615.16</v>
      </c>
      <c r="J16" s="736">
        <v>9.7810850757472673E-2</v>
      </c>
      <c r="K16" s="735">
        <v>10215353.613619206</v>
      </c>
      <c r="L16" s="737">
        <v>20978</v>
      </c>
      <c r="M16" s="733">
        <v>486.95555408614769</v>
      </c>
      <c r="N16" s="737">
        <v>637.07999999999993</v>
      </c>
      <c r="O16" s="736">
        <v>1.3501880064953477E-2</v>
      </c>
      <c r="P16" s="735">
        <v>1410134.7472600134</v>
      </c>
      <c r="Q16" s="737">
        <v>10618</v>
      </c>
      <c r="R16" s="733">
        <v>132.806060205313</v>
      </c>
      <c r="S16" s="737">
        <v>7996.5</v>
      </c>
      <c r="T16" s="736">
        <v>0.16947288243140657</v>
      </c>
      <c r="U16" s="735">
        <v>17699727.673863094</v>
      </c>
      <c r="V16" s="737">
        <v>5331</v>
      </c>
      <c r="W16" s="733">
        <v>3320.1515051328256</v>
      </c>
      <c r="X16" s="737">
        <v>634.79999999999995</v>
      </c>
      <c r="Y16" s="736">
        <v>1.3453559153061574E-2</v>
      </c>
      <c r="Z16" s="735">
        <v>1405088.1169722115</v>
      </c>
      <c r="AA16" s="737">
        <v>1058</v>
      </c>
      <c r="AB16" s="733">
        <v>1328.06060205313</v>
      </c>
      <c r="AC16" s="737">
        <v>0</v>
      </c>
      <c r="AD16" s="736">
        <v>0</v>
      </c>
      <c r="AE16" s="735">
        <v>0</v>
      </c>
      <c r="AF16" s="734">
        <v>33301</v>
      </c>
      <c r="AG16" s="733">
        <v>0</v>
      </c>
      <c r="AH16" s="746"/>
      <c r="AI16" s="732">
        <v>104439881</v>
      </c>
      <c r="AJ16" s="732">
        <v>0</v>
      </c>
      <c r="AK16" s="732">
        <v>104439881</v>
      </c>
      <c r="AL16" s="732">
        <v>0</v>
      </c>
    </row>
    <row r="17" spans="1:38" s="745" customFormat="1" ht="16.149999999999999" customHeight="1" x14ac:dyDescent="0.2">
      <c r="A17" s="744">
        <v>11</v>
      </c>
      <c r="B17" s="744" t="s">
        <v>17</v>
      </c>
      <c r="C17" s="740">
        <v>8528545</v>
      </c>
      <c r="D17" s="741">
        <v>2602.81504</v>
      </c>
      <c r="E17" s="741">
        <v>1581</v>
      </c>
      <c r="F17" s="743">
        <v>0.6074192655656393</v>
      </c>
      <c r="G17" s="742">
        <v>5180402.5402435055</v>
      </c>
      <c r="H17" s="740">
        <v>3276.6619482881124</v>
      </c>
      <c r="I17" s="741">
        <v>253</v>
      </c>
      <c r="J17" s="743">
        <v>9.7202450466860685E-2</v>
      </c>
      <c r="K17" s="742">
        <v>828995.47291689238</v>
      </c>
      <c r="L17" s="741">
        <v>1150</v>
      </c>
      <c r="M17" s="740">
        <v>720.86562862338462</v>
      </c>
      <c r="N17" s="741">
        <v>62.07</v>
      </c>
      <c r="O17" s="743">
        <v>2.3847257314142462E-2</v>
      </c>
      <c r="P17" s="742">
        <v>203382.40713024311</v>
      </c>
      <c r="Q17" s="741">
        <v>1034.5</v>
      </c>
      <c r="R17" s="740">
        <v>196.59971689728673</v>
      </c>
      <c r="S17" s="741">
        <v>432</v>
      </c>
      <c r="T17" s="743">
        <v>0.16597414467068702</v>
      </c>
      <c r="U17" s="742">
        <v>1415517.9616604645</v>
      </c>
      <c r="V17" s="741">
        <v>288</v>
      </c>
      <c r="W17" s="740">
        <v>4914.9929224321686</v>
      </c>
      <c r="X17" s="741">
        <v>25.2</v>
      </c>
      <c r="Y17" s="743">
        <v>9.6818251057900762E-3</v>
      </c>
      <c r="Z17" s="742">
        <v>82571.881096860423</v>
      </c>
      <c r="AA17" s="741">
        <v>42</v>
      </c>
      <c r="AB17" s="740">
        <v>1965.9971689728673</v>
      </c>
      <c r="AC17" s="741">
        <v>249.54504</v>
      </c>
      <c r="AD17" s="743">
        <v>9.5875056876880499E-2</v>
      </c>
      <c r="AE17" s="742">
        <v>817674.73695203476</v>
      </c>
      <c r="AF17" s="741">
        <v>1581</v>
      </c>
      <c r="AG17" s="740">
        <v>517.18832191779552</v>
      </c>
      <c r="AH17" s="746"/>
      <c r="AI17" s="739">
        <v>8528545</v>
      </c>
      <c r="AJ17" s="731">
        <v>0</v>
      </c>
      <c r="AK17" s="739">
        <v>8528545</v>
      </c>
      <c r="AL17" s="731">
        <v>0</v>
      </c>
    </row>
    <row r="18" spans="1:38" s="745" customFormat="1" ht="16.149999999999999" customHeight="1" x14ac:dyDescent="0.2">
      <c r="A18" s="744">
        <v>12</v>
      </c>
      <c r="B18" s="744" t="s">
        <v>18</v>
      </c>
      <c r="C18" s="740">
        <v>3415101</v>
      </c>
      <c r="D18" s="741">
        <v>2008.5522999999998</v>
      </c>
      <c r="E18" s="741">
        <v>1318</v>
      </c>
      <c r="F18" s="743">
        <v>0.65619401595865845</v>
      </c>
      <c r="G18" s="742">
        <v>2240968.8400944304</v>
      </c>
      <c r="H18" s="740">
        <v>1700.2798483265785</v>
      </c>
      <c r="I18" s="741">
        <v>145.19999999999999</v>
      </c>
      <c r="J18" s="743">
        <v>7.2290873381788467E-2</v>
      </c>
      <c r="K18" s="742">
        <v>246880.63397701917</v>
      </c>
      <c r="L18" s="741">
        <v>660</v>
      </c>
      <c r="M18" s="740">
        <v>374.0615666318472</v>
      </c>
      <c r="N18" s="741">
        <v>36.18</v>
      </c>
      <c r="O18" s="743">
        <v>1.8012973821991095E-2</v>
      </c>
      <c r="P18" s="742">
        <v>61516.124912455613</v>
      </c>
      <c r="Q18" s="741">
        <v>603</v>
      </c>
      <c r="R18" s="740">
        <v>102.01679089959471</v>
      </c>
      <c r="S18" s="741">
        <v>244.5</v>
      </c>
      <c r="T18" s="743">
        <v>0.12172946654164794</v>
      </c>
      <c r="U18" s="742">
        <v>415718.42291584844</v>
      </c>
      <c r="V18" s="741">
        <v>163</v>
      </c>
      <c r="W18" s="740">
        <v>2550.4197724898677</v>
      </c>
      <c r="X18" s="741">
        <v>47.4</v>
      </c>
      <c r="Y18" s="743">
        <v>2.3599086765129295E-2</v>
      </c>
      <c r="Z18" s="742">
        <v>80593.264810679815</v>
      </c>
      <c r="AA18" s="741">
        <v>79</v>
      </c>
      <c r="AB18" s="740">
        <v>1020.1679089959471</v>
      </c>
      <c r="AC18" s="741">
        <v>217.2723</v>
      </c>
      <c r="AD18" s="743">
        <v>0.10817358353078485</v>
      </c>
      <c r="AE18" s="742">
        <v>369423.71328956686</v>
      </c>
      <c r="AF18" s="741">
        <v>1318</v>
      </c>
      <c r="AG18" s="740">
        <v>280.29113299663646</v>
      </c>
      <c r="AH18" s="746"/>
      <c r="AI18" s="739">
        <v>3415101</v>
      </c>
      <c r="AJ18" s="731">
        <v>0</v>
      </c>
      <c r="AK18" s="739">
        <v>3415101.0000000005</v>
      </c>
      <c r="AL18" s="731">
        <v>0</v>
      </c>
    </row>
    <row r="19" spans="1:38" s="745" customFormat="1" ht="16.149999999999999" customHeight="1" x14ac:dyDescent="0.2">
      <c r="A19" s="744">
        <v>13</v>
      </c>
      <c r="B19" s="744" t="s">
        <v>19</v>
      </c>
      <c r="C19" s="740">
        <v>6920983</v>
      </c>
      <c r="D19" s="741">
        <v>2098.6628099999998</v>
      </c>
      <c r="E19" s="741">
        <v>1331</v>
      </c>
      <c r="F19" s="743">
        <v>0.63421336369895465</v>
      </c>
      <c r="G19" s="742">
        <v>4389379.9085332826</v>
      </c>
      <c r="H19" s="740">
        <v>3297.8060920610687</v>
      </c>
      <c r="I19" s="741">
        <v>218.46</v>
      </c>
      <c r="J19" s="743">
        <v>0.10409485457075404</v>
      </c>
      <c r="K19" s="742">
        <v>720438.718871661</v>
      </c>
      <c r="L19" s="741">
        <v>993</v>
      </c>
      <c r="M19" s="740">
        <v>725.51734025343501</v>
      </c>
      <c r="N19" s="741">
        <v>51.839999999999996</v>
      </c>
      <c r="O19" s="743">
        <v>2.4701443106050942E-2</v>
      </c>
      <c r="P19" s="742">
        <v>170958.26781244576</v>
      </c>
      <c r="Q19" s="741">
        <v>864</v>
      </c>
      <c r="R19" s="740">
        <v>197.86836552366407</v>
      </c>
      <c r="S19" s="741">
        <v>273</v>
      </c>
      <c r="T19" s="743">
        <v>0.1300828311719118</v>
      </c>
      <c r="U19" s="742">
        <v>900301.06313267164</v>
      </c>
      <c r="V19" s="741">
        <v>182</v>
      </c>
      <c r="W19" s="740">
        <v>4946.7091380916027</v>
      </c>
      <c r="X19" s="741">
        <v>5.3999999999999995</v>
      </c>
      <c r="Y19" s="743">
        <v>2.57306699021364E-3</v>
      </c>
      <c r="Z19" s="742">
        <v>17808.15289712977</v>
      </c>
      <c r="AA19" s="741">
        <v>9</v>
      </c>
      <c r="AB19" s="740">
        <v>1978.6836552366412</v>
      </c>
      <c r="AC19" s="741">
        <v>218.96280999999999</v>
      </c>
      <c r="AD19" s="743">
        <v>0.10433444046211503</v>
      </c>
      <c r="AE19" s="742">
        <v>722096.88875281019</v>
      </c>
      <c r="AF19" s="741">
        <v>1331</v>
      </c>
      <c r="AG19" s="740">
        <v>542.5220802049663</v>
      </c>
      <c r="AH19" s="746"/>
      <c r="AI19" s="739">
        <v>6920983.0000000009</v>
      </c>
      <c r="AJ19" s="731">
        <v>0</v>
      </c>
      <c r="AK19" s="739">
        <v>6920983</v>
      </c>
      <c r="AL19" s="731">
        <v>0</v>
      </c>
    </row>
    <row r="20" spans="1:38" s="745" customFormat="1" ht="16.149999999999999" customHeight="1" x14ac:dyDescent="0.2">
      <c r="A20" s="744">
        <v>14</v>
      </c>
      <c r="B20" s="744" t="s">
        <v>20</v>
      </c>
      <c r="C20" s="740">
        <v>9003916</v>
      </c>
      <c r="D20" s="741">
        <v>3071.616</v>
      </c>
      <c r="E20" s="741">
        <v>1770</v>
      </c>
      <c r="F20" s="743">
        <v>0.57624390548818605</v>
      </c>
      <c r="G20" s="742">
        <v>5188451.720527566</v>
      </c>
      <c r="H20" s="740">
        <v>2931.3286556652915</v>
      </c>
      <c r="I20" s="741">
        <v>312.18</v>
      </c>
      <c r="J20" s="743">
        <v>0.10163379797474685</v>
      </c>
      <c r="K20" s="742">
        <v>915102.17972559074</v>
      </c>
      <c r="L20" s="741">
        <v>1419</v>
      </c>
      <c r="M20" s="740">
        <v>644.89230424636412</v>
      </c>
      <c r="N20" s="741">
        <v>51.78</v>
      </c>
      <c r="O20" s="743">
        <v>1.6857575946993376E-2</v>
      </c>
      <c r="P20" s="742">
        <v>151784.19779034882</v>
      </c>
      <c r="Q20" s="741">
        <v>863</v>
      </c>
      <c r="R20" s="740">
        <v>175.87971933991753</v>
      </c>
      <c r="S20" s="741">
        <v>594</v>
      </c>
      <c r="T20" s="743">
        <v>0.19338354794349294</v>
      </c>
      <c r="U20" s="742">
        <v>1741209.2214651832</v>
      </c>
      <c r="V20" s="741">
        <v>396</v>
      </c>
      <c r="W20" s="740">
        <v>4396.9929834979375</v>
      </c>
      <c r="X20" s="741">
        <v>73.2</v>
      </c>
      <c r="Y20" s="743">
        <v>2.3831103887986E-2</v>
      </c>
      <c r="Z20" s="742">
        <v>214573.25759469936</v>
      </c>
      <c r="AA20" s="741">
        <v>122</v>
      </c>
      <c r="AB20" s="740">
        <v>1758.7971933991751</v>
      </c>
      <c r="AC20" s="741">
        <v>270.45599999999996</v>
      </c>
      <c r="AD20" s="743">
        <v>8.8050068758594807E-2</v>
      </c>
      <c r="AE20" s="742">
        <v>792795.42289661197</v>
      </c>
      <c r="AF20" s="741">
        <v>1770</v>
      </c>
      <c r="AG20" s="740">
        <v>447.90701858565649</v>
      </c>
      <c r="AH20" s="746"/>
      <c r="AI20" s="739">
        <v>9003916</v>
      </c>
      <c r="AJ20" s="731">
        <v>0</v>
      </c>
      <c r="AK20" s="739">
        <v>9003916</v>
      </c>
      <c r="AL20" s="731">
        <v>0</v>
      </c>
    </row>
    <row r="21" spans="1:38" s="747" customFormat="1" ht="16.149999999999999" customHeight="1" x14ac:dyDescent="0.2">
      <c r="A21" s="738">
        <v>15</v>
      </c>
      <c r="B21" s="738" t="s">
        <v>21</v>
      </c>
      <c r="C21" s="733">
        <v>17285730</v>
      </c>
      <c r="D21" s="737">
        <v>5424.7403100000001</v>
      </c>
      <c r="E21" s="734">
        <v>3619</v>
      </c>
      <c r="F21" s="736">
        <v>0.66712870906072919</v>
      </c>
      <c r="G21" s="735">
        <v>11531806.740072317</v>
      </c>
      <c r="H21" s="733">
        <v>3186.4622105753847</v>
      </c>
      <c r="I21" s="737">
        <v>641.52</v>
      </c>
      <c r="J21" s="736">
        <v>0.11825819547848548</v>
      </c>
      <c r="K21" s="735">
        <v>2044179.237328321</v>
      </c>
      <c r="L21" s="737">
        <v>2916</v>
      </c>
      <c r="M21" s="733">
        <v>701.0216863265847</v>
      </c>
      <c r="N21" s="737">
        <v>109.28999999999999</v>
      </c>
      <c r="O21" s="736">
        <v>2.0146586519272477E-2</v>
      </c>
      <c r="P21" s="735">
        <v>348248.45499378385</v>
      </c>
      <c r="Q21" s="737">
        <v>1821.5</v>
      </c>
      <c r="R21" s="733">
        <v>191.18773263452312</v>
      </c>
      <c r="S21" s="737">
        <v>612</v>
      </c>
      <c r="T21" s="736">
        <v>0.11281646033301085</v>
      </c>
      <c r="U21" s="735">
        <v>1950114.8728721356</v>
      </c>
      <c r="V21" s="737">
        <v>408</v>
      </c>
      <c r="W21" s="733">
        <v>4779.6933158630773</v>
      </c>
      <c r="X21" s="737">
        <v>68.399999999999991</v>
      </c>
      <c r="Y21" s="736">
        <v>1.2608898507807094E-2</v>
      </c>
      <c r="Z21" s="735">
        <v>217954.01520335631</v>
      </c>
      <c r="AA21" s="737">
        <v>114</v>
      </c>
      <c r="AB21" s="733">
        <v>1911.8773263452308</v>
      </c>
      <c r="AC21" s="737">
        <v>374.53030999999999</v>
      </c>
      <c r="AD21" s="736">
        <v>6.9041150100694865E-2</v>
      </c>
      <c r="AE21" s="735">
        <v>1193426.6795300841</v>
      </c>
      <c r="AF21" s="734">
        <v>3619</v>
      </c>
      <c r="AG21" s="733">
        <v>329.76697417244657</v>
      </c>
      <c r="AH21" s="746"/>
      <c r="AI21" s="732">
        <v>17285730</v>
      </c>
      <c r="AJ21" s="732">
        <v>0</v>
      </c>
      <c r="AK21" s="732">
        <v>17285730</v>
      </c>
      <c r="AL21" s="732">
        <v>0</v>
      </c>
    </row>
    <row r="22" spans="1:38" s="745" customFormat="1" ht="16.149999999999999" customHeight="1" x14ac:dyDescent="0.2">
      <c r="A22" s="744">
        <v>16</v>
      </c>
      <c r="B22" s="744" t="s">
        <v>22</v>
      </c>
      <c r="C22" s="740">
        <v>10452797</v>
      </c>
      <c r="D22" s="741">
        <v>6924.2206400000005</v>
      </c>
      <c r="E22" s="741">
        <v>4926</v>
      </c>
      <c r="F22" s="743">
        <v>0.71141580491288325</v>
      </c>
      <c r="G22" s="742">
        <v>7436284.9913459709</v>
      </c>
      <c r="H22" s="740">
        <v>1509.5990644226495</v>
      </c>
      <c r="I22" s="741">
        <v>637.34</v>
      </c>
      <c r="J22" s="743">
        <v>9.2045016058298221E-2</v>
      </c>
      <c r="K22" s="742">
        <v>962127.86771913152</v>
      </c>
      <c r="L22" s="741">
        <v>2897</v>
      </c>
      <c r="M22" s="740">
        <v>332.11179417298291</v>
      </c>
      <c r="N22" s="741">
        <v>127.86</v>
      </c>
      <c r="O22" s="743">
        <v>1.8465616081234523E-2</v>
      </c>
      <c r="P22" s="742">
        <v>193017.33637707998</v>
      </c>
      <c r="Q22" s="741">
        <v>2131</v>
      </c>
      <c r="R22" s="740">
        <v>90.57594386535898</v>
      </c>
      <c r="S22" s="741">
        <v>730.5</v>
      </c>
      <c r="T22" s="743">
        <v>0.10549923781747081</v>
      </c>
      <c r="U22" s="742">
        <v>1102762.1165607455</v>
      </c>
      <c r="V22" s="741">
        <v>487</v>
      </c>
      <c r="W22" s="740">
        <v>2264.3985966339742</v>
      </c>
      <c r="X22" s="741">
        <v>164.4</v>
      </c>
      <c r="Y22" s="743">
        <v>2.3742744280892816E-2</v>
      </c>
      <c r="Z22" s="742">
        <v>248178.08619108357</v>
      </c>
      <c r="AA22" s="741">
        <v>274</v>
      </c>
      <c r="AB22" s="740">
        <v>905.75943865358965</v>
      </c>
      <c r="AC22" s="741">
        <v>338.12064000000004</v>
      </c>
      <c r="AD22" s="743">
        <v>4.8831580849220312E-2</v>
      </c>
      <c r="AE22" s="742">
        <v>510426.60180598754</v>
      </c>
      <c r="AF22" s="741">
        <v>4926</v>
      </c>
      <c r="AG22" s="740">
        <v>103.61887978197068</v>
      </c>
      <c r="AH22" s="746"/>
      <c r="AI22" s="739">
        <v>10452797</v>
      </c>
      <c r="AJ22" s="731">
        <v>0</v>
      </c>
      <c r="AK22" s="739">
        <v>10452797</v>
      </c>
      <c r="AL22" s="731">
        <v>0</v>
      </c>
    </row>
    <row r="23" spans="1:38" s="745" customFormat="1" ht="16.149999999999999" customHeight="1" x14ac:dyDescent="0.2">
      <c r="A23" s="744">
        <v>17</v>
      </c>
      <c r="B23" s="744" t="s">
        <v>23</v>
      </c>
      <c r="C23" s="740">
        <v>112503493</v>
      </c>
      <c r="D23" s="741">
        <v>61113.369999999995</v>
      </c>
      <c r="E23" s="741">
        <v>44168</v>
      </c>
      <c r="F23" s="743">
        <v>0.72272237646197557</v>
      </c>
      <c r="G23" s="742">
        <v>81308791.821233228</v>
      </c>
      <c r="H23" s="740">
        <v>1840.8982027991583</v>
      </c>
      <c r="I23" s="741">
        <v>7490.12</v>
      </c>
      <c r="J23" s="743">
        <v>0.12256106969718739</v>
      </c>
      <c r="K23" s="742">
        <v>13788548.446750034</v>
      </c>
      <c r="L23" s="741">
        <v>34046</v>
      </c>
      <c r="M23" s="740">
        <v>404.99760461581491</v>
      </c>
      <c r="N23" s="741">
        <v>1175.25</v>
      </c>
      <c r="O23" s="743">
        <v>1.9230652801506449E-2</v>
      </c>
      <c r="P23" s="742">
        <v>2163515.6128397114</v>
      </c>
      <c r="Q23" s="741">
        <v>19587.5</v>
      </c>
      <c r="R23" s="740">
        <v>110.45389216794953</v>
      </c>
      <c r="S23" s="741">
        <v>7317</v>
      </c>
      <c r="T23" s="743">
        <v>0.11972830167932157</v>
      </c>
      <c r="U23" s="742">
        <v>13469852.149881443</v>
      </c>
      <c r="V23" s="741">
        <v>4878</v>
      </c>
      <c r="W23" s="740">
        <v>2761.3473041987377</v>
      </c>
      <c r="X23" s="741">
        <v>963</v>
      </c>
      <c r="Y23" s="743">
        <v>1.5757599360009113E-2</v>
      </c>
      <c r="Z23" s="742">
        <v>1772784.9692955897</v>
      </c>
      <c r="AA23" s="741">
        <v>1605</v>
      </c>
      <c r="AB23" s="740">
        <v>1104.5389216794952</v>
      </c>
      <c r="AC23" s="741">
        <v>0</v>
      </c>
      <c r="AD23" s="743">
        <v>0</v>
      </c>
      <c r="AE23" s="742">
        <v>0</v>
      </c>
      <c r="AF23" s="741">
        <v>44168</v>
      </c>
      <c r="AG23" s="740">
        <v>0</v>
      </c>
      <c r="AH23" s="746"/>
      <c r="AI23" s="739">
        <v>112503493</v>
      </c>
      <c r="AJ23" s="731">
        <v>0</v>
      </c>
      <c r="AK23" s="739">
        <v>112503493</v>
      </c>
      <c r="AL23" s="731">
        <v>0</v>
      </c>
    </row>
    <row r="24" spans="1:38" s="745" customFormat="1" ht="16.149999999999999" customHeight="1" x14ac:dyDescent="0.2">
      <c r="A24" s="744">
        <v>18</v>
      </c>
      <c r="B24" s="744" t="s">
        <v>24</v>
      </c>
      <c r="C24" s="740">
        <v>4810763</v>
      </c>
      <c r="D24" s="741">
        <v>1535.1305499999999</v>
      </c>
      <c r="E24" s="741">
        <v>965</v>
      </c>
      <c r="F24" s="743">
        <v>0.62861103246235317</v>
      </c>
      <c r="G24" s="742">
        <v>3024098.6963616875</v>
      </c>
      <c r="H24" s="740">
        <v>3133.7810324991578</v>
      </c>
      <c r="I24" s="741">
        <v>200.42</v>
      </c>
      <c r="J24" s="743">
        <v>0.13055567163326923</v>
      </c>
      <c r="K24" s="742">
        <v>628072.39453348122</v>
      </c>
      <c r="L24" s="741">
        <v>911</v>
      </c>
      <c r="M24" s="740">
        <v>689.43182714981469</v>
      </c>
      <c r="N24" s="741">
        <v>24.54</v>
      </c>
      <c r="O24" s="743">
        <v>1.5985611126037459E-2</v>
      </c>
      <c r="P24" s="742">
        <v>76902.986537529345</v>
      </c>
      <c r="Q24" s="741">
        <v>409</v>
      </c>
      <c r="R24" s="740">
        <v>188.02686194994951</v>
      </c>
      <c r="S24" s="741">
        <v>177</v>
      </c>
      <c r="T24" s="743">
        <v>0.11529964015112593</v>
      </c>
      <c r="U24" s="742">
        <v>554679.24275235098</v>
      </c>
      <c r="V24" s="741">
        <v>118</v>
      </c>
      <c r="W24" s="740">
        <v>4700.6715487487372</v>
      </c>
      <c r="X24" s="741">
        <v>0</v>
      </c>
      <c r="Y24" s="743">
        <v>0</v>
      </c>
      <c r="Z24" s="742">
        <v>0</v>
      </c>
      <c r="AA24" s="741">
        <v>0</v>
      </c>
      <c r="AB24" s="740">
        <v>0</v>
      </c>
      <c r="AC24" s="741">
        <v>168.17055000000002</v>
      </c>
      <c r="AD24" s="743">
        <v>0.10954804462721431</v>
      </c>
      <c r="AE24" s="742">
        <v>527009.67981495138</v>
      </c>
      <c r="AF24" s="741">
        <v>965</v>
      </c>
      <c r="AG24" s="740">
        <v>546.12402053362837</v>
      </c>
      <c r="AH24" s="746"/>
      <c r="AI24" s="739">
        <v>4810763</v>
      </c>
      <c r="AJ24" s="731">
        <v>0</v>
      </c>
      <c r="AK24" s="739">
        <v>4810763</v>
      </c>
      <c r="AL24" s="731">
        <v>0</v>
      </c>
    </row>
    <row r="25" spans="1:38" s="745" customFormat="1" ht="16.149999999999999" customHeight="1" x14ac:dyDescent="0.2">
      <c r="A25" s="744">
        <v>19</v>
      </c>
      <c r="B25" s="744" t="s">
        <v>25</v>
      </c>
      <c r="C25" s="740">
        <v>8063389</v>
      </c>
      <c r="D25" s="741">
        <v>2933.66831</v>
      </c>
      <c r="E25" s="741">
        <v>1901</v>
      </c>
      <c r="F25" s="743">
        <v>0.64799418309154388</v>
      </c>
      <c r="G25" s="742">
        <v>5225029.1680043405</v>
      </c>
      <c r="H25" s="740">
        <v>2748.5687364567807</v>
      </c>
      <c r="I25" s="741">
        <v>337.92</v>
      </c>
      <c r="J25" s="743">
        <v>0.11518684605486297</v>
      </c>
      <c r="K25" s="742">
        <v>928796.34742347547</v>
      </c>
      <c r="L25" s="741">
        <v>1536</v>
      </c>
      <c r="M25" s="740">
        <v>604.6851220204918</v>
      </c>
      <c r="N25" s="741">
        <v>35.309999999999995</v>
      </c>
      <c r="O25" s="743">
        <v>1.2036125515498375E-2</v>
      </c>
      <c r="P25" s="742">
        <v>97051.962084288927</v>
      </c>
      <c r="Q25" s="741">
        <v>588.5</v>
      </c>
      <c r="R25" s="740">
        <v>164.91412418740686</v>
      </c>
      <c r="S25" s="741">
        <v>360</v>
      </c>
      <c r="T25" s="743">
        <v>0.12271325929140231</v>
      </c>
      <c r="U25" s="742">
        <v>989484.74512444122</v>
      </c>
      <c r="V25" s="741">
        <v>240</v>
      </c>
      <c r="W25" s="740">
        <v>4122.8531046851722</v>
      </c>
      <c r="X25" s="741">
        <v>15.6</v>
      </c>
      <c r="Y25" s="743">
        <v>5.3175745692941E-3</v>
      </c>
      <c r="Z25" s="742">
        <v>42877.672288725786</v>
      </c>
      <c r="AA25" s="741">
        <v>26</v>
      </c>
      <c r="AB25" s="740">
        <v>1649.1412418740688</v>
      </c>
      <c r="AC25" s="741">
        <v>283.83830999999998</v>
      </c>
      <c r="AD25" s="743">
        <v>9.6752011477398397E-2</v>
      </c>
      <c r="AE25" s="742">
        <v>780149.10507472802</v>
      </c>
      <c r="AF25" s="741">
        <v>1901</v>
      </c>
      <c r="AG25" s="740">
        <v>410.38879804036191</v>
      </c>
      <c r="AH25" s="746"/>
      <c r="AI25" s="739">
        <v>8063389</v>
      </c>
      <c r="AJ25" s="731">
        <v>0</v>
      </c>
      <c r="AK25" s="739">
        <v>8063389</v>
      </c>
      <c r="AL25" s="731">
        <v>0</v>
      </c>
    </row>
    <row r="26" spans="1:38" s="747" customFormat="1" ht="16.149999999999999" customHeight="1" x14ac:dyDescent="0.2">
      <c r="A26" s="738">
        <v>20</v>
      </c>
      <c r="B26" s="738" t="s">
        <v>26</v>
      </c>
      <c r="C26" s="733">
        <v>26299909</v>
      </c>
      <c r="D26" s="737">
        <v>8330.4429700000001</v>
      </c>
      <c r="E26" s="734">
        <v>5723</v>
      </c>
      <c r="F26" s="736">
        <v>0.68699828095696092</v>
      </c>
      <c r="G26" s="735">
        <v>18067992.272324506</v>
      </c>
      <c r="H26" s="733">
        <v>3157.084094412809</v>
      </c>
      <c r="I26" s="737">
        <v>895.84</v>
      </c>
      <c r="J26" s="736">
        <v>0.10753809890136011</v>
      </c>
      <c r="K26" s="735">
        <v>2828242.2151387711</v>
      </c>
      <c r="L26" s="737">
        <v>4072</v>
      </c>
      <c r="M26" s="733">
        <v>694.558500770818</v>
      </c>
      <c r="N26" s="737">
        <v>164.79</v>
      </c>
      <c r="O26" s="736">
        <v>1.9781661142564667E-2</v>
      </c>
      <c r="P26" s="735">
        <v>520255.88791828678</v>
      </c>
      <c r="Q26" s="737">
        <v>2746.5</v>
      </c>
      <c r="R26" s="733">
        <v>189.42504566476853</v>
      </c>
      <c r="S26" s="737">
        <v>1206</v>
      </c>
      <c r="T26" s="736">
        <v>0.14477021262171849</v>
      </c>
      <c r="U26" s="735">
        <v>3807443.4178618477</v>
      </c>
      <c r="V26" s="737">
        <v>804</v>
      </c>
      <c r="W26" s="733">
        <v>4735.6261416192137</v>
      </c>
      <c r="X26" s="737">
        <v>69.599999999999994</v>
      </c>
      <c r="Y26" s="736">
        <v>8.3548978428454445E-3</v>
      </c>
      <c r="Z26" s="735">
        <v>219733.05297113149</v>
      </c>
      <c r="AA26" s="737">
        <v>116</v>
      </c>
      <c r="AB26" s="733">
        <v>1894.2504566476853</v>
      </c>
      <c r="AC26" s="737">
        <v>271.21296999999998</v>
      </c>
      <c r="AD26" s="736">
        <v>3.2556848534550376E-2</v>
      </c>
      <c r="AE26" s="735">
        <v>856242.15378545818</v>
      </c>
      <c r="AF26" s="734">
        <v>5723</v>
      </c>
      <c r="AG26" s="733">
        <v>149.614215234223</v>
      </c>
      <c r="AH26" s="746"/>
      <c r="AI26" s="732">
        <v>26299909</v>
      </c>
      <c r="AJ26" s="732">
        <v>0</v>
      </c>
      <c r="AK26" s="732">
        <v>26299909.000000004</v>
      </c>
      <c r="AL26" s="732">
        <v>0</v>
      </c>
    </row>
    <row r="27" spans="1:38" s="745" customFormat="1" ht="16.149999999999999" customHeight="1" x14ac:dyDescent="0.2">
      <c r="A27" s="744">
        <v>21</v>
      </c>
      <c r="B27" s="744" t="s">
        <v>27</v>
      </c>
      <c r="C27" s="740">
        <v>15178675</v>
      </c>
      <c r="D27" s="741">
        <v>4736.2254499999999</v>
      </c>
      <c r="E27" s="741">
        <v>2987</v>
      </c>
      <c r="F27" s="743">
        <v>0.63067099139041194</v>
      </c>
      <c r="G27" s="742">
        <v>9572750.0102428608</v>
      </c>
      <c r="H27" s="740">
        <v>3204.8041547515436</v>
      </c>
      <c r="I27" s="741">
        <v>538.34</v>
      </c>
      <c r="J27" s="743">
        <v>0.11366435269672394</v>
      </c>
      <c r="K27" s="742">
        <v>1725274.2686689463</v>
      </c>
      <c r="L27" s="741">
        <v>2447</v>
      </c>
      <c r="M27" s="740">
        <v>705.05691404533979</v>
      </c>
      <c r="N27" s="741">
        <v>68.7</v>
      </c>
      <c r="O27" s="743">
        <v>1.4505221663381756E-2</v>
      </c>
      <c r="P27" s="742">
        <v>220170.04543143109</v>
      </c>
      <c r="Q27" s="741">
        <v>1145</v>
      </c>
      <c r="R27" s="740">
        <v>192.28824928509266</v>
      </c>
      <c r="S27" s="741">
        <v>733.5</v>
      </c>
      <c r="T27" s="743">
        <v>0.15487016142780957</v>
      </c>
      <c r="U27" s="742">
        <v>2350723.8475102573</v>
      </c>
      <c r="V27" s="741">
        <v>489</v>
      </c>
      <c r="W27" s="740">
        <v>4807.2062321273152</v>
      </c>
      <c r="X27" s="741">
        <v>49.199999999999996</v>
      </c>
      <c r="Y27" s="743">
        <v>1.0388019007836714E-2</v>
      </c>
      <c r="Z27" s="742">
        <v>157676.36441377594</v>
      </c>
      <c r="AA27" s="741">
        <v>82</v>
      </c>
      <c r="AB27" s="740">
        <v>1922.8824928509262</v>
      </c>
      <c r="AC27" s="741">
        <v>359.48545000000001</v>
      </c>
      <c r="AD27" s="743">
        <v>7.5901253813836084E-2</v>
      </c>
      <c r="AE27" s="742">
        <v>1152080.4637327285</v>
      </c>
      <c r="AF27" s="741">
        <v>2987</v>
      </c>
      <c r="AG27" s="740">
        <v>385.69818002434835</v>
      </c>
      <c r="AH27" s="746"/>
      <c r="AI27" s="739">
        <v>15178675</v>
      </c>
      <c r="AJ27" s="731">
        <v>0</v>
      </c>
      <c r="AK27" s="739">
        <v>15178675</v>
      </c>
      <c r="AL27" s="731">
        <v>0</v>
      </c>
    </row>
    <row r="28" spans="1:38" s="745" customFormat="1" ht="16.149999999999999" customHeight="1" x14ac:dyDescent="0.2">
      <c r="A28" s="744">
        <v>22</v>
      </c>
      <c r="B28" s="744" t="s">
        <v>28</v>
      </c>
      <c r="C28" s="740">
        <v>16550386</v>
      </c>
      <c r="D28" s="741">
        <v>4702.4421499999999</v>
      </c>
      <c r="E28" s="741">
        <v>2923</v>
      </c>
      <c r="F28" s="743">
        <v>0.62159191049272133</v>
      </c>
      <c r="G28" s="742">
        <v>10287586.053131988</v>
      </c>
      <c r="H28" s="740">
        <v>3519.5299531755004</v>
      </c>
      <c r="I28" s="741">
        <v>470.58</v>
      </c>
      <c r="J28" s="743">
        <v>0.10007140651374095</v>
      </c>
      <c r="K28" s="742">
        <v>1656220.4053653271</v>
      </c>
      <c r="L28" s="741">
        <v>2139</v>
      </c>
      <c r="M28" s="740">
        <v>774.29658969861021</v>
      </c>
      <c r="N28" s="741">
        <v>101.00999999999999</v>
      </c>
      <c r="O28" s="743">
        <v>2.1480328046140876E-2</v>
      </c>
      <c r="P28" s="742">
        <v>355507.72057025728</v>
      </c>
      <c r="Q28" s="741">
        <v>1683.5</v>
      </c>
      <c r="R28" s="740">
        <v>211.17179719053001</v>
      </c>
      <c r="S28" s="741">
        <v>841.5</v>
      </c>
      <c r="T28" s="743">
        <v>0.17894956985276259</v>
      </c>
      <c r="U28" s="742">
        <v>2961684.4555971841</v>
      </c>
      <c r="V28" s="741">
        <v>561</v>
      </c>
      <c r="W28" s="740">
        <v>5279.2949297632513</v>
      </c>
      <c r="X28" s="741">
        <v>9.6</v>
      </c>
      <c r="Y28" s="743">
        <v>2.041492418997648E-3</v>
      </c>
      <c r="Z28" s="742">
        <v>33787.48755048481</v>
      </c>
      <c r="AA28" s="741">
        <v>16</v>
      </c>
      <c r="AB28" s="740">
        <v>2111.7179719053006</v>
      </c>
      <c r="AC28" s="741">
        <v>356.75215000000003</v>
      </c>
      <c r="AD28" s="743">
        <v>7.5865292675636645E-2</v>
      </c>
      <c r="AE28" s="742">
        <v>1255599.8777847593</v>
      </c>
      <c r="AF28" s="741">
        <v>2923</v>
      </c>
      <c r="AG28" s="740">
        <v>429.55863078506991</v>
      </c>
      <c r="AH28" s="746"/>
      <c r="AI28" s="739">
        <v>16550386</v>
      </c>
      <c r="AJ28" s="731">
        <v>0</v>
      </c>
      <c r="AK28" s="739">
        <v>16550386</v>
      </c>
      <c r="AL28" s="731">
        <v>0</v>
      </c>
    </row>
    <row r="29" spans="1:38" s="745" customFormat="1" ht="16.149999999999999" customHeight="1" x14ac:dyDescent="0.2">
      <c r="A29" s="744">
        <v>23</v>
      </c>
      <c r="B29" s="744" t="s">
        <v>29</v>
      </c>
      <c r="C29" s="740">
        <v>53272401</v>
      </c>
      <c r="D29" s="741">
        <v>18201.23</v>
      </c>
      <c r="E29" s="741">
        <v>12707</v>
      </c>
      <c r="F29" s="743">
        <v>0.69813963122272504</v>
      </c>
      <c r="G29" s="742">
        <v>37191574.388489127</v>
      </c>
      <c r="H29" s="740">
        <v>2926.8571959147812</v>
      </c>
      <c r="I29" s="741">
        <v>2192.52</v>
      </c>
      <c r="J29" s="743">
        <v>0.12045999089072552</v>
      </c>
      <c r="K29" s="742">
        <v>6417192.9391870769</v>
      </c>
      <c r="L29" s="741">
        <v>9966</v>
      </c>
      <c r="M29" s="740">
        <v>643.90858310125191</v>
      </c>
      <c r="N29" s="741">
        <v>454.10999999999996</v>
      </c>
      <c r="O29" s="743">
        <v>2.4949412759467354E-2</v>
      </c>
      <c r="P29" s="742">
        <v>1329115.1212368615</v>
      </c>
      <c r="Q29" s="741">
        <v>7568.5</v>
      </c>
      <c r="R29" s="740">
        <v>175.61143175488689</v>
      </c>
      <c r="S29" s="741">
        <v>2601</v>
      </c>
      <c r="T29" s="743">
        <v>0.14290243022037522</v>
      </c>
      <c r="U29" s="742">
        <v>7612755.5665743472</v>
      </c>
      <c r="V29" s="741">
        <v>1734</v>
      </c>
      <c r="W29" s="740">
        <v>4390.2857938721727</v>
      </c>
      <c r="X29" s="741">
        <v>246.6</v>
      </c>
      <c r="Y29" s="743">
        <v>1.3548534906706855E-2</v>
      </c>
      <c r="Z29" s="742">
        <v>721762.9845125851</v>
      </c>
      <c r="AA29" s="741">
        <v>411</v>
      </c>
      <c r="AB29" s="740">
        <v>1756.1143175488689</v>
      </c>
      <c r="AC29" s="741">
        <v>0</v>
      </c>
      <c r="AD29" s="743">
        <v>0</v>
      </c>
      <c r="AE29" s="742">
        <v>0</v>
      </c>
      <c r="AF29" s="741">
        <v>12707</v>
      </c>
      <c r="AG29" s="740">
        <v>0</v>
      </c>
      <c r="AH29" s="746"/>
      <c r="AI29" s="739">
        <v>53272401</v>
      </c>
      <c r="AJ29" s="731">
        <v>0</v>
      </c>
      <c r="AK29" s="739">
        <v>53272401</v>
      </c>
      <c r="AL29" s="731">
        <v>0</v>
      </c>
    </row>
    <row r="30" spans="1:38" s="745" customFormat="1" ht="16.149999999999999" customHeight="1" x14ac:dyDescent="0.2">
      <c r="A30" s="744">
        <v>24</v>
      </c>
      <c r="B30" s="744" t="s">
        <v>30</v>
      </c>
      <c r="C30" s="740">
        <v>7312987</v>
      </c>
      <c r="D30" s="741">
        <v>6826.2630499999996</v>
      </c>
      <c r="E30" s="741">
        <v>4715</v>
      </c>
      <c r="F30" s="743">
        <v>0.69071466561781558</v>
      </c>
      <c r="G30" s="742">
        <v>5051187.3703724323</v>
      </c>
      <c r="H30" s="740">
        <v>1071.3016692200281</v>
      </c>
      <c r="I30" s="741">
        <v>771.98</v>
      </c>
      <c r="J30" s="743">
        <v>0.11308969407500347</v>
      </c>
      <c r="K30" s="742">
        <v>827023.46260447742</v>
      </c>
      <c r="L30" s="741">
        <v>3509</v>
      </c>
      <c r="M30" s="740">
        <v>235.68636722840623</v>
      </c>
      <c r="N30" s="741">
        <v>117.6</v>
      </c>
      <c r="O30" s="743">
        <v>1.7227581055494191E-2</v>
      </c>
      <c r="P30" s="742">
        <v>125985.07630027529</v>
      </c>
      <c r="Q30" s="741">
        <v>1960</v>
      </c>
      <c r="R30" s="740">
        <v>64.278100153201677</v>
      </c>
      <c r="S30" s="741">
        <v>736.5</v>
      </c>
      <c r="T30" s="743">
        <v>0.10789212115111797</v>
      </c>
      <c r="U30" s="742">
        <v>789013.67938055075</v>
      </c>
      <c r="V30" s="741">
        <v>491</v>
      </c>
      <c r="W30" s="740">
        <v>1606.9525038300424</v>
      </c>
      <c r="X30" s="741">
        <v>135</v>
      </c>
      <c r="Y30" s="743">
        <v>1.9776559885133639E-2</v>
      </c>
      <c r="Z30" s="742">
        <v>144625.72534470379</v>
      </c>
      <c r="AA30" s="741">
        <v>225</v>
      </c>
      <c r="AB30" s="740">
        <v>642.78100153201683</v>
      </c>
      <c r="AC30" s="741">
        <v>350.18305000000004</v>
      </c>
      <c r="AD30" s="743">
        <v>5.1299378215435169E-2</v>
      </c>
      <c r="AE30" s="742">
        <v>375151.68599756062</v>
      </c>
      <c r="AF30" s="741">
        <v>4715</v>
      </c>
      <c r="AG30" s="740">
        <v>79.565574972971504</v>
      </c>
      <c r="AH30" s="746"/>
      <c r="AI30" s="739">
        <v>7312987</v>
      </c>
      <c r="AJ30" s="731">
        <v>0</v>
      </c>
      <c r="AK30" s="739">
        <v>7312987</v>
      </c>
      <c r="AL30" s="731">
        <v>0</v>
      </c>
    </row>
    <row r="31" spans="1:38" s="747" customFormat="1" ht="16.149999999999999" customHeight="1" x14ac:dyDescent="0.2">
      <c r="A31" s="738">
        <v>25</v>
      </c>
      <c r="B31" s="738" t="s">
        <v>31</v>
      </c>
      <c r="C31" s="733">
        <v>8341781</v>
      </c>
      <c r="D31" s="737">
        <v>3353.0561600000001</v>
      </c>
      <c r="E31" s="734">
        <v>2238</v>
      </c>
      <c r="F31" s="736">
        <v>0.66745079509792637</v>
      </c>
      <c r="G31" s="735">
        <v>5567728.3609827757</v>
      </c>
      <c r="H31" s="733">
        <v>2487.8142810468166</v>
      </c>
      <c r="I31" s="737">
        <v>366.74</v>
      </c>
      <c r="J31" s="736">
        <v>0.10937484566318746</v>
      </c>
      <c r="K31" s="735">
        <v>912381.00943110953</v>
      </c>
      <c r="L31" s="737">
        <v>1667</v>
      </c>
      <c r="M31" s="733">
        <v>547.31914183029971</v>
      </c>
      <c r="N31" s="737">
        <v>75.48</v>
      </c>
      <c r="O31" s="736">
        <v>2.2510806976761166E-2</v>
      </c>
      <c r="P31" s="735">
        <v>187780.22193341373</v>
      </c>
      <c r="Q31" s="737">
        <v>1258</v>
      </c>
      <c r="R31" s="733">
        <v>149.268856862809</v>
      </c>
      <c r="S31" s="737">
        <v>306</v>
      </c>
      <c r="T31" s="736">
        <v>9.1260028284166878E-2</v>
      </c>
      <c r="U31" s="735">
        <v>761271.17000032589</v>
      </c>
      <c r="V31" s="737">
        <v>204</v>
      </c>
      <c r="W31" s="733">
        <v>3731.7214215702247</v>
      </c>
      <c r="X31" s="737">
        <v>52.8</v>
      </c>
      <c r="Y31" s="736">
        <v>1.5746828409817028E-2</v>
      </c>
      <c r="Z31" s="735">
        <v>131356.59403927191</v>
      </c>
      <c r="AA31" s="737">
        <v>88</v>
      </c>
      <c r="AB31" s="733">
        <v>1492.6885686280898</v>
      </c>
      <c r="AC31" s="737">
        <v>314.03616</v>
      </c>
      <c r="AD31" s="736">
        <v>9.3656695568141032E-2</v>
      </c>
      <c r="AE31" s="735">
        <v>781263.64361310308</v>
      </c>
      <c r="AF31" s="734">
        <v>2238</v>
      </c>
      <c r="AG31" s="733">
        <v>349.09009991648929</v>
      </c>
      <c r="AH31" s="746"/>
      <c r="AI31" s="732">
        <v>8341781</v>
      </c>
      <c r="AJ31" s="732">
        <v>0</v>
      </c>
      <c r="AK31" s="732">
        <v>8341780.9999999991</v>
      </c>
      <c r="AL31" s="732">
        <v>0</v>
      </c>
    </row>
    <row r="32" spans="1:38" s="745" customFormat="1" ht="16.149999999999999" customHeight="1" x14ac:dyDescent="0.2">
      <c r="A32" s="744">
        <v>26</v>
      </c>
      <c r="B32" s="744" t="s">
        <v>32</v>
      </c>
      <c r="C32" s="740">
        <v>148218508</v>
      </c>
      <c r="D32" s="741">
        <v>69553.33</v>
      </c>
      <c r="E32" s="741">
        <v>48845</v>
      </c>
      <c r="F32" s="743">
        <v>0.70226687924215847</v>
      </c>
      <c r="G32" s="742">
        <v>104088949.0590889</v>
      </c>
      <c r="H32" s="740">
        <v>2131.0052013325603</v>
      </c>
      <c r="I32" s="741">
        <v>8622.02</v>
      </c>
      <c r="J32" s="743">
        <v>0.12396272040461614</v>
      </c>
      <c r="K32" s="742">
        <v>18373569.46599336</v>
      </c>
      <c r="L32" s="741">
        <v>39191</v>
      </c>
      <c r="M32" s="740">
        <v>468.82114429316323</v>
      </c>
      <c r="N32" s="741">
        <v>888.51</v>
      </c>
      <c r="O32" s="743">
        <v>1.2774514174950357E-2</v>
      </c>
      <c r="P32" s="742">
        <v>1893419.4314359929</v>
      </c>
      <c r="Q32" s="741">
        <v>14808.5</v>
      </c>
      <c r="R32" s="740">
        <v>127.8603120799536</v>
      </c>
      <c r="S32" s="741">
        <v>9393</v>
      </c>
      <c r="T32" s="743">
        <v>0.1350474520774203</v>
      </c>
      <c r="U32" s="742">
        <v>20016531.856116738</v>
      </c>
      <c r="V32" s="741">
        <v>6262</v>
      </c>
      <c r="W32" s="740">
        <v>3196.5078019988405</v>
      </c>
      <c r="X32" s="741">
        <v>1804.8</v>
      </c>
      <c r="Y32" s="743">
        <v>2.5948434100854696E-2</v>
      </c>
      <c r="Z32" s="742">
        <v>3846038.1873650043</v>
      </c>
      <c r="AA32" s="741">
        <v>3008</v>
      </c>
      <c r="AB32" s="740">
        <v>1278.6031207995361</v>
      </c>
      <c r="AC32" s="741">
        <v>0</v>
      </c>
      <c r="AD32" s="743">
        <v>0</v>
      </c>
      <c r="AE32" s="742">
        <v>0</v>
      </c>
      <c r="AF32" s="741">
        <v>48845</v>
      </c>
      <c r="AG32" s="740">
        <v>0</v>
      </c>
      <c r="AH32" s="746"/>
      <c r="AI32" s="739">
        <v>148218508</v>
      </c>
      <c r="AJ32" s="731">
        <v>0</v>
      </c>
      <c r="AK32" s="739">
        <v>148218508</v>
      </c>
      <c r="AL32" s="731">
        <v>0</v>
      </c>
    </row>
    <row r="33" spans="1:38" s="745" customFormat="1" ht="16.149999999999999" customHeight="1" x14ac:dyDescent="0.2">
      <c r="A33" s="744">
        <v>27</v>
      </c>
      <c r="B33" s="744" t="s">
        <v>33</v>
      </c>
      <c r="C33" s="740">
        <v>25646851</v>
      </c>
      <c r="D33" s="741">
        <v>8208.1429599999992</v>
      </c>
      <c r="E33" s="741">
        <v>5667</v>
      </c>
      <c r="F33" s="743">
        <v>0.69041195159690549</v>
      </c>
      <c r="G33" s="742">
        <v>17706892.451225046</v>
      </c>
      <c r="H33" s="740">
        <v>3124.5619289262477</v>
      </c>
      <c r="I33" s="741">
        <v>787.6</v>
      </c>
      <c r="J33" s="743">
        <v>9.5953494455218419E-2</v>
      </c>
      <c r="K33" s="742">
        <v>2460904.9752223128</v>
      </c>
      <c r="L33" s="741">
        <v>3580</v>
      </c>
      <c r="M33" s="740">
        <v>687.4036243637745</v>
      </c>
      <c r="N33" s="741">
        <v>212.34</v>
      </c>
      <c r="O33" s="743">
        <v>2.586943246904657E-2</v>
      </c>
      <c r="P33" s="742">
        <v>663469.47998819954</v>
      </c>
      <c r="Q33" s="741">
        <v>3539</v>
      </c>
      <c r="R33" s="740">
        <v>187.4737157355749</v>
      </c>
      <c r="S33" s="741">
        <v>1164</v>
      </c>
      <c r="T33" s="743">
        <v>0.14181039556357825</v>
      </c>
      <c r="U33" s="742">
        <v>3636990.0852701524</v>
      </c>
      <c r="V33" s="741">
        <v>776</v>
      </c>
      <c r="W33" s="740">
        <v>4686.842893389372</v>
      </c>
      <c r="X33" s="741">
        <v>100.2</v>
      </c>
      <c r="Y33" s="743">
        <v>1.2207389721194624E-2</v>
      </c>
      <c r="Z33" s="742">
        <v>313081.10527841008</v>
      </c>
      <c r="AA33" s="741">
        <v>167</v>
      </c>
      <c r="AB33" s="740">
        <v>1874.7371573557489</v>
      </c>
      <c r="AC33" s="741">
        <v>277.00295999999997</v>
      </c>
      <c r="AD33" s="743">
        <v>3.3747336194056739E-2</v>
      </c>
      <c r="AE33" s="742">
        <v>865512.90301588026</v>
      </c>
      <c r="AF33" s="741">
        <v>5667</v>
      </c>
      <c r="AG33" s="740">
        <v>152.728587085915</v>
      </c>
      <c r="AH33" s="746"/>
      <c r="AI33" s="739">
        <v>25646851</v>
      </c>
      <c r="AJ33" s="731">
        <v>0</v>
      </c>
      <c r="AK33" s="739">
        <v>25646851</v>
      </c>
      <c r="AL33" s="731">
        <v>0</v>
      </c>
    </row>
    <row r="34" spans="1:38" s="745" customFormat="1" ht="16.149999999999999" customHeight="1" x14ac:dyDescent="0.2">
      <c r="A34" s="744">
        <v>28</v>
      </c>
      <c r="B34" s="744" t="s">
        <v>34</v>
      </c>
      <c r="C34" s="740">
        <v>90370535</v>
      </c>
      <c r="D34" s="741">
        <v>42604.6</v>
      </c>
      <c r="E34" s="741">
        <v>31959</v>
      </c>
      <c r="F34" s="743">
        <v>0.75013026762368384</v>
      </c>
      <c r="G34" s="742">
        <v>67789673.604845494</v>
      </c>
      <c r="H34" s="740">
        <v>2121.1450172047153</v>
      </c>
      <c r="I34" s="741">
        <v>4425.5200000000004</v>
      </c>
      <c r="J34" s="743">
        <v>0.10387422954328877</v>
      </c>
      <c r="K34" s="742">
        <v>9387169.6965398118</v>
      </c>
      <c r="L34" s="741">
        <v>20116</v>
      </c>
      <c r="M34" s="740">
        <v>466.65190378503735</v>
      </c>
      <c r="N34" s="741">
        <v>738.48</v>
      </c>
      <c r="O34" s="743">
        <v>1.7333339592438376E-2</v>
      </c>
      <c r="P34" s="742">
        <v>1566423.1723053381</v>
      </c>
      <c r="Q34" s="741">
        <v>12308</v>
      </c>
      <c r="R34" s="740">
        <v>127.26870103228291</v>
      </c>
      <c r="S34" s="741">
        <v>4626</v>
      </c>
      <c r="T34" s="743">
        <v>0.1085798247137633</v>
      </c>
      <c r="U34" s="742">
        <v>9812416.8495890107</v>
      </c>
      <c r="V34" s="741">
        <v>3084</v>
      </c>
      <c r="W34" s="740">
        <v>3181.7175258070724</v>
      </c>
      <c r="X34" s="741">
        <v>855.6</v>
      </c>
      <c r="Y34" s="743">
        <v>2.0082338526825744E-2</v>
      </c>
      <c r="Z34" s="742">
        <v>1814851.6767203545</v>
      </c>
      <c r="AA34" s="741">
        <v>1426</v>
      </c>
      <c r="AB34" s="740">
        <v>1272.6870103228293</v>
      </c>
      <c r="AC34" s="741">
        <v>0</v>
      </c>
      <c r="AD34" s="743">
        <v>0</v>
      </c>
      <c r="AE34" s="742">
        <v>0</v>
      </c>
      <c r="AF34" s="741">
        <v>31959</v>
      </c>
      <c r="AG34" s="740">
        <v>0</v>
      </c>
      <c r="AH34" s="746"/>
      <c r="AI34" s="739">
        <v>90370535</v>
      </c>
      <c r="AJ34" s="731">
        <v>0</v>
      </c>
      <c r="AK34" s="739">
        <v>90370535.000000015</v>
      </c>
      <c r="AL34" s="731">
        <v>0</v>
      </c>
    </row>
    <row r="35" spans="1:38" s="745" customFormat="1" ht="16.149999999999999" customHeight="1" x14ac:dyDescent="0.2">
      <c r="A35" s="744">
        <v>29</v>
      </c>
      <c r="B35" s="744" t="s">
        <v>35</v>
      </c>
      <c r="C35" s="740">
        <v>47120201</v>
      </c>
      <c r="D35" s="741">
        <v>18679.199999999997</v>
      </c>
      <c r="E35" s="741">
        <v>14042</v>
      </c>
      <c r="F35" s="743">
        <v>0.75174525675617809</v>
      </c>
      <c r="G35" s="742">
        <v>35422387.599147722</v>
      </c>
      <c r="H35" s="740">
        <v>2522.6027345924886</v>
      </c>
      <c r="I35" s="741">
        <v>2112.2199999999998</v>
      </c>
      <c r="J35" s="743">
        <v>0.11307871857467131</v>
      </c>
      <c r="K35" s="742">
        <v>5328291.9480609456</v>
      </c>
      <c r="L35" s="741">
        <v>9601</v>
      </c>
      <c r="M35" s="740">
        <v>554.9726016103474</v>
      </c>
      <c r="N35" s="741">
        <v>502.08</v>
      </c>
      <c r="O35" s="743">
        <v>2.6879095464473857E-2</v>
      </c>
      <c r="P35" s="742">
        <v>1266548.3809841964</v>
      </c>
      <c r="Q35" s="741">
        <v>8368</v>
      </c>
      <c r="R35" s="740">
        <v>151.35616407554929</v>
      </c>
      <c r="S35" s="741">
        <v>1873.5</v>
      </c>
      <c r="T35" s="743">
        <v>0.10029872799691637</v>
      </c>
      <c r="U35" s="742">
        <v>4726096.2232590271</v>
      </c>
      <c r="V35" s="741">
        <v>1249</v>
      </c>
      <c r="W35" s="740">
        <v>3783.9041018887328</v>
      </c>
      <c r="X35" s="741">
        <v>149.4</v>
      </c>
      <c r="Y35" s="743">
        <v>7.9982012077605049E-3</v>
      </c>
      <c r="Z35" s="742">
        <v>376876.84854811773</v>
      </c>
      <c r="AA35" s="741">
        <v>249</v>
      </c>
      <c r="AB35" s="740">
        <v>1513.5616407554928</v>
      </c>
      <c r="AC35" s="741">
        <v>0</v>
      </c>
      <c r="AD35" s="743">
        <v>0</v>
      </c>
      <c r="AE35" s="742">
        <v>0</v>
      </c>
      <c r="AF35" s="741">
        <v>14042</v>
      </c>
      <c r="AG35" s="740">
        <v>0</v>
      </c>
      <c r="AH35" s="746"/>
      <c r="AI35" s="739">
        <v>47120201.000000007</v>
      </c>
      <c r="AJ35" s="731">
        <v>0</v>
      </c>
      <c r="AK35" s="739">
        <v>47120201</v>
      </c>
      <c r="AL35" s="731">
        <v>0</v>
      </c>
    </row>
    <row r="36" spans="1:38" s="747" customFormat="1" ht="16.149999999999999" customHeight="1" x14ac:dyDescent="0.2">
      <c r="A36" s="738">
        <v>30</v>
      </c>
      <c r="B36" s="738" t="s">
        <v>36</v>
      </c>
      <c r="C36" s="733">
        <v>11808630</v>
      </c>
      <c r="D36" s="737">
        <v>3699.5947500000002</v>
      </c>
      <c r="E36" s="734">
        <v>2503</v>
      </c>
      <c r="F36" s="736">
        <v>0.67656058815631082</v>
      </c>
      <c r="G36" s="735">
        <v>7989253.6581202568</v>
      </c>
      <c r="H36" s="733">
        <v>3191.8712177867587</v>
      </c>
      <c r="I36" s="737">
        <v>357.06</v>
      </c>
      <c r="J36" s="736">
        <v>9.6513273514619399E-2</v>
      </c>
      <c r="K36" s="735">
        <v>1139689.5370229401</v>
      </c>
      <c r="L36" s="737">
        <v>1623</v>
      </c>
      <c r="M36" s="733">
        <v>702.2116679130869</v>
      </c>
      <c r="N36" s="737">
        <v>62.309999999999995</v>
      </c>
      <c r="O36" s="736">
        <v>1.6842385236923583E-2</v>
      </c>
      <c r="P36" s="735">
        <v>198885.49558029292</v>
      </c>
      <c r="Q36" s="737">
        <v>1038.5</v>
      </c>
      <c r="R36" s="733">
        <v>191.51227306720551</v>
      </c>
      <c r="S36" s="737">
        <v>421.5</v>
      </c>
      <c r="T36" s="736">
        <v>0.11393139748617061</v>
      </c>
      <c r="U36" s="735">
        <v>1345373.7182971188</v>
      </c>
      <c r="V36" s="737">
        <v>281</v>
      </c>
      <c r="W36" s="733">
        <v>4787.8068266801383</v>
      </c>
      <c r="X36" s="737">
        <v>22.2</v>
      </c>
      <c r="Y36" s="736">
        <v>6.0006572341470641E-3</v>
      </c>
      <c r="Z36" s="735">
        <v>70859.541034866052</v>
      </c>
      <c r="AA36" s="737">
        <v>37</v>
      </c>
      <c r="AB36" s="733">
        <v>1915.1227306720555</v>
      </c>
      <c r="AC36" s="737">
        <v>333.52475000000004</v>
      </c>
      <c r="AD36" s="736">
        <v>9.0151698371828431E-2</v>
      </c>
      <c r="AE36" s="735">
        <v>1064568.0499445244</v>
      </c>
      <c r="AF36" s="734">
        <v>2503</v>
      </c>
      <c r="AG36" s="733">
        <v>425.31683977008566</v>
      </c>
      <c r="AH36" s="746"/>
      <c r="AI36" s="732">
        <v>11808630</v>
      </c>
      <c r="AJ36" s="732">
        <v>0</v>
      </c>
      <c r="AK36" s="732">
        <v>11808629.999999998</v>
      </c>
      <c r="AL36" s="732">
        <v>0</v>
      </c>
    </row>
    <row r="37" spans="1:38" s="745" customFormat="1" ht="16.149999999999999" customHeight="1" x14ac:dyDescent="0.2">
      <c r="A37" s="744">
        <v>31</v>
      </c>
      <c r="B37" s="744" t="s">
        <v>37</v>
      </c>
      <c r="C37" s="740">
        <v>21632303</v>
      </c>
      <c r="D37" s="741">
        <v>9069.1701599999997</v>
      </c>
      <c r="E37" s="741">
        <v>6213</v>
      </c>
      <c r="F37" s="743">
        <v>0.68506819150915566</v>
      </c>
      <c r="G37" s="742">
        <v>14819602.694388082</v>
      </c>
      <c r="H37" s="740">
        <v>2385.25715345052</v>
      </c>
      <c r="I37" s="741">
        <v>841.5</v>
      </c>
      <c r="J37" s="743">
        <v>9.2786879632215435E-2</v>
      </c>
      <c r="K37" s="742">
        <v>2007193.8946286128</v>
      </c>
      <c r="L37" s="741">
        <v>3825</v>
      </c>
      <c r="M37" s="740">
        <v>524.75657375911442</v>
      </c>
      <c r="N37" s="741">
        <v>168.23999999999998</v>
      </c>
      <c r="O37" s="743">
        <v>1.8550760106148454E-2</v>
      </c>
      <c r="P37" s="742">
        <v>401295.66349651554</v>
      </c>
      <c r="Q37" s="741">
        <v>2804</v>
      </c>
      <c r="R37" s="740">
        <v>143.11542920703121</v>
      </c>
      <c r="S37" s="741">
        <v>1470</v>
      </c>
      <c r="T37" s="743">
        <v>0.16208759721848687</v>
      </c>
      <c r="U37" s="742">
        <v>3506328.0155722653</v>
      </c>
      <c r="V37" s="741">
        <v>980</v>
      </c>
      <c r="W37" s="740">
        <v>3577.8857301757807</v>
      </c>
      <c r="X37" s="741">
        <v>163.19999999999999</v>
      </c>
      <c r="Y37" s="743">
        <v>1.7995031201399357E-2</v>
      </c>
      <c r="Z37" s="742">
        <v>389273.96744312492</v>
      </c>
      <c r="AA37" s="741">
        <v>272</v>
      </c>
      <c r="AB37" s="740">
        <v>1431.1542920703123</v>
      </c>
      <c r="AC37" s="741">
        <v>213.23016000000001</v>
      </c>
      <c r="AD37" s="743">
        <v>2.3511540332594224E-2</v>
      </c>
      <c r="AE37" s="742">
        <v>508608.76447139902</v>
      </c>
      <c r="AF37" s="741">
        <v>6213</v>
      </c>
      <c r="AG37" s="740">
        <v>81.862025506421858</v>
      </c>
      <c r="AH37" s="746"/>
      <c r="AI37" s="739">
        <v>21632303</v>
      </c>
      <c r="AJ37" s="731">
        <v>0</v>
      </c>
      <c r="AK37" s="739">
        <v>21632303</v>
      </c>
      <c r="AL37" s="731">
        <v>0</v>
      </c>
    </row>
    <row r="38" spans="1:38" s="745" customFormat="1" ht="16.149999999999999" customHeight="1" x14ac:dyDescent="0.2">
      <c r="A38" s="744">
        <v>32</v>
      </c>
      <c r="B38" s="744" t="s">
        <v>38</v>
      </c>
      <c r="C38" s="740">
        <v>109815929</v>
      </c>
      <c r="D38" s="741">
        <v>33900.160000000003</v>
      </c>
      <c r="E38" s="741">
        <v>25229</v>
      </c>
      <c r="F38" s="743">
        <v>0.74421477656742618</v>
      </c>
      <c r="G38" s="742">
        <v>81726637.064279333</v>
      </c>
      <c r="H38" s="740">
        <v>3239.3926459344143</v>
      </c>
      <c r="I38" s="741">
        <v>2577.7400000000002</v>
      </c>
      <c r="J38" s="743">
        <v>7.6039169136664836E-2</v>
      </c>
      <c r="K38" s="742">
        <v>8350311.9991309773</v>
      </c>
      <c r="L38" s="741">
        <v>11717</v>
      </c>
      <c r="M38" s="740">
        <v>712.66638210557119</v>
      </c>
      <c r="N38" s="741">
        <v>743.81999999999994</v>
      </c>
      <c r="O38" s="743">
        <v>2.1941489361702125E-2</v>
      </c>
      <c r="P38" s="742">
        <v>2409525.0378989358</v>
      </c>
      <c r="Q38" s="741">
        <v>12397</v>
      </c>
      <c r="R38" s="740">
        <v>194.36355875606483</v>
      </c>
      <c r="S38" s="741">
        <v>4746</v>
      </c>
      <c r="T38" s="743">
        <v>0.13999933923615698</v>
      </c>
      <c r="U38" s="742">
        <v>15374157.49760473</v>
      </c>
      <c r="V38" s="741">
        <v>3164</v>
      </c>
      <c r="W38" s="740">
        <v>4859.0889689016212</v>
      </c>
      <c r="X38" s="741">
        <v>603.6</v>
      </c>
      <c r="Y38" s="743">
        <v>1.7805225698049803E-2</v>
      </c>
      <c r="Z38" s="742">
        <v>1955297.4010860126</v>
      </c>
      <c r="AA38" s="741">
        <v>1006</v>
      </c>
      <c r="AB38" s="740">
        <v>1943.6355875606487</v>
      </c>
      <c r="AC38" s="741">
        <v>0</v>
      </c>
      <c r="AD38" s="743">
        <v>0</v>
      </c>
      <c r="AE38" s="742">
        <v>0</v>
      </c>
      <c r="AF38" s="741">
        <v>25229</v>
      </c>
      <c r="AG38" s="740">
        <v>0</v>
      </c>
      <c r="AH38" s="746"/>
      <c r="AI38" s="739">
        <v>109815928.99999999</v>
      </c>
      <c r="AJ38" s="731">
        <v>0</v>
      </c>
      <c r="AK38" s="739">
        <v>109815929</v>
      </c>
      <c r="AL38" s="731">
        <v>0</v>
      </c>
    </row>
    <row r="39" spans="1:38" s="745" customFormat="1" ht="16.149999999999999" customHeight="1" x14ac:dyDescent="0.2">
      <c r="A39" s="744">
        <v>33</v>
      </c>
      <c r="B39" s="744" t="s">
        <v>39</v>
      </c>
      <c r="C39" s="740">
        <v>7111952</v>
      </c>
      <c r="D39" s="741">
        <v>2504.02502</v>
      </c>
      <c r="E39" s="741">
        <v>1606</v>
      </c>
      <c r="F39" s="743">
        <v>0.641367393365742</v>
      </c>
      <c r="G39" s="742">
        <v>4561374.1159822755</v>
      </c>
      <c r="H39" s="740">
        <v>2840.2080423301841</v>
      </c>
      <c r="I39" s="741">
        <v>338.14</v>
      </c>
      <c r="J39" s="743">
        <v>0.13503858679495143</v>
      </c>
      <c r="K39" s="742">
        <v>960387.94743352837</v>
      </c>
      <c r="L39" s="741">
        <v>1537</v>
      </c>
      <c r="M39" s="740">
        <v>624.84576931264041</v>
      </c>
      <c r="N39" s="741">
        <v>53.97</v>
      </c>
      <c r="O39" s="743">
        <v>2.1553299016157594E-2</v>
      </c>
      <c r="P39" s="742">
        <v>153286.02804456002</v>
      </c>
      <c r="Q39" s="741">
        <v>899.5</v>
      </c>
      <c r="R39" s="740">
        <v>170.41248253981104</v>
      </c>
      <c r="S39" s="741">
        <v>244.5</v>
      </c>
      <c r="T39" s="743">
        <v>9.7642794320002446E-2</v>
      </c>
      <c r="U39" s="742">
        <v>694430.86634973006</v>
      </c>
      <c r="V39" s="741">
        <v>163</v>
      </c>
      <c r="W39" s="740">
        <v>4260.3120634952766</v>
      </c>
      <c r="X39" s="741">
        <v>9</v>
      </c>
      <c r="Y39" s="743">
        <v>3.5942132878528507E-3</v>
      </c>
      <c r="Z39" s="742">
        <v>25561.872380971658</v>
      </c>
      <c r="AA39" s="741">
        <v>15</v>
      </c>
      <c r="AB39" s="740">
        <v>1704.1248253981105</v>
      </c>
      <c r="AC39" s="741">
        <v>252.41502</v>
      </c>
      <c r="AD39" s="743">
        <v>0.10080371321529367</v>
      </c>
      <c r="AE39" s="742">
        <v>716911.16980893433</v>
      </c>
      <c r="AF39" s="741">
        <v>1606</v>
      </c>
      <c r="AG39" s="740">
        <v>446.39549801303508</v>
      </c>
      <c r="AH39" s="746"/>
      <c r="AI39" s="739">
        <v>7111952</v>
      </c>
      <c r="AJ39" s="731">
        <v>0</v>
      </c>
      <c r="AK39" s="739">
        <v>7111952</v>
      </c>
      <c r="AL39" s="731">
        <v>0</v>
      </c>
    </row>
    <row r="40" spans="1:38" s="745" customFormat="1" ht="16.149999999999999" customHeight="1" x14ac:dyDescent="0.2">
      <c r="A40" s="744">
        <v>34</v>
      </c>
      <c r="B40" s="744" t="s">
        <v>40</v>
      </c>
      <c r="C40" s="740">
        <v>19480436</v>
      </c>
      <c r="D40" s="741">
        <v>6175.6018100000001</v>
      </c>
      <c r="E40" s="741">
        <v>3889</v>
      </c>
      <c r="F40" s="743">
        <v>0.62973619732131014</v>
      </c>
      <c r="G40" s="742">
        <v>12267535.688801154</v>
      </c>
      <c r="H40" s="740">
        <v>3154.4190508617007</v>
      </c>
      <c r="I40" s="741">
        <v>841.28</v>
      </c>
      <c r="J40" s="743">
        <v>0.13622639960978961</v>
      </c>
      <c r="K40" s="742">
        <v>2653749.6591089312</v>
      </c>
      <c r="L40" s="741">
        <v>3824</v>
      </c>
      <c r="M40" s="740">
        <v>693.972191189574</v>
      </c>
      <c r="N40" s="741">
        <v>110.25</v>
      </c>
      <c r="O40" s="743">
        <v>1.785251112231279E-2</v>
      </c>
      <c r="P40" s="742">
        <v>347774.7003575025</v>
      </c>
      <c r="Q40" s="741">
        <v>1837.5</v>
      </c>
      <c r="R40" s="740">
        <v>189.26514305170204</v>
      </c>
      <c r="S40" s="741">
        <v>948</v>
      </c>
      <c r="T40" s="743">
        <v>0.15350730652111133</v>
      </c>
      <c r="U40" s="742">
        <v>2990389.2602168918</v>
      </c>
      <c r="V40" s="741">
        <v>632</v>
      </c>
      <c r="W40" s="740">
        <v>4731.62857629255</v>
      </c>
      <c r="X40" s="741">
        <v>12.6</v>
      </c>
      <c r="Y40" s="743">
        <v>2.0402869854071761E-3</v>
      </c>
      <c r="Z40" s="742">
        <v>39745.680040857427</v>
      </c>
      <c r="AA40" s="741">
        <v>21</v>
      </c>
      <c r="AB40" s="740">
        <v>1892.6514305170203</v>
      </c>
      <c r="AC40" s="741">
        <v>374.47181</v>
      </c>
      <c r="AD40" s="743">
        <v>6.0637298440068953E-2</v>
      </c>
      <c r="AE40" s="742">
        <v>1181241.0114746632</v>
      </c>
      <c r="AF40" s="741">
        <v>3889</v>
      </c>
      <c r="AG40" s="740">
        <v>303.73901040747319</v>
      </c>
      <c r="AH40" s="746"/>
      <c r="AI40" s="739">
        <v>19480436</v>
      </c>
      <c r="AJ40" s="731">
        <v>0</v>
      </c>
      <c r="AK40" s="739">
        <v>19480436</v>
      </c>
      <c r="AL40" s="731">
        <v>0</v>
      </c>
    </row>
    <row r="41" spans="1:38" s="747" customFormat="1" ht="16.149999999999999" customHeight="1" x14ac:dyDescent="0.2">
      <c r="A41" s="738">
        <v>35</v>
      </c>
      <c r="B41" s="738" t="s">
        <v>41</v>
      </c>
      <c r="C41" s="733">
        <v>23696851</v>
      </c>
      <c r="D41" s="737">
        <v>8569.2073700000001</v>
      </c>
      <c r="E41" s="734">
        <v>5941</v>
      </c>
      <c r="F41" s="736">
        <v>0.69329632759254833</v>
      </c>
      <c r="G41" s="735">
        <v>16428939.773807807</v>
      </c>
      <c r="H41" s="733">
        <v>2765.3492297269495</v>
      </c>
      <c r="I41" s="737">
        <v>956.12</v>
      </c>
      <c r="J41" s="736">
        <v>0.11157624722063413</v>
      </c>
      <c r="K41" s="735">
        <v>2644005.7055265312</v>
      </c>
      <c r="L41" s="737">
        <v>4346</v>
      </c>
      <c r="M41" s="733">
        <v>608.37683053992896</v>
      </c>
      <c r="N41" s="737">
        <v>208.62</v>
      </c>
      <c r="O41" s="736">
        <v>2.4345308847392264E-2</v>
      </c>
      <c r="P41" s="735">
        <v>576907.15630563616</v>
      </c>
      <c r="Q41" s="737">
        <v>3477</v>
      </c>
      <c r="R41" s="733">
        <v>165.92095378361697</v>
      </c>
      <c r="S41" s="737">
        <v>1087.5</v>
      </c>
      <c r="T41" s="736">
        <v>0.1269078869309706</v>
      </c>
      <c r="U41" s="735">
        <v>3007317.2873280575</v>
      </c>
      <c r="V41" s="737">
        <v>725</v>
      </c>
      <c r="W41" s="733">
        <v>4148.0238445904242</v>
      </c>
      <c r="X41" s="737">
        <v>129</v>
      </c>
      <c r="Y41" s="736">
        <v>1.5053901070432375E-2</v>
      </c>
      <c r="Z41" s="735">
        <v>356730.05063477647</v>
      </c>
      <c r="AA41" s="737">
        <v>215</v>
      </c>
      <c r="AB41" s="733">
        <v>1659.2095378361696</v>
      </c>
      <c r="AC41" s="737">
        <v>246.96737000000002</v>
      </c>
      <c r="AD41" s="736">
        <v>2.8820328338022238E-2</v>
      </c>
      <c r="AE41" s="735">
        <v>682951.02639719064</v>
      </c>
      <c r="AF41" s="734">
        <v>5941</v>
      </c>
      <c r="AG41" s="733">
        <v>114.95556747974931</v>
      </c>
      <c r="AH41" s="746"/>
      <c r="AI41" s="732">
        <v>23696851</v>
      </c>
      <c r="AJ41" s="732">
        <v>0</v>
      </c>
      <c r="AK41" s="732">
        <v>23696851</v>
      </c>
      <c r="AL41" s="732">
        <v>0</v>
      </c>
    </row>
    <row r="42" spans="1:38" s="745" customFormat="1" ht="16.149999999999999" customHeight="1" x14ac:dyDescent="0.2">
      <c r="A42" s="744">
        <v>36</v>
      </c>
      <c r="B42" s="744" t="s">
        <v>42</v>
      </c>
      <c r="C42" s="740">
        <v>140614343</v>
      </c>
      <c r="D42" s="741">
        <v>66793.429999999993</v>
      </c>
      <c r="E42" s="741">
        <v>46271</v>
      </c>
      <c r="F42" s="743">
        <v>0.69274777474371363</v>
      </c>
      <c r="G42" s="742">
        <v>97410273.210299283</v>
      </c>
      <c r="H42" s="740">
        <v>2105.2121892826885</v>
      </c>
      <c r="I42" s="741">
        <v>8423.58</v>
      </c>
      <c r="J42" s="743">
        <v>0.12611390072346937</v>
      </c>
      <c r="K42" s="742">
        <v>17733423.29339787</v>
      </c>
      <c r="L42" s="741">
        <v>38289</v>
      </c>
      <c r="M42" s="740">
        <v>463.14668164219148</v>
      </c>
      <c r="N42" s="741">
        <v>691.05</v>
      </c>
      <c r="O42" s="743">
        <v>1.0346077451030737E-2</v>
      </c>
      <c r="P42" s="742">
        <v>1454806.8834038018</v>
      </c>
      <c r="Q42" s="741">
        <v>11517.5</v>
      </c>
      <c r="R42" s="740">
        <v>126.31273135696131</v>
      </c>
      <c r="S42" s="741">
        <v>9822</v>
      </c>
      <c r="T42" s="743">
        <v>0.14705039103396847</v>
      </c>
      <c r="U42" s="742">
        <v>20677394.123134568</v>
      </c>
      <c r="V42" s="741">
        <v>6548</v>
      </c>
      <c r="W42" s="740">
        <v>3157.818283924033</v>
      </c>
      <c r="X42" s="741">
        <v>1585.8</v>
      </c>
      <c r="Y42" s="743">
        <v>2.3741856047817877E-2</v>
      </c>
      <c r="Z42" s="742">
        <v>3338445.4897644874</v>
      </c>
      <c r="AA42" s="741">
        <v>2643</v>
      </c>
      <c r="AB42" s="740">
        <v>1263.1273135696131</v>
      </c>
      <c r="AC42" s="741">
        <v>0</v>
      </c>
      <c r="AD42" s="743">
        <v>0</v>
      </c>
      <c r="AE42" s="742">
        <v>0</v>
      </c>
      <c r="AF42" s="741">
        <v>46271</v>
      </c>
      <c r="AG42" s="740">
        <v>0</v>
      </c>
      <c r="AH42" s="746"/>
      <c r="AI42" s="739">
        <v>140614343</v>
      </c>
      <c r="AJ42" s="731">
        <v>0</v>
      </c>
      <c r="AK42" s="739">
        <v>140614343.00000003</v>
      </c>
      <c r="AL42" s="731">
        <v>0</v>
      </c>
    </row>
    <row r="43" spans="1:38" s="745" customFormat="1" ht="16.149999999999999" customHeight="1" x14ac:dyDescent="0.2">
      <c r="A43" s="744">
        <v>37</v>
      </c>
      <c r="B43" s="744" t="s">
        <v>43</v>
      </c>
      <c r="C43" s="740">
        <v>82902512</v>
      </c>
      <c r="D43" s="741">
        <v>26676.41</v>
      </c>
      <c r="E43" s="741">
        <v>19088</v>
      </c>
      <c r="F43" s="743">
        <v>0.71553856009860395</v>
      </c>
      <c r="G43" s="742">
        <v>59319944.065037236</v>
      </c>
      <c r="H43" s="740">
        <v>3107.7087209260917</v>
      </c>
      <c r="I43" s="741">
        <v>2756.16</v>
      </c>
      <c r="J43" s="743">
        <v>0.10331825009437176</v>
      </c>
      <c r="K43" s="742">
        <v>8565342.4682676569</v>
      </c>
      <c r="L43" s="741">
        <v>12528</v>
      </c>
      <c r="M43" s="740">
        <v>683.69591860374021</v>
      </c>
      <c r="N43" s="741">
        <v>467.84999999999997</v>
      </c>
      <c r="O43" s="743">
        <v>1.753796706528352E-2</v>
      </c>
      <c r="P43" s="742">
        <v>1453941.5250852718</v>
      </c>
      <c r="Q43" s="741">
        <v>7797.5</v>
      </c>
      <c r="R43" s="740">
        <v>186.46252325556549</v>
      </c>
      <c r="S43" s="741">
        <v>3813</v>
      </c>
      <c r="T43" s="743">
        <v>0.14293527502388814</v>
      </c>
      <c r="U43" s="742">
        <v>11849693.352891186</v>
      </c>
      <c r="V43" s="741">
        <v>2542</v>
      </c>
      <c r="W43" s="740">
        <v>4661.5630813891366</v>
      </c>
      <c r="X43" s="741">
        <v>551.4</v>
      </c>
      <c r="Y43" s="743">
        <v>2.0669947717852587E-2</v>
      </c>
      <c r="Z43" s="742">
        <v>1713590.5887186467</v>
      </c>
      <c r="AA43" s="741">
        <v>919</v>
      </c>
      <c r="AB43" s="740">
        <v>1864.6252325556547</v>
      </c>
      <c r="AC43" s="741">
        <v>0</v>
      </c>
      <c r="AD43" s="743">
        <v>0</v>
      </c>
      <c r="AE43" s="742">
        <v>0</v>
      </c>
      <c r="AF43" s="741">
        <v>19088</v>
      </c>
      <c r="AG43" s="740">
        <v>0</v>
      </c>
      <c r="AH43" s="746"/>
      <c r="AI43" s="739">
        <v>82902512</v>
      </c>
      <c r="AJ43" s="731">
        <v>0</v>
      </c>
      <c r="AK43" s="739">
        <v>82902512.000000015</v>
      </c>
      <c r="AL43" s="731">
        <v>0</v>
      </c>
    </row>
    <row r="44" spans="1:38" s="745" customFormat="1" ht="16.149999999999999" customHeight="1" x14ac:dyDescent="0.2">
      <c r="A44" s="744">
        <v>38</v>
      </c>
      <c r="B44" s="744" t="s">
        <v>44</v>
      </c>
      <c r="C44" s="740">
        <v>5894729</v>
      </c>
      <c r="D44" s="741">
        <v>5952.7689700000001</v>
      </c>
      <c r="E44" s="741">
        <v>3901</v>
      </c>
      <c r="F44" s="743">
        <v>0.65532528133709844</v>
      </c>
      <c r="G44" s="742">
        <v>3862964.9403309529</v>
      </c>
      <c r="H44" s="740">
        <v>990.24992061803459</v>
      </c>
      <c r="I44" s="741">
        <v>609.84</v>
      </c>
      <c r="J44" s="743">
        <v>0.10244644182789443</v>
      </c>
      <c r="K44" s="742">
        <v>603894.01158970234</v>
      </c>
      <c r="L44" s="741">
        <v>2772</v>
      </c>
      <c r="M44" s="740">
        <v>217.85498253596765</v>
      </c>
      <c r="N44" s="741">
        <v>126.44999999999999</v>
      </c>
      <c r="O44" s="743">
        <v>2.1242215284561931E-2</v>
      </c>
      <c r="P44" s="742">
        <v>125217.10246215046</v>
      </c>
      <c r="Q44" s="741">
        <v>2107.5</v>
      </c>
      <c r="R44" s="740">
        <v>59.414995237082067</v>
      </c>
      <c r="S44" s="741">
        <v>799.5</v>
      </c>
      <c r="T44" s="743">
        <v>0.13430724491899776</v>
      </c>
      <c r="U44" s="742">
        <v>791704.81153411872</v>
      </c>
      <c r="V44" s="741">
        <v>533</v>
      </c>
      <c r="W44" s="740">
        <v>1485.3748809270521</v>
      </c>
      <c r="X44" s="741">
        <v>141.6</v>
      </c>
      <c r="Y44" s="743">
        <v>2.3787249381526054E-2</v>
      </c>
      <c r="Z44" s="742">
        <v>140219.38875951371</v>
      </c>
      <c r="AA44" s="741">
        <v>236</v>
      </c>
      <c r="AB44" s="740">
        <v>594.14995237082076</v>
      </c>
      <c r="AC44" s="741">
        <v>374.37896999999998</v>
      </c>
      <c r="AD44" s="743">
        <v>6.2891567249921343E-2</v>
      </c>
      <c r="AE44" s="742">
        <v>370728.7453235616</v>
      </c>
      <c r="AF44" s="741">
        <v>3901</v>
      </c>
      <c r="AG44" s="740">
        <v>95.034284881712793</v>
      </c>
      <c r="AH44" s="746"/>
      <c r="AI44" s="739">
        <v>5894729</v>
      </c>
      <c r="AJ44" s="731">
        <v>0</v>
      </c>
      <c r="AK44" s="739">
        <v>5894729</v>
      </c>
      <c r="AL44" s="731">
        <v>0</v>
      </c>
    </row>
    <row r="45" spans="1:38" s="745" customFormat="1" ht="16.149999999999999" customHeight="1" x14ac:dyDescent="0.2">
      <c r="A45" s="744">
        <v>39</v>
      </c>
      <c r="B45" s="744" t="s">
        <v>45</v>
      </c>
      <c r="C45" s="740">
        <v>7159408</v>
      </c>
      <c r="D45" s="741">
        <v>4373.3540000000003</v>
      </c>
      <c r="E45" s="741">
        <v>2760</v>
      </c>
      <c r="F45" s="743">
        <v>0.63109457866891172</v>
      </c>
      <c r="G45" s="742">
        <v>4518263.5752788363</v>
      </c>
      <c r="H45" s="740">
        <v>1637.0520200285639</v>
      </c>
      <c r="I45" s="741">
        <v>459.14</v>
      </c>
      <c r="J45" s="743">
        <v>0.10498578436595801</v>
      </c>
      <c r="K45" s="742">
        <v>751636.0644759147</v>
      </c>
      <c r="L45" s="741">
        <v>2087</v>
      </c>
      <c r="M45" s="740">
        <v>360.15144440628399</v>
      </c>
      <c r="N45" s="741">
        <v>76.95</v>
      </c>
      <c r="O45" s="743">
        <v>1.7595191242236508E-2</v>
      </c>
      <c r="P45" s="742">
        <v>125971.152941198</v>
      </c>
      <c r="Q45" s="741">
        <v>1282.5</v>
      </c>
      <c r="R45" s="740">
        <v>98.223121201713838</v>
      </c>
      <c r="S45" s="741">
        <v>708</v>
      </c>
      <c r="T45" s="743">
        <v>0.16188947887593824</v>
      </c>
      <c r="U45" s="742">
        <v>1159032.8301802233</v>
      </c>
      <c r="V45" s="741">
        <v>472</v>
      </c>
      <c r="W45" s="740">
        <v>2455.578030042846</v>
      </c>
      <c r="X45" s="741">
        <v>20.399999999999999</v>
      </c>
      <c r="Y45" s="743">
        <v>4.6646121032049995E-3</v>
      </c>
      <c r="Z45" s="742">
        <v>33395.861208582697</v>
      </c>
      <c r="AA45" s="741">
        <v>34</v>
      </c>
      <c r="AB45" s="740">
        <v>982.2312120171382</v>
      </c>
      <c r="AC45" s="741">
        <v>348.86400000000003</v>
      </c>
      <c r="AD45" s="743">
        <v>7.9770354743750452E-2</v>
      </c>
      <c r="AE45" s="742">
        <v>571108.51591524493</v>
      </c>
      <c r="AF45" s="741">
        <v>2760</v>
      </c>
      <c r="AG45" s="740">
        <v>206.92337533161049</v>
      </c>
      <c r="AH45" s="746"/>
      <c r="AI45" s="739">
        <v>7159408</v>
      </c>
      <c r="AJ45" s="731">
        <v>0</v>
      </c>
      <c r="AK45" s="739">
        <v>7159407.9999999991</v>
      </c>
      <c r="AL45" s="731">
        <v>0</v>
      </c>
    </row>
    <row r="46" spans="1:38" s="747" customFormat="1" ht="16.149999999999999" customHeight="1" x14ac:dyDescent="0.2">
      <c r="A46" s="738">
        <v>40</v>
      </c>
      <c r="B46" s="738" t="s">
        <v>46</v>
      </c>
      <c r="C46" s="733">
        <v>91728862</v>
      </c>
      <c r="D46" s="737">
        <v>31312.52</v>
      </c>
      <c r="E46" s="734">
        <v>22274</v>
      </c>
      <c r="F46" s="736">
        <v>0.71134485502923428</v>
      </c>
      <c r="G46" s="735">
        <v>65250854.041386634</v>
      </c>
      <c r="H46" s="733">
        <v>2929.4627835766651</v>
      </c>
      <c r="I46" s="737">
        <v>3738.2400000000002</v>
      </c>
      <c r="J46" s="736">
        <v>0.11938483392585458</v>
      </c>
      <c r="K46" s="735">
        <v>10951034.956077633</v>
      </c>
      <c r="L46" s="737">
        <v>16992</v>
      </c>
      <c r="M46" s="733">
        <v>644.48181238686641</v>
      </c>
      <c r="N46" s="737">
        <v>615.78</v>
      </c>
      <c r="O46" s="736">
        <v>1.9665616181642358E-2</v>
      </c>
      <c r="P46" s="735">
        <v>1803904.5928708387</v>
      </c>
      <c r="Q46" s="737">
        <v>10263</v>
      </c>
      <c r="R46" s="733">
        <v>175.76776701459988</v>
      </c>
      <c r="S46" s="737">
        <v>4387.5</v>
      </c>
      <c r="T46" s="736">
        <v>0.14011967098144767</v>
      </c>
      <c r="U46" s="735">
        <v>12853017.962942619</v>
      </c>
      <c r="V46" s="737">
        <v>2925</v>
      </c>
      <c r="W46" s="733">
        <v>4394.194175364998</v>
      </c>
      <c r="X46" s="737">
        <v>297</v>
      </c>
      <c r="Y46" s="736">
        <v>9.4850238818210732E-3</v>
      </c>
      <c r="Z46" s="735">
        <v>870050.44672226952</v>
      </c>
      <c r="AA46" s="737">
        <v>495</v>
      </c>
      <c r="AB46" s="733">
        <v>1757.6776701459989</v>
      </c>
      <c r="AC46" s="737">
        <v>0</v>
      </c>
      <c r="AD46" s="736">
        <v>0</v>
      </c>
      <c r="AE46" s="735">
        <v>0</v>
      </c>
      <c r="AF46" s="734">
        <v>22274</v>
      </c>
      <c r="AG46" s="733">
        <v>0</v>
      </c>
      <c r="AH46" s="746"/>
      <c r="AI46" s="732">
        <v>91728862</v>
      </c>
      <c r="AJ46" s="732">
        <v>0</v>
      </c>
      <c r="AK46" s="732">
        <v>91728861.999999985</v>
      </c>
      <c r="AL46" s="732">
        <v>0</v>
      </c>
    </row>
    <row r="47" spans="1:38" s="745" customFormat="1" ht="16.149999999999999" customHeight="1" x14ac:dyDescent="0.2">
      <c r="A47" s="744">
        <v>41</v>
      </c>
      <c r="B47" s="744" t="s">
        <v>47</v>
      </c>
      <c r="C47" s="740">
        <v>3866522</v>
      </c>
      <c r="D47" s="741">
        <v>2246.5350400000002</v>
      </c>
      <c r="E47" s="741">
        <v>1419</v>
      </c>
      <c r="F47" s="743">
        <v>0.6316393800828497</v>
      </c>
      <c r="G47" s="742">
        <v>2442247.5591567</v>
      </c>
      <c r="H47" s="740">
        <v>1721.1046928517972</v>
      </c>
      <c r="I47" s="741">
        <v>270.82</v>
      </c>
      <c r="J47" s="743">
        <v>0.12055008943906789</v>
      </c>
      <c r="K47" s="742">
        <v>466109.57291812368</v>
      </c>
      <c r="L47" s="741">
        <v>1231</v>
      </c>
      <c r="M47" s="740">
        <v>378.64303242739538</v>
      </c>
      <c r="N47" s="741">
        <v>55.41</v>
      </c>
      <c r="O47" s="743">
        <v>2.4664649788858843E-2</v>
      </c>
      <c r="P47" s="742">
        <v>95366.411030918069</v>
      </c>
      <c r="Q47" s="741">
        <v>923.5</v>
      </c>
      <c r="R47" s="740">
        <v>103.26628157110781</v>
      </c>
      <c r="S47" s="741">
        <v>261</v>
      </c>
      <c r="T47" s="743">
        <v>0.11617891346132753</v>
      </c>
      <c r="U47" s="742">
        <v>449208.32483431901</v>
      </c>
      <c r="V47" s="741">
        <v>174</v>
      </c>
      <c r="W47" s="740">
        <v>2581.6570392776953</v>
      </c>
      <c r="X47" s="741">
        <v>10.199999999999999</v>
      </c>
      <c r="Y47" s="743">
        <v>4.5403253536610757E-3</v>
      </c>
      <c r="Z47" s="742">
        <v>17555.267867088329</v>
      </c>
      <c r="AA47" s="741">
        <v>17</v>
      </c>
      <c r="AB47" s="740">
        <v>1032.6628157110781</v>
      </c>
      <c r="AC47" s="741">
        <v>230.10504</v>
      </c>
      <c r="AD47" s="743">
        <v>0.10242664187423491</v>
      </c>
      <c r="AE47" s="742">
        <v>396034.86419285048</v>
      </c>
      <c r="AF47" s="741">
        <v>1419</v>
      </c>
      <c r="AG47" s="740">
        <v>279.09433699284739</v>
      </c>
      <c r="AH47" s="746"/>
      <c r="AI47" s="739">
        <v>3866521.9999999995</v>
      </c>
      <c r="AJ47" s="731">
        <v>0</v>
      </c>
      <c r="AK47" s="739">
        <v>3866521.9999999991</v>
      </c>
      <c r="AL47" s="731">
        <v>0</v>
      </c>
    </row>
    <row r="48" spans="1:38" s="745" customFormat="1" ht="16.149999999999999" customHeight="1" x14ac:dyDescent="0.2">
      <c r="A48" s="744">
        <v>42</v>
      </c>
      <c r="B48" s="744" t="s">
        <v>48</v>
      </c>
      <c r="C48" s="740">
        <v>11613848</v>
      </c>
      <c r="D48" s="741">
        <v>4361.0421699999997</v>
      </c>
      <c r="E48" s="741">
        <v>2843</v>
      </c>
      <c r="F48" s="743">
        <v>0.65190839463953176</v>
      </c>
      <c r="G48" s="742">
        <v>7571165.0052675363</v>
      </c>
      <c r="H48" s="740">
        <v>2663.0900475791545</v>
      </c>
      <c r="I48" s="741">
        <v>509.74</v>
      </c>
      <c r="J48" s="743">
        <v>0.11688490505928771</v>
      </c>
      <c r="K48" s="742">
        <v>1357483.5208529984</v>
      </c>
      <c r="L48" s="741">
        <v>2317</v>
      </c>
      <c r="M48" s="740">
        <v>585.87981046741402</v>
      </c>
      <c r="N48" s="741">
        <v>97.53</v>
      </c>
      <c r="O48" s="743">
        <v>2.2363920411253443E-2</v>
      </c>
      <c r="P48" s="742">
        <v>259731.17234039499</v>
      </c>
      <c r="Q48" s="741">
        <v>1625.5</v>
      </c>
      <c r="R48" s="740">
        <v>159.78540285474929</v>
      </c>
      <c r="S48" s="741">
        <v>523.5</v>
      </c>
      <c r="T48" s="743">
        <v>0.12004011417298449</v>
      </c>
      <c r="U48" s="742">
        <v>1394127.6399076877</v>
      </c>
      <c r="V48" s="741">
        <v>349</v>
      </c>
      <c r="W48" s="740">
        <v>3994.6350713687325</v>
      </c>
      <c r="X48" s="741">
        <v>34.199999999999996</v>
      </c>
      <c r="Y48" s="743">
        <v>7.8421621866591584E-3</v>
      </c>
      <c r="Z48" s="742">
        <v>91077.679627207093</v>
      </c>
      <c r="AA48" s="741">
        <v>57</v>
      </c>
      <c r="AB48" s="740">
        <v>1597.8540285474928</v>
      </c>
      <c r="AC48" s="741">
        <v>353.07216999999997</v>
      </c>
      <c r="AD48" s="743">
        <v>8.0960503530283445E-2</v>
      </c>
      <c r="AE48" s="742">
        <v>940262.98200417531</v>
      </c>
      <c r="AF48" s="741">
        <v>2843</v>
      </c>
      <c r="AG48" s="740">
        <v>330.72915300885518</v>
      </c>
      <c r="AH48" s="746"/>
      <c r="AI48" s="739">
        <v>11613848</v>
      </c>
      <c r="AJ48" s="731">
        <v>0</v>
      </c>
      <c r="AK48" s="739">
        <v>11613847.999999998</v>
      </c>
      <c r="AL48" s="731">
        <v>0</v>
      </c>
    </row>
    <row r="49" spans="1:38" s="745" customFormat="1" ht="16.149999999999999" customHeight="1" x14ac:dyDescent="0.2">
      <c r="A49" s="744">
        <v>43</v>
      </c>
      <c r="B49" s="744" t="s">
        <v>49</v>
      </c>
      <c r="C49" s="740">
        <v>19511043</v>
      </c>
      <c r="D49" s="741">
        <v>6241.46306</v>
      </c>
      <c r="E49" s="741">
        <v>4114</v>
      </c>
      <c r="F49" s="743">
        <v>0.65914032662719946</v>
      </c>
      <c r="G49" s="742">
        <v>12860515.255857334</v>
      </c>
      <c r="H49" s="740">
        <v>3126.0367661296386</v>
      </c>
      <c r="I49" s="741">
        <v>685.52</v>
      </c>
      <c r="J49" s="743">
        <v>0.10983322234066062</v>
      </c>
      <c r="K49" s="742">
        <v>2142960.72391719</v>
      </c>
      <c r="L49" s="741">
        <v>3116</v>
      </c>
      <c r="M49" s="740">
        <v>687.72808854852053</v>
      </c>
      <c r="N49" s="741">
        <v>164.19</v>
      </c>
      <c r="O49" s="743">
        <v>2.6306332092591124E-2</v>
      </c>
      <c r="P49" s="742">
        <v>513263.97663082537</v>
      </c>
      <c r="Q49" s="741">
        <v>2736.5</v>
      </c>
      <c r="R49" s="740">
        <v>187.56220596777831</v>
      </c>
      <c r="S49" s="741">
        <v>853.5</v>
      </c>
      <c r="T49" s="743">
        <v>0.13674678385423306</v>
      </c>
      <c r="U49" s="742">
        <v>2668072.379891647</v>
      </c>
      <c r="V49" s="741">
        <v>569</v>
      </c>
      <c r="W49" s="740">
        <v>4689.0551491944589</v>
      </c>
      <c r="X49" s="741">
        <v>52.8</v>
      </c>
      <c r="Y49" s="743">
        <v>8.4595549941458761E-3</v>
      </c>
      <c r="Z49" s="742">
        <v>165054.74125164494</v>
      </c>
      <c r="AA49" s="741">
        <v>88</v>
      </c>
      <c r="AB49" s="740">
        <v>1875.6220596777835</v>
      </c>
      <c r="AC49" s="741">
        <v>371.45305999999999</v>
      </c>
      <c r="AD49" s="743">
        <v>5.9513780091169838E-2</v>
      </c>
      <c r="AE49" s="742">
        <v>1161175.9224513585</v>
      </c>
      <c r="AF49" s="741">
        <v>4114</v>
      </c>
      <c r="AG49" s="740">
        <v>282.24985961384505</v>
      </c>
      <c r="AH49" s="746"/>
      <c r="AI49" s="739">
        <v>19511043</v>
      </c>
      <c r="AJ49" s="731">
        <v>0</v>
      </c>
      <c r="AK49" s="739">
        <v>19511043</v>
      </c>
      <c r="AL49" s="731">
        <v>0</v>
      </c>
    </row>
    <row r="50" spans="1:38" s="745" customFormat="1" ht="16.149999999999999" customHeight="1" x14ac:dyDescent="0.2">
      <c r="A50" s="744">
        <v>44</v>
      </c>
      <c r="B50" s="744" t="s">
        <v>50</v>
      </c>
      <c r="C50" s="740">
        <v>29514460</v>
      </c>
      <c r="D50" s="741">
        <v>10145.21155</v>
      </c>
      <c r="E50" s="741">
        <v>7265</v>
      </c>
      <c r="F50" s="743">
        <v>0.71610138085292074</v>
      </c>
      <c r="G50" s="742">
        <v>21135345.561128296</v>
      </c>
      <c r="H50" s="740">
        <v>2909.2010407609491</v>
      </c>
      <c r="I50" s="741">
        <v>1339.58</v>
      </c>
      <c r="J50" s="743">
        <v>0.13204061772373785</v>
      </c>
      <c r="K50" s="742">
        <v>3897107.5301825516</v>
      </c>
      <c r="L50" s="741">
        <v>6089</v>
      </c>
      <c r="M50" s="740">
        <v>640.0242289674087</v>
      </c>
      <c r="N50" s="741">
        <v>168.48</v>
      </c>
      <c r="O50" s="743">
        <v>1.6606849366290442E-2</v>
      </c>
      <c r="P50" s="742">
        <v>490142.19134740462</v>
      </c>
      <c r="Q50" s="741">
        <v>2808</v>
      </c>
      <c r="R50" s="740">
        <v>174.5520624456569</v>
      </c>
      <c r="S50" s="741">
        <v>1251</v>
      </c>
      <c r="T50" s="743">
        <v>0.12330940501679337</v>
      </c>
      <c r="U50" s="742">
        <v>3639410.5019919472</v>
      </c>
      <c r="V50" s="741">
        <v>834</v>
      </c>
      <c r="W50" s="740">
        <v>4363.8015611414239</v>
      </c>
      <c r="X50" s="741">
        <v>75.599999999999994</v>
      </c>
      <c r="Y50" s="743">
        <v>7.4517913823098142E-3</v>
      </c>
      <c r="Z50" s="742">
        <v>219935.59868152771</v>
      </c>
      <c r="AA50" s="741">
        <v>126</v>
      </c>
      <c r="AB50" s="740">
        <v>1745.5206244565691</v>
      </c>
      <c r="AC50" s="741">
        <v>45.551550000000006</v>
      </c>
      <c r="AD50" s="743">
        <v>4.4899556579478138E-3</v>
      </c>
      <c r="AE50" s="742">
        <v>132518.61666827442</v>
      </c>
      <c r="AF50" s="741">
        <v>7265</v>
      </c>
      <c r="AG50" s="740">
        <v>18.240690525571154</v>
      </c>
      <c r="AH50" s="746"/>
      <c r="AI50" s="739">
        <v>29514460</v>
      </c>
      <c r="AJ50" s="731">
        <v>0</v>
      </c>
      <c r="AK50" s="739">
        <v>29514460</v>
      </c>
      <c r="AL50" s="731">
        <v>0</v>
      </c>
    </row>
    <row r="51" spans="1:38" s="747" customFormat="1" ht="16.149999999999999" customHeight="1" x14ac:dyDescent="0.2">
      <c r="A51" s="738">
        <v>45</v>
      </c>
      <c r="B51" s="738" t="s">
        <v>51</v>
      </c>
      <c r="C51" s="733">
        <v>19171253</v>
      </c>
      <c r="D51" s="737">
        <v>12687.35</v>
      </c>
      <c r="E51" s="734">
        <v>9283</v>
      </c>
      <c r="F51" s="736">
        <v>0.73167367495970392</v>
      </c>
      <c r="G51" s="735">
        <v>14027101.136092249</v>
      </c>
      <c r="H51" s="733">
        <v>1511.0525838729127</v>
      </c>
      <c r="I51" s="737">
        <v>1191.52</v>
      </c>
      <c r="J51" s="736">
        <v>9.3914016717439014E-2</v>
      </c>
      <c r="K51" s="735">
        <v>1800449.3747362529</v>
      </c>
      <c r="L51" s="737">
        <v>5416</v>
      </c>
      <c r="M51" s="733">
        <v>332.43156845204078</v>
      </c>
      <c r="N51" s="737">
        <v>327.33</v>
      </c>
      <c r="O51" s="736">
        <v>2.5799713888243012E-2</v>
      </c>
      <c r="P51" s="735">
        <v>494612.84227912052</v>
      </c>
      <c r="Q51" s="737">
        <v>5455.5</v>
      </c>
      <c r="R51" s="733">
        <v>90.66315503237476</v>
      </c>
      <c r="S51" s="737">
        <v>1486.5</v>
      </c>
      <c r="T51" s="736">
        <v>0.11716394676587309</v>
      </c>
      <c r="U51" s="735">
        <v>2246179.6659270846</v>
      </c>
      <c r="V51" s="737">
        <v>991</v>
      </c>
      <c r="W51" s="733">
        <v>2266.578875809369</v>
      </c>
      <c r="X51" s="737">
        <v>399</v>
      </c>
      <c r="Y51" s="736">
        <v>3.1448647668740913E-2</v>
      </c>
      <c r="Z51" s="735">
        <v>602909.9809652922</v>
      </c>
      <c r="AA51" s="737">
        <v>665</v>
      </c>
      <c r="AB51" s="733">
        <v>906.63155032374766</v>
      </c>
      <c r="AC51" s="737">
        <v>0</v>
      </c>
      <c r="AD51" s="736">
        <v>0</v>
      </c>
      <c r="AE51" s="735">
        <v>0</v>
      </c>
      <c r="AF51" s="734">
        <v>9283</v>
      </c>
      <c r="AG51" s="733">
        <v>0</v>
      </c>
      <c r="AH51" s="746"/>
      <c r="AI51" s="732">
        <v>19171253</v>
      </c>
      <c r="AJ51" s="732">
        <v>0</v>
      </c>
      <c r="AK51" s="732">
        <v>19171253.000000004</v>
      </c>
      <c r="AL51" s="732">
        <v>0</v>
      </c>
    </row>
    <row r="52" spans="1:38" s="745" customFormat="1" ht="16.149999999999999" customHeight="1" x14ac:dyDescent="0.2">
      <c r="A52" s="744">
        <v>46</v>
      </c>
      <c r="B52" s="744" t="s">
        <v>52</v>
      </c>
      <c r="C52" s="740">
        <v>6194235</v>
      </c>
      <c r="D52" s="741">
        <v>1922.2112</v>
      </c>
      <c r="E52" s="741">
        <v>1160</v>
      </c>
      <c r="F52" s="743">
        <v>0.60347166846182143</v>
      </c>
      <c r="G52" s="742">
        <v>3738045.3302946105</v>
      </c>
      <c r="H52" s="740">
        <v>3222.4528709436299</v>
      </c>
      <c r="I52" s="741">
        <v>249.26</v>
      </c>
      <c r="J52" s="743">
        <v>0.12967357593171863</v>
      </c>
      <c r="K52" s="742">
        <v>803228.60261140915</v>
      </c>
      <c r="L52" s="741">
        <v>1133</v>
      </c>
      <c r="M52" s="740">
        <v>708.93963160759859</v>
      </c>
      <c r="N52" s="741">
        <v>27.63</v>
      </c>
      <c r="O52" s="743">
        <v>1.4374070861724247E-2</v>
      </c>
      <c r="P52" s="742">
        <v>89036.372824172489</v>
      </c>
      <c r="Q52" s="741">
        <v>460.5</v>
      </c>
      <c r="R52" s="740">
        <v>193.3471722566178</v>
      </c>
      <c r="S52" s="741">
        <v>255</v>
      </c>
      <c r="T52" s="743">
        <v>0.13265972022221076</v>
      </c>
      <c r="U52" s="742">
        <v>821725.48209062568</v>
      </c>
      <c r="V52" s="741">
        <v>170</v>
      </c>
      <c r="W52" s="740">
        <v>4833.6793064154454</v>
      </c>
      <c r="X52" s="741">
        <v>34.199999999999996</v>
      </c>
      <c r="Y52" s="743">
        <v>1.7792009535684734E-2</v>
      </c>
      <c r="Z52" s="742">
        <v>110207.88818627213</v>
      </c>
      <c r="AA52" s="741">
        <v>57</v>
      </c>
      <c r="AB52" s="740">
        <v>1933.4717225661777</v>
      </c>
      <c r="AC52" s="741">
        <v>196.12119999999999</v>
      </c>
      <c r="AD52" s="743">
        <v>0.10202895498684016</v>
      </c>
      <c r="AE52" s="742">
        <v>631991.32399290986</v>
      </c>
      <c r="AF52" s="741">
        <v>1160</v>
      </c>
      <c r="AG52" s="740">
        <v>544.82010689043955</v>
      </c>
      <c r="AH52" s="746"/>
      <c r="AI52" s="739">
        <v>6194235</v>
      </c>
      <c r="AJ52" s="731">
        <v>0</v>
      </c>
      <c r="AK52" s="739">
        <v>6194235.0000000009</v>
      </c>
      <c r="AL52" s="731">
        <v>0</v>
      </c>
    </row>
    <row r="53" spans="1:38" s="745" customFormat="1" ht="16.149999999999999" customHeight="1" x14ac:dyDescent="0.2">
      <c r="A53" s="744">
        <v>47</v>
      </c>
      <c r="B53" s="744" t="s">
        <v>53</v>
      </c>
      <c r="C53" s="740">
        <v>8548170</v>
      </c>
      <c r="D53" s="741">
        <v>5517.3459999999995</v>
      </c>
      <c r="E53" s="741">
        <v>3645</v>
      </c>
      <c r="F53" s="743">
        <v>0.6606437225434113</v>
      </c>
      <c r="G53" s="742">
        <v>5647294.8497339124</v>
      </c>
      <c r="H53" s="740">
        <v>1549.3264333975069</v>
      </c>
      <c r="I53" s="741">
        <v>478.72</v>
      </c>
      <c r="J53" s="743">
        <v>8.6766354692999148E-2</v>
      </c>
      <c r="K53" s="742">
        <v>741693.55019605451</v>
      </c>
      <c r="L53" s="741">
        <v>2176</v>
      </c>
      <c r="M53" s="740">
        <v>340.85181534745152</v>
      </c>
      <c r="N53" s="741">
        <v>103.02</v>
      </c>
      <c r="O53" s="743">
        <v>1.867202093180308E-2</v>
      </c>
      <c r="P53" s="742">
        <v>159611.60916861115</v>
      </c>
      <c r="Q53" s="741">
        <v>1717</v>
      </c>
      <c r="R53" s="740">
        <v>92.959586003850404</v>
      </c>
      <c r="S53" s="741">
        <v>853.5</v>
      </c>
      <c r="T53" s="743">
        <v>0.15469394161613212</v>
      </c>
      <c r="U53" s="742">
        <v>1322350.1109047721</v>
      </c>
      <c r="V53" s="741">
        <v>569</v>
      </c>
      <c r="W53" s="740">
        <v>2323.9896500962604</v>
      </c>
      <c r="X53" s="741">
        <v>62.4</v>
      </c>
      <c r="Y53" s="743">
        <v>1.1309785538191734E-2</v>
      </c>
      <c r="Z53" s="742">
        <v>96677.969444004426</v>
      </c>
      <c r="AA53" s="741">
        <v>104</v>
      </c>
      <c r="AB53" s="740">
        <v>929.59586003850404</v>
      </c>
      <c r="AC53" s="741">
        <v>374.70600000000002</v>
      </c>
      <c r="AD53" s="743">
        <v>6.7914174677462691E-2</v>
      </c>
      <c r="AE53" s="742">
        <v>580541.91055264627</v>
      </c>
      <c r="AF53" s="741">
        <v>3645</v>
      </c>
      <c r="AG53" s="740">
        <v>159.27075735326372</v>
      </c>
      <c r="AH53" s="746"/>
      <c r="AI53" s="739">
        <v>8548170</v>
      </c>
      <c r="AJ53" s="731">
        <v>0</v>
      </c>
      <c r="AK53" s="739">
        <v>8548170.0000000019</v>
      </c>
      <c r="AL53" s="731">
        <v>0</v>
      </c>
    </row>
    <row r="54" spans="1:38" s="745" customFormat="1" ht="16.149999999999999" customHeight="1" x14ac:dyDescent="0.2">
      <c r="A54" s="744">
        <v>48</v>
      </c>
      <c r="B54" s="744" t="s">
        <v>91</v>
      </c>
      <c r="C54" s="740">
        <v>20849717</v>
      </c>
      <c r="D54" s="741">
        <v>8882.4677000000011</v>
      </c>
      <c r="E54" s="741">
        <v>5890</v>
      </c>
      <c r="F54" s="743">
        <v>0.6631040155654041</v>
      </c>
      <c r="G54" s="742">
        <v>13825531.06610227</v>
      </c>
      <c r="H54" s="740">
        <v>2347.288805789859</v>
      </c>
      <c r="I54" s="741">
        <v>1086.58</v>
      </c>
      <c r="J54" s="743">
        <v>0.12232861820595191</v>
      </c>
      <c r="K54" s="742">
        <v>2550517.0705951452</v>
      </c>
      <c r="L54" s="741">
        <v>4939</v>
      </c>
      <c r="M54" s="740">
        <v>516.40353727376908</v>
      </c>
      <c r="N54" s="741">
        <v>356.43</v>
      </c>
      <c r="O54" s="743">
        <v>4.0127362354495245E-2</v>
      </c>
      <c r="P54" s="742">
        <v>836644.1490476795</v>
      </c>
      <c r="Q54" s="741">
        <v>5940.5</v>
      </c>
      <c r="R54" s="740">
        <v>140.83732834739155</v>
      </c>
      <c r="S54" s="741">
        <v>1215</v>
      </c>
      <c r="T54" s="743">
        <v>0.13678631220916232</v>
      </c>
      <c r="U54" s="742">
        <v>2851955.8990346794</v>
      </c>
      <c r="V54" s="741">
        <v>810</v>
      </c>
      <c r="W54" s="740">
        <v>3520.9332086847894</v>
      </c>
      <c r="X54" s="741">
        <v>81.599999999999994</v>
      </c>
      <c r="Y54" s="743">
        <v>9.1866362767634921E-3</v>
      </c>
      <c r="Z54" s="742">
        <v>191538.76655245249</v>
      </c>
      <c r="AA54" s="741">
        <v>136</v>
      </c>
      <c r="AB54" s="740">
        <v>1408.3732834739153</v>
      </c>
      <c r="AC54" s="741">
        <v>252.85770000000002</v>
      </c>
      <c r="AD54" s="743">
        <v>2.8467055388222803E-2</v>
      </c>
      <c r="AE54" s="742">
        <v>593530.04866777058</v>
      </c>
      <c r="AF54" s="741">
        <v>5890</v>
      </c>
      <c r="AG54" s="740">
        <v>100.76910843255867</v>
      </c>
      <c r="AH54" s="746"/>
      <c r="AI54" s="739">
        <v>20849716.999999996</v>
      </c>
      <c r="AJ54" s="731">
        <v>0</v>
      </c>
      <c r="AK54" s="739">
        <v>20849716.999999996</v>
      </c>
      <c r="AL54" s="731">
        <v>0</v>
      </c>
    </row>
    <row r="55" spans="1:38" s="745" customFormat="1" ht="16.149999999999999" customHeight="1" x14ac:dyDescent="0.2">
      <c r="A55" s="744">
        <v>49</v>
      </c>
      <c r="B55" s="744" t="s">
        <v>54</v>
      </c>
      <c r="C55" s="740">
        <v>58460941</v>
      </c>
      <c r="D55" s="741">
        <v>19463.64</v>
      </c>
      <c r="E55" s="741">
        <v>13619</v>
      </c>
      <c r="F55" s="743">
        <v>0.69971495568146558</v>
      </c>
      <c r="G55" s="742">
        <v>40905994.740911774</v>
      </c>
      <c r="H55" s="740">
        <v>3003.5975285198456</v>
      </c>
      <c r="I55" s="741">
        <v>2235.64</v>
      </c>
      <c r="J55" s="743">
        <v>0.11486237928773857</v>
      </c>
      <c r="K55" s="742">
        <v>6714962.7786601065</v>
      </c>
      <c r="L55" s="741">
        <v>10162</v>
      </c>
      <c r="M55" s="740">
        <v>660.79145627436594</v>
      </c>
      <c r="N55" s="741">
        <v>416.09999999999997</v>
      </c>
      <c r="O55" s="743">
        <v>2.1378323890084278E-2</v>
      </c>
      <c r="P55" s="742">
        <v>1249796.9316171075</v>
      </c>
      <c r="Q55" s="741">
        <v>6935</v>
      </c>
      <c r="R55" s="740">
        <v>180.21585171119071</v>
      </c>
      <c r="S55" s="741">
        <v>3019.5</v>
      </c>
      <c r="T55" s="743">
        <v>0.15513542174022948</v>
      </c>
      <c r="U55" s="742">
        <v>9069362.7373656724</v>
      </c>
      <c r="V55" s="741">
        <v>2013</v>
      </c>
      <c r="W55" s="740">
        <v>4505.3962927797675</v>
      </c>
      <c r="X55" s="741">
        <v>173.4</v>
      </c>
      <c r="Y55" s="743">
        <v>8.9089194004821296E-3</v>
      </c>
      <c r="Z55" s="742">
        <v>520823.81144534115</v>
      </c>
      <c r="AA55" s="741">
        <v>289</v>
      </c>
      <c r="AB55" s="740">
        <v>1802.158517111907</v>
      </c>
      <c r="AC55" s="741">
        <v>0</v>
      </c>
      <c r="AD55" s="743">
        <v>0</v>
      </c>
      <c r="AE55" s="742">
        <v>0</v>
      </c>
      <c r="AF55" s="741">
        <v>13619</v>
      </c>
      <c r="AG55" s="740">
        <v>0</v>
      </c>
      <c r="AH55" s="746"/>
      <c r="AI55" s="739">
        <v>58460941</v>
      </c>
      <c r="AJ55" s="731">
        <v>0</v>
      </c>
      <c r="AK55" s="739">
        <v>58460941</v>
      </c>
      <c r="AL55" s="731">
        <v>0</v>
      </c>
    </row>
    <row r="56" spans="1:38" s="747" customFormat="1" ht="16.149999999999999" customHeight="1" x14ac:dyDescent="0.2">
      <c r="A56" s="738">
        <v>50</v>
      </c>
      <c r="B56" s="738" t="s">
        <v>55</v>
      </c>
      <c r="C56" s="733">
        <v>31704322</v>
      </c>
      <c r="D56" s="737">
        <v>10916.24</v>
      </c>
      <c r="E56" s="734">
        <v>7719</v>
      </c>
      <c r="F56" s="736">
        <v>0.7071116061940742</v>
      </c>
      <c r="G56" s="735">
        <v>22418494.052714124</v>
      </c>
      <c r="H56" s="733">
        <v>2904.3262148871777</v>
      </c>
      <c r="I56" s="737">
        <v>1391.72</v>
      </c>
      <c r="J56" s="736">
        <v>0.12749078437264114</v>
      </c>
      <c r="K56" s="735">
        <v>4042008.8797827824</v>
      </c>
      <c r="L56" s="737">
        <v>6326</v>
      </c>
      <c r="M56" s="733">
        <v>638.95176727517901</v>
      </c>
      <c r="N56" s="737">
        <v>248.22</v>
      </c>
      <c r="O56" s="736">
        <v>2.2738598638358996E-2</v>
      </c>
      <c r="P56" s="735">
        <v>720911.85305929522</v>
      </c>
      <c r="Q56" s="737">
        <v>4137</v>
      </c>
      <c r="R56" s="733">
        <v>174.25957289323065</v>
      </c>
      <c r="S56" s="737">
        <v>1327.5</v>
      </c>
      <c r="T56" s="736">
        <v>0.12160780635090471</v>
      </c>
      <c r="U56" s="735">
        <v>3855493.0502627278</v>
      </c>
      <c r="V56" s="737">
        <v>885</v>
      </c>
      <c r="W56" s="733">
        <v>4356.4893223307663</v>
      </c>
      <c r="X56" s="737">
        <v>229.79999999999998</v>
      </c>
      <c r="Y56" s="736">
        <v>2.1051204444021018E-2</v>
      </c>
      <c r="Z56" s="735">
        <v>667414.16418107331</v>
      </c>
      <c r="AA56" s="737">
        <v>383</v>
      </c>
      <c r="AB56" s="733">
        <v>1742.5957289323062</v>
      </c>
      <c r="AC56" s="737">
        <v>0</v>
      </c>
      <c r="AD56" s="736">
        <v>0</v>
      </c>
      <c r="AE56" s="735">
        <v>0</v>
      </c>
      <c r="AF56" s="734">
        <v>7719</v>
      </c>
      <c r="AG56" s="733">
        <v>0</v>
      </c>
      <c r="AH56" s="746"/>
      <c r="AI56" s="732">
        <v>31704322.000000004</v>
      </c>
      <c r="AJ56" s="732">
        <v>0</v>
      </c>
      <c r="AK56" s="732">
        <v>31704322</v>
      </c>
      <c r="AL56" s="732">
        <v>0</v>
      </c>
    </row>
    <row r="57" spans="1:38" s="745" customFormat="1" ht="16.149999999999999" customHeight="1" x14ac:dyDescent="0.2">
      <c r="A57" s="744">
        <v>51</v>
      </c>
      <c r="B57" s="744" t="s">
        <v>56</v>
      </c>
      <c r="C57" s="740">
        <v>31699551</v>
      </c>
      <c r="D57" s="741">
        <v>12214.9</v>
      </c>
      <c r="E57" s="741">
        <v>8251</v>
      </c>
      <c r="F57" s="743">
        <v>0.67548649600078592</v>
      </c>
      <c r="G57" s="742">
        <v>21412618.629788209</v>
      </c>
      <c r="H57" s="740">
        <v>2595.1543606578848</v>
      </c>
      <c r="I57" s="741">
        <v>1393.26</v>
      </c>
      <c r="J57" s="743">
        <v>0.11406233370719368</v>
      </c>
      <c r="K57" s="742">
        <v>3615724.7645302052</v>
      </c>
      <c r="L57" s="741">
        <v>6333</v>
      </c>
      <c r="M57" s="740">
        <v>570.93395934473472</v>
      </c>
      <c r="N57" s="741">
        <v>264.53999999999996</v>
      </c>
      <c r="O57" s="743">
        <v>2.1657156423712021E-2</v>
      </c>
      <c r="P57" s="742">
        <v>686522.13456843677</v>
      </c>
      <c r="Q57" s="741">
        <v>4409</v>
      </c>
      <c r="R57" s="740">
        <v>155.70926163947308</v>
      </c>
      <c r="S57" s="741">
        <v>1978.5</v>
      </c>
      <c r="T57" s="743">
        <v>0.16197431006393831</v>
      </c>
      <c r="U57" s="742">
        <v>5134512.9025616255</v>
      </c>
      <c r="V57" s="741">
        <v>1319</v>
      </c>
      <c r="W57" s="740">
        <v>3892.7315409868274</v>
      </c>
      <c r="X57" s="741">
        <v>327.59999999999997</v>
      </c>
      <c r="Y57" s="743">
        <v>2.6819703804370071E-2</v>
      </c>
      <c r="Z57" s="742">
        <v>850172.56855152303</v>
      </c>
      <c r="AA57" s="741">
        <v>546</v>
      </c>
      <c r="AB57" s="740">
        <v>1557.0926163947308</v>
      </c>
      <c r="AC57" s="741">
        <v>0</v>
      </c>
      <c r="AD57" s="743">
        <v>0</v>
      </c>
      <c r="AE57" s="742">
        <v>0</v>
      </c>
      <c r="AF57" s="741">
        <v>8251</v>
      </c>
      <c r="AG57" s="740">
        <v>0</v>
      </c>
      <c r="AH57" s="746"/>
      <c r="AI57" s="739">
        <v>31699551</v>
      </c>
      <c r="AJ57" s="731">
        <v>0</v>
      </c>
      <c r="AK57" s="739">
        <v>31699550.999999996</v>
      </c>
      <c r="AL57" s="731">
        <v>0</v>
      </c>
    </row>
    <row r="58" spans="1:38" s="745" customFormat="1" ht="16.149999999999999" customHeight="1" x14ac:dyDescent="0.2">
      <c r="A58" s="744">
        <v>52</v>
      </c>
      <c r="B58" s="744" t="s">
        <v>57</v>
      </c>
      <c r="C58" s="740">
        <v>150747616</v>
      </c>
      <c r="D58" s="741">
        <v>55146.33</v>
      </c>
      <c r="E58" s="741">
        <v>37838</v>
      </c>
      <c r="F58" s="743">
        <v>0.68613813466825446</v>
      </c>
      <c r="G58" s="742">
        <v>103433688.04792631</v>
      </c>
      <c r="H58" s="740">
        <v>2733.5928972970642</v>
      </c>
      <c r="I58" s="741">
        <v>4353.58</v>
      </c>
      <c r="J58" s="743">
        <v>7.8945960683149713E-2</v>
      </c>
      <c r="K58" s="742">
        <v>11900915.36581455</v>
      </c>
      <c r="L58" s="741">
        <v>19789</v>
      </c>
      <c r="M58" s="740">
        <v>601.39043740535396</v>
      </c>
      <c r="N58" s="741">
        <v>880.94999999999993</v>
      </c>
      <c r="O58" s="743">
        <v>1.5974771122575154E-2</v>
      </c>
      <c r="P58" s="742">
        <v>2408158.6628738483</v>
      </c>
      <c r="Q58" s="741">
        <v>14682.5</v>
      </c>
      <c r="R58" s="740">
        <v>164.01557383782384</v>
      </c>
      <c r="S58" s="741">
        <v>10326</v>
      </c>
      <c r="T58" s="743">
        <v>0.18724727465998189</v>
      </c>
      <c r="U58" s="742">
        <v>28227080.25748948</v>
      </c>
      <c r="V58" s="741">
        <v>6884</v>
      </c>
      <c r="W58" s="740">
        <v>4100.3893459455958</v>
      </c>
      <c r="X58" s="741">
        <v>1747.8</v>
      </c>
      <c r="Y58" s="743">
        <v>3.1693858866038774E-2</v>
      </c>
      <c r="Z58" s="742">
        <v>4777773.6658958085</v>
      </c>
      <c r="AA58" s="741">
        <v>2913</v>
      </c>
      <c r="AB58" s="740">
        <v>1640.1557383782383</v>
      </c>
      <c r="AC58" s="741">
        <v>0</v>
      </c>
      <c r="AD58" s="743">
        <v>0</v>
      </c>
      <c r="AE58" s="742">
        <v>0</v>
      </c>
      <c r="AF58" s="741">
        <v>37838</v>
      </c>
      <c r="AG58" s="740">
        <v>0</v>
      </c>
      <c r="AH58" s="746"/>
      <c r="AI58" s="739">
        <v>150747616</v>
      </c>
      <c r="AJ58" s="731">
        <v>0</v>
      </c>
      <c r="AK58" s="739">
        <v>150747616</v>
      </c>
      <c r="AL58" s="731">
        <v>0</v>
      </c>
    </row>
    <row r="59" spans="1:38" s="745" customFormat="1" ht="16.149999999999999" customHeight="1" x14ac:dyDescent="0.2">
      <c r="A59" s="744">
        <v>53</v>
      </c>
      <c r="B59" s="744" t="s">
        <v>58</v>
      </c>
      <c r="C59" s="740">
        <v>80697006</v>
      </c>
      <c r="D59" s="741">
        <v>26764.17</v>
      </c>
      <c r="E59" s="741">
        <v>19096</v>
      </c>
      <c r="F59" s="743">
        <v>0.71349120858222026</v>
      </c>
      <c r="G59" s="742">
        <v>57576604.339906678</v>
      </c>
      <c r="H59" s="740">
        <v>3015.1133399615983</v>
      </c>
      <c r="I59" s="741">
        <v>2980.34</v>
      </c>
      <c r="J59" s="743">
        <v>0.11135559219658224</v>
      </c>
      <c r="K59" s="742">
        <v>8986062.8916211501</v>
      </c>
      <c r="L59" s="741">
        <v>13547</v>
      </c>
      <c r="M59" s="740">
        <v>663.32493479155164</v>
      </c>
      <c r="N59" s="741">
        <v>724.53</v>
      </c>
      <c r="O59" s="743">
        <v>2.7070893661189567E-2</v>
      </c>
      <c r="P59" s="742">
        <v>2184540.0682023764</v>
      </c>
      <c r="Q59" s="741">
        <v>12075.5</v>
      </c>
      <c r="R59" s="740">
        <v>180.90680039769586</v>
      </c>
      <c r="S59" s="741">
        <v>3679.5</v>
      </c>
      <c r="T59" s="743">
        <v>0.13747857676886674</v>
      </c>
      <c r="U59" s="742">
        <v>11094109.534388701</v>
      </c>
      <c r="V59" s="741">
        <v>2453</v>
      </c>
      <c r="W59" s="740">
        <v>4522.670009942397</v>
      </c>
      <c r="X59" s="741">
        <v>283.8</v>
      </c>
      <c r="Y59" s="743">
        <v>1.0603728791141291E-2</v>
      </c>
      <c r="Z59" s="742">
        <v>855689.16588110151</v>
      </c>
      <c r="AA59" s="741">
        <v>473</v>
      </c>
      <c r="AB59" s="740">
        <v>1809.0680039769588</v>
      </c>
      <c r="AC59" s="741">
        <v>0</v>
      </c>
      <c r="AD59" s="743">
        <v>0</v>
      </c>
      <c r="AE59" s="742">
        <v>0</v>
      </c>
      <c r="AF59" s="741">
        <v>19096</v>
      </c>
      <c r="AG59" s="740">
        <v>0</v>
      </c>
      <c r="AH59" s="746"/>
      <c r="AI59" s="739">
        <v>80697006</v>
      </c>
      <c r="AJ59" s="731">
        <v>0</v>
      </c>
      <c r="AK59" s="739">
        <v>80697006.000000015</v>
      </c>
      <c r="AL59" s="731">
        <v>0</v>
      </c>
    </row>
    <row r="60" spans="1:38" s="745" customFormat="1" ht="16.149999999999999" customHeight="1" x14ac:dyDescent="0.2">
      <c r="A60" s="744">
        <v>54</v>
      </c>
      <c r="B60" s="744" t="s">
        <v>59</v>
      </c>
      <c r="C60" s="740">
        <v>2462143</v>
      </c>
      <c r="D60" s="741">
        <v>927.98583999999994</v>
      </c>
      <c r="E60" s="741">
        <v>534</v>
      </c>
      <c r="F60" s="743">
        <v>0.5754398149006239</v>
      </c>
      <c r="G60" s="742">
        <v>1416815.1121788668</v>
      </c>
      <c r="H60" s="740">
        <v>2653.2118205596757</v>
      </c>
      <c r="I60" s="741">
        <v>116.38</v>
      </c>
      <c r="J60" s="743">
        <v>0.12541139636354798</v>
      </c>
      <c r="K60" s="742">
        <v>308780.7916767351</v>
      </c>
      <c r="L60" s="741">
        <v>529</v>
      </c>
      <c r="M60" s="740">
        <v>583.70660052312871</v>
      </c>
      <c r="N60" s="741">
        <v>22.41</v>
      </c>
      <c r="O60" s="743">
        <v>2.4149075378132927E-2</v>
      </c>
      <c r="P60" s="742">
        <v>59458.476898742338</v>
      </c>
      <c r="Q60" s="741">
        <v>373.5</v>
      </c>
      <c r="R60" s="740">
        <v>159.19270923358056</v>
      </c>
      <c r="S60" s="741">
        <v>138</v>
      </c>
      <c r="T60" s="743">
        <v>0.14870916564847586</v>
      </c>
      <c r="U60" s="742">
        <v>366143.2312372353</v>
      </c>
      <c r="V60" s="741">
        <v>92</v>
      </c>
      <c r="W60" s="740">
        <v>3979.8177308395143</v>
      </c>
      <c r="X60" s="741">
        <v>18</v>
      </c>
      <c r="Y60" s="743">
        <v>1.939684769327946E-2</v>
      </c>
      <c r="Z60" s="742">
        <v>47757.812770074168</v>
      </c>
      <c r="AA60" s="741">
        <v>30</v>
      </c>
      <c r="AB60" s="740">
        <v>1591.9270923358056</v>
      </c>
      <c r="AC60" s="741">
        <v>99.195840000000004</v>
      </c>
      <c r="AD60" s="743">
        <v>0.10689370001593991</v>
      </c>
      <c r="AE60" s="742">
        <v>263187.57523834636</v>
      </c>
      <c r="AF60" s="741">
        <v>534</v>
      </c>
      <c r="AG60" s="740">
        <v>492.86062778716547</v>
      </c>
      <c r="AH60" s="746"/>
      <c r="AI60" s="739">
        <v>2462143</v>
      </c>
      <c r="AJ60" s="731">
        <v>0</v>
      </c>
      <c r="AK60" s="739">
        <v>2462143</v>
      </c>
      <c r="AL60" s="731">
        <v>0</v>
      </c>
    </row>
    <row r="61" spans="1:38" s="747" customFormat="1" ht="16.149999999999999" customHeight="1" x14ac:dyDescent="0.2">
      <c r="A61" s="738">
        <v>55</v>
      </c>
      <c r="B61" s="738" t="s">
        <v>60</v>
      </c>
      <c r="C61" s="733">
        <v>63823937</v>
      </c>
      <c r="D61" s="737">
        <v>23658.989999999998</v>
      </c>
      <c r="E61" s="734">
        <v>17120</v>
      </c>
      <c r="F61" s="736">
        <v>0.72361499793524586</v>
      </c>
      <c r="G61" s="735">
        <v>46183958.040474258</v>
      </c>
      <c r="H61" s="733">
        <v>2697.6611004949918</v>
      </c>
      <c r="I61" s="737">
        <v>2669.92</v>
      </c>
      <c r="J61" s="736">
        <v>0.1128501258929481</v>
      </c>
      <c r="K61" s="735">
        <v>7202539.3254335886</v>
      </c>
      <c r="L61" s="737">
        <v>12136</v>
      </c>
      <c r="M61" s="733">
        <v>593.48544210889816</v>
      </c>
      <c r="N61" s="737">
        <v>534.87</v>
      </c>
      <c r="O61" s="736">
        <v>2.2607473945422018E-2</v>
      </c>
      <c r="P61" s="735">
        <v>1442897.9928217563</v>
      </c>
      <c r="Q61" s="737">
        <v>8914.5</v>
      </c>
      <c r="R61" s="733">
        <v>161.8596660296995</v>
      </c>
      <c r="S61" s="737">
        <v>2958</v>
      </c>
      <c r="T61" s="736">
        <v>0.12502646985353139</v>
      </c>
      <c r="U61" s="735">
        <v>7979681.5352641866</v>
      </c>
      <c r="V61" s="737">
        <v>1972</v>
      </c>
      <c r="W61" s="733">
        <v>4046.4916507424882</v>
      </c>
      <c r="X61" s="737">
        <v>376.2</v>
      </c>
      <c r="Y61" s="736">
        <v>1.5900932372852773E-2</v>
      </c>
      <c r="Z61" s="735">
        <v>1014860.1060062159</v>
      </c>
      <c r="AA61" s="737">
        <v>627</v>
      </c>
      <c r="AB61" s="733">
        <v>1618.596660296995</v>
      </c>
      <c r="AC61" s="737">
        <v>0</v>
      </c>
      <c r="AD61" s="736">
        <v>0</v>
      </c>
      <c r="AE61" s="735">
        <v>0</v>
      </c>
      <c r="AF61" s="734">
        <v>17120</v>
      </c>
      <c r="AG61" s="733">
        <v>0</v>
      </c>
      <c r="AH61" s="746"/>
      <c r="AI61" s="732">
        <v>63823937.000000007</v>
      </c>
      <c r="AJ61" s="732">
        <v>0</v>
      </c>
      <c r="AK61" s="732">
        <v>63823937</v>
      </c>
      <c r="AL61" s="732">
        <v>0</v>
      </c>
    </row>
    <row r="62" spans="1:38" s="745" customFormat="1" ht="16.149999999999999" customHeight="1" x14ac:dyDescent="0.2">
      <c r="A62" s="744">
        <v>56</v>
      </c>
      <c r="B62" s="744" t="s">
        <v>61</v>
      </c>
      <c r="C62" s="740">
        <v>13902668</v>
      </c>
      <c r="D62" s="741">
        <v>4596.55656</v>
      </c>
      <c r="E62" s="741">
        <v>3056</v>
      </c>
      <c r="F62" s="743">
        <v>0.66484551209351372</v>
      </c>
      <c r="G62" s="742">
        <v>9243126.4259261061</v>
      </c>
      <c r="H62" s="740">
        <v>3024.583254556972</v>
      </c>
      <c r="I62" s="741">
        <v>510.62</v>
      </c>
      <c r="J62" s="743">
        <v>0.11108750503442082</v>
      </c>
      <c r="K62" s="742">
        <v>1544412.7014418812</v>
      </c>
      <c r="L62" s="741">
        <v>2321</v>
      </c>
      <c r="M62" s="740">
        <v>665.40831600253398</v>
      </c>
      <c r="N62" s="741">
        <v>95.36999999999999</v>
      </c>
      <c r="O62" s="743">
        <v>2.0748140212159163E-2</v>
      </c>
      <c r="P62" s="742">
        <v>288454.50498709839</v>
      </c>
      <c r="Q62" s="741">
        <v>1589.5</v>
      </c>
      <c r="R62" s="740">
        <v>181.4749952734183</v>
      </c>
      <c r="S62" s="741">
        <v>561</v>
      </c>
      <c r="T62" s="743">
        <v>0.12204788360093627</v>
      </c>
      <c r="U62" s="742">
        <v>1696791.2058064614</v>
      </c>
      <c r="V62" s="741">
        <v>374</v>
      </c>
      <c r="W62" s="740">
        <v>4536.8748818354579</v>
      </c>
      <c r="X62" s="741">
        <v>11.4</v>
      </c>
      <c r="Y62" s="743">
        <v>2.4801174207676889E-3</v>
      </c>
      <c r="Z62" s="742">
        <v>34480.249101949485</v>
      </c>
      <c r="AA62" s="741">
        <v>19</v>
      </c>
      <c r="AB62" s="740">
        <v>1814.7499527341834</v>
      </c>
      <c r="AC62" s="741">
        <v>362.16656</v>
      </c>
      <c r="AD62" s="743">
        <v>7.8790841638202311E-2</v>
      </c>
      <c r="AE62" s="742">
        <v>1095402.9127365029</v>
      </c>
      <c r="AF62" s="741">
        <v>3056</v>
      </c>
      <c r="AG62" s="740">
        <v>358.44336149754679</v>
      </c>
      <c r="AH62" s="746"/>
      <c r="AI62" s="739">
        <v>13902668</v>
      </c>
      <c r="AJ62" s="731">
        <v>0</v>
      </c>
      <c r="AK62" s="739">
        <v>13902668</v>
      </c>
      <c r="AL62" s="731">
        <v>0</v>
      </c>
    </row>
    <row r="63" spans="1:38" s="745" customFormat="1" ht="16.149999999999999" customHeight="1" x14ac:dyDescent="0.2">
      <c r="A63" s="744">
        <v>57</v>
      </c>
      <c r="B63" s="744" t="s">
        <v>62</v>
      </c>
      <c r="C63" s="740">
        <v>38934350</v>
      </c>
      <c r="D63" s="741">
        <v>12858.2</v>
      </c>
      <c r="E63" s="741">
        <v>9438</v>
      </c>
      <c r="F63" s="743">
        <v>0.73400631503631919</v>
      </c>
      <c r="G63" s="742">
        <v>28578058.771834314</v>
      </c>
      <c r="H63" s="740">
        <v>3027.9782551212452</v>
      </c>
      <c r="I63" s="741">
        <v>1232</v>
      </c>
      <c r="J63" s="743">
        <v>9.5814344153925118E-2</v>
      </c>
      <c r="K63" s="742">
        <v>3730469.2103093746</v>
      </c>
      <c r="L63" s="741">
        <v>5600</v>
      </c>
      <c r="M63" s="740">
        <v>666.15521612667408</v>
      </c>
      <c r="N63" s="741">
        <v>249.6</v>
      </c>
      <c r="O63" s="743">
        <v>1.9411737257158855E-2</v>
      </c>
      <c r="P63" s="742">
        <v>755783.37247826287</v>
      </c>
      <c r="Q63" s="741">
        <v>4160</v>
      </c>
      <c r="R63" s="740">
        <v>181.67869530727472</v>
      </c>
      <c r="S63" s="741">
        <v>1815</v>
      </c>
      <c r="T63" s="743">
        <v>0.14115506058390753</v>
      </c>
      <c r="U63" s="742">
        <v>5495780.53304506</v>
      </c>
      <c r="V63" s="741">
        <v>1210</v>
      </c>
      <c r="W63" s="740">
        <v>4541.967382681868</v>
      </c>
      <c r="X63" s="741">
        <v>123.6</v>
      </c>
      <c r="Y63" s="743">
        <v>9.6125429686892399E-3</v>
      </c>
      <c r="Z63" s="742">
        <v>374258.11233298591</v>
      </c>
      <c r="AA63" s="741">
        <v>206</v>
      </c>
      <c r="AB63" s="740">
        <v>1816.7869530727471</v>
      </c>
      <c r="AC63" s="741">
        <v>0</v>
      </c>
      <c r="AD63" s="743">
        <v>0</v>
      </c>
      <c r="AE63" s="742">
        <v>0</v>
      </c>
      <c r="AF63" s="741">
        <v>9438</v>
      </c>
      <c r="AG63" s="740">
        <v>0</v>
      </c>
      <c r="AH63" s="746"/>
      <c r="AI63" s="739">
        <v>38934350</v>
      </c>
      <c r="AJ63" s="731">
        <v>0</v>
      </c>
      <c r="AK63" s="739">
        <v>38934349.999999993</v>
      </c>
      <c r="AL63" s="731">
        <v>0</v>
      </c>
    </row>
    <row r="64" spans="1:38" s="745" customFormat="1" ht="16.149999999999999" customHeight="1" x14ac:dyDescent="0.2">
      <c r="A64" s="744">
        <v>58</v>
      </c>
      <c r="B64" s="744" t="s">
        <v>63</v>
      </c>
      <c r="C64" s="740">
        <v>38681614</v>
      </c>
      <c r="D64" s="741">
        <v>11487.35</v>
      </c>
      <c r="E64" s="741">
        <v>8343</v>
      </c>
      <c r="F64" s="743">
        <v>0.72627716575189227</v>
      </c>
      <c r="G64" s="742">
        <v>28093572.982628718</v>
      </c>
      <c r="H64" s="740">
        <v>3367.3226636256404</v>
      </c>
      <c r="I64" s="741">
        <v>1179.8599999999999</v>
      </c>
      <c r="J64" s="743">
        <v>0.10270950219154112</v>
      </c>
      <c r="K64" s="742">
        <v>3972969.3179053478</v>
      </c>
      <c r="L64" s="741">
        <v>5363</v>
      </c>
      <c r="M64" s="740">
        <v>740.81098599764084</v>
      </c>
      <c r="N64" s="741">
        <v>240.39</v>
      </c>
      <c r="O64" s="743">
        <v>2.0926497408018385E-2</v>
      </c>
      <c r="P64" s="742">
        <v>809470.69510896772</v>
      </c>
      <c r="Q64" s="741">
        <v>4006.5</v>
      </c>
      <c r="R64" s="740">
        <v>202.03935981753844</v>
      </c>
      <c r="S64" s="741">
        <v>1618.5</v>
      </c>
      <c r="T64" s="743">
        <v>0.14089411396013876</v>
      </c>
      <c r="U64" s="742">
        <v>5450011.7310780985</v>
      </c>
      <c r="V64" s="741">
        <v>1079</v>
      </c>
      <c r="W64" s="740">
        <v>5050.9839954384606</v>
      </c>
      <c r="X64" s="741">
        <v>105.6</v>
      </c>
      <c r="Y64" s="743">
        <v>9.1927206884094229E-3</v>
      </c>
      <c r="Z64" s="742">
        <v>355589.27327886759</v>
      </c>
      <c r="AA64" s="741">
        <v>176</v>
      </c>
      <c r="AB64" s="740">
        <v>2020.3935981753841</v>
      </c>
      <c r="AC64" s="741">
        <v>0</v>
      </c>
      <c r="AD64" s="743">
        <v>0</v>
      </c>
      <c r="AE64" s="742">
        <v>0</v>
      </c>
      <c r="AF64" s="741">
        <v>8343</v>
      </c>
      <c r="AG64" s="740">
        <v>0</v>
      </c>
      <c r="AH64" s="746"/>
      <c r="AI64" s="739">
        <v>38681614</v>
      </c>
      <c r="AJ64" s="731">
        <v>0</v>
      </c>
      <c r="AK64" s="739">
        <v>38681614.000000007</v>
      </c>
      <c r="AL64" s="731">
        <v>0</v>
      </c>
    </row>
    <row r="65" spans="1:38" s="745" customFormat="1" ht="16.149999999999999" customHeight="1" x14ac:dyDescent="0.2">
      <c r="A65" s="744">
        <v>59</v>
      </c>
      <c r="B65" s="744" t="s">
        <v>64</v>
      </c>
      <c r="C65" s="740">
        <v>28780135</v>
      </c>
      <c r="D65" s="741">
        <v>8129.9253100000005</v>
      </c>
      <c r="E65" s="741">
        <v>5119</v>
      </c>
      <c r="F65" s="743">
        <v>0.62964908099506267</v>
      </c>
      <c r="G65" s="742">
        <v>18121385.553663839</v>
      </c>
      <c r="H65" s="740">
        <v>3540.0245269903962</v>
      </c>
      <c r="I65" s="741">
        <v>851.84</v>
      </c>
      <c r="J65" s="743">
        <v>0.1047783303682036</v>
      </c>
      <c r="K65" s="742">
        <v>3015534.4930714993</v>
      </c>
      <c r="L65" s="741">
        <v>3872</v>
      </c>
      <c r="M65" s="740">
        <v>778.80539593788717</v>
      </c>
      <c r="N65" s="741">
        <v>169.98</v>
      </c>
      <c r="O65" s="743">
        <v>2.0907941157948962E-2</v>
      </c>
      <c r="P65" s="742">
        <v>601733.36909782747</v>
      </c>
      <c r="Q65" s="741">
        <v>2833</v>
      </c>
      <c r="R65" s="740">
        <v>212.40147161942375</v>
      </c>
      <c r="S65" s="741">
        <v>1456.5</v>
      </c>
      <c r="T65" s="743">
        <v>0.17915293738411969</v>
      </c>
      <c r="U65" s="742">
        <v>5156045.7235615114</v>
      </c>
      <c r="V65" s="741">
        <v>971</v>
      </c>
      <c r="W65" s="740">
        <v>5310.0367904855939</v>
      </c>
      <c r="X65" s="741">
        <v>207.6</v>
      </c>
      <c r="Y65" s="743">
        <v>2.5535289942288531E-2</v>
      </c>
      <c r="Z65" s="742">
        <v>734909.09180320613</v>
      </c>
      <c r="AA65" s="741">
        <v>346</v>
      </c>
      <c r="AB65" s="740">
        <v>2124.0147161942373</v>
      </c>
      <c r="AC65" s="741">
        <v>325.00531000000001</v>
      </c>
      <c r="AD65" s="743">
        <v>3.9976420152376527E-2</v>
      </c>
      <c r="AE65" s="742">
        <v>1150526.7688021171</v>
      </c>
      <c r="AF65" s="741">
        <v>5119</v>
      </c>
      <c r="AG65" s="740">
        <v>224.75615721862025</v>
      </c>
      <c r="AH65" s="746"/>
      <c r="AI65" s="739">
        <v>28780135</v>
      </c>
      <c r="AJ65" s="731">
        <v>0</v>
      </c>
      <c r="AK65" s="739">
        <v>28780135.000000004</v>
      </c>
      <c r="AL65" s="731">
        <v>0</v>
      </c>
    </row>
    <row r="66" spans="1:38" s="747" customFormat="1" ht="16.149999999999999" customHeight="1" x14ac:dyDescent="0.2">
      <c r="A66" s="738">
        <v>60</v>
      </c>
      <c r="B66" s="738" t="s">
        <v>65</v>
      </c>
      <c r="C66" s="733">
        <v>26503718</v>
      </c>
      <c r="D66" s="737">
        <v>8913.2100200000004</v>
      </c>
      <c r="E66" s="734">
        <v>6106</v>
      </c>
      <c r="F66" s="736">
        <v>0.68505061434645742</v>
      </c>
      <c r="G66" s="735">
        <v>18156388.298365261</v>
      </c>
      <c r="H66" s="733">
        <v>2973.5323122118016</v>
      </c>
      <c r="I66" s="737">
        <v>892.54</v>
      </c>
      <c r="J66" s="736">
        <v>0.10013676307382689</v>
      </c>
      <c r="K66" s="735">
        <v>2653996.5299415211</v>
      </c>
      <c r="L66" s="737">
        <v>4057</v>
      </c>
      <c r="M66" s="733">
        <v>654.17710868659628</v>
      </c>
      <c r="N66" s="737">
        <v>188.31</v>
      </c>
      <c r="O66" s="736">
        <v>2.1127068651749327E-2</v>
      </c>
      <c r="P66" s="735">
        <v>559945.86971260433</v>
      </c>
      <c r="Q66" s="737">
        <v>3138.5</v>
      </c>
      <c r="R66" s="733">
        <v>178.41193873270808</v>
      </c>
      <c r="S66" s="737">
        <v>1299</v>
      </c>
      <c r="T66" s="736">
        <v>0.14573874026139014</v>
      </c>
      <c r="U66" s="735">
        <v>3862618.4735631305</v>
      </c>
      <c r="V66" s="737">
        <v>866</v>
      </c>
      <c r="W66" s="733">
        <v>4460.2984683177028</v>
      </c>
      <c r="X66" s="737">
        <v>200.4</v>
      </c>
      <c r="Y66" s="736">
        <v>2.2483482331318385E-2</v>
      </c>
      <c r="Z66" s="735">
        <v>595895.87536724505</v>
      </c>
      <c r="AA66" s="737">
        <v>334</v>
      </c>
      <c r="AB66" s="733">
        <v>1784.1193873270811</v>
      </c>
      <c r="AC66" s="737">
        <v>226.96002000000001</v>
      </c>
      <c r="AD66" s="736">
        <v>2.5463331335257824E-2</v>
      </c>
      <c r="AE66" s="735">
        <v>674872.9530502368</v>
      </c>
      <c r="AF66" s="734">
        <v>6106</v>
      </c>
      <c r="AG66" s="733">
        <v>110.52619604491268</v>
      </c>
      <c r="AH66" s="746"/>
      <c r="AI66" s="732">
        <v>26503718</v>
      </c>
      <c r="AJ66" s="732">
        <v>0</v>
      </c>
      <c r="AK66" s="732">
        <v>26503718.000000004</v>
      </c>
      <c r="AL66" s="732">
        <v>0</v>
      </c>
    </row>
    <row r="67" spans="1:38" s="745" customFormat="1" ht="16.149999999999999" customHeight="1" x14ac:dyDescent="0.2">
      <c r="A67" s="744">
        <v>61</v>
      </c>
      <c r="B67" s="744" t="s">
        <v>66</v>
      </c>
      <c r="C67" s="740">
        <v>9514791</v>
      </c>
      <c r="D67" s="741">
        <v>5485.1596499999996</v>
      </c>
      <c r="E67" s="741">
        <v>3673</v>
      </c>
      <c r="F67" s="743">
        <v>0.66962499441561385</v>
      </c>
      <c r="G67" s="742">
        <v>6371341.870240733</v>
      </c>
      <c r="H67" s="740">
        <v>1734.6424912171883</v>
      </c>
      <c r="I67" s="741">
        <v>588.72</v>
      </c>
      <c r="J67" s="743">
        <v>0.10732960160968151</v>
      </c>
      <c r="K67" s="742">
        <v>1021218.7274293832</v>
      </c>
      <c r="L67" s="741">
        <v>2676</v>
      </c>
      <c r="M67" s="740">
        <v>381.62134806778147</v>
      </c>
      <c r="N67" s="741">
        <v>105.50999999999999</v>
      </c>
      <c r="O67" s="743">
        <v>1.9235538568143591E-2</v>
      </c>
      <c r="P67" s="742">
        <v>183022.12924832554</v>
      </c>
      <c r="Q67" s="741">
        <v>1758.5</v>
      </c>
      <c r="R67" s="740">
        <v>104.0785494730313</v>
      </c>
      <c r="S67" s="741">
        <v>634.5</v>
      </c>
      <c r="T67" s="743">
        <v>0.11567575795173073</v>
      </c>
      <c r="U67" s="742">
        <v>1100630.6606773059</v>
      </c>
      <c r="V67" s="741">
        <v>423</v>
      </c>
      <c r="W67" s="740">
        <v>2601.9637368257822</v>
      </c>
      <c r="X67" s="741">
        <v>108.6</v>
      </c>
      <c r="Y67" s="743">
        <v>1.979887677471703E-2</v>
      </c>
      <c r="Z67" s="742">
        <v>188382.17454618664</v>
      </c>
      <c r="AA67" s="741">
        <v>181</v>
      </c>
      <c r="AB67" s="740">
        <v>1040.7854947303128</v>
      </c>
      <c r="AC67" s="741">
        <v>374.82965000000002</v>
      </c>
      <c r="AD67" s="743">
        <v>6.8335230680113393E-2</v>
      </c>
      <c r="AE67" s="742">
        <v>650195.43785806675</v>
      </c>
      <c r="AF67" s="741">
        <v>3673</v>
      </c>
      <c r="AG67" s="740">
        <v>177.02026622871406</v>
      </c>
      <c r="AH67" s="746"/>
      <c r="AI67" s="739">
        <v>9514791</v>
      </c>
      <c r="AJ67" s="731">
        <v>0</v>
      </c>
      <c r="AK67" s="739">
        <v>9514791.0000000019</v>
      </c>
      <c r="AL67" s="731">
        <v>0</v>
      </c>
    </row>
    <row r="68" spans="1:38" s="745" customFormat="1" ht="16.149999999999999" customHeight="1" x14ac:dyDescent="0.2">
      <c r="A68" s="744">
        <v>62</v>
      </c>
      <c r="B68" s="744" t="s">
        <v>67</v>
      </c>
      <c r="C68" s="740">
        <v>10426172</v>
      </c>
      <c r="D68" s="741">
        <v>3116.2365600000003</v>
      </c>
      <c r="E68" s="741">
        <v>1998</v>
      </c>
      <c r="F68" s="743">
        <v>0.64115799989202349</v>
      </c>
      <c r="G68" s="742">
        <v>6684823.586050218</v>
      </c>
      <c r="H68" s="740">
        <v>3345.7575505756845</v>
      </c>
      <c r="I68" s="741">
        <v>328.02</v>
      </c>
      <c r="J68" s="743">
        <v>0.10526158514743822</v>
      </c>
      <c r="K68" s="742">
        <v>1097475.3917398362</v>
      </c>
      <c r="L68" s="741">
        <v>1491</v>
      </c>
      <c r="M68" s="740">
        <v>736.06666112665073</v>
      </c>
      <c r="N68" s="741">
        <v>59.37</v>
      </c>
      <c r="O68" s="743">
        <v>1.9051827053848568E-2</v>
      </c>
      <c r="P68" s="742">
        <v>198637.62577767845</v>
      </c>
      <c r="Q68" s="741">
        <v>989.5</v>
      </c>
      <c r="R68" s="740">
        <v>200.74545303454113</v>
      </c>
      <c r="S68" s="741">
        <v>436.5</v>
      </c>
      <c r="T68" s="743">
        <v>0.14007280628271684</v>
      </c>
      <c r="U68" s="742">
        <v>1460423.1708262865</v>
      </c>
      <c r="V68" s="741">
        <v>291</v>
      </c>
      <c r="W68" s="740">
        <v>5018.6363258635274</v>
      </c>
      <c r="X68" s="741">
        <v>1.2</v>
      </c>
      <c r="Y68" s="743">
        <v>3.8507987981502913E-4</v>
      </c>
      <c r="Z68" s="742">
        <v>4014.9090606908221</v>
      </c>
      <c r="AA68" s="741">
        <v>2</v>
      </c>
      <c r="AB68" s="740">
        <v>2007.4545303454111</v>
      </c>
      <c r="AC68" s="741">
        <v>293.14655999999997</v>
      </c>
      <c r="AD68" s="743">
        <v>9.4070701744157686E-2</v>
      </c>
      <c r="AE68" s="742">
        <v>980797.31654528808</v>
      </c>
      <c r="AF68" s="741">
        <v>1998</v>
      </c>
      <c r="AG68" s="740">
        <v>490.88954782046449</v>
      </c>
      <c r="AH68" s="746"/>
      <c r="AI68" s="739">
        <v>10426171.999999998</v>
      </c>
      <c r="AJ68" s="731">
        <v>0</v>
      </c>
      <c r="AK68" s="739">
        <v>10426171.999999996</v>
      </c>
      <c r="AL68" s="731">
        <v>0</v>
      </c>
    </row>
    <row r="69" spans="1:38" s="745" customFormat="1" ht="16.149999999999999" customHeight="1" x14ac:dyDescent="0.2">
      <c r="A69" s="744">
        <v>63</v>
      </c>
      <c r="B69" s="744" t="s">
        <v>68</v>
      </c>
      <c r="C69" s="740">
        <v>6685754</v>
      </c>
      <c r="D69" s="741">
        <v>3231.2963500000001</v>
      </c>
      <c r="E69" s="741">
        <v>2105</v>
      </c>
      <c r="F69" s="743">
        <v>0.65144133251659198</v>
      </c>
      <c r="G69" s="742">
        <v>4355376.4946381347</v>
      </c>
      <c r="H69" s="740">
        <v>2069.0624677615842</v>
      </c>
      <c r="I69" s="741">
        <v>216.7</v>
      </c>
      <c r="J69" s="743">
        <v>6.7062867817741317E-2</v>
      </c>
      <c r="K69" s="742">
        <v>448365.83676393528</v>
      </c>
      <c r="L69" s="741">
        <v>985</v>
      </c>
      <c r="M69" s="740">
        <v>455.19374290754848</v>
      </c>
      <c r="N69" s="741">
        <v>71.25</v>
      </c>
      <c r="O69" s="743">
        <v>2.2049973844088921E-2</v>
      </c>
      <c r="P69" s="742">
        <v>147420.70082801286</v>
      </c>
      <c r="Q69" s="741">
        <v>1187.5</v>
      </c>
      <c r="R69" s="740">
        <v>124.14374806569505</v>
      </c>
      <c r="S69" s="741">
        <v>439.5</v>
      </c>
      <c r="T69" s="743">
        <v>0.13601352286985377</v>
      </c>
      <c r="U69" s="742">
        <v>909352.95458121633</v>
      </c>
      <c r="V69" s="741">
        <v>293</v>
      </c>
      <c r="W69" s="740">
        <v>3103.5937016423763</v>
      </c>
      <c r="X69" s="741">
        <v>96</v>
      </c>
      <c r="Y69" s="743">
        <v>2.9709438442561915E-2</v>
      </c>
      <c r="Z69" s="742">
        <v>198629.99690511209</v>
      </c>
      <c r="AA69" s="741">
        <v>160</v>
      </c>
      <c r="AB69" s="740">
        <v>1241.4374806569506</v>
      </c>
      <c r="AC69" s="741">
        <v>302.84634999999997</v>
      </c>
      <c r="AD69" s="743">
        <v>9.3722864509162077E-2</v>
      </c>
      <c r="AE69" s="742">
        <v>626608.01628358837</v>
      </c>
      <c r="AF69" s="741">
        <v>2105</v>
      </c>
      <c r="AG69" s="740">
        <v>297.67601723685908</v>
      </c>
      <c r="AH69" s="746"/>
      <c r="AI69" s="739">
        <v>6685754</v>
      </c>
      <c r="AJ69" s="731">
        <v>0</v>
      </c>
      <c r="AK69" s="739">
        <v>6685753.9999999991</v>
      </c>
      <c r="AL69" s="731">
        <v>0</v>
      </c>
    </row>
    <row r="70" spans="1:38" s="745" customFormat="1" ht="16.149999999999999" customHeight="1" x14ac:dyDescent="0.2">
      <c r="A70" s="744">
        <v>64</v>
      </c>
      <c r="B70" s="744" t="s">
        <v>69</v>
      </c>
      <c r="C70" s="740">
        <v>11027766</v>
      </c>
      <c r="D70" s="741">
        <v>3462.3426199999999</v>
      </c>
      <c r="E70" s="741">
        <v>2138</v>
      </c>
      <c r="F70" s="743">
        <v>0.61750099127971336</v>
      </c>
      <c r="G70" s="742">
        <v>6809656.4366007196</v>
      </c>
      <c r="H70" s="740">
        <v>3185.0591377926658</v>
      </c>
      <c r="I70" s="741">
        <v>375.76</v>
      </c>
      <c r="J70" s="743">
        <v>0.10852767655905758</v>
      </c>
      <c r="K70" s="742">
        <v>1196817.8216169721</v>
      </c>
      <c r="L70" s="741">
        <v>1708</v>
      </c>
      <c r="M70" s="740">
        <v>700.71301031438645</v>
      </c>
      <c r="N70" s="741">
        <v>83.07</v>
      </c>
      <c r="O70" s="743">
        <v>2.3992426260807196E-2</v>
      </c>
      <c r="P70" s="742">
        <v>264582.86257643672</v>
      </c>
      <c r="Q70" s="741">
        <v>1384.5</v>
      </c>
      <c r="R70" s="740">
        <v>191.10354826755992</v>
      </c>
      <c r="S70" s="741">
        <v>528</v>
      </c>
      <c r="T70" s="743">
        <v>0.15249790617197787</v>
      </c>
      <c r="U70" s="742">
        <v>1681711.2247545277</v>
      </c>
      <c r="V70" s="741">
        <v>352</v>
      </c>
      <c r="W70" s="740">
        <v>4777.5887066889991</v>
      </c>
      <c r="X70" s="741">
        <v>31.799999999999997</v>
      </c>
      <c r="Y70" s="743">
        <v>9.1845329853577577E-3</v>
      </c>
      <c r="Z70" s="742">
        <v>101284.88058180678</v>
      </c>
      <c r="AA70" s="741">
        <v>53</v>
      </c>
      <c r="AB70" s="740">
        <v>1911.0354826755995</v>
      </c>
      <c r="AC70" s="741">
        <v>305.71262000000002</v>
      </c>
      <c r="AD70" s="743">
        <v>8.8296466743086222E-2</v>
      </c>
      <c r="AE70" s="742">
        <v>973712.77386953693</v>
      </c>
      <c r="AF70" s="741">
        <v>2138</v>
      </c>
      <c r="AG70" s="740">
        <v>455.43160611297333</v>
      </c>
      <c r="AH70" s="746"/>
      <c r="AI70" s="739">
        <v>11027766</v>
      </c>
      <c r="AJ70" s="731">
        <v>0</v>
      </c>
      <c r="AK70" s="739">
        <v>11027766</v>
      </c>
      <c r="AL70" s="731">
        <v>0</v>
      </c>
    </row>
    <row r="71" spans="1:38" s="745" customFormat="1" ht="16.149999999999999" customHeight="1" x14ac:dyDescent="0.2">
      <c r="A71" s="738">
        <v>65</v>
      </c>
      <c r="B71" s="738" t="s">
        <v>70</v>
      </c>
      <c r="C71" s="733">
        <v>31369500</v>
      </c>
      <c r="D71" s="737">
        <v>12177.3</v>
      </c>
      <c r="E71" s="734">
        <v>8053</v>
      </c>
      <c r="F71" s="736">
        <v>0.66131244200274286</v>
      </c>
      <c r="G71" s="735">
        <v>20745040.649405044</v>
      </c>
      <c r="H71" s="733">
        <v>2576.0636594318939</v>
      </c>
      <c r="I71" s="737">
        <v>1488.74</v>
      </c>
      <c r="J71" s="736">
        <v>0.12225534395966266</v>
      </c>
      <c r="K71" s="735">
        <v>3835089.0123426379</v>
      </c>
      <c r="L71" s="737">
        <v>6767</v>
      </c>
      <c r="M71" s="733">
        <v>566.73400507501663</v>
      </c>
      <c r="N71" s="737">
        <v>169.26</v>
      </c>
      <c r="O71" s="736">
        <v>1.3899632923554483E-2</v>
      </c>
      <c r="P71" s="735">
        <v>436024.53499544237</v>
      </c>
      <c r="Q71" s="737">
        <v>2821</v>
      </c>
      <c r="R71" s="733">
        <v>154.56381956591363</v>
      </c>
      <c r="S71" s="737">
        <v>2053.5</v>
      </c>
      <c r="T71" s="736">
        <v>0.16863344091054669</v>
      </c>
      <c r="U71" s="735">
        <v>5289946.7246433944</v>
      </c>
      <c r="V71" s="737">
        <v>1369</v>
      </c>
      <c r="W71" s="733">
        <v>3864.0954891478409</v>
      </c>
      <c r="X71" s="737">
        <v>412.8</v>
      </c>
      <c r="Y71" s="736">
        <v>3.389914020349339E-2</v>
      </c>
      <c r="Z71" s="735">
        <v>1063399.0786134859</v>
      </c>
      <c r="AA71" s="737">
        <v>688</v>
      </c>
      <c r="AB71" s="733">
        <v>1545.6381956591365</v>
      </c>
      <c r="AC71" s="737">
        <v>0</v>
      </c>
      <c r="AD71" s="736">
        <v>0</v>
      </c>
      <c r="AE71" s="735">
        <v>0</v>
      </c>
      <c r="AF71" s="734">
        <v>8053</v>
      </c>
      <c r="AG71" s="733">
        <v>0</v>
      </c>
      <c r="AH71" s="746"/>
      <c r="AI71" s="732">
        <v>31369500.000000004</v>
      </c>
      <c r="AJ71" s="732">
        <v>0</v>
      </c>
      <c r="AK71" s="732">
        <v>31369500.000000004</v>
      </c>
      <c r="AL71" s="732">
        <v>0</v>
      </c>
    </row>
    <row r="72" spans="1:38" s="745" customFormat="1" ht="16.149999999999999" customHeight="1" x14ac:dyDescent="0.2">
      <c r="A72" s="744">
        <v>66</v>
      </c>
      <c r="B72" s="744" t="s">
        <v>71</v>
      </c>
      <c r="C72" s="740">
        <v>10461194</v>
      </c>
      <c r="D72" s="741">
        <v>3511.4781699999999</v>
      </c>
      <c r="E72" s="741">
        <v>1979</v>
      </c>
      <c r="F72" s="743">
        <v>0.56358032264230196</v>
      </c>
      <c r="G72" s="742">
        <v>5895723.0897437129</v>
      </c>
      <c r="H72" s="740">
        <v>2979.1425415582175</v>
      </c>
      <c r="I72" s="741">
        <v>431.86</v>
      </c>
      <c r="J72" s="743">
        <v>0.12298524413153336</v>
      </c>
      <c r="K72" s="742">
        <v>1286572.4979973319</v>
      </c>
      <c r="L72" s="741">
        <v>1963</v>
      </c>
      <c r="M72" s="740">
        <v>655.4113591428079</v>
      </c>
      <c r="N72" s="741">
        <v>30.45</v>
      </c>
      <c r="O72" s="743">
        <v>8.6715618112471419E-3</v>
      </c>
      <c r="P72" s="742">
        <v>90714.890390447734</v>
      </c>
      <c r="Q72" s="741">
        <v>507.5</v>
      </c>
      <c r="R72" s="740">
        <v>178.74855249349307</v>
      </c>
      <c r="S72" s="741">
        <v>681</v>
      </c>
      <c r="T72" s="743">
        <v>0.19393542178848289</v>
      </c>
      <c r="U72" s="742">
        <v>2028796.0708011463</v>
      </c>
      <c r="V72" s="741">
        <v>454</v>
      </c>
      <c r="W72" s="740">
        <v>4468.713812337327</v>
      </c>
      <c r="X72" s="741">
        <v>97.8</v>
      </c>
      <c r="Y72" s="743">
        <v>2.7851518723808557E-2</v>
      </c>
      <c r="Z72" s="742">
        <v>291360.14056439372</v>
      </c>
      <c r="AA72" s="741">
        <v>163</v>
      </c>
      <c r="AB72" s="740">
        <v>1787.4855249349307</v>
      </c>
      <c r="AC72" s="741">
        <v>291.36817000000002</v>
      </c>
      <c r="AD72" s="743">
        <v>8.297593090262613E-2</v>
      </c>
      <c r="AE72" s="742">
        <v>868027.3105029671</v>
      </c>
      <c r="AF72" s="741">
        <v>1979</v>
      </c>
      <c r="AG72" s="740">
        <v>438.61915639361655</v>
      </c>
      <c r="AH72" s="746"/>
      <c r="AI72" s="739">
        <v>10461194</v>
      </c>
      <c r="AJ72" s="731">
        <v>0</v>
      </c>
      <c r="AK72" s="739">
        <v>10461194</v>
      </c>
      <c r="AL72" s="731">
        <v>0</v>
      </c>
    </row>
    <row r="73" spans="1:38" s="745" customFormat="1" ht="16.149999999999999" customHeight="1" x14ac:dyDescent="0.2">
      <c r="A73" s="744">
        <v>67</v>
      </c>
      <c r="B73" s="744" t="s">
        <v>4</v>
      </c>
      <c r="C73" s="740">
        <v>21721396</v>
      </c>
      <c r="D73" s="741">
        <v>7503.3273600000002</v>
      </c>
      <c r="E73" s="741">
        <v>5418</v>
      </c>
      <c r="F73" s="743">
        <v>0.7220796508070787</v>
      </c>
      <c r="G73" s="742">
        <v>15684578.038722277</v>
      </c>
      <c r="H73" s="740">
        <v>2894.9018159324983</v>
      </c>
      <c r="I73" s="741">
        <v>579.48</v>
      </c>
      <c r="J73" s="743">
        <v>7.7229737181558872E-2</v>
      </c>
      <c r="K73" s="742">
        <v>1677537.7042965642</v>
      </c>
      <c r="L73" s="741">
        <v>2634</v>
      </c>
      <c r="M73" s="740">
        <v>636.87839950514967</v>
      </c>
      <c r="N73" s="741">
        <v>98.94</v>
      </c>
      <c r="O73" s="743">
        <v>1.3186149990928825E-2</v>
      </c>
      <c r="P73" s="742">
        <v>286421.5856683614</v>
      </c>
      <c r="Q73" s="741">
        <v>1649</v>
      </c>
      <c r="R73" s="740">
        <v>173.6941089559499</v>
      </c>
      <c r="S73" s="741">
        <v>820.5</v>
      </c>
      <c r="T73" s="743">
        <v>0.10935148643174752</v>
      </c>
      <c r="U73" s="742">
        <v>2375266.9399726149</v>
      </c>
      <c r="V73" s="741">
        <v>547</v>
      </c>
      <c r="W73" s="740">
        <v>4342.3527238987472</v>
      </c>
      <c r="X73" s="741">
        <v>285.59999999999997</v>
      </c>
      <c r="Y73" s="743">
        <v>3.8063113375877013E-2</v>
      </c>
      <c r="Z73" s="742">
        <v>826783.95863032143</v>
      </c>
      <c r="AA73" s="741">
        <v>476</v>
      </c>
      <c r="AB73" s="740">
        <v>1736.9410895594988</v>
      </c>
      <c r="AC73" s="741">
        <v>300.80736000000002</v>
      </c>
      <c r="AD73" s="743">
        <v>4.008986221280901E-2</v>
      </c>
      <c r="AE73" s="742">
        <v>870807.77270986082</v>
      </c>
      <c r="AF73" s="741">
        <v>5418</v>
      </c>
      <c r="AG73" s="740">
        <v>160.72494882057231</v>
      </c>
      <c r="AH73" s="746"/>
      <c r="AI73" s="739">
        <v>21721396</v>
      </c>
      <c r="AJ73" s="731">
        <v>0</v>
      </c>
      <c r="AK73" s="739">
        <v>21721395.999999996</v>
      </c>
      <c r="AL73" s="731">
        <v>0</v>
      </c>
    </row>
    <row r="74" spans="1:38" ht="16.149999999999999" customHeight="1" x14ac:dyDescent="0.2">
      <c r="A74" s="744">
        <v>68</v>
      </c>
      <c r="B74" s="744" t="s">
        <v>3</v>
      </c>
      <c r="C74" s="740">
        <v>9550419</v>
      </c>
      <c r="D74" s="741">
        <v>2945.0790500000003</v>
      </c>
      <c r="E74" s="741">
        <v>1907</v>
      </c>
      <c r="F74" s="743">
        <v>0.64752081951756091</v>
      </c>
      <c r="G74" s="742">
        <v>6184095.1376160849</v>
      </c>
      <c r="H74" s="740">
        <v>3242.8396107058652</v>
      </c>
      <c r="I74" s="741">
        <v>375.32</v>
      </c>
      <c r="J74" s="743">
        <v>0.12743970318895173</v>
      </c>
      <c r="K74" s="742">
        <v>1217102.5626901253</v>
      </c>
      <c r="L74" s="741">
        <v>1706</v>
      </c>
      <c r="M74" s="740">
        <v>713.42471435529035</v>
      </c>
      <c r="N74" s="741">
        <v>49.83</v>
      </c>
      <c r="O74" s="743">
        <v>1.6919749573445234E-2</v>
      </c>
      <c r="P74" s="742">
        <v>161590.69780147326</v>
      </c>
      <c r="Q74" s="741">
        <v>830.5</v>
      </c>
      <c r="R74" s="740">
        <v>194.5703766423519</v>
      </c>
      <c r="S74" s="741">
        <v>322.5</v>
      </c>
      <c r="T74" s="743">
        <v>0.10950470073120787</v>
      </c>
      <c r="U74" s="742">
        <v>1045815.7744526415</v>
      </c>
      <c r="V74" s="741">
        <v>215</v>
      </c>
      <c r="W74" s="740">
        <v>4864.2594160587978</v>
      </c>
      <c r="X74" s="741">
        <v>6</v>
      </c>
      <c r="Y74" s="743">
        <v>2.0372967577899138E-3</v>
      </c>
      <c r="Z74" s="742">
        <v>19457.037664235191</v>
      </c>
      <c r="AA74" s="741">
        <v>10</v>
      </c>
      <c r="AB74" s="740">
        <v>1945.703766423519</v>
      </c>
      <c r="AC74" s="741">
        <v>284.42905000000002</v>
      </c>
      <c r="AD74" s="743">
        <v>9.6577730231044226E-2</v>
      </c>
      <c r="AE74" s="742">
        <v>922357.78977543919</v>
      </c>
      <c r="AF74" s="741">
        <v>1907</v>
      </c>
      <c r="AG74" s="740">
        <v>483.66952793677984</v>
      </c>
      <c r="AI74" s="739">
        <v>9550419</v>
      </c>
      <c r="AJ74" s="731">
        <v>0</v>
      </c>
      <c r="AK74" s="739">
        <v>9550418.9999999981</v>
      </c>
      <c r="AL74" s="731">
        <v>0</v>
      </c>
    </row>
    <row r="75" spans="1:38" ht="16.149999999999999" customHeight="1" x14ac:dyDescent="0.2">
      <c r="A75" s="738">
        <v>69</v>
      </c>
      <c r="B75" s="738" t="s">
        <v>93</v>
      </c>
      <c r="C75" s="733">
        <v>19865188</v>
      </c>
      <c r="D75" s="737">
        <v>6226.2902699999995</v>
      </c>
      <c r="E75" s="734">
        <v>4553</v>
      </c>
      <c r="F75" s="736">
        <v>0.73125405378827613</v>
      </c>
      <c r="G75" s="735">
        <v>14526499.254266217</v>
      </c>
      <c r="H75" s="733">
        <v>3190.5335502451608</v>
      </c>
      <c r="I75" s="737">
        <v>397.32</v>
      </c>
      <c r="J75" s="736">
        <v>6.3813279299617373E-2</v>
      </c>
      <c r="K75" s="735">
        <v>1267662.7901834075</v>
      </c>
      <c r="L75" s="737">
        <v>1806</v>
      </c>
      <c r="M75" s="733">
        <v>701.91738105393551</v>
      </c>
      <c r="N75" s="737">
        <v>127.05</v>
      </c>
      <c r="O75" s="736">
        <v>2.0405409078366018E-2</v>
      </c>
      <c r="P75" s="735">
        <v>405357.28755864769</v>
      </c>
      <c r="Q75" s="737">
        <v>2117.5</v>
      </c>
      <c r="R75" s="733">
        <v>191.43201301470964</v>
      </c>
      <c r="S75" s="737">
        <v>544.5</v>
      </c>
      <c r="T75" s="736">
        <v>8.7451753192997222E-2</v>
      </c>
      <c r="U75" s="735">
        <v>1737245.5181084902</v>
      </c>
      <c r="V75" s="737">
        <v>363</v>
      </c>
      <c r="W75" s="733">
        <v>4785.8003253677416</v>
      </c>
      <c r="X75" s="737">
        <v>246.6</v>
      </c>
      <c r="Y75" s="736">
        <v>3.960624855352271E-2</v>
      </c>
      <c r="Z75" s="735">
        <v>786785.57349045668</v>
      </c>
      <c r="AA75" s="737">
        <v>411</v>
      </c>
      <c r="AB75" s="733">
        <v>1914.3201301470965</v>
      </c>
      <c r="AC75" s="737">
        <v>357.82026999999999</v>
      </c>
      <c r="AD75" s="736">
        <v>5.7469256087220623E-2</v>
      </c>
      <c r="AE75" s="735">
        <v>1141637.5763927822</v>
      </c>
      <c r="AF75" s="734">
        <v>4553</v>
      </c>
      <c r="AG75" s="733">
        <v>250.74403171376721</v>
      </c>
      <c r="AI75" s="732">
        <v>19865188</v>
      </c>
      <c r="AJ75" s="731">
        <v>0</v>
      </c>
      <c r="AK75" s="732">
        <v>19865188</v>
      </c>
      <c r="AL75" s="731">
        <v>0</v>
      </c>
    </row>
    <row r="76" spans="1:38" ht="16.149999999999999" customHeight="1" thickBot="1" x14ac:dyDescent="0.25">
      <c r="A76" s="730"/>
      <c r="B76" s="730" t="s">
        <v>6</v>
      </c>
      <c r="C76" s="727">
        <v>2497199127</v>
      </c>
      <c r="D76" s="728">
        <v>969988.29492000001</v>
      </c>
      <c r="E76" s="728">
        <v>683967</v>
      </c>
      <c r="F76" s="719">
        <v>0.70512912741530587</v>
      </c>
      <c r="G76" s="729">
        <v>1759234315.8424442</v>
      </c>
      <c r="H76" s="727">
        <v>2572.1040866627254</v>
      </c>
      <c r="I76" s="728">
        <v>103934.82</v>
      </c>
      <c r="J76" s="719">
        <v>0.10715059196520722</v>
      </c>
      <c r="K76" s="729">
        <v>265754938.57626691</v>
      </c>
      <c r="L76" s="728">
        <v>472431</v>
      </c>
      <c r="M76" s="727">
        <v>562.52646116843925</v>
      </c>
      <c r="N76" s="728">
        <v>17874.330000000002</v>
      </c>
      <c r="O76" s="719">
        <v>1.8427366694640568E-2</v>
      </c>
      <c r="P76" s="729">
        <v>46699620.348317601</v>
      </c>
      <c r="Q76" s="728">
        <v>297905.5</v>
      </c>
      <c r="R76" s="727">
        <v>156.7598461536212</v>
      </c>
      <c r="S76" s="728">
        <v>133795.5</v>
      </c>
      <c r="T76" s="719">
        <v>0.13793516963112923</v>
      </c>
      <c r="U76" s="729">
        <v>346747027.3333866</v>
      </c>
      <c r="V76" s="728">
        <v>89197</v>
      </c>
      <c r="W76" s="727">
        <v>3887.429255842535</v>
      </c>
      <c r="X76" s="728">
        <v>17257.199999999997</v>
      </c>
      <c r="Y76" s="719">
        <v>1.7791142522419087E-2</v>
      </c>
      <c r="Z76" s="729">
        <v>43234007.496483192</v>
      </c>
      <c r="AA76" s="728">
        <v>28762</v>
      </c>
      <c r="AB76" s="727">
        <v>1503.1641574467419</v>
      </c>
      <c r="AC76" s="728">
        <v>13159.44492</v>
      </c>
      <c r="AD76" s="719">
        <v>1.3566601771298E-2</v>
      </c>
      <c r="AE76" s="729">
        <v>35529217.40310131</v>
      </c>
      <c r="AF76" s="728">
        <v>683967</v>
      </c>
      <c r="AG76" s="727">
        <v>51.945806454260676</v>
      </c>
      <c r="AI76" s="726">
        <v>2497199127</v>
      </c>
      <c r="AJ76" s="725">
        <v>0</v>
      </c>
      <c r="AK76" s="726">
        <v>2497199127</v>
      </c>
      <c r="AL76" s="725">
        <v>0</v>
      </c>
    </row>
    <row r="77" spans="1:38" ht="13.5" thickTop="1" x14ac:dyDescent="0.2">
      <c r="A77" s="724"/>
      <c r="B77" s="724"/>
      <c r="C77" s="722"/>
      <c r="D77" s="722"/>
      <c r="E77" s="722"/>
      <c r="F77" s="722"/>
      <c r="G77" s="722"/>
      <c r="H77" s="722"/>
      <c r="I77" s="722"/>
      <c r="J77" s="722"/>
      <c r="K77" s="723"/>
      <c r="L77" s="722"/>
      <c r="M77" s="722"/>
      <c r="N77" s="1852"/>
      <c r="O77" s="1852"/>
      <c r="P77" s="722"/>
      <c r="Q77" s="722"/>
      <c r="R77" s="722"/>
      <c r="S77" s="1852"/>
      <c r="T77" s="1852"/>
      <c r="U77" s="722"/>
      <c r="V77" s="722"/>
      <c r="W77" s="722"/>
      <c r="X77" s="1852"/>
      <c r="Y77" s="1852"/>
      <c r="Z77" s="722"/>
      <c r="AA77" s="722"/>
      <c r="AB77" s="722"/>
      <c r="AC77" s="722"/>
      <c r="AD77" s="722"/>
      <c r="AE77" s="722"/>
      <c r="AI77" s="722"/>
      <c r="AK77" s="722"/>
    </row>
    <row r="78" spans="1:38" ht="13.5" customHeight="1" thickBot="1" x14ac:dyDescent="0.25">
      <c r="A78" s="718"/>
      <c r="B78" s="718"/>
      <c r="C78" s="717"/>
      <c r="D78" s="717"/>
      <c r="E78" s="717"/>
      <c r="F78" s="719">
        <v>0.70448299329492925</v>
      </c>
      <c r="G78" s="717"/>
      <c r="H78" s="717"/>
      <c r="I78" s="721"/>
      <c r="J78" s="719">
        <v>0.10642120434165397</v>
      </c>
      <c r="K78" s="717"/>
      <c r="L78" s="717"/>
      <c r="M78" s="720"/>
      <c r="N78" s="720"/>
      <c r="O78" s="719">
        <v>1.8700799565159226E-2</v>
      </c>
      <c r="P78" s="717"/>
      <c r="Q78" s="717"/>
      <c r="R78" s="1848"/>
      <c r="S78" s="1848"/>
      <c r="T78" s="719">
        <v>0.13885437632278438</v>
      </c>
      <c r="U78" s="717"/>
      <c r="V78" s="717"/>
      <c r="W78" s="1848"/>
      <c r="X78" s="1848"/>
      <c r="Y78" s="719">
        <v>1.731299960384905E-2</v>
      </c>
      <c r="Z78" s="717"/>
      <c r="AA78" s="717"/>
      <c r="AB78" s="717"/>
      <c r="AC78" s="717"/>
      <c r="AD78" s="719">
        <v>1.4227626871624047E-2</v>
      </c>
      <c r="AH78" s="717"/>
      <c r="AI78" s="715"/>
      <c r="AJ78" s="717"/>
      <c r="AK78" s="715"/>
      <c r="AL78" s="714"/>
    </row>
    <row r="79" spans="1:38" ht="14.25" customHeight="1" thickTop="1" x14ac:dyDescent="0.2">
      <c r="A79" s="718"/>
      <c r="B79" s="718"/>
      <c r="C79" s="717"/>
      <c r="D79" s="717"/>
      <c r="E79" s="717"/>
      <c r="F79" s="717"/>
      <c r="G79" s="717"/>
      <c r="H79" s="717"/>
      <c r="I79" s="717"/>
      <c r="J79" s="717"/>
      <c r="K79" s="717"/>
      <c r="L79" s="717"/>
      <c r="M79" s="717"/>
      <c r="N79" s="717"/>
      <c r="O79" s="717"/>
      <c r="P79" s="717"/>
      <c r="Q79" s="717"/>
      <c r="R79" s="717"/>
      <c r="S79" s="717"/>
      <c r="T79" s="717"/>
      <c r="U79" s="717"/>
      <c r="V79" s="717"/>
      <c r="W79" s="717"/>
      <c r="X79" s="717"/>
      <c r="Y79" s="717"/>
      <c r="Z79" s="717"/>
      <c r="AA79" s="717"/>
      <c r="AB79" s="717"/>
      <c r="AC79" s="717"/>
      <c r="AD79" s="717"/>
      <c r="AE79" s="717"/>
      <c r="AI79" s="717"/>
      <c r="AK79" s="717"/>
    </row>
  </sheetData>
  <sheetProtection formatCells="0" formatColumns="0" formatRows="0" sort="0"/>
  <mergeCells count="18"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  <mergeCell ref="R78:S78"/>
    <mergeCell ref="W78:X78"/>
    <mergeCell ref="AK1:AL2"/>
    <mergeCell ref="AK4:AL6"/>
    <mergeCell ref="N77:O77"/>
    <mergeCell ref="S77:T77"/>
    <mergeCell ref="X77:Y77"/>
  </mergeCells>
  <printOptions horizontalCentered="1"/>
  <pageMargins left="0.25" right="0.25" top="0.79" bottom="0.45" header="0.37" footer="0.23"/>
  <pageSetup paperSize="5" scale="70" firstPageNumber="4" fitToWidth="14" orientation="portrait" r:id="rId1"/>
  <headerFooter alignWithMargins="0">
    <oddHeader>&amp;C&amp;20FY2018-19 MFP Funding for Weighted Students</oddHeader>
    <oddFooter>&amp;R&amp;9&amp;P</oddFooter>
  </headerFooter>
  <colBreaks count="3" manualBreakCount="3">
    <brk id="8" max="73" man="1"/>
    <brk id="18" max="73" man="1"/>
    <brk id="28" max="73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FF00"/>
    <pageSetUpPr fitToPage="1"/>
  </sheetPr>
  <dimension ref="A1:AS89"/>
  <sheetViews>
    <sheetView view="pageBreakPreview"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F86" sqref="F86"/>
    </sheetView>
  </sheetViews>
  <sheetFormatPr defaultColWidth="8.85546875" defaultRowHeight="12.75" x14ac:dyDescent="0.2"/>
  <cols>
    <col min="1" max="1" width="5" style="108" customWidth="1"/>
    <col min="2" max="2" width="28.140625" style="108" customWidth="1"/>
    <col min="3" max="3" width="12.140625" style="108" bestFit="1" customWidth="1"/>
    <col min="4" max="4" width="13.85546875" style="108" customWidth="1"/>
    <col min="5" max="5" width="12.28515625" style="108" customWidth="1"/>
    <col min="6" max="6" width="9.28515625" style="108" customWidth="1"/>
    <col min="7" max="7" width="10.85546875" style="108" customWidth="1"/>
    <col min="8" max="8" width="11.28515625" style="108" customWidth="1"/>
    <col min="9" max="9" width="9.28515625" style="108" customWidth="1"/>
    <col min="10" max="10" width="10.85546875" style="108" customWidth="1"/>
    <col min="11" max="11" width="11.28515625" style="108" customWidth="1"/>
    <col min="12" max="12" width="9.28515625" style="108" customWidth="1"/>
    <col min="13" max="13" width="8.5703125" style="108" customWidth="1"/>
    <col min="14" max="14" width="11.28515625" style="108" customWidth="1"/>
    <col min="15" max="15" width="9.28515625" style="108" customWidth="1"/>
    <col min="16" max="16" width="8.5703125" style="108" customWidth="1"/>
    <col min="17" max="17" width="11.28515625" style="108" customWidth="1"/>
    <col min="18" max="18" width="10.7109375" style="108" bestFit="1" customWidth="1"/>
    <col min="19" max="20" width="11.85546875" style="108" bestFit="1" customWidth="1"/>
    <col min="21" max="21" width="11.85546875" style="108" customWidth="1"/>
    <col min="22" max="22" width="11.85546875" style="108" bestFit="1" customWidth="1"/>
    <col min="23" max="23" width="10.85546875" style="108" bestFit="1" customWidth="1"/>
    <col min="24" max="24" width="12.7109375" style="108" customWidth="1"/>
    <col min="25" max="25" width="13.28515625" style="108" bestFit="1" customWidth="1"/>
    <col min="26" max="26" width="15.7109375" style="108" bestFit="1" customWidth="1"/>
    <col min="27" max="28" width="11.28515625" style="108" customWidth="1"/>
    <col min="29" max="29" width="10.7109375" style="108" customWidth="1"/>
    <col min="30" max="30" width="14.140625" style="108" bestFit="1" customWidth="1"/>
    <col min="31" max="32" width="15.85546875" style="108" customWidth="1"/>
    <col min="33" max="37" width="13.7109375" style="108" customWidth="1"/>
    <col min="38" max="38" width="14.42578125" style="108" bestFit="1" customWidth="1"/>
    <col min="39" max="39" width="10.5703125" style="108" customWidth="1"/>
    <col min="40" max="40" width="14.42578125" style="108" bestFit="1" customWidth="1"/>
    <col min="41" max="41" width="13.42578125" style="108" customWidth="1"/>
    <col min="42" max="42" width="16.28515625" style="108" customWidth="1"/>
    <col min="43" max="43" width="11.5703125" style="108" customWidth="1"/>
    <col min="44" max="44" width="12.85546875" style="108" customWidth="1"/>
    <col min="45" max="45" width="15.5703125" style="108" customWidth="1"/>
    <col min="46" max="16384" width="8.85546875" style="108"/>
  </cols>
  <sheetData>
    <row r="1" spans="1:45" ht="19.899999999999999" customHeight="1" x14ac:dyDescent="0.2">
      <c r="A1" s="1765" t="s">
        <v>625</v>
      </c>
      <c r="B1" s="1766"/>
      <c r="C1" s="1556" t="s">
        <v>378</v>
      </c>
      <c r="D1" s="1557"/>
      <c r="E1" s="1557"/>
      <c r="F1" s="1557"/>
      <c r="G1" s="1557"/>
      <c r="H1" s="1557"/>
      <c r="I1" s="1557"/>
      <c r="J1" s="1557"/>
      <c r="K1" s="1558"/>
      <c r="L1" s="1559" t="s">
        <v>378</v>
      </c>
      <c r="M1" s="1560"/>
      <c r="N1" s="1560"/>
      <c r="O1" s="1560"/>
      <c r="P1" s="1560"/>
      <c r="Q1" s="1560"/>
      <c r="R1" s="1560"/>
      <c r="S1" s="1560"/>
      <c r="T1" s="1560"/>
      <c r="U1" s="1561"/>
      <c r="V1" s="1556" t="s">
        <v>378</v>
      </c>
      <c r="W1" s="1557"/>
      <c r="X1" s="1557"/>
      <c r="Y1" s="1557"/>
      <c r="Z1" s="1557"/>
      <c r="AA1" s="1557"/>
      <c r="AB1" s="1557"/>
      <c r="AC1" s="1557"/>
      <c r="AD1" s="1558"/>
      <c r="AE1" s="1593" t="s">
        <v>485</v>
      </c>
      <c r="AF1" s="1593"/>
      <c r="AG1" s="1593"/>
      <c r="AH1" s="1593"/>
      <c r="AI1" s="1593"/>
      <c r="AJ1" s="1593"/>
      <c r="AK1" s="1593"/>
      <c r="AL1" s="1594" t="s">
        <v>485</v>
      </c>
      <c r="AM1" s="1594"/>
      <c r="AN1" s="1594"/>
      <c r="AO1" s="1594"/>
      <c r="AP1" s="1594"/>
      <c r="AQ1" s="1594"/>
      <c r="AR1" s="1594"/>
      <c r="AS1" s="1594"/>
    </row>
    <row r="2" spans="1:45" ht="33" customHeight="1" x14ac:dyDescent="0.2">
      <c r="A2" s="1767"/>
      <c r="B2" s="1768"/>
      <c r="C2" s="1562" t="s">
        <v>1238</v>
      </c>
      <c r="D2" s="1590" t="s">
        <v>714</v>
      </c>
      <c r="E2" s="1590"/>
      <c r="F2" s="1564" t="s">
        <v>1259</v>
      </c>
      <c r="G2" s="1567"/>
      <c r="H2" s="1568"/>
      <c r="I2" s="1591" t="s">
        <v>681</v>
      </c>
      <c r="J2" s="1591"/>
      <c r="K2" s="1591"/>
      <c r="L2" s="1591" t="s">
        <v>712</v>
      </c>
      <c r="M2" s="1591"/>
      <c r="N2" s="1591"/>
      <c r="O2" s="1591" t="s">
        <v>713</v>
      </c>
      <c r="P2" s="1591"/>
      <c r="Q2" s="1591"/>
      <c r="R2" s="1562" t="s">
        <v>539</v>
      </c>
      <c r="S2" s="1569" t="s">
        <v>251</v>
      </c>
      <c r="T2" s="1569"/>
      <c r="U2" s="1569"/>
      <c r="V2" s="1562" t="s">
        <v>540</v>
      </c>
      <c r="W2" s="1562" t="s">
        <v>487</v>
      </c>
      <c r="X2" s="1562" t="s">
        <v>541</v>
      </c>
      <c r="Y2" s="1873" t="s">
        <v>1266</v>
      </c>
      <c r="Z2" s="1562" t="s">
        <v>717</v>
      </c>
      <c r="AA2" s="1562" t="s">
        <v>296</v>
      </c>
      <c r="AB2" s="1562" t="s">
        <v>297</v>
      </c>
      <c r="AC2" s="1562" t="s">
        <v>254</v>
      </c>
      <c r="AD2" s="1562" t="s">
        <v>542</v>
      </c>
      <c r="AE2" s="1588" t="s">
        <v>1244</v>
      </c>
      <c r="AF2" s="1587" t="s">
        <v>400</v>
      </c>
      <c r="AG2" s="1595" t="s">
        <v>251</v>
      </c>
      <c r="AH2" s="1595"/>
      <c r="AI2" s="1595"/>
      <c r="AJ2" s="1595"/>
      <c r="AK2" s="1595"/>
      <c r="AL2" s="1587" t="s">
        <v>520</v>
      </c>
      <c r="AM2" s="1587" t="s">
        <v>488</v>
      </c>
      <c r="AN2" s="1587" t="s">
        <v>521</v>
      </c>
      <c r="AO2" s="1873" t="s">
        <v>1266</v>
      </c>
      <c r="AP2" s="1587" t="s">
        <v>522</v>
      </c>
      <c r="AQ2" s="1587" t="s">
        <v>356</v>
      </c>
      <c r="AR2" s="1587" t="s">
        <v>297</v>
      </c>
      <c r="AS2" s="1587" t="s">
        <v>396</v>
      </c>
    </row>
    <row r="3" spans="1:45" ht="102" customHeight="1" x14ac:dyDescent="0.2">
      <c r="A3" s="1769"/>
      <c r="B3" s="1770"/>
      <c r="C3" s="1562"/>
      <c r="D3" s="1065" t="s">
        <v>693</v>
      </c>
      <c r="E3" s="1065" t="s">
        <v>397</v>
      </c>
      <c r="F3" s="1065" t="s">
        <v>1237</v>
      </c>
      <c r="G3" s="1065" t="s">
        <v>489</v>
      </c>
      <c r="H3" s="1065" t="s">
        <v>397</v>
      </c>
      <c r="I3" s="1065" t="s">
        <v>1236</v>
      </c>
      <c r="J3" s="1065" t="s">
        <v>489</v>
      </c>
      <c r="K3" s="1065" t="s">
        <v>397</v>
      </c>
      <c r="L3" s="1065" t="s">
        <v>1235</v>
      </c>
      <c r="M3" s="1065" t="s">
        <v>512</v>
      </c>
      <c r="N3" s="1065" t="s">
        <v>397</v>
      </c>
      <c r="O3" s="1065" t="s">
        <v>1235</v>
      </c>
      <c r="P3" s="1065" t="s">
        <v>512</v>
      </c>
      <c r="Q3" s="1065" t="s">
        <v>397</v>
      </c>
      <c r="R3" s="1562"/>
      <c r="S3" s="1066" t="s">
        <v>1233</v>
      </c>
      <c r="T3" s="1066" t="s">
        <v>1234</v>
      </c>
      <c r="U3" s="1066" t="s">
        <v>253</v>
      </c>
      <c r="V3" s="1562"/>
      <c r="W3" s="1562"/>
      <c r="X3" s="1562"/>
      <c r="Y3" s="1874"/>
      <c r="Z3" s="1562"/>
      <c r="AA3" s="1562"/>
      <c r="AB3" s="1562"/>
      <c r="AC3" s="1562"/>
      <c r="AD3" s="1562"/>
      <c r="AE3" s="1589"/>
      <c r="AF3" s="1587"/>
      <c r="AG3" s="1066" t="s">
        <v>1242</v>
      </c>
      <c r="AH3" s="1066" t="s">
        <v>1243</v>
      </c>
      <c r="AI3" s="1066" t="s">
        <v>1241</v>
      </c>
      <c r="AJ3" s="1066" t="s">
        <v>1245</v>
      </c>
      <c r="AK3" s="1066" t="s">
        <v>253</v>
      </c>
      <c r="AL3" s="1587"/>
      <c r="AM3" s="1587"/>
      <c r="AN3" s="1587"/>
      <c r="AO3" s="1874"/>
      <c r="AP3" s="1587"/>
      <c r="AQ3" s="1587"/>
      <c r="AR3" s="1587"/>
      <c r="AS3" s="1587"/>
    </row>
    <row r="4" spans="1:45" ht="16.149999999999999" customHeight="1" x14ac:dyDescent="0.2">
      <c r="A4" s="332"/>
      <c r="B4" s="333"/>
      <c r="C4" s="334">
        <v>1</v>
      </c>
      <c r="D4" s="334">
        <v>2</v>
      </c>
      <c r="E4" s="334">
        <v>3</v>
      </c>
      <c r="F4" s="334">
        <v>4</v>
      </c>
      <c r="G4" s="334">
        <v>5</v>
      </c>
      <c r="H4" s="334">
        <v>6</v>
      </c>
      <c r="I4" s="334">
        <v>7</v>
      </c>
      <c r="J4" s="334">
        <v>8</v>
      </c>
      <c r="K4" s="334">
        <v>9</v>
      </c>
      <c r="L4" s="334">
        <v>10</v>
      </c>
      <c r="M4" s="334">
        <v>11</v>
      </c>
      <c r="N4" s="334">
        <v>12</v>
      </c>
      <c r="O4" s="334">
        <v>13</v>
      </c>
      <c r="P4" s="334">
        <v>14</v>
      </c>
      <c r="Q4" s="334">
        <v>15</v>
      </c>
      <c r="R4" s="334">
        <v>16</v>
      </c>
      <c r="S4" s="334">
        <v>17</v>
      </c>
      <c r="T4" s="334">
        <v>18</v>
      </c>
      <c r="U4" s="334">
        <v>19</v>
      </c>
      <c r="V4" s="334">
        <v>20</v>
      </c>
      <c r="W4" s="334">
        <v>21</v>
      </c>
      <c r="X4" s="334">
        <v>22</v>
      </c>
      <c r="Y4" s="334">
        <v>23</v>
      </c>
      <c r="Z4" s="334">
        <v>24</v>
      </c>
      <c r="AA4" s="334">
        <v>25</v>
      </c>
      <c r="AB4" s="334">
        <v>26</v>
      </c>
      <c r="AC4" s="334">
        <v>27</v>
      </c>
      <c r="AD4" s="334">
        <v>28</v>
      </c>
      <c r="AE4" s="334">
        <v>29</v>
      </c>
      <c r="AF4" s="334">
        <v>30</v>
      </c>
      <c r="AG4" s="334">
        <v>31</v>
      </c>
      <c r="AH4" s="334">
        <v>32</v>
      </c>
      <c r="AI4" s="334">
        <v>33</v>
      </c>
      <c r="AJ4" s="334">
        <v>34</v>
      </c>
      <c r="AK4" s="334">
        <v>35</v>
      </c>
      <c r="AL4" s="334">
        <v>36</v>
      </c>
      <c r="AM4" s="334">
        <v>37</v>
      </c>
      <c r="AN4" s="334">
        <v>38</v>
      </c>
      <c r="AO4" s="334">
        <v>39</v>
      </c>
      <c r="AP4" s="334">
        <v>40</v>
      </c>
      <c r="AQ4" s="334">
        <v>41</v>
      </c>
      <c r="AR4" s="334">
        <v>42</v>
      </c>
      <c r="AS4" s="334">
        <v>43</v>
      </c>
    </row>
    <row r="5" spans="1:45" ht="38.25" hidden="1" x14ac:dyDescent="0.2">
      <c r="A5" s="332"/>
      <c r="B5" s="333"/>
      <c r="C5" s="226" t="s">
        <v>1146</v>
      </c>
      <c r="D5" s="226" t="s">
        <v>1122</v>
      </c>
      <c r="E5" s="226" t="s">
        <v>1052</v>
      </c>
      <c r="F5" s="226" t="s">
        <v>1147</v>
      </c>
      <c r="G5" s="226" t="s">
        <v>1063</v>
      </c>
      <c r="H5" s="226" t="s">
        <v>1123</v>
      </c>
      <c r="I5" s="226" t="s">
        <v>1148</v>
      </c>
      <c r="J5" s="226" t="s">
        <v>1065</v>
      </c>
      <c r="K5" s="226" t="s">
        <v>1124</v>
      </c>
      <c r="L5" s="226" t="s">
        <v>1149</v>
      </c>
      <c r="M5" s="226" t="s">
        <v>1067</v>
      </c>
      <c r="N5" s="226" t="s">
        <v>1125</v>
      </c>
      <c r="O5" s="226" t="s">
        <v>1150</v>
      </c>
      <c r="P5" s="226" t="s">
        <v>1069</v>
      </c>
      <c r="Q5" s="226" t="s">
        <v>1126</v>
      </c>
      <c r="R5" s="226" t="s">
        <v>1127</v>
      </c>
      <c r="S5" s="226" t="s">
        <v>1072</v>
      </c>
      <c r="T5" s="226" t="s">
        <v>1073</v>
      </c>
      <c r="U5" s="226" t="s">
        <v>1128</v>
      </c>
      <c r="V5" s="226" t="s">
        <v>1129</v>
      </c>
      <c r="W5" s="226" t="s">
        <v>1130</v>
      </c>
      <c r="X5" s="226" t="s">
        <v>1131</v>
      </c>
      <c r="Y5" s="226"/>
      <c r="Z5" s="226" t="s">
        <v>1132</v>
      </c>
      <c r="AA5" s="226" t="s">
        <v>1133</v>
      </c>
      <c r="AB5" s="226" t="s">
        <v>1134</v>
      </c>
      <c r="AC5" s="226" t="s">
        <v>1135</v>
      </c>
      <c r="AD5" s="226" t="s">
        <v>1136</v>
      </c>
      <c r="AE5" s="226" t="s">
        <v>1091</v>
      </c>
      <c r="AF5" s="226" t="s">
        <v>1137</v>
      </c>
      <c r="AG5" s="226" t="s">
        <v>1072</v>
      </c>
      <c r="AH5" s="226" t="s">
        <v>1138</v>
      </c>
      <c r="AI5" s="226" t="s">
        <v>1073</v>
      </c>
      <c r="AJ5" s="226" t="s">
        <v>1139</v>
      </c>
      <c r="AK5" s="226" t="s">
        <v>1140</v>
      </c>
      <c r="AL5" s="226" t="s">
        <v>1141</v>
      </c>
      <c r="AM5" s="226" t="s">
        <v>1142</v>
      </c>
      <c r="AN5" s="226" t="s">
        <v>1143</v>
      </c>
      <c r="AO5" s="226"/>
      <c r="AP5" s="226" t="s">
        <v>1109</v>
      </c>
      <c r="AQ5" s="226" t="s">
        <v>1110</v>
      </c>
      <c r="AR5" s="226" t="s">
        <v>1111</v>
      </c>
      <c r="AS5" s="226" t="s">
        <v>1144</v>
      </c>
    </row>
    <row r="6" spans="1:45" ht="63.75" hidden="1" x14ac:dyDescent="0.2">
      <c r="A6" s="335"/>
      <c r="B6" s="328"/>
      <c r="C6" s="917" t="s">
        <v>805</v>
      </c>
      <c r="D6" s="917" t="s">
        <v>805</v>
      </c>
      <c r="E6" s="917" t="s">
        <v>806</v>
      </c>
      <c r="F6" s="917" t="s">
        <v>913</v>
      </c>
      <c r="G6" s="917" t="s">
        <v>805</v>
      </c>
      <c r="H6" s="917" t="s">
        <v>806</v>
      </c>
      <c r="I6" s="917" t="s">
        <v>913</v>
      </c>
      <c r="J6" s="917" t="s">
        <v>805</v>
      </c>
      <c r="K6" s="917" t="s">
        <v>806</v>
      </c>
      <c r="L6" s="917" t="s">
        <v>913</v>
      </c>
      <c r="M6" s="917" t="s">
        <v>805</v>
      </c>
      <c r="N6" s="917" t="s">
        <v>806</v>
      </c>
      <c r="O6" s="917" t="s">
        <v>913</v>
      </c>
      <c r="P6" s="917" t="s">
        <v>805</v>
      </c>
      <c r="Q6" s="917" t="s">
        <v>806</v>
      </c>
      <c r="R6" s="917" t="s">
        <v>806</v>
      </c>
      <c r="S6" s="917" t="s">
        <v>1057</v>
      </c>
      <c r="T6" s="917" t="s">
        <v>1057</v>
      </c>
      <c r="U6" s="917" t="s">
        <v>806</v>
      </c>
      <c r="V6" s="917" t="s">
        <v>806</v>
      </c>
      <c r="W6" s="917" t="s">
        <v>806</v>
      </c>
      <c r="X6" s="917" t="s">
        <v>806</v>
      </c>
      <c r="Y6" s="917" t="s">
        <v>1058</v>
      </c>
      <c r="Z6" s="917" t="s">
        <v>1079</v>
      </c>
      <c r="AA6" s="917" t="s">
        <v>1089</v>
      </c>
      <c r="AB6" s="917" t="s">
        <v>806</v>
      </c>
      <c r="AC6" s="917" t="s">
        <v>806</v>
      </c>
      <c r="AD6" s="917" t="s">
        <v>1080</v>
      </c>
      <c r="AE6" s="917" t="s">
        <v>805</v>
      </c>
      <c r="AF6" s="917" t="s">
        <v>806</v>
      </c>
      <c r="AG6" s="917" t="s">
        <v>1057</v>
      </c>
      <c r="AH6" s="917" t="s">
        <v>806</v>
      </c>
      <c r="AI6" s="917" t="s">
        <v>1057</v>
      </c>
      <c r="AJ6" s="917" t="s">
        <v>806</v>
      </c>
      <c r="AK6" s="917" t="s">
        <v>806</v>
      </c>
      <c r="AL6" s="917" t="s">
        <v>806</v>
      </c>
      <c r="AM6" s="917" t="s">
        <v>806</v>
      </c>
      <c r="AN6" s="917" t="s">
        <v>806</v>
      </c>
      <c r="AO6" s="917" t="s">
        <v>1058</v>
      </c>
      <c r="AP6" s="917" t="s">
        <v>806</v>
      </c>
      <c r="AQ6" s="917" t="s">
        <v>1089</v>
      </c>
      <c r="AR6" s="917" t="s">
        <v>806</v>
      </c>
      <c r="AS6" s="917" t="s">
        <v>806</v>
      </c>
    </row>
    <row r="7" spans="1:45" ht="16.149999999999999" customHeight="1" x14ac:dyDescent="0.2">
      <c r="A7" s="58">
        <v>1</v>
      </c>
      <c r="B7" s="59" t="s">
        <v>7</v>
      </c>
      <c r="C7" s="318"/>
      <c r="D7" s="60"/>
      <c r="E7" s="65"/>
      <c r="F7" s="336"/>
      <c r="G7" s="60"/>
      <c r="H7" s="65"/>
      <c r="I7" s="336"/>
      <c r="J7" s="60"/>
      <c r="K7" s="65"/>
      <c r="L7" s="336"/>
      <c r="M7" s="60"/>
      <c r="N7" s="65"/>
      <c r="O7" s="336"/>
      <c r="P7" s="60"/>
      <c r="Q7" s="65"/>
      <c r="R7" s="92">
        <v>0</v>
      </c>
      <c r="S7" s="60"/>
      <c r="T7" s="60"/>
      <c r="U7" s="61"/>
      <c r="V7" s="92"/>
      <c r="W7" s="65"/>
      <c r="X7" s="92"/>
      <c r="Y7" s="60"/>
      <c r="Z7" s="92"/>
      <c r="AA7" s="60"/>
      <c r="AB7" s="60"/>
      <c r="AC7" s="92"/>
      <c r="AD7" s="96"/>
      <c r="AE7" s="66"/>
      <c r="AF7" s="89"/>
      <c r="AG7" s="318"/>
      <c r="AH7" s="66"/>
      <c r="AI7" s="318"/>
      <c r="AJ7" s="68"/>
      <c r="AK7" s="67"/>
      <c r="AL7" s="89"/>
      <c r="AM7" s="70"/>
      <c r="AN7" s="89"/>
      <c r="AO7" s="60"/>
      <c r="AP7" s="89"/>
      <c r="AQ7" s="68"/>
      <c r="AR7" s="68"/>
      <c r="AS7" s="89"/>
    </row>
    <row r="8" spans="1:45" ht="16.149999999999999" customHeight="1" x14ac:dyDescent="0.2">
      <c r="A8" s="54">
        <v>2</v>
      </c>
      <c r="B8" s="55" t="s">
        <v>8</v>
      </c>
      <c r="C8" s="319"/>
      <c r="D8" s="56"/>
      <c r="E8" s="74"/>
      <c r="F8" s="337"/>
      <c r="G8" s="56"/>
      <c r="H8" s="74"/>
      <c r="I8" s="337"/>
      <c r="J8" s="56"/>
      <c r="K8" s="74"/>
      <c r="L8" s="337"/>
      <c r="M8" s="56"/>
      <c r="N8" s="74"/>
      <c r="O8" s="337"/>
      <c r="P8" s="56"/>
      <c r="Q8" s="74"/>
      <c r="R8" s="93">
        <v>0</v>
      </c>
      <c r="S8" s="56"/>
      <c r="T8" s="56"/>
      <c r="U8" s="57"/>
      <c r="V8" s="93"/>
      <c r="W8" s="74"/>
      <c r="X8" s="93"/>
      <c r="Y8" s="56"/>
      <c r="Z8" s="93"/>
      <c r="AA8" s="56"/>
      <c r="AB8" s="56"/>
      <c r="AC8" s="93"/>
      <c r="AD8" s="97"/>
      <c r="AE8" s="75"/>
      <c r="AF8" s="90"/>
      <c r="AG8" s="319"/>
      <c r="AH8" s="75"/>
      <c r="AI8" s="319"/>
      <c r="AJ8" s="77"/>
      <c r="AK8" s="76"/>
      <c r="AL8" s="90"/>
      <c r="AM8" s="79"/>
      <c r="AN8" s="90"/>
      <c r="AO8" s="56"/>
      <c r="AP8" s="90"/>
      <c r="AQ8" s="77"/>
      <c r="AR8" s="77"/>
      <c r="AS8" s="90"/>
    </row>
    <row r="9" spans="1:45" ht="16.149999999999999" customHeight="1" x14ac:dyDescent="0.2">
      <c r="A9" s="54">
        <v>3</v>
      </c>
      <c r="B9" s="55" t="s">
        <v>9</v>
      </c>
      <c r="C9" s="319"/>
      <c r="D9" s="56"/>
      <c r="E9" s="74"/>
      <c r="F9" s="337"/>
      <c r="G9" s="56"/>
      <c r="H9" s="74"/>
      <c r="I9" s="337"/>
      <c r="J9" s="56"/>
      <c r="K9" s="74"/>
      <c r="L9" s="337"/>
      <c r="M9" s="56"/>
      <c r="N9" s="74"/>
      <c r="O9" s="337"/>
      <c r="P9" s="56"/>
      <c r="Q9" s="74"/>
      <c r="R9" s="93">
        <v>0</v>
      </c>
      <c r="S9" s="56"/>
      <c r="T9" s="56"/>
      <c r="U9" s="57"/>
      <c r="V9" s="93"/>
      <c r="W9" s="74"/>
      <c r="X9" s="93"/>
      <c r="Y9" s="56"/>
      <c r="Z9" s="93"/>
      <c r="AA9" s="56"/>
      <c r="AB9" s="56"/>
      <c r="AC9" s="93"/>
      <c r="AD9" s="97"/>
      <c r="AE9" s="75"/>
      <c r="AF9" s="90"/>
      <c r="AG9" s="319"/>
      <c r="AH9" s="75"/>
      <c r="AI9" s="319"/>
      <c r="AJ9" s="77"/>
      <c r="AK9" s="76"/>
      <c r="AL9" s="90"/>
      <c r="AM9" s="79"/>
      <c r="AN9" s="90"/>
      <c r="AO9" s="56"/>
      <c r="AP9" s="90"/>
      <c r="AQ9" s="77"/>
      <c r="AR9" s="77"/>
      <c r="AS9" s="90"/>
    </row>
    <row r="10" spans="1:45" ht="16.149999999999999" customHeight="1" x14ac:dyDescent="0.2">
      <c r="A10" s="54">
        <v>4</v>
      </c>
      <c r="B10" s="55" t="s">
        <v>10</v>
      </c>
      <c r="C10" s="319"/>
      <c r="D10" s="56"/>
      <c r="E10" s="74"/>
      <c r="F10" s="337"/>
      <c r="G10" s="56"/>
      <c r="H10" s="74"/>
      <c r="I10" s="337"/>
      <c r="J10" s="56"/>
      <c r="K10" s="74"/>
      <c r="L10" s="337"/>
      <c r="M10" s="56"/>
      <c r="N10" s="74"/>
      <c r="O10" s="337"/>
      <c r="P10" s="56"/>
      <c r="Q10" s="74"/>
      <c r="R10" s="93">
        <v>0</v>
      </c>
      <c r="S10" s="56"/>
      <c r="T10" s="56"/>
      <c r="U10" s="57"/>
      <c r="V10" s="93"/>
      <c r="W10" s="74"/>
      <c r="X10" s="93"/>
      <c r="Y10" s="56"/>
      <c r="Z10" s="93"/>
      <c r="AA10" s="56"/>
      <c r="AB10" s="56"/>
      <c r="AC10" s="93"/>
      <c r="AD10" s="97"/>
      <c r="AE10" s="75"/>
      <c r="AF10" s="90"/>
      <c r="AG10" s="319"/>
      <c r="AH10" s="75"/>
      <c r="AI10" s="319"/>
      <c r="AJ10" s="77"/>
      <c r="AK10" s="76"/>
      <c r="AL10" s="90"/>
      <c r="AM10" s="79"/>
      <c r="AN10" s="90"/>
      <c r="AO10" s="56"/>
      <c r="AP10" s="90"/>
      <c r="AQ10" s="77"/>
      <c r="AR10" s="77"/>
      <c r="AS10" s="90"/>
    </row>
    <row r="11" spans="1:45" ht="16.149999999999999" customHeight="1" x14ac:dyDescent="0.2">
      <c r="A11" s="49">
        <v>5</v>
      </c>
      <c r="B11" s="50" t="s">
        <v>11</v>
      </c>
      <c r="C11" s="320"/>
      <c r="D11" s="51"/>
      <c r="E11" s="80"/>
      <c r="F11" s="338"/>
      <c r="G11" s="51"/>
      <c r="H11" s="80"/>
      <c r="I11" s="338"/>
      <c r="J11" s="51"/>
      <c r="K11" s="80"/>
      <c r="L11" s="338"/>
      <c r="M11" s="51"/>
      <c r="N11" s="80"/>
      <c r="O11" s="338"/>
      <c r="P11" s="51"/>
      <c r="Q11" s="80"/>
      <c r="R11" s="94">
        <v>0</v>
      </c>
      <c r="S11" s="51"/>
      <c r="T11" s="51"/>
      <c r="U11" s="52"/>
      <c r="V11" s="94"/>
      <c r="W11" s="80"/>
      <c r="X11" s="94"/>
      <c r="Y11" s="51"/>
      <c r="Z11" s="94"/>
      <c r="AA11" s="53"/>
      <c r="AB11" s="51"/>
      <c r="AC11" s="95"/>
      <c r="AD11" s="95"/>
      <c r="AE11" s="71"/>
      <c r="AF11" s="91"/>
      <c r="AG11" s="320"/>
      <c r="AH11" s="71"/>
      <c r="AI11" s="320"/>
      <c r="AJ11" s="72"/>
      <c r="AK11" s="73"/>
      <c r="AL11" s="91"/>
      <c r="AM11" s="82"/>
      <c r="AN11" s="91"/>
      <c r="AO11" s="51"/>
      <c r="AP11" s="91"/>
      <c r="AQ11" s="72"/>
      <c r="AR11" s="72"/>
      <c r="AS11" s="91"/>
    </row>
    <row r="12" spans="1:45" ht="16.149999999999999" customHeight="1" x14ac:dyDescent="0.2">
      <c r="A12" s="58">
        <v>6</v>
      </c>
      <c r="B12" s="59" t="s">
        <v>12</v>
      </c>
      <c r="C12" s="318"/>
      <c r="D12" s="60"/>
      <c r="E12" s="65"/>
      <c r="F12" s="336"/>
      <c r="G12" s="60"/>
      <c r="H12" s="65"/>
      <c r="I12" s="336"/>
      <c r="J12" s="60"/>
      <c r="K12" s="65"/>
      <c r="L12" s="336"/>
      <c r="M12" s="60"/>
      <c r="N12" s="65"/>
      <c r="O12" s="336"/>
      <c r="P12" s="60"/>
      <c r="Q12" s="65"/>
      <c r="R12" s="92">
        <v>0</v>
      </c>
      <c r="S12" s="60"/>
      <c r="T12" s="60"/>
      <c r="U12" s="61"/>
      <c r="V12" s="92"/>
      <c r="W12" s="65"/>
      <c r="X12" s="92"/>
      <c r="Y12" s="60"/>
      <c r="Z12" s="92"/>
      <c r="AA12" s="60"/>
      <c r="AB12" s="60"/>
      <c r="AC12" s="92"/>
      <c r="AD12" s="96"/>
      <c r="AE12" s="66"/>
      <c r="AF12" s="89"/>
      <c r="AG12" s="318"/>
      <c r="AH12" s="66"/>
      <c r="AI12" s="318"/>
      <c r="AJ12" s="68"/>
      <c r="AK12" s="67"/>
      <c r="AL12" s="89"/>
      <c r="AM12" s="70"/>
      <c r="AN12" s="89"/>
      <c r="AO12" s="60"/>
      <c r="AP12" s="89"/>
      <c r="AQ12" s="68"/>
      <c r="AR12" s="68"/>
      <c r="AS12" s="89"/>
    </row>
    <row r="13" spans="1:45" ht="16.149999999999999" customHeight="1" x14ac:dyDescent="0.2">
      <c r="A13" s="54">
        <v>7</v>
      </c>
      <c r="B13" s="55" t="s">
        <v>13</v>
      </c>
      <c r="C13" s="319"/>
      <c r="D13" s="56"/>
      <c r="E13" s="74"/>
      <c r="F13" s="337"/>
      <c r="G13" s="56"/>
      <c r="H13" s="74"/>
      <c r="I13" s="337"/>
      <c r="J13" s="56"/>
      <c r="K13" s="74"/>
      <c r="L13" s="337"/>
      <c r="M13" s="56"/>
      <c r="N13" s="74"/>
      <c r="O13" s="337"/>
      <c r="P13" s="56"/>
      <c r="Q13" s="74"/>
      <c r="R13" s="93">
        <v>0</v>
      </c>
      <c r="S13" s="56"/>
      <c r="T13" s="56"/>
      <c r="U13" s="57"/>
      <c r="V13" s="93"/>
      <c r="W13" s="74"/>
      <c r="X13" s="93"/>
      <c r="Y13" s="56"/>
      <c r="Z13" s="93"/>
      <c r="AA13" s="56"/>
      <c r="AB13" s="56"/>
      <c r="AC13" s="93"/>
      <c r="AD13" s="97"/>
      <c r="AE13" s="75"/>
      <c r="AF13" s="90"/>
      <c r="AG13" s="319"/>
      <c r="AH13" s="75"/>
      <c r="AI13" s="319"/>
      <c r="AJ13" s="77"/>
      <c r="AK13" s="76"/>
      <c r="AL13" s="90"/>
      <c r="AM13" s="79"/>
      <c r="AN13" s="90"/>
      <c r="AO13" s="56"/>
      <c r="AP13" s="90"/>
      <c r="AQ13" s="77"/>
      <c r="AR13" s="77"/>
      <c r="AS13" s="90"/>
    </row>
    <row r="14" spans="1:45" ht="16.149999999999999" customHeight="1" x14ac:dyDescent="0.2">
      <c r="A14" s="54">
        <v>8</v>
      </c>
      <c r="B14" s="55" t="s">
        <v>14</v>
      </c>
      <c r="C14" s="319"/>
      <c r="D14" s="56"/>
      <c r="E14" s="74"/>
      <c r="F14" s="337"/>
      <c r="G14" s="56"/>
      <c r="H14" s="74"/>
      <c r="I14" s="337"/>
      <c r="J14" s="56"/>
      <c r="K14" s="74"/>
      <c r="L14" s="337"/>
      <c r="M14" s="56"/>
      <c r="N14" s="74"/>
      <c r="O14" s="337"/>
      <c r="P14" s="56"/>
      <c r="Q14" s="74"/>
      <c r="R14" s="93">
        <v>0</v>
      </c>
      <c r="S14" s="56"/>
      <c r="T14" s="56"/>
      <c r="U14" s="57"/>
      <c r="V14" s="93"/>
      <c r="W14" s="74"/>
      <c r="X14" s="93"/>
      <c r="Y14" s="56"/>
      <c r="Z14" s="93"/>
      <c r="AA14" s="56"/>
      <c r="AB14" s="56"/>
      <c r="AC14" s="93"/>
      <c r="AD14" s="97"/>
      <c r="AE14" s="75"/>
      <c r="AF14" s="90"/>
      <c r="AG14" s="319"/>
      <c r="AH14" s="75"/>
      <c r="AI14" s="319"/>
      <c r="AJ14" s="77"/>
      <c r="AK14" s="76"/>
      <c r="AL14" s="90"/>
      <c r="AM14" s="79"/>
      <c r="AN14" s="90"/>
      <c r="AO14" s="56"/>
      <c r="AP14" s="90"/>
      <c r="AQ14" s="77"/>
      <c r="AR14" s="77"/>
      <c r="AS14" s="90"/>
    </row>
    <row r="15" spans="1:45" ht="16.149999999999999" customHeight="1" x14ac:dyDescent="0.2">
      <c r="A15" s="54">
        <v>9</v>
      </c>
      <c r="B15" s="55" t="s">
        <v>15</v>
      </c>
      <c r="C15" s="319"/>
      <c r="D15" s="56"/>
      <c r="E15" s="74"/>
      <c r="F15" s="337"/>
      <c r="G15" s="56"/>
      <c r="H15" s="74"/>
      <c r="I15" s="337"/>
      <c r="J15" s="56"/>
      <c r="K15" s="74"/>
      <c r="L15" s="337"/>
      <c r="M15" s="56"/>
      <c r="N15" s="74"/>
      <c r="O15" s="337"/>
      <c r="P15" s="56"/>
      <c r="Q15" s="74"/>
      <c r="R15" s="93">
        <v>0</v>
      </c>
      <c r="S15" s="56"/>
      <c r="T15" s="56"/>
      <c r="U15" s="57"/>
      <c r="V15" s="93"/>
      <c r="W15" s="74"/>
      <c r="X15" s="93"/>
      <c r="Y15" s="56"/>
      <c r="Z15" s="93"/>
      <c r="AA15" s="56"/>
      <c r="AB15" s="56"/>
      <c r="AC15" s="93"/>
      <c r="AD15" s="97"/>
      <c r="AE15" s="75"/>
      <c r="AF15" s="90"/>
      <c r="AG15" s="319"/>
      <c r="AH15" s="75"/>
      <c r="AI15" s="319"/>
      <c r="AJ15" s="77"/>
      <c r="AK15" s="76"/>
      <c r="AL15" s="90"/>
      <c r="AM15" s="79"/>
      <c r="AN15" s="90"/>
      <c r="AO15" s="56"/>
      <c r="AP15" s="90"/>
      <c r="AQ15" s="77"/>
      <c r="AR15" s="77"/>
      <c r="AS15" s="90"/>
    </row>
    <row r="16" spans="1:45" ht="16.149999999999999" customHeight="1" x14ac:dyDescent="0.2">
      <c r="A16" s="49">
        <v>10</v>
      </c>
      <c r="B16" s="50" t="s">
        <v>16</v>
      </c>
      <c r="C16" s="320"/>
      <c r="D16" s="51"/>
      <c r="E16" s="80"/>
      <c r="F16" s="338"/>
      <c r="G16" s="51"/>
      <c r="H16" s="80"/>
      <c r="I16" s="338"/>
      <c r="J16" s="51"/>
      <c r="K16" s="80"/>
      <c r="L16" s="338"/>
      <c r="M16" s="51"/>
      <c r="N16" s="80"/>
      <c r="O16" s="338"/>
      <c r="P16" s="51"/>
      <c r="Q16" s="80"/>
      <c r="R16" s="94">
        <v>0</v>
      </c>
      <c r="S16" s="51"/>
      <c r="T16" s="51"/>
      <c r="U16" s="52"/>
      <c r="V16" s="94"/>
      <c r="W16" s="80"/>
      <c r="X16" s="94"/>
      <c r="Y16" s="51"/>
      <c r="Z16" s="94"/>
      <c r="AA16" s="53"/>
      <c r="AB16" s="51"/>
      <c r="AC16" s="95"/>
      <c r="AD16" s="95"/>
      <c r="AE16" s="71"/>
      <c r="AF16" s="91"/>
      <c r="AG16" s="320"/>
      <c r="AH16" s="71"/>
      <c r="AI16" s="320"/>
      <c r="AJ16" s="72"/>
      <c r="AK16" s="73"/>
      <c r="AL16" s="91"/>
      <c r="AM16" s="82"/>
      <c r="AN16" s="91"/>
      <c r="AO16" s="51"/>
      <c r="AP16" s="91"/>
      <c r="AQ16" s="72"/>
      <c r="AR16" s="72"/>
      <c r="AS16" s="91"/>
    </row>
    <row r="17" spans="1:45" ht="16.149999999999999" customHeight="1" x14ac:dyDescent="0.2">
      <c r="A17" s="58">
        <v>11</v>
      </c>
      <c r="B17" s="59" t="s">
        <v>17</v>
      </c>
      <c r="C17" s="318"/>
      <c r="D17" s="60"/>
      <c r="E17" s="65"/>
      <c r="F17" s="336"/>
      <c r="G17" s="60"/>
      <c r="H17" s="65"/>
      <c r="I17" s="336"/>
      <c r="J17" s="60"/>
      <c r="K17" s="65"/>
      <c r="L17" s="336"/>
      <c r="M17" s="60"/>
      <c r="N17" s="65"/>
      <c r="O17" s="336"/>
      <c r="P17" s="60"/>
      <c r="Q17" s="65"/>
      <c r="R17" s="92">
        <v>0</v>
      </c>
      <c r="S17" s="60"/>
      <c r="T17" s="60"/>
      <c r="U17" s="61"/>
      <c r="V17" s="92"/>
      <c r="W17" s="65"/>
      <c r="X17" s="92"/>
      <c r="Y17" s="60"/>
      <c r="Z17" s="92"/>
      <c r="AA17" s="60"/>
      <c r="AB17" s="60"/>
      <c r="AC17" s="92"/>
      <c r="AD17" s="96"/>
      <c r="AE17" s="66"/>
      <c r="AF17" s="89"/>
      <c r="AG17" s="318"/>
      <c r="AH17" s="66"/>
      <c r="AI17" s="318"/>
      <c r="AJ17" s="68"/>
      <c r="AK17" s="67"/>
      <c r="AL17" s="89"/>
      <c r="AM17" s="70"/>
      <c r="AN17" s="89"/>
      <c r="AO17" s="60"/>
      <c r="AP17" s="89"/>
      <c r="AQ17" s="68"/>
      <c r="AR17" s="68"/>
      <c r="AS17" s="89"/>
    </row>
    <row r="18" spans="1:45" ht="16.149999999999999" customHeight="1" x14ac:dyDescent="0.2">
      <c r="A18" s="54">
        <v>12</v>
      </c>
      <c r="B18" s="55" t="s">
        <v>18</v>
      </c>
      <c r="C18" s="319"/>
      <c r="D18" s="56"/>
      <c r="E18" s="74"/>
      <c r="F18" s="337"/>
      <c r="G18" s="56"/>
      <c r="H18" s="74"/>
      <c r="I18" s="337"/>
      <c r="J18" s="56"/>
      <c r="K18" s="74"/>
      <c r="L18" s="337"/>
      <c r="M18" s="56"/>
      <c r="N18" s="74"/>
      <c r="O18" s="337"/>
      <c r="P18" s="56"/>
      <c r="Q18" s="74"/>
      <c r="R18" s="93">
        <v>0</v>
      </c>
      <c r="S18" s="56"/>
      <c r="T18" s="56"/>
      <c r="U18" s="57"/>
      <c r="V18" s="93"/>
      <c r="W18" s="74"/>
      <c r="X18" s="93"/>
      <c r="Y18" s="56"/>
      <c r="Z18" s="93"/>
      <c r="AA18" s="56"/>
      <c r="AB18" s="56"/>
      <c r="AC18" s="93"/>
      <c r="AD18" s="97"/>
      <c r="AE18" s="75"/>
      <c r="AF18" s="90"/>
      <c r="AG18" s="319"/>
      <c r="AH18" s="75"/>
      <c r="AI18" s="319"/>
      <c r="AJ18" s="77"/>
      <c r="AK18" s="76"/>
      <c r="AL18" s="90"/>
      <c r="AM18" s="79"/>
      <c r="AN18" s="90"/>
      <c r="AO18" s="56"/>
      <c r="AP18" s="90"/>
      <c r="AQ18" s="77"/>
      <c r="AR18" s="77"/>
      <c r="AS18" s="90"/>
    </row>
    <row r="19" spans="1:45" ht="16.149999999999999" customHeight="1" x14ac:dyDescent="0.2">
      <c r="A19" s="54">
        <v>13</v>
      </c>
      <c r="B19" s="55" t="s">
        <v>19</v>
      </c>
      <c r="C19" s="319"/>
      <c r="D19" s="56"/>
      <c r="E19" s="74"/>
      <c r="F19" s="337"/>
      <c r="G19" s="56"/>
      <c r="H19" s="74"/>
      <c r="I19" s="337"/>
      <c r="J19" s="56"/>
      <c r="K19" s="74"/>
      <c r="L19" s="337"/>
      <c r="M19" s="56"/>
      <c r="N19" s="74"/>
      <c r="O19" s="337"/>
      <c r="P19" s="56"/>
      <c r="Q19" s="74"/>
      <c r="R19" s="93">
        <v>0</v>
      </c>
      <c r="S19" s="56"/>
      <c r="T19" s="56"/>
      <c r="U19" s="57"/>
      <c r="V19" s="93"/>
      <c r="W19" s="74"/>
      <c r="X19" s="93"/>
      <c r="Y19" s="56"/>
      <c r="Z19" s="93"/>
      <c r="AA19" s="56"/>
      <c r="AB19" s="56"/>
      <c r="AC19" s="93"/>
      <c r="AD19" s="97"/>
      <c r="AE19" s="75"/>
      <c r="AF19" s="90"/>
      <c r="AG19" s="319"/>
      <c r="AH19" s="75"/>
      <c r="AI19" s="319"/>
      <c r="AJ19" s="77"/>
      <c r="AK19" s="76"/>
      <c r="AL19" s="90"/>
      <c r="AM19" s="79"/>
      <c r="AN19" s="90"/>
      <c r="AO19" s="56"/>
      <c r="AP19" s="90"/>
      <c r="AQ19" s="77"/>
      <c r="AR19" s="77"/>
      <c r="AS19" s="90"/>
    </row>
    <row r="20" spans="1:45" ht="16.149999999999999" customHeight="1" x14ac:dyDescent="0.2">
      <c r="A20" s="54">
        <v>14</v>
      </c>
      <c r="B20" s="55" t="s">
        <v>20</v>
      </c>
      <c r="C20" s="319"/>
      <c r="D20" s="56"/>
      <c r="E20" s="74"/>
      <c r="F20" s="337"/>
      <c r="G20" s="56"/>
      <c r="H20" s="74"/>
      <c r="I20" s="337"/>
      <c r="J20" s="56"/>
      <c r="K20" s="74"/>
      <c r="L20" s="337"/>
      <c r="M20" s="56"/>
      <c r="N20" s="74"/>
      <c r="O20" s="337"/>
      <c r="P20" s="56"/>
      <c r="Q20" s="74"/>
      <c r="R20" s="93">
        <v>0</v>
      </c>
      <c r="S20" s="56"/>
      <c r="T20" s="56"/>
      <c r="U20" s="57"/>
      <c r="V20" s="93"/>
      <c r="W20" s="74"/>
      <c r="X20" s="93"/>
      <c r="Y20" s="56"/>
      <c r="Z20" s="93"/>
      <c r="AA20" s="56"/>
      <c r="AB20" s="56"/>
      <c r="AC20" s="93"/>
      <c r="AD20" s="97"/>
      <c r="AE20" s="75"/>
      <c r="AF20" s="90"/>
      <c r="AG20" s="319"/>
      <c r="AH20" s="75"/>
      <c r="AI20" s="319"/>
      <c r="AJ20" s="77"/>
      <c r="AK20" s="76"/>
      <c r="AL20" s="90"/>
      <c r="AM20" s="79"/>
      <c r="AN20" s="90"/>
      <c r="AO20" s="56"/>
      <c r="AP20" s="90"/>
      <c r="AQ20" s="77"/>
      <c r="AR20" s="77"/>
      <c r="AS20" s="90"/>
    </row>
    <row r="21" spans="1:45" ht="16.149999999999999" customHeight="1" x14ac:dyDescent="0.2">
      <c r="A21" s="49">
        <v>15</v>
      </c>
      <c r="B21" s="50" t="s">
        <v>21</v>
      </c>
      <c r="C21" s="320"/>
      <c r="D21" s="51"/>
      <c r="E21" s="80"/>
      <c r="F21" s="338"/>
      <c r="G21" s="51"/>
      <c r="H21" s="80"/>
      <c r="I21" s="338"/>
      <c r="J21" s="51"/>
      <c r="K21" s="80"/>
      <c r="L21" s="338"/>
      <c r="M21" s="51"/>
      <c r="N21" s="80"/>
      <c r="O21" s="338"/>
      <c r="P21" s="51"/>
      <c r="Q21" s="80"/>
      <c r="R21" s="94">
        <v>0</v>
      </c>
      <c r="S21" s="51"/>
      <c r="T21" s="51"/>
      <c r="U21" s="52"/>
      <c r="V21" s="94"/>
      <c r="W21" s="80"/>
      <c r="X21" s="94"/>
      <c r="Y21" s="51"/>
      <c r="Z21" s="94"/>
      <c r="AA21" s="53"/>
      <c r="AB21" s="51"/>
      <c r="AC21" s="95"/>
      <c r="AD21" s="95"/>
      <c r="AE21" s="71"/>
      <c r="AF21" s="91"/>
      <c r="AG21" s="320"/>
      <c r="AH21" s="71"/>
      <c r="AI21" s="320"/>
      <c r="AJ21" s="72"/>
      <c r="AK21" s="73"/>
      <c r="AL21" s="91"/>
      <c r="AM21" s="82"/>
      <c r="AN21" s="91"/>
      <c r="AO21" s="51"/>
      <c r="AP21" s="91"/>
      <c r="AQ21" s="72"/>
      <c r="AR21" s="72"/>
      <c r="AS21" s="91"/>
    </row>
    <row r="22" spans="1:45" ht="16.149999999999999" customHeight="1" x14ac:dyDescent="0.2">
      <c r="A22" s="58">
        <v>16</v>
      </c>
      <c r="B22" s="59" t="s">
        <v>22</v>
      </c>
      <c r="C22" s="318"/>
      <c r="D22" s="60"/>
      <c r="E22" s="65"/>
      <c r="F22" s="336"/>
      <c r="G22" s="60"/>
      <c r="H22" s="65"/>
      <c r="I22" s="336"/>
      <c r="J22" s="60"/>
      <c r="K22" s="65"/>
      <c r="L22" s="336"/>
      <c r="M22" s="60"/>
      <c r="N22" s="65"/>
      <c r="O22" s="336"/>
      <c r="P22" s="60"/>
      <c r="Q22" s="65"/>
      <c r="R22" s="92">
        <v>0</v>
      </c>
      <c r="S22" s="60"/>
      <c r="T22" s="60"/>
      <c r="U22" s="61"/>
      <c r="V22" s="92"/>
      <c r="W22" s="65"/>
      <c r="X22" s="92"/>
      <c r="Y22" s="60"/>
      <c r="Z22" s="92"/>
      <c r="AA22" s="60"/>
      <c r="AB22" s="60"/>
      <c r="AC22" s="92"/>
      <c r="AD22" s="96"/>
      <c r="AE22" s="66"/>
      <c r="AF22" s="89"/>
      <c r="AG22" s="318"/>
      <c r="AH22" s="66"/>
      <c r="AI22" s="318"/>
      <c r="AJ22" s="68"/>
      <c r="AK22" s="67"/>
      <c r="AL22" s="89"/>
      <c r="AM22" s="70"/>
      <c r="AN22" s="89"/>
      <c r="AO22" s="60"/>
      <c r="AP22" s="89"/>
      <c r="AQ22" s="68"/>
      <c r="AR22" s="68"/>
      <c r="AS22" s="89"/>
    </row>
    <row r="23" spans="1:45" ht="16.149999999999999" customHeight="1" x14ac:dyDescent="0.2">
      <c r="A23" s="54">
        <v>17</v>
      </c>
      <c r="B23" s="55" t="s">
        <v>23</v>
      </c>
      <c r="C23" s="319"/>
      <c r="D23" s="56"/>
      <c r="E23" s="74"/>
      <c r="F23" s="337"/>
      <c r="G23" s="56"/>
      <c r="H23" s="74"/>
      <c r="I23" s="337"/>
      <c r="J23" s="56"/>
      <c r="K23" s="74"/>
      <c r="L23" s="337"/>
      <c r="M23" s="56"/>
      <c r="N23" s="74"/>
      <c r="O23" s="337"/>
      <c r="P23" s="56"/>
      <c r="Q23" s="74"/>
      <c r="R23" s="93">
        <v>0</v>
      </c>
      <c r="S23" s="56"/>
      <c r="T23" s="56"/>
      <c r="U23" s="57"/>
      <c r="V23" s="93"/>
      <c r="W23" s="74"/>
      <c r="X23" s="93"/>
      <c r="Y23" s="56"/>
      <c r="Z23" s="93"/>
      <c r="AA23" s="56"/>
      <c r="AB23" s="56"/>
      <c r="AC23" s="93"/>
      <c r="AD23" s="97"/>
      <c r="AE23" s="75"/>
      <c r="AF23" s="90"/>
      <c r="AG23" s="319"/>
      <c r="AH23" s="75"/>
      <c r="AI23" s="319"/>
      <c r="AJ23" s="77"/>
      <c r="AK23" s="76"/>
      <c r="AL23" s="90"/>
      <c r="AM23" s="79"/>
      <c r="AN23" s="90"/>
      <c r="AO23" s="56"/>
      <c r="AP23" s="90"/>
      <c r="AQ23" s="77"/>
      <c r="AR23" s="77"/>
      <c r="AS23" s="90"/>
    </row>
    <row r="24" spans="1:45" ht="16.149999999999999" customHeight="1" x14ac:dyDescent="0.2">
      <c r="A24" s="54">
        <v>18</v>
      </c>
      <c r="B24" s="55" t="s">
        <v>24</v>
      </c>
      <c r="C24" s="319"/>
      <c r="D24" s="56"/>
      <c r="E24" s="74"/>
      <c r="F24" s="337"/>
      <c r="G24" s="56"/>
      <c r="H24" s="74"/>
      <c r="I24" s="337"/>
      <c r="J24" s="56"/>
      <c r="K24" s="74"/>
      <c r="L24" s="337"/>
      <c r="M24" s="56"/>
      <c r="N24" s="74"/>
      <c r="O24" s="337"/>
      <c r="P24" s="56"/>
      <c r="Q24" s="74"/>
      <c r="R24" s="93">
        <v>0</v>
      </c>
      <c r="S24" s="56"/>
      <c r="T24" s="56"/>
      <c r="U24" s="57"/>
      <c r="V24" s="93"/>
      <c r="W24" s="74"/>
      <c r="X24" s="93"/>
      <c r="Y24" s="56"/>
      <c r="Z24" s="93"/>
      <c r="AA24" s="56"/>
      <c r="AB24" s="56"/>
      <c r="AC24" s="93"/>
      <c r="AD24" s="97"/>
      <c r="AE24" s="75"/>
      <c r="AF24" s="90"/>
      <c r="AG24" s="319"/>
      <c r="AH24" s="75"/>
      <c r="AI24" s="319"/>
      <c r="AJ24" s="77"/>
      <c r="AK24" s="76"/>
      <c r="AL24" s="90"/>
      <c r="AM24" s="79"/>
      <c r="AN24" s="90"/>
      <c r="AO24" s="56"/>
      <c r="AP24" s="90"/>
      <c r="AQ24" s="77"/>
      <c r="AR24" s="77"/>
      <c r="AS24" s="90"/>
    </row>
    <row r="25" spans="1:45" ht="16.149999999999999" customHeight="1" x14ac:dyDescent="0.2">
      <c r="A25" s="54">
        <v>19</v>
      </c>
      <c r="B25" s="55" t="s">
        <v>25</v>
      </c>
      <c r="C25" s="319"/>
      <c r="D25" s="56"/>
      <c r="E25" s="74"/>
      <c r="F25" s="337"/>
      <c r="G25" s="56"/>
      <c r="H25" s="74"/>
      <c r="I25" s="337"/>
      <c r="J25" s="56"/>
      <c r="K25" s="74"/>
      <c r="L25" s="337"/>
      <c r="M25" s="56"/>
      <c r="N25" s="74"/>
      <c r="O25" s="337"/>
      <c r="P25" s="56"/>
      <c r="Q25" s="74"/>
      <c r="R25" s="93">
        <v>0</v>
      </c>
      <c r="S25" s="56"/>
      <c r="T25" s="56"/>
      <c r="U25" s="57"/>
      <c r="V25" s="93"/>
      <c r="W25" s="74"/>
      <c r="X25" s="93"/>
      <c r="Y25" s="56"/>
      <c r="Z25" s="93"/>
      <c r="AA25" s="56"/>
      <c r="AB25" s="56"/>
      <c r="AC25" s="93"/>
      <c r="AD25" s="97"/>
      <c r="AE25" s="75"/>
      <c r="AF25" s="90"/>
      <c r="AG25" s="319"/>
      <c r="AH25" s="75"/>
      <c r="AI25" s="319"/>
      <c r="AJ25" s="77"/>
      <c r="AK25" s="76"/>
      <c r="AL25" s="90"/>
      <c r="AM25" s="79"/>
      <c r="AN25" s="90"/>
      <c r="AO25" s="56"/>
      <c r="AP25" s="90"/>
      <c r="AQ25" s="77"/>
      <c r="AR25" s="77"/>
      <c r="AS25" s="90"/>
    </row>
    <row r="26" spans="1:45" ht="16.149999999999999" customHeight="1" x14ac:dyDescent="0.2">
      <c r="A26" s="49">
        <v>20</v>
      </c>
      <c r="B26" s="50" t="s">
        <v>26</v>
      </c>
      <c r="C26" s="320"/>
      <c r="D26" s="51"/>
      <c r="E26" s="80"/>
      <c r="F26" s="338"/>
      <c r="G26" s="51"/>
      <c r="H26" s="80"/>
      <c r="I26" s="338"/>
      <c r="J26" s="51"/>
      <c r="K26" s="80"/>
      <c r="L26" s="338"/>
      <c r="M26" s="51"/>
      <c r="N26" s="80"/>
      <c r="O26" s="338"/>
      <c r="P26" s="51"/>
      <c r="Q26" s="80"/>
      <c r="R26" s="94">
        <v>0</v>
      </c>
      <c r="S26" s="51"/>
      <c r="T26" s="51"/>
      <c r="U26" s="52"/>
      <c r="V26" s="94"/>
      <c r="W26" s="80"/>
      <c r="X26" s="94"/>
      <c r="Y26" s="51"/>
      <c r="Z26" s="94"/>
      <c r="AA26" s="53"/>
      <c r="AB26" s="51"/>
      <c r="AC26" s="95"/>
      <c r="AD26" s="95"/>
      <c r="AE26" s="71"/>
      <c r="AF26" s="91"/>
      <c r="AG26" s="320"/>
      <c r="AH26" s="71"/>
      <c r="AI26" s="320"/>
      <c r="AJ26" s="72"/>
      <c r="AK26" s="73"/>
      <c r="AL26" s="91"/>
      <c r="AM26" s="82"/>
      <c r="AN26" s="91"/>
      <c r="AO26" s="51"/>
      <c r="AP26" s="91"/>
      <c r="AQ26" s="72"/>
      <c r="AR26" s="72"/>
      <c r="AS26" s="91"/>
    </row>
    <row r="27" spans="1:45" ht="16.149999999999999" customHeight="1" x14ac:dyDescent="0.2">
      <c r="A27" s="58">
        <v>21</v>
      </c>
      <c r="B27" s="59" t="s">
        <v>27</v>
      </c>
      <c r="C27" s="318"/>
      <c r="D27" s="60"/>
      <c r="E27" s="65"/>
      <c r="F27" s="336"/>
      <c r="G27" s="60"/>
      <c r="H27" s="65"/>
      <c r="I27" s="336"/>
      <c r="J27" s="60"/>
      <c r="K27" s="65"/>
      <c r="L27" s="336"/>
      <c r="M27" s="60"/>
      <c r="N27" s="65"/>
      <c r="O27" s="336"/>
      <c r="P27" s="60"/>
      <c r="Q27" s="65"/>
      <c r="R27" s="92">
        <v>5669</v>
      </c>
      <c r="S27" s="60"/>
      <c r="T27" s="60"/>
      <c r="U27" s="61"/>
      <c r="V27" s="92"/>
      <c r="W27" s="65"/>
      <c r="X27" s="92"/>
      <c r="Y27" s="60"/>
      <c r="Z27" s="92"/>
      <c r="AA27" s="60"/>
      <c r="AB27" s="60"/>
      <c r="AC27" s="92"/>
      <c r="AD27" s="96"/>
      <c r="AE27" s="66"/>
      <c r="AF27" s="89"/>
      <c r="AG27" s="318"/>
      <c r="AH27" s="66"/>
      <c r="AI27" s="318"/>
      <c r="AJ27" s="68"/>
      <c r="AK27" s="67"/>
      <c r="AL27" s="89"/>
      <c r="AM27" s="70"/>
      <c r="AN27" s="89"/>
      <c r="AO27" s="60"/>
      <c r="AP27" s="89"/>
      <c r="AQ27" s="68"/>
      <c r="AR27" s="68"/>
      <c r="AS27" s="89"/>
    </row>
    <row r="28" spans="1:45" ht="16.149999999999999" customHeight="1" x14ac:dyDescent="0.2">
      <c r="A28" s="54">
        <v>22</v>
      </c>
      <c r="B28" s="55" t="s">
        <v>28</v>
      </c>
      <c r="C28" s="319"/>
      <c r="D28" s="56"/>
      <c r="E28" s="74"/>
      <c r="F28" s="337"/>
      <c r="G28" s="56"/>
      <c r="H28" s="74"/>
      <c r="I28" s="337"/>
      <c r="J28" s="56"/>
      <c r="K28" s="74"/>
      <c r="L28" s="337"/>
      <c r="M28" s="56"/>
      <c r="N28" s="74"/>
      <c r="O28" s="337"/>
      <c r="P28" s="56"/>
      <c r="Q28" s="74"/>
      <c r="R28" s="93">
        <v>0</v>
      </c>
      <c r="S28" s="56"/>
      <c r="T28" s="56"/>
      <c r="U28" s="57"/>
      <c r="V28" s="93"/>
      <c r="W28" s="74"/>
      <c r="X28" s="93"/>
      <c r="Y28" s="56"/>
      <c r="Z28" s="93"/>
      <c r="AA28" s="56"/>
      <c r="AB28" s="56"/>
      <c r="AC28" s="93"/>
      <c r="AD28" s="97"/>
      <c r="AE28" s="75"/>
      <c r="AF28" s="90"/>
      <c r="AG28" s="319"/>
      <c r="AH28" s="75"/>
      <c r="AI28" s="319"/>
      <c r="AJ28" s="77"/>
      <c r="AK28" s="76"/>
      <c r="AL28" s="90"/>
      <c r="AM28" s="79"/>
      <c r="AN28" s="90"/>
      <c r="AO28" s="56"/>
      <c r="AP28" s="90"/>
      <c r="AQ28" s="77"/>
      <c r="AR28" s="77"/>
      <c r="AS28" s="90"/>
    </row>
    <row r="29" spans="1:45" ht="16.149999999999999" customHeight="1" x14ac:dyDescent="0.2">
      <c r="A29" s="54">
        <v>23</v>
      </c>
      <c r="B29" s="55" t="s">
        <v>29</v>
      </c>
      <c r="C29" s="319"/>
      <c r="D29" s="56"/>
      <c r="E29" s="74"/>
      <c r="F29" s="337"/>
      <c r="G29" s="56"/>
      <c r="H29" s="74"/>
      <c r="I29" s="337"/>
      <c r="J29" s="56"/>
      <c r="K29" s="74"/>
      <c r="L29" s="337"/>
      <c r="M29" s="56"/>
      <c r="N29" s="74"/>
      <c r="O29" s="337"/>
      <c r="P29" s="56"/>
      <c r="Q29" s="74"/>
      <c r="R29" s="93">
        <v>0</v>
      </c>
      <c r="S29" s="56"/>
      <c r="T29" s="56"/>
      <c r="U29" s="57"/>
      <c r="V29" s="93"/>
      <c r="W29" s="74"/>
      <c r="X29" s="93"/>
      <c r="Y29" s="56"/>
      <c r="Z29" s="93"/>
      <c r="AA29" s="56"/>
      <c r="AB29" s="56"/>
      <c r="AC29" s="93"/>
      <c r="AD29" s="97"/>
      <c r="AE29" s="75"/>
      <c r="AF29" s="90"/>
      <c r="AG29" s="319"/>
      <c r="AH29" s="75"/>
      <c r="AI29" s="319"/>
      <c r="AJ29" s="77"/>
      <c r="AK29" s="76"/>
      <c r="AL29" s="90"/>
      <c r="AM29" s="79"/>
      <c r="AN29" s="90"/>
      <c r="AO29" s="56"/>
      <c r="AP29" s="90"/>
      <c r="AQ29" s="77"/>
      <c r="AR29" s="77"/>
      <c r="AS29" s="90"/>
    </row>
    <row r="30" spans="1:45" ht="16.149999999999999" customHeight="1" x14ac:dyDescent="0.2">
      <c r="A30" s="54">
        <v>24</v>
      </c>
      <c r="B30" s="55" t="s">
        <v>30</v>
      </c>
      <c r="C30" s="319"/>
      <c r="D30" s="56"/>
      <c r="E30" s="74"/>
      <c r="F30" s="337"/>
      <c r="G30" s="56"/>
      <c r="H30" s="74"/>
      <c r="I30" s="337"/>
      <c r="J30" s="56"/>
      <c r="K30" s="74"/>
      <c r="L30" s="337"/>
      <c r="M30" s="56"/>
      <c r="N30" s="74"/>
      <c r="O30" s="337"/>
      <c r="P30" s="56"/>
      <c r="Q30" s="74"/>
      <c r="R30" s="93">
        <v>0</v>
      </c>
      <c r="S30" s="56"/>
      <c r="T30" s="56"/>
      <c r="U30" s="57"/>
      <c r="V30" s="93"/>
      <c r="W30" s="74"/>
      <c r="X30" s="93"/>
      <c r="Y30" s="56"/>
      <c r="Z30" s="93"/>
      <c r="AA30" s="56"/>
      <c r="AB30" s="56"/>
      <c r="AC30" s="93"/>
      <c r="AD30" s="97"/>
      <c r="AE30" s="75"/>
      <c r="AF30" s="90"/>
      <c r="AG30" s="319"/>
      <c r="AH30" s="75"/>
      <c r="AI30" s="319"/>
      <c r="AJ30" s="77"/>
      <c r="AK30" s="76"/>
      <c r="AL30" s="90"/>
      <c r="AM30" s="79"/>
      <c r="AN30" s="90"/>
      <c r="AO30" s="56"/>
      <c r="AP30" s="90"/>
      <c r="AQ30" s="77"/>
      <c r="AR30" s="77"/>
      <c r="AS30" s="90"/>
    </row>
    <row r="31" spans="1:45" ht="16.149999999999999" customHeight="1" x14ac:dyDescent="0.2">
      <c r="A31" s="49">
        <v>25</v>
      </c>
      <c r="B31" s="50" t="s">
        <v>31</v>
      </c>
      <c r="C31" s="320"/>
      <c r="D31" s="51"/>
      <c r="E31" s="80"/>
      <c r="F31" s="338"/>
      <c r="G31" s="51"/>
      <c r="H31" s="80"/>
      <c r="I31" s="338"/>
      <c r="J31" s="51"/>
      <c r="K31" s="80"/>
      <c r="L31" s="338"/>
      <c r="M31" s="51"/>
      <c r="N31" s="80"/>
      <c r="O31" s="338"/>
      <c r="P31" s="51"/>
      <c r="Q31" s="80"/>
      <c r="R31" s="94">
        <v>0</v>
      </c>
      <c r="S31" s="51"/>
      <c r="T31" s="51"/>
      <c r="U31" s="52"/>
      <c r="V31" s="94"/>
      <c r="W31" s="80"/>
      <c r="X31" s="94"/>
      <c r="Y31" s="51"/>
      <c r="Z31" s="94"/>
      <c r="AA31" s="53"/>
      <c r="AB31" s="51"/>
      <c r="AC31" s="95"/>
      <c r="AD31" s="95"/>
      <c r="AE31" s="71"/>
      <c r="AF31" s="91"/>
      <c r="AG31" s="320"/>
      <c r="AH31" s="71"/>
      <c r="AI31" s="320"/>
      <c r="AJ31" s="72"/>
      <c r="AK31" s="73"/>
      <c r="AL31" s="91"/>
      <c r="AM31" s="82"/>
      <c r="AN31" s="91"/>
      <c r="AO31" s="51"/>
      <c r="AP31" s="91"/>
      <c r="AQ31" s="72"/>
      <c r="AR31" s="72"/>
      <c r="AS31" s="91"/>
    </row>
    <row r="32" spans="1:45" ht="16.149999999999999" customHeight="1" x14ac:dyDescent="0.2">
      <c r="A32" s="58">
        <v>26</v>
      </c>
      <c r="B32" s="59" t="s">
        <v>32</v>
      </c>
      <c r="C32" s="318"/>
      <c r="D32" s="60"/>
      <c r="E32" s="65"/>
      <c r="F32" s="336"/>
      <c r="G32" s="60"/>
      <c r="H32" s="65"/>
      <c r="I32" s="336"/>
      <c r="J32" s="60"/>
      <c r="K32" s="65"/>
      <c r="L32" s="336"/>
      <c r="M32" s="60"/>
      <c r="N32" s="65"/>
      <c r="O32" s="336"/>
      <c r="P32" s="60"/>
      <c r="Q32" s="65"/>
      <c r="R32" s="92">
        <v>0</v>
      </c>
      <c r="S32" s="60"/>
      <c r="T32" s="60"/>
      <c r="U32" s="61"/>
      <c r="V32" s="92"/>
      <c r="W32" s="65"/>
      <c r="X32" s="92"/>
      <c r="Y32" s="60"/>
      <c r="Z32" s="92"/>
      <c r="AA32" s="60"/>
      <c r="AB32" s="60"/>
      <c r="AC32" s="92"/>
      <c r="AD32" s="96"/>
      <c r="AE32" s="66"/>
      <c r="AF32" s="89"/>
      <c r="AG32" s="318"/>
      <c r="AH32" s="66"/>
      <c r="AI32" s="318"/>
      <c r="AJ32" s="68"/>
      <c r="AK32" s="67"/>
      <c r="AL32" s="89"/>
      <c r="AM32" s="70"/>
      <c r="AN32" s="89"/>
      <c r="AO32" s="60"/>
      <c r="AP32" s="89"/>
      <c r="AQ32" s="68"/>
      <c r="AR32" s="68"/>
      <c r="AS32" s="89"/>
    </row>
    <row r="33" spans="1:45" ht="16.149999999999999" customHeight="1" x14ac:dyDescent="0.2">
      <c r="A33" s="54">
        <v>27</v>
      </c>
      <c r="B33" s="55" t="s">
        <v>33</v>
      </c>
      <c r="C33" s="319"/>
      <c r="D33" s="56"/>
      <c r="E33" s="74"/>
      <c r="F33" s="337"/>
      <c r="G33" s="56"/>
      <c r="H33" s="74"/>
      <c r="I33" s="337"/>
      <c r="J33" s="56"/>
      <c r="K33" s="74"/>
      <c r="L33" s="337"/>
      <c r="M33" s="56"/>
      <c r="N33" s="74"/>
      <c r="O33" s="337"/>
      <c r="P33" s="56"/>
      <c r="Q33" s="74"/>
      <c r="R33" s="93">
        <v>0</v>
      </c>
      <c r="S33" s="56"/>
      <c r="T33" s="56"/>
      <c r="U33" s="57"/>
      <c r="V33" s="93"/>
      <c r="W33" s="74"/>
      <c r="X33" s="93"/>
      <c r="Y33" s="56"/>
      <c r="Z33" s="93"/>
      <c r="AA33" s="56"/>
      <c r="AB33" s="56"/>
      <c r="AC33" s="93"/>
      <c r="AD33" s="97"/>
      <c r="AE33" s="75"/>
      <c r="AF33" s="90"/>
      <c r="AG33" s="319"/>
      <c r="AH33" s="75"/>
      <c r="AI33" s="319"/>
      <c r="AJ33" s="77"/>
      <c r="AK33" s="76"/>
      <c r="AL33" s="90"/>
      <c r="AM33" s="79"/>
      <c r="AN33" s="90"/>
      <c r="AO33" s="56"/>
      <c r="AP33" s="90"/>
      <c r="AQ33" s="77"/>
      <c r="AR33" s="77"/>
      <c r="AS33" s="90"/>
    </row>
    <row r="34" spans="1:45" ht="16.149999999999999" customHeight="1" x14ac:dyDescent="0.2">
      <c r="A34" s="54">
        <v>28</v>
      </c>
      <c r="B34" s="55" t="s">
        <v>34</v>
      </c>
      <c r="C34" s="319"/>
      <c r="D34" s="56"/>
      <c r="E34" s="74"/>
      <c r="F34" s="337"/>
      <c r="G34" s="56"/>
      <c r="H34" s="74"/>
      <c r="I34" s="337"/>
      <c r="J34" s="56"/>
      <c r="K34" s="74"/>
      <c r="L34" s="337"/>
      <c r="M34" s="56"/>
      <c r="N34" s="74"/>
      <c r="O34" s="337"/>
      <c r="P34" s="56"/>
      <c r="Q34" s="74"/>
      <c r="R34" s="93">
        <v>0</v>
      </c>
      <c r="S34" s="56"/>
      <c r="T34" s="56"/>
      <c r="U34" s="57"/>
      <c r="V34" s="93"/>
      <c r="W34" s="74"/>
      <c r="X34" s="93"/>
      <c r="Y34" s="56"/>
      <c r="Z34" s="93"/>
      <c r="AA34" s="56"/>
      <c r="AB34" s="56"/>
      <c r="AC34" s="93"/>
      <c r="AD34" s="97"/>
      <c r="AE34" s="75"/>
      <c r="AF34" s="90"/>
      <c r="AG34" s="319"/>
      <c r="AH34" s="75"/>
      <c r="AI34" s="319"/>
      <c r="AJ34" s="77"/>
      <c r="AK34" s="76"/>
      <c r="AL34" s="90"/>
      <c r="AM34" s="79"/>
      <c r="AN34" s="90"/>
      <c r="AO34" s="56"/>
      <c r="AP34" s="90"/>
      <c r="AQ34" s="77"/>
      <c r="AR34" s="77"/>
      <c r="AS34" s="90"/>
    </row>
    <row r="35" spans="1:45" ht="16.149999999999999" customHeight="1" x14ac:dyDescent="0.2">
      <c r="A35" s="54">
        <v>29</v>
      </c>
      <c r="B35" s="55" t="s">
        <v>35</v>
      </c>
      <c r="C35" s="319"/>
      <c r="D35" s="56"/>
      <c r="E35" s="74"/>
      <c r="F35" s="337"/>
      <c r="G35" s="56"/>
      <c r="H35" s="74"/>
      <c r="I35" s="337"/>
      <c r="J35" s="56"/>
      <c r="K35" s="74"/>
      <c r="L35" s="337"/>
      <c r="M35" s="56"/>
      <c r="N35" s="74"/>
      <c r="O35" s="337"/>
      <c r="P35" s="56"/>
      <c r="Q35" s="74"/>
      <c r="R35" s="93">
        <v>0</v>
      </c>
      <c r="S35" s="56"/>
      <c r="T35" s="56"/>
      <c r="U35" s="57"/>
      <c r="V35" s="93"/>
      <c r="W35" s="74"/>
      <c r="X35" s="93"/>
      <c r="Y35" s="56"/>
      <c r="Z35" s="93"/>
      <c r="AA35" s="56"/>
      <c r="AB35" s="56"/>
      <c r="AC35" s="93"/>
      <c r="AD35" s="97"/>
      <c r="AE35" s="75"/>
      <c r="AF35" s="90"/>
      <c r="AG35" s="319"/>
      <c r="AH35" s="75"/>
      <c r="AI35" s="319"/>
      <c r="AJ35" s="77"/>
      <c r="AK35" s="76"/>
      <c r="AL35" s="90"/>
      <c r="AM35" s="79"/>
      <c r="AN35" s="90"/>
      <c r="AO35" s="56"/>
      <c r="AP35" s="90"/>
      <c r="AQ35" s="77"/>
      <c r="AR35" s="77"/>
      <c r="AS35" s="90"/>
    </row>
    <row r="36" spans="1:45" ht="16.149999999999999" customHeight="1" x14ac:dyDescent="0.2">
      <c r="A36" s="49">
        <v>30</v>
      </c>
      <c r="B36" s="50" t="s">
        <v>36</v>
      </c>
      <c r="C36" s="320"/>
      <c r="D36" s="51"/>
      <c r="E36" s="80"/>
      <c r="F36" s="338"/>
      <c r="G36" s="51"/>
      <c r="H36" s="80"/>
      <c r="I36" s="338"/>
      <c r="J36" s="51"/>
      <c r="K36" s="80"/>
      <c r="L36" s="338"/>
      <c r="M36" s="51"/>
      <c r="N36" s="80"/>
      <c r="O36" s="338"/>
      <c r="P36" s="51"/>
      <c r="Q36" s="80"/>
      <c r="R36" s="94">
        <v>0</v>
      </c>
      <c r="S36" s="51"/>
      <c r="T36" s="51"/>
      <c r="U36" s="52"/>
      <c r="V36" s="94"/>
      <c r="W36" s="80"/>
      <c r="X36" s="94"/>
      <c r="Y36" s="51"/>
      <c r="Z36" s="94"/>
      <c r="AA36" s="53"/>
      <c r="AB36" s="51"/>
      <c r="AC36" s="95"/>
      <c r="AD36" s="95"/>
      <c r="AE36" s="71"/>
      <c r="AF36" s="91"/>
      <c r="AG36" s="320"/>
      <c r="AH36" s="71"/>
      <c r="AI36" s="320"/>
      <c r="AJ36" s="72"/>
      <c r="AK36" s="73"/>
      <c r="AL36" s="91"/>
      <c r="AM36" s="82"/>
      <c r="AN36" s="91"/>
      <c r="AO36" s="51"/>
      <c r="AP36" s="91"/>
      <c r="AQ36" s="72"/>
      <c r="AR36" s="72"/>
      <c r="AS36" s="91"/>
    </row>
    <row r="37" spans="1:45" ht="16.149999999999999" customHeight="1" x14ac:dyDescent="0.2">
      <c r="A37" s="58">
        <v>31</v>
      </c>
      <c r="B37" s="59" t="s">
        <v>37</v>
      </c>
      <c r="C37" s="318"/>
      <c r="D37" s="60"/>
      <c r="E37" s="65"/>
      <c r="F37" s="336"/>
      <c r="G37" s="60"/>
      <c r="H37" s="65"/>
      <c r="I37" s="336"/>
      <c r="J37" s="60"/>
      <c r="K37" s="65"/>
      <c r="L37" s="336"/>
      <c r="M37" s="60"/>
      <c r="N37" s="65"/>
      <c r="O37" s="336"/>
      <c r="P37" s="60"/>
      <c r="Q37" s="65"/>
      <c r="R37" s="92">
        <v>0</v>
      </c>
      <c r="S37" s="60"/>
      <c r="T37" s="60"/>
      <c r="U37" s="61"/>
      <c r="V37" s="92"/>
      <c r="W37" s="65"/>
      <c r="X37" s="92"/>
      <c r="Y37" s="60"/>
      <c r="Z37" s="92"/>
      <c r="AA37" s="60"/>
      <c r="AB37" s="60"/>
      <c r="AC37" s="92"/>
      <c r="AD37" s="96"/>
      <c r="AE37" s="66"/>
      <c r="AF37" s="89"/>
      <c r="AG37" s="318"/>
      <c r="AH37" s="66"/>
      <c r="AI37" s="318"/>
      <c r="AJ37" s="68"/>
      <c r="AK37" s="67"/>
      <c r="AL37" s="89"/>
      <c r="AM37" s="70"/>
      <c r="AN37" s="89"/>
      <c r="AO37" s="60"/>
      <c r="AP37" s="89"/>
      <c r="AQ37" s="68"/>
      <c r="AR37" s="68"/>
      <c r="AS37" s="89"/>
    </row>
    <row r="38" spans="1:45" ht="16.149999999999999" customHeight="1" x14ac:dyDescent="0.2">
      <c r="A38" s="54">
        <v>32</v>
      </c>
      <c r="B38" s="55" t="s">
        <v>38</v>
      </c>
      <c r="C38" s="319"/>
      <c r="D38" s="56"/>
      <c r="E38" s="74"/>
      <c r="F38" s="337"/>
      <c r="G38" s="56"/>
      <c r="H38" s="74"/>
      <c r="I38" s="337"/>
      <c r="J38" s="56"/>
      <c r="K38" s="74"/>
      <c r="L38" s="337"/>
      <c r="M38" s="56"/>
      <c r="N38" s="74"/>
      <c r="O38" s="337"/>
      <c r="P38" s="56"/>
      <c r="Q38" s="74"/>
      <c r="R38" s="93">
        <v>0</v>
      </c>
      <c r="S38" s="56"/>
      <c r="T38" s="56"/>
      <c r="U38" s="57"/>
      <c r="V38" s="93"/>
      <c r="W38" s="74"/>
      <c r="X38" s="93"/>
      <c r="Y38" s="56"/>
      <c r="Z38" s="93"/>
      <c r="AA38" s="56"/>
      <c r="AB38" s="56"/>
      <c r="AC38" s="93"/>
      <c r="AD38" s="97"/>
      <c r="AE38" s="75"/>
      <c r="AF38" s="90"/>
      <c r="AG38" s="319"/>
      <c r="AH38" s="75"/>
      <c r="AI38" s="319"/>
      <c r="AJ38" s="77"/>
      <c r="AK38" s="76"/>
      <c r="AL38" s="90"/>
      <c r="AM38" s="79"/>
      <c r="AN38" s="90"/>
      <c r="AO38" s="56"/>
      <c r="AP38" s="90"/>
      <c r="AQ38" s="77"/>
      <c r="AR38" s="77"/>
      <c r="AS38" s="90"/>
    </row>
    <row r="39" spans="1:45" ht="16.149999999999999" customHeight="1" x14ac:dyDescent="0.2">
      <c r="A39" s="54">
        <v>33</v>
      </c>
      <c r="B39" s="55" t="s">
        <v>39</v>
      </c>
      <c r="C39" s="319"/>
      <c r="D39" s="56"/>
      <c r="E39" s="74"/>
      <c r="F39" s="337"/>
      <c r="G39" s="56"/>
      <c r="H39" s="74"/>
      <c r="I39" s="337"/>
      <c r="J39" s="56"/>
      <c r="K39" s="74"/>
      <c r="L39" s="337"/>
      <c r="M39" s="56"/>
      <c r="N39" s="74"/>
      <c r="O39" s="337"/>
      <c r="P39" s="56"/>
      <c r="Q39" s="74"/>
      <c r="R39" s="93">
        <v>2214824</v>
      </c>
      <c r="S39" s="56"/>
      <c r="T39" s="56"/>
      <c r="U39" s="57"/>
      <c r="V39" s="93"/>
      <c r="W39" s="74"/>
      <c r="X39" s="93"/>
      <c r="Y39" s="56"/>
      <c r="Z39" s="93"/>
      <c r="AA39" s="56"/>
      <c r="AB39" s="56"/>
      <c r="AC39" s="93"/>
      <c r="AD39" s="97"/>
      <c r="AE39" s="75"/>
      <c r="AF39" s="90"/>
      <c r="AG39" s="319"/>
      <c r="AH39" s="75"/>
      <c r="AI39" s="319"/>
      <c r="AJ39" s="77"/>
      <c r="AK39" s="76"/>
      <c r="AL39" s="90"/>
      <c r="AM39" s="79"/>
      <c r="AN39" s="90"/>
      <c r="AO39" s="56"/>
      <c r="AP39" s="90"/>
      <c r="AQ39" s="77"/>
      <c r="AR39" s="77"/>
      <c r="AS39" s="90"/>
    </row>
    <row r="40" spans="1:45" ht="16.149999999999999" customHeight="1" x14ac:dyDescent="0.2">
      <c r="A40" s="54">
        <v>34</v>
      </c>
      <c r="B40" s="55" t="s">
        <v>40</v>
      </c>
      <c r="C40" s="319"/>
      <c r="D40" s="56"/>
      <c r="E40" s="74"/>
      <c r="F40" s="337"/>
      <c r="G40" s="56"/>
      <c r="H40" s="74"/>
      <c r="I40" s="337"/>
      <c r="J40" s="56"/>
      <c r="K40" s="74"/>
      <c r="L40" s="337"/>
      <c r="M40" s="56"/>
      <c r="N40" s="74"/>
      <c r="O40" s="337"/>
      <c r="P40" s="56"/>
      <c r="Q40" s="74"/>
      <c r="R40" s="93">
        <v>11101</v>
      </c>
      <c r="S40" s="56"/>
      <c r="T40" s="56"/>
      <c r="U40" s="57"/>
      <c r="V40" s="93"/>
      <c r="W40" s="74"/>
      <c r="X40" s="93"/>
      <c r="Y40" s="56"/>
      <c r="Z40" s="93"/>
      <c r="AA40" s="56"/>
      <c r="AB40" s="56"/>
      <c r="AC40" s="93"/>
      <c r="AD40" s="97"/>
      <c r="AE40" s="75"/>
      <c r="AF40" s="90"/>
      <c r="AG40" s="319"/>
      <c r="AH40" s="75"/>
      <c r="AI40" s="319"/>
      <c r="AJ40" s="77"/>
      <c r="AK40" s="76"/>
      <c r="AL40" s="90"/>
      <c r="AM40" s="79"/>
      <c r="AN40" s="90"/>
      <c r="AO40" s="56"/>
      <c r="AP40" s="90"/>
      <c r="AQ40" s="77"/>
      <c r="AR40" s="77"/>
      <c r="AS40" s="90"/>
    </row>
    <row r="41" spans="1:45" ht="16.149999999999999" customHeight="1" x14ac:dyDescent="0.2">
      <c r="A41" s="49">
        <v>35</v>
      </c>
      <c r="B41" s="50" t="s">
        <v>41</v>
      </c>
      <c r="C41" s="320"/>
      <c r="D41" s="51"/>
      <c r="E41" s="80"/>
      <c r="F41" s="338"/>
      <c r="G41" s="51"/>
      <c r="H41" s="80"/>
      <c r="I41" s="338"/>
      <c r="J41" s="51"/>
      <c r="K41" s="80"/>
      <c r="L41" s="338"/>
      <c r="M41" s="51"/>
      <c r="N41" s="80"/>
      <c r="O41" s="338"/>
      <c r="P41" s="51"/>
      <c r="Q41" s="80"/>
      <c r="R41" s="94">
        <v>0</v>
      </c>
      <c r="S41" s="51"/>
      <c r="T41" s="51"/>
      <c r="U41" s="52"/>
      <c r="V41" s="94"/>
      <c r="W41" s="80"/>
      <c r="X41" s="94"/>
      <c r="Y41" s="51"/>
      <c r="Z41" s="94"/>
      <c r="AA41" s="53"/>
      <c r="AB41" s="51"/>
      <c r="AC41" s="95"/>
      <c r="AD41" s="95"/>
      <c r="AE41" s="71"/>
      <c r="AF41" s="91"/>
      <c r="AG41" s="320"/>
      <c r="AH41" s="71"/>
      <c r="AI41" s="320"/>
      <c r="AJ41" s="72"/>
      <c r="AK41" s="73"/>
      <c r="AL41" s="91"/>
      <c r="AM41" s="82"/>
      <c r="AN41" s="91"/>
      <c r="AO41" s="51"/>
      <c r="AP41" s="91"/>
      <c r="AQ41" s="72"/>
      <c r="AR41" s="72"/>
      <c r="AS41" s="91"/>
    </row>
    <row r="42" spans="1:45" ht="16.149999999999999" customHeight="1" x14ac:dyDescent="0.2">
      <c r="A42" s="58">
        <v>36</v>
      </c>
      <c r="B42" s="59" t="s">
        <v>42</v>
      </c>
      <c r="C42" s="318"/>
      <c r="D42" s="60"/>
      <c r="E42" s="65"/>
      <c r="F42" s="336"/>
      <c r="G42" s="60"/>
      <c r="H42" s="65"/>
      <c r="I42" s="336"/>
      <c r="J42" s="60"/>
      <c r="K42" s="65"/>
      <c r="L42" s="336"/>
      <c r="M42" s="60"/>
      <c r="N42" s="65"/>
      <c r="O42" s="336"/>
      <c r="P42" s="60"/>
      <c r="Q42" s="65"/>
      <c r="R42" s="92">
        <v>0</v>
      </c>
      <c r="S42" s="60"/>
      <c r="T42" s="60"/>
      <c r="U42" s="61"/>
      <c r="V42" s="92"/>
      <c r="W42" s="65"/>
      <c r="X42" s="92"/>
      <c r="Y42" s="60"/>
      <c r="Z42" s="92"/>
      <c r="AA42" s="60"/>
      <c r="AB42" s="60"/>
      <c r="AC42" s="92"/>
      <c r="AD42" s="96"/>
      <c r="AE42" s="66"/>
      <c r="AF42" s="89"/>
      <c r="AG42" s="318"/>
      <c r="AH42" s="66"/>
      <c r="AI42" s="318"/>
      <c r="AJ42" s="68"/>
      <c r="AK42" s="67"/>
      <c r="AL42" s="89"/>
      <c r="AM42" s="70"/>
      <c r="AN42" s="89"/>
      <c r="AO42" s="60"/>
      <c r="AP42" s="89"/>
      <c r="AQ42" s="68"/>
      <c r="AR42" s="68"/>
      <c r="AS42" s="89"/>
    </row>
    <row r="43" spans="1:45" ht="16.149999999999999" customHeight="1" x14ac:dyDescent="0.2">
      <c r="A43" s="54">
        <v>37</v>
      </c>
      <c r="B43" s="55" t="s">
        <v>43</v>
      </c>
      <c r="C43" s="319"/>
      <c r="D43" s="56"/>
      <c r="E43" s="74"/>
      <c r="F43" s="337"/>
      <c r="G43" s="56"/>
      <c r="H43" s="74"/>
      <c r="I43" s="337"/>
      <c r="J43" s="56"/>
      <c r="K43" s="74"/>
      <c r="L43" s="337"/>
      <c r="M43" s="56"/>
      <c r="N43" s="74"/>
      <c r="O43" s="337"/>
      <c r="P43" s="56"/>
      <c r="Q43" s="74"/>
      <c r="R43" s="93">
        <v>5799</v>
      </c>
      <c r="S43" s="56"/>
      <c r="T43" s="56"/>
      <c r="U43" s="57"/>
      <c r="V43" s="93"/>
      <c r="W43" s="74"/>
      <c r="X43" s="93"/>
      <c r="Y43" s="56"/>
      <c r="Z43" s="93"/>
      <c r="AA43" s="56"/>
      <c r="AB43" s="56"/>
      <c r="AC43" s="93"/>
      <c r="AD43" s="97"/>
      <c r="AE43" s="75"/>
      <c r="AF43" s="90"/>
      <c r="AG43" s="319"/>
      <c r="AH43" s="75"/>
      <c r="AI43" s="319"/>
      <c r="AJ43" s="77"/>
      <c r="AK43" s="76"/>
      <c r="AL43" s="90"/>
      <c r="AM43" s="79"/>
      <c r="AN43" s="90"/>
      <c r="AO43" s="56"/>
      <c r="AP43" s="90"/>
      <c r="AQ43" s="77"/>
      <c r="AR43" s="77"/>
      <c r="AS43" s="90"/>
    </row>
    <row r="44" spans="1:45" ht="16.149999999999999" customHeight="1" x14ac:dyDescent="0.2">
      <c r="A44" s="54">
        <v>38</v>
      </c>
      <c r="B44" s="55" t="s">
        <v>44</v>
      </c>
      <c r="C44" s="319"/>
      <c r="D44" s="56"/>
      <c r="E44" s="74"/>
      <c r="F44" s="337"/>
      <c r="G44" s="56"/>
      <c r="H44" s="74"/>
      <c r="I44" s="337"/>
      <c r="J44" s="56"/>
      <c r="K44" s="74"/>
      <c r="L44" s="337"/>
      <c r="M44" s="56"/>
      <c r="N44" s="74"/>
      <c r="O44" s="337"/>
      <c r="P44" s="56"/>
      <c r="Q44" s="74"/>
      <c r="R44" s="93">
        <v>0</v>
      </c>
      <c r="S44" s="56"/>
      <c r="T44" s="56"/>
      <c r="U44" s="57"/>
      <c r="V44" s="93"/>
      <c r="W44" s="74"/>
      <c r="X44" s="93"/>
      <c r="Y44" s="56"/>
      <c r="Z44" s="93"/>
      <c r="AA44" s="56"/>
      <c r="AB44" s="56"/>
      <c r="AC44" s="93"/>
      <c r="AD44" s="97"/>
      <c r="AE44" s="75"/>
      <c r="AF44" s="90"/>
      <c r="AG44" s="319"/>
      <c r="AH44" s="75"/>
      <c r="AI44" s="319"/>
      <c r="AJ44" s="77"/>
      <c r="AK44" s="76"/>
      <c r="AL44" s="90"/>
      <c r="AM44" s="79"/>
      <c r="AN44" s="90"/>
      <c r="AO44" s="56"/>
      <c r="AP44" s="90"/>
      <c r="AQ44" s="77"/>
      <c r="AR44" s="77"/>
      <c r="AS44" s="90"/>
    </row>
    <row r="45" spans="1:45" ht="16.149999999999999" customHeight="1" x14ac:dyDescent="0.2">
      <c r="A45" s="54">
        <v>39</v>
      </c>
      <c r="B45" s="55" t="s">
        <v>45</v>
      </c>
      <c r="C45" s="319"/>
      <c r="D45" s="56"/>
      <c r="E45" s="74"/>
      <c r="F45" s="337"/>
      <c r="G45" s="56"/>
      <c r="H45" s="74"/>
      <c r="I45" s="337"/>
      <c r="J45" s="56"/>
      <c r="K45" s="74"/>
      <c r="L45" s="337"/>
      <c r="M45" s="56"/>
      <c r="N45" s="74"/>
      <c r="O45" s="337"/>
      <c r="P45" s="56"/>
      <c r="Q45" s="74"/>
      <c r="R45" s="93">
        <v>0</v>
      </c>
      <c r="S45" s="56"/>
      <c r="T45" s="56"/>
      <c r="U45" s="57"/>
      <c r="V45" s="93"/>
      <c r="W45" s="74"/>
      <c r="X45" s="93"/>
      <c r="Y45" s="56"/>
      <c r="Z45" s="93"/>
      <c r="AA45" s="56"/>
      <c r="AB45" s="56"/>
      <c r="AC45" s="93"/>
      <c r="AD45" s="97"/>
      <c r="AE45" s="75"/>
      <c r="AF45" s="90"/>
      <c r="AG45" s="319"/>
      <c r="AH45" s="75"/>
      <c r="AI45" s="319"/>
      <c r="AJ45" s="77"/>
      <c r="AK45" s="76"/>
      <c r="AL45" s="90"/>
      <c r="AM45" s="79"/>
      <c r="AN45" s="90"/>
      <c r="AO45" s="56"/>
      <c r="AP45" s="90"/>
      <c r="AQ45" s="77"/>
      <c r="AR45" s="77"/>
      <c r="AS45" s="90"/>
    </row>
    <row r="46" spans="1:45" ht="16.149999999999999" customHeight="1" x14ac:dyDescent="0.2">
      <c r="A46" s="49">
        <v>40</v>
      </c>
      <c r="B46" s="50" t="s">
        <v>46</v>
      </c>
      <c r="C46" s="320"/>
      <c r="D46" s="51"/>
      <c r="E46" s="80"/>
      <c r="F46" s="338"/>
      <c r="G46" s="51"/>
      <c r="H46" s="80"/>
      <c r="I46" s="338"/>
      <c r="J46" s="51"/>
      <c r="K46" s="80"/>
      <c r="L46" s="338"/>
      <c r="M46" s="51"/>
      <c r="N46" s="80"/>
      <c r="O46" s="338"/>
      <c r="P46" s="51"/>
      <c r="Q46" s="80"/>
      <c r="R46" s="94">
        <v>16464</v>
      </c>
      <c r="S46" s="51"/>
      <c r="T46" s="51"/>
      <c r="U46" s="52"/>
      <c r="V46" s="94"/>
      <c r="W46" s="80"/>
      <c r="X46" s="94"/>
      <c r="Y46" s="51"/>
      <c r="Z46" s="94"/>
      <c r="AA46" s="53"/>
      <c r="AB46" s="51"/>
      <c r="AC46" s="95"/>
      <c r="AD46" s="95"/>
      <c r="AE46" s="71"/>
      <c r="AF46" s="91"/>
      <c r="AG46" s="320"/>
      <c r="AH46" s="71"/>
      <c r="AI46" s="320"/>
      <c r="AJ46" s="72"/>
      <c r="AK46" s="73"/>
      <c r="AL46" s="91"/>
      <c r="AM46" s="82"/>
      <c r="AN46" s="91"/>
      <c r="AO46" s="51"/>
      <c r="AP46" s="91"/>
      <c r="AQ46" s="72"/>
      <c r="AR46" s="72"/>
      <c r="AS46" s="91"/>
    </row>
    <row r="47" spans="1:45" ht="16.149999999999999" customHeight="1" x14ac:dyDescent="0.2">
      <c r="A47" s="58">
        <v>41</v>
      </c>
      <c r="B47" s="59" t="s">
        <v>47</v>
      </c>
      <c r="C47" s="318"/>
      <c r="D47" s="60"/>
      <c r="E47" s="65"/>
      <c r="F47" s="336"/>
      <c r="G47" s="60"/>
      <c r="H47" s="65"/>
      <c r="I47" s="336"/>
      <c r="J47" s="60"/>
      <c r="K47" s="65"/>
      <c r="L47" s="336"/>
      <c r="M47" s="60"/>
      <c r="N47" s="65"/>
      <c r="O47" s="336"/>
      <c r="P47" s="60"/>
      <c r="Q47" s="65"/>
      <c r="R47" s="92">
        <v>0</v>
      </c>
      <c r="S47" s="60"/>
      <c r="T47" s="60"/>
      <c r="U47" s="61"/>
      <c r="V47" s="92"/>
      <c r="W47" s="65"/>
      <c r="X47" s="92"/>
      <c r="Y47" s="60"/>
      <c r="Z47" s="92"/>
      <c r="AA47" s="60"/>
      <c r="AB47" s="60"/>
      <c r="AC47" s="92"/>
      <c r="AD47" s="96"/>
      <c r="AE47" s="66"/>
      <c r="AF47" s="89"/>
      <c r="AG47" s="318"/>
      <c r="AH47" s="66"/>
      <c r="AI47" s="318"/>
      <c r="AJ47" s="68"/>
      <c r="AK47" s="67"/>
      <c r="AL47" s="89"/>
      <c r="AM47" s="70"/>
      <c r="AN47" s="89"/>
      <c r="AO47" s="60"/>
      <c r="AP47" s="89"/>
      <c r="AQ47" s="68"/>
      <c r="AR47" s="68"/>
      <c r="AS47" s="89"/>
    </row>
    <row r="48" spans="1:45" ht="16.149999999999999" customHeight="1" x14ac:dyDescent="0.2">
      <c r="A48" s="54">
        <v>42</v>
      </c>
      <c r="B48" s="55" t="s">
        <v>48</v>
      </c>
      <c r="C48" s="319"/>
      <c r="D48" s="56"/>
      <c r="E48" s="74"/>
      <c r="F48" s="337"/>
      <c r="G48" s="56"/>
      <c r="H48" s="74"/>
      <c r="I48" s="337"/>
      <c r="J48" s="56"/>
      <c r="K48" s="74"/>
      <c r="L48" s="337"/>
      <c r="M48" s="56"/>
      <c r="N48" s="74"/>
      <c r="O48" s="337"/>
      <c r="P48" s="56"/>
      <c r="Q48" s="74"/>
      <c r="R48" s="93">
        <v>0</v>
      </c>
      <c r="S48" s="56"/>
      <c r="T48" s="56"/>
      <c r="U48" s="57"/>
      <c r="V48" s="93"/>
      <c r="W48" s="74"/>
      <c r="X48" s="93"/>
      <c r="Y48" s="56"/>
      <c r="Z48" s="93"/>
      <c r="AA48" s="56"/>
      <c r="AB48" s="56"/>
      <c r="AC48" s="93"/>
      <c r="AD48" s="97"/>
      <c r="AE48" s="75"/>
      <c r="AF48" s="90"/>
      <c r="AG48" s="319"/>
      <c r="AH48" s="75"/>
      <c r="AI48" s="319"/>
      <c r="AJ48" s="77"/>
      <c r="AK48" s="76"/>
      <c r="AL48" s="90"/>
      <c r="AM48" s="79"/>
      <c r="AN48" s="90"/>
      <c r="AO48" s="56"/>
      <c r="AP48" s="90"/>
      <c r="AQ48" s="77"/>
      <c r="AR48" s="77"/>
      <c r="AS48" s="90"/>
    </row>
    <row r="49" spans="1:45" ht="16.149999999999999" customHeight="1" x14ac:dyDescent="0.2">
      <c r="A49" s="54">
        <v>43</v>
      </c>
      <c r="B49" s="55" t="s">
        <v>49</v>
      </c>
      <c r="C49" s="319"/>
      <c r="D49" s="56"/>
      <c r="E49" s="74"/>
      <c r="F49" s="337"/>
      <c r="G49" s="56"/>
      <c r="H49" s="74"/>
      <c r="I49" s="337"/>
      <c r="J49" s="56"/>
      <c r="K49" s="74"/>
      <c r="L49" s="337"/>
      <c r="M49" s="56"/>
      <c r="N49" s="74"/>
      <c r="O49" s="337"/>
      <c r="P49" s="56"/>
      <c r="Q49" s="74"/>
      <c r="R49" s="93">
        <v>0</v>
      </c>
      <c r="S49" s="56"/>
      <c r="T49" s="56"/>
      <c r="U49" s="57"/>
      <c r="V49" s="93"/>
      <c r="W49" s="74"/>
      <c r="X49" s="93"/>
      <c r="Y49" s="56"/>
      <c r="Z49" s="93"/>
      <c r="AA49" s="56"/>
      <c r="AB49" s="56"/>
      <c r="AC49" s="93"/>
      <c r="AD49" s="97"/>
      <c r="AE49" s="75"/>
      <c r="AF49" s="90"/>
      <c r="AG49" s="319"/>
      <c r="AH49" s="75"/>
      <c r="AI49" s="319"/>
      <c r="AJ49" s="77"/>
      <c r="AK49" s="76"/>
      <c r="AL49" s="90"/>
      <c r="AM49" s="79"/>
      <c r="AN49" s="90"/>
      <c r="AO49" s="56"/>
      <c r="AP49" s="90"/>
      <c r="AQ49" s="77"/>
      <c r="AR49" s="77"/>
      <c r="AS49" s="90"/>
    </row>
    <row r="50" spans="1:45" ht="16.149999999999999" customHeight="1" x14ac:dyDescent="0.2">
      <c r="A50" s="54">
        <v>44</v>
      </c>
      <c r="B50" s="55" t="s">
        <v>50</v>
      </c>
      <c r="C50" s="319"/>
      <c r="D50" s="56"/>
      <c r="E50" s="74"/>
      <c r="F50" s="337"/>
      <c r="G50" s="56"/>
      <c r="H50" s="74"/>
      <c r="I50" s="337"/>
      <c r="J50" s="56"/>
      <c r="K50" s="74"/>
      <c r="L50" s="337"/>
      <c r="M50" s="56"/>
      <c r="N50" s="74"/>
      <c r="O50" s="337"/>
      <c r="P50" s="56"/>
      <c r="Q50" s="74"/>
      <c r="R50" s="93">
        <v>0</v>
      </c>
      <c r="S50" s="56"/>
      <c r="T50" s="56"/>
      <c r="U50" s="57"/>
      <c r="V50" s="93"/>
      <c r="W50" s="74"/>
      <c r="X50" s="93"/>
      <c r="Y50" s="56"/>
      <c r="Z50" s="93"/>
      <c r="AA50" s="56"/>
      <c r="AB50" s="56"/>
      <c r="AC50" s="93"/>
      <c r="AD50" s="97"/>
      <c r="AE50" s="75"/>
      <c r="AF50" s="90"/>
      <c r="AG50" s="319"/>
      <c r="AH50" s="75"/>
      <c r="AI50" s="319"/>
      <c r="AJ50" s="77"/>
      <c r="AK50" s="76"/>
      <c r="AL50" s="90"/>
      <c r="AM50" s="79"/>
      <c r="AN50" s="90"/>
      <c r="AO50" s="56"/>
      <c r="AP50" s="90"/>
      <c r="AQ50" s="77"/>
      <c r="AR50" s="77"/>
      <c r="AS50" s="90"/>
    </row>
    <row r="51" spans="1:45" ht="16.149999999999999" customHeight="1" x14ac:dyDescent="0.2">
      <c r="A51" s="49">
        <v>45</v>
      </c>
      <c r="B51" s="50" t="s">
        <v>51</v>
      </c>
      <c r="C51" s="320"/>
      <c r="D51" s="51"/>
      <c r="E51" s="80"/>
      <c r="F51" s="338"/>
      <c r="G51" s="51"/>
      <c r="H51" s="80"/>
      <c r="I51" s="338"/>
      <c r="J51" s="51"/>
      <c r="K51" s="80"/>
      <c r="L51" s="338"/>
      <c r="M51" s="51"/>
      <c r="N51" s="80"/>
      <c r="O51" s="338"/>
      <c r="P51" s="51"/>
      <c r="Q51" s="80"/>
      <c r="R51" s="94">
        <v>0</v>
      </c>
      <c r="S51" s="51"/>
      <c r="T51" s="51"/>
      <c r="U51" s="52"/>
      <c r="V51" s="94"/>
      <c r="W51" s="80"/>
      <c r="X51" s="94"/>
      <c r="Y51" s="51"/>
      <c r="Z51" s="94"/>
      <c r="AA51" s="53"/>
      <c r="AB51" s="51"/>
      <c r="AC51" s="95"/>
      <c r="AD51" s="95"/>
      <c r="AE51" s="71"/>
      <c r="AF51" s="91"/>
      <c r="AG51" s="320"/>
      <c r="AH51" s="71"/>
      <c r="AI51" s="320"/>
      <c r="AJ51" s="72"/>
      <c r="AK51" s="73"/>
      <c r="AL51" s="91"/>
      <c r="AM51" s="82"/>
      <c r="AN51" s="91"/>
      <c r="AO51" s="51"/>
      <c r="AP51" s="91"/>
      <c r="AQ51" s="72"/>
      <c r="AR51" s="72"/>
      <c r="AS51" s="91"/>
    </row>
    <row r="52" spans="1:45" ht="16.149999999999999" customHeight="1" x14ac:dyDescent="0.2">
      <c r="A52" s="58">
        <v>46</v>
      </c>
      <c r="B52" s="59" t="s">
        <v>52</v>
      </c>
      <c r="C52" s="318"/>
      <c r="D52" s="60"/>
      <c r="E52" s="65"/>
      <c r="F52" s="336"/>
      <c r="G52" s="60"/>
      <c r="H52" s="65"/>
      <c r="I52" s="336"/>
      <c r="J52" s="60"/>
      <c r="K52" s="65"/>
      <c r="L52" s="336"/>
      <c r="M52" s="60"/>
      <c r="N52" s="65"/>
      <c r="O52" s="336"/>
      <c r="P52" s="60"/>
      <c r="Q52" s="65"/>
      <c r="R52" s="92">
        <v>0</v>
      </c>
      <c r="S52" s="60"/>
      <c r="T52" s="60"/>
      <c r="U52" s="61"/>
      <c r="V52" s="92"/>
      <c r="W52" s="65"/>
      <c r="X52" s="92"/>
      <c r="Y52" s="60"/>
      <c r="Z52" s="92"/>
      <c r="AA52" s="60"/>
      <c r="AB52" s="60"/>
      <c r="AC52" s="92"/>
      <c r="AD52" s="96"/>
      <c r="AE52" s="66"/>
      <c r="AF52" s="89"/>
      <c r="AG52" s="318"/>
      <c r="AH52" s="66"/>
      <c r="AI52" s="318"/>
      <c r="AJ52" s="68"/>
      <c r="AK52" s="67"/>
      <c r="AL52" s="89"/>
      <c r="AM52" s="70"/>
      <c r="AN52" s="89"/>
      <c r="AO52" s="60"/>
      <c r="AP52" s="89"/>
      <c r="AQ52" s="68"/>
      <c r="AR52" s="68"/>
      <c r="AS52" s="89"/>
    </row>
    <row r="53" spans="1:45" ht="16.149999999999999" customHeight="1" x14ac:dyDescent="0.2">
      <c r="A53" s="54">
        <v>47</v>
      </c>
      <c r="B53" s="55" t="s">
        <v>53</v>
      </c>
      <c r="C53" s="319"/>
      <c r="D53" s="56"/>
      <c r="E53" s="74"/>
      <c r="F53" s="337"/>
      <c r="G53" s="56"/>
      <c r="H53" s="74"/>
      <c r="I53" s="337"/>
      <c r="J53" s="56"/>
      <c r="K53" s="74"/>
      <c r="L53" s="337"/>
      <c r="M53" s="56"/>
      <c r="N53" s="74"/>
      <c r="O53" s="337"/>
      <c r="P53" s="56"/>
      <c r="Q53" s="74"/>
      <c r="R53" s="93">
        <v>0</v>
      </c>
      <c r="S53" s="56"/>
      <c r="T53" s="56"/>
      <c r="U53" s="57"/>
      <c r="V53" s="93"/>
      <c r="W53" s="74"/>
      <c r="X53" s="93"/>
      <c r="Y53" s="56"/>
      <c r="Z53" s="93"/>
      <c r="AA53" s="56"/>
      <c r="AB53" s="56"/>
      <c r="AC53" s="93"/>
      <c r="AD53" s="97"/>
      <c r="AE53" s="75"/>
      <c r="AF53" s="90"/>
      <c r="AG53" s="319"/>
      <c r="AH53" s="75"/>
      <c r="AI53" s="319"/>
      <c r="AJ53" s="77"/>
      <c r="AK53" s="76"/>
      <c r="AL53" s="90"/>
      <c r="AM53" s="79"/>
      <c r="AN53" s="90"/>
      <c r="AO53" s="56"/>
      <c r="AP53" s="90"/>
      <c r="AQ53" s="77"/>
      <c r="AR53" s="77"/>
      <c r="AS53" s="90"/>
    </row>
    <row r="54" spans="1:45" ht="16.149999999999999" customHeight="1" x14ac:dyDescent="0.2">
      <c r="A54" s="54">
        <v>48</v>
      </c>
      <c r="B54" s="55" t="s">
        <v>91</v>
      </c>
      <c r="C54" s="319"/>
      <c r="D54" s="56"/>
      <c r="E54" s="74"/>
      <c r="F54" s="337"/>
      <c r="G54" s="56"/>
      <c r="H54" s="74"/>
      <c r="I54" s="337"/>
      <c r="J54" s="56"/>
      <c r="K54" s="74"/>
      <c r="L54" s="337"/>
      <c r="M54" s="56"/>
      <c r="N54" s="74"/>
      <c r="O54" s="337"/>
      <c r="P54" s="56"/>
      <c r="Q54" s="74"/>
      <c r="R54" s="93">
        <v>0</v>
      </c>
      <c r="S54" s="56"/>
      <c r="T54" s="56"/>
      <c r="U54" s="57"/>
      <c r="V54" s="93"/>
      <c r="W54" s="74"/>
      <c r="X54" s="93"/>
      <c r="Y54" s="56"/>
      <c r="Z54" s="93"/>
      <c r="AA54" s="56"/>
      <c r="AB54" s="56"/>
      <c r="AC54" s="93"/>
      <c r="AD54" s="97"/>
      <c r="AE54" s="75"/>
      <c r="AF54" s="90"/>
      <c r="AG54" s="319"/>
      <c r="AH54" s="75"/>
      <c r="AI54" s="319"/>
      <c r="AJ54" s="77"/>
      <c r="AK54" s="76"/>
      <c r="AL54" s="90"/>
      <c r="AM54" s="79"/>
      <c r="AN54" s="90"/>
      <c r="AO54" s="56"/>
      <c r="AP54" s="90"/>
      <c r="AQ54" s="77"/>
      <c r="AR54" s="77"/>
      <c r="AS54" s="90"/>
    </row>
    <row r="55" spans="1:45" ht="16.149999999999999" customHeight="1" x14ac:dyDescent="0.2">
      <c r="A55" s="54">
        <v>49</v>
      </c>
      <c r="B55" s="55" t="s">
        <v>54</v>
      </c>
      <c r="C55" s="319"/>
      <c r="D55" s="56"/>
      <c r="E55" s="74"/>
      <c r="F55" s="337"/>
      <c r="G55" s="56"/>
      <c r="H55" s="74"/>
      <c r="I55" s="337"/>
      <c r="J55" s="56"/>
      <c r="K55" s="74"/>
      <c r="L55" s="337"/>
      <c r="M55" s="56"/>
      <c r="N55" s="74"/>
      <c r="O55" s="337"/>
      <c r="P55" s="56"/>
      <c r="Q55" s="74"/>
      <c r="R55" s="93">
        <v>0</v>
      </c>
      <c r="S55" s="56"/>
      <c r="T55" s="56"/>
      <c r="U55" s="57"/>
      <c r="V55" s="93"/>
      <c r="W55" s="74"/>
      <c r="X55" s="93"/>
      <c r="Y55" s="56"/>
      <c r="Z55" s="93"/>
      <c r="AA55" s="56"/>
      <c r="AB55" s="56"/>
      <c r="AC55" s="93"/>
      <c r="AD55" s="97"/>
      <c r="AE55" s="75"/>
      <c r="AF55" s="90"/>
      <c r="AG55" s="319"/>
      <c r="AH55" s="75"/>
      <c r="AI55" s="319"/>
      <c r="AJ55" s="77"/>
      <c r="AK55" s="76"/>
      <c r="AL55" s="90"/>
      <c r="AM55" s="79"/>
      <c r="AN55" s="90"/>
      <c r="AO55" s="56"/>
      <c r="AP55" s="90"/>
      <c r="AQ55" s="77"/>
      <c r="AR55" s="77"/>
      <c r="AS55" s="90"/>
    </row>
    <row r="56" spans="1:45" ht="16.149999999999999" customHeight="1" x14ac:dyDescent="0.2">
      <c r="A56" s="49">
        <v>50</v>
      </c>
      <c r="B56" s="50" t="s">
        <v>55</v>
      </c>
      <c r="C56" s="320"/>
      <c r="D56" s="51"/>
      <c r="E56" s="80"/>
      <c r="F56" s="338"/>
      <c r="G56" s="51"/>
      <c r="H56" s="80"/>
      <c r="I56" s="338"/>
      <c r="J56" s="51"/>
      <c r="K56" s="80"/>
      <c r="L56" s="338"/>
      <c r="M56" s="51"/>
      <c r="N56" s="80"/>
      <c r="O56" s="338"/>
      <c r="P56" s="51"/>
      <c r="Q56" s="80"/>
      <c r="R56" s="94">
        <v>0</v>
      </c>
      <c r="S56" s="51"/>
      <c r="T56" s="51"/>
      <c r="U56" s="52"/>
      <c r="V56" s="94"/>
      <c r="W56" s="80"/>
      <c r="X56" s="94"/>
      <c r="Y56" s="51"/>
      <c r="Z56" s="94"/>
      <c r="AA56" s="53"/>
      <c r="AB56" s="51"/>
      <c r="AC56" s="95"/>
      <c r="AD56" s="95"/>
      <c r="AE56" s="71"/>
      <c r="AF56" s="91"/>
      <c r="AG56" s="320"/>
      <c r="AH56" s="71"/>
      <c r="AI56" s="320"/>
      <c r="AJ56" s="72"/>
      <c r="AK56" s="73"/>
      <c r="AL56" s="91"/>
      <c r="AM56" s="82"/>
      <c r="AN56" s="91"/>
      <c r="AO56" s="51"/>
      <c r="AP56" s="91"/>
      <c r="AQ56" s="72"/>
      <c r="AR56" s="72"/>
      <c r="AS56" s="91"/>
    </row>
    <row r="57" spans="1:45" ht="16.149999999999999" customHeight="1" x14ac:dyDescent="0.2">
      <c r="A57" s="58">
        <v>51</v>
      </c>
      <c r="B57" s="59" t="s">
        <v>56</v>
      </c>
      <c r="C57" s="318"/>
      <c r="D57" s="60"/>
      <c r="E57" s="65"/>
      <c r="F57" s="336"/>
      <c r="G57" s="60"/>
      <c r="H57" s="65"/>
      <c r="I57" s="336"/>
      <c r="J57" s="60"/>
      <c r="K57" s="65"/>
      <c r="L57" s="336"/>
      <c r="M57" s="60"/>
      <c r="N57" s="65"/>
      <c r="O57" s="336"/>
      <c r="P57" s="60"/>
      <c r="Q57" s="65"/>
      <c r="R57" s="92">
        <v>0</v>
      </c>
      <c r="S57" s="60"/>
      <c r="T57" s="60"/>
      <c r="U57" s="61"/>
      <c r="V57" s="92"/>
      <c r="W57" s="65"/>
      <c r="X57" s="92"/>
      <c r="Y57" s="60"/>
      <c r="Z57" s="92"/>
      <c r="AA57" s="60"/>
      <c r="AB57" s="60"/>
      <c r="AC57" s="92"/>
      <c r="AD57" s="96"/>
      <c r="AE57" s="66"/>
      <c r="AF57" s="89"/>
      <c r="AG57" s="318"/>
      <c r="AH57" s="66"/>
      <c r="AI57" s="318"/>
      <c r="AJ57" s="68"/>
      <c r="AK57" s="67"/>
      <c r="AL57" s="89"/>
      <c r="AM57" s="70"/>
      <c r="AN57" s="89"/>
      <c r="AO57" s="60"/>
      <c r="AP57" s="89"/>
      <c r="AQ57" s="68"/>
      <c r="AR57" s="68"/>
      <c r="AS57" s="89"/>
    </row>
    <row r="58" spans="1:45" ht="16.149999999999999" customHeight="1" x14ac:dyDescent="0.2">
      <c r="A58" s="54">
        <v>52</v>
      </c>
      <c r="B58" s="55" t="s">
        <v>57</v>
      </c>
      <c r="C58" s="319"/>
      <c r="D58" s="56"/>
      <c r="E58" s="74"/>
      <c r="F58" s="337"/>
      <c r="G58" s="56"/>
      <c r="H58" s="74"/>
      <c r="I58" s="337"/>
      <c r="J58" s="56"/>
      <c r="K58" s="74"/>
      <c r="L58" s="337"/>
      <c r="M58" s="56"/>
      <c r="N58" s="74"/>
      <c r="O58" s="337"/>
      <c r="P58" s="56"/>
      <c r="Q58" s="74"/>
      <c r="R58" s="93">
        <v>0</v>
      </c>
      <c r="S58" s="56"/>
      <c r="T58" s="56"/>
      <c r="U58" s="57"/>
      <c r="V58" s="93"/>
      <c r="W58" s="74"/>
      <c r="X58" s="93"/>
      <c r="Y58" s="56"/>
      <c r="Z58" s="93"/>
      <c r="AA58" s="56"/>
      <c r="AB58" s="56"/>
      <c r="AC58" s="93"/>
      <c r="AD58" s="97"/>
      <c r="AE58" s="75"/>
      <c r="AF58" s="90"/>
      <c r="AG58" s="319"/>
      <c r="AH58" s="75"/>
      <c r="AI58" s="319"/>
      <c r="AJ58" s="77"/>
      <c r="AK58" s="76"/>
      <c r="AL58" s="90"/>
      <c r="AM58" s="79"/>
      <c r="AN58" s="90"/>
      <c r="AO58" s="56"/>
      <c r="AP58" s="90"/>
      <c r="AQ58" s="77"/>
      <c r="AR58" s="77"/>
      <c r="AS58" s="90"/>
    </row>
    <row r="59" spans="1:45" ht="16.149999999999999" customHeight="1" x14ac:dyDescent="0.2">
      <c r="A59" s="54">
        <v>53</v>
      </c>
      <c r="B59" s="55" t="s">
        <v>58</v>
      </c>
      <c r="C59" s="319"/>
      <c r="D59" s="56"/>
      <c r="E59" s="74"/>
      <c r="F59" s="337"/>
      <c r="G59" s="56"/>
      <c r="H59" s="74"/>
      <c r="I59" s="337"/>
      <c r="J59" s="56"/>
      <c r="K59" s="74"/>
      <c r="L59" s="337"/>
      <c r="M59" s="56"/>
      <c r="N59" s="74"/>
      <c r="O59" s="337"/>
      <c r="P59" s="56"/>
      <c r="Q59" s="74"/>
      <c r="R59" s="93">
        <v>0</v>
      </c>
      <c r="S59" s="56"/>
      <c r="T59" s="56"/>
      <c r="U59" s="57"/>
      <c r="V59" s="93"/>
      <c r="W59" s="74"/>
      <c r="X59" s="93"/>
      <c r="Y59" s="56"/>
      <c r="Z59" s="93"/>
      <c r="AA59" s="56"/>
      <c r="AB59" s="56"/>
      <c r="AC59" s="93"/>
      <c r="AD59" s="97"/>
      <c r="AE59" s="75"/>
      <c r="AF59" s="90"/>
      <c r="AG59" s="319"/>
      <c r="AH59" s="75"/>
      <c r="AI59" s="319"/>
      <c r="AJ59" s="77"/>
      <c r="AK59" s="76"/>
      <c r="AL59" s="90"/>
      <c r="AM59" s="79"/>
      <c r="AN59" s="90"/>
      <c r="AO59" s="56"/>
      <c r="AP59" s="90"/>
      <c r="AQ59" s="77"/>
      <c r="AR59" s="77"/>
      <c r="AS59" s="90"/>
    </row>
    <row r="60" spans="1:45" ht="16.149999999999999" customHeight="1" x14ac:dyDescent="0.2">
      <c r="A60" s="54">
        <v>54</v>
      </c>
      <c r="B60" s="55" t="s">
        <v>59</v>
      </c>
      <c r="C60" s="319"/>
      <c r="D60" s="56"/>
      <c r="E60" s="74"/>
      <c r="F60" s="337"/>
      <c r="G60" s="56"/>
      <c r="H60" s="74"/>
      <c r="I60" s="337"/>
      <c r="J60" s="56"/>
      <c r="K60" s="74"/>
      <c r="L60" s="337"/>
      <c r="M60" s="56"/>
      <c r="N60" s="74"/>
      <c r="O60" s="337"/>
      <c r="P60" s="56"/>
      <c r="Q60" s="74"/>
      <c r="R60" s="93">
        <v>11055</v>
      </c>
      <c r="S60" s="56"/>
      <c r="T60" s="56"/>
      <c r="U60" s="57"/>
      <c r="V60" s="93"/>
      <c r="W60" s="74"/>
      <c r="X60" s="93"/>
      <c r="Y60" s="56"/>
      <c r="Z60" s="93"/>
      <c r="AA60" s="56"/>
      <c r="AB60" s="56"/>
      <c r="AC60" s="93"/>
      <c r="AD60" s="97"/>
      <c r="AE60" s="75"/>
      <c r="AF60" s="90"/>
      <c r="AG60" s="319"/>
      <c r="AH60" s="75"/>
      <c r="AI60" s="319"/>
      <c r="AJ60" s="77"/>
      <c r="AK60" s="76"/>
      <c r="AL60" s="90"/>
      <c r="AM60" s="79"/>
      <c r="AN60" s="90"/>
      <c r="AO60" s="56"/>
      <c r="AP60" s="90"/>
      <c r="AQ60" s="77"/>
      <c r="AR60" s="77"/>
      <c r="AS60" s="90"/>
    </row>
    <row r="61" spans="1:45" ht="16.149999999999999" customHeight="1" x14ac:dyDescent="0.2">
      <c r="A61" s="49">
        <v>55</v>
      </c>
      <c r="B61" s="50" t="s">
        <v>60</v>
      </c>
      <c r="C61" s="320"/>
      <c r="D61" s="51"/>
      <c r="E61" s="80"/>
      <c r="F61" s="338"/>
      <c r="G61" s="51"/>
      <c r="H61" s="80"/>
      <c r="I61" s="338"/>
      <c r="J61" s="51"/>
      <c r="K61" s="80"/>
      <c r="L61" s="338"/>
      <c r="M61" s="51"/>
      <c r="N61" s="80"/>
      <c r="O61" s="338"/>
      <c r="P61" s="51"/>
      <c r="Q61" s="80"/>
      <c r="R61" s="94">
        <v>0</v>
      </c>
      <c r="S61" s="51"/>
      <c r="T61" s="51"/>
      <c r="U61" s="52"/>
      <c r="V61" s="94"/>
      <c r="W61" s="80"/>
      <c r="X61" s="94"/>
      <c r="Y61" s="51"/>
      <c r="Z61" s="94"/>
      <c r="AA61" s="53"/>
      <c r="AB61" s="51"/>
      <c r="AC61" s="95"/>
      <c r="AD61" s="95"/>
      <c r="AE61" s="71"/>
      <c r="AF61" s="91"/>
      <c r="AG61" s="320"/>
      <c r="AH61" s="71"/>
      <c r="AI61" s="320"/>
      <c r="AJ61" s="72"/>
      <c r="AK61" s="73"/>
      <c r="AL61" s="91"/>
      <c r="AM61" s="82"/>
      <c r="AN61" s="91"/>
      <c r="AO61" s="51"/>
      <c r="AP61" s="91"/>
      <c r="AQ61" s="72"/>
      <c r="AR61" s="72"/>
      <c r="AS61" s="91"/>
    </row>
    <row r="62" spans="1:45" ht="16.149999999999999" customHeight="1" x14ac:dyDescent="0.2">
      <c r="A62" s="58">
        <v>56</v>
      </c>
      <c r="B62" s="59" t="s">
        <v>61</v>
      </c>
      <c r="C62" s="318"/>
      <c r="D62" s="60"/>
      <c r="E62" s="65"/>
      <c r="F62" s="336"/>
      <c r="G62" s="60"/>
      <c r="H62" s="65"/>
      <c r="I62" s="336"/>
      <c r="J62" s="60"/>
      <c r="K62" s="65"/>
      <c r="L62" s="336"/>
      <c r="M62" s="60"/>
      <c r="N62" s="65"/>
      <c r="O62" s="336"/>
      <c r="P62" s="60"/>
      <c r="Q62" s="65"/>
      <c r="R62" s="92">
        <v>0</v>
      </c>
      <c r="S62" s="60"/>
      <c r="T62" s="60"/>
      <c r="U62" s="61"/>
      <c r="V62" s="92"/>
      <c r="W62" s="65"/>
      <c r="X62" s="92"/>
      <c r="Y62" s="60"/>
      <c r="Z62" s="92"/>
      <c r="AA62" s="60"/>
      <c r="AB62" s="60"/>
      <c r="AC62" s="92"/>
      <c r="AD62" s="96"/>
      <c r="AE62" s="66"/>
      <c r="AF62" s="89"/>
      <c r="AG62" s="318"/>
      <c r="AH62" s="66"/>
      <c r="AI62" s="318"/>
      <c r="AJ62" s="68"/>
      <c r="AK62" s="67"/>
      <c r="AL62" s="89"/>
      <c r="AM62" s="70"/>
      <c r="AN62" s="89"/>
      <c r="AO62" s="60"/>
      <c r="AP62" s="89"/>
      <c r="AQ62" s="68"/>
      <c r="AR62" s="68"/>
      <c r="AS62" s="89"/>
    </row>
    <row r="63" spans="1:45" ht="16.149999999999999" customHeight="1" x14ac:dyDescent="0.2">
      <c r="A63" s="54">
        <v>57</v>
      </c>
      <c r="B63" s="55" t="s">
        <v>62</v>
      </c>
      <c r="C63" s="319"/>
      <c r="D63" s="56"/>
      <c r="E63" s="74"/>
      <c r="F63" s="337"/>
      <c r="G63" s="56"/>
      <c r="H63" s="74"/>
      <c r="I63" s="337"/>
      <c r="J63" s="56"/>
      <c r="K63" s="74"/>
      <c r="L63" s="337"/>
      <c r="M63" s="56"/>
      <c r="N63" s="74"/>
      <c r="O63" s="337"/>
      <c r="P63" s="56"/>
      <c r="Q63" s="74"/>
      <c r="R63" s="93">
        <v>5478</v>
      </c>
      <c r="S63" s="56"/>
      <c r="T63" s="56"/>
      <c r="U63" s="57"/>
      <c r="V63" s="93"/>
      <c r="W63" s="74"/>
      <c r="X63" s="93"/>
      <c r="Y63" s="56"/>
      <c r="Z63" s="93"/>
      <c r="AA63" s="56"/>
      <c r="AB63" s="56"/>
      <c r="AC63" s="93"/>
      <c r="AD63" s="97"/>
      <c r="AE63" s="75"/>
      <c r="AF63" s="90"/>
      <c r="AG63" s="319"/>
      <c r="AH63" s="75"/>
      <c r="AI63" s="319"/>
      <c r="AJ63" s="77"/>
      <c r="AK63" s="76"/>
      <c r="AL63" s="90"/>
      <c r="AM63" s="79"/>
      <c r="AN63" s="90"/>
      <c r="AO63" s="56"/>
      <c r="AP63" s="90"/>
      <c r="AQ63" s="77"/>
      <c r="AR63" s="77"/>
      <c r="AS63" s="90"/>
    </row>
    <row r="64" spans="1:45" ht="16.149999999999999" customHeight="1" x14ac:dyDescent="0.2">
      <c r="A64" s="54">
        <v>58</v>
      </c>
      <c r="B64" s="55" t="s">
        <v>63</v>
      </c>
      <c r="C64" s="319"/>
      <c r="D64" s="56"/>
      <c r="E64" s="74"/>
      <c r="F64" s="337"/>
      <c r="G64" s="56"/>
      <c r="H64" s="74"/>
      <c r="I64" s="337"/>
      <c r="J64" s="56"/>
      <c r="K64" s="74"/>
      <c r="L64" s="337"/>
      <c r="M64" s="56"/>
      <c r="N64" s="74"/>
      <c r="O64" s="337"/>
      <c r="P64" s="56"/>
      <c r="Q64" s="74"/>
      <c r="R64" s="93">
        <v>0</v>
      </c>
      <c r="S64" s="56"/>
      <c r="T64" s="56"/>
      <c r="U64" s="57"/>
      <c r="V64" s="93"/>
      <c r="W64" s="74"/>
      <c r="X64" s="93"/>
      <c r="Y64" s="56"/>
      <c r="Z64" s="93"/>
      <c r="AA64" s="56"/>
      <c r="AB64" s="56"/>
      <c r="AC64" s="93"/>
      <c r="AD64" s="97"/>
      <c r="AE64" s="75"/>
      <c r="AF64" s="90"/>
      <c r="AG64" s="319"/>
      <c r="AH64" s="75"/>
      <c r="AI64" s="319"/>
      <c r="AJ64" s="77"/>
      <c r="AK64" s="76"/>
      <c r="AL64" s="90"/>
      <c r="AM64" s="79"/>
      <c r="AN64" s="90"/>
      <c r="AO64" s="56"/>
      <c r="AP64" s="90"/>
      <c r="AQ64" s="77"/>
      <c r="AR64" s="77"/>
      <c r="AS64" s="90"/>
    </row>
    <row r="65" spans="1:45" ht="16.149999999999999" customHeight="1" x14ac:dyDescent="0.2">
      <c r="A65" s="54">
        <v>59</v>
      </c>
      <c r="B65" s="55" t="s">
        <v>64</v>
      </c>
      <c r="C65" s="319"/>
      <c r="D65" s="56"/>
      <c r="E65" s="74"/>
      <c r="F65" s="337"/>
      <c r="G65" s="56"/>
      <c r="H65" s="74"/>
      <c r="I65" s="337"/>
      <c r="J65" s="56"/>
      <c r="K65" s="74"/>
      <c r="L65" s="337"/>
      <c r="M65" s="56"/>
      <c r="N65" s="74"/>
      <c r="O65" s="337"/>
      <c r="P65" s="56"/>
      <c r="Q65" s="74"/>
      <c r="R65" s="93">
        <v>0</v>
      </c>
      <c r="S65" s="56"/>
      <c r="T65" s="56"/>
      <c r="U65" s="57"/>
      <c r="V65" s="93"/>
      <c r="W65" s="74"/>
      <c r="X65" s="93"/>
      <c r="Y65" s="56"/>
      <c r="Z65" s="93"/>
      <c r="AA65" s="56"/>
      <c r="AB65" s="56"/>
      <c r="AC65" s="93"/>
      <c r="AD65" s="97"/>
      <c r="AE65" s="75"/>
      <c r="AF65" s="90"/>
      <c r="AG65" s="319"/>
      <c r="AH65" s="75"/>
      <c r="AI65" s="319"/>
      <c r="AJ65" s="77"/>
      <c r="AK65" s="76"/>
      <c r="AL65" s="90"/>
      <c r="AM65" s="79"/>
      <c r="AN65" s="90"/>
      <c r="AO65" s="56"/>
      <c r="AP65" s="90"/>
      <c r="AQ65" s="77"/>
      <c r="AR65" s="77"/>
      <c r="AS65" s="90"/>
    </row>
    <row r="66" spans="1:45" ht="16.149999999999999" customHeight="1" x14ac:dyDescent="0.2">
      <c r="A66" s="49">
        <v>60</v>
      </c>
      <c r="B66" s="50" t="s">
        <v>65</v>
      </c>
      <c r="C66" s="320"/>
      <c r="D66" s="51"/>
      <c r="E66" s="80"/>
      <c r="F66" s="338"/>
      <c r="G66" s="51"/>
      <c r="H66" s="80"/>
      <c r="I66" s="338"/>
      <c r="J66" s="51"/>
      <c r="K66" s="80"/>
      <c r="L66" s="338"/>
      <c r="M66" s="51"/>
      <c r="N66" s="80"/>
      <c r="O66" s="338"/>
      <c r="P66" s="51"/>
      <c r="Q66" s="80"/>
      <c r="R66" s="94">
        <v>0</v>
      </c>
      <c r="S66" s="51"/>
      <c r="T66" s="51"/>
      <c r="U66" s="52"/>
      <c r="V66" s="94"/>
      <c r="W66" s="80"/>
      <c r="X66" s="94"/>
      <c r="Y66" s="51"/>
      <c r="Z66" s="94"/>
      <c r="AA66" s="53"/>
      <c r="AB66" s="51"/>
      <c r="AC66" s="95"/>
      <c r="AD66" s="95"/>
      <c r="AE66" s="71"/>
      <c r="AF66" s="91"/>
      <c r="AG66" s="320"/>
      <c r="AH66" s="71"/>
      <c r="AI66" s="320"/>
      <c r="AJ66" s="72"/>
      <c r="AK66" s="73"/>
      <c r="AL66" s="91"/>
      <c r="AM66" s="82"/>
      <c r="AN66" s="91"/>
      <c r="AO66" s="51"/>
      <c r="AP66" s="91"/>
      <c r="AQ66" s="72"/>
      <c r="AR66" s="72"/>
      <c r="AS66" s="91"/>
    </row>
    <row r="67" spans="1:45" ht="16.149999999999999" customHeight="1" x14ac:dyDescent="0.2">
      <c r="A67" s="58">
        <v>61</v>
      </c>
      <c r="B67" s="59" t="s">
        <v>66</v>
      </c>
      <c r="C67" s="318"/>
      <c r="D67" s="60"/>
      <c r="E67" s="65"/>
      <c r="F67" s="336"/>
      <c r="G67" s="60"/>
      <c r="H67" s="65"/>
      <c r="I67" s="336"/>
      <c r="J67" s="60"/>
      <c r="K67" s="65"/>
      <c r="L67" s="336"/>
      <c r="M67" s="60"/>
      <c r="N67" s="65"/>
      <c r="O67" s="336"/>
      <c r="P67" s="60"/>
      <c r="Q67" s="65"/>
      <c r="R67" s="92">
        <v>0</v>
      </c>
      <c r="S67" s="60"/>
      <c r="T67" s="60"/>
      <c r="U67" s="61"/>
      <c r="V67" s="92"/>
      <c r="W67" s="65"/>
      <c r="X67" s="92"/>
      <c r="Y67" s="60"/>
      <c r="Z67" s="92"/>
      <c r="AA67" s="60"/>
      <c r="AB67" s="60"/>
      <c r="AC67" s="92"/>
      <c r="AD67" s="96"/>
      <c r="AE67" s="66"/>
      <c r="AF67" s="89"/>
      <c r="AG67" s="318"/>
      <c r="AH67" s="66"/>
      <c r="AI67" s="318"/>
      <c r="AJ67" s="68"/>
      <c r="AK67" s="67"/>
      <c r="AL67" s="89"/>
      <c r="AM67" s="70"/>
      <c r="AN67" s="89"/>
      <c r="AO67" s="60"/>
      <c r="AP67" s="89"/>
      <c r="AQ67" s="68"/>
      <c r="AR67" s="68"/>
      <c r="AS67" s="89"/>
    </row>
    <row r="68" spans="1:45" ht="16.149999999999999" customHeight="1" x14ac:dyDescent="0.2">
      <c r="A68" s="54">
        <v>62</v>
      </c>
      <c r="B68" s="55" t="s">
        <v>67</v>
      </c>
      <c r="C68" s="319"/>
      <c r="D68" s="56"/>
      <c r="E68" s="74"/>
      <c r="F68" s="337"/>
      <c r="G68" s="56"/>
      <c r="H68" s="74"/>
      <c r="I68" s="337"/>
      <c r="J68" s="56"/>
      <c r="K68" s="74"/>
      <c r="L68" s="337"/>
      <c r="M68" s="56"/>
      <c r="N68" s="74"/>
      <c r="O68" s="337"/>
      <c r="P68" s="56"/>
      <c r="Q68" s="74"/>
      <c r="R68" s="93">
        <v>0</v>
      </c>
      <c r="S68" s="56"/>
      <c r="T68" s="56"/>
      <c r="U68" s="57"/>
      <c r="V68" s="93"/>
      <c r="W68" s="74"/>
      <c r="X68" s="93"/>
      <c r="Y68" s="56"/>
      <c r="Z68" s="93"/>
      <c r="AA68" s="56"/>
      <c r="AB68" s="56"/>
      <c r="AC68" s="93"/>
      <c r="AD68" s="97"/>
      <c r="AE68" s="75"/>
      <c r="AF68" s="90"/>
      <c r="AG68" s="319"/>
      <c r="AH68" s="75"/>
      <c r="AI68" s="319"/>
      <c r="AJ68" s="77"/>
      <c r="AK68" s="76"/>
      <c r="AL68" s="90"/>
      <c r="AM68" s="79"/>
      <c r="AN68" s="90"/>
      <c r="AO68" s="56"/>
      <c r="AP68" s="90"/>
      <c r="AQ68" s="77"/>
      <c r="AR68" s="77"/>
      <c r="AS68" s="90"/>
    </row>
    <row r="69" spans="1:45" ht="16.149999999999999" customHeight="1" x14ac:dyDescent="0.2">
      <c r="A69" s="54">
        <v>63</v>
      </c>
      <c r="B69" s="55" t="s">
        <v>68</v>
      </c>
      <c r="C69" s="319"/>
      <c r="D69" s="56"/>
      <c r="E69" s="74"/>
      <c r="F69" s="337"/>
      <c r="G69" s="56"/>
      <c r="H69" s="74"/>
      <c r="I69" s="337"/>
      <c r="J69" s="56"/>
      <c r="K69" s="74"/>
      <c r="L69" s="337"/>
      <c r="M69" s="56"/>
      <c r="N69" s="74"/>
      <c r="O69" s="337"/>
      <c r="P69" s="56"/>
      <c r="Q69" s="74"/>
      <c r="R69" s="93">
        <v>0</v>
      </c>
      <c r="S69" s="56"/>
      <c r="T69" s="56"/>
      <c r="U69" s="57"/>
      <c r="V69" s="93"/>
      <c r="W69" s="74"/>
      <c r="X69" s="93"/>
      <c r="Y69" s="56"/>
      <c r="Z69" s="93"/>
      <c r="AA69" s="56"/>
      <c r="AB69" s="56"/>
      <c r="AC69" s="93"/>
      <c r="AD69" s="97"/>
      <c r="AE69" s="75"/>
      <c r="AF69" s="90"/>
      <c r="AG69" s="319"/>
      <c r="AH69" s="75"/>
      <c r="AI69" s="319"/>
      <c r="AJ69" s="77"/>
      <c r="AK69" s="76"/>
      <c r="AL69" s="90"/>
      <c r="AM69" s="79"/>
      <c r="AN69" s="90"/>
      <c r="AO69" s="56"/>
      <c r="AP69" s="90"/>
      <c r="AQ69" s="77"/>
      <c r="AR69" s="77"/>
      <c r="AS69" s="90"/>
    </row>
    <row r="70" spans="1:45" ht="16.149999999999999" customHeight="1" x14ac:dyDescent="0.2">
      <c r="A70" s="54">
        <v>64</v>
      </c>
      <c r="B70" s="55" t="s">
        <v>69</v>
      </c>
      <c r="C70" s="319"/>
      <c r="D70" s="56"/>
      <c r="E70" s="74"/>
      <c r="F70" s="337"/>
      <c r="G70" s="56"/>
      <c r="H70" s="74"/>
      <c r="I70" s="337"/>
      <c r="J70" s="56"/>
      <c r="K70" s="74"/>
      <c r="L70" s="337"/>
      <c r="M70" s="56"/>
      <c r="N70" s="74"/>
      <c r="O70" s="337"/>
      <c r="P70" s="56"/>
      <c r="Q70" s="74"/>
      <c r="R70" s="93">
        <v>0</v>
      </c>
      <c r="S70" s="56"/>
      <c r="T70" s="56"/>
      <c r="U70" s="57"/>
      <c r="V70" s="93"/>
      <c r="W70" s="74"/>
      <c r="X70" s="93"/>
      <c r="Y70" s="56"/>
      <c r="Z70" s="93"/>
      <c r="AA70" s="56"/>
      <c r="AB70" s="56"/>
      <c r="AC70" s="93"/>
      <c r="AD70" s="97"/>
      <c r="AE70" s="75"/>
      <c r="AF70" s="90"/>
      <c r="AG70" s="319"/>
      <c r="AH70" s="75"/>
      <c r="AI70" s="319"/>
      <c r="AJ70" s="77"/>
      <c r="AK70" s="76"/>
      <c r="AL70" s="90"/>
      <c r="AM70" s="79"/>
      <c r="AN70" s="90"/>
      <c r="AO70" s="56"/>
      <c r="AP70" s="90"/>
      <c r="AQ70" s="77"/>
      <c r="AR70" s="77"/>
      <c r="AS70" s="90"/>
    </row>
    <row r="71" spans="1:45" ht="16.149999999999999" customHeight="1" x14ac:dyDescent="0.2">
      <c r="A71" s="49">
        <v>65</v>
      </c>
      <c r="B71" s="50" t="s">
        <v>70</v>
      </c>
      <c r="C71" s="320"/>
      <c r="D71" s="51"/>
      <c r="E71" s="80"/>
      <c r="F71" s="338"/>
      <c r="G71" s="51"/>
      <c r="H71" s="80"/>
      <c r="I71" s="338"/>
      <c r="J71" s="51"/>
      <c r="K71" s="80"/>
      <c r="L71" s="338"/>
      <c r="M71" s="51"/>
      <c r="N71" s="80"/>
      <c r="O71" s="338"/>
      <c r="P71" s="51"/>
      <c r="Q71" s="80"/>
      <c r="R71" s="94">
        <v>9906</v>
      </c>
      <c r="S71" s="51"/>
      <c r="T71" s="51"/>
      <c r="U71" s="52"/>
      <c r="V71" s="94"/>
      <c r="W71" s="80"/>
      <c r="X71" s="94"/>
      <c r="Y71" s="51"/>
      <c r="Z71" s="94"/>
      <c r="AA71" s="53"/>
      <c r="AB71" s="51"/>
      <c r="AC71" s="95"/>
      <c r="AD71" s="95"/>
      <c r="AE71" s="71"/>
      <c r="AF71" s="91"/>
      <c r="AG71" s="320"/>
      <c r="AH71" s="71"/>
      <c r="AI71" s="320"/>
      <c r="AJ71" s="72"/>
      <c r="AK71" s="73"/>
      <c r="AL71" s="91"/>
      <c r="AM71" s="82"/>
      <c r="AN71" s="91"/>
      <c r="AO71" s="51"/>
      <c r="AP71" s="91"/>
      <c r="AQ71" s="72"/>
      <c r="AR71" s="72"/>
      <c r="AS71" s="91"/>
    </row>
    <row r="72" spans="1:45" ht="16.149999999999999" customHeight="1" x14ac:dyDescent="0.2">
      <c r="A72" s="58">
        <v>66</v>
      </c>
      <c r="B72" s="59" t="s">
        <v>71</v>
      </c>
      <c r="C72" s="318"/>
      <c r="D72" s="60"/>
      <c r="E72" s="65"/>
      <c r="F72" s="336"/>
      <c r="G72" s="60"/>
      <c r="H72" s="65"/>
      <c r="I72" s="336"/>
      <c r="J72" s="60"/>
      <c r="K72" s="65"/>
      <c r="L72" s="336"/>
      <c r="M72" s="60"/>
      <c r="N72" s="65"/>
      <c r="O72" s="336"/>
      <c r="P72" s="60"/>
      <c r="Q72" s="65"/>
      <c r="R72" s="92">
        <v>5865</v>
      </c>
      <c r="S72" s="60"/>
      <c r="T72" s="60"/>
      <c r="U72" s="61"/>
      <c r="V72" s="92"/>
      <c r="W72" s="65"/>
      <c r="X72" s="92"/>
      <c r="Y72" s="60"/>
      <c r="Z72" s="92"/>
      <c r="AA72" s="60"/>
      <c r="AB72" s="60"/>
      <c r="AC72" s="92"/>
      <c r="AD72" s="96"/>
      <c r="AE72" s="66"/>
      <c r="AF72" s="89"/>
      <c r="AG72" s="318"/>
      <c r="AH72" s="66"/>
      <c r="AI72" s="318"/>
      <c r="AJ72" s="68"/>
      <c r="AK72" s="67"/>
      <c r="AL72" s="89"/>
      <c r="AM72" s="70"/>
      <c r="AN72" s="89"/>
      <c r="AO72" s="60"/>
      <c r="AP72" s="89"/>
      <c r="AQ72" s="68"/>
      <c r="AR72" s="68"/>
      <c r="AS72" s="89"/>
    </row>
    <row r="73" spans="1:45" ht="16.149999999999999" customHeight="1" x14ac:dyDescent="0.2">
      <c r="A73" s="54">
        <v>67</v>
      </c>
      <c r="B73" s="55" t="s">
        <v>4</v>
      </c>
      <c r="C73" s="319"/>
      <c r="D73" s="56"/>
      <c r="E73" s="74"/>
      <c r="F73" s="337"/>
      <c r="G73" s="56"/>
      <c r="H73" s="74"/>
      <c r="I73" s="337"/>
      <c r="J73" s="56"/>
      <c r="K73" s="74"/>
      <c r="L73" s="337"/>
      <c r="M73" s="56"/>
      <c r="N73" s="74"/>
      <c r="O73" s="337"/>
      <c r="P73" s="56"/>
      <c r="Q73" s="74"/>
      <c r="R73" s="93">
        <v>0</v>
      </c>
      <c r="S73" s="56"/>
      <c r="T73" s="56"/>
      <c r="U73" s="57"/>
      <c r="V73" s="93"/>
      <c r="W73" s="74"/>
      <c r="X73" s="93"/>
      <c r="Y73" s="56"/>
      <c r="Z73" s="93"/>
      <c r="AA73" s="56"/>
      <c r="AB73" s="56"/>
      <c r="AC73" s="93"/>
      <c r="AD73" s="97"/>
      <c r="AE73" s="75"/>
      <c r="AF73" s="90"/>
      <c r="AG73" s="319"/>
      <c r="AH73" s="75"/>
      <c r="AI73" s="319"/>
      <c r="AJ73" s="77"/>
      <c r="AK73" s="76"/>
      <c r="AL73" s="90"/>
      <c r="AM73" s="79"/>
      <c r="AN73" s="90"/>
      <c r="AO73" s="56"/>
      <c r="AP73" s="90"/>
      <c r="AQ73" s="77"/>
      <c r="AR73" s="77"/>
      <c r="AS73" s="90"/>
    </row>
    <row r="74" spans="1:45" ht="16.149999999999999" customHeight="1" x14ac:dyDescent="0.2">
      <c r="A74" s="54">
        <v>68</v>
      </c>
      <c r="B74" s="55" t="s">
        <v>3</v>
      </c>
      <c r="C74" s="319"/>
      <c r="D74" s="56"/>
      <c r="E74" s="74"/>
      <c r="F74" s="337"/>
      <c r="G74" s="56"/>
      <c r="H74" s="74"/>
      <c r="I74" s="337"/>
      <c r="J74" s="56"/>
      <c r="K74" s="74"/>
      <c r="L74" s="337"/>
      <c r="M74" s="56"/>
      <c r="N74" s="74"/>
      <c r="O74" s="337"/>
      <c r="P74" s="56"/>
      <c r="Q74" s="74"/>
      <c r="R74" s="93">
        <v>0</v>
      </c>
      <c r="S74" s="56"/>
      <c r="T74" s="56"/>
      <c r="U74" s="57"/>
      <c r="V74" s="93"/>
      <c r="W74" s="74"/>
      <c r="X74" s="93"/>
      <c r="Y74" s="56"/>
      <c r="Z74" s="93"/>
      <c r="AA74" s="56"/>
      <c r="AB74" s="56"/>
      <c r="AC74" s="93"/>
      <c r="AD74" s="97"/>
      <c r="AE74" s="75"/>
      <c r="AF74" s="90"/>
      <c r="AG74" s="319"/>
      <c r="AH74" s="75"/>
      <c r="AI74" s="319"/>
      <c r="AJ74" s="77"/>
      <c r="AK74" s="76"/>
      <c r="AL74" s="90"/>
      <c r="AM74" s="79"/>
      <c r="AN74" s="90"/>
      <c r="AO74" s="56"/>
      <c r="AP74" s="90"/>
      <c r="AQ74" s="77"/>
      <c r="AR74" s="77"/>
      <c r="AS74" s="90"/>
    </row>
    <row r="75" spans="1:45" ht="16.149999999999999" customHeight="1" x14ac:dyDescent="0.2">
      <c r="A75" s="54">
        <v>69</v>
      </c>
      <c r="B75" s="55" t="s">
        <v>93</v>
      </c>
      <c r="C75" s="319"/>
      <c r="D75" s="56"/>
      <c r="E75" s="74"/>
      <c r="F75" s="337"/>
      <c r="G75" s="56"/>
      <c r="H75" s="74"/>
      <c r="I75" s="337"/>
      <c r="J75" s="56"/>
      <c r="K75" s="74"/>
      <c r="L75" s="337"/>
      <c r="M75" s="56"/>
      <c r="N75" s="74"/>
      <c r="O75" s="337"/>
      <c r="P75" s="56"/>
      <c r="Q75" s="74"/>
      <c r="R75" s="93">
        <v>0</v>
      </c>
      <c r="S75" s="56"/>
      <c r="T75" s="56"/>
      <c r="U75" s="57"/>
      <c r="V75" s="93"/>
      <c r="W75" s="74"/>
      <c r="X75" s="93"/>
      <c r="Y75" s="56"/>
      <c r="Z75" s="93"/>
      <c r="AA75" s="56"/>
      <c r="AB75" s="56"/>
      <c r="AC75" s="93"/>
      <c r="AD75" s="97"/>
      <c r="AE75" s="75"/>
      <c r="AF75" s="90"/>
      <c r="AG75" s="319"/>
      <c r="AH75" s="75"/>
      <c r="AI75" s="319"/>
      <c r="AJ75" s="77"/>
      <c r="AK75" s="76"/>
      <c r="AL75" s="90"/>
      <c r="AM75" s="79"/>
      <c r="AN75" s="90"/>
      <c r="AO75" s="56"/>
      <c r="AP75" s="90"/>
      <c r="AQ75" s="77"/>
      <c r="AR75" s="77"/>
      <c r="AS75" s="90"/>
    </row>
    <row r="76" spans="1:45" s="195" customFormat="1" ht="16.149999999999999" customHeight="1" thickBot="1" x14ac:dyDescent="0.25">
      <c r="A76" s="1574" t="s">
        <v>494</v>
      </c>
      <c r="B76" s="1576"/>
      <c r="C76" s="339">
        <v>408</v>
      </c>
      <c r="D76" s="308"/>
      <c r="E76" s="329">
        <v>1920053.2342949526</v>
      </c>
      <c r="F76" s="339">
        <v>385</v>
      </c>
      <c r="G76" s="308"/>
      <c r="H76" s="329">
        <v>240706.0902010799</v>
      </c>
      <c r="I76" s="339">
        <v>161</v>
      </c>
      <c r="J76" s="308"/>
      <c r="K76" s="329">
        <v>27413.970142297116</v>
      </c>
      <c r="L76" s="339">
        <v>21</v>
      </c>
      <c r="M76" s="308"/>
      <c r="N76" s="329">
        <v>89466.553333400807</v>
      </c>
      <c r="O76" s="339">
        <v>5</v>
      </c>
      <c r="P76" s="308"/>
      <c r="Q76" s="329">
        <v>8520.6241269905531</v>
      </c>
      <c r="R76" s="340">
        <v>2286161</v>
      </c>
      <c r="S76" s="308">
        <v>-2286161</v>
      </c>
      <c r="T76" s="308">
        <v>0</v>
      </c>
      <c r="U76" s="341">
        <v>-2286161</v>
      </c>
      <c r="V76" s="340">
        <v>0</v>
      </c>
      <c r="W76" s="329">
        <v>0</v>
      </c>
      <c r="X76" s="340">
        <v>0</v>
      </c>
      <c r="Y76" s="329">
        <v>0</v>
      </c>
      <c r="Z76" s="340">
        <v>0</v>
      </c>
      <c r="AA76" s="308">
        <v>0</v>
      </c>
      <c r="AB76" s="308">
        <v>0</v>
      </c>
      <c r="AC76" s="340">
        <v>0</v>
      </c>
      <c r="AD76" s="305">
        <v>0</v>
      </c>
      <c r="AE76" s="342"/>
      <c r="AF76" s="343">
        <v>0</v>
      </c>
      <c r="AG76" s="339">
        <v>-408</v>
      </c>
      <c r="AH76" s="342">
        <v>0</v>
      </c>
      <c r="AI76" s="339">
        <v>0</v>
      </c>
      <c r="AJ76" s="344">
        <v>0</v>
      </c>
      <c r="AK76" s="345">
        <v>0</v>
      </c>
      <c r="AL76" s="343">
        <v>0</v>
      </c>
      <c r="AM76" s="346">
        <v>0</v>
      </c>
      <c r="AN76" s="343">
        <v>0</v>
      </c>
      <c r="AO76" s="329">
        <v>0</v>
      </c>
      <c r="AP76" s="343">
        <v>0</v>
      </c>
      <c r="AQ76" s="344">
        <v>0</v>
      </c>
      <c r="AR76" s="344">
        <v>0</v>
      </c>
      <c r="AS76" s="343">
        <v>0</v>
      </c>
    </row>
    <row r="77" spans="1:45" s="195" customFormat="1" ht="16.149999999999999" customHeight="1" thickTop="1" x14ac:dyDescent="0.2">
      <c r="A77" s="1577" t="s">
        <v>447</v>
      </c>
      <c r="B77" s="1578"/>
      <c r="C77" s="348"/>
      <c r="D77" s="326"/>
      <c r="E77" s="326"/>
      <c r="F77" s="348"/>
      <c r="G77" s="326"/>
      <c r="H77" s="326"/>
      <c r="I77" s="348"/>
      <c r="J77" s="326"/>
      <c r="K77" s="326"/>
      <c r="L77" s="348"/>
      <c r="M77" s="326"/>
      <c r="N77" s="326"/>
      <c r="O77" s="348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49"/>
      <c r="AF77" s="326"/>
      <c r="AG77" s="348"/>
      <c r="AH77" s="349"/>
      <c r="AI77" s="348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</row>
    <row r="78" spans="1:45" s="195" customFormat="1" ht="16.149999999999999" customHeight="1" x14ac:dyDescent="0.2">
      <c r="A78" s="1579" t="s">
        <v>448</v>
      </c>
      <c r="B78" s="1580"/>
      <c r="C78" s="238"/>
      <c r="D78" s="236"/>
      <c r="E78" s="236"/>
      <c r="F78" s="238"/>
      <c r="G78" s="236"/>
      <c r="H78" s="236"/>
      <c r="I78" s="238"/>
      <c r="J78" s="236"/>
      <c r="K78" s="236"/>
      <c r="L78" s="238"/>
      <c r="M78" s="236"/>
      <c r="N78" s="236"/>
      <c r="O78" s="238"/>
      <c r="P78" s="236"/>
      <c r="Q78" s="236"/>
      <c r="R78" s="236"/>
      <c r="S78" s="236"/>
      <c r="T78" s="236"/>
      <c r="U78" s="236"/>
      <c r="V78" s="236"/>
      <c r="W78" s="236"/>
      <c r="X78" s="236"/>
      <c r="Y78" s="236"/>
      <c r="Z78" s="97"/>
      <c r="AA78" s="241"/>
      <c r="AB78" s="236"/>
      <c r="AC78" s="97"/>
      <c r="AD78" s="97"/>
      <c r="AE78" s="236"/>
      <c r="AF78" s="236"/>
      <c r="AG78" s="238"/>
      <c r="AH78" s="236"/>
      <c r="AI78" s="238"/>
      <c r="AJ78" s="236"/>
      <c r="AK78" s="236"/>
      <c r="AL78" s="236"/>
      <c r="AM78" s="236"/>
      <c r="AN78" s="236"/>
      <c r="AO78" s="236"/>
      <c r="AP78" s="236"/>
      <c r="AQ78" s="236"/>
      <c r="AR78" s="236"/>
      <c r="AS78" s="236"/>
    </row>
    <row r="79" spans="1:45" s="195" customFormat="1" ht="16.149999999999999" customHeight="1" x14ac:dyDescent="0.2">
      <c r="A79" s="1581" t="s">
        <v>466</v>
      </c>
      <c r="B79" s="1582"/>
      <c r="C79" s="238"/>
      <c r="D79" s="236"/>
      <c r="E79" s="236"/>
      <c r="F79" s="238"/>
      <c r="G79" s="236"/>
      <c r="H79" s="236"/>
      <c r="I79" s="238"/>
      <c r="J79" s="236"/>
      <c r="K79" s="236"/>
      <c r="L79" s="238"/>
      <c r="M79" s="236"/>
      <c r="N79" s="236"/>
      <c r="O79" s="238"/>
      <c r="P79" s="236"/>
      <c r="Q79" s="236"/>
      <c r="R79" s="236"/>
      <c r="S79" s="236"/>
      <c r="T79" s="236"/>
      <c r="U79" s="236"/>
      <c r="V79" s="236"/>
      <c r="W79" s="236"/>
      <c r="X79" s="236"/>
      <c r="Y79" s="236"/>
      <c r="Z79" s="240"/>
      <c r="AA79" s="241"/>
      <c r="AB79" s="236"/>
      <c r="AC79" s="240"/>
      <c r="AD79" s="97"/>
      <c r="AE79" s="236"/>
      <c r="AF79" s="236"/>
      <c r="AG79" s="238"/>
      <c r="AH79" s="236"/>
      <c r="AI79" s="238"/>
      <c r="AJ79" s="236"/>
      <c r="AK79" s="236"/>
      <c r="AL79" s="236"/>
      <c r="AM79" s="236"/>
      <c r="AN79" s="236"/>
      <c r="AO79" s="236"/>
      <c r="AP79" s="236"/>
      <c r="AQ79" s="236"/>
      <c r="AR79" s="236"/>
      <c r="AS79" s="236"/>
    </row>
    <row r="80" spans="1:45" ht="16.149999999999999" customHeight="1" x14ac:dyDescent="0.2">
      <c r="A80" s="1583" t="s">
        <v>547</v>
      </c>
      <c r="B80" s="1584"/>
      <c r="C80" s="238"/>
      <c r="D80" s="236"/>
      <c r="E80" s="236"/>
      <c r="F80" s="238"/>
      <c r="G80" s="236"/>
      <c r="H80" s="236"/>
      <c r="I80" s="238"/>
      <c r="J80" s="236"/>
      <c r="K80" s="236"/>
      <c r="L80" s="238"/>
      <c r="M80" s="236"/>
      <c r="N80" s="236"/>
      <c r="O80" s="238"/>
      <c r="P80" s="236"/>
      <c r="Q80" s="236"/>
      <c r="R80" s="236"/>
      <c r="S80" s="236"/>
      <c r="T80" s="236"/>
      <c r="U80" s="236"/>
      <c r="V80" s="236"/>
      <c r="W80" s="236"/>
      <c r="X80" s="236"/>
      <c r="Y80" s="236"/>
      <c r="Z80" s="97"/>
      <c r="AA80" s="241"/>
      <c r="AB80" s="236"/>
      <c r="AC80" s="97"/>
      <c r="AD80" s="97"/>
      <c r="AE80" s="236"/>
      <c r="AF80" s="236"/>
      <c r="AG80" s="238"/>
      <c r="AH80" s="236"/>
      <c r="AI80" s="238"/>
      <c r="AJ80" s="236"/>
      <c r="AK80" s="236"/>
      <c r="AL80" s="236"/>
      <c r="AM80" s="236"/>
      <c r="AN80" s="236"/>
      <c r="AO80" s="236"/>
      <c r="AP80" s="236"/>
      <c r="AQ80" s="236"/>
      <c r="AR80" s="236"/>
      <c r="AS80" s="236"/>
    </row>
    <row r="81" spans="1:45" s="195" customFormat="1" ht="16.149999999999999" customHeight="1" x14ac:dyDescent="0.2">
      <c r="A81" s="1583" t="s">
        <v>465</v>
      </c>
      <c r="B81" s="1584"/>
      <c r="C81" s="238"/>
      <c r="D81" s="236"/>
      <c r="E81" s="236"/>
      <c r="F81" s="238"/>
      <c r="G81" s="236"/>
      <c r="H81" s="236"/>
      <c r="I81" s="238"/>
      <c r="J81" s="236"/>
      <c r="K81" s="236"/>
      <c r="L81" s="238"/>
      <c r="M81" s="236"/>
      <c r="N81" s="236"/>
      <c r="O81" s="238"/>
      <c r="P81" s="236"/>
      <c r="Q81" s="236"/>
      <c r="R81" s="236"/>
      <c r="S81" s="236"/>
      <c r="T81" s="236"/>
      <c r="U81" s="236"/>
      <c r="V81" s="236"/>
      <c r="W81" s="236"/>
      <c r="X81" s="236"/>
      <c r="Y81" s="236"/>
      <c r="Z81" s="240"/>
      <c r="AA81" s="241"/>
      <c r="AB81" s="236"/>
      <c r="AC81" s="240"/>
      <c r="AD81" s="97"/>
      <c r="AE81" s="236"/>
      <c r="AF81" s="236"/>
      <c r="AG81" s="238"/>
      <c r="AH81" s="236"/>
      <c r="AI81" s="238"/>
      <c r="AJ81" s="236"/>
      <c r="AK81" s="236"/>
      <c r="AL81" s="236"/>
      <c r="AM81" s="236"/>
      <c r="AN81" s="236"/>
      <c r="AO81" s="236"/>
      <c r="AP81" s="236"/>
      <c r="AQ81" s="236"/>
      <c r="AR81" s="236"/>
      <c r="AS81" s="236"/>
    </row>
    <row r="82" spans="1:45" s="195" customFormat="1" ht="16.149999999999999" customHeight="1" x14ac:dyDescent="0.2">
      <c r="A82" s="1572" t="s">
        <v>280</v>
      </c>
      <c r="B82" s="1573"/>
      <c r="C82" s="239"/>
      <c r="D82" s="237"/>
      <c r="E82" s="237"/>
      <c r="F82" s="239"/>
      <c r="G82" s="237"/>
      <c r="H82" s="237"/>
      <c r="I82" s="239"/>
      <c r="J82" s="237"/>
      <c r="K82" s="237"/>
      <c r="L82" s="239"/>
      <c r="M82" s="237"/>
      <c r="N82" s="237"/>
      <c r="O82" s="239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95"/>
      <c r="AA82" s="53"/>
      <c r="AB82" s="237"/>
      <c r="AC82" s="95"/>
      <c r="AD82" s="95"/>
      <c r="AE82" s="237"/>
      <c r="AF82" s="237"/>
      <c r="AG82" s="239"/>
      <c r="AH82" s="237"/>
      <c r="AI82" s="239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</row>
    <row r="83" spans="1:45" s="195" customFormat="1" ht="16.149999999999999" customHeight="1" x14ac:dyDescent="0.2">
      <c r="A83" s="1095"/>
      <c r="B83" s="1087"/>
      <c r="C83" s="1096"/>
      <c r="D83" s="1097"/>
      <c r="E83" s="1097"/>
      <c r="F83" s="1096"/>
      <c r="G83" s="1097"/>
      <c r="H83" s="1097"/>
      <c r="I83" s="1096"/>
      <c r="J83" s="1097"/>
      <c r="K83" s="1097"/>
      <c r="L83" s="1096"/>
      <c r="M83" s="1097"/>
      <c r="N83" s="1097"/>
      <c r="O83" s="1096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/>
      <c r="Z83" s="1098"/>
      <c r="AA83" s="1099"/>
      <c r="AB83" s="1097"/>
      <c r="AC83" s="1098"/>
      <c r="AD83" s="1098"/>
      <c r="AE83" s="1097"/>
      <c r="AF83" s="1097"/>
      <c r="AG83" s="1096"/>
      <c r="AH83" s="1097"/>
      <c r="AI83" s="1096"/>
      <c r="AJ83" s="1097"/>
      <c r="AK83" s="1097"/>
      <c r="AL83" s="1097"/>
      <c r="AM83" s="1097"/>
      <c r="AN83" s="1097"/>
      <c r="AO83" s="1097"/>
      <c r="AP83" s="1097"/>
      <c r="AQ83" s="1097"/>
      <c r="AR83" s="1097"/>
      <c r="AS83" s="1097"/>
    </row>
    <row r="84" spans="1:45" s="195" customFormat="1" ht="16.149999999999999" customHeight="1" thickBot="1" x14ac:dyDescent="0.25">
      <c r="A84" s="1574" t="s">
        <v>495</v>
      </c>
      <c r="B84" s="1575"/>
      <c r="C84" s="304">
        <v>408</v>
      </c>
      <c r="D84" s="303"/>
      <c r="E84" s="321">
        <v>1920053.2342949526</v>
      </c>
      <c r="F84" s="304">
        <v>385</v>
      </c>
      <c r="G84" s="303"/>
      <c r="H84" s="321">
        <v>240706.0902010799</v>
      </c>
      <c r="I84" s="304">
        <v>161</v>
      </c>
      <c r="J84" s="303"/>
      <c r="K84" s="321">
        <v>27413.970142297116</v>
      </c>
      <c r="L84" s="304">
        <v>21</v>
      </c>
      <c r="M84" s="303"/>
      <c r="N84" s="321">
        <v>89466.553333400807</v>
      </c>
      <c r="O84" s="304">
        <v>5</v>
      </c>
      <c r="P84" s="303"/>
      <c r="Q84" s="321">
        <v>8520.6241269905531</v>
      </c>
      <c r="R84" s="303">
        <v>2286161</v>
      </c>
      <c r="S84" s="303">
        <v>-2286161</v>
      </c>
      <c r="T84" s="303">
        <v>0</v>
      </c>
      <c r="U84" s="303">
        <v>-2286161</v>
      </c>
      <c r="V84" s="303">
        <v>0</v>
      </c>
      <c r="W84" s="303">
        <v>0</v>
      </c>
      <c r="X84" s="303">
        <v>0</v>
      </c>
      <c r="Y84" s="321">
        <v>0</v>
      </c>
      <c r="Z84" s="305">
        <v>0</v>
      </c>
      <c r="AA84" s="303">
        <v>0</v>
      </c>
      <c r="AB84" s="303">
        <v>0</v>
      </c>
      <c r="AC84" s="305">
        <v>0</v>
      </c>
      <c r="AD84" s="305">
        <v>0</v>
      </c>
      <c r="AE84" s="242"/>
      <c r="AF84" s="303">
        <v>0</v>
      </c>
      <c r="AG84" s="304">
        <v>-408</v>
      </c>
      <c r="AH84" s="242">
        <v>0</v>
      </c>
      <c r="AI84" s="304">
        <v>0</v>
      </c>
      <c r="AJ84" s="303">
        <v>0</v>
      </c>
      <c r="AK84" s="303">
        <v>0</v>
      </c>
      <c r="AL84" s="303">
        <v>0</v>
      </c>
      <c r="AM84" s="303">
        <v>0</v>
      </c>
      <c r="AN84" s="303">
        <v>0</v>
      </c>
      <c r="AO84" s="303">
        <v>0</v>
      </c>
      <c r="AP84" s="303">
        <v>0</v>
      </c>
      <c r="AQ84" s="303">
        <v>0</v>
      </c>
      <c r="AR84" s="303">
        <v>0</v>
      </c>
      <c r="AS84" s="303">
        <v>0</v>
      </c>
    </row>
    <row r="85" spans="1:45" ht="16.149999999999999" customHeight="1" thickTop="1" x14ac:dyDescent="0.2"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322"/>
      <c r="Y85" s="189"/>
      <c r="Z85" s="189"/>
      <c r="AA85" s="189"/>
      <c r="AB85" s="189"/>
      <c r="AC85" s="189"/>
      <c r="AD85" s="189"/>
      <c r="AE85" s="189"/>
      <c r="AF85" s="189"/>
    </row>
    <row r="86" spans="1:45" ht="16.149999999999999" customHeight="1" x14ac:dyDescent="0.2">
      <c r="D86" s="189"/>
      <c r="E86" s="189"/>
      <c r="F86" s="189"/>
      <c r="G86" s="189"/>
      <c r="H86" s="888"/>
      <c r="I86" s="888"/>
      <c r="J86" s="888"/>
      <c r="K86" s="888"/>
      <c r="L86" s="888"/>
      <c r="M86" s="888"/>
      <c r="N86" s="888"/>
      <c r="O86" s="888"/>
      <c r="P86" s="888"/>
      <c r="Q86" s="888"/>
      <c r="R86" s="189"/>
      <c r="S86" s="189"/>
      <c r="T86" s="189"/>
      <c r="U86" s="189"/>
      <c r="V86" s="189"/>
      <c r="W86" s="189"/>
      <c r="X86" s="322"/>
      <c r="Y86" s="189"/>
      <c r="Z86" s="189"/>
      <c r="AA86" s="189"/>
      <c r="AB86" s="189"/>
      <c r="AC86" s="189"/>
      <c r="AD86" s="189"/>
      <c r="AE86" s="189"/>
      <c r="AF86" s="189"/>
    </row>
    <row r="87" spans="1:45" ht="16.149999999999999" customHeight="1" x14ac:dyDescent="0.2">
      <c r="H87" s="112"/>
      <c r="I87" s="112"/>
      <c r="J87" s="1596"/>
      <c r="K87" s="889"/>
      <c r="L87" s="889"/>
      <c r="M87" s="1596"/>
      <c r="N87" s="889"/>
      <c r="O87" s="889"/>
      <c r="P87" s="1596"/>
      <c r="Q87" s="889"/>
    </row>
    <row r="88" spans="1:45" x14ac:dyDescent="0.2">
      <c r="A88" s="367"/>
      <c r="H88" s="112"/>
      <c r="I88" s="112"/>
      <c r="J88" s="1596"/>
      <c r="K88" s="889"/>
      <c r="L88" s="889"/>
      <c r="M88" s="1596"/>
      <c r="N88" s="889"/>
      <c r="O88" s="889"/>
      <c r="P88" s="1596"/>
      <c r="Q88" s="889"/>
    </row>
    <row r="89" spans="1:45" x14ac:dyDescent="0.2">
      <c r="H89" s="112"/>
      <c r="I89" s="112"/>
      <c r="J89" s="112"/>
      <c r="K89" s="112"/>
      <c r="L89" s="112"/>
      <c r="M89" s="112"/>
      <c r="N89" s="112"/>
      <c r="O89" s="112"/>
      <c r="P89" s="112"/>
      <c r="Q89" s="112"/>
    </row>
  </sheetData>
  <mergeCells count="45"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AS2:AS3"/>
    <mergeCell ref="AP2:AP3"/>
    <mergeCell ref="AQ2:AQ3"/>
    <mergeCell ref="AR2:AR3"/>
    <mergeCell ref="AL1:AS1"/>
    <mergeCell ref="A79:B79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A1:B3"/>
    <mergeCell ref="L1:U1"/>
    <mergeCell ref="A76:B76"/>
    <mergeCell ref="P87:P88"/>
    <mergeCell ref="A80:B80"/>
    <mergeCell ref="A81:B81"/>
    <mergeCell ref="A82:B82"/>
    <mergeCell ref="A84:B84"/>
    <mergeCell ref="J87:J88"/>
    <mergeCell ref="M87:M88"/>
    <mergeCell ref="A77:B77"/>
    <mergeCell ref="A78:B78"/>
    <mergeCell ref="C2:C3"/>
    <mergeCell ref="D2:E2"/>
    <mergeCell ref="F2:H2"/>
  </mergeCells>
  <printOptions horizontalCentered="1"/>
  <pageMargins left="0.3" right="0.3" top="0.8" bottom="0.4" header="0.3" footer="0.3"/>
  <pageSetup paperSize="5" scale="66" firstPageNumber="50" fitToWidth="0" orientation="portrait" r:id="rId1"/>
  <headerFooter alignWithMargins="0">
    <oddHeader>&amp;L&amp;"Arial,Bold"&amp;20&amp;K000000FY2018-19 Budget Letter
July 2018</oddHeader>
    <oddFooter>&amp;R&amp;P</oddFooter>
  </headerFooter>
  <colBreaks count="4" manualBreakCount="4">
    <brk id="11" max="1048575" man="1"/>
    <brk id="21" max="1048575" man="1"/>
    <brk id="30" max="81" man="1"/>
    <brk id="37" max="8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Q79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8.85546875" defaultRowHeight="12.75" x14ac:dyDescent="0.2"/>
  <cols>
    <col min="1" max="1" width="3.42578125" style="110" bestFit="1" customWidth="1"/>
    <col min="2" max="2" width="18.28515625" style="110" customWidth="1"/>
    <col min="3" max="3" width="15.85546875" style="110" customWidth="1"/>
    <col min="4" max="41" width="13.7109375" style="110" customWidth="1"/>
    <col min="42" max="42" width="15.5703125" style="110" customWidth="1"/>
    <col min="43" max="43" width="17.7109375" style="110" customWidth="1"/>
    <col min="44" max="16384" width="8.85546875" style="110"/>
  </cols>
  <sheetData>
    <row r="1" spans="1:43" ht="19.5" customHeight="1" x14ac:dyDescent="0.2">
      <c r="A1" s="1631" t="s">
        <v>98</v>
      </c>
      <c r="B1" s="1631"/>
      <c r="C1" s="1620" t="s">
        <v>1459</v>
      </c>
      <c r="D1" s="1628" t="s">
        <v>581</v>
      </c>
      <c r="E1" s="1629"/>
      <c r="F1" s="1629"/>
      <c r="G1" s="1629"/>
      <c r="H1" s="1629"/>
      <c r="I1" s="1630"/>
      <c r="J1" s="1628" t="s">
        <v>581</v>
      </c>
      <c r="K1" s="1629"/>
      <c r="L1" s="1629"/>
      <c r="M1" s="1629"/>
      <c r="N1" s="1629"/>
      <c r="O1" s="1629"/>
      <c r="P1" s="1630"/>
      <c r="Q1" s="1628" t="s">
        <v>581</v>
      </c>
      <c r="R1" s="1629" t="s">
        <v>581</v>
      </c>
      <c r="S1" s="1629"/>
      <c r="T1" s="1629"/>
      <c r="U1" s="1629"/>
      <c r="V1" s="1629"/>
      <c r="W1" s="1630"/>
      <c r="X1" s="1628" t="s">
        <v>581</v>
      </c>
      <c r="Y1" s="1629"/>
      <c r="Z1" s="1629"/>
      <c r="AA1" s="1629" t="s">
        <v>581</v>
      </c>
      <c r="AB1" s="1629"/>
      <c r="AC1" s="1629"/>
      <c r="AD1" s="1630"/>
      <c r="AE1" s="1628" t="s">
        <v>581</v>
      </c>
      <c r="AF1" s="1629"/>
      <c r="AG1" s="1629"/>
      <c r="AH1" s="1629"/>
      <c r="AI1" s="1629" t="s">
        <v>581</v>
      </c>
      <c r="AJ1" s="1629"/>
      <c r="AK1" s="1630"/>
      <c r="AL1" s="1628" t="s">
        <v>581</v>
      </c>
      <c r="AM1" s="1629"/>
      <c r="AN1" s="1629"/>
      <c r="AO1" s="1629"/>
      <c r="AP1" s="1630"/>
      <c r="AQ1" s="1627" t="s">
        <v>552</v>
      </c>
    </row>
    <row r="2" spans="1:43" ht="96.75" customHeight="1" x14ac:dyDescent="0.2">
      <c r="A2" s="1631"/>
      <c r="B2" s="1631"/>
      <c r="C2" s="1620"/>
      <c r="D2" s="981" t="s">
        <v>577</v>
      </c>
      <c r="E2" s="982" t="s">
        <v>555</v>
      </c>
      <c r="F2" s="982" t="s">
        <v>556</v>
      </c>
      <c r="G2" s="982" t="s">
        <v>557</v>
      </c>
      <c r="H2" s="982" t="s">
        <v>1479</v>
      </c>
      <c r="I2" s="982" t="s">
        <v>558</v>
      </c>
      <c r="J2" s="982" t="s">
        <v>559</v>
      </c>
      <c r="K2" s="982" t="s">
        <v>560</v>
      </c>
      <c r="L2" s="982" t="s">
        <v>561</v>
      </c>
      <c r="M2" s="982" t="s">
        <v>562</v>
      </c>
      <c r="N2" s="982" t="s">
        <v>563</v>
      </c>
      <c r="O2" s="982" t="s">
        <v>1224</v>
      </c>
      <c r="P2" s="982" t="s">
        <v>1522</v>
      </c>
      <c r="Q2" s="982" t="s">
        <v>564</v>
      </c>
      <c r="R2" s="982" t="s">
        <v>565</v>
      </c>
      <c r="S2" s="982" t="s">
        <v>566</v>
      </c>
      <c r="T2" s="982" t="s">
        <v>567</v>
      </c>
      <c r="U2" s="982" t="s">
        <v>568</v>
      </c>
      <c r="V2" s="982" t="s">
        <v>569</v>
      </c>
      <c r="W2" s="982" t="s">
        <v>570</v>
      </c>
      <c r="X2" s="982" t="s">
        <v>571</v>
      </c>
      <c r="Y2" s="982" t="s">
        <v>572</v>
      </c>
      <c r="Z2" s="982" t="s">
        <v>573</v>
      </c>
      <c r="AA2" s="981" t="s">
        <v>575</v>
      </c>
      <c r="AB2" s="981" t="s">
        <v>576</v>
      </c>
      <c r="AC2" s="981" t="s">
        <v>659</v>
      </c>
      <c r="AD2" s="981" t="s">
        <v>622</v>
      </c>
      <c r="AE2" s="981" t="s">
        <v>621</v>
      </c>
      <c r="AF2" s="981" t="s">
        <v>620</v>
      </c>
      <c r="AG2" s="981" t="s">
        <v>709</v>
      </c>
      <c r="AH2" s="981" t="s">
        <v>1180</v>
      </c>
      <c r="AI2" s="981" t="s">
        <v>1181</v>
      </c>
      <c r="AJ2" s="981" t="s">
        <v>1396</v>
      </c>
      <c r="AK2" s="981" t="s">
        <v>1179</v>
      </c>
      <c r="AL2" s="981" t="s">
        <v>1256</v>
      </c>
      <c r="AM2" s="981" t="s">
        <v>1255</v>
      </c>
      <c r="AN2" s="982" t="s">
        <v>574</v>
      </c>
      <c r="AO2" s="982" t="s">
        <v>727</v>
      </c>
      <c r="AP2" s="981" t="s">
        <v>578</v>
      </c>
      <c r="AQ2" s="1627"/>
    </row>
    <row r="3" spans="1:43" hidden="1" x14ac:dyDescent="0.2">
      <c r="A3" s="899"/>
      <c r="B3" s="899"/>
      <c r="C3" s="900"/>
      <c r="D3" s="911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911"/>
      <c r="AB3" s="911"/>
      <c r="AC3" s="911"/>
      <c r="AD3" s="911"/>
      <c r="AE3" s="911"/>
      <c r="AF3" s="911"/>
      <c r="AG3" s="911"/>
      <c r="AH3" s="911"/>
      <c r="AI3" s="911"/>
      <c r="AJ3" s="911"/>
      <c r="AK3" s="911"/>
      <c r="AL3" s="981"/>
      <c r="AM3" s="981"/>
      <c r="AN3" s="510"/>
      <c r="AO3" s="510"/>
      <c r="AP3" s="911"/>
      <c r="AQ3" s="901"/>
    </row>
    <row r="4" spans="1:43" s="190" customFormat="1" x14ac:dyDescent="0.2">
      <c r="A4" s="62"/>
      <c r="B4" s="63"/>
      <c r="C4" s="64">
        <v>1</v>
      </c>
      <c r="D4" s="64">
        <f t="shared" ref="D4:AQ4" si="0">C4+1</f>
        <v>2</v>
      </c>
      <c r="E4" s="64">
        <f t="shared" si="0"/>
        <v>3</v>
      </c>
      <c r="F4" s="64">
        <f t="shared" si="0"/>
        <v>4</v>
      </c>
      <c r="G4" s="64">
        <f t="shared" si="0"/>
        <v>5</v>
      </c>
      <c r="H4" s="64">
        <f t="shared" si="0"/>
        <v>6</v>
      </c>
      <c r="I4" s="64">
        <f t="shared" si="0"/>
        <v>7</v>
      </c>
      <c r="J4" s="64">
        <f t="shared" si="0"/>
        <v>8</v>
      </c>
      <c r="K4" s="64">
        <f t="shared" si="0"/>
        <v>9</v>
      </c>
      <c r="L4" s="64">
        <f t="shared" si="0"/>
        <v>10</v>
      </c>
      <c r="M4" s="64">
        <f t="shared" si="0"/>
        <v>11</v>
      </c>
      <c r="N4" s="64">
        <f t="shared" si="0"/>
        <v>12</v>
      </c>
      <c r="O4" s="64">
        <f t="shared" si="0"/>
        <v>13</v>
      </c>
      <c r="P4" s="64">
        <f t="shared" si="0"/>
        <v>14</v>
      </c>
      <c r="Q4" s="64">
        <f t="shared" si="0"/>
        <v>15</v>
      </c>
      <c r="R4" s="64">
        <f t="shared" si="0"/>
        <v>16</v>
      </c>
      <c r="S4" s="64">
        <f t="shared" si="0"/>
        <v>17</v>
      </c>
      <c r="T4" s="64">
        <f t="shared" si="0"/>
        <v>18</v>
      </c>
      <c r="U4" s="64">
        <f t="shared" si="0"/>
        <v>19</v>
      </c>
      <c r="V4" s="64">
        <f t="shared" si="0"/>
        <v>20</v>
      </c>
      <c r="W4" s="64">
        <f t="shared" si="0"/>
        <v>21</v>
      </c>
      <c r="X4" s="64">
        <f t="shared" si="0"/>
        <v>22</v>
      </c>
      <c r="Y4" s="64">
        <f t="shared" si="0"/>
        <v>23</v>
      </c>
      <c r="Z4" s="64">
        <f t="shared" si="0"/>
        <v>24</v>
      </c>
      <c r="AA4" s="64">
        <f t="shared" si="0"/>
        <v>25</v>
      </c>
      <c r="AB4" s="64">
        <f t="shared" si="0"/>
        <v>26</v>
      </c>
      <c r="AC4" s="64">
        <f t="shared" si="0"/>
        <v>27</v>
      </c>
      <c r="AD4" s="64">
        <f t="shared" si="0"/>
        <v>28</v>
      </c>
      <c r="AE4" s="64">
        <f t="shared" si="0"/>
        <v>29</v>
      </c>
      <c r="AF4" s="64">
        <f t="shared" si="0"/>
        <v>30</v>
      </c>
      <c r="AG4" s="64">
        <f t="shared" si="0"/>
        <v>31</v>
      </c>
      <c r="AH4" s="64">
        <f t="shared" si="0"/>
        <v>32</v>
      </c>
      <c r="AI4" s="64">
        <f t="shared" si="0"/>
        <v>33</v>
      </c>
      <c r="AJ4" s="64">
        <f t="shared" si="0"/>
        <v>34</v>
      </c>
      <c r="AK4" s="64">
        <f t="shared" si="0"/>
        <v>35</v>
      </c>
      <c r="AL4" s="64">
        <f t="shared" si="0"/>
        <v>36</v>
      </c>
      <c r="AM4" s="64">
        <f t="shared" si="0"/>
        <v>37</v>
      </c>
      <c r="AN4" s="64">
        <f t="shared" si="0"/>
        <v>38</v>
      </c>
      <c r="AO4" s="64">
        <f t="shared" si="0"/>
        <v>39</v>
      </c>
      <c r="AP4" s="64">
        <f t="shared" si="0"/>
        <v>40</v>
      </c>
      <c r="AQ4" s="64">
        <f t="shared" si="0"/>
        <v>41</v>
      </c>
    </row>
    <row r="5" spans="1:43" s="986" customFormat="1" ht="11.25" hidden="1" x14ac:dyDescent="0.2">
      <c r="A5" s="983"/>
      <c r="B5" s="983"/>
      <c r="C5" s="988" t="s">
        <v>805</v>
      </c>
      <c r="D5" s="984" t="s">
        <v>805</v>
      </c>
      <c r="E5" s="984" t="s">
        <v>805</v>
      </c>
      <c r="F5" s="984" t="s">
        <v>805</v>
      </c>
      <c r="G5" s="984" t="s">
        <v>805</v>
      </c>
      <c r="H5" s="984" t="s">
        <v>805</v>
      </c>
      <c r="I5" s="984" t="s">
        <v>805</v>
      </c>
      <c r="J5" s="984" t="s">
        <v>805</v>
      </c>
      <c r="K5" s="984" t="s">
        <v>805</v>
      </c>
      <c r="L5" s="984" t="s">
        <v>805</v>
      </c>
      <c r="M5" s="984" t="s">
        <v>805</v>
      </c>
      <c r="N5" s="984" t="s">
        <v>805</v>
      </c>
      <c r="O5" s="984" t="s">
        <v>805</v>
      </c>
      <c r="P5" s="984" t="s">
        <v>805</v>
      </c>
      <c r="Q5" s="984" t="s">
        <v>805</v>
      </c>
      <c r="R5" s="984" t="s">
        <v>805</v>
      </c>
      <c r="S5" s="984" t="s">
        <v>805</v>
      </c>
      <c r="T5" s="984" t="s">
        <v>805</v>
      </c>
      <c r="U5" s="984" t="s">
        <v>805</v>
      </c>
      <c r="V5" s="984" t="s">
        <v>805</v>
      </c>
      <c r="W5" s="984" t="s">
        <v>805</v>
      </c>
      <c r="X5" s="984" t="s">
        <v>805</v>
      </c>
      <c r="Y5" s="984" t="s">
        <v>805</v>
      </c>
      <c r="Z5" s="984" t="s">
        <v>805</v>
      </c>
      <c r="AA5" s="984" t="s">
        <v>805</v>
      </c>
      <c r="AB5" s="984" t="s">
        <v>805</v>
      </c>
      <c r="AC5" s="984" t="s">
        <v>805</v>
      </c>
      <c r="AD5" s="984" t="s">
        <v>805</v>
      </c>
      <c r="AE5" s="984" t="s">
        <v>805</v>
      </c>
      <c r="AF5" s="984" t="s">
        <v>805</v>
      </c>
      <c r="AG5" s="984" t="s">
        <v>805</v>
      </c>
      <c r="AH5" s="984" t="s">
        <v>805</v>
      </c>
      <c r="AI5" s="984" t="s">
        <v>805</v>
      </c>
      <c r="AJ5" s="984" t="s">
        <v>805</v>
      </c>
      <c r="AK5" s="984" t="s">
        <v>805</v>
      </c>
      <c r="AL5" s="984" t="s">
        <v>805</v>
      </c>
      <c r="AM5" s="984" t="s">
        <v>805</v>
      </c>
      <c r="AN5" s="984" t="s">
        <v>805</v>
      </c>
      <c r="AO5" s="984" t="s">
        <v>805</v>
      </c>
      <c r="AP5" s="988" t="s">
        <v>806</v>
      </c>
      <c r="AQ5" s="984" t="s">
        <v>806</v>
      </c>
    </row>
    <row r="6" spans="1:43" s="986" customFormat="1" ht="22.5" x14ac:dyDescent="0.2">
      <c r="A6" s="983"/>
      <c r="B6" s="983"/>
      <c r="C6" s="988" t="s">
        <v>1182</v>
      </c>
      <c r="D6" s="984" t="s">
        <v>963</v>
      </c>
      <c r="E6" s="984" t="s">
        <v>964</v>
      </c>
      <c r="F6" s="984" t="s">
        <v>967</v>
      </c>
      <c r="G6" s="984" t="s">
        <v>968</v>
      </c>
      <c r="H6" s="984" t="s">
        <v>969</v>
      </c>
      <c r="I6" s="984" t="s">
        <v>970</v>
      </c>
      <c r="J6" s="984" t="s">
        <v>971</v>
      </c>
      <c r="K6" s="984" t="s">
        <v>972</v>
      </c>
      <c r="L6" s="984" t="s">
        <v>973</v>
      </c>
      <c r="M6" s="984" t="s">
        <v>974</v>
      </c>
      <c r="N6" s="984" t="s">
        <v>975</v>
      </c>
      <c r="O6" s="984" t="s">
        <v>976</v>
      </c>
      <c r="P6" s="984" t="s">
        <v>977</v>
      </c>
      <c r="Q6" s="984" t="s">
        <v>978</v>
      </c>
      <c r="R6" s="984" t="s">
        <v>979</v>
      </c>
      <c r="S6" s="984" t="s">
        <v>980</v>
      </c>
      <c r="T6" s="984" t="s">
        <v>981</v>
      </c>
      <c r="U6" s="984" t="s">
        <v>982</v>
      </c>
      <c r="V6" s="984" t="s">
        <v>983</v>
      </c>
      <c r="W6" s="984" t="s">
        <v>984</v>
      </c>
      <c r="X6" s="984" t="s">
        <v>985</v>
      </c>
      <c r="Y6" s="984" t="s">
        <v>986</v>
      </c>
      <c r="Z6" s="984" t="s">
        <v>987</v>
      </c>
      <c r="AA6" s="984" t="s">
        <v>988</v>
      </c>
      <c r="AB6" s="984" t="s">
        <v>989</v>
      </c>
      <c r="AC6" s="984" t="s">
        <v>990</v>
      </c>
      <c r="AD6" s="984" t="s">
        <v>991</v>
      </c>
      <c r="AE6" s="984" t="s">
        <v>992</v>
      </c>
      <c r="AF6" s="984" t="s">
        <v>993</v>
      </c>
      <c r="AG6" s="984" t="s">
        <v>994</v>
      </c>
      <c r="AH6" s="984" t="s">
        <v>995</v>
      </c>
      <c r="AI6" s="984" t="s">
        <v>996</v>
      </c>
      <c r="AJ6" s="984" t="s">
        <v>997</v>
      </c>
      <c r="AK6" s="984" t="s">
        <v>998</v>
      </c>
      <c r="AL6" s="984" t="s">
        <v>1272</v>
      </c>
      <c r="AM6" s="984" t="s">
        <v>1273</v>
      </c>
      <c r="AN6" s="984" t="s">
        <v>965</v>
      </c>
      <c r="AO6" s="984" t="s">
        <v>966</v>
      </c>
      <c r="AP6" s="988" t="s">
        <v>1185</v>
      </c>
      <c r="AQ6" s="984" t="s">
        <v>1186</v>
      </c>
    </row>
    <row r="7" spans="1:43" ht="15.6" customHeight="1" x14ac:dyDescent="0.2">
      <c r="A7" s="615">
        <v>1</v>
      </c>
      <c r="B7" s="616" t="s">
        <v>7</v>
      </c>
      <c r="C7" s="617">
        <f>'2_State Distrib and Adjs'!BG7</f>
        <v>53512869</v>
      </c>
      <c r="D7" s="617">
        <f>-'5A3_OJJ'!P7</f>
        <v>-4857</v>
      </c>
      <c r="E7" s="617"/>
      <c r="F7" s="617">
        <f>-('5C1A_Madison'!AL7+'5C1A_Madison'!AO7)</f>
        <v>0</v>
      </c>
      <c r="G7" s="617">
        <f>-('5C1B_DArbonne'!AL7+'5C1B_DArbonne'!AO7)</f>
        <v>0</v>
      </c>
      <c r="H7" s="617">
        <f>-('5C1C_Intl High'!AL7+'5C1C_Intl High'!AO7)</f>
        <v>0</v>
      </c>
      <c r="I7" s="617">
        <f>-('5C1D_NOMMA'!AL7+'5C1D_NOMMA'!AO7)</f>
        <v>0</v>
      </c>
      <c r="J7" s="617">
        <f>-('5C1E_LFNO'!AL7+'5C1E_LFNO'!AO7)</f>
        <v>0</v>
      </c>
      <c r="K7" s="617">
        <f>-('5C1F_L.C. Charter'!AL7+'5C1F_L.C. Charter'!AO7)</f>
        <v>0</v>
      </c>
      <c r="L7" s="617">
        <f>-('5C1G_JS Clark'!AL7+'5C1G_JS Clark'!AO7)</f>
        <v>-2561</v>
      </c>
      <c r="M7" s="617">
        <f>-('5C1H_Southwest'!AL7+'5C1H_Southwest'!AO7)</f>
        <v>0</v>
      </c>
      <c r="N7" s="617">
        <f>-('5C1I_LA Key'!AL7+'5C1I_LA Key'!AO7)</f>
        <v>0</v>
      </c>
      <c r="O7" s="617">
        <f>-('5C1J_Jeff Chamber'!AL7+'5C1J_Jeff Chamber'!AO7)</f>
        <v>0</v>
      </c>
      <c r="P7" s="617">
        <f>-('5C1M_GEO Mid'!AL7+'5C1M_GEO Mid'!AO7)</f>
        <v>0</v>
      </c>
      <c r="Q7" s="617">
        <f>-('5C1N_Delta'!AL7+'5C1N_Delta'!AO7)</f>
        <v>0</v>
      </c>
      <c r="R7" s="617">
        <f>-('5C1O_Impact'!AL7+'5C1O_Impact'!AO7)</f>
        <v>0</v>
      </c>
      <c r="S7" s="617">
        <f>-('5C1P_Vision'!AL7+'5C1P_Vision'!AO7)</f>
        <v>0</v>
      </c>
      <c r="T7" s="617">
        <f>-('5C1Q_Advantage'!AL7+'5C1Q_Advantage'!AO7)</f>
        <v>0</v>
      </c>
      <c r="U7" s="617">
        <f>-('5C1R_Iberville'!AL7+'5C1R_Iberville'!AO7)</f>
        <v>0</v>
      </c>
      <c r="V7" s="617">
        <f>-('5C1S_LC Col Prep'!AL7+'5C1S_LC Col Prep'!AO7)</f>
        <v>0</v>
      </c>
      <c r="W7" s="617">
        <f>-('5C1T_Northeast'!AL7+'5C1T_Northeast'!AO7)</f>
        <v>0</v>
      </c>
      <c r="X7" s="617">
        <f>-('5C1U_Acadiana Ren'!AL7+'5C1U_Acadiana Ren'!AO7)</f>
        <v>-1537</v>
      </c>
      <c r="Y7" s="617">
        <f>-('5C1V_Laf Ren'!AL7+'5C1V_Laf Ren'!AO7)</f>
        <v>-77939</v>
      </c>
      <c r="Z7" s="617">
        <f>-('5C1W_Willow'!AL7+'5C1W_Willow'!AO7)</f>
        <v>-15366</v>
      </c>
      <c r="AA7" s="617">
        <f>-('5C1X_Tangi'!AL7+'5C1X_Tangi'!AO7)</f>
        <v>0</v>
      </c>
      <c r="AB7" s="617">
        <f>-('5C1Y_GEO'!AL7+'5C1Y_GEO'!AO7)</f>
        <v>0</v>
      </c>
      <c r="AC7" s="618">
        <f>-('5C1Z_Lincoln Prep'!AL7+'5C1Z_Lincoln Prep'!AO7)</f>
        <v>0</v>
      </c>
      <c r="AD7" s="618">
        <f>-('5C1AA_Laurel'!$AL7+'5C1AA_Laurel'!$AO7)</f>
        <v>0</v>
      </c>
      <c r="AE7" s="618">
        <f>-('5C1AB_Apex'!$AL7+'5C1AB_Apex'!$AO7)</f>
        <v>0</v>
      </c>
      <c r="AF7" s="618">
        <f>-('5C1AC_Smothers'!$AL7+'5C1AC_Smothers'!$AO7)</f>
        <v>0</v>
      </c>
      <c r="AG7" s="618">
        <f>-('5C1AD_Greater'!$AL7+'5C1AD_Greater'!$AO7)</f>
        <v>0</v>
      </c>
      <c r="AH7" s="618">
        <f>-('5C1AE_Noble Minds'!$AL7+'5C1AE_Noble Minds'!$AO7)</f>
        <v>0</v>
      </c>
      <c r="AI7" s="618">
        <f>-('5C1AF_JCFA-Laf'!$AL7+'5C1AF_JCFA-Laf'!$AO7)</f>
        <v>-6402</v>
      </c>
      <c r="AJ7" s="618">
        <f>-('5C1AG_Collegiate'!$AL7+'5C1AG_Collegiate'!$AO7)</f>
        <v>0</v>
      </c>
      <c r="AK7" s="618">
        <f>-('5C1AH_BRUP'!$AL7+'5C1AH_BRUP'!$AO7)</f>
        <v>0</v>
      </c>
      <c r="AL7" s="1067">
        <f>-('5C1AI_Harmony'!$AL7+'5C1AI_Harmony'!$AO7)</f>
        <v>0</v>
      </c>
      <c r="AM7" s="1067">
        <f>-('5C1AJ_Athlos'!$AL7+'5C1AJ_Athlos'!$AO7)</f>
        <v>0</v>
      </c>
      <c r="AN7" s="617">
        <f>-('5C2_LAVCA'!AM7+'5C2_LAVCA'!AP7)</f>
        <v>-86758</v>
      </c>
      <c r="AO7" s="617">
        <f>-('5C3_UnvView'!AM7+'5C3_UnvView'!AP7)</f>
        <v>-76061</v>
      </c>
      <c r="AP7" s="619">
        <f t="shared" ref="AP7:AP38" si="1">SUM(D7:AO7)</f>
        <v>-271481</v>
      </c>
      <c r="AQ7" s="620">
        <f t="shared" ref="AQ7:AQ38" si="2">SUM(C7:AO7)</f>
        <v>53241388</v>
      </c>
    </row>
    <row r="8" spans="1:43" ht="15.6" customHeight="1" x14ac:dyDescent="0.2">
      <c r="A8" s="621">
        <v>2</v>
      </c>
      <c r="B8" s="622" t="s">
        <v>8</v>
      </c>
      <c r="C8" s="623">
        <f>'2_State Distrib and Adjs'!BG8</f>
        <v>29790203</v>
      </c>
      <c r="D8" s="623">
        <f>-'5A3_OJJ'!P8</f>
        <v>0</v>
      </c>
      <c r="E8" s="623"/>
      <c r="F8" s="623">
        <f>-('5C1A_Madison'!AL8+'5C1A_Madison'!AO8)</f>
        <v>0</v>
      </c>
      <c r="G8" s="623">
        <f>-('5C1B_DArbonne'!AL8+'5C1B_DArbonne'!AO8)</f>
        <v>0</v>
      </c>
      <c r="H8" s="623">
        <f>-('5C1C_Intl High'!AL8+'5C1C_Intl High'!AO8)</f>
        <v>0</v>
      </c>
      <c r="I8" s="623">
        <f>-('5C1D_NOMMA'!AL8+'5C1D_NOMMA'!AO8)</f>
        <v>0</v>
      </c>
      <c r="J8" s="623">
        <f>-('5C1E_LFNO'!AL8+'5C1E_LFNO'!AO8)</f>
        <v>0</v>
      </c>
      <c r="K8" s="623">
        <f>-('5C1F_L.C. Charter'!AL8+'5C1F_L.C. Charter'!AO8)</f>
        <v>0</v>
      </c>
      <c r="L8" s="623">
        <f>-('5C1G_JS Clark'!AL8+'5C1G_JS Clark'!AO8)</f>
        <v>0</v>
      </c>
      <c r="M8" s="623">
        <f>-('5C1H_Southwest'!AL8+'5C1H_Southwest'!AO8)</f>
        <v>0</v>
      </c>
      <c r="N8" s="623">
        <f>-('5C1I_LA Key'!AL8+'5C1I_LA Key'!AO8)</f>
        <v>0</v>
      </c>
      <c r="O8" s="623">
        <f>-('5C1J_Jeff Chamber'!AL8+'5C1J_Jeff Chamber'!AO8)</f>
        <v>0</v>
      </c>
      <c r="P8" s="623">
        <f>-('5C1M_GEO Mid'!AL8+'5C1M_GEO Mid'!AO8)</f>
        <v>0</v>
      </c>
      <c r="Q8" s="623">
        <f>-('5C1N_Delta'!AL8+'5C1N_Delta'!AO8)</f>
        <v>0</v>
      </c>
      <c r="R8" s="623">
        <f>-('5C1O_Impact'!AL8+'5C1O_Impact'!AO8)</f>
        <v>0</v>
      </c>
      <c r="S8" s="623">
        <f>-('5C1P_Vision'!AL8+'5C1P_Vision'!AO8)</f>
        <v>0</v>
      </c>
      <c r="T8" s="623">
        <f>-('5C1Q_Advantage'!AL8+'5C1Q_Advantage'!AO8)</f>
        <v>0</v>
      </c>
      <c r="U8" s="623">
        <f>-('5C1R_Iberville'!AL8+'5C1R_Iberville'!AO8)</f>
        <v>0</v>
      </c>
      <c r="V8" s="623">
        <f>-('5C1S_LC Col Prep'!AL8+'5C1S_LC Col Prep'!AO8)</f>
        <v>0</v>
      </c>
      <c r="W8" s="623">
        <f>-('5C1T_Northeast'!AL8+'5C1T_Northeast'!AO8)</f>
        <v>0</v>
      </c>
      <c r="X8" s="623">
        <f>-('5C1U_Acadiana Ren'!AL8+'5C1U_Acadiana Ren'!AO8)</f>
        <v>0</v>
      </c>
      <c r="Y8" s="623">
        <f>-('5C1V_Laf Ren'!AL8+'5C1V_Laf Ren'!AO8)</f>
        <v>0</v>
      </c>
      <c r="Z8" s="623">
        <f>-('5C1W_Willow'!AL8+'5C1W_Willow'!AO8)</f>
        <v>0</v>
      </c>
      <c r="AA8" s="623">
        <f>-('5C1X_Tangi'!AL8+'5C1X_Tangi'!AO8)</f>
        <v>0</v>
      </c>
      <c r="AB8" s="623">
        <f>-('5C1Y_GEO'!AL8+'5C1Y_GEO'!AO8)</f>
        <v>0</v>
      </c>
      <c r="AC8" s="623">
        <f>-('5C1Z_Lincoln Prep'!AL8+'5C1Z_Lincoln Prep'!AO8)</f>
        <v>0</v>
      </c>
      <c r="AD8" s="623">
        <f>-('5C1AA_Laurel'!$AL8+'5C1AA_Laurel'!$AO8)</f>
        <v>0</v>
      </c>
      <c r="AE8" s="623">
        <f>-('5C1AB_Apex'!$AL8+'5C1AB_Apex'!$AO8)</f>
        <v>0</v>
      </c>
      <c r="AF8" s="623">
        <f>-('5C1AC_Smothers'!$AL8+'5C1AC_Smothers'!$AO8)</f>
        <v>0</v>
      </c>
      <c r="AG8" s="623">
        <f>-('5C1AD_Greater'!$AL8+'5C1AD_Greater'!$AO8)</f>
        <v>0</v>
      </c>
      <c r="AH8" s="623">
        <f>-('5C1AE_Noble Minds'!$AL8+'5C1AE_Noble Minds'!$AO8)</f>
        <v>0</v>
      </c>
      <c r="AI8" s="623">
        <f>-('5C1AF_JCFA-Laf'!$AL8+'5C1AF_JCFA-Laf'!$AO8)</f>
        <v>0</v>
      </c>
      <c r="AJ8" s="623">
        <f>-('5C1AG_Collegiate'!$AL8+'5C1AG_Collegiate'!$AO8)</f>
        <v>0</v>
      </c>
      <c r="AK8" s="623">
        <f>-('5C1AH_BRUP'!$AL8+'5C1AH_BRUP'!$AO8)</f>
        <v>0</v>
      </c>
      <c r="AL8" s="623">
        <f>-('5C1AI_Harmony'!$AL8+'5C1AI_Harmony'!$AO8)</f>
        <v>0</v>
      </c>
      <c r="AM8" s="623">
        <f>-('5C1AJ_Athlos'!$AL8+'5C1AJ_Athlos'!$AO8)</f>
        <v>0</v>
      </c>
      <c r="AN8" s="623">
        <f>-('5C2_LAVCA'!AM8+'5C2_LAVCA'!AP8)</f>
        <v>-23141</v>
      </c>
      <c r="AO8" s="623">
        <f>-('5C3_UnvView'!AM8+'5C3_UnvView'!AP8)</f>
        <v>-20420</v>
      </c>
      <c r="AP8" s="624">
        <f t="shared" si="1"/>
        <v>-43561</v>
      </c>
      <c r="AQ8" s="625">
        <f t="shared" si="2"/>
        <v>29746642</v>
      </c>
    </row>
    <row r="9" spans="1:43" ht="15.6" customHeight="1" x14ac:dyDescent="0.2">
      <c r="A9" s="621">
        <v>3</v>
      </c>
      <c r="B9" s="622" t="s">
        <v>9</v>
      </c>
      <c r="C9" s="623">
        <f>'2_State Distrib and Adjs'!BG9</f>
        <v>100334848</v>
      </c>
      <c r="D9" s="623">
        <f>-'5A3_OJJ'!P9</f>
        <v>-7854</v>
      </c>
      <c r="E9" s="623"/>
      <c r="F9" s="623">
        <f>-('5C1A_Madison'!AL9+'5C1A_Madison'!AO9)</f>
        <v>-18525</v>
      </c>
      <c r="G9" s="623">
        <f>-('5C1B_DArbonne'!AL9+'5C1B_DArbonne'!AO9)</f>
        <v>0</v>
      </c>
      <c r="H9" s="623">
        <f>-('5C1C_Intl High'!AL9+'5C1C_Intl High'!AO9)</f>
        <v>0</v>
      </c>
      <c r="I9" s="623">
        <f>-('5C1D_NOMMA'!AL9+'5C1D_NOMMA'!AO9)</f>
        <v>0</v>
      </c>
      <c r="J9" s="623">
        <f>-('5C1E_LFNO'!AL9+'5C1E_LFNO'!AO9)</f>
        <v>0</v>
      </c>
      <c r="K9" s="623">
        <f>-('5C1F_L.C. Charter'!AL9+'5C1F_L.C. Charter'!AO9)</f>
        <v>0</v>
      </c>
      <c r="L9" s="623">
        <f>-('5C1G_JS Clark'!AL9+'5C1G_JS Clark'!AO9)</f>
        <v>0</v>
      </c>
      <c r="M9" s="623">
        <f>-('5C1H_Southwest'!AL9+'5C1H_Southwest'!AO9)</f>
        <v>0</v>
      </c>
      <c r="N9" s="623">
        <f>-('5C1I_LA Key'!AL9+'5C1I_LA Key'!AO9)</f>
        <v>-71013</v>
      </c>
      <c r="O9" s="623">
        <f>-('5C1J_Jeff Chamber'!AL9+'5C1J_Jeff Chamber'!AO9)</f>
        <v>0</v>
      </c>
      <c r="P9" s="623">
        <f>-('5C1M_GEO Mid'!AL9+'5C1M_GEO Mid'!AO9)</f>
        <v>-21613</v>
      </c>
      <c r="Q9" s="623">
        <f>-('5C1N_Delta'!AL9+'5C1N_Delta'!AO9)</f>
        <v>0</v>
      </c>
      <c r="R9" s="623">
        <f>-('5C1O_Impact'!AL9+'5C1O_Impact'!AO9)</f>
        <v>0</v>
      </c>
      <c r="S9" s="623">
        <f>-('5C1P_Vision'!AL9+'5C1P_Vision'!AO9)</f>
        <v>0</v>
      </c>
      <c r="T9" s="623">
        <f>-('5C1Q_Advantage'!AL9+'5C1Q_Advantage'!AO9)</f>
        <v>0</v>
      </c>
      <c r="U9" s="623">
        <f>-('5C1R_Iberville'!AL9+'5C1R_Iberville'!AO9)</f>
        <v>-89538</v>
      </c>
      <c r="V9" s="623">
        <f>-('5C1S_LC Col Prep'!AL9+'5C1S_LC Col Prep'!AO9)</f>
        <v>0</v>
      </c>
      <c r="W9" s="623">
        <f>-('5C1T_Northeast'!AL9+'5C1T_Northeast'!AO9)</f>
        <v>0</v>
      </c>
      <c r="X9" s="623">
        <f>-('5C1U_Acadiana Ren'!AL9+'5C1U_Acadiana Ren'!AO9)</f>
        <v>0</v>
      </c>
      <c r="Y9" s="623">
        <f>-('5C1V_Laf Ren'!AL9+'5C1V_Laf Ren'!AO9)</f>
        <v>0</v>
      </c>
      <c r="Z9" s="623">
        <f>-('5C1W_Willow'!AL9+'5C1W_Willow'!AO9)</f>
        <v>0</v>
      </c>
      <c r="AA9" s="623">
        <f>-('5C1X_Tangi'!AL9+'5C1X_Tangi'!AO9)</f>
        <v>0</v>
      </c>
      <c r="AB9" s="623">
        <f>-('5C1Y_GEO'!AL9+'5C1Y_GEO'!AO9)</f>
        <v>0</v>
      </c>
      <c r="AC9" s="623">
        <f>-('5C1Z_Lincoln Prep'!AL9+'5C1Z_Lincoln Prep'!AO9)</f>
        <v>0</v>
      </c>
      <c r="AD9" s="623">
        <f>-('5C1AA_Laurel'!$AL9+'5C1AA_Laurel'!$AO9)</f>
        <v>0</v>
      </c>
      <c r="AE9" s="623">
        <f>-('5C1AB_Apex'!$AL9+'5C1AB_Apex'!$AO9)</f>
        <v>-6175</v>
      </c>
      <c r="AF9" s="623">
        <f>-('5C1AC_Smothers'!$AL9+'5C1AC_Smothers'!$AO9)</f>
        <v>0</v>
      </c>
      <c r="AG9" s="623">
        <f>-('5C1AD_Greater'!$AL9+'5C1AD_Greater'!$AO9)</f>
        <v>-27787</v>
      </c>
      <c r="AH9" s="623">
        <f>-('5C1AE_Noble Minds'!$AL9+'5C1AE_Noble Minds'!$AO9)</f>
        <v>0</v>
      </c>
      <c r="AI9" s="623">
        <f>-('5C1AF_JCFA-Laf'!$AL9+'5C1AF_JCFA-Laf'!$AO9)</f>
        <v>0</v>
      </c>
      <c r="AJ9" s="623">
        <f>-('5C1AG_Collegiate'!$AL9+'5C1AG_Collegiate'!$AO9)</f>
        <v>0</v>
      </c>
      <c r="AK9" s="623">
        <f>-('5C1AH_BRUP'!$AL9+'5C1AH_BRUP'!$AO9)</f>
        <v>0</v>
      </c>
      <c r="AL9" s="623">
        <f>-('5C1AI_Harmony'!$AL9+'5C1AI_Harmony'!$AO9)</f>
        <v>0</v>
      </c>
      <c r="AM9" s="623">
        <f>-('5C1AJ_Athlos'!$AL9+'5C1AJ_Athlos'!$AO9)</f>
        <v>0</v>
      </c>
      <c r="AN9" s="623">
        <f>-('5C2_LAVCA'!AM9+'5C2_LAVCA'!AP9)</f>
        <v>-236212</v>
      </c>
      <c r="AO9" s="623">
        <f>-('5C3_UnvView'!AM9+'5C3_UnvView'!AP9)</f>
        <v>-541857</v>
      </c>
      <c r="AP9" s="624">
        <f t="shared" si="1"/>
        <v>-1020574</v>
      </c>
      <c r="AQ9" s="625">
        <f t="shared" si="2"/>
        <v>99314274</v>
      </c>
    </row>
    <row r="10" spans="1:43" ht="15.6" customHeight="1" x14ac:dyDescent="0.2">
      <c r="A10" s="621">
        <v>4</v>
      </c>
      <c r="B10" s="622" t="s">
        <v>10</v>
      </c>
      <c r="C10" s="623">
        <f>'2_State Distrib and Adjs'!BG10</f>
        <v>22157663</v>
      </c>
      <c r="D10" s="623">
        <f>-'5A3_OJJ'!P10</f>
        <v>0</v>
      </c>
      <c r="E10" s="623"/>
      <c r="F10" s="623">
        <f>-('5C1A_Madison'!AL10+'5C1A_Madison'!AO10)</f>
        <v>0</v>
      </c>
      <c r="G10" s="623">
        <f>-('5C1B_DArbonne'!AL10+'5C1B_DArbonne'!AO10)</f>
        <v>0</v>
      </c>
      <c r="H10" s="623">
        <f>-('5C1C_Intl High'!AL10+'5C1C_Intl High'!AO10)</f>
        <v>0</v>
      </c>
      <c r="I10" s="623">
        <f>-('5C1D_NOMMA'!AL10+'5C1D_NOMMA'!AO10)</f>
        <v>0</v>
      </c>
      <c r="J10" s="623">
        <f>-('5C1E_LFNO'!AL10+'5C1E_LFNO'!AO10)</f>
        <v>0</v>
      </c>
      <c r="K10" s="623">
        <f>-('5C1F_L.C. Charter'!AL10+'5C1F_L.C. Charter'!AO10)</f>
        <v>0</v>
      </c>
      <c r="L10" s="623">
        <f>-('5C1G_JS Clark'!AL10+'5C1G_JS Clark'!AO10)</f>
        <v>0</v>
      </c>
      <c r="M10" s="623">
        <f>-('5C1H_Southwest'!AL10+'5C1H_Southwest'!AO10)</f>
        <v>0</v>
      </c>
      <c r="N10" s="623">
        <f>-('5C1I_LA Key'!AL10+'5C1I_LA Key'!AO10)</f>
        <v>0</v>
      </c>
      <c r="O10" s="623">
        <f>-('5C1J_Jeff Chamber'!AL10+'5C1J_Jeff Chamber'!AO10)</f>
        <v>0</v>
      </c>
      <c r="P10" s="623">
        <f>-('5C1M_GEO Mid'!AL10+'5C1M_GEO Mid'!AO10)</f>
        <v>0</v>
      </c>
      <c r="Q10" s="623">
        <f>-('5C1N_Delta'!AL10+'5C1N_Delta'!AO10)</f>
        <v>0</v>
      </c>
      <c r="R10" s="623">
        <f>-('5C1O_Impact'!AL10+'5C1O_Impact'!AO10)</f>
        <v>0</v>
      </c>
      <c r="S10" s="623">
        <f>-('5C1P_Vision'!AL10+'5C1P_Vision'!AO10)</f>
        <v>0</v>
      </c>
      <c r="T10" s="623">
        <f>-('5C1Q_Advantage'!AL10+'5C1Q_Advantage'!AO10)</f>
        <v>0</v>
      </c>
      <c r="U10" s="623">
        <f>-('5C1R_Iberville'!AL10+'5C1R_Iberville'!AO10)</f>
        <v>-4295</v>
      </c>
      <c r="V10" s="623">
        <f>-('5C1S_LC Col Prep'!AL10+'5C1S_LC Col Prep'!AO10)</f>
        <v>0</v>
      </c>
      <c r="W10" s="623">
        <f>-('5C1T_Northeast'!AL10+'5C1T_Northeast'!AO10)</f>
        <v>0</v>
      </c>
      <c r="X10" s="623">
        <f>-('5C1U_Acadiana Ren'!AL10+'5C1U_Acadiana Ren'!AO10)</f>
        <v>0</v>
      </c>
      <c r="Y10" s="623">
        <f>-('5C1V_Laf Ren'!AL10+'5C1V_Laf Ren'!AO10)</f>
        <v>0</v>
      </c>
      <c r="Z10" s="623">
        <f>-('5C1W_Willow'!AL10+'5C1W_Willow'!AO10)</f>
        <v>0</v>
      </c>
      <c r="AA10" s="623">
        <f>-('5C1X_Tangi'!AL10+'5C1X_Tangi'!AO10)</f>
        <v>0</v>
      </c>
      <c r="AB10" s="623">
        <f>-('5C1Y_GEO'!AL10+'5C1Y_GEO'!AO10)</f>
        <v>0</v>
      </c>
      <c r="AC10" s="623">
        <f>-('5C1Z_Lincoln Prep'!AL10+'5C1Z_Lincoln Prep'!AO10)</f>
        <v>0</v>
      </c>
      <c r="AD10" s="623">
        <f>-('5C1AA_Laurel'!$AL10+'5C1AA_Laurel'!$AO10)</f>
        <v>0</v>
      </c>
      <c r="AE10" s="623">
        <f>-('5C1AB_Apex'!$AL10+'5C1AB_Apex'!$AO10)</f>
        <v>0</v>
      </c>
      <c r="AF10" s="623">
        <f>-('5C1AC_Smothers'!$AL10+'5C1AC_Smothers'!$AO10)</f>
        <v>0</v>
      </c>
      <c r="AG10" s="623">
        <f>-('5C1AD_Greater'!$AL10+'5C1AD_Greater'!$AO10)</f>
        <v>0</v>
      </c>
      <c r="AH10" s="623">
        <f>-('5C1AE_Noble Minds'!$AL10+'5C1AE_Noble Minds'!$AO10)</f>
        <v>0</v>
      </c>
      <c r="AI10" s="623">
        <f>-('5C1AF_JCFA-Laf'!$AL10+'5C1AF_JCFA-Laf'!$AO10)</f>
        <v>0</v>
      </c>
      <c r="AJ10" s="623">
        <f>-('5C1AG_Collegiate'!$AL10+'5C1AG_Collegiate'!$AO10)</f>
        <v>0</v>
      </c>
      <c r="AK10" s="623">
        <f>-('5C1AH_BRUP'!$AL10+'5C1AH_BRUP'!$AO10)</f>
        <v>0</v>
      </c>
      <c r="AL10" s="623">
        <f>-('5C1AI_Harmony'!$AL10+'5C1AI_Harmony'!$AO10)</f>
        <v>0</v>
      </c>
      <c r="AM10" s="623">
        <f>-('5C1AJ_Athlos'!$AL10+'5C1AJ_Athlos'!$AO10)</f>
        <v>0</v>
      </c>
      <c r="AN10" s="623">
        <f>-('5C2_LAVCA'!AM10+'5C2_LAVCA'!AP10)</f>
        <v>-36738</v>
      </c>
      <c r="AO10" s="623">
        <f>-('5C3_UnvView'!AM10+'5C3_UnvView'!AP10)</f>
        <v>-59916</v>
      </c>
      <c r="AP10" s="624">
        <f t="shared" si="1"/>
        <v>-100949</v>
      </c>
      <c r="AQ10" s="625">
        <f t="shared" si="2"/>
        <v>22056714</v>
      </c>
    </row>
    <row r="11" spans="1:43" ht="15.6" customHeight="1" x14ac:dyDescent="0.2">
      <c r="A11" s="626">
        <v>5</v>
      </c>
      <c r="B11" s="627" t="s">
        <v>11</v>
      </c>
      <c r="C11" s="628">
        <f>'2_State Distrib and Adjs'!BG11</f>
        <v>31307692</v>
      </c>
      <c r="D11" s="628">
        <f>-'5A3_OJJ'!P11</f>
        <v>-1511</v>
      </c>
      <c r="E11" s="628"/>
      <c r="F11" s="628">
        <f>-('5C1A_Madison'!AL11+'5C1A_Madison'!AO11)</f>
        <v>0</v>
      </c>
      <c r="G11" s="628">
        <f>-('5C1B_DArbonne'!AL11+'5C1B_DArbonne'!AO11)</f>
        <v>0</v>
      </c>
      <c r="H11" s="628">
        <f>-('5C1C_Intl High'!AL11+'5C1C_Intl High'!AO11)</f>
        <v>0</v>
      </c>
      <c r="I11" s="628">
        <f>-('5C1D_NOMMA'!AL11+'5C1D_NOMMA'!AO11)</f>
        <v>0</v>
      </c>
      <c r="J11" s="628">
        <f>-('5C1E_LFNO'!AL11+'5C1E_LFNO'!AO11)</f>
        <v>0</v>
      </c>
      <c r="K11" s="628">
        <f>-('5C1F_L.C. Charter'!AL11+'5C1F_L.C. Charter'!AO11)</f>
        <v>-1103</v>
      </c>
      <c r="L11" s="628">
        <f>-('5C1G_JS Clark'!AL11+'5C1G_JS Clark'!AO11)</f>
        <v>-1004</v>
      </c>
      <c r="M11" s="628">
        <f>-('5C1H_Southwest'!AL11+'5C1H_Southwest'!AO11)</f>
        <v>0</v>
      </c>
      <c r="N11" s="628">
        <f>-('5C1I_LA Key'!AL11+'5C1I_LA Key'!AO11)</f>
        <v>0</v>
      </c>
      <c r="O11" s="628">
        <f>-('5C1J_Jeff Chamber'!AL11+'5C1J_Jeff Chamber'!AO11)</f>
        <v>0</v>
      </c>
      <c r="P11" s="628">
        <f>-('5C1M_GEO Mid'!AL11+'5C1M_GEO Mid'!AO11)</f>
        <v>0</v>
      </c>
      <c r="Q11" s="628">
        <f>-('5C1N_Delta'!AL11+'5C1N_Delta'!AO11)</f>
        <v>0</v>
      </c>
      <c r="R11" s="628">
        <f>-('5C1O_Impact'!AL11+'5C1O_Impact'!AO11)</f>
        <v>0</v>
      </c>
      <c r="S11" s="628">
        <f>-('5C1P_Vision'!AL11+'5C1P_Vision'!AO11)</f>
        <v>0</v>
      </c>
      <c r="T11" s="628">
        <f>-('5C1Q_Advantage'!AL11+'5C1Q_Advantage'!AO11)</f>
        <v>0</v>
      </c>
      <c r="U11" s="628">
        <f>-('5C1R_Iberville'!AL11+'5C1R_Iberville'!AO11)</f>
        <v>0</v>
      </c>
      <c r="V11" s="628">
        <f>-('5C1S_LC Col Prep'!AL11+'5C1S_LC Col Prep'!AO11)</f>
        <v>0</v>
      </c>
      <c r="W11" s="628">
        <f>-('5C1T_Northeast'!AL11+'5C1T_Northeast'!AO11)</f>
        <v>0</v>
      </c>
      <c r="X11" s="628">
        <f>-('5C1U_Acadiana Ren'!AL11+'5C1U_Acadiana Ren'!AO11)</f>
        <v>0</v>
      </c>
      <c r="Y11" s="628">
        <f>-('5C1V_Laf Ren'!AL11+'5C1V_Laf Ren'!AO11)</f>
        <v>0</v>
      </c>
      <c r="Z11" s="628">
        <f>-('5C1W_Willow'!AL11+'5C1W_Willow'!AO11)</f>
        <v>0</v>
      </c>
      <c r="AA11" s="628">
        <f>-('5C1X_Tangi'!AL11+'5C1X_Tangi'!AO11)</f>
        <v>0</v>
      </c>
      <c r="AB11" s="628">
        <f>-('5C1Y_GEO'!AL11+'5C1Y_GEO'!AO11)</f>
        <v>0</v>
      </c>
      <c r="AC11" s="628">
        <f>-('5C1Z_Lincoln Prep'!AL11+'5C1Z_Lincoln Prep'!AO11)</f>
        <v>0</v>
      </c>
      <c r="AD11" s="628">
        <f>-('5C1AA_Laurel'!$AL11+'5C1AA_Laurel'!$AO11)</f>
        <v>0</v>
      </c>
      <c r="AE11" s="628">
        <f>-('5C1AB_Apex'!$AL11+'5C1AB_Apex'!$AO11)</f>
        <v>0</v>
      </c>
      <c r="AF11" s="628">
        <f>-('5C1AC_Smothers'!$AL11+'5C1AC_Smothers'!$AO11)</f>
        <v>0</v>
      </c>
      <c r="AG11" s="628">
        <f>-('5C1AD_Greater'!$AL11+'5C1AD_Greater'!$AO11)</f>
        <v>0</v>
      </c>
      <c r="AH11" s="628">
        <f>-('5C1AE_Noble Minds'!$AL11+'5C1AE_Noble Minds'!$AO11)</f>
        <v>0</v>
      </c>
      <c r="AI11" s="628">
        <f>-('5C1AF_JCFA-Laf'!$AL11+'5C1AF_JCFA-Laf'!$AO11)</f>
        <v>0</v>
      </c>
      <c r="AJ11" s="628">
        <f>-('5C1AG_Collegiate'!$AL11+'5C1AG_Collegiate'!$AO11)</f>
        <v>0</v>
      </c>
      <c r="AK11" s="628">
        <f>-('5C1AH_BRUP'!$AL11+'5C1AH_BRUP'!$AO11)</f>
        <v>0</v>
      </c>
      <c r="AL11" s="1068">
        <f>-('5C1AI_Harmony'!$AL11+'5C1AI_Harmony'!$AO11)</f>
        <v>0</v>
      </c>
      <c r="AM11" s="1068">
        <f>-('5C1AJ_Athlos'!$AL11+'5C1AJ_Athlos'!$AO11)</f>
        <v>0</v>
      </c>
      <c r="AN11" s="628">
        <f>-('5C2_LAVCA'!AM11+'5C2_LAVCA'!AP11)</f>
        <v>-59673</v>
      </c>
      <c r="AO11" s="628">
        <f>-('5C3_UnvView'!AM11+'5C3_UnvView'!AP11)</f>
        <v>-81401</v>
      </c>
      <c r="AP11" s="629">
        <f t="shared" si="1"/>
        <v>-144692</v>
      </c>
      <c r="AQ11" s="630">
        <f t="shared" si="2"/>
        <v>31163000</v>
      </c>
    </row>
    <row r="12" spans="1:43" ht="15.6" customHeight="1" x14ac:dyDescent="0.2">
      <c r="A12" s="615">
        <v>6</v>
      </c>
      <c r="B12" s="616" t="s">
        <v>12</v>
      </c>
      <c r="C12" s="617">
        <f>'2_State Distrib and Adjs'!BG12</f>
        <v>36392383</v>
      </c>
      <c r="D12" s="617">
        <f>-'5A3_OJJ'!P12</f>
        <v>-3028</v>
      </c>
      <c r="E12" s="617"/>
      <c r="F12" s="617">
        <f>-('5C1A_Madison'!AL12+'5C1A_Madison'!AO12)</f>
        <v>0</v>
      </c>
      <c r="G12" s="617">
        <f>-('5C1B_DArbonne'!AL12+'5C1B_DArbonne'!AO12)</f>
        <v>0</v>
      </c>
      <c r="H12" s="617">
        <f>-('5C1C_Intl High'!AL12+'5C1C_Intl High'!AO12)</f>
        <v>0</v>
      </c>
      <c r="I12" s="617">
        <f>-('5C1D_NOMMA'!AL12+'5C1D_NOMMA'!AO12)</f>
        <v>0</v>
      </c>
      <c r="J12" s="617">
        <f>-('5C1E_LFNO'!AL12+'5C1E_LFNO'!AO12)</f>
        <v>0</v>
      </c>
      <c r="K12" s="617">
        <f>-('5C1F_L.C. Charter'!AL12+'5C1F_L.C. Charter'!AO12)</f>
        <v>0</v>
      </c>
      <c r="L12" s="617">
        <f>-('5C1G_JS Clark'!AL12+'5C1G_JS Clark'!AO12)</f>
        <v>0</v>
      </c>
      <c r="M12" s="617">
        <f>-('5C1H_Southwest'!AL12+'5C1H_Southwest'!AO12)</f>
        <v>0</v>
      </c>
      <c r="N12" s="617">
        <f>-('5C1I_LA Key'!AL12+'5C1I_LA Key'!AO12)</f>
        <v>0</v>
      </c>
      <c r="O12" s="617">
        <f>-('5C1J_Jeff Chamber'!AL12+'5C1J_Jeff Chamber'!AO12)</f>
        <v>0</v>
      </c>
      <c r="P12" s="617">
        <f>-('5C1M_GEO Mid'!AL12+'5C1M_GEO Mid'!AO12)</f>
        <v>0</v>
      </c>
      <c r="Q12" s="617">
        <f>-('5C1N_Delta'!AL12+'5C1N_Delta'!AO12)</f>
        <v>0</v>
      </c>
      <c r="R12" s="617">
        <f>-('5C1O_Impact'!AL12+'5C1O_Impact'!AO12)</f>
        <v>0</v>
      </c>
      <c r="S12" s="617">
        <f>-('5C1P_Vision'!AL12+'5C1P_Vision'!AO12)</f>
        <v>0</v>
      </c>
      <c r="T12" s="617">
        <f>-('5C1Q_Advantage'!AL12+'5C1Q_Advantage'!AO12)</f>
        <v>0</v>
      </c>
      <c r="U12" s="617">
        <f>-('5C1R_Iberville'!AL12+'5C1R_Iberville'!AO12)</f>
        <v>0</v>
      </c>
      <c r="V12" s="617">
        <f>-('5C1S_LC Col Prep'!AL12+'5C1S_LC Col Prep'!AO12)</f>
        <v>0</v>
      </c>
      <c r="W12" s="617">
        <f>-('5C1T_Northeast'!AL12+'5C1T_Northeast'!AO12)</f>
        <v>0</v>
      </c>
      <c r="X12" s="617">
        <f>-('5C1U_Acadiana Ren'!AL12+'5C1U_Acadiana Ren'!AO12)</f>
        <v>0</v>
      </c>
      <c r="Y12" s="617">
        <f>-('5C1V_Laf Ren'!AL12+'5C1V_Laf Ren'!AO12)</f>
        <v>0</v>
      </c>
      <c r="Z12" s="617">
        <f>-('5C1W_Willow'!AL12+'5C1W_Willow'!AO12)</f>
        <v>0</v>
      </c>
      <c r="AA12" s="617">
        <f>-('5C1X_Tangi'!AL12+'5C1X_Tangi'!AO12)</f>
        <v>0</v>
      </c>
      <c r="AB12" s="617">
        <f>-('5C1Y_GEO'!AL12+'5C1Y_GEO'!AO12)</f>
        <v>0</v>
      </c>
      <c r="AC12" s="618">
        <f>-('5C1Z_Lincoln Prep'!AL12+'5C1Z_Lincoln Prep'!AO12)</f>
        <v>0</v>
      </c>
      <c r="AD12" s="618">
        <f>-('5C1AA_Laurel'!$AL12+'5C1AA_Laurel'!$AO12)</f>
        <v>0</v>
      </c>
      <c r="AE12" s="618">
        <f>-('5C1AB_Apex'!$AL12+'5C1AB_Apex'!$AO12)</f>
        <v>0</v>
      </c>
      <c r="AF12" s="618">
        <f>-('5C1AC_Smothers'!$AL12+'5C1AC_Smothers'!$AO12)</f>
        <v>0</v>
      </c>
      <c r="AG12" s="618">
        <f>-('5C1AD_Greater'!$AL12+'5C1AD_Greater'!$AO12)</f>
        <v>0</v>
      </c>
      <c r="AH12" s="618">
        <f>-('5C1AE_Noble Minds'!$AL12+'5C1AE_Noble Minds'!$AO12)</f>
        <v>0</v>
      </c>
      <c r="AI12" s="618">
        <f>-('5C1AF_JCFA-Laf'!$AL12+'5C1AF_JCFA-Laf'!$AO12)</f>
        <v>0</v>
      </c>
      <c r="AJ12" s="618">
        <f>-('5C1AG_Collegiate'!$AL12+'5C1AG_Collegiate'!$AO12)</f>
        <v>0</v>
      </c>
      <c r="AK12" s="618">
        <f>-('5C1AH_BRUP'!$AL12+'5C1AH_BRUP'!$AO12)</f>
        <v>0</v>
      </c>
      <c r="AL12" s="1067">
        <f>-('5C1AI_Harmony'!$AL12+'5C1AI_Harmony'!$AO12)</f>
        <v>0</v>
      </c>
      <c r="AM12" s="1067">
        <f>-('5C1AJ_Athlos'!$AL12+'5C1AJ_Athlos'!$AO12)</f>
        <v>0</v>
      </c>
      <c r="AN12" s="617">
        <f>-('5C2_LAVCA'!AM12+'5C2_LAVCA'!AP12)</f>
        <v>-55367</v>
      </c>
      <c r="AO12" s="617">
        <f>-('5C3_UnvView'!AM12+'5C3_UnvView'!AP12)</f>
        <v>-30458</v>
      </c>
      <c r="AP12" s="619">
        <f t="shared" si="1"/>
        <v>-88853</v>
      </c>
      <c r="AQ12" s="620">
        <f t="shared" si="2"/>
        <v>36303530</v>
      </c>
    </row>
    <row r="13" spans="1:43" ht="15.6" customHeight="1" x14ac:dyDescent="0.2">
      <c r="A13" s="621">
        <v>7</v>
      </c>
      <c r="B13" s="622" t="s">
        <v>13</v>
      </c>
      <c r="C13" s="623">
        <f>'2_State Distrib and Adjs'!BG13</f>
        <v>8507125</v>
      </c>
      <c r="D13" s="623">
        <f>-'5A3_OJJ'!P13</f>
        <v>-5210</v>
      </c>
      <c r="E13" s="623"/>
      <c r="F13" s="623">
        <f>-('5C1A_Madison'!AL13+'5C1A_Madison'!AO13)</f>
        <v>0</v>
      </c>
      <c r="G13" s="623">
        <f>-('5C1B_DArbonne'!AL13+'5C1B_DArbonne'!AO13)</f>
        <v>-24402</v>
      </c>
      <c r="H13" s="623">
        <f>-('5C1C_Intl High'!AL13+'5C1C_Intl High'!AO13)</f>
        <v>0</v>
      </c>
      <c r="I13" s="623">
        <f>-('5C1D_NOMMA'!AL13+'5C1D_NOMMA'!AO13)</f>
        <v>0</v>
      </c>
      <c r="J13" s="623">
        <f>-('5C1E_LFNO'!AL13+'5C1E_LFNO'!AO13)</f>
        <v>0</v>
      </c>
      <c r="K13" s="623">
        <f>-('5C1F_L.C. Charter'!AL13+'5C1F_L.C. Charter'!AO13)</f>
        <v>0</v>
      </c>
      <c r="L13" s="623">
        <f>-('5C1G_JS Clark'!AL13+'5C1G_JS Clark'!AO13)</f>
        <v>0</v>
      </c>
      <c r="M13" s="623">
        <f>-('5C1H_Southwest'!AL13+'5C1H_Southwest'!AO13)</f>
        <v>0</v>
      </c>
      <c r="N13" s="623">
        <f>-('5C1I_LA Key'!AL13+'5C1I_LA Key'!AO13)</f>
        <v>0</v>
      </c>
      <c r="O13" s="623">
        <f>-('5C1J_Jeff Chamber'!AL13+'5C1J_Jeff Chamber'!AO13)</f>
        <v>0</v>
      </c>
      <c r="P13" s="623">
        <f>-('5C1M_GEO Mid'!AL13+'5C1M_GEO Mid'!AO13)</f>
        <v>0</v>
      </c>
      <c r="Q13" s="623">
        <f>-('5C1N_Delta'!AL13+'5C1N_Delta'!AO13)</f>
        <v>0</v>
      </c>
      <c r="R13" s="623">
        <f>-('5C1O_Impact'!AL13+'5C1O_Impact'!AO13)</f>
        <v>0</v>
      </c>
      <c r="S13" s="623">
        <f>-('5C1P_Vision'!AL13+'5C1P_Vision'!AO13)</f>
        <v>0</v>
      </c>
      <c r="T13" s="623">
        <f>-('5C1Q_Advantage'!AL13+'5C1Q_Advantage'!AO13)</f>
        <v>0</v>
      </c>
      <c r="U13" s="623">
        <f>-('5C1R_Iberville'!AL13+'5C1R_Iberville'!AO13)</f>
        <v>0</v>
      </c>
      <c r="V13" s="623">
        <f>-('5C1S_LC Col Prep'!AL13+'5C1S_LC Col Prep'!AO13)</f>
        <v>0</v>
      </c>
      <c r="W13" s="623">
        <f>-('5C1T_Northeast'!AL13+'5C1T_Northeast'!AO13)</f>
        <v>0</v>
      </c>
      <c r="X13" s="623">
        <f>-('5C1U_Acadiana Ren'!AL13+'5C1U_Acadiana Ren'!AO13)</f>
        <v>0</v>
      </c>
      <c r="Y13" s="623">
        <f>-('5C1V_Laf Ren'!AL13+'5C1V_Laf Ren'!AO13)</f>
        <v>0</v>
      </c>
      <c r="Z13" s="623">
        <f>-('5C1W_Willow'!AL13+'5C1W_Willow'!AO13)</f>
        <v>0</v>
      </c>
      <c r="AA13" s="623">
        <f>-('5C1X_Tangi'!AL13+'5C1X_Tangi'!AO13)</f>
        <v>0</v>
      </c>
      <c r="AB13" s="623">
        <f>-('5C1Y_GEO'!AL13+'5C1Y_GEO'!AO13)</f>
        <v>0</v>
      </c>
      <c r="AC13" s="623">
        <f>-('5C1Z_Lincoln Prep'!AL13+'5C1Z_Lincoln Prep'!AO13)</f>
        <v>-475839</v>
      </c>
      <c r="AD13" s="623">
        <f>-('5C1AA_Laurel'!$AL13+'5C1AA_Laurel'!$AO13)</f>
        <v>0</v>
      </c>
      <c r="AE13" s="623">
        <f>-('5C1AB_Apex'!$AL13+'5C1AB_Apex'!$AO13)</f>
        <v>0</v>
      </c>
      <c r="AF13" s="623">
        <f>-('5C1AC_Smothers'!$AL13+'5C1AC_Smothers'!$AO13)</f>
        <v>0</v>
      </c>
      <c r="AG13" s="623">
        <f>-('5C1AD_Greater'!$AL13+'5C1AD_Greater'!$AO13)</f>
        <v>0</v>
      </c>
      <c r="AH13" s="623">
        <f>-('5C1AE_Noble Minds'!$AL13+'5C1AE_Noble Minds'!$AO13)</f>
        <v>0</v>
      </c>
      <c r="AI13" s="623">
        <f>-('5C1AF_JCFA-Laf'!$AL13+'5C1AF_JCFA-Laf'!$AO13)</f>
        <v>0</v>
      </c>
      <c r="AJ13" s="623">
        <f>-('5C1AG_Collegiate'!$AL13+'5C1AG_Collegiate'!$AO13)</f>
        <v>0</v>
      </c>
      <c r="AK13" s="623">
        <f>-('5C1AH_BRUP'!$AL13+'5C1AH_BRUP'!$AO13)</f>
        <v>0</v>
      </c>
      <c r="AL13" s="623">
        <f>-('5C1AI_Harmony'!$AL13+'5C1AI_Harmony'!$AO13)</f>
        <v>0</v>
      </c>
      <c r="AM13" s="623">
        <f>-('5C1AJ_Athlos'!$AL13+'5C1AJ_Athlos'!$AO13)</f>
        <v>0</v>
      </c>
      <c r="AN13" s="623">
        <f>-('5C2_LAVCA'!AM13+'5C2_LAVCA'!AP13)</f>
        <v>-109809</v>
      </c>
      <c r="AO13" s="623">
        <f>-('5C3_UnvView'!AM13+'5C3_UnvView'!AP13)</f>
        <v>-1103</v>
      </c>
      <c r="AP13" s="624">
        <f t="shared" si="1"/>
        <v>-616363</v>
      </c>
      <c r="AQ13" s="625">
        <f t="shared" si="2"/>
        <v>7890762</v>
      </c>
    </row>
    <row r="14" spans="1:43" ht="15.6" customHeight="1" x14ac:dyDescent="0.2">
      <c r="A14" s="621">
        <v>8</v>
      </c>
      <c r="B14" s="622" t="s">
        <v>14</v>
      </c>
      <c r="C14" s="623">
        <f>'2_State Distrib and Adjs'!BG14</f>
        <v>130787930</v>
      </c>
      <c r="D14" s="623">
        <f>-'5A3_OJJ'!P14</f>
        <v>-7710</v>
      </c>
      <c r="E14" s="623"/>
      <c r="F14" s="623">
        <f>-('5C1A_Madison'!AL14+'5C1A_Madison'!AO14)</f>
        <v>0</v>
      </c>
      <c r="G14" s="623">
        <f>-('5C1B_DArbonne'!AL14+'5C1B_DArbonne'!AO14)</f>
        <v>0</v>
      </c>
      <c r="H14" s="623">
        <f>-('5C1C_Intl High'!AL14+'5C1C_Intl High'!AO14)</f>
        <v>0</v>
      </c>
      <c r="I14" s="623">
        <f>-('5C1D_NOMMA'!AL14+'5C1D_NOMMA'!AO14)</f>
        <v>0</v>
      </c>
      <c r="J14" s="623">
        <f>-('5C1E_LFNO'!AL14+'5C1E_LFNO'!AO14)</f>
        <v>0</v>
      </c>
      <c r="K14" s="623">
        <f>-('5C1F_L.C. Charter'!AL14+'5C1F_L.C. Charter'!AO14)</f>
        <v>0</v>
      </c>
      <c r="L14" s="623">
        <f>-('5C1G_JS Clark'!AL14+'5C1G_JS Clark'!AO14)</f>
        <v>0</v>
      </c>
      <c r="M14" s="623">
        <f>-('5C1H_Southwest'!AL14+'5C1H_Southwest'!AO14)</f>
        <v>0</v>
      </c>
      <c r="N14" s="623">
        <f>-('5C1I_LA Key'!AL14+'5C1I_LA Key'!AO14)</f>
        <v>0</v>
      </c>
      <c r="O14" s="623">
        <f>-('5C1J_Jeff Chamber'!AL14+'5C1J_Jeff Chamber'!AO14)</f>
        <v>0</v>
      </c>
      <c r="P14" s="623">
        <f>-('5C1M_GEO Mid'!AL14+'5C1M_GEO Mid'!AO14)</f>
        <v>0</v>
      </c>
      <c r="Q14" s="623">
        <f>-('5C1N_Delta'!AL14+'5C1N_Delta'!AO14)</f>
        <v>0</v>
      </c>
      <c r="R14" s="623">
        <f>-('5C1O_Impact'!AL14+'5C1O_Impact'!AO14)</f>
        <v>0</v>
      </c>
      <c r="S14" s="623">
        <f>-('5C1P_Vision'!AL14+'5C1P_Vision'!AO14)</f>
        <v>0</v>
      </c>
      <c r="T14" s="623">
        <f>-('5C1Q_Advantage'!AL14+'5C1Q_Advantage'!AO14)</f>
        <v>0</v>
      </c>
      <c r="U14" s="623">
        <f>-('5C1R_Iberville'!AL14+'5C1R_Iberville'!AO14)</f>
        <v>0</v>
      </c>
      <c r="V14" s="623">
        <f>-('5C1S_LC Col Prep'!AL14+'5C1S_LC Col Prep'!AO14)</f>
        <v>0</v>
      </c>
      <c r="W14" s="623">
        <f>-('5C1T_Northeast'!AL14+'5C1T_Northeast'!AO14)</f>
        <v>0</v>
      </c>
      <c r="X14" s="623">
        <f>-('5C1U_Acadiana Ren'!AL14+'5C1U_Acadiana Ren'!AO14)</f>
        <v>0</v>
      </c>
      <c r="Y14" s="623">
        <f>-('5C1V_Laf Ren'!AL14+'5C1V_Laf Ren'!AO14)</f>
        <v>0</v>
      </c>
      <c r="Z14" s="623">
        <f>-('5C1W_Willow'!AL14+'5C1W_Willow'!AO14)</f>
        <v>0</v>
      </c>
      <c r="AA14" s="623">
        <f>-('5C1X_Tangi'!AL14+'5C1X_Tangi'!AO14)</f>
        <v>0</v>
      </c>
      <c r="AB14" s="623">
        <f>-('5C1Y_GEO'!AL14+'5C1Y_GEO'!AO14)</f>
        <v>0</v>
      </c>
      <c r="AC14" s="623">
        <f>-('5C1Z_Lincoln Prep'!AL14+'5C1Z_Lincoln Prep'!AO14)</f>
        <v>0</v>
      </c>
      <c r="AD14" s="623">
        <f>-('5C1AA_Laurel'!$AL14+'5C1AA_Laurel'!$AO14)</f>
        <v>0</v>
      </c>
      <c r="AE14" s="623">
        <f>-('5C1AB_Apex'!$AL14+'5C1AB_Apex'!$AO14)</f>
        <v>0</v>
      </c>
      <c r="AF14" s="623">
        <f>-('5C1AC_Smothers'!$AL14+'5C1AC_Smothers'!$AO14)</f>
        <v>0</v>
      </c>
      <c r="AG14" s="623">
        <f>-('5C1AD_Greater'!$AL14+'5C1AD_Greater'!$AO14)</f>
        <v>0</v>
      </c>
      <c r="AH14" s="623">
        <f>-('5C1AE_Noble Minds'!$AL14+'5C1AE_Noble Minds'!$AO14)</f>
        <v>0</v>
      </c>
      <c r="AI14" s="623">
        <f>-('5C1AF_JCFA-Laf'!$AL14+'5C1AF_JCFA-Laf'!$AO14)</f>
        <v>0</v>
      </c>
      <c r="AJ14" s="623">
        <f>-('5C1AG_Collegiate'!$AL14+'5C1AG_Collegiate'!$AO14)</f>
        <v>0</v>
      </c>
      <c r="AK14" s="623">
        <f>-('5C1AH_BRUP'!$AL14+'5C1AH_BRUP'!$AO14)</f>
        <v>0</v>
      </c>
      <c r="AL14" s="623">
        <f>-('5C1AI_Harmony'!$AL14+'5C1AI_Harmony'!$AO14)</f>
        <v>0</v>
      </c>
      <c r="AM14" s="623">
        <f>-('5C1AJ_Athlos'!$AL14+'5C1AJ_Athlos'!$AO14)</f>
        <v>0</v>
      </c>
      <c r="AN14" s="623">
        <f>-('5C2_LAVCA'!AM14+'5C2_LAVCA'!AP14)</f>
        <v>-296704</v>
      </c>
      <c r="AO14" s="623">
        <f>-('5C3_UnvView'!AM14+'5C3_UnvView'!AP14)</f>
        <v>-204799</v>
      </c>
      <c r="AP14" s="624">
        <f t="shared" si="1"/>
        <v>-509213</v>
      </c>
      <c r="AQ14" s="625">
        <f t="shared" si="2"/>
        <v>130278717</v>
      </c>
    </row>
    <row r="15" spans="1:43" ht="15.6" customHeight="1" x14ac:dyDescent="0.2">
      <c r="A15" s="621">
        <v>9</v>
      </c>
      <c r="B15" s="622" t="s">
        <v>15</v>
      </c>
      <c r="C15" s="623">
        <f>'2_State Distrib and Adjs'!BG15</f>
        <v>209804229</v>
      </c>
      <c r="D15" s="623">
        <f>-'5A3_OJJ'!P15</f>
        <v>-105544</v>
      </c>
      <c r="E15" s="623">
        <f>-('5B2_RSD LA'!AK8+'5B2_RSD LA'!AP8)</f>
        <v>-4461405</v>
      </c>
      <c r="F15" s="623">
        <f>-('5C1A_Madison'!AL15+'5C1A_Madison'!AO15)</f>
        <v>0</v>
      </c>
      <c r="G15" s="623">
        <f>-('5C1B_DArbonne'!AL15+'5C1B_DArbonne'!AO15)</f>
        <v>0</v>
      </c>
      <c r="H15" s="623">
        <f>-('5C1C_Intl High'!AL15+'5C1C_Intl High'!AO15)</f>
        <v>0</v>
      </c>
      <c r="I15" s="623">
        <f>-('5C1D_NOMMA'!AL15+'5C1D_NOMMA'!AO15)</f>
        <v>0</v>
      </c>
      <c r="J15" s="623">
        <f>-('5C1E_LFNO'!AL15+'5C1E_LFNO'!AO15)</f>
        <v>0</v>
      </c>
      <c r="K15" s="623">
        <f>-('5C1F_L.C. Charter'!AL15+'5C1F_L.C. Charter'!AO15)</f>
        <v>0</v>
      </c>
      <c r="L15" s="623">
        <f>-('5C1G_JS Clark'!AL15+'5C1G_JS Clark'!AO15)</f>
        <v>0</v>
      </c>
      <c r="M15" s="623">
        <f>-('5C1H_Southwest'!AL15+'5C1H_Southwest'!AO15)</f>
        <v>0</v>
      </c>
      <c r="N15" s="623">
        <f>-('5C1I_LA Key'!AL15+'5C1I_LA Key'!AO15)</f>
        <v>0</v>
      </c>
      <c r="O15" s="623">
        <f>-('5C1J_Jeff Chamber'!AL15+'5C1J_Jeff Chamber'!AO15)</f>
        <v>0</v>
      </c>
      <c r="P15" s="623">
        <f>-('5C1M_GEO Mid'!AL15+'5C1M_GEO Mid'!AO15)</f>
        <v>0</v>
      </c>
      <c r="Q15" s="623">
        <f>-('5C1N_Delta'!AL15+'5C1N_Delta'!AO15)</f>
        <v>0</v>
      </c>
      <c r="R15" s="623">
        <f>-('5C1O_Impact'!AL15+'5C1O_Impact'!AO15)</f>
        <v>0</v>
      </c>
      <c r="S15" s="623">
        <f>-('5C1P_Vision'!AL15+'5C1P_Vision'!AO15)</f>
        <v>-5062</v>
      </c>
      <c r="T15" s="623">
        <f>-('5C1Q_Advantage'!AL15+'5C1Q_Advantage'!AO15)</f>
        <v>0</v>
      </c>
      <c r="U15" s="623">
        <f>-('5C1R_Iberville'!AL15+'5C1R_Iberville'!AO15)</f>
        <v>0</v>
      </c>
      <c r="V15" s="623">
        <f>-('5C1S_LC Col Prep'!AL15+'5C1S_LC Col Prep'!AO15)</f>
        <v>0</v>
      </c>
      <c r="W15" s="623">
        <f>-('5C1T_Northeast'!AL15+'5C1T_Northeast'!AO15)</f>
        <v>0</v>
      </c>
      <c r="X15" s="623">
        <f>-('5C1U_Acadiana Ren'!AL15+'5C1U_Acadiana Ren'!AO15)</f>
        <v>0</v>
      </c>
      <c r="Y15" s="623">
        <f>-('5C1V_Laf Ren'!AL15+'5C1V_Laf Ren'!AO15)</f>
        <v>0</v>
      </c>
      <c r="Z15" s="623">
        <f>-('5C1W_Willow'!AL15+'5C1W_Willow'!AO15)</f>
        <v>0</v>
      </c>
      <c r="AA15" s="623">
        <f>-('5C1X_Tangi'!AL15+'5C1X_Tangi'!AO15)</f>
        <v>0</v>
      </c>
      <c r="AB15" s="623">
        <f>-('5C1Y_GEO'!AL15+'5C1Y_GEO'!AO15)</f>
        <v>0</v>
      </c>
      <c r="AC15" s="623">
        <f>-('5C1Z_Lincoln Prep'!AL15+'5C1Z_Lincoln Prep'!AO15)</f>
        <v>0</v>
      </c>
      <c r="AD15" s="623">
        <f>-('5C1AA_Laurel'!$AL15+'5C1AA_Laurel'!$AO15)</f>
        <v>0</v>
      </c>
      <c r="AE15" s="623">
        <f>-('5C1AB_Apex'!$AL15+'5C1AB_Apex'!$AO15)</f>
        <v>0</v>
      </c>
      <c r="AF15" s="623">
        <f>-('5C1AC_Smothers'!$AL15+'5C1AC_Smothers'!$AO15)</f>
        <v>0</v>
      </c>
      <c r="AG15" s="623">
        <f>-('5C1AD_Greater'!$AL15+'5C1AD_Greater'!$AO15)</f>
        <v>0</v>
      </c>
      <c r="AH15" s="623">
        <f>-('5C1AE_Noble Minds'!$AL15+'5C1AE_Noble Minds'!$AO15)</f>
        <v>0</v>
      </c>
      <c r="AI15" s="623">
        <f>-('5C1AF_JCFA-Laf'!$AL15+'5C1AF_JCFA-Laf'!$AO15)</f>
        <v>0</v>
      </c>
      <c r="AJ15" s="623">
        <f>-('5C1AG_Collegiate'!$AL15+'5C1AG_Collegiate'!$AO15)</f>
        <v>0</v>
      </c>
      <c r="AK15" s="623">
        <f>-('5C1AH_BRUP'!$AL15+'5C1AH_BRUP'!$AO15)</f>
        <v>0</v>
      </c>
      <c r="AL15" s="623">
        <f>-('5C1AI_Harmony'!$AL15+'5C1AI_Harmony'!$AO15)</f>
        <v>0</v>
      </c>
      <c r="AM15" s="623">
        <f>-('5C1AJ_Athlos'!$AL15+'5C1AJ_Athlos'!$AO15)</f>
        <v>0</v>
      </c>
      <c r="AN15" s="623">
        <f>-('5C2_LAVCA'!AM15+'5C2_LAVCA'!AP15)</f>
        <v>-499690</v>
      </c>
      <c r="AO15" s="623">
        <f>-('5C3_UnvView'!AM15+'5C3_UnvView'!AP15)</f>
        <v>-319071</v>
      </c>
      <c r="AP15" s="624">
        <f t="shared" si="1"/>
        <v>-5390772</v>
      </c>
      <c r="AQ15" s="625">
        <f t="shared" si="2"/>
        <v>204413457</v>
      </c>
    </row>
    <row r="16" spans="1:43" ht="15.6" customHeight="1" x14ac:dyDescent="0.2">
      <c r="A16" s="626">
        <v>10</v>
      </c>
      <c r="B16" s="627" t="s">
        <v>16</v>
      </c>
      <c r="C16" s="628">
        <f>'2_State Distrib and Adjs'!BG16</f>
        <v>139238640</v>
      </c>
      <c r="D16" s="628">
        <f>-'5A3_OJJ'!P16</f>
        <v>-50057</v>
      </c>
      <c r="E16" s="628"/>
      <c r="F16" s="628">
        <f>-('5C1A_Madison'!AL16+'5C1A_Madison'!AO16)</f>
        <v>0</v>
      </c>
      <c r="G16" s="628">
        <f>-('5C1B_DArbonne'!AL16+'5C1B_DArbonne'!AO16)</f>
        <v>0</v>
      </c>
      <c r="H16" s="628">
        <f>-('5C1C_Intl High'!AL16+'5C1C_Intl High'!AO16)</f>
        <v>0</v>
      </c>
      <c r="I16" s="628">
        <f>-('5C1D_NOMMA'!AL16+'5C1D_NOMMA'!AO16)</f>
        <v>0</v>
      </c>
      <c r="J16" s="628">
        <f>-('5C1E_LFNO'!AL16+'5C1E_LFNO'!AO16)</f>
        <v>0</v>
      </c>
      <c r="K16" s="628">
        <f>-('5C1F_L.C. Charter'!AL16+'5C1F_L.C. Charter'!AO16)</f>
        <v>-7387900</v>
      </c>
      <c r="L16" s="628">
        <f>-('5C1G_JS Clark'!AL16+'5C1G_JS Clark'!AO16)</f>
        <v>0</v>
      </c>
      <c r="M16" s="628">
        <f>-('5C1H_Southwest'!AL16+'5C1H_Southwest'!AO16)</f>
        <v>-5127817</v>
      </c>
      <c r="N16" s="628">
        <f>-('5C1I_LA Key'!AL16+'5C1I_LA Key'!AO16)</f>
        <v>0</v>
      </c>
      <c r="O16" s="628">
        <f>-('5C1J_Jeff Chamber'!AL16+'5C1J_Jeff Chamber'!AO16)</f>
        <v>0</v>
      </c>
      <c r="P16" s="628">
        <f>-('5C1M_GEO Mid'!AL16+'5C1M_GEO Mid'!AO16)</f>
        <v>0</v>
      </c>
      <c r="Q16" s="628">
        <f>-('5C1N_Delta'!AL16+'5C1N_Delta'!AO16)</f>
        <v>0</v>
      </c>
      <c r="R16" s="628">
        <f>-('5C1O_Impact'!AL16+'5C1O_Impact'!AO16)</f>
        <v>0</v>
      </c>
      <c r="S16" s="628">
        <f>-('5C1P_Vision'!AL16+'5C1P_Vision'!AO16)</f>
        <v>0</v>
      </c>
      <c r="T16" s="628">
        <f>-('5C1Q_Advantage'!AL16+'5C1Q_Advantage'!AO16)</f>
        <v>0</v>
      </c>
      <c r="U16" s="628">
        <f>-('5C1R_Iberville'!AL16+'5C1R_Iberville'!AO16)</f>
        <v>-3906</v>
      </c>
      <c r="V16" s="628">
        <f>-('5C1S_LC Col Prep'!AL16+'5C1S_LC Col Prep'!AO16)</f>
        <v>-3538070</v>
      </c>
      <c r="W16" s="628">
        <f>-('5C1T_Northeast'!AL16+'5C1T_Northeast'!AO16)</f>
        <v>0</v>
      </c>
      <c r="X16" s="628">
        <f>-('5C1U_Acadiana Ren'!AL16+'5C1U_Acadiana Ren'!AO16)</f>
        <v>0</v>
      </c>
      <c r="Y16" s="628">
        <f>-('5C1V_Laf Ren'!AL16+'5C1V_Laf Ren'!AO16)</f>
        <v>5125</v>
      </c>
      <c r="Z16" s="628">
        <f>-('5C1W_Willow'!AL16+'5C1W_Willow'!AO16)</f>
        <v>0</v>
      </c>
      <c r="AA16" s="628">
        <f>-('5C1X_Tangi'!AL16+'5C1X_Tangi'!AO16)</f>
        <v>0</v>
      </c>
      <c r="AB16" s="628">
        <f>-('5C1Y_GEO'!AL16+'5C1Y_GEO'!AO16)</f>
        <v>0</v>
      </c>
      <c r="AC16" s="628">
        <f>-('5C1Z_Lincoln Prep'!AL16+'5C1Z_Lincoln Prep'!AO16)</f>
        <v>0</v>
      </c>
      <c r="AD16" s="628">
        <f>-('5C1AA_Laurel'!$AL16+'5C1AA_Laurel'!$AO16)</f>
        <v>0</v>
      </c>
      <c r="AE16" s="628">
        <f>-('5C1AB_Apex'!$AL16+'5C1AB_Apex'!$AO16)</f>
        <v>0</v>
      </c>
      <c r="AF16" s="628">
        <f>-('5C1AC_Smothers'!$AL16+'5C1AC_Smothers'!$AO16)</f>
        <v>0</v>
      </c>
      <c r="AG16" s="628">
        <f>-('5C1AD_Greater'!$AL16+'5C1AD_Greater'!$AO16)</f>
        <v>0</v>
      </c>
      <c r="AH16" s="628">
        <f>-('5C1AE_Noble Minds'!$AL16+'5C1AE_Noble Minds'!$AO16)</f>
        <v>0</v>
      </c>
      <c r="AI16" s="628">
        <f>-('5C1AF_JCFA-Laf'!$AL16+'5C1AF_JCFA-Laf'!$AO16)</f>
        <v>0</v>
      </c>
      <c r="AJ16" s="628">
        <f>-('5C1AG_Collegiate'!$AL16+'5C1AG_Collegiate'!$AO16)</f>
        <v>0</v>
      </c>
      <c r="AK16" s="628">
        <f>-('5C1AH_BRUP'!$AL16+'5C1AH_BRUP'!$AO16)</f>
        <v>0</v>
      </c>
      <c r="AL16" s="1068">
        <f>-('5C1AI_Harmony'!$AL16+'5C1AI_Harmony'!$AO16)</f>
        <v>0</v>
      </c>
      <c r="AM16" s="1068">
        <f>-('5C1AJ_Athlos'!$AL16+'5C1AJ_Athlos'!$AO16)</f>
        <v>0</v>
      </c>
      <c r="AN16" s="628">
        <f>-('5C2_LAVCA'!AM16+'5C2_LAVCA'!AP16)</f>
        <v>-678649</v>
      </c>
      <c r="AO16" s="628">
        <f>-('5C3_UnvView'!AM16+'5C3_UnvView'!AP16)</f>
        <v>-580308</v>
      </c>
      <c r="AP16" s="629">
        <f t="shared" si="1"/>
        <v>-17361582</v>
      </c>
      <c r="AQ16" s="630">
        <f t="shared" si="2"/>
        <v>121877058</v>
      </c>
    </row>
    <row r="17" spans="1:43" ht="15.6" customHeight="1" x14ac:dyDescent="0.2">
      <c r="A17" s="615">
        <v>11</v>
      </c>
      <c r="B17" s="616" t="s">
        <v>17</v>
      </c>
      <c r="C17" s="617">
        <f>'2_State Distrib and Adjs'!BG17</f>
        <v>12121606</v>
      </c>
      <c r="D17" s="617">
        <f>-'5A3_OJJ'!P17</f>
        <v>0</v>
      </c>
      <c r="E17" s="617"/>
      <c r="F17" s="617">
        <f>-('5C1A_Madison'!AL17+'5C1A_Madison'!AO17)</f>
        <v>0</v>
      </c>
      <c r="G17" s="617">
        <f>-('5C1B_DArbonne'!AL17+'5C1B_DArbonne'!AO17)</f>
        <v>0</v>
      </c>
      <c r="H17" s="617">
        <f>-('5C1C_Intl High'!AL17+'5C1C_Intl High'!AO17)</f>
        <v>0</v>
      </c>
      <c r="I17" s="617">
        <f>-('5C1D_NOMMA'!AL17+'5C1D_NOMMA'!AO17)</f>
        <v>0</v>
      </c>
      <c r="J17" s="617">
        <f>-('5C1E_LFNO'!AL17+'5C1E_LFNO'!AO17)</f>
        <v>0</v>
      </c>
      <c r="K17" s="617">
        <f>-('5C1F_L.C. Charter'!AL17+'5C1F_L.C. Charter'!AO17)</f>
        <v>0</v>
      </c>
      <c r="L17" s="617">
        <f>-('5C1G_JS Clark'!AL17+'5C1G_JS Clark'!AO17)</f>
        <v>0</v>
      </c>
      <c r="M17" s="617">
        <f>-('5C1H_Southwest'!AL17+'5C1H_Southwest'!AO17)</f>
        <v>0</v>
      </c>
      <c r="N17" s="617">
        <f>-('5C1I_LA Key'!AL17+'5C1I_LA Key'!AO17)</f>
        <v>0</v>
      </c>
      <c r="O17" s="617">
        <f>-('5C1J_Jeff Chamber'!AL17+'5C1J_Jeff Chamber'!AO17)</f>
        <v>0</v>
      </c>
      <c r="P17" s="617">
        <f>-('5C1M_GEO Mid'!AL17+'5C1M_GEO Mid'!AO17)</f>
        <v>0</v>
      </c>
      <c r="Q17" s="617">
        <f>-('5C1N_Delta'!AL17+'5C1N_Delta'!AO17)</f>
        <v>0</v>
      </c>
      <c r="R17" s="617">
        <f>-('5C1O_Impact'!AL17+'5C1O_Impact'!AO17)</f>
        <v>0</v>
      </c>
      <c r="S17" s="617">
        <f>-('5C1P_Vision'!AL17+'5C1P_Vision'!AO17)</f>
        <v>0</v>
      </c>
      <c r="T17" s="617">
        <f>-('5C1Q_Advantage'!AL17+'5C1Q_Advantage'!AO17)</f>
        <v>0</v>
      </c>
      <c r="U17" s="617">
        <f>-('5C1R_Iberville'!AL17+'5C1R_Iberville'!AO17)</f>
        <v>0</v>
      </c>
      <c r="V17" s="617">
        <f>-('5C1S_LC Col Prep'!AL17+'5C1S_LC Col Prep'!AO17)</f>
        <v>0</v>
      </c>
      <c r="W17" s="617">
        <f>-('5C1T_Northeast'!AL17+'5C1T_Northeast'!AO17)</f>
        <v>0</v>
      </c>
      <c r="X17" s="617">
        <f>-('5C1U_Acadiana Ren'!AL17+'5C1U_Acadiana Ren'!AO17)</f>
        <v>0</v>
      </c>
      <c r="Y17" s="617">
        <f>-('5C1V_Laf Ren'!AL17+'5C1V_Laf Ren'!AO17)</f>
        <v>0</v>
      </c>
      <c r="Z17" s="617">
        <f>-('5C1W_Willow'!AL17+'5C1W_Willow'!AO17)</f>
        <v>0</v>
      </c>
      <c r="AA17" s="617">
        <f>-('5C1X_Tangi'!AL17+'5C1X_Tangi'!AO17)</f>
        <v>0</v>
      </c>
      <c r="AB17" s="617">
        <f>-('5C1Y_GEO'!AL17+'5C1Y_GEO'!AO17)</f>
        <v>0</v>
      </c>
      <c r="AC17" s="618">
        <f>-('5C1Z_Lincoln Prep'!AL17+'5C1Z_Lincoln Prep'!AO17)</f>
        <v>0</v>
      </c>
      <c r="AD17" s="618">
        <f>-('5C1AA_Laurel'!$AL17+'5C1AA_Laurel'!$AO17)</f>
        <v>0</v>
      </c>
      <c r="AE17" s="618">
        <f>-('5C1AB_Apex'!$AL17+'5C1AB_Apex'!$AO17)</f>
        <v>0</v>
      </c>
      <c r="AF17" s="618">
        <f>-('5C1AC_Smothers'!$AL17+'5C1AC_Smothers'!$AO17)</f>
        <v>0</v>
      </c>
      <c r="AG17" s="618">
        <f>-('5C1AD_Greater'!$AL17+'5C1AD_Greater'!$AO17)</f>
        <v>0</v>
      </c>
      <c r="AH17" s="618">
        <f>-('5C1AE_Noble Minds'!$AL17+'5C1AE_Noble Minds'!$AO17)</f>
        <v>0</v>
      </c>
      <c r="AI17" s="618">
        <f>-('5C1AF_JCFA-Laf'!$AL17+'5C1AF_JCFA-Laf'!$AO17)</f>
        <v>0</v>
      </c>
      <c r="AJ17" s="618">
        <f>-('5C1AG_Collegiate'!$AL17+'5C1AG_Collegiate'!$AO17)</f>
        <v>0</v>
      </c>
      <c r="AK17" s="618">
        <f>-('5C1AH_BRUP'!$AL17+'5C1AH_BRUP'!$AO17)</f>
        <v>0</v>
      </c>
      <c r="AL17" s="1067">
        <f>-('5C1AI_Harmony'!$AL17+'5C1AI_Harmony'!$AO17)</f>
        <v>0</v>
      </c>
      <c r="AM17" s="1067">
        <f>-('5C1AJ_Athlos'!$AL17+'5C1AJ_Athlos'!$AO17)</f>
        <v>0</v>
      </c>
      <c r="AN17" s="617">
        <f>-('5C2_LAVCA'!AM17+'5C2_LAVCA'!AP17)</f>
        <v>-4774</v>
      </c>
      <c r="AO17" s="617">
        <f>-('5C3_UnvView'!AM17+'5C3_UnvView'!AP17)</f>
        <v>-14324</v>
      </c>
      <c r="AP17" s="619">
        <f t="shared" si="1"/>
        <v>-19098</v>
      </c>
      <c r="AQ17" s="620">
        <f t="shared" si="2"/>
        <v>12102508</v>
      </c>
    </row>
    <row r="18" spans="1:43" ht="15.6" customHeight="1" x14ac:dyDescent="0.2">
      <c r="A18" s="621">
        <v>12</v>
      </c>
      <c r="B18" s="622" t="s">
        <v>18</v>
      </c>
      <c r="C18" s="623">
        <f>'2_State Distrib and Adjs'!BG18</f>
        <v>5144451</v>
      </c>
      <c r="D18" s="623">
        <f>-'5A3_OJJ'!P18</f>
        <v>0</v>
      </c>
      <c r="E18" s="623"/>
      <c r="F18" s="623">
        <f>-('5C1A_Madison'!AL18+'5C1A_Madison'!AO18)</f>
        <v>0</v>
      </c>
      <c r="G18" s="623">
        <f>-('5C1B_DArbonne'!AL18+'5C1B_DArbonne'!AO18)</f>
        <v>0</v>
      </c>
      <c r="H18" s="623">
        <f>-('5C1C_Intl High'!AL18+'5C1C_Intl High'!AO18)</f>
        <v>0</v>
      </c>
      <c r="I18" s="623">
        <f>-('5C1D_NOMMA'!AL18+'5C1D_NOMMA'!AO18)</f>
        <v>0</v>
      </c>
      <c r="J18" s="623">
        <f>-('5C1E_LFNO'!AL18+'5C1E_LFNO'!AO18)</f>
        <v>0</v>
      </c>
      <c r="K18" s="623">
        <f>-('5C1F_L.C. Charter'!AL18+'5C1F_L.C. Charter'!AO18)</f>
        <v>0</v>
      </c>
      <c r="L18" s="623">
        <f>-('5C1G_JS Clark'!AL18+'5C1G_JS Clark'!AO18)</f>
        <v>0</v>
      </c>
      <c r="M18" s="623">
        <f>-('5C1H_Southwest'!AL18+'5C1H_Southwest'!AO18)</f>
        <v>0</v>
      </c>
      <c r="N18" s="623">
        <f>-('5C1I_LA Key'!AL18+'5C1I_LA Key'!AO18)</f>
        <v>0</v>
      </c>
      <c r="O18" s="623">
        <f>-('5C1J_Jeff Chamber'!AL18+'5C1J_Jeff Chamber'!AO18)</f>
        <v>0</v>
      </c>
      <c r="P18" s="623">
        <f>-('5C1M_GEO Mid'!AL18+'5C1M_GEO Mid'!AO18)</f>
        <v>0</v>
      </c>
      <c r="Q18" s="623">
        <f>-('5C1N_Delta'!AL18+'5C1N_Delta'!AO18)</f>
        <v>0</v>
      </c>
      <c r="R18" s="623">
        <f>-('5C1O_Impact'!AL18+'5C1O_Impact'!AO18)</f>
        <v>0</v>
      </c>
      <c r="S18" s="623">
        <f>-('5C1P_Vision'!AL18+'5C1P_Vision'!AO18)</f>
        <v>0</v>
      </c>
      <c r="T18" s="623">
        <f>-('5C1Q_Advantage'!AL18+'5C1Q_Advantage'!AO18)</f>
        <v>0</v>
      </c>
      <c r="U18" s="623">
        <f>-('5C1R_Iberville'!AL18+'5C1R_Iberville'!AO18)</f>
        <v>0</v>
      </c>
      <c r="V18" s="623">
        <f>-('5C1S_LC Col Prep'!AL18+'5C1S_LC Col Prep'!AO18)</f>
        <v>0</v>
      </c>
      <c r="W18" s="623">
        <f>-('5C1T_Northeast'!AL18+'5C1T_Northeast'!AO18)</f>
        <v>0</v>
      </c>
      <c r="X18" s="623">
        <f>-('5C1U_Acadiana Ren'!AL18+'5C1U_Acadiana Ren'!AO18)</f>
        <v>0</v>
      </c>
      <c r="Y18" s="623">
        <f>-('5C1V_Laf Ren'!AL18+'5C1V_Laf Ren'!AO18)</f>
        <v>0</v>
      </c>
      <c r="Z18" s="623">
        <f>-('5C1W_Willow'!AL18+'5C1W_Willow'!AO18)</f>
        <v>0</v>
      </c>
      <c r="AA18" s="623">
        <f>-('5C1X_Tangi'!AL18+'5C1X_Tangi'!AO18)</f>
        <v>0</v>
      </c>
      <c r="AB18" s="623">
        <f>-('5C1Y_GEO'!AL18+'5C1Y_GEO'!AO18)</f>
        <v>0</v>
      </c>
      <c r="AC18" s="623">
        <f>-('5C1Z_Lincoln Prep'!AL18+'5C1Z_Lincoln Prep'!AO18)</f>
        <v>0</v>
      </c>
      <c r="AD18" s="623">
        <f>-('5C1AA_Laurel'!$AL18+'5C1AA_Laurel'!$AO18)</f>
        <v>0</v>
      </c>
      <c r="AE18" s="623">
        <f>-('5C1AB_Apex'!$AL18+'5C1AB_Apex'!$AO18)</f>
        <v>0</v>
      </c>
      <c r="AF18" s="623">
        <f>-('5C1AC_Smothers'!$AL18+'5C1AC_Smothers'!$AO18)</f>
        <v>0</v>
      </c>
      <c r="AG18" s="623">
        <f>-('5C1AD_Greater'!$AL18+'5C1AD_Greater'!$AO18)</f>
        <v>0</v>
      </c>
      <c r="AH18" s="623">
        <f>-('5C1AE_Noble Minds'!$AL18+'5C1AE_Noble Minds'!$AO18)</f>
        <v>0</v>
      </c>
      <c r="AI18" s="623">
        <f>-('5C1AF_JCFA-Laf'!$AL18+'5C1AF_JCFA-Laf'!$AO18)</f>
        <v>0</v>
      </c>
      <c r="AJ18" s="623">
        <f>-('5C1AG_Collegiate'!$AL18+'5C1AG_Collegiate'!$AO18)</f>
        <v>0</v>
      </c>
      <c r="AK18" s="623">
        <f>-('5C1AH_BRUP'!$AL18+'5C1AH_BRUP'!$AO18)</f>
        <v>0</v>
      </c>
      <c r="AL18" s="623">
        <f>-('5C1AI_Harmony'!$AL18+'5C1AI_Harmony'!$AO18)</f>
        <v>0</v>
      </c>
      <c r="AM18" s="623">
        <f>-('5C1AJ_Athlos'!$AL18+'5C1AJ_Athlos'!$AO18)</f>
        <v>0</v>
      </c>
      <c r="AN18" s="623">
        <f>-('5C2_LAVCA'!AM18+'5C2_LAVCA'!AP18)</f>
        <v>-6212</v>
      </c>
      <c r="AO18" s="623">
        <f>-('5C3_UnvView'!AM18+'5C3_UnvView'!AP18)</f>
        <v>-3106</v>
      </c>
      <c r="AP18" s="624">
        <f t="shared" si="1"/>
        <v>-9318</v>
      </c>
      <c r="AQ18" s="625">
        <f t="shared" si="2"/>
        <v>5135133</v>
      </c>
    </row>
    <row r="19" spans="1:43" ht="15.6" customHeight="1" x14ac:dyDescent="0.2">
      <c r="A19" s="621">
        <v>13</v>
      </c>
      <c r="B19" s="622" t="s">
        <v>19</v>
      </c>
      <c r="C19" s="623">
        <f>'2_State Distrib and Adjs'!BG19</f>
        <v>8883851</v>
      </c>
      <c r="D19" s="623">
        <f>-'5A3_OJJ'!P19</f>
        <v>0</v>
      </c>
      <c r="E19" s="623"/>
      <c r="F19" s="623">
        <f>-('5C1A_Madison'!AL19+'5C1A_Madison'!AO19)</f>
        <v>0</v>
      </c>
      <c r="G19" s="623">
        <f>-('5C1B_DArbonne'!AL19+'5C1B_DArbonne'!AO19)</f>
        <v>0</v>
      </c>
      <c r="H19" s="623">
        <f>-('5C1C_Intl High'!AL19+'5C1C_Intl High'!AO19)</f>
        <v>0</v>
      </c>
      <c r="I19" s="623">
        <f>-('5C1D_NOMMA'!AL19+'5C1D_NOMMA'!AO19)</f>
        <v>0</v>
      </c>
      <c r="J19" s="623">
        <f>-('5C1E_LFNO'!AL19+'5C1E_LFNO'!AO19)</f>
        <v>0</v>
      </c>
      <c r="K19" s="623">
        <f>-('5C1F_L.C. Charter'!AL19+'5C1F_L.C. Charter'!AO19)</f>
        <v>0</v>
      </c>
      <c r="L19" s="623">
        <f>-('5C1G_JS Clark'!AL19+'5C1G_JS Clark'!AO19)</f>
        <v>0</v>
      </c>
      <c r="M19" s="623">
        <f>-('5C1H_Southwest'!AL19+'5C1H_Southwest'!AO19)</f>
        <v>0</v>
      </c>
      <c r="N19" s="623">
        <f>-('5C1I_LA Key'!AL19+'5C1I_LA Key'!AO19)</f>
        <v>0</v>
      </c>
      <c r="O19" s="623">
        <f>-('5C1J_Jeff Chamber'!AL19+'5C1J_Jeff Chamber'!AO19)</f>
        <v>0</v>
      </c>
      <c r="P19" s="623">
        <f>-('5C1M_GEO Mid'!AL19+'5C1M_GEO Mid'!AO19)</f>
        <v>0</v>
      </c>
      <c r="Q19" s="623">
        <f>-('5C1N_Delta'!AL19+'5C1N_Delta'!AO19)</f>
        <v>-266083</v>
      </c>
      <c r="R19" s="623">
        <f>-('5C1O_Impact'!AL19+'5C1O_Impact'!AO19)</f>
        <v>0</v>
      </c>
      <c r="S19" s="623">
        <f>-('5C1P_Vision'!AL19+'5C1P_Vision'!AO19)</f>
        <v>0</v>
      </c>
      <c r="T19" s="623">
        <f>-('5C1Q_Advantage'!AL19+'5C1Q_Advantage'!AO19)</f>
        <v>0</v>
      </c>
      <c r="U19" s="623">
        <f>-('5C1R_Iberville'!AL19+'5C1R_Iberville'!AO19)</f>
        <v>0</v>
      </c>
      <c r="V19" s="623">
        <f>-('5C1S_LC Col Prep'!AL19+'5C1S_LC Col Prep'!AO19)</f>
        <v>0</v>
      </c>
      <c r="W19" s="623">
        <f>-('5C1T_Northeast'!AL19+'5C1T_Northeast'!AO19)</f>
        <v>0</v>
      </c>
      <c r="X19" s="623">
        <f>-('5C1U_Acadiana Ren'!AL19+'5C1U_Acadiana Ren'!AO19)</f>
        <v>0</v>
      </c>
      <c r="Y19" s="623">
        <f>-('5C1V_Laf Ren'!AL19+'5C1V_Laf Ren'!AO19)</f>
        <v>0</v>
      </c>
      <c r="Z19" s="623">
        <f>-('5C1W_Willow'!AL19+'5C1W_Willow'!AO19)</f>
        <v>0</v>
      </c>
      <c r="AA19" s="623">
        <f>-('5C1X_Tangi'!AL19+'5C1X_Tangi'!AO19)</f>
        <v>0</v>
      </c>
      <c r="AB19" s="623">
        <f>-('5C1Y_GEO'!AL19+'5C1Y_GEO'!AO19)</f>
        <v>0</v>
      </c>
      <c r="AC19" s="623">
        <f>-('5C1Z_Lincoln Prep'!AL19+'5C1Z_Lincoln Prep'!AO19)</f>
        <v>0</v>
      </c>
      <c r="AD19" s="623">
        <f>-('5C1AA_Laurel'!$AL19+'5C1AA_Laurel'!$AO19)</f>
        <v>0</v>
      </c>
      <c r="AE19" s="623">
        <f>-('5C1AB_Apex'!$AL19+'5C1AB_Apex'!$AO19)</f>
        <v>0</v>
      </c>
      <c r="AF19" s="623">
        <f>-('5C1AC_Smothers'!$AL19+'5C1AC_Smothers'!$AO19)</f>
        <v>0</v>
      </c>
      <c r="AG19" s="623">
        <f>-('5C1AD_Greater'!$AL19+'5C1AD_Greater'!$AO19)</f>
        <v>0</v>
      </c>
      <c r="AH19" s="623">
        <f>-('5C1AE_Noble Minds'!$AL19+'5C1AE_Noble Minds'!$AO19)</f>
        <v>0</v>
      </c>
      <c r="AI19" s="623">
        <f>-('5C1AF_JCFA-Laf'!$AL19+'5C1AF_JCFA-Laf'!$AO19)</f>
        <v>0</v>
      </c>
      <c r="AJ19" s="623">
        <f>-('5C1AG_Collegiate'!$AL19+'5C1AG_Collegiate'!$AO19)</f>
        <v>0</v>
      </c>
      <c r="AK19" s="623">
        <f>-('5C1AH_BRUP'!$AL19+'5C1AH_BRUP'!$AO19)</f>
        <v>0</v>
      </c>
      <c r="AL19" s="623">
        <f>-('5C1AI_Harmony'!$AL19+'5C1AI_Harmony'!$AO19)</f>
        <v>0</v>
      </c>
      <c r="AM19" s="623">
        <f>-('5C1AJ_Athlos'!$AL19+'5C1AJ_Athlos'!$AO19)</f>
        <v>0</v>
      </c>
      <c r="AN19" s="623">
        <f>-('5C2_LAVCA'!AM19+'5C2_LAVCA'!AP19)</f>
        <v>-16637</v>
      </c>
      <c r="AO19" s="623">
        <f>-('5C3_UnvView'!AM19+'5C3_UnvView'!AP19)</f>
        <v>-10238</v>
      </c>
      <c r="AP19" s="624">
        <f t="shared" si="1"/>
        <v>-292958</v>
      </c>
      <c r="AQ19" s="625">
        <f t="shared" si="2"/>
        <v>8590893</v>
      </c>
    </row>
    <row r="20" spans="1:43" ht="15.6" customHeight="1" x14ac:dyDescent="0.2">
      <c r="A20" s="621">
        <v>14</v>
      </c>
      <c r="B20" s="622" t="s">
        <v>20</v>
      </c>
      <c r="C20" s="623">
        <f>'2_State Distrib and Adjs'!BG20</f>
        <v>11861882</v>
      </c>
      <c r="D20" s="623">
        <f>-'5A3_OJJ'!P20</f>
        <v>-7482</v>
      </c>
      <c r="E20" s="623"/>
      <c r="F20" s="623">
        <f>-('5C1A_Madison'!AL20+'5C1A_Madison'!AO20)</f>
        <v>0</v>
      </c>
      <c r="G20" s="623">
        <f>-('5C1B_DArbonne'!AL20+'5C1B_DArbonne'!AO20)</f>
        <v>-11697</v>
      </c>
      <c r="H20" s="623">
        <f>-('5C1C_Intl High'!AL20+'5C1C_Intl High'!AO20)</f>
        <v>0</v>
      </c>
      <c r="I20" s="623">
        <f>-('5C1D_NOMMA'!AL20+'5C1D_NOMMA'!AO20)</f>
        <v>0</v>
      </c>
      <c r="J20" s="623">
        <f>-('5C1E_LFNO'!AL20+'5C1E_LFNO'!AO20)</f>
        <v>0</v>
      </c>
      <c r="K20" s="623">
        <f>-('5C1F_L.C. Charter'!AL20+'5C1F_L.C. Charter'!AO20)</f>
        <v>0</v>
      </c>
      <c r="L20" s="623">
        <f>-('5C1G_JS Clark'!AL20+'5C1G_JS Clark'!AO20)</f>
        <v>0</v>
      </c>
      <c r="M20" s="623">
        <f>-('5C1H_Southwest'!AL20+'5C1H_Southwest'!AO20)</f>
        <v>0</v>
      </c>
      <c r="N20" s="623">
        <f>-('5C1I_LA Key'!AL20+'5C1I_LA Key'!AO20)</f>
        <v>0</v>
      </c>
      <c r="O20" s="623">
        <f>-('5C1J_Jeff Chamber'!AL20+'5C1J_Jeff Chamber'!AO20)</f>
        <v>0</v>
      </c>
      <c r="P20" s="623">
        <f>-('5C1M_GEO Mid'!AL20+'5C1M_GEO Mid'!AO20)</f>
        <v>0</v>
      </c>
      <c r="Q20" s="623">
        <f>-('5C1N_Delta'!AL20+'5C1N_Delta'!AO20)</f>
        <v>0</v>
      </c>
      <c r="R20" s="623">
        <f>-('5C1O_Impact'!AL20+'5C1O_Impact'!AO20)</f>
        <v>0</v>
      </c>
      <c r="S20" s="623">
        <f>-('5C1P_Vision'!AL20+'5C1P_Vision'!AO20)</f>
        <v>0</v>
      </c>
      <c r="T20" s="623">
        <f>-('5C1Q_Advantage'!AL20+'5C1Q_Advantage'!AO20)</f>
        <v>0</v>
      </c>
      <c r="U20" s="623">
        <f>-('5C1R_Iberville'!AL20+'5C1R_Iberville'!AO20)</f>
        <v>0</v>
      </c>
      <c r="V20" s="623">
        <f>-('5C1S_LC Col Prep'!AL20+'5C1S_LC Col Prep'!AO20)</f>
        <v>0</v>
      </c>
      <c r="W20" s="623">
        <f>-('5C1T_Northeast'!AL20+'5C1T_Northeast'!AO20)</f>
        <v>-249321</v>
      </c>
      <c r="X20" s="623">
        <f>-('5C1U_Acadiana Ren'!AL20+'5C1U_Acadiana Ren'!AO20)</f>
        <v>0</v>
      </c>
      <c r="Y20" s="623">
        <f>-('5C1V_Laf Ren'!AL20+'5C1V_Laf Ren'!AO20)</f>
        <v>0</v>
      </c>
      <c r="Z20" s="623">
        <f>-('5C1W_Willow'!AL20+'5C1W_Willow'!AO20)</f>
        <v>0</v>
      </c>
      <c r="AA20" s="623">
        <f>-('5C1X_Tangi'!AL20+'5C1X_Tangi'!AO20)</f>
        <v>0</v>
      </c>
      <c r="AB20" s="623">
        <f>-('5C1Y_GEO'!AL20+'5C1Y_GEO'!AO20)</f>
        <v>0</v>
      </c>
      <c r="AC20" s="623">
        <f>-('5C1Z_Lincoln Prep'!AL20+'5C1Z_Lincoln Prep'!AO20)</f>
        <v>-182139</v>
      </c>
      <c r="AD20" s="623">
        <f>-('5C1AA_Laurel'!$AL20+'5C1AA_Laurel'!$AO20)</f>
        <v>0</v>
      </c>
      <c r="AE20" s="623">
        <f>-('5C1AB_Apex'!$AL20+'5C1AB_Apex'!$AO20)</f>
        <v>0</v>
      </c>
      <c r="AF20" s="623">
        <f>-('5C1AC_Smothers'!$AL20+'5C1AC_Smothers'!$AO20)</f>
        <v>0</v>
      </c>
      <c r="AG20" s="623">
        <f>-('5C1AD_Greater'!$AL20+'5C1AD_Greater'!$AO20)</f>
        <v>0</v>
      </c>
      <c r="AH20" s="623">
        <f>-('5C1AE_Noble Minds'!$AL20+'5C1AE_Noble Minds'!$AO20)</f>
        <v>0</v>
      </c>
      <c r="AI20" s="623">
        <f>-('5C1AF_JCFA-Laf'!$AL20+'5C1AF_JCFA-Laf'!$AO20)</f>
        <v>0</v>
      </c>
      <c r="AJ20" s="623">
        <f>-('5C1AG_Collegiate'!$AL20+'5C1AG_Collegiate'!$AO20)</f>
        <v>0</v>
      </c>
      <c r="AK20" s="623">
        <f>-('5C1AH_BRUP'!$AL20+'5C1AH_BRUP'!$AO20)</f>
        <v>0</v>
      </c>
      <c r="AL20" s="623">
        <f>-('5C1AI_Harmony'!$AL20+'5C1AI_Harmony'!$AO20)</f>
        <v>0</v>
      </c>
      <c r="AM20" s="623">
        <f>-('5C1AJ_Athlos'!$AL20+'5C1AJ_Athlos'!$AO20)</f>
        <v>0</v>
      </c>
      <c r="AN20" s="623">
        <f>-('5C2_LAVCA'!AM20+'5C2_LAVCA'!AP20)</f>
        <v>-21055</v>
      </c>
      <c r="AO20" s="623">
        <f>-('5C3_UnvView'!AM20+'5C3_UnvView'!AP20)</f>
        <v>-15039</v>
      </c>
      <c r="AP20" s="624">
        <f t="shared" si="1"/>
        <v>-486733</v>
      </c>
      <c r="AQ20" s="625">
        <f t="shared" si="2"/>
        <v>11375149</v>
      </c>
    </row>
    <row r="21" spans="1:43" ht="15.6" customHeight="1" x14ac:dyDescent="0.2">
      <c r="A21" s="626">
        <v>15</v>
      </c>
      <c r="B21" s="627" t="s">
        <v>21</v>
      </c>
      <c r="C21" s="628">
        <f>'2_State Distrib and Adjs'!BG21</f>
        <v>21572142</v>
      </c>
      <c r="D21" s="628">
        <f>-'5A3_OJJ'!P21</f>
        <v>-950</v>
      </c>
      <c r="E21" s="628"/>
      <c r="F21" s="628">
        <f>-('5C1A_Madison'!AL21+'5C1A_Madison'!AO21)</f>
        <v>0</v>
      </c>
      <c r="G21" s="628">
        <f>-('5C1B_DArbonne'!AL21+'5C1B_DArbonne'!AO21)</f>
        <v>0</v>
      </c>
      <c r="H21" s="628">
        <f>-('5C1C_Intl High'!AL21+'5C1C_Intl High'!AO21)</f>
        <v>0</v>
      </c>
      <c r="I21" s="628">
        <f>-('5C1D_NOMMA'!AL21+'5C1D_NOMMA'!AO21)</f>
        <v>0</v>
      </c>
      <c r="J21" s="628">
        <f>-('5C1E_LFNO'!AL21+'5C1E_LFNO'!AO21)</f>
        <v>0</v>
      </c>
      <c r="K21" s="628">
        <f>-('5C1F_L.C. Charter'!AL21+'5C1F_L.C. Charter'!AO21)</f>
        <v>0</v>
      </c>
      <c r="L21" s="628">
        <f>-('5C1G_JS Clark'!AL21+'5C1G_JS Clark'!AO21)</f>
        <v>0</v>
      </c>
      <c r="M21" s="628">
        <f>-('5C1H_Southwest'!AL21+'5C1H_Southwest'!AO21)</f>
        <v>0</v>
      </c>
      <c r="N21" s="628">
        <f>-('5C1I_LA Key'!AL21+'5C1I_LA Key'!AO21)</f>
        <v>0</v>
      </c>
      <c r="O21" s="628">
        <f>-('5C1J_Jeff Chamber'!AL21+'5C1J_Jeff Chamber'!AO21)</f>
        <v>0</v>
      </c>
      <c r="P21" s="628">
        <f>-('5C1M_GEO Mid'!AL21+'5C1M_GEO Mid'!AO21)</f>
        <v>0</v>
      </c>
      <c r="Q21" s="628">
        <f>-('5C1N_Delta'!AL21+'5C1N_Delta'!AO21)</f>
        <v>-1003475</v>
      </c>
      <c r="R21" s="628">
        <f>-('5C1O_Impact'!AL21+'5C1O_Impact'!AO21)</f>
        <v>0</v>
      </c>
      <c r="S21" s="628">
        <f>-('5C1P_Vision'!AL21+'5C1P_Vision'!AO21)</f>
        <v>0</v>
      </c>
      <c r="T21" s="628">
        <f>-('5C1Q_Advantage'!AL21+'5C1Q_Advantage'!AO21)</f>
        <v>0</v>
      </c>
      <c r="U21" s="628">
        <f>-('5C1R_Iberville'!AL21+'5C1R_Iberville'!AO21)</f>
        <v>0</v>
      </c>
      <c r="V21" s="628">
        <f>-('5C1S_LC Col Prep'!AL21+'5C1S_LC Col Prep'!AO21)</f>
        <v>0</v>
      </c>
      <c r="W21" s="628">
        <f>-('5C1T_Northeast'!AL21+'5C1T_Northeast'!AO21)</f>
        <v>0</v>
      </c>
      <c r="X21" s="628">
        <f>-('5C1U_Acadiana Ren'!AL21+'5C1U_Acadiana Ren'!AO21)</f>
        <v>0</v>
      </c>
      <c r="Y21" s="628">
        <f>-('5C1V_Laf Ren'!AL21+'5C1V_Laf Ren'!AO21)</f>
        <v>0</v>
      </c>
      <c r="Z21" s="628">
        <f>-('5C1W_Willow'!AL21+'5C1W_Willow'!AO21)</f>
        <v>0</v>
      </c>
      <c r="AA21" s="628">
        <f>-('5C1X_Tangi'!AL21+'5C1X_Tangi'!AO21)</f>
        <v>0</v>
      </c>
      <c r="AB21" s="628">
        <f>-('5C1Y_GEO'!AL21+'5C1Y_GEO'!AO21)</f>
        <v>0</v>
      </c>
      <c r="AC21" s="628">
        <f>-('5C1Z_Lincoln Prep'!AL21+'5C1Z_Lincoln Prep'!AO21)</f>
        <v>0</v>
      </c>
      <c r="AD21" s="628">
        <f>-('5C1AA_Laurel'!$AL21+'5C1AA_Laurel'!$AO21)</f>
        <v>0</v>
      </c>
      <c r="AE21" s="628">
        <f>-('5C1AB_Apex'!$AL21+'5C1AB_Apex'!$AO21)</f>
        <v>0</v>
      </c>
      <c r="AF21" s="628">
        <f>-('5C1AC_Smothers'!$AL21+'5C1AC_Smothers'!$AO21)</f>
        <v>0</v>
      </c>
      <c r="AG21" s="628">
        <f>-('5C1AD_Greater'!$AL21+'5C1AD_Greater'!$AO21)</f>
        <v>0</v>
      </c>
      <c r="AH21" s="628">
        <f>-('5C1AE_Noble Minds'!$AL21+'5C1AE_Noble Minds'!$AO21)</f>
        <v>0</v>
      </c>
      <c r="AI21" s="628">
        <f>-('5C1AF_JCFA-Laf'!$AL21+'5C1AF_JCFA-Laf'!$AO21)</f>
        <v>0</v>
      </c>
      <c r="AJ21" s="628">
        <f>-('5C1AG_Collegiate'!$AL21+'5C1AG_Collegiate'!$AO21)</f>
        <v>0</v>
      </c>
      <c r="AK21" s="628">
        <f>-('5C1AH_BRUP'!$AL21+'5C1AH_BRUP'!$AO21)</f>
        <v>0</v>
      </c>
      <c r="AL21" s="1068">
        <f>-('5C1AI_Harmony'!$AL21+'5C1AI_Harmony'!$AO21)</f>
        <v>0</v>
      </c>
      <c r="AM21" s="1068">
        <f>-('5C1AJ_Athlos'!$AL21+'5C1AJ_Athlos'!$AO21)</f>
        <v>0</v>
      </c>
      <c r="AN21" s="628">
        <f>-('5C2_LAVCA'!AM21+'5C2_LAVCA'!AP21)</f>
        <v>-30636</v>
      </c>
      <c r="AO21" s="628">
        <f>-('5C3_UnvView'!AM21+'5C3_UnvView'!AP21)</f>
        <v>-5328</v>
      </c>
      <c r="AP21" s="629">
        <f t="shared" si="1"/>
        <v>-1040389</v>
      </c>
      <c r="AQ21" s="630">
        <f t="shared" si="2"/>
        <v>20531753</v>
      </c>
    </row>
    <row r="22" spans="1:43" ht="15.6" customHeight="1" x14ac:dyDescent="0.2">
      <c r="A22" s="615">
        <v>16</v>
      </c>
      <c r="B22" s="616" t="s">
        <v>22</v>
      </c>
      <c r="C22" s="617">
        <f>'2_State Distrib and Adjs'!BG22</f>
        <v>14748264</v>
      </c>
      <c r="D22" s="617">
        <f>-'5A3_OJJ'!P22</f>
        <v>-6180</v>
      </c>
      <c r="E22" s="617"/>
      <c r="F22" s="617">
        <f>-('5C1A_Madison'!AL22+'5C1A_Madison'!AO22)</f>
        <v>0</v>
      </c>
      <c r="G22" s="617">
        <f>-('5C1B_DArbonne'!AL22+'5C1B_DArbonne'!AO22)</f>
        <v>0</v>
      </c>
      <c r="H22" s="617">
        <f>-('5C1C_Intl High'!AL22+'5C1C_Intl High'!AO22)</f>
        <v>0</v>
      </c>
      <c r="I22" s="617">
        <f>-('5C1D_NOMMA'!AL22+'5C1D_NOMMA'!AO22)</f>
        <v>0</v>
      </c>
      <c r="J22" s="617">
        <f>-('5C1E_LFNO'!AL22+'5C1E_LFNO'!AO22)</f>
        <v>0</v>
      </c>
      <c r="K22" s="617">
        <f>-('5C1F_L.C. Charter'!AL22+'5C1F_L.C. Charter'!AO22)</f>
        <v>0</v>
      </c>
      <c r="L22" s="617">
        <f>-('5C1G_JS Clark'!AL22+'5C1G_JS Clark'!AO22)</f>
        <v>0</v>
      </c>
      <c r="M22" s="617">
        <f>-('5C1H_Southwest'!AL22+'5C1H_Southwest'!AO22)</f>
        <v>0</v>
      </c>
      <c r="N22" s="617">
        <f>-('5C1I_LA Key'!AL22+'5C1I_LA Key'!AO22)</f>
        <v>0</v>
      </c>
      <c r="O22" s="617">
        <f>-('5C1J_Jeff Chamber'!AL22+'5C1J_Jeff Chamber'!AO22)</f>
        <v>0</v>
      </c>
      <c r="P22" s="617">
        <f>-('5C1M_GEO Mid'!AL22+'5C1M_GEO Mid'!AO22)</f>
        <v>0</v>
      </c>
      <c r="Q22" s="617">
        <f>-('5C1N_Delta'!AL22+'5C1N_Delta'!AO22)</f>
        <v>0</v>
      </c>
      <c r="R22" s="617">
        <f>-('5C1O_Impact'!AL22+'5C1O_Impact'!AO22)</f>
        <v>0</v>
      </c>
      <c r="S22" s="617">
        <f>-('5C1P_Vision'!AL22+'5C1P_Vision'!AO22)</f>
        <v>0</v>
      </c>
      <c r="T22" s="617">
        <f>-('5C1Q_Advantage'!AL22+'5C1Q_Advantage'!AO22)</f>
        <v>0</v>
      </c>
      <c r="U22" s="617">
        <f>-('5C1R_Iberville'!AL22+'5C1R_Iberville'!AO22)</f>
        <v>0</v>
      </c>
      <c r="V22" s="617">
        <f>-('5C1S_LC Col Prep'!AL22+'5C1S_LC Col Prep'!AO22)</f>
        <v>0</v>
      </c>
      <c r="W22" s="617">
        <f>-('5C1T_Northeast'!AL22+'5C1T_Northeast'!AO22)</f>
        <v>0</v>
      </c>
      <c r="X22" s="617">
        <f>-('5C1U_Acadiana Ren'!AL22+'5C1U_Acadiana Ren'!AO22)</f>
        <v>0</v>
      </c>
      <c r="Y22" s="617">
        <f>-('5C1V_Laf Ren'!AL22+'5C1V_Laf Ren'!AO22)</f>
        <v>0</v>
      </c>
      <c r="Z22" s="617">
        <f>-('5C1W_Willow'!AL22+'5C1W_Willow'!AO22)</f>
        <v>0</v>
      </c>
      <c r="AA22" s="617">
        <f>-('5C1X_Tangi'!AL22+'5C1X_Tangi'!AO22)</f>
        <v>0</v>
      </c>
      <c r="AB22" s="617">
        <f>-('5C1Y_GEO'!AL22+'5C1Y_GEO'!AO22)</f>
        <v>0</v>
      </c>
      <c r="AC22" s="618">
        <f>-('5C1Z_Lincoln Prep'!AL22+'5C1Z_Lincoln Prep'!AO22)</f>
        <v>0</v>
      </c>
      <c r="AD22" s="618">
        <f>-('5C1AA_Laurel'!$AL22+'5C1AA_Laurel'!$AO22)</f>
        <v>0</v>
      </c>
      <c r="AE22" s="618">
        <f>-('5C1AB_Apex'!$AL22+'5C1AB_Apex'!$AO22)</f>
        <v>0</v>
      </c>
      <c r="AF22" s="618">
        <f>-('5C1AC_Smothers'!$AL22+'5C1AC_Smothers'!$AO22)</f>
        <v>0</v>
      </c>
      <c r="AG22" s="618">
        <f>-('5C1AD_Greater'!$AL22+'5C1AD_Greater'!$AO22)</f>
        <v>0</v>
      </c>
      <c r="AH22" s="618">
        <f>-('5C1AE_Noble Minds'!$AL22+'5C1AE_Noble Minds'!$AO22)</f>
        <v>0</v>
      </c>
      <c r="AI22" s="618">
        <f>-('5C1AF_JCFA-Laf'!$AL22+'5C1AF_JCFA-Laf'!$AO22)</f>
        <v>0</v>
      </c>
      <c r="AJ22" s="618">
        <f>-('5C1AG_Collegiate'!$AL22+'5C1AG_Collegiate'!$AO22)</f>
        <v>0</v>
      </c>
      <c r="AK22" s="618">
        <f>-('5C1AH_BRUP'!$AL22+'5C1AH_BRUP'!$AO22)</f>
        <v>0</v>
      </c>
      <c r="AL22" s="1067">
        <f>-('5C1AI_Harmony'!$AL22+'5C1AI_Harmony'!$AO22)</f>
        <v>0</v>
      </c>
      <c r="AM22" s="1067">
        <f>-('5C1AJ_Athlos'!$AL22+'5C1AJ_Athlos'!$AO22)</f>
        <v>0</v>
      </c>
      <c r="AN22" s="617">
        <f>-('5C2_LAVCA'!AM22+'5C2_LAVCA'!AP22)</f>
        <v>-239712</v>
      </c>
      <c r="AO22" s="617">
        <f>-('5C3_UnvView'!AM22+'5C3_UnvView'!AP22)</f>
        <v>-159807</v>
      </c>
      <c r="AP22" s="619">
        <f t="shared" si="1"/>
        <v>-405699</v>
      </c>
      <c r="AQ22" s="620">
        <f t="shared" si="2"/>
        <v>14342565</v>
      </c>
    </row>
    <row r="23" spans="1:43" ht="15.6" customHeight="1" x14ac:dyDescent="0.2">
      <c r="A23" s="621">
        <v>17</v>
      </c>
      <c r="B23" s="622" t="s">
        <v>23</v>
      </c>
      <c r="C23" s="623">
        <f>'2_State Distrib and Adjs'!BG23</f>
        <v>154612340</v>
      </c>
      <c r="D23" s="623">
        <f>-'5A3_OJJ'!P23</f>
        <v>-143873</v>
      </c>
      <c r="E23" s="623">
        <f>-('5B2_RSD LA'!AK18+'5B2_RSD LA'!AP18)</f>
        <v>-14505579</v>
      </c>
      <c r="F23" s="623">
        <f>-('5C1A_Madison'!AL23+'5C1A_Madison'!AO23)</f>
        <v>-3868059</v>
      </c>
      <c r="G23" s="623">
        <f>-('5C1B_DArbonne'!AL23+'5C1B_DArbonne'!AO23)</f>
        <v>0</v>
      </c>
      <c r="H23" s="623">
        <f>-('5C1C_Intl High'!AL23+'5C1C_Intl High'!AO23)</f>
        <v>0</v>
      </c>
      <c r="I23" s="623">
        <f>-('5C1D_NOMMA'!AL23+'5C1D_NOMMA'!AO23)</f>
        <v>0</v>
      </c>
      <c r="J23" s="623">
        <f>-('5C1E_LFNO'!AL23+'5C1E_LFNO'!AO23)</f>
        <v>0</v>
      </c>
      <c r="K23" s="623">
        <f>-('5C1F_L.C. Charter'!AL23+'5C1F_L.C. Charter'!AO23)</f>
        <v>0</v>
      </c>
      <c r="L23" s="623">
        <f>-('5C1G_JS Clark'!AL23+'5C1G_JS Clark'!AO23)</f>
        <v>0</v>
      </c>
      <c r="M23" s="623">
        <f>-('5C1H_Southwest'!AL23+'5C1H_Southwest'!AO23)</f>
        <v>0</v>
      </c>
      <c r="N23" s="623">
        <f>-('5C1I_LA Key'!AL23+'5C1I_LA Key'!AO23)</f>
        <v>-1761946</v>
      </c>
      <c r="O23" s="623">
        <f>-('5C1J_Jeff Chamber'!AL23+'5C1J_Jeff Chamber'!AO23)</f>
        <v>0</v>
      </c>
      <c r="P23" s="623">
        <f>-('5C1M_GEO Mid'!AL23+'5C1M_GEO Mid'!AO23)</f>
        <v>-4835899</v>
      </c>
      <c r="Q23" s="623">
        <f>-('5C1N_Delta'!AL23+'5C1N_Delta'!AO23)</f>
        <v>0</v>
      </c>
      <c r="R23" s="623">
        <f>-('5C1O_Impact'!AL23+'5C1O_Impact'!AO23)</f>
        <v>-1267996</v>
      </c>
      <c r="S23" s="623">
        <f>-('5C1P_Vision'!AL23+'5C1P_Vision'!AO23)</f>
        <v>0</v>
      </c>
      <c r="T23" s="623">
        <f>-('5C1Q_Advantage'!AL23+'5C1Q_Advantage'!AO23)</f>
        <v>-1819138</v>
      </c>
      <c r="U23" s="623">
        <f>-('5C1R_Iberville'!AL23+'5C1R_Iberville'!AO23)</f>
        <v>-26018</v>
      </c>
      <c r="V23" s="623">
        <f>-('5C1S_LC Col Prep'!AL23+'5C1S_LC Col Prep'!AO23)</f>
        <v>0</v>
      </c>
      <c r="W23" s="623">
        <f>-('5C1T_Northeast'!AL23+'5C1T_Northeast'!AO23)</f>
        <v>0</v>
      </c>
      <c r="X23" s="623">
        <f>-('5C1U_Acadiana Ren'!AL23+'5C1U_Acadiana Ren'!AO23)</f>
        <v>0</v>
      </c>
      <c r="Y23" s="623">
        <f>-('5C1V_Laf Ren'!AL23+'5C1V_Laf Ren'!AO23)</f>
        <v>0</v>
      </c>
      <c r="Z23" s="623">
        <f>-('5C1W_Willow'!AL23+'5C1W_Willow'!AO23)</f>
        <v>-15124</v>
      </c>
      <c r="AA23" s="623">
        <f>-('5C1X_Tangi'!AL23+'5C1X_Tangi'!AO23)</f>
        <v>0</v>
      </c>
      <c r="AB23" s="623">
        <f>-('5C1Y_GEO'!AL23+'5C1Y_GEO'!AO23)</f>
        <v>-3667697</v>
      </c>
      <c r="AC23" s="623">
        <f>-('5C1Z_Lincoln Prep'!AL23+'5C1Z_Lincoln Prep'!AO23)</f>
        <v>0</v>
      </c>
      <c r="AD23" s="623">
        <f>-('5C1AA_Laurel'!$AL23+'5C1AA_Laurel'!$AO23)</f>
        <v>-684361</v>
      </c>
      <c r="AE23" s="623">
        <f>-('5C1AB_Apex'!$AL23+'5C1AB_Apex'!$AO23)</f>
        <v>-1300664</v>
      </c>
      <c r="AF23" s="623">
        <f>-('5C1AC_Smothers'!$AL23+'5C1AC_Smothers'!$AO23)</f>
        <v>0</v>
      </c>
      <c r="AG23" s="623">
        <f>-('5C1AD_Greater'!$AL23+'5C1AD_Greater'!$AO23)</f>
        <v>0</v>
      </c>
      <c r="AH23" s="623">
        <f>-('5C1AE_Noble Minds'!$AL23+'5C1AE_Noble Minds'!$AO23)</f>
        <v>0</v>
      </c>
      <c r="AI23" s="623">
        <f>-('5C1AF_JCFA-Laf'!$AL23+'5C1AF_JCFA-Laf'!$AO23)</f>
        <v>0</v>
      </c>
      <c r="AJ23" s="623">
        <f>-('5C1AG_Collegiate'!$AL23+'5C1AG_Collegiate'!$AO23)</f>
        <v>-1939653</v>
      </c>
      <c r="AK23" s="623">
        <f>-('5C1AH_BRUP'!$AL23+'5C1AH_BRUP'!$AO23)</f>
        <v>-2233232</v>
      </c>
      <c r="AL23" s="623">
        <f>-('5C1AI_Harmony'!$AL23+'5C1AI_Harmony'!$AO23)</f>
        <v>0</v>
      </c>
      <c r="AM23" s="623">
        <f>-('5C1AJ_Athlos'!$AL23+'5C1AJ_Athlos'!$AO23)</f>
        <v>0</v>
      </c>
      <c r="AN23" s="623">
        <f>-('5C2_LAVCA'!AM23+'5C2_LAVCA'!AP23)</f>
        <v>-775747</v>
      </c>
      <c r="AO23" s="623">
        <f>-('5C3_UnvView'!AM23+'5C3_UnvView'!AP23)</f>
        <v>-1595571</v>
      </c>
      <c r="AP23" s="624">
        <f t="shared" si="1"/>
        <v>-40440557</v>
      </c>
      <c r="AQ23" s="625">
        <f t="shared" si="2"/>
        <v>114171783</v>
      </c>
    </row>
    <row r="24" spans="1:43" ht="15.6" customHeight="1" x14ac:dyDescent="0.2">
      <c r="A24" s="621">
        <v>18</v>
      </c>
      <c r="B24" s="622" t="s">
        <v>24</v>
      </c>
      <c r="C24" s="623">
        <f>'2_State Distrib and Adjs'!BG24</f>
        <v>6311780</v>
      </c>
      <c r="D24" s="623">
        <f>-'5A3_OJJ'!P24</f>
        <v>-972</v>
      </c>
      <c r="E24" s="623"/>
      <c r="F24" s="623">
        <f>-('5C1A_Madison'!AL24+'5C1A_Madison'!AO24)</f>
        <v>0</v>
      </c>
      <c r="G24" s="623">
        <f>-('5C1B_DArbonne'!AL24+'5C1B_DArbonne'!AO24)</f>
        <v>0</v>
      </c>
      <c r="H24" s="623">
        <f>-('5C1C_Intl High'!AL24+'5C1C_Intl High'!AO24)</f>
        <v>0</v>
      </c>
      <c r="I24" s="623">
        <f>-('5C1D_NOMMA'!AL24+'5C1D_NOMMA'!AO24)</f>
        <v>0</v>
      </c>
      <c r="J24" s="623">
        <f>-('5C1E_LFNO'!AL24+'5C1E_LFNO'!AO24)</f>
        <v>0</v>
      </c>
      <c r="K24" s="623">
        <f>-('5C1F_L.C. Charter'!AL24+'5C1F_L.C. Charter'!AO24)</f>
        <v>0</v>
      </c>
      <c r="L24" s="623">
        <f>-('5C1G_JS Clark'!AL24+'5C1G_JS Clark'!AO24)</f>
        <v>0</v>
      </c>
      <c r="M24" s="623">
        <f>-('5C1H_Southwest'!AL24+'5C1H_Southwest'!AO24)</f>
        <v>0</v>
      </c>
      <c r="N24" s="623">
        <f>-('5C1I_LA Key'!AL24+'5C1I_LA Key'!AO24)</f>
        <v>0</v>
      </c>
      <c r="O24" s="623">
        <f>-('5C1J_Jeff Chamber'!AL24+'5C1J_Jeff Chamber'!AO24)</f>
        <v>0</v>
      </c>
      <c r="P24" s="623">
        <f>-('5C1M_GEO Mid'!AL24+'5C1M_GEO Mid'!AO24)</f>
        <v>0</v>
      </c>
      <c r="Q24" s="623">
        <f>-('5C1N_Delta'!AL24+'5C1N_Delta'!AO24)</f>
        <v>0</v>
      </c>
      <c r="R24" s="623">
        <f>-('5C1O_Impact'!AL24+'5C1O_Impact'!AO24)</f>
        <v>0</v>
      </c>
      <c r="S24" s="623">
        <f>-('5C1P_Vision'!AL24+'5C1P_Vision'!AO24)</f>
        <v>0</v>
      </c>
      <c r="T24" s="623">
        <f>-('5C1Q_Advantage'!AL24+'5C1Q_Advantage'!AO24)</f>
        <v>0</v>
      </c>
      <c r="U24" s="623">
        <f>-('5C1R_Iberville'!AL24+'5C1R_Iberville'!AO24)</f>
        <v>0</v>
      </c>
      <c r="V24" s="623">
        <f>-('5C1S_LC Col Prep'!AL24+'5C1S_LC Col Prep'!AO24)</f>
        <v>0</v>
      </c>
      <c r="W24" s="623">
        <f>-('5C1T_Northeast'!AL24+'5C1T_Northeast'!AO24)</f>
        <v>0</v>
      </c>
      <c r="X24" s="623">
        <f>-('5C1U_Acadiana Ren'!AL24+'5C1U_Acadiana Ren'!AO24)</f>
        <v>0</v>
      </c>
      <c r="Y24" s="623">
        <f>-('5C1V_Laf Ren'!AL24+'5C1V_Laf Ren'!AO24)</f>
        <v>0</v>
      </c>
      <c r="Z24" s="623">
        <f>-('5C1W_Willow'!AL24+'5C1W_Willow'!AO24)</f>
        <v>0</v>
      </c>
      <c r="AA24" s="623">
        <f>-('5C1X_Tangi'!AL24+'5C1X_Tangi'!AO24)</f>
        <v>0</v>
      </c>
      <c r="AB24" s="623">
        <f>-('5C1Y_GEO'!AL24+'5C1Y_GEO'!AO24)</f>
        <v>0</v>
      </c>
      <c r="AC24" s="623">
        <f>-('5C1Z_Lincoln Prep'!AL24+'5C1Z_Lincoln Prep'!AO24)</f>
        <v>0</v>
      </c>
      <c r="AD24" s="623">
        <f>-('5C1AA_Laurel'!$AL24+'5C1AA_Laurel'!$AO24)</f>
        <v>0</v>
      </c>
      <c r="AE24" s="623">
        <f>-('5C1AB_Apex'!$AL24+'5C1AB_Apex'!$AO24)</f>
        <v>0</v>
      </c>
      <c r="AF24" s="623">
        <f>-('5C1AC_Smothers'!$AL24+'5C1AC_Smothers'!$AO24)</f>
        <v>0</v>
      </c>
      <c r="AG24" s="623">
        <f>-('5C1AD_Greater'!$AL24+'5C1AD_Greater'!$AO24)</f>
        <v>0</v>
      </c>
      <c r="AH24" s="623">
        <f>-('5C1AE_Noble Minds'!$AL24+'5C1AE_Noble Minds'!$AO24)</f>
        <v>0</v>
      </c>
      <c r="AI24" s="623">
        <f>-('5C1AF_JCFA-Laf'!$AL24+'5C1AF_JCFA-Laf'!$AO24)</f>
        <v>0</v>
      </c>
      <c r="AJ24" s="623">
        <f>-('5C1AG_Collegiate'!$AL24+'5C1AG_Collegiate'!$AO24)</f>
        <v>0</v>
      </c>
      <c r="AK24" s="623">
        <f>-('5C1AH_BRUP'!$AL24+'5C1AH_BRUP'!$AO24)</f>
        <v>0</v>
      </c>
      <c r="AL24" s="623">
        <f>-('5C1AI_Harmony'!$AL24+'5C1AI_Harmony'!$AO24)</f>
        <v>0</v>
      </c>
      <c r="AM24" s="623">
        <f>-('5C1AJ_Athlos'!$AL24+'5C1AJ_Athlos'!$AO24)</f>
        <v>0</v>
      </c>
      <c r="AN24" s="623">
        <f>-('5C2_LAVCA'!AM24+'5C2_LAVCA'!AP24)</f>
        <v>-10530</v>
      </c>
      <c r="AO24" s="623">
        <f>-('5C3_UnvView'!AM24+'5C3_UnvView'!AP24)</f>
        <v>-8775</v>
      </c>
      <c r="AP24" s="624">
        <f t="shared" si="1"/>
        <v>-20277</v>
      </c>
      <c r="AQ24" s="625">
        <f t="shared" si="2"/>
        <v>6291503</v>
      </c>
    </row>
    <row r="25" spans="1:43" ht="15.6" customHeight="1" x14ac:dyDescent="0.2">
      <c r="A25" s="621">
        <v>19</v>
      </c>
      <c r="B25" s="622" t="s">
        <v>25</v>
      </c>
      <c r="C25" s="623">
        <f>'2_State Distrib and Adjs'!BG25</f>
        <v>10902287</v>
      </c>
      <c r="D25" s="623">
        <f>-'5A3_OJJ'!P25</f>
        <v>0</v>
      </c>
      <c r="E25" s="623"/>
      <c r="F25" s="623">
        <f>-('5C1A_Madison'!AL25+'5C1A_Madison'!AO25)</f>
        <v>0</v>
      </c>
      <c r="G25" s="623">
        <f>-('5C1B_DArbonne'!AL25+'5C1B_DArbonne'!AO25)</f>
        <v>0</v>
      </c>
      <c r="H25" s="623">
        <f>-('5C1C_Intl High'!AL25+'5C1C_Intl High'!AO25)</f>
        <v>0</v>
      </c>
      <c r="I25" s="623">
        <f>-('5C1D_NOMMA'!AL25+'5C1D_NOMMA'!AO25)</f>
        <v>0</v>
      </c>
      <c r="J25" s="623">
        <f>-('5C1E_LFNO'!AL25+'5C1E_LFNO'!AO25)</f>
        <v>0</v>
      </c>
      <c r="K25" s="623">
        <f>-('5C1F_L.C. Charter'!AL25+'5C1F_L.C. Charter'!AO25)</f>
        <v>0</v>
      </c>
      <c r="L25" s="623">
        <f>-('5C1G_JS Clark'!AL25+'5C1G_JS Clark'!AO25)</f>
        <v>0</v>
      </c>
      <c r="M25" s="623">
        <f>-('5C1H_Southwest'!AL25+'5C1H_Southwest'!AO25)</f>
        <v>0</v>
      </c>
      <c r="N25" s="623">
        <f>-('5C1I_LA Key'!AL25+'5C1I_LA Key'!AO25)</f>
        <v>-21768</v>
      </c>
      <c r="O25" s="623">
        <f>-('5C1J_Jeff Chamber'!AL25+'5C1J_Jeff Chamber'!AO25)</f>
        <v>0</v>
      </c>
      <c r="P25" s="623">
        <f>-('5C1M_GEO Mid'!AL25+'5C1M_GEO Mid'!AO25)</f>
        <v>0</v>
      </c>
      <c r="Q25" s="623">
        <f>-('5C1N_Delta'!AL25+'5C1N_Delta'!AO25)</f>
        <v>0</v>
      </c>
      <c r="R25" s="623">
        <f>-('5C1O_Impact'!AL25+'5C1O_Impact'!AO25)</f>
        <v>-5442</v>
      </c>
      <c r="S25" s="623">
        <f>-('5C1P_Vision'!AL25+'5C1P_Vision'!AO25)</f>
        <v>0</v>
      </c>
      <c r="T25" s="623">
        <f>-('5C1Q_Advantage'!AL25+'5C1Q_Advantage'!AO25)</f>
        <v>-91071</v>
      </c>
      <c r="U25" s="623">
        <f>-('5C1R_Iberville'!AL25+'5C1R_Iberville'!AO25)</f>
        <v>0</v>
      </c>
      <c r="V25" s="623">
        <f>-('5C1S_LC Col Prep'!AL25+'5C1S_LC Col Prep'!AO25)</f>
        <v>0</v>
      </c>
      <c r="W25" s="623">
        <f>-('5C1T_Northeast'!AL25+'5C1T_Northeast'!AO25)</f>
        <v>0</v>
      </c>
      <c r="X25" s="623">
        <f>-('5C1U_Acadiana Ren'!AL25+'5C1U_Acadiana Ren'!AO25)</f>
        <v>0</v>
      </c>
      <c r="Y25" s="623">
        <f>-('5C1V_Laf Ren'!AL25+'5C1V_Laf Ren'!AO25)</f>
        <v>0</v>
      </c>
      <c r="Z25" s="623">
        <f>-('5C1W_Willow'!AL25+'5C1W_Willow'!AO25)</f>
        <v>0</v>
      </c>
      <c r="AA25" s="623">
        <f>-('5C1X_Tangi'!AL25+'5C1X_Tangi'!AO25)</f>
        <v>0</v>
      </c>
      <c r="AB25" s="623">
        <f>-('5C1Y_GEO'!AL25+'5C1Y_GEO'!AO25)</f>
        <v>0</v>
      </c>
      <c r="AC25" s="623">
        <f>-('5C1Z_Lincoln Prep'!AL25+'5C1Z_Lincoln Prep'!AO25)</f>
        <v>0</v>
      </c>
      <c r="AD25" s="623">
        <f>-('5C1AA_Laurel'!$AL25+'5C1AA_Laurel'!$AO25)</f>
        <v>0</v>
      </c>
      <c r="AE25" s="623">
        <f>-('5C1AB_Apex'!$AL25+'5C1AB_Apex'!$AO25)</f>
        <v>0</v>
      </c>
      <c r="AF25" s="623">
        <f>-('5C1AC_Smothers'!$AL25+'5C1AC_Smothers'!$AO25)</f>
        <v>0</v>
      </c>
      <c r="AG25" s="623">
        <f>-('5C1AD_Greater'!$AL25+'5C1AD_Greater'!$AO25)</f>
        <v>0</v>
      </c>
      <c r="AH25" s="623">
        <f>-('5C1AE_Noble Minds'!$AL25+'5C1AE_Noble Minds'!$AO25)</f>
        <v>0</v>
      </c>
      <c r="AI25" s="623">
        <f>-('5C1AF_JCFA-Laf'!$AL25+'5C1AF_JCFA-Laf'!$AO25)</f>
        <v>0</v>
      </c>
      <c r="AJ25" s="623">
        <f>-('5C1AG_Collegiate'!$AL25+'5C1AG_Collegiate'!$AO25)</f>
        <v>0</v>
      </c>
      <c r="AK25" s="623">
        <f>-('5C1AH_BRUP'!$AL25+'5C1AH_BRUP'!$AO25)</f>
        <v>0</v>
      </c>
      <c r="AL25" s="623">
        <f>-('5C1AI_Harmony'!$AL25+'5C1AI_Harmony'!$AO25)</f>
        <v>0</v>
      </c>
      <c r="AM25" s="623">
        <f>-('5C1AJ_Athlos'!$AL25+'5C1AJ_Athlos'!$AO25)</f>
        <v>0</v>
      </c>
      <c r="AN25" s="623">
        <f>-('5C2_LAVCA'!AM25+'5C2_LAVCA'!AP25)</f>
        <v>-37549</v>
      </c>
      <c r="AO25" s="623">
        <f>-('5C3_UnvView'!AM25+'5C3_UnvView'!AP25)</f>
        <v>-88161</v>
      </c>
      <c r="AP25" s="624">
        <f t="shared" si="1"/>
        <v>-243991</v>
      </c>
      <c r="AQ25" s="625">
        <f t="shared" si="2"/>
        <v>10658296</v>
      </c>
    </row>
    <row r="26" spans="1:43" ht="15.6" customHeight="1" x14ac:dyDescent="0.2">
      <c r="A26" s="626">
        <v>20</v>
      </c>
      <c r="B26" s="627" t="s">
        <v>26</v>
      </c>
      <c r="C26" s="628">
        <f>'2_State Distrib and Adjs'!BG26</f>
        <v>35695513</v>
      </c>
      <c r="D26" s="628">
        <f>-'5A3_OJJ'!P26</f>
        <v>-6138</v>
      </c>
      <c r="E26" s="628"/>
      <c r="F26" s="628">
        <f>-('5C1A_Madison'!AL26+'5C1A_Madison'!AO26)</f>
        <v>0</v>
      </c>
      <c r="G26" s="628">
        <f>-('5C1B_DArbonne'!AL26+'5C1B_DArbonne'!AO26)</f>
        <v>0</v>
      </c>
      <c r="H26" s="628">
        <f>-('5C1C_Intl High'!AL26+'5C1C_Intl High'!AO26)</f>
        <v>0</v>
      </c>
      <c r="I26" s="628">
        <f>-('5C1D_NOMMA'!AL26+'5C1D_NOMMA'!AO26)</f>
        <v>0</v>
      </c>
      <c r="J26" s="628">
        <f>-('5C1E_LFNO'!AL26+'5C1E_LFNO'!AO26)</f>
        <v>0</v>
      </c>
      <c r="K26" s="628">
        <f>-('5C1F_L.C. Charter'!AL26+'5C1F_L.C. Charter'!AO26)</f>
        <v>0</v>
      </c>
      <c r="L26" s="628">
        <f>-('5C1G_JS Clark'!AL26+'5C1G_JS Clark'!AO26)</f>
        <v>-5244</v>
      </c>
      <c r="M26" s="628">
        <f>-('5C1H_Southwest'!AL26+'5C1H_Southwest'!AO26)</f>
        <v>0</v>
      </c>
      <c r="N26" s="628">
        <f>-('5C1I_LA Key'!AL26+'5C1I_LA Key'!AO26)</f>
        <v>0</v>
      </c>
      <c r="O26" s="628">
        <f>-('5C1J_Jeff Chamber'!AL26+'5C1J_Jeff Chamber'!AO26)</f>
        <v>0</v>
      </c>
      <c r="P26" s="628">
        <f>-('5C1M_GEO Mid'!AL26+'5C1M_GEO Mid'!AO26)</f>
        <v>0</v>
      </c>
      <c r="Q26" s="628">
        <f>-('5C1N_Delta'!AL26+'5C1N_Delta'!AO26)</f>
        <v>0</v>
      </c>
      <c r="R26" s="628">
        <f>-('5C1O_Impact'!AL26+'5C1O_Impact'!AO26)</f>
        <v>0</v>
      </c>
      <c r="S26" s="628">
        <f>-('5C1P_Vision'!AL26+'5C1P_Vision'!AO26)</f>
        <v>0</v>
      </c>
      <c r="T26" s="628">
        <f>-('5C1Q_Advantage'!AL26+'5C1Q_Advantage'!AO26)</f>
        <v>0</v>
      </c>
      <c r="U26" s="628">
        <f>-('5C1R_Iberville'!AL26+'5C1R_Iberville'!AO26)</f>
        <v>0</v>
      </c>
      <c r="V26" s="628">
        <f>-('5C1S_LC Col Prep'!AL26+'5C1S_LC Col Prep'!AO26)</f>
        <v>0</v>
      </c>
      <c r="W26" s="628">
        <f>-('5C1T_Northeast'!AL26+'5C1T_Northeast'!AO26)</f>
        <v>0</v>
      </c>
      <c r="X26" s="628">
        <f>-('5C1U_Acadiana Ren'!AL26+'5C1U_Acadiana Ren'!AO26)</f>
        <v>0</v>
      </c>
      <c r="Y26" s="628">
        <f>-('5C1V_Laf Ren'!AL26+'5C1V_Laf Ren'!AO26)</f>
        <v>0</v>
      </c>
      <c r="Z26" s="628">
        <f>-('5C1W_Willow'!AL26+'5C1W_Willow'!AO26)</f>
        <v>0</v>
      </c>
      <c r="AA26" s="628">
        <f>-('5C1X_Tangi'!AL26+'5C1X_Tangi'!AO26)</f>
        <v>0</v>
      </c>
      <c r="AB26" s="628">
        <f>-('5C1Y_GEO'!AL26+'5C1Y_GEO'!AO26)</f>
        <v>0</v>
      </c>
      <c r="AC26" s="628">
        <f>-('5C1Z_Lincoln Prep'!AL26+'5C1Z_Lincoln Prep'!AO26)</f>
        <v>0</v>
      </c>
      <c r="AD26" s="628">
        <f>-('5C1AA_Laurel'!$AL26+'5C1AA_Laurel'!$AO26)</f>
        <v>0</v>
      </c>
      <c r="AE26" s="628">
        <f>-('5C1AB_Apex'!$AL26+'5C1AB_Apex'!$AO26)</f>
        <v>0</v>
      </c>
      <c r="AF26" s="628">
        <f>-('5C1AC_Smothers'!$AL26+'5C1AC_Smothers'!$AO26)</f>
        <v>0</v>
      </c>
      <c r="AG26" s="628">
        <f>-('5C1AD_Greater'!$AL26+'5C1AD_Greater'!$AO26)</f>
        <v>0</v>
      </c>
      <c r="AH26" s="628">
        <f>-('5C1AE_Noble Minds'!$AL26+'5C1AE_Noble Minds'!$AO26)</f>
        <v>0</v>
      </c>
      <c r="AI26" s="628">
        <f>-('5C1AF_JCFA-Laf'!$AL26+'5C1AF_JCFA-Laf'!$AO26)</f>
        <v>0</v>
      </c>
      <c r="AJ26" s="628">
        <f>-('5C1AG_Collegiate'!$AL26+'5C1AG_Collegiate'!$AO26)</f>
        <v>0</v>
      </c>
      <c r="AK26" s="628">
        <f>-('5C1AH_BRUP'!$AL26+'5C1AH_BRUP'!$AO26)</f>
        <v>0</v>
      </c>
      <c r="AL26" s="1068">
        <f>-('5C1AI_Harmony'!$AL26+'5C1AI_Harmony'!$AO26)</f>
        <v>0</v>
      </c>
      <c r="AM26" s="1068">
        <f>-('5C1AJ_Athlos'!$AL26+'5C1AJ_Athlos'!$AO26)</f>
        <v>0</v>
      </c>
      <c r="AN26" s="628">
        <f>-('5C2_LAVCA'!AM26+'5C2_LAVCA'!AP26)</f>
        <v>-41297</v>
      </c>
      <c r="AO26" s="628">
        <f>-('5C3_UnvView'!AM26+'5C3_UnvView'!AP26)</f>
        <v>-38937</v>
      </c>
      <c r="AP26" s="629">
        <f t="shared" si="1"/>
        <v>-91616</v>
      </c>
      <c r="AQ26" s="630">
        <f t="shared" si="2"/>
        <v>35603897</v>
      </c>
    </row>
    <row r="27" spans="1:43" ht="15.6" customHeight="1" x14ac:dyDescent="0.2">
      <c r="A27" s="615">
        <v>21</v>
      </c>
      <c r="B27" s="616" t="s">
        <v>27</v>
      </c>
      <c r="C27" s="617">
        <f>'2_State Distrib and Adjs'!BG27</f>
        <v>20124870</v>
      </c>
      <c r="D27" s="617">
        <f>-'5A3_OJJ'!P27</f>
        <v>-13350</v>
      </c>
      <c r="E27" s="617"/>
      <c r="F27" s="617">
        <f>-('5C1A_Madison'!AL27+'5C1A_Madison'!AO27)</f>
        <v>0</v>
      </c>
      <c r="G27" s="617">
        <f>-('5C1B_DArbonne'!AL27+'5C1B_DArbonne'!AO27)</f>
        <v>0</v>
      </c>
      <c r="H27" s="617">
        <f>-('5C1C_Intl High'!AL27+'5C1C_Intl High'!AO27)</f>
        <v>0</v>
      </c>
      <c r="I27" s="617">
        <f>-('5C1D_NOMMA'!AL27+'5C1D_NOMMA'!AO27)</f>
        <v>0</v>
      </c>
      <c r="J27" s="617">
        <f>-('5C1E_LFNO'!AL27+'5C1E_LFNO'!AO27)</f>
        <v>0</v>
      </c>
      <c r="K27" s="617">
        <f>-('5C1F_L.C. Charter'!AL27+'5C1F_L.C. Charter'!AO27)</f>
        <v>0</v>
      </c>
      <c r="L27" s="617">
        <f>-('5C1G_JS Clark'!AL27+'5C1G_JS Clark'!AO27)</f>
        <v>0</v>
      </c>
      <c r="M27" s="617">
        <f>-('5C1H_Southwest'!AL27+'5C1H_Southwest'!AO27)</f>
        <v>0</v>
      </c>
      <c r="N27" s="617">
        <f>-('5C1I_LA Key'!AL27+'5C1I_LA Key'!AO27)</f>
        <v>0</v>
      </c>
      <c r="O27" s="617">
        <f>-('5C1J_Jeff Chamber'!AL27+'5C1J_Jeff Chamber'!AO27)</f>
        <v>0</v>
      </c>
      <c r="P27" s="617">
        <f>-('5C1M_GEO Mid'!AL27+'5C1M_GEO Mid'!AO27)</f>
        <v>0</v>
      </c>
      <c r="Q27" s="617">
        <f>-('5C1N_Delta'!AL27+'5C1N_Delta'!AO27)</f>
        <v>-5148</v>
      </c>
      <c r="R27" s="617">
        <f>-('5C1O_Impact'!AL27+'5C1O_Impact'!AO27)</f>
        <v>0</v>
      </c>
      <c r="S27" s="617">
        <f>-('5C1P_Vision'!AL27+'5C1P_Vision'!AO27)</f>
        <v>-2574</v>
      </c>
      <c r="T27" s="617">
        <f>-('5C1Q_Advantage'!AL27+'5C1Q_Advantage'!AO27)</f>
        <v>0</v>
      </c>
      <c r="U27" s="617">
        <f>-('5C1R_Iberville'!AL27+'5C1R_Iberville'!AO27)</f>
        <v>0</v>
      </c>
      <c r="V27" s="617">
        <f>-('5C1S_LC Col Prep'!AL27+'5C1S_LC Col Prep'!AO27)</f>
        <v>0</v>
      </c>
      <c r="W27" s="617">
        <f>-('5C1T_Northeast'!AL27+'5C1T_Northeast'!AO27)</f>
        <v>0</v>
      </c>
      <c r="X27" s="617">
        <f>-('5C1U_Acadiana Ren'!AL27+'5C1U_Acadiana Ren'!AO27)</f>
        <v>0</v>
      </c>
      <c r="Y27" s="617">
        <f>-('5C1V_Laf Ren'!AL27+'5C1V_Laf Ren'!AO27)</f>
        <v>0</v>
      </c>
      <c r="Z27" s="617">
        <f>-('5C1W_Willow'!AL27+'5C1W_Willow'!AO27)</f>
        <v>0</v>
      </c>
      <c r="AA27" s="617">
        <f>-('5C1X_Tangi'!AL27+'5C1X_Tangi'!AO27)</f>
        <v>0</v>
      </c>
      <c r="AB27" s="617">
        <f>-('5C1Y_GEO'!AL27+'5C1Y_GEO'!AO27)</f>
        <v>0</v>
      </c>
      <c r="AC27" s="618">
        <f>-('5C1Z_Lincoln Prep'!AL27+'5C1Z_Lincoln Prep'!AO27)</f>
        <v>0</v>
      </c>
      <c r="AD27" s="618">
        <f>-('5C1AA_Laurel'!$AL27+'5C1AA_Laurel'!$AO27)</f>
        <v>0</v>
      </c>
      <c r="AE27" s="618">
        <f>-('5C1AB_Apex'!$AL27+'5C1AB_Apex'!$AO27)</f>
        <v>0</v>
      </c>
      <c r="AF27" s="618">
        <f>-('5C1AC_Smothers'!$AL27+'5C1AC_Smothers'!$AO27)</f>
        <v>0</v>
      </c>
      <c r="AG27" s="618">
        <f>-('5C1AD_Greater'!$AL27+'5C1AD_Greater'!$AO27)</f>
        <v>0</v>
      </c>
      <c r="AH27" s="618">
        <f>-('5C1AE_Noble Minds'!$AL27+'5C1AE_Noble Minds'!$AO27)</f>
        <v>0</v>
      </c>
      <c r="AI27" s="618">
        <f>-('5C1AF_JCFA-Laf'!$AL27+'5C1AF_JCFA-Laf'!$AO27)</f>
        <v>0</v>
      </c>
      <c r="AJ27" s="618">
        <f>-('5C1AG_Collegiate'!$AL27+'5C1AG_Collegiate'!$AO27)</f>
        <v>0</v>
      </c>
      <c r="AK27" s="618">
        <f>-('5C1AH_BRUP'!$AL27+'5C1AH_BRUP'!$AO27)</f>
        <v>0</v>
      </c>
      <c r="AL27" s="1067">
        <f>-('5C1AI_Harmony'!$AL27+'5C1AI_Harmony'!$AO27)</f>
        <v>0</v>
      </c>
      <c r="AM27" s="1067">
        <f>-('5C1AJ_Athlos'!$AL27+'5C1AJ_Athlos'!$AO27)</f>
        <v>0</v>
      </c>
      <c r="AN27" s="617">
        <f>-('5C2_LAVCA'!AM27+'5C2_LAVCA'!AP27)</f>
        <v>-35907</v>
      </c>
      <c r="AO27" s="617">
        <f>-('5C3_UnvView'!AM27+'5C3_UnvView'!AP27)</f>
        <v>-26640</v>
      </c>
      <c r="AP27" s="619">
        <f t="shared" si="1"/>
        <v>-83619</v>
      </c>
      <c r="AQ27" s="620">
        <f t="shared" si="2"/>
        <v>20041251</v>
      </c>
    </row>
    <row r="28" spans="1:43" ht="15.6" customHeight="1" x14ac:dyDescent="0.2">
      <c r="A28" s="621">
        <v>22</v>
      </c>
      <c r="B28" s="622" t="s">
        <v>28</v>
      </c>
      <c r="C28" s="623">
        <f>'2_State Distrib and Adjs'!BG28</f>
        <v>22011937</v>
      </c>
      <c r="D28" s="623">
        <f>-'5A3_OJJ'!P28</f>
        <v>0</v>
      </c>
      <c r="E28" s="623"/>
      <c r="F28" s="623">
        <f>-('5C1A_Madison'!AL28+'5C1A_Madison'!AO28)</f>
        <v>0</v>
      </c>
      <c r="G28" s="623">
        <f>-('5C1B_DArbonne'!AL28+'5C1B_DArbonne'!AO28)</f>
        <v>0</v>
      </c>
      <c r="H28" s="623">
        <f>-('5C1C_Intl High'!AL28+'5C1C_Intl High'!AO28)</f>
        <v>0</v>
      </c>
      <c r="I28" s="623">
        <f>-('5C1D_NOMMA'!AL28+'5C1D_NOMMA'!AO28)</f>
        <v>0</v>
      </c>
      <c r="J28" s="623">
        <f>-('5C1E_LFNO'!AL28+'5C1E_LFNO'!AO28)</f>
        <v>0</v>
      </c>
      <c r="K28" s="623">
        <f>-('5C1F_L.C. Charter'!AL28+'5C1F_L.C. Charter'!AO28)</f>
        <v>0</v>
      </c>
      <c r="L28" s="623">
        <f>-('5C1G_JS Clark'!AL28+'5C1G_JS Clark'!AO28)</f>
        <v>0</v>
      </c>
      <c r="M28" s="623">
        <f>-('5C1H_Southwest'!AL28+'5C1H_Southwest'!AO28)</f>
        <v>0</v>
      </c>
      <c r="N28" s="623">
        <f>-('5C1I_LA Key'!AL28+'5C1I_LA Key'!AO28)</f>
        <v>0</v>
      </c>
      <c r="O28" s="623">
        <f>-('5C1J_Jeff Chamber'!AL28+'5C1J_Jeff Chamber'!AO28)</f>
        <v>0</v>
      </c>
      <c r="P28" s="623">
        <f>-('5C1M_GEO Mid'!AL28+'5C1M_GEO Mid'!AO28)</f>
        <v>0</v>
      </c>
      <c r="Q28" s="623">
        <f>-('5C1N_Delta'!AL28+'5C1N_Delta'!AO28)</f>
        <v>0</v>
      </c>
      <c r="R28" s="623">
        <f>-('5C1O_Impact'!AL28+'5C1O_Impact'!AO28)</f>
        <v>0</v>
      </c>
      <c r="S28" s="623">
        <f>-('5C1P_Vision'!AL28+'5C1P_Vision'!AO28)</f>
        <v>0</v>
      </c>
      <c r="T28" s="623">
        <f>-('5C1Q_Advantage'!AL28+'5C1Q_Advantage'!AO28)</f>
        <v>0</v>
      </c>
      <c r="U28" s="623">
        <f>-('5C1R_Iberville'!AL28+'5C1R_Iberville'!AO28)</f>
        <v>0</v>
      </c>
      <c r="V28" s="623">
        <f>-('5C1S_LC Col Prep'!AL28+'5C1S_LC Col Prep'!AO28)</f>
        <v>0</v>
      </c>
      <c r="W28" s="623">
        <f>-('5C1T_Northeast'!AL28+'5C1T_Northeast'!AO28)</f>
        <v>0</v>
      </c>
      <c r="X28" s="623">
        <f>-('5C1U_Acadiana Ren'!AL28+'5C1U_Acadiana Ren'!AO28)</f>
        <v>0</v>
      </c>
      <c r="Y28" s="623">
        <f>-('5C1V_Laf Ren'!AL28+'5C1V_Laf Ren'!AO28)</f>
        <v>0</v>
      </c>
      <c r="Z28" s="623">
        <f>-('5C1W_Willow'!AL28+'5C1W_Willow'!AO28)</f>
        <v>0</v>
      </c>
      <c r="AA28" s="623">
        <f>-('5C1X_Tangi'!AL28+'5C1X_Tangi'!AO28)</f>
        <v>0</v>
      </c>
      <c r="AB28" s="623">
        <f>-('5C1Y_GEO'!AL28+'5C1Y_GEO'!AO28)</f>
        <v>0</v>
      </c>
      <c r="AC28" s="623">
        <f>-('5C1Z_Lincoln Prep'!AL28+'5C1Z_Lincoln Prep'!AO28)</f>
        <v>0</v>
      </c>
      <c r="AD28" s="623">
        <f>-('5C1AA_Laurel'!$AL28+'5C1AA_Laurel'!$AO28)</f>
        <v>0</v>
      </c>
      <c r="AE28" s="623">
        <f>-('5C1AB_Apex'!$AL28+'5C1AB_Apex'!$AO28)</f>
        <v>0</v>
      </c>
      <c r="AF28" s="623">
        <f>-('5C1AC_Smothers'!$AL28+'5C1AC_Smothers'!$AO28)</f>
        <v>0</v>
      </c>
      <c r="AG28" s="623">
        <f>-('5C1AD_Greater'!$AL28+'5C1AD_Greater'!$AO28)</f>
        <v>0</v>
      </c>
      <c r="AH28" s="623">
        <f>-('5C1AE_Noble Minds'!$AL28+'5C1AE_Noble Minds'!$AO28)</f>
        <v>0</v>
      </c>
      <c r="AI28" s="623">
        <f>-('5C1AF_JCFA-Laf'!$AL28+'5C1AF_JCFA-Laf'!$AO28)</f>
        <v>0</v>
      </c>
      <c r="AJ28" s="623">
        <f>-('5C1AG_Collegiate'!$AL28+'5C1AG_Collegiate'!$AO28)</f>
        <v>0</v>
      </c>
      <c r="AK28" s="623">
        <f>-('5C1AH_BRUP'!$AL28+'5C1AH_BRUP'!$AO28)</f>
        <v>0</v>
      </c>
      <c r="AL28" s="623">
        <f>-('5C1AI_Harmony'!$AL28+'5C1AI_Harmony'!$AO28)</f>
        <v>0</v>
      </c>
      <c r="AM28" s="623">
        <f>-('5C1AJ_Athlos'!$AL28+'5C1AJ_Athlos'!$AO28)</f>
        <v>0</v>
      </c>
      <c r="AN28" s="623">
        <f>-('5C2_LAVCA'!AM28+'5C2_LAVCA'!AP28)</f>
        <v>-7250</v>
      </c>
      <c r="AO28" s="623">
        <f>-('5C3_UnvView'!AM28+'5C3_UnvView'!AP28)</f>
        <v>-28998</v>
      </c>
      <c r="AP28" s="624">
        <f t="shared" si="1"/>
        <v>-36248</v>
      </c>
      <c r="AQ28" s="625">
        <f t="shared" si="2"/>
        <v>21975689</v>
      </c>
    </row>
    <row r="29" spans="1:43" ht="15.6" customHeight="1" x14ac:dyDescent="0.2">
      <c r="A29" s="621">
        <v>23</v>
      </c>
      <c r="B29" s="622" t="s">
        <v>29</v>
      </c>
      <c r="C29" s="623">
        <f>'2_State Distrib and Adjs'!BG29</f>
        <v>75557047</v>
      </c>
      <c r="D29" s="623">
        <f>-'5A3_OJJ'!P29</f>
        <v>-6894</v>
      </c>
      <c r="E29" s="623"/>
      <c r="F29" s="623">
        <f>-('5C1A_Madison'!AL29+'5C1A_Madison'!AO29)</f>
        <v>0</v>
      </c>
      <c r="G29" s="623">
        <f>-('5C1B_DArbonne'!AL29+'5C1B_DArbonne'!AO29)</f>
        <v>0</v>
      </c>
      <c r="H29" s="623">
        <f>-('5C1C_Intl High'!AL29+'5C1C_Intl High'!AO29)</f>
        <v>0</v>
      </c>
      <c r="I29" s="623">
        <f>-('5C1D_NOMMA'!AL29+'5C1D_NOMMA'!AO29)</f>
        <v>0</v>
      </c>
      <c r="J29" s="623">
        <f>-('5C1E_LFNO'!AL29+'5C1E_LFNO'!AO29)</f>
        <v>0</v>
      </c>
      <c r="K29" s="623">
        <f>-('5C1F_L.C. Charter'!AL29+'5C1F_L.C. Charter'!AO29)</f>
        <v>0</v>
      </c>
      <c r="L29" s="623">
        <f>-('5C1G_JS Clark'!AL29+'5C1G_JS Clark'!AO29)</f>
        <v>0</v>
      </c>
      <c r="M29" s="623">
        <f>-('5C1H_Southwest'!AL29+'5C1H_Southwest'!AO29)</f>
        <v>0</v>
      </c>
      <c r="N29" s="623">
        <f>-('5C1I_LA Key'!AL29+'5C1I_LA Key'!AO29)</f>
        <v>0</v>
      </c>
      <c r="O29" s="623">
        <f>-('5C1J_Jeff Chamber'!AL29+'5C1J_Jeff Chamber'!AO29)</f>
        <v>-1731</v>
      </c>
      <c r="P29" s="623">
        <f>-('5C1M_GEO Mid'!AL29+'5C1M_GEO Mid'!AO29)</f>
        <v>0</v>
      </c>
      <c r="Q29" s="623">
        <f>-('5C1N_Delta'!AL29+'5C1N_Delta'!AO29)</f>
        <v>0</v>
      </c>
      <c r="R29" s="623">
        <f>-('5C1O_Impact'!AL29+'5C1O_Impact'!AO29)</f>
        <v>0</v>
      </c>
      <c r="S29" s="623">
        <f>-('5C1P_Vision'!AL29+'5C1P_Vision'!AO29)</f>
        <v>0</v>
      </c>
      <c r="T29" s="623">
        <f>-('5C1Q_Advantage'!AL29+'5C1Q_Advantage'!AO29)</f>
        <v>0</v>
      </c>
      <c r="U29" s="623">
        <f>-('5C1R_Iberville'!AL29+'5C1R_Iberville'!AO29)</f>
        <v>0</v>
      </c>
      <c r="V29" s="623">
        <f>-('5C1S_LC Col Prep'!AL29+'5C1S_LC Col Prep'!AO29)</f>
        <v>0</v>
      </c>
      <c r="W29" s="623">
        <f>-('5C1T_Northeast'!AL29+'5C1T_Northeast'!AO29)</f>
        <v>0</v>
      </c>
      <c r="X29" s="623">
        <f>-('5C1U_Acadiana Ren'!AL29+'5C1U_Acadiana Ren'!AO29)</f>
        <v>-246017</v>
      </c>
      <c r="Y29" s="623">
        <f>-('5C1V_Laf Ren'!AL29+'5C1V_Laf Ren'!AO29)</f>
        <v>-3461</v>
      </c>
      <c r="Z29" s="623">
        <f>-('5C1W_Willow'!AL29+'5C1W_Willow'!AO29)</f>
        <v>-3461</v>
      </c>
      <c r="AA29" s="623">
        <f>-('5C1X_Tangi'!AL29+'5C1X_Tangi'!AO29)</f>
        <v>0</v>
      </c>
      <c r="AB29" s="623">
        <f>-('5C1Y_GEO'!AL29+'5C1Y_GEO'!AO29)</f>
        <v>0</v>
      </c>
      <c r="AC29" s="623">
        <f>-('5C1Z_Lincoln Prep'!AL29+'5C1Z_Lincoln Prep'!AO29)</f>
        <v>0</v>
      </c>
      <c r="AD29" s="623">
        <f>-('5C1AA_Laurel'!$AL29+'5C1AA_Laurel'!$AO29)</f>
        <v>0</v>
      </c>
      <c r="AE29" s="623">
        <f>-('5C1AB_Apex'!$AL29+'5C1AB_Apex'!$AO29)</f>
        <v>0</v>
      </c>
      <c r="AF29" s="623">
        <f>-('5C1AC_Smothers'!$AL29+'5C1AC_Smothers'!$AO29)</f>
        <v>0</v>
      </c>
      <c r="AG29" s="623">
        <f>-('5C1AD_Greater'!$AL29+'5C1AD_Greater'!$AO29)</f>
        <v>0</v>
      </c>
      <c r="AH29" s="623">
        <f>-('5C1AE_Noble Minds'!$AL29+'5C1AE_Noble Minds'!$AO29)</f>
        <v>0</v>
      </c>
      <c r="AI29" s="623">
        <f>-('5C1AF_JCFA-Laf'!$AL29+'5C1AF_JCFA-Laf'!$AO29)</f>
        <v>-1731</v>
      </c>
      <c r="AJ29" s="623">
        <f>-('5C1AG_Collegiate'!$AL29+'5C1AG_Collegiate'!$AO29)</f>
        <v>0</v>
      </c>
      <c r="AK29" s="623">
        <f>-('5C1AH_BRUP'!$AL29+'5C1AH_BRUP'!$AO29)</f>
        <v>0</v>
      </c>
      <c r="AL29" s="623">
        <f>-('5C1AI_Harmony'!$AL29+'5C1AI_Harmony'!$AO29)</f>
        <v>0</v>
      </c>
      <c r="AM29" s="623">
        <f>-('5C1AJ_Athlos'!$AL29+'5C1AJ_Athlos'!$AO29)</f>
        <v>0</v>
      </c>
      <c r="AN29" s="623">
        <f>-('5C2_LAVCA'!AM29+'5C2_LAVCA'!AP29)</f>
        <v>-96562</v>
      </c>
      <c r="AO29" s="623">
        <f>-('5C3_UnvView'!AM29+'5C3_UnvView'!AP29)</f>
        <v>-96089</v>
      </c>
      <c r="AP29" s="624">
        <f t="shared" si="1"/>
        <v>-455946</v>
      </c>
      <c r="AQ29" s="625">
        <f t="shared" si="2"/>
        <v>75101101</v>
      </c>
    </row>
    <row r="30" spans="1:43" ht="15.6" customHeight="1" x14ac:dyDescent="0.2">
      <c r="A30" s="621">
        <v>24</v>
      </c>
      <c r="B30" s="622" t="s">
        <v>30</v>
      </c>
      <c r="C30" s="623">
        <f>'2_State Distrib and Adjs'!BG30</f>
        <v>12735850</v>
      </c>
      <c r="D30" s="623">
        <f>-'5A3_OJJ'!P30</f>
        <v>-18711</v>
      </c>
      <c r="E30" s="623"/>
      <c r="F30" s="623">
        <f>-('5C1A_Madison'!AL30+'5C1A_Madison'!AO30)</f>
        <v>-6079</v>
      </c>
      <c r="G30" s="623">
        <f>-('5C1B_DArbonne'!AL30+'5C1B_DArbonne'!AO30)</f>
        <v>0</v>
      </c>
      <c r="H30" s="623">
        <f>-('5C1C_Intl High'!AL30+'5C1C_Intl High'!AO30)</f>
        <v>0</v>
      </c>
      <c r="I30" s="623">
        <f>-('5C1D_NOMMA'!AL30+'5C1D_NOMMA'!AO30)</f>
        <v>0</v>
      </c>
      <c r="J30" s="623">
        <f>-('5C1E_LFNO'!AL30+'5C1E_LFNO'!AO30)</f>
        <v>0</v>
      </c>
      <c r="K30" s="623">
        <f>-('5C1F_L.C. Charter'!AL30+'5C1F_L.C. Charter'!AO30)</f>
        <v>0</v>
      </c>
      <c r="L30" s="623">
        <f>-('5C1G_JS Clark'!AL30+'5C1G_JS Clark'!AO30)</f>
        <v>0</v>
      </c>
      <c r="M30" s="623">
        <f>-('5C1H_Southwest'!AL30+'5C1H_Southwest'!AO30)</f>
        <v>0</v>
      </c>
      <c r="N30" s="623">
        <f>-('5C1I_LA Key'!AL30+'5C1I_LA Key'!AO30)</f>
        <v>-231002</v>
      </c>
      <c r="O30" s="623">
        <f>-('5C1J_Jeff Chamber'!AL30+'5C1J_Jeff Chamber'!AO30)</f>
        <v>0</v>
      </c>
      <c r="P30" s="623">
        <f>-('5C1M_GEO Mid'!AL30+'5C1M_GEO Mid'!AO30)</f>
        <v>0</v>
      </c>
      <c r="Q30" s="623">
        <f>-('5C1N_Delta'!AL30+'5C1N_Delta'!AO30)</f>
        <v>0</v>
      </c>
      <c r="R30" s="623">
        <f>-('5C1O_Impact'!AL30+'5C1O_Impact'!AO30)</f>
        <v>0</v>
      </c>
      <c r="S30" s="623">
        <f>-('5C1P_Vision'!AL30+'5C1P_Vision'!AO30)</f>
        <v>0</v>
      </c>
      <c r="T30" s="623">
        <f>-('5C1Q_Advantage'!AL30+'5C1Q_Advantage'!AO30)</f>
        <v>-12158</v>
      </c>
      <c r="U30" s="623">
        <f>-('5C1R_Iberville'!AL30+'5C1R_Iberville'!AO30)</f>
        <v>-2389140</v>
      </c>
      <c r="V30" s="623">
        <f>-('5C1S_LC Col Prep'!AL30+'5C1S_LC Col Prep'!AO30)</f>
        <v>0</v>
      </c>
      <c r="W30" s="623">
        <f>-('5C1T_Northeast'!AL30+'5C1T_Northeast'!AO30)</f>
        <v>0</v>
      </c>
      <c r="X30" s="623">
        <f>-('5C1U_Acadiana Ren'!AL30+'5C1U_Acadiana Ren'!AO30)</f>
        <v>0</v>
      </c>
      <c r="Y30" s="623">
        <f>-('5C1V_Laf Ren'!AL30+'5C1V_Laf Ren'!AO30)</f>
        <v>0</v>
      </c>
      <c r="Z30" s="623">
        <f>-('5C1W_Willow'!AL30+'5C1W_Willow'!AO30)</f>
        <v>0</v>
      </c>
      <c r="AA30" s="623">
        <f>-('5C1X_Tangi'!AL30+'5C1X_Tangi'!AO30)</f>
        <v>0</v>
      </c>
      <c r="AB30" s="623">
        <f>-('5C1Y_GEO'!AL30+'5C1Y_GEO'!AO30)</f>
        <v>0</v>
      </c>
      <c r="AC30" s="623">
        <f>-('5C1Z_Lincoln Prep'!AL30+'5C1Z_Lincoln Prep'!AO30)</f>
        <v>0</v>
      </c>
      <c r="AD30" s="623">
        <f>-('5C1AA_Laurel'!$AL30+'5C1AA_Laurel'!$AO30)</f>
        <v>0</v>
      </c>
      <c r="AE30" s="623">
        <f>-('5C1AB_Apex'!$AL30+'5C1AB_Apex'!$AO30)</f>
        <v>-12158</v>
      </c>
      <c r="AF30" s="623">
        <f>-('5C1AC_Smothers'!$AL30+'5C1AC_Smothers'!$AO30)</f>
        <v>0</v>
      </c>
      <c r="AG30" s="623">
        <f>-('5C1AD_Greater'!$AL30+'5C1AD_Greater'!$AO30)</f>
        <v>0</v>
      </c>
      <c r="AH30" s="623">
        <f>-('5C1AE_Noble Minds'!$AL30+'5C1AE_Noble Minds'!$AO30)</f>
        <v>0</v>
      </c>
      <c r="AI30" s="623">
        <f>-('5C1AF_JCFA-Laf'!$AL30+'5C1AF_JCFA-Laf'!$AO30)</f>
        <v>0</v>
      </c>
      <c r="AJ30" s="623">
        <f>-('5C1AG_Collegiate'!$AL30+'5C1AG_Collegiate'!$AO30)</f>
        <v>0</v>
      </c>
      <c r="AK30" s="623">
        <f>-('5C1AH_BRUP'!$AL30+'5C1AH_BRUP'!$AO30)</f>
        <v>0</v>
      </c>
      <c r="AL30" s="623">
        <f>-('5C1AI_Harmony'!$AL30+'5C1AI_Harmony'!$AO30)</f>
        <v>0</v>
      </c>
      <c r="AM30" s="623">
        <f>-('5C1AJ_Athlos'!$AL30+'5C1AJ_Athlos'!$AO30)</f>
        <v>0</v>
      </c>
      <c r="AN30" s="623">
        <f>-('5C2_LAVCA'!AM30+'5C2_LAVCA'!AP30)</f>
        <v>-87538</v>
      </c>
      <c r="AO30" s="623">
        <f>-('5C3_UnvView'!AM30+'5C3_UnvView'!AP30)</f>
        <v>-114893</v>
      </c>
      <c r="AP30" s="624">
        <f t="shared" si="1"/>
        <v>-2871679</v>
      </c>
      <c r="AQ30" s="625">
        <f t="shared" si="2"/>
        <v>9864171</v>
      </c>
    </row>
    <row r="31" spans="1:43" ht="15.6" customHeight="1" x14ac:dyDescent="0.2">
      <c r="A31" s="626">
        <v>25</v>
      </c>
      <c r="B31" s="627" t="s">
        <v>31</v>
      </c>
      <c r="C31" s="628">
        <f>'2_State Distrib and Adjs'!BG31</f>
        <v>11797203</v>
      </c>
      <c r="D31" s="628">
        <f>-'5A3_OJJ'!P31</f>
        <v>-2205</v>
      </c>
      <c r="E31" s="628"/>
      <c r="F31" s="628">
        <f>-('5C1A_Madison'!AL31+'5C1A_Madison'!AO31)</f>
        <v>0</v>
      </c>
      <c r="G31" s="628">
        <f>-('5C1B_DArbonne'!AL31+'5C1B_DArbonne'!AO31)</f>
        <v>0</v>
      </c>
      <c r="H31" s="628">
        <f>-('5C1C_Intl High'!AL31+'5C1C_Intl High'!AO31)</f>
        <v>0</v>
      </c>
      <c r="I31" s="628">
        <f>-('5C1D_NOMMA'!AL31+'5C1D_NOMMA'!AO31)</f>
        <v>0</v>
      </c>
      <c r="J31" s="628">
        <f>-('5C1E_LFNO'!AL31+'5C1E_LFNO'!AO31)</f>
        <v>0</v>
      </c>
      <c r="K31" s="628">
        <f>-('5C1F_L.C. Charter'!AL31+'5C1F_L.C. Charter'!AO31)</f>
        <v>0</v>
      </c>
      <c r="L31" s="628">
        <f>-('5C1G_JS Clark'!AL31+'5C1G_JS Clark'!AO31)</f>
        <v>0</v>
      </c>
      <c r="M31" s="628">
        <f>-('5C1H_Southwest'!AL31+'5C1H_Southwest'!AO31)</f>
        <v>0</v>
      </c>
      <c r="N31" s="628">
        <f>-('5C1I_LA Key'!AL31+'5C1I_LA Key'!AO31)</f>
        <v>0</v>
      </c>
      <c r="O31" s="628">
        <f>-('5C1J_Jeff Chamber'!AL31+'5C1J_Jeff Chamber'!AO31)</f>
        <v>0</v>
      </c>
      <c r="P31" s="628">
        <f>-('5C1M_GEO Mid'!AL31+'5C1M_GEO Mid'!AO31)</f>
        <v>0</v>
      </c>
      <c r="Q31" s="628">
        <f>-('5C1N_Delta'!AL31+'5C1N_Delta'!AO31)</f>
        <v>0</v>
      </c>
      <c r="R31" s="628">
        <f>-('5C1O_Impact'!AL31+'5C1O_Impact'!AO31)</f>
        <v>0</v>
      </c>
      <c r="S31" s="628">
        <f>-('5C1P_Vision'!AL31+'5C1P_Vision'!AO31)</f>
        <v>0</v>
      </c>
      <c r="T31" s="628">
        <f>-('5C1Q_Advantage'!AL31+'5C1Q_Advantage'!AO31)</f>
        <v>0</v>
      </c>
      <c r="U31" s="628">
        <f>-('5C1R_Iberville'!AL31+'5C1R_Iberville'!AO31)</f>
        <v>0</v>
      </c>
      <c r="V31" s="628">
        <f>-('5C1S_LC Col Prep'!AL31+'5C1S_LC Col Prep'!AO31)</f>
        <v>0</v>
      </c>
      <c r="W31" s="628">
        <f>-('5C1T_Northeast'!AL31+'5C1T_Northeast'!AO31)</f>
        <v>0</v>
      </c>
      <c r="X31" s="628">
        <f>-('5C1U_Acadiana Ren'!AL31+'5C1U_Acadiana Ren'!AO31)</f>
        <v>0</v>
      </c>
      <c r="Y31" s="628">
        <f>-('5C1V_Laf Ren'!AL31+'5C1V_Laf Ren'!AO31)</f>
        <v>0</v>
      </c>
      <c r="Z31" s="628">
        <f>-('5C1W_Willow'!AL31+'5C1W_Willow'!AO31)</f>
        <v>0</v>
      </c>
      <c r="AA31" s="628">
        <f>-('5C1X_Tangi'!AL31+'5C1X_Tangi'!AO31)</f>
        <v>0</v>
      </c>
      <c r="AB31" s="628">
        <f>-('5C1Y_GEO'!AL31+'5C1Y_GEO'!AO31)</f>
        <v>0</v>
      </c>
      <c r="AC31" s="628">
        <f>-('5C1Z_Lincoln Prep'!AL31+'5C1Z_Lincoln Prep'!AO31)</f>
        <v>-81378</v>
      </c>
      <c r="AD31" s="628">
        <f>-('5C1AA_Laurel'!$AL31+'5C1AA_Laurel'!$AO31)</f>
        <v>0</v>
      </c>
      <c r="AE31" s="628">
        <f>-('5C1AB_Apex'!$AL31+'5C1AB_Apex'!$AO31)</f>
        <v>0</v>
      </c>
      <c r="AF31" s="628">
        <f>-('5C1AC_Smothers'!$AL31+'5C1AC_Smothers'!$AO31)</f>
        <v>0</v>
      </c>
      <c r="AG31" s="628">
        <f>-('5C1AD_Greater'!$AL31+'5C1AD_Greater'!$AO31)</f>
        <v>0</v>
      </c>
      <c r="AH31" s="628">
        <f>-('5C1AE_Noble Minds'!$AL31+'5C1AE_Noble Minds'!$AO31)</f>
        <v>0</v>
      </c>
      <c r="AI31" s="628">
        <f>-('5C1AF_JCFA-Laf'!$AL31+'5C1AF_JCFA-Laf'!$AO31)</f>
        <v>0</v>
      </c>
      <c r="AJ31" s="628">
        <f>-('5C1AG_Collegiate'!$AL31+'5C1AG_Collegiate'!$AO31)</f>
        <v>0</v>
      </c>
      <c r="AK31" s="628">
        <f>-('5C1AH_BRUP'!$AL31+'5C1AH_BRUP'!$AO31)</f>
        <v>0</v>
      </c>
      <c r="AL31" s="1068">
        <f>-('5C1AI_Harmony'!$AL31+'5C1AI_Harmony'!$AO31)</f>
        <v>0</v>
      </c>
      <c r="AM31" s="1068">
        <f>-('5C1AJ_Athlos'!$AL31+'5C1AJ_Athlos'!$AO31)</f>
        <v>0</v>
      </c>
      <c r="AN31" s="628">
        <f>-('5C2_LAVCA'!AM31+'5C2_LAVCA'!AP31)</f>
        <v>-39949</v>
      </c>
      <c r="AO31" s="628">
        <f>-('5C3_UnvView'!AM31+'5C3_UnvView'!AP31)</f>
        <v>-17755</v>
      </c>
      <c r="AP31" s="629">
        <f t="shared" si="1"/>
        <v>-141287</v>
      </c>
      <c r="AQ31" s="630">
        <f t="shared" si="2"/>
        <v>11655916</v>
      </c>
    </row>
    <row r="32" spans="1:43" ht="15.6" customHeight="1" x14ac:dyDescent="0.2">
      <c r="A32" s="615">
        <v>26</v>
      </c>
      <c r="B32" s="616" t="s">
        <v>32</v>
      </c>
      <c r="C32" s="617">
        <f>'2_State Distrib and Adjs'!BG32</f>
        <v>222261303</v>
      </c>
      <c r="D32" s="617">
        <f>-'5A3_OJJ'!P32</f>
        <v>-65691</v>
      </c>
      <c r="E32" s="617"/>
      <c r="F32" s="617">
        <f>-('5C1A_Madison'!AL32+'5C1A_Madison'!AO32)</f>
        <v>0</v>
      </c>
      <c r="G32" s="617">
        <f>-('5C1B_DArbonne'!AL32+'5C1B_DArbonne'!AO32)</f>
        <v>0</v>
      </c>
      <c r="H32" s="617">
        <f>-('5C1C_Intl High'!AL32+'5C1C_Intl High'!AO32)</f>
        <v>-281571</v>
      </c>
      <c r="I32" s="617">
        <f>-('5C1D_NOMMA'!AL32+'5C1D_NOMMA'!AO32)</f>
        <v>-3141972</v>
      </c>
      <c r="J32" s="617">
        <f>-('5C1E_LFNO'!AL32+'5C1E_LFNO'!AO32)</f>
        <v>-1071021</v>
      </c>
      <c r="K32" s="617">
        <f>-('5C1F_L.C. Charter'!AL32+'5C1F_L.C. Charter'!AO32)</f>
        <v>0</v>
      </c>
      <c r="L32" s="617">
        <f>-('5C1G_JS Clark'!AL32+'5C1G_JS Clark'!AO32)</f>
        <v>0</v>
      </c>
      <c r="M32" s="617">
        <f>-('5C1H_Southwest'!AL32+'5C1H_Southwest'!AO32)</f>
        <v>0</v>
      </c>
      <c r="N32" s="617">
        <f>-('5C1I_LA Key'!AL32+'5C1I_LA Key'!AO32)</f>
        <v>0</v>
      </c>
      <c r="O32" s="617">
        <f>-('5C1J_Jeff Chamber'!AL32+'5C1J_Jeff Chamber'!AO32)</f>
        <v>-1029062</v>
      </c>
      <c r="P32" s="617">
        <f>-('5C1M_GEO Mid'!AL32+'5C1M_GEO Mid'!AO32)</f>
        <v>0</v>
      </c>
      <c r="Q32" s="617">
        <f>-('5C1N_Delta'!AL32+'5C1N_Delta'!AO32)</f>
        <v>0</v>
      </c>
      <c r="R32" s="617">
        <f>-('5C1O_Impact'!AL32+'5C1O_Impact'!AO32)</f>
        <v>0</v>
      </c>
      <c r="S32" s="617">
        <f>-('5C1P_Vision'!AL32+'5C1P_Vision'!AO32)</f>
        <v>0</v>
      </c>
      <c r="T32" s="617">
        <f>-('5C1Q_Advantage'!AL32+'5C1Q_Advantage'!AO32)</f>
        <v>0</v>
      </c>
      <c r="U32" s="617">
        <f>-('5C1R_Iberville'!AL32+'5C1R_Iberville'!AO32)</f>
        <v>0</v>
      </c>
      <c r="V32" s="617">
        <f>-('5C1S_LC Col Prep'!AL32+'5C1S_LC Col Prep'!AO32)</f>
        <v>0</v>
      </c>
      <c r="W32" s="617">
        <f>-('5C1T_Northeast'!AL32+'5C1T_Northeast'!AO32)</f>
        <v>0</v>
      </c>
      <c r="X32" s="617">
        <f>-('5C1U_Acadiana Ren'!AL32+'5C1U_Acadiana Ren'!AO32)</f>
        <v>0</v>
      </c>
      <c r="Y32" s="617">
        <f>-('5C1V_Laf Ren'!AL32+'5C1V_Laf Ren'!AO32)</f>
        <v>0</v>
      </c>
      <c r="Z32" s="617">
        <f>-('5C1W_Willow'!AL32+'5C1W_Willow'!AO32)</f>
        <v>0</v>
      </c>
      <c r="AA32" s="617">
        <f>-('5C1X_Tangi'!AL32+'5C1X_Tangi'!AO32)</f>
        <v>0</v>
      </c>
      <c r="AB32" s="617">
        <f>-('5C1Y_GEO'!AL32+'5C1Y_GEO'!AO32)</f>
        <v>0</v>
      </c>
      <c r="AC32" s="618">
        <f>-('5C1Z_Lincoln Prep'!AL32+'5C1Z_Lincoln Prep'!AO32)</f>
        <v>0</v>
      </c>
      <c r="AD32" s="618">
        <f>-('5C1AA_Laurel'!$AL32+'5C1AA_Laurel'!$AO32)</f>
        <v>0</v>
      </c>
      <c r="AE32" s="618">
        <f>-('5C1AB_Apex'!$AL32+'5C1AB_Apex'!$AO32)</f>
        <v>0</v>
      </c>
      <c r="AF32" s="618">
        <f>-('5C1AC_Smothers'!$AL32+'5C1AC_Smothers'!$AO32)</f>
        <v>-1639305</v>
      </c>
      <c r="AG32" s="618">
        <f>-('5C1AD_Greater'!$AL32+'5C1AD_Greater'!$AO32)</f>
        <v>0</v>
      </c>
      <c r="AH32" s="618">
        <f>-('5C1AE_Noble Minds'!$AL32+'5C1AE_Noble Minds'!$AO32)</f>
        <v>-42104</v>
      </c>
      <c r="AI32" s="618">
        <f>-('5C1AF_JCFA-Laf'!$AL32+'5C1AF_JCFA-Laf'!$AO32)</f>
        <v>0</v>
      </c>
      <c r="AJ32" s="618">
        <f>-('5C1AG_Collegiate'!$AL32+'5C1AG_Collegiate'!$AO32)</f>
        <v>0</v>
      </c>
      <c r="AK32" s="618">
        <f>-('5C1AH_BRUP'!$AL32+'5C1AH_BRUP'!$AO32)</f>
        <v>0</v>
      </c>
      <c r="AL32" s="1067">
        <f>-('5C1AI_Harmony'!$AL32+'5C1AI_Harmony'!$AO32)</f>
        <v>-36841</v>
      </c>
      <c r="AM32" s="1067">
        <f>-('5C1AJ_Athlos'!$AL32+'5C1AJ_Athlos'!$AO32)</f>
        <v>-4786699</v>
      </c>
      <c r="AN32" s="617">
        <f>-('5C2_LAVCA'!AM32+'5C2_LAVCA'!AP32)</f>
        <v>-870525</v>
      </c>
      <c r="AO32" s="617">
        <f>-('5C3_UnvView'!AM32+'5C3_UnvView'!AP32)</f>
        <v>-788624</v>
      </c>
      <c r="AP32" s="619">
        <f t="shared" si="1"/>
        <v>-13753415</v>
      </c>
      <c r="AQ32" s="620">
        <f t="shared" si="2"/>
        <v>208507888</v>
      </c>
    </row>
    <row r="33" spans="1:43" ht="15.6" customHeight="1" x14ac:dyDescent="0.2">
      <c r="A33" s="621">
        <v>27</v>
      </c>
      <c r="B33" s="622" t="s">
        <v>33</v>
      </c>
      <c r="C33" s="623">
        <f>'2_State Distrib and Adjs'!BG33</f>
        <v>36808015</v>
      </c>
      <c r="D33" s="623">
        <f>-'5A3_OJJ'!P33</f>
        <v>-3564</v>
      </c>
      <c r="E33" s="623"/>
      <c r="F33" s="623">
        <f>-('5C1A_Madison'!AL33+'5C1A_Madison'!AO33)</f>
        <v>0</v>
      </c>
      <c r="G33" s="623">
        <f>-('5C1B_DArbonne'!AL33+'5C1B_DArbonne'!AO33)</f>
        <v>0</v>
      </c>
      <c r="H33" s="623">
        <f>-('5C1C_Intl High'!AL33+'5C1C_Intl High'!AO33)</f>
        <v>0</v>
      </c>
      <c r="I33" s="623">
        <f>-('5C1D_NOMMA'!AL33+'5C1D_NOMMA'!AO33)</f>
        <v>0</v>
      </c>
      <c r="J33" s="623">
        <f>-('5C1E_LFNO'!AL33+'5C1E_LFNO'!AO33)</f>
        <v>0</v>
      </c>
      <c r="K33" s="623">
        <f>-('5C1F_L.C. Charter'!AL33+'5C1F_L.C. Charter'!AO33)</f>
        <v>-12680</v>
      </c>
      <c r="L33" s="623">
        <f>-('5C1G_JS Clark'!AL33+'5C1G_JS Clark'!AO33)</f>
        <v>0</v>
      </c>
      <c r="M33" s="623">
        <f>-('5C1H_Southwest'!AL33+'5C1H_Southwest'!AO33)</f>
        <v>0</v>
      </c>
      <c r="N33" s="623">
        <f>-('5C1I_LA Key'!AL33+'5C1I_LA Key'!AO33)</f>
        <v>0</v>
      </c>
      <c r="O33" s="623">
        <f>-('5C1J_Jeff Chamber'!AL33+'5C1J_Jeff Chamber'!AO33)</f>
        <v>0</v>
      </c>
      <c r="P33" s="623">
        <f>-('5C1M_GEO Mid'!AL33+'5C1M_GEO Mid'!AO33)</f>
        <v>0</v>
      </c>
      <c r="Q33" s="623">
        <f>-('5C1N_Delta'!AL33+'5C1N_Delta'!AO33)</f>
        <v>0</v>
      </c>
      <c r="R33" s="623">
        <f>-('5C1O_Impact'!AL33+'5C1O_Impact'!AO33)</f>
        <v>0</v>
      </c>
      <c r="S33" s="623">
        <f>-('5C1P_Vision'!AL33+'5C1P_Vision'!AO33)</f>
        <v>0</v>
      </c>
      <c r="T33" s="623">
        <f>-('5C1Q_Advantage'!AL33+'5C1Q_Advantage'!AO33)</f>
        <v>0</v>
      </c>
      <c r="U33" s="623">
        <f>-('5C1R_Iberville'!AL33+'5C1R_Iberville'!AO33)</f>
        <v>0</v>
      </c>
      <c r="V33" s="623">
        <f>-('5C1S_LC Col Prep'!AL33+'5C1S_LC Col Prep'!AO33)</f>
        <v>0</v>
      </c>
      <c r="W33" s="623">
        <f>-('5C1T_Northeast'!AL33+'5C1T_Northeast'!AO33)</f>
        <v>0</v>
      </c>
      <c r="X33" s="623">
        <f>-('5C1U_Acadiana Ren'!AL33+'5C1U_Acadiana Ren'!AO33)</f>
        <v>0</v>
      </c>
      <c r="Y33" s="623">
        <f>-('5C1V_Laf Ren'!AL33+'5C1V_Laf Ren'!AO33)</f>
        <v>0</v>
      </c>
      <c r="Z33" s="623">
        <f>-('5C1W_Willow'!AL33+'5C1W_Willow'!AO33)</f>
        <v>0</v>
      </c>
      <c r="AA33" s="623">
        <f>-('5C1X_Tangi'!AL33+'5C1X_Tangi'!AO33)</f>
        <v>0</v>
      </c>
      <c r="AB33" s="623">
        <f>-('5C1Y_GEO'!AL33+'5C1Y_GEO'!AO33)</f>
        <v>0</v>
      </c>
      <c r="AC33" s="623">
        <f>-('5C1Z_Lincoln Prep'!AL33+'5C1Z_Lincoln Prep'!AO33)</f>
        <v>0</v>
      </c>
      <c r="AD33" s="623">
        <f>-('5C1AA_Laurel'!$AL33+'5C1AA_Laurel'!$AO33)</f>
        <v>0</v>
      </c>
      <c r="AE33" s="623">
        <f>-('5C1AB_Apex'!$AL33+'5C1AB_Apex'!$AO33)</f>
        <v>0</v>
      </c>
      <c r="AF33" s="623">
        <f>-('5C1AC_Smothers'!$AL33+'5C1AC_Smothers'!$AO33)</f>
        <v>0</v>
      </c>
      <c r="AG33" s="623">
        <f>-('5C1AD_Greater'!$AL33+'5C1AD_Greater'!$AO33)</f>
        <v>0</v>
      </c>
      <c r="AH33" s="623">
        <f>-('5C1AE_Noble Minds'!$AL33+'5C1AE_Noble Minds'!$AO33)</f>
        <v>0</v>
      </c>
      <c r="AI33" s="623">
        <f>-('5C1AF_JCFA-Laf'!$AL33+'5C1AF_JCFA-Laf'!$AO33)</f>
        <v>0</v>
      </c>
      <c r="AJ33" s="623">
        <f>-('5C1AG_Collegiate'!$AL33+'5C1AG_Collegiate'!$AO33)</f>
        <v>0</v>
      </c>
      <c r="AK33" s="623">
        <f>-('5C1AH_BRUP'!$AL33+'5C1AH_BRUP'!$AO33)</f>
        <v>0</v>
      </c>
      <c r="AL33" s="623">
        <f>-('5C1AI_Harmony'!$AL33+'5C1AI_Harmony'!$AO33)</f>
        <v>0</v>
      </c>
      <c r="AM33" s="623">
        <f>-('5C1AJ_Athlos'!$AL33+'5C1AJ_Athlos'!$AO33)</f>
        <v>0</v>
      </c>
      <c r="AN33" s="623">
        <f>-('5C2_LAVCA'!AM33+'5C2_LAVCA'!AP33)</f>
        <v>-46867</v>
      </c>
      <c r="AO33" s="623">
        <f>-('5C3_UnvView'!AM33+'5C3_UnvView'!AP33)</f>
        <v>-22825</v>
      </c>
      <c r="AP33" s="624">
        <f t="shared" si="1"/>
        <v>-85936</v>
      </c>
      <c r="AQ33" s="625">
        <f t="shared" si="2"/>
        <v>36722079</v>
      </c>
    </row>
    <row r="34" spans="1:43" ht="15.6" customHeight="1" x14ac:dyDescent="0.2">
      <c r="A34" s="621">
        <v>28</v>
      </c>
      <c r="B34" s="622" t="s">
        <v>34</v>
      </c>
      <c r="C34" s="623">
        <f>'2_State Distrib and Adjs'!BG34</f>
        <v>127183355</v>
      </c>
      <c r="D34" s="623">
        <f>-'5A3_OJJ'!P34</f>
        <v>-21516</v>
      </c>
      <c r="E34" s="623"/>
      <c r="F34" s="623">
        <f>-('5C1A_Madison'!AL34+'5C1A_Madison'!AO34)</f>
        <v>0</v>
      </c>
      <c r="G34" s="623">
        <f>-('5C1B_DArbonne'!AL34+'5C1B_DArbonne'!AO34)</f>
        <v>0</v>
      </c>
      <c r="H34" s="623">
        <f>-('5C1C_Intl High'!AL34+'5C1C_Intl High'!AO34)</f>
        <v>0</v>
      </c>
      <c r="I34" s="623">
        <f>-('5C1D_NOMMA'!AL34+'5C1D_NOMMA'!AO34)</f>
        <v>0</v>
      </c>
      <c r="J34" s="623">
        <f>-('5C1E_LFNO'!AL34+'5C1E_LFNO'!AO34)</f>
        <v>0</v>
      </c>
      <c r="K34" s="623">
        <f>-('5C1F_L.C. Charter'!AL34+'5C1F_L.C. Charter'!AO34)</f>
        <v>0</v>
      </c>
      <c r="L34" s="623">
        <f>-('5C1G_JS Clark'!AL34+'5C1G_JS Clark'!AO34)</f>
        <v>0</v>
      </c>
      <c r="M34" s="623">
        <f>-('5C1H_Southwest'!AL34+'5C1H_Southwest'!AO34)</f>
        <v>0</v>
      </c>
      <c r="N34" s="623">
        <f>-('5C1I_LA Key'!AL34+'5C1I_LA Key'!AO34)</f>
        <v>0</v>
      </c>
      <c r="O34" s="623">
        <f>-('5C1J_Jeff Chamber'!AL34+'5C1J_Jeff Chamber'!AO34)</f>
        <v>-5826</v>
      </c>
      <c r="P34" s="623">
        <f>-('5C1M_GEO Mid'!AL34+'5C1M_GEO Mid'!AO34)</f>
        <v>0</v>
      </c>
      <c r="Q34" s="623">
        <f>-('5C1N_Delta'!AL34+'5C1N_Delta'!AO34)</f>
        <v>0</v>
      </c>
      <c r="R34" s="623">
        <f>-('5C1O_Impact'!AL34+'5C1O_Impact'!AO34)</f>
        <v>0</v>
      </c>
      <c r="S34" s="623">
        <f>-('5C1P_Vision'!AL34+'5C1P_Vision'!AO34)</f>
        <v>0</v>
      </c>
      <c r="T34" s="623">
        <f>-('5C1Q_Advantage'!AL34+'5C1Q_Advantage'!AO34)</f>
        <v>0</v>
      </c>
      <c r="U34" s="623">
        <f>-('5C1R_Iberville'!AL34+'5C1R_Iberville'!AO34)</f>
        <v>0</v>
      </c>
      <c r="V34" s="623">
        <f>-('5C1S_LC Col Prep'!AL34+'5C1S_LC Col Prep'!AO34)</f>
        <v>0</v>
      </c>
      <c r="W34" s="623">
        <f>-('5C1T_Northeast'!AL34+'5C1T_Northeast'!AO34)</f>
        <v>0</v>
      </c>
      <c r="X34" s="623">
        <f>-('5C1U_Acadiana Ren'!AL34+'5C1U_Acadiana Ren'!AO34)</f>
        <v>-4295101</v>
      </c>
      <c r="Y34" s="623">
        <f>-('5C1V_Laf Ren'!AL34+'5C1V_Laf Ren'!AO34)</f>
        <v>-4364296</v>
      </c>
      <c r="Z34" s="623">
        <f>-('5C1W_Willow'!AL34+'5C1W_Willow'!AO34)</f>
        <v>-3089196</v>
      </c>
      <c r="AA34" s="623">
        <f>-('5C1X_Tangi'!AL34+'5C1X_Tangi'!AO34)</f>
        <v>0</v>
      </c>
      <c r="AB34" s="623">
        <f>-('5C1Y_GEO'!AL34+'5C1Y_GEO'!AO34)</f>
        <v>0</v>
      </c>
      <c r="AC34" s="623">
        <f>-('5C1Z_Lincoln Prep'!AL34+'5C1Z_Lincoln Prep'!AO34)</f>
        <v>0</v>
      </c>
      <c r="AD34" s="623">
        <f>-('5C1AA_Laurel'!$AL34+'5C1AA_Laurel'!$AO34)</f>
        <v>0</v>
      </c>
      <c r="AE34" s="623">
        <f>-('5C1AB_Apex'!$AL34+'5C1AB_Apex'!$AO34)</f>
        <v>0</v>
      </c>
      <c r="AF34" s="623">
        <f>-('5C1AC_Smothers'!$AL34+'5C1AC_Smothers'!$AO34)</f>
        <v>0</v>
      </c>
      <c r="AG34" s="623">
        <f>-('5C1AD_Greater'!$AL34+'5C1AD_Greater'!$AO34)</f>
        <v>0</v>
      </c>
      <c r="AH34" s="623">
        <f>-('5C1AE_Noble Minds'!$AL34+'5C1AE_Noble Minds'!$AO34)</f>
        <v>0</v>
      </c>
      <c r="AI34" s="623">
        <f>-('5C1AF_JCFA-Laf'!$AL34+'5C1AF_JCFA-Laf'!$AO34)</f>
        <v>-310068</v>
      </c>
      <c r="AJ34" s="623">
        <f>-('5C1AG_Collegiate'!$AL34+'5C1AG_Collegiate'!$AO34)</f>
        <v>0</v>
      </c>
      <c r="AK34" s="623">
        <f>-('5C1AH_BRUP'!$AL34+'5C1AH_BRUP'!$AO34)</f>
        <v>0</v>
      </c>
      <c r="AL34" s="623">
        <f>-('5C1AI_Harmony'!$AL34+'5C1AI_Harmony'!$AO34)</f>
        <v>0</v>
      </c>
      <c r="AM34" s="623">
        <f>-('5C1AJ_Athlos'!$AL34+'5C1AJ_Athlos'!$AO34)</f>
        <v>0</v>
      </c>
      <c r="AN34" s="623">
        <f>-('5C2_LAVCA'!AM34+'5C2_LAVCA'!AP34)</f>
        <v>-291981</v>
      </c>
      <c r="AO34" s="623">
        <f>-('5C3_UnvView'!AM34+'5C3_UnvView'!AP34)</f>
        <v>-558130</v>
      </c>
      <c r="AP34" s="624">
        <f t="shared" si="1"/>
        <v>-12936114</v>
      </c>
      <c r="AQ34" s="625">
        <f t="shared" si="2"/>
        <v>114247241</v>
      </c>
    </row>
    <row r="35" spans="1:43" ht="15.6" customHeight="1" x14ac:dyDescent="0.2">
      <c r="A35" s="621">
        <v>29</v>
      </c>
      <c r="B35" s="622" t="s">
        <v>35</v>
      </c>
      <c r="C35" s="623">
        <f>'2_State Distrib and Adjs'!BG35</f>
        <v>69546374</v>
      </c>
      <c r="D35" s="623">
        <f>-'5A3_OJJ'!P35</f>
        <v>-20645</v>
      </c>
      <c r="E35" s="623"/>
      <c r="F35" s="623">
        <f>-('5C1A_Madison'!AL35+'5C1A_Madison'!AO35)</f>
        <v>0</v>
      </c>
      <c r="G35" s="623">
        <f>-('5C1B_DArbonne'!AL35+'5C1B_DArbonne'!AO35)</f>
        <v>0</v>
      </c>
      <c r="H35" s="623">
        <f>-('5C1C_Intl High'!AL35+'5C1C_Intl High'!AO35)</f>
        <v>-5070</v>
      </c>
      <c r="I35" s="623">
        <f>-('5C1D_NOMMA'!AL35+'5C1D_NOMMA'!AO35)</f>
        <v>0</v>
      </c>
      <c r="J35" s="623">
        <f>-('5C1E_LFNO'!AL35+'5C1E_LFNO'!AO35)</f>
        <v>0</v>
      </c>
      <c r="K35" s="623">
        <f>-('5C1F_L.C. Charter'!AL35+'5C1F_L.C. Charter'!AO35)</f>
        <v>0</v>
      </c>
      <c r="L35" s="623">
        <f>-('5C1G_JS Clark'!AL35+'5C1G_JS Clark'!AO35)</f>
        <v>0</v>
      </c>
      <c r="M35" s="623">
        <f>-('5C1H_Southwest'!AL35+'5C1H_Southwest'!AO35)</f>
        <v>0</v>
      </c>
      <c r="N35" s="623">
        <f>-('5C1I_LA Key'!AL35+'5C1I_LA Key'!AO35)</f>
        <v>0</v>
      </c>
      <c r="O35" s="623">
        <f>-('5C1J_Jeff Chamber'!AL35+'5C1J_Jeff Chamber'!AO35)</f>
        <v>0</v>
      </c>
      <c r="P35" s="623">
        <f>-('5C1M_GEO Mid'!AL35+'5C1M_GEO Mid'!AO35)</f>
        <v>0</v>
      </c>
      <c r="Q35" s="623">
        <f>-('5C1N_Delta'!AL35+'5C1N_Delta'!AO35)</f>
        <v>0</v>
      </c>
      <c r="R35" s="623">
        <f>-('5C1O_Impact'!AL35+'5C1O_Impact'!AO35)</f>
        <v>0</v>
      </c>
      <c r="S35" s="623">
        <f>-('5C1P_Vision'!AL35+'5C1P_Vision'!AO35)</f>
        <v>0</v>
      </c>
      <c r="T35" s="623">
        <f>-('5C1Q_Advantage'!AL35+'5C1Q_Advantage'!AO35)</f>
        <v>0</v>
      </c>
      <c r="U35" s="623">
        <f>-('5C1R_Iberville'!AL35+'5C1R_Iberville'!AO35)</f>
        <v>0</v>
      </c>
      <c r="V35" s="623">
        <f>-('5C1S_LC Col Prep'!AL35+'5C1S_LC Col Prep'!AO35)</f>
        <v>0</v>
      </c>
      <c r="W35" s="623">
        <f>-('5C1T_Northeast'!AL35+'5C1T_Northeast'!AO35)</f>
        <v>-2513</v>
      </c>
      <c r="X35" s="623">
        <f>-('5C1U_Acadiana Ren'!AL35+'5C1U_Acadiana Ren'!AO35)</f>
        <v>0</v>
      </c>
      <c r="Y35" s="623">
        <f>-('5C1V_Laf Ren'!AL35+'5C1V_Laf Ren'!AO35)</f>
        <v>0</v>
      </c>
      <c r="Z35" s="623">
        <f>-('5C1W_Willow'!AL35+'5C1W_Willow'!AO35)</f>
        <v>0</v>
      </c>
      <c r="AA35" s="623">
        <f>-('5C1X_Tangi'!AL35+'5C1X_Tangi'!AO35)</f>
        <v>0</v>
      </c>
      <c r="AB35" s="623">
        <f>-('5C1Y_GEO'!AL35+'5C1Y_GEO'!AO35)</f>
        <v>0</v>
      </c>
      <c r="AC35" s="623">
        <f>-('5C1Z_Lincoln Prep'!AL35+'5C1Z_Lincoln Prep'!AO35)</f>
        <v>0</v>
      </c>
      <c r="AD35" s="623">
        <f>-('5C1AA_Laurel'!$AL35+'5C1AA_Laurel'!$AO35)</f>
        <v>0</v>
      </c>
      <c r="AE35" s="623">
        <f>-('5C1AB_Apex'!$AL35+'5C1AB_Apex'!$AO35)</f>
        <v>0</v>
      </c>
      <c r="AF35" s="623">
        <f>-('5C1AC_Smothers'!$AL35+'5C1AC_Smothers'!$AO35)</f>
        <v>0</v>
      </c>
      <c r="AG35" s="623">
        <f>-('5C1AD_Greater'!$AL35+'5C1AD_Greater'!$AO35)</f>
        <v>-5070</v>
      </c>
      <c r="AH35" s="623">
        <f>-('5C1AE_Noble Minds'!$AL35+'5C1AE_Noble Minds'!$AO35)</f>
        <v>0</v>
      </c>
      <c r="AI35" s="623">
        <f>-('5C1AF_JCFA-Laf'!$AL35+'5C1AF_JCFA-Laf'!$AO35)</f>
        <v>0</v>
      </c>
      <c r="AJ35" s="623">
        <f>-('5C1AG_Collegiate'!$AL35+'5C1AG_Collegiate'!$AO35)</f>
        <v>0</v>
      </c>
      <c r="AK35" s="623">
        <f>-('5C1AH_BRUP'!$AL35+'5C1AH_BRUP'!$AO35)</f>
        <v>0</v>
      </c>
      <c r="AL35" s="623">
        <f>-('5C1AI_Harmony'!$AL35+'5C1AI_Harmony'!$AO35)</f>
        <v>0</v>
      </c>
      <c r="AM35" s="623">
        <f>-('5C1AJ_Athlos'!$AL35+'5C1AJ_Athlos'!$AO35)</f>
        <v>0</v>
      </c>
      <c r="AN35" s="623">
        <f>-('5C2_LAVCA'!AM35+'5C2_LAVCA'!AP35)</f>
        <v>-132317</v>
      </c>
      <c r="AO35" s="623">
        <f>-('5C3_UnvView'!AM35+'5C3_UnvView'!AP35)</f>
        <v>-451737</v>
      </c>
      <c r="AP35" s="624">
        <f t="shared" si="1"/>
        <v>-617352</v>
      </c>
      <c r="AQ35" s="625">
        <f t="shared" si="2"/>
        <v>68929022</v>
      </c>
    </row>
    <row r="36" spans="1:43" ht="15.6" customHeight="1" x14ac:dyDescent="0.2">
      <c r="A36" s="626">
        <v>30</v>
      </c>
      <c r="B36" s="627" t="s">
        <v>36</v>
      </c>
      <c r="C36" s="628">
        <f>'2_State Distrib and Adjs'!BG36</f>
        <v>17320347</v>
      </c>
      <c r="D36" s="628">
        <f>-'5A3_OJJ'!P36</f>
        <v>-1988</v>
      </c>
      <c r="E36" s="628"/>
      <c r="F36" s="628">
        <f>-('5C1A_Madison'!AL36+'5C1A_Madison'!AO36)</f>
        <v>0</v>
      </c>
      <c r="G36" s="628">
        <f>-('5C1B_DArbonne'!AL36+'5C1B_DArbonne'!AO36)</f>
        <v>0</v>
      </c>
      <c r="H36" s="628">
        <f>-('5C1C_Intl High'!AL36+'5C1C_Intl High'!AO36)</f>
        <v>0</v>
      </c>
      <c r="I36" s="628">
        <f>-('5C1D_NOMMA'!AL36+'5C1D_NOMMA'!AO36)</f>
        <v>0</v>
      </c>
      <c r="J36" s="628">
        <f>-('5C1E_LFNO'!AL36+'5C1E_LFNO'!AO36)</f>
        <v>0</v>
      </c>
      <c r="K36" s="628">
        <f>-('5C1F_L.C. Charter'!AL36+'5C1F_L.C. Charter'!AO36)</f>
        <v>0</v>
      </c>
      <c r="L36" s="628">
        <f>-('5C1G_JS Clark'!AL36+'5C1G_JS Clark'!AO36)</f>
        <v>0</v>
      </c>
      <c r="M36" s="628">
        <f>-('5C1H_Southwest'!AL36+'5C1H_Southwest'!AO36)</f>
        <v>0</v>
      </c>
      <c r="N36" s="628">
        <f>-('5C1I_LA Key'!AL36+'5C1I_LA Key'!AO36)</f>
        <v>0</v>
      </c>
      <c r="O36" s="628">
        <f>-('5C1J_Jeff Chamber'!AL36+'5C1J_Jeff Chamber'!AO36)</f>
        <v>0</v>
      </c>
      <c r="P36" s="628">
        <f>-('5C1M_GEO Mid'!AL36+'5C1M_GEO Mid'!AO36)</f>
        <v>0</v>
      </c>
      <c r="Q36" s="628">
        <f>-('5C1N_Delta'!AL36+'5C1N_Delta'!AO36)</f>
        <v>0</v>
      </c>
      <c r="R36" s="628">
        <f>-('5C1O_Impact'!AL36+'5C1O_Impact'!AO36)</f>
        <v>0</v>
      </c>
      <c r="S36" s="628">
        <f>-('5C1P_Vision'!AL36+'5C1P_Vision'!AO36)</f>
        <v>0</v>
      </c>
      <c r="T36" s="628">
        <f>-('5C1Q_Advantage'!AL36+'5C1Q_Advantage'!AO36)</f>
        <v>0</v>
      </c>
      <c r="U36" s="628">
        <f>-('5C1R_Iberville'!AL36+'5C1R_Iberville'!AO36)</f>
        <v>0</v>
      </c>
      <c r="V36" s="628">
        <f>-('5C1S_LC Col Prep'!AL36+'5C1S_LC Col Prep'!AO36)</f>
        <v>0</v>
      </c>
      <c r="W36" s="628">
        <f>-('5C1T_Northeast'!AL36+'5C1T_Northeast'!AO36)</f>
        <v>0</v>
      </c>
      <c r="X36" s="628">
        <f>-('5C1U_Acadiana Ren'!AL36+'5C1U_Acadiana Ren'!AO36)</f>
        <v>0</v>
      </c>
      <c r="Y36" s="628">
        <f>-('5C1V_Laf Ren'!AL36+'5C1V_Laf Ren'!AO36)</f>
        <v>0</v>
      </c>
      <c r="Z36" s="628">
        <f>-('5C1W_Willow'!AL36+'5C1W_Willow'!AO36)</f>
        <v>0</v>
      </c>
      <c r="AA36" s="628">
        <f>-('5C1X_Tangi'!AL36+'5C1X_Tangi'!AO36)</f>
        <v>0</v>
      </c>
      <c r="AB36" s="628">
        <f>-('5C1Y_GEO'!AL36+'5C1Y_GEO'!AO36)</f>
        <v>0</v>
      </c>
      <c r="AC36" s="628">
        <f>-('5C1Z_Lincoln Prep'!AL36+'5C1Z_Lincoln Prep'!AO36)</f>
        <v>0</v>
      </c>
      <c r="AD36" s="628">
        <f>-('5C1AA_Laurel'!$AL36+'5C1AA_Laurel'!$AO36)</f>
        <v>0</v>
      </c>
      <c r="AE36" s="628">
        <f>-('5C1AB_Apex'!$AL36+'5C1AB_Apex'!$AO36)</f>
        <v>0</v>
      </c>
      <c r="AF36" s="628">
        <f>-('5C1AC_Smothers'!$AL36+'5C1AC_Smothers'!$AO36)</f>
        <v>0</v>
      </c>
      <c r="AG36" s="628">
        <f>-('5C1AD_Greater'!$AL36+'5C1AD_Greater'!$AO36)</f>
        <v>0</v>
      </c>
      <c r="AH36" s="628">
        <f>-('5C1AE_Noble Minds'!$AL36+'5C1AE_Noble Minds'!$AO36)</f>
        <v>0</v>
      </c>
      <c r="AI36" s="628">
        <f>-('5C1AF_JCFA-Laf'!$AL36+'5C1AF_JCFA-Laf'!$AO36)</f>
        <v>0</v>
      </c>
      <c r="AJ36" s="628">
        <f>-('5C1AG_Collegiate'!$AL36+'5C1AG_Collegiate'!$AO36)</f>
        <v>0</v>
      </c>
      <c r="AK36" s="628">
        <f>-('5C1AH_BRUP'!$AL36+'5C1AH_BRUP'!$AO36)</f>
        <v>0</v>
      </c>
      <c r="AL36" s="1068">
        <f>-('5C1AI_Harmony'!$AL36+'5C1AI_Harmony'!$AO36)</f>
        <v>0</v>
      </c>
      <c r="AM36" s="1068">
        <f>-('5C1AJ_Athlos'!$AL36+'5C1AJ_Athlos'!$AO36)</f>
        <v>0</v>
      </c>
      <c r="AN36" s="628">
        <f>-('5C2_LAVCA'!AM36+'5C2_LAVCA'!AP36)</f>
        <v>-1800</v>
      </c>
      <c r="AO36" s="628">
        <f>-('5C3_UnvView'!AM36+'5C3_UnvView'!AP36)</f>
        <v>-35551</v>
      </c>
      <c r="AP36" s="629">
        <f t="shared" si="1"/>
        <v>-39339</v>
      </c>
      <c r="AQ36" s="630">
        <f t="shared" si="2"/>
        <v>17281008</v>
      </c>
    </row>
    <row r="37" spans="1:43" ht="15.6" customHeight="1" x14ac:dyDescent="0.2">
      <c r="A37" s="615">
        <v>31</v>
      </c>
      <c r="B37" s="616" t="s">
        <v>37</v>
      </c>
      <c r="C37" s="617">
        <f>'2_State Distrib and Adjs'!BG37</f>
        <v>28746296</v>
      </c>
      <c r="D37" s="617">
        <f>-'5A3_OJJ'!P37</f>
        <v>-9707</v>
      </c>
      <c r="E37" s="617"/>
      <c r="F37" s="617">
        <f>-('5C1A_Madison'!AL37+'5C1A_Madison'!AO37)</f>
        <v>0</v>
      </c>
      <c r="G37" s="617">
        <f>-('5C1B_DArbonne'!AL37+'5C1B_DArbonne'!AO37)</f>
        <v>-338173</v>
      </c>
      <c r="H37" s="617">
        <f>-('5C1C_Intl High'!AL37+'5C1C_Intl High'!AO37)</f>
        <v>0</v>
      </c>
      <c r="I37" s="617">
        <f>-('5C1D_NOMMA'!AL37+'5C1D_NOMMA'!AO37)</f>
        <v>0</v>
      </c>
      <c r="J37" s="617">
        <f>-('5C1E_LFNO'!AL37+'5C1E_LFNO'!AO37)</f>
        <v>0</v>
      </c>
      <c r="K37" s="617">
        <f>-('5C1F_L.C. Charter'!AL37+'5C1F_L.C. Charter'!AO37)</f>
        <v>0</v>
      </c>
      <c r="L37" s="617">
        <f>-('5C1G_JS Clark'!AL37+'5C1G_JS Clark'!AO37)</f>
        <v>0</v>
      </c>
      <c r="M37" s="617">
        <f>-('5C1H_Southwest'!AL37+'5C1H_Southwest'!AO37)</f>
        <v>0</v>
      </c>
      <c r="N37" s="617">
        <f>-('5C1I_LA Key'!AL37+'5C1I_LA Key'!AO37)</f>
        <v>0</v>
      </c>
      <c r="O37" s="617">
        <f>-('5C1J_Jeff Chamber'!AL37+'5C1J_Jeff Chamber'!AO37)</f>
        <v>0</v>
      </c>
      <c r="P37" s="617">
        <f>-('5C1M_GEO Mid'!AL37+'5C1M_GEO Mid'!AO37)</f>
        <v>0</v>
      </c>
      <c r="Q37" s="617">
        <f>-('5C1N_Delta'!AL37+'5C1N_Delta'!AO37)</f>
        <v>0</v>
      </c>
      <c r="R37" s="617">
        <f>-('5C1O_Impact'!AL37+'5C1O_Impact'!AO37)</f>
        <v>0</v>
      </c>
      <c r="S37" s="617">
        <f>-('5C1P_Vision'!AL37+'5C1P_Vision'!AO37)</f>
        <v>0</v>
      </c>
      <c r="T37" s="617">
        <f>-('5C1Q_Advantage'!AL37+'5C1Q_Advantage'!AO37)</f>
        <v>0</v>
      </c>
      <c r="U37" s="617">
        <f>-('5C1R_Iberville'!AL37+'5C1R_Iberville'!AO37)</f>
        <v>0</v>
      </c>
      <c r="V37" s="617">
        <f>-('5C1S_LC Col Prep'!AL37+'5C1S_LC Col Prep'!AO37)</f>
        <v>0</v>
      </c>
      <c r="W37" s="617">
        <f>-('5C1T_Northeast'!AL37+'5C1T_Northeast'!AO37)</f>
        <v>-18963</v>
      </c>
      <c r="X37" s="617">
        <f>-('5C1U_Acadiana Ren'!AL37+'5C1U_Acadiana Ren'!AO37)</f>
        <v>0</v>
      </c>
      <c r="Y37" s="617">
        <f>-('5C1V_Laf Ren'!AL37+'5C1V_Laf Ren'!AO37)</f>
        <v>0</v>
      </c>
      <c r="Z37" s="617">
        <f>-('5C1W_Willow'!AL37+'5C1W_Willow'!AO37)</f>
        <v>0</v>
      </c>
      <c r="AA37" s="617">
        <f>-('5C1X_Tangi'!AL37+'5C1X_Tangi'!AO37)</f>
        <v>0</v>
      </c>
      <c r="AB37" s="617">
        <f>-('5C1Y_GEO'!AL37+'5C1Y_GEO'!AO37)</f>
        <v>0</v>
      </c>
      <c r="AC37" s="618">
        <f>-('5C1Z_Lincoln Prep'!AL37+'5C1Z_Lincoln Prep'!AO37)</f>
        <v>-1880498</v>
      </c>
      <c r="AD37" s="618">
        <f>-('5C1AA_Laurel'!$AL37+'5C1AA_Laurel'!$AO37)</f>
        <v>0</v>
      </c>
      <c r="AE37" s="618">
        <f>-('5C1AB_Apex'!$AL37+'5C1AB_Apex'!$AO37)</f>
        <v>0</v>
      </c>
      <c r="AF37" s="618">
        <f>-('5C1AC_Smothers'!$AL37+'5C1AC_Smothers'!$AO37)</f>
        <v>0</v>
      </c>
      <c r="AG37" s="618">
        <f>-('5C1AD_Greater'!$AL37+'5C1AD_Greater'!$AO37)</f>
        <v>0</v>
      </c>
      <c r="AH37" s="618">
        <f>-('5C1AE_Noble Minds'!$AL37+'5C1AE_Noble Minds'!$AO37)</f>
        <v>0</v>
      </c>
      <c r="AI37" s="618">
        <f>-('5C1AF_JCFA-Laf'!$AL37+'5C1AF_JCFA-Laf'!$AO37)</f>
        <v>0</v>
      </c>
      <c r="AJ37" s="618">
        <f>-('5C1AG_Collegiate'!$AL37+'5C1AG_Collegiate'!$AO37)</f>
        <v>0</v>
      </c>
      <c r="AK37" s="618">
        <f>-('5C1AH_BRUP'!$AL37+'5C1AH_BRUP'!$AO37)</f>
        <v>0</v>
      </c>
      <c r="AL37" s="1067">
        <f>-('5C1AI_Harmony'!$AL37+'5C1AI_Harmony'!$AO37)</f>
        <v>0</v>
      </c>
      <c r="AM37" s="1067">
        <f>-('5C1AJ_Athlos'!$AL37+'5C1AJ_Athlos'!$AO37)</f>
        <v>0</v>
      </c>
      <c r="AN37" s="617">
        <f>-('5C2_LAVCA'!AM37+'5C2_LAVCA'!AP37)</f>
        <v>-71112</v>
      </c>
      <c r="AO37" s="617">
        <f>-('5C3_UnvView'!AM37+'5C3_UnvView'!AP37)</f>
        <v>-39822</v>
      </c>
      <c r="AP37" s="619">
        <f t="shared" si="1"/>
        <v>-2358275</v>
      </c>
      <c r="AQ37" s="620">
        <f t="shared" si="2"/>
        <v>26388021</v>
      </c>
    </row>
    <row r="38" spans="1:43" ht="15.6" customHeight="1" x14ac:dyDescent="0.2">
      <c r="A38" s="621">
        <v>32</v>
      </c>
      <c r="B38" s="622" t="s">
        <v>38</v>
      </c>
      <c r="C38" s="623">
        <f>'2_State Distrib and Adjs'!BG38</f>
        <v>160964440</v>
      </c>
      <c r="D38" s="623">
        <f>-'5A3_OJJ'!P38</f>
        <v>-2962</v>
      </c>
      <c r="E38" s="623"/>
      <c r="F38" s="623">
        <f>-('5C1A_Madison'!AL38+'5C1A_Madison'!AO38)</f>
        <v>-12020</v>
      </c>
      <c r="G38" s="623">
        <f>-('5C1B_DArbonne'!AL38+'5C1B_DArbonne'!AO38)</f>
        <v>0</v>
      </c>
      <c r="H38" s="623">
        <f>-('5C1C_Intl High'!AL38+'5C1C_Intl High'!AO38)</f>
        <v>0</v>
      </c>
      <c r="I38" s="623">
        <f>-('5C1D_NOMMA'!AL38+'5C1D_NOMMA'!AO38)</f>
        <v>0</v>
      </c>
      <c r="J38" s="623">
        <f>-('5C1E_LFNO'!AL38+'5C1E_LFNO'!AO38)</f>
        <v>0</v>
      </c>
      <c r="K38" s="623">
        <f>-('5C1F_L.C. Charter'!AL38+'5C1F_L.C. Charter'!AO38)</f>
        <v>0</v>
      </c>
      <c r="L38" s="623">
        <f>-('5C1G_JS Clark'!AL38+'5C1G_JS Clark'!AO38)</f>
        <v>0</v>
      </c>
      <c r="M38" s="623">
        <f>-('5C1H_Southwest'!AL38+'5C1H_Southwest'!AO38)</f>
        <v>0</v>
      </c>
      <c r="N38" s="623">
        <f>-('5C1I_LA Key'!AL38+'5C1I_LA Key'!AO38)</f>
        <v>-49414</v>
      </c>
      <c r="O38" s="623">
        <f>-('5C1J_Jeff Chamber'!AL38+'5C1J_Jeff Chamber'!AO38)</f>
        <v>0</v>
      </c>
      <c r="P38" s="623">
        <f>-('5C1M_GEO Mid'!AL38+'5C1M_GEO Mid'!AO38)</f>
        <v>-1335</v>
      </c>
      <c r="Q38" s="623">
        <f>-('5C1N_Delta'!AL38+'5C1N_Delta'!AO38)</f>
        <v>0</v>
      </c>
      <c r="R38" s="623">
        <f>-('5C1O_Impact'!AL38+'5C1O_Impact'!AO38)</f>
        <v>0</v>
      </c>
      <c r="S38" s="623">
        <f>-('5C1P_Vision'!AL38+'5C1P_Vision'!AO38)</f>
        <v>0</v>
      </c>
      <c r="T38" s="623">
        <f>-('5C1Q_Advantage'!AL38+'5C1Q_Advantage'!AO38)</f>
        <v>-2671</v>
      </c>
      <c r="U38" s="623">
        <f>-('5C1R_Iberville'!AL38+'5C1R_Iberville'!AO38)</f>
        <v>0</v>
      </c>
      <c r="V38" s="623">
        <f>-('5C1S_LC Col Prep'!AL38+'5C1S_LC Col Prep'!AO38)</f>
        <v>0</v>
      </c>
      <c r="W38" s="623">
        <f>-('5C1T_Northeast'!AL38+'5C1T_Northeast'!AO38)</f>
        <v>0</v>
      </c>
      <c r="X38" s="623">
        <f>-('5C1U_Acadiana Ren'!AL38+'5C1U_Acadiana Ren'!AO38)</f>
        <v>0</v>
      </c>
      <c r="Y38" s="623">
        <f>-('5C1V_Laf Ren'!AL38+'5C1V_Laf Ren'!AO38)</f>
        <v>0</v>
      </c>
      <c r="Z38" s="623">
        <f>-('5C1W_Willow'!AL38+'5C1W_Willow'!AO38)</f>
        <v>0</v>
      </c>
      <c r="AA38" s="623">
        <f>-('5C1X_Tangi'!AL38+'5C1X_Tangi'!AO38)</f>
        <v>-20032</v>
      </c>
      <c r="AB38" s="623">
        <f>-('5C1Y_GEO'!AL38+'5C1Y_GEO'!AO38)</f>
        <v>-9284</v>
      </c>
      <c r="AC38" s="623">
        <f>-('5C1Z_Lincoln Prep'!AL38+'5C1Z_Lincoln Prep'!AO38)</f>
        <v>0</v>
      </c>
      <c r="AD38" s="623">
        <f>-('5C1AA_Laurel'!$AL38+'5C1AA_Laurel'!$AO38)</f>
        <v>0</v>
      </c>
      <c r="AE38" s="623">
        <f>-('5C1AB_Apex'!$AL38+'5C1AB_Apex'!$AO38)</f>
        <v>0</v>
      </c>
      <c r="AF38" s="623">
        <f>-('5C1AC_Smothers'!$AL38+'5C1AC_Smothers'!$AO38)</f>
        <v>0</v>
      </c>
      <c r="AG38" s="623">
        <f>-('5C1AD_Greater'!$AL38+'5C1AD_Greater'!$AO38)</f>
        <v>0</v>
      </c>
      <c r="AH38" s="623">
        <f>-('5C1AE_Noble Minds'!$AL38+'5C1AE_Noble Minds'!$AO38)</f>
        <v>0</v>
      </c>
      <c r="AI38" s="623">
        <f>-('5C1AF_JCFA-Laf'!$AL38+'5C1AF_JCFA-Laf'!$AO38)</f>
        <v>0</v>
      </c>
      <c r="AJ38" s="623">
        <f>-('5C1AG_Collegiate'!$AL38+'5C1AG_Collegiate'!$AO38)</f>
        <v>-1335</v>
      </c>
      <c r="AK38" s="623">
        <f>-('5C1AH_BRUP'!$AL38+'5C1AH_BRUP'!$AO38)</f>
        <v>0</v>
      </c>
      <c r="AL38" s="623">
        <f>-('5C1AI_Harmony'!$AL38+'5C1AI_Harmony'!$AO38)</f>
        <v>0</v>
      </c>
      <c r="AM38" s="623">
        <f>-('5C1AJ_Athlos'!$AL38+'5C1AJ_Athlos'!$AO38)</f>
        <v>0</v>
      </c>
      <c r="AN38" s="623">
        <f>-('5C2_LAVCA'!AM38+'5C2_LAVCA'!AP38)</f>
        <v>-217058</v>
      </c>
      <c r="AO38" s="623">
        <f>-('5C3_UnvView'!AM38+'5C3_UnvView'!AP38)</f>
        <v>-479807</v>
      </c>
      <c r="AP38" s="624">
        <f t="shared" si="1"/>
        <v>-795918</v>
      </c>
      <c r="AQ38" s="625">
        <f t="shared" si="2"/>
        <v>160168522</v>
      </c>
    </row>
    <row r="39" spans="1:43" ht="15.6" customHeight="1" x14ac:dyDescent="0.2">
      <c r="A39" s="621">
        <v>33</v>
      </c>
      <c r="B39" s="622" t="s">
        <v>39</v>
      </c>
      <c r="C39" s="623">
        <f>'2_State Distrib and Adjs'!BG39</f>
        <v>7708142</v>
      </c>
      <c r="D39" s="623">
        <f>-'5A3_OJJ'!P39</f>
        <v>-9811</v>
      </c>
      <c r="E39" s="623"/>
      <c r="F39" s="623">
        <f>-('5C1A_Madison'!AL39+'5C1A_Madison'!AO39)</f>
        <v>0</v>
      </c>
      <c r="G39" s="623">
        <f>-('5C1B_DArbonne'!AL39+'5C1B_DArbonne'!AO39)</f>
        <v>0</v>
      </c>
      <c r="H39" s="623">
        <f>-('5C1C_Intl High'!AL39+'5C1C_Intl High'!AO39)</f>
        <v>0</v>
      </c>
      <c r="I39" s="623">
        <f>-('5C1D_NOMMA'!AL39+'5C1D_NOMMA'!AO39)</f>
        <v>0</v>
      </c>
      <c r="J39" s="623">
        <f>-('5C1E_LFNO'!AL39+'5C1E_LFNO'!AO39)</f>
        <v>0</v>
      </c>
      <c r="K39" s="623">
        <f>-('5C1F_L.C. Charter'!AL39+'5C1F_L.C. Charter'!AO39)</f>
        <v>0</v>
      </c>
      <c r="L39" s="623">
        <f>-('5C1G_JS Clark'!AL39+'5C1G_JS Clark'!AO39)</f>
        <v>0</v>
      </c>
      <c r="M39" s="623">
        <f>-('5C1H_Southwest'!AL39+'5C1H_Southwest'!AO39)</f>
        <v>0</v>
      </c>
      <c r="N39" s="623">
        <f>-('5C1I_LA Key'!AL39+'5C1I_LA Key'!AO39)</f>
        <v>0</v>
      </c>
      <c r="O39" s="623">
        <f>-('5C1J_Jeff Chamber'!AL39+'5C1J_Jeff Chamber'!AO39)</f>
        <v>0</v>
      </c>
      <c r="P39" s="623">
        <f>-('5C1M_GEO Mid'!AL39+'5C1M_GEO Mid'!AO39)</f>
        <v>0</v>
      </c>
      <c r="Q39" s="623">
        <f>-('5C1N_Delta'!AL39+'5C1N_Delta'!AO39)</f>
        <v>0</v>
      </c>
      <c r="R39" s="623">
        <f>-('5C1O_Impact'!AL39+'5C1O_Impact'!AO39)</f>
        <v>0</v>
      </c>
      <c r="S39" s="623">
        <f>-('5C1P_Vision'!AL39+'5C1P_Vision'!AO39)</f>
        <v>0</v>
      </c>
      <c r="T39" s="623">
        <f>-('5C1Q_Advantage'!AL39+'5C1Q_Advantage'!AO39)</f>
        <v>0</v>
      </c>
      <c r="U39" s="623">
        <f>-('5C1R_Iberville'!AL39+'5C1R_Iberville'!AO39)</f>
        <v>0</v>
      </c>
      <c r="V39" s="623">
        <f>-('5C1S_LC Col Prep'!AL39+'5C1S_LC Col Prep'!AO39)</f>
        <v>0</v>
      </c>
      <c r="W39" s="623">
        <f>-('5C1T_Northeast'!AL39+'5C1T_Northeast'!AO39)</f>
        <v>0</v>
      </c>
      <c r="X39" s="623">
        <f>-('5C1U_Acadiana Ren'!AL39+'5C1U_Acadiana Ren'!AO39)</f>
        <v>0</v>
      </c>
      <c r="Y39" s="623">
        <f>-('5C1V_Laf Ren'!AL39+'5C1V_Laf Ren'!AO39)</f>
        <v>0</v>
      </c>
      <c r="Z39" s="623">
        <f>-('5C1W_Willow'!AL39+'5C1W_Willow'!AO39)</f>
        <v>0</v>
      </c>
      <c r="AA39" s="623">
        <f>-('5C1X_Tangi'!AL39+'5C1X_Tangi'!AO39)</f>
        <v>0</v>
      </c>
      <c r="AB39" s="623">
        <f>-('5C1Y_GEO'!AL39+'5C1Y_GEO'!AO39)</f>
        <v>0</v>
      </c>
      <c r="AC39" s="623">
        <f>-('5C1Z_Lincoln Prep'!AL39+'5C1Z_Lincoln Prep'!AO39)</f>
        <v>0</v>
      </c>
      <c r="AD39" s="623">
        <f>-('5C1AA_Laurel'!$AL39+'5C1AA_Laurel'!$AO39)</f>
        <v>0</v>
      </c>
      <c r="AE39" s="623">
        <f>-('5C1AB_Apex'!$AL39+'5C1AB_Apex'!$AO39)</f>
        <v>0</v>
      </c>
      <c r="AF39" s="623">
        <f>-('5C1AC_Smothers'!$AL39+'5C1AC_Smothers'!$AO39)</f>
        <v>0</v>
      </c>
      <c r="AG39" s="623">
        <f>-('5C1AD_Greater'!$AL39+'5C1AD_Greater'!$AO39)</f>
        <v>0</v>
      </c>
      <c r="AH39" s="623">
        <f>-('5C1AE_Noble Minds'!$AL39+'5C1AE_Noble Minds'!$AO39)</f>
        <v>0</v>
      </c>
      <c r="AI39" s="623">
        <f>-('5C1AF_JCFA-Laf'!$AL39+'5C1AF_JCFA-Laf'!$AO39)</f>
        <v>0</v>
      </c>
      <c r="AJ39" s="623">
        <f>-('5C1AG_Collegiate'!$AL39+'5C1AG_Collegiate'!$AO39)</f>
        <v>0</v>
      </c>
      <c r="AK39" s="623">
        <f>-('5C1AH_BRUP'!$AL39+'5C1AH_BRUP'!$AO39)</f>
        <v>0</v>
      </c>
      <c r="AL39" s="623">
        <f>-('5C1AI_Harmony'!$AL39+'5C1AI_Harmony'!$AO39)</f>
        <v>0</v>
      </c>
      <c r="AM39" s="623">
        <f>-('5C1AJ_Athlos'!$AL39+'5C1AJ_Athlos'!$AO39)</f>
        <v>0</v>
      </c>
      <c r="AN39" s="623">
        <f>-('5C2_LAVCA'!AM39+'5C2_LAVCA'!AP39)</f>
        <v>-6752</v>
      </c>
      <c r="AO39" s="623">
        <f>-('5C3_UnvView'!AM39+'5C3_UnvView'!AP39)</f>
        <v>-1237268</v>
      </c>
      <c r="AP39" s="624">
        <f t="shared" ref="AP39:AP70" si="3">SUM(D39:AO39)</f>
        <v>-1253831</v>
      </c>
      <c r="AQ39" s="625">
        <f t="shared" ref="AQ39:AQ75" si="4">SUM(C39:AO39)</f>
        <v>6454311</v>
      </c>
    </row>
    <row r="40" spans="1:43" ht="15.6" customHeight="1" x14ac:dyDescent="0.2">
      <c r="A40" s="621">
        <v>34</v>
      </c>
      <c r="B40" s="622" t="s">
        <v>40</v>
      </c>
      <c r="C40" s="623">
        <f>'2_State Distrib and Adjs'!BG40</f>
        <v>26017810</v>
      </c>
      <c r="D40" s="623">
        <f>-'5A3_OJJ'!P40</f>
        <v>-18692</v>
      </c>
      <c r="E40" s="623"/>
      <c r="F40" s="623">
        <f>-('5C1A_Madison'!AL40+'5C1A_Madison'!AO40)</f>
        <v>0</v>
      </c>
      <c r="G40" s="623">
        <f>-('5C1B_DArbonne'!AL40+'5C1B_DArbonne'!AO40)</f>
        <v>0</v>
      </c>
      <c r="H40" s="623">
        <f>-('5C1C_Intl High'!AL40+'5C1C_Intl High'!AO40)</f>
        <v>0</v>
      </c>
      <c r="I40" s="623">
        <f>-('5C1D_NOMMA'!AL40+'5C1D_NOMMA'!AO40)</f>
        <v>0</v>
      </c>
      <c r="J40" s="623">
        <f>-('5C1E_LFNO'!AL40+'5C1E_LFNO'!AO40)</f>
        <v>0</v>
      </c>
      <c r="K40" s="623">
        <f>-('5C1F_L.C. Charter'!AL40+'5C1F_L.C. Charter'!AO40)</f>
        <v>0</v>
      </c>
      <c r="L40" s="623">
        <f>-('5C1G_JS Clark'!AL40+'5C1G_JS Clark'!AO40)</f>
        <v>0</v>
      </c>
      <c r="M40" s="623">
        <f>-('5C1H_Southwest'!AL40+'5C1H_Southwest'!AO40)</f>
        <v>0</v>
      </c>
      <c r="N40" s="623">
        <f>-('5C1I_LA Key'!AL40+'5C1I_LA Key'!AO40)</f>
        <v>0</v>
      </c>
      <c r="O40" s="623">
        <f>-('5C1J_Jeff Chamber'!AL40+'5C1J_Jeff Chamber'!AO40)</f>
        <v>0</v>
      </c>
      <c r="P40" s="623">
        <f>-('5C1M_GEO Mid'!AL40+'5C1M_GEO Mid'!AO40)</f>
        <v>0</v>
      </c>
      <c r="Q40" s="623">
        <f>-('5C1N_Delta'!AL40+'5C1N_Delta'!AO40)</f>
        <v>0</v>
      </c>
      <c r="R40" s="623">
        <f>-('5C1O_Impact'!AL40+'5C1O_Impact'!AO40)</f>
        <v>0</v>
      </c>
      <c r="S40" s="623">
        <f>-('5C1P_Vision'!AL40+'5C1P_Vision'!AO40)</f>
        <v>-1528</v>
      </c>
      <c r="T40" s="623">
        <f>-('5C1Q_Advantage'!AL40+'5C1Q_Advantage'!AO40)</f>
        <v>0</v>
      </c>
      <c r="U40" s="623">
        <f>-('5C1R_Iberville'!AL40+'5C1R_Iberville'!AO40)</f>
        <v>0</v>
      </c>
      <c r="V40" s="623">
        <f>-('5C1S_LC Col Prep'!AL40+'5C1S_LC Col Prep'!AO40)</f>
        <v>0</v>
      </c>
      <c r="W40" s="623">
        <f>-('5C1T_Northeast'!AL40+'5C1T_Northeast'!AO40)</f>
        <v>0</v>
      </c>
      <c r="X40" s="623">
        <f>-('5C1U_Acadiana Ren'!AL40+'5C1U_Acadiana Ren'!AO40)</f>
        <v>0</v>
      </c>
      <c r="Y40" s="623">
        <f>-('5C1V_Laf Ren'!AL40+'5C1V_Laf Ren'!AO40)</f>
        <v>0</v>
      </c>
      <c r="Z40" s="623">
        <f>-('5C1W_Willow'!AL40+'5C1W_Willow'!AO40)</f>
        <v>0</v>
      </c>
      <c r="AA40" s="623">
        <f>-('5C1X_Tangi'!AL40+'5C1X_Tangi'!AO40)</f>
        <v>0</v>
      </c>
      <c r="AB40" s="623">
        <f>-('5C1Y_GEO'!AL40+'5C1Y_GEO'!AO40)</f>
        <v>0</v>
      </c>
      <c r="AC40" s="623">
        <f>-('5C1Z_Lincoln Prep'!AL40+'5C1Z_Lincoln Prep'!AO40)</f>
        <v>0</v>
      </c>
      <c r="AD40" s="623">
        <f>-('5C1AA_Laurel'!$AL40+'5C1AA_Laurel'!$AO40)</f>
        <v>0</v>
      </c>
      <c r="AE40" s="623">
        <f>-('5C1AB_Apex'!$AL40+'5C1AB_Apex'!$AO40)</f>
        <v>0</v>
      </c>
      <c r="AF40" s="623">
        <f>-('5C1AC_Smothers'!$AL40+'5C1AC_Smothers'!$AO40)</f>
        <v>0</v>
      </c>
      <c r="AG40" s="623">
        <f>-('5C1AD_Greater'!$AL40+'5C1AD_Greater'!$AO40)</f>
        <v>0</v>
      </c>
      <c r="AH40" s="623">
        <f>-('5C1AE_Noble Minds'!$AL40+'5C1AE_Noble Minds'!$AO40)</f>
        <v>0</v>
      </c>
      <c r="AI40" s="623">
        <f>-('5C1AF_JCFA-Laf'!$AL40+'5C1AF_JCFA-Laf'!$AO40)</f>
        <v>0</v>
      </c>
      <c r="AJ40" s="623">
        <f>-('5C1AG_Collegiate'!$AL40+'5C1AG_Collegiate'!$AO40)</f>
        <v>0</v>
      </c>
      <c r="AK40" s="623">
        <f>-('5C1AH_BRUP'!$AL40+'5C1AH_BRUP'!$AO40)</f>
        <v>0</v>
      </c>
      <c r="AL40" s="623">
        <f>-('5C1AI_Harmony'!$AL40+'5C1AI_Harmony'!$AO40)</f>
        <v>0</v>
      </c>
      <c r="AM40" s="623">
        <f>-('5C1AJ_Athlos'!$AL40+'5C1AJ_Athlos'!$AO40)</f>
        <v>0</v>
      </c>
      <c r="AN40" s="623">
        <f>-('5C2_LAVCA'!AM40+'5C2_LAVCA'!AP40)</f>
        <v>-125185</v>
      </c>
      <c r="AO40" s="623">
        <f>-('5C3_UnvView'!AM40+'5C3_UnvView'!AP40)</f>
        <v>-59153</v>
      </c>
      <c r="AP40" s="624">
        <f t="shared" si="3"/>
        <v>-204558</v>
      </c>
      <c r="AQ40" s="625">
        <f t="shared" si="4"/>
        <v>25813252</v>
      </c>
    </row>
    <row r="41" spans="1:43" ht="15.6" customHeight="1" x14ac:dyDescent="0.2">
      <c r="A41" s="626">
        <v>35</v>
      </c>
      <c r="B41" s="627" t="s">
        <v>41</v>
      </c>
      <c r="C41" s="628">
        <f>'2_State Distrib and Adjs'!BG41</f>
        <v>32489514</v>
      </c>
      <c r="D41" s="628">
        <f>-'5A3_OJJ'!P41</f>
        <v>-3112</v>
      </c>
      <c r="E41" s="628"/>
      <c r="F41" s="628">
        <f>-('5C1A_Madison'!AL41+'5C1A_Madison'!AO41)</f>
        <v>0</v>
      </c>
      <c r="G41" s="628">
        <f>-('5C1B_DArbonne'!AL41+'5C1B_DArbonne'!AO41)</f>
        <v>0</v>
      </c>
      <c r="H41" s="628">
        <f>-('5C1C_Intl High'!AL41+'5C1C_Intl High'!AO41)</f>
        <v>0</v>
      </c>
      <c r="I41" s="628">
        <f>-('5C1D_NOMMA'!AL41+'5C1D_NOMMA'!AO41)</f>
        <v>0</v>
      </c>
      <c r="J41" s="628">
        <f>-('5C1E_LFNO'!AL41+'5C1E_LFNO'!AO41)</f>
        <v>0</v>
      </c>
      <c r="K41" s="628">
        <f>-('5C1F_L.C. Charter'!AL41+'5C1F_L.C. Charter'!AO41)</f>
        <v>0</v>
      </c>
      <c r="L41" s="628">
        <f>-('5C1G_JS Clark'!AL41+'5C1G_JS Clark'!AO41)</f>
        <v>0</v>
      </c>
      <c r="M41" s="628">
        <f>-('5C1H_Southwest'!AL41+'5C1H_Southwest'!AO41)</f>
        <v>0</v>
      </c>
      <c r="N41" s="628">
        <f>-('5C1I_LA Key'!AL41+'5C1I_LA Key'!AO41)</f>
        <v>0</v>
      </c>
      <c r="O41" s="628">
        <f>-('5C1J_Jeff Chamber'!AL41+'5C1J_Jeff Chamber'!AO41)</f>
        <v>0</v>
      </c>
      <c r="P41" s="628">
        <f>-('5C1M_GEO Mid'!AL41+'5C1M_GEO Mid'!AO41)</f>
        <v>0</v>
      </c>
      <c r="Q41" s="628">
        <f>-('5C1N_Delta'!AL41+'5C1N_Delta'!AO41)</f>
        <v>0</v>
      </c>
      <c r="R41" s="628">
        <f>-('5C1O_Impact'!AL41+'5C1O_Impact'!AO41)</f>
        <v>0</v>
      </c>
      <c r="S41" s="628">
        <f>-('5C1P_Vision'!AL41+'5C1P_Vision'!AO41)</f>
        <v>0</v>
      </c>
      <c r="T41" s="628">
        <f>-('5C1Q_Advantage'!AL41+'5C1Q_Advantage'!AO41)</f>
        <v>0</v>
      </c>
      <c r="U41" s="628">
        <f>-('5C1R_Iberville'!AL41+'5C1R_Iberville'!AO41)</f>
        <v>0</v>
      </c>
      <c r="V41" s="628">
        <f>-('5C1S_LC Col Prep'!AL41+'5C1S_LC Col Prep'!AO41)</f>
        <v>0</v>
      </c>
      <c r="W41" s="628">
        <f>-('5C1T_Northeast'!AL41+'5C1T_Northeast'!AO41)</f>
        <v>0</v>
      </c>
      <c r="X41" s="628">
        <f>-('5C1U_Acadiana Ren'!AL41+'5C1U_Acadiana Ren'!AO41)</f>
        <v>0</v>
      </c>
      <c r="Y41" s="628">
        <f>-('5C1V_Laf Ren'!AL41+'5C1V_Laf Ren'!AO41)</f>
        <v>0</v>
      </c>
      <c r="Z41" s="628">
        <f>-('5C1W_Willow'!AL41+'5C1W_Willow'!AO41)</f>
        <v>0</v>
      </c>
      <c r="AA41" s="628">
        <f>-('5C1X_Tangi'!AL41+'5C1X_Tangi'!AO41)</f>
        <v>0</v>
      </c>
      <c r="AB41" s="628">
        <f>-('5C1Y_GEO'!AL41+'5C1Y_GEO'!AO41)</f>
        <v>0</v>
      </c>
      <c r="AC41" s="628">
        <f>-('5C1Z_Lincoln Prep'!AL41+'5C1Z_Lincoln Prep'!AO41)</f>
        <v>0</v>
      </c>
      <c r="AD41" s="628">
        <f>-('5C1AA_Laurel'!$AL41+'5C1AA_Laurel'!$AO41)</f>
        <v>0</v>
      </c>
      <c r="AE41" s="628">
        <f>-('5C1AB_Apex'!$AL41+'5C1AB_Apex'!$AO41)</f>
        <v>0</v>
      </c>
      <c r="AF41" s="628">
        <f>-('5C1AC_Smothers'!$AL41+'5C1AC_Smothers'!$AO41)</f>
        <v>0</v>
      </c>
      <c r="AG41" s="628">
        <f>-('5C1AD_Greater'!$AL41+'5C1AD_Greater'!$AO41)</f>
        <v>0</v>
      </c>
      <c r="AH41" s="628">
        <f>-('5C1AE_Noble Minds'!$AL41+'5C1AE_Noble Minds'!$AO41)</f>
        <v>0</v>
      </c>
      <c r="AI41" s="628">
        <f>-('5C1AF_JCFA-Laf'!$AL41+'5C1AF_JCFA-Laf'!$AO41)</f>
        <v>0</v>
      </c>
      <c r="AJ41" s="628">
        <f>-('5C1AG_Collegiate'!$AL41+'5C1AG_Collegiate'!$AO41)</f>
        <v>0</v>
      </c>
      <c r="AK41" s="628">
        <f>-('5C1AH_BRUP'!$AL41+'5C1AH_BRUP'!$AO41)</f>
        <v>0</v>
      </c>
      <c r="AL41" s="1068">
        <f>-('5C1AI_Harmony'!$AL41+'5C1AI_Harmony'!$AO41)</f>
        <v>0</v>
      </c>
      <c r="AM41" s="1068">
        <f>-('5C1AJ_Athlos'!$AL41+'5C1AJ_Athlos'!$AO41)</f>
        <v>0</v>
      </c>
      <c r="AN41" s="628">
        <f>-('5C2_LAVCA'!AM41+'5C2_LAVCA'!AP41)</f>
        <v>-68582</v>
      </c>
      <c r="AO41" s="628">
        <f>-('5C3_UnvView'!AM41+'5C3_UnvView'!AP41)</f>
        <v>-70435</v>
      </c>
      <c r="AP41" s="629">
        <f t="shared" si="3"/>
        <v>-142129</v>
      </c>
      <c r="AQ41" s="630">
        <f t="shared" si="4"/>
        <v>32347385</v>
      </c>
    </row>
    <row r="42" spans="1:43" ht="15.6" customHeight="1" x14ac:dyDescent="0.2">
      <c r="A42" s="615">
        <v>36</v>
      </c>
      <c r="B42" s="713" t="s">
        <v>42</v>
      </c>
      <c r="C42" s="617">
        <f>'2_State Distrib and Adjs'!BG42</f>
        <v>199390186</v>
      </c>
      <c r="D42" s="617">
        <f>-'5A3_OJJ'!P42</f>
        <v>-122519</v>
      </c>
      <c r="E42" s="617"/>
      <c r="F42" s="617">
        <f>-('5C1A_Madison'!AL42+'5C1A_Madison'!AO42)</f>
        <v>0</v>
      </c>
      <c r="G42" s="617">
        <f>-('5C1B_DArbonne'!AL42+'5C1B_DArbonne'!AO42)</f>
        <v>0</v>
      </c>
      <c r="H42" s="617">
        <f>-('5C1C_Intl High'!AL42+'5C1C_Intl High'!AO42)</f>
        <v>-2490021</v>
      </c>
      <c r="I42" s="617">
        <f>-('5C1D_NOMMA'!AL42+'5C1D_NOMMA'!AO42)</f>
        <v>-1575773</v>
      </c>
      <c r="J42" s="617">
        <f>-('5C1E_LFNO'!AL42+'5C1E_LFNO'!AO42)</f>
        <v>-3601736</v>
      </c>
      <c r="K42" s="617">
        <f>-('5C1F_L.C. Charter'!AL42+'5C1F_L.C. Charter'!AO42)</f>
        <v>0</v>
      </c>
      <c r="L42" s="617">
        <f>-('5C1G_JS Clark'!AL42+'5C1G_JS Clark'!AO42)</f>
        <v>0</v>
      </c>
      <c r="M42" s="617">
        <f>-('5C1H_Southwest'!AL42+'5C1H_Southwest'!AO42)</f>
        <v>0</v>
      </c>
      <c r="N42" s="617">
        <f>-('5C1I_LA Key'!AL42+'5C1I_LA Key'!AO42)</f>
        <v>0</v>
      </c>
      <c r="O42" s="617">
        <f>-('5C1J_Jeff Chamber'!AL42+'5C1J_Jeff Chamber'!AO42)</f>
        <v>-306948</v>
      </c>
      <c r="P42" s="617">
        <f>-('5C1M_GEO Mid'!AL42+'5C1M_GEO Mid'!AO42)</f>
        <v>0</v>
      </c>
      <c r="Q42" s="617">
        <f>-('5C1N_Delta'!AL42+'5C1N_Delta'!AO42)</f>
        <v>0</v>
      </c>
      <c r="R42" s="617">
        <f>-('5C1O_Impact'!AL42+'5C1O_Impact'!AO42)</f>
        <v>0</v>
      </c>
      <c r="S42" s="617">
        <f>-('5C1P_Vision'!AL42+'5C1P_Vision'!AO42)</f>
        <v>0</v>
      </c>
      <c r="T42" s="617">
        <f>-('5C1Q_Advantage'!AL42+'5C1Q_Advantage'!AO42)</f>
        <v>0</v>
      </c>
      <c r="U42" s="617">
        <f>-('5C1R_Iberville'!AL42+'5C1R_Iberville'!AO42)</f>
        <v>0</v>
      </c>
      <c r="V42" s="617">
        <f>-('5C1S_LC Col Prep'!AL42+'5C1S_LC Col Prep'!AO42)</f>
        <v>0</v>
      </c>
      <c r="W42" s="617">
        <f>-('5C1T_Northeast'!AL42+'5C1T_Northeast'!AO42)</f>
        <v>0</v>
      </c>
      <c r="X42" s="617">
        <f>-('5C1U_Acadiana Ren'!AL42+'5C1U_Acadiana Ren'!AO42)</f>
        <v>0</v>
      </c>
      <c r="Y42" s="617">
        <f>-('5C1V_Laf Ren'!AL42+'5C1V_Laf Ren'!AO42)</f>
        <v>0</v>
      </c>
      <c r="Z42" s="617">
        <f>-('5C1W_Willow'!AL42+'5C1W_Willow'!AO42)</f>
        <v>0</v>
      </c>
      <c r="AA42" s="617">
        <f>-('5C1X_Tangi'!AL42+'5C1X_Tangi'!AO42)</f>
        <v>0</v>
      </c>
      <c r="AB42" s="617">
        <f>-('5C1Y_GEO'!AL42+'5C1Y_GEO'!AO42)</f>
        <v>0</v>
      </c>
      <c r="AC42" s="618">
        <f>-('5C1Z_Lincoln Prep'!AL42+'5C1Z_Lincoln Prep'!AO42)</f>
        <v>0</v>
      </c>
      <c r="AD42" s="618">
        <f>-('5C1AA_Laurel'!$AL42+'5C1AA_Laurel'!$AO42)</f>
        <v>0</v>
      </c>
      <c r="AE42" s="618">
        <f>-('5C1AB_Apex'!$AL42+'5C1AB_Apex'!$AO42)</f>
        <v>0</v>
      </c>
      <c r="AF42" s="618">
        <f>-('5C1AC_Smothers'!$AL42+'5C1AC_Smothers'!$AO42)</f>
        <v>-765636</v>
      </c>
      <c r="AG42" s="618">
        <f>-('5C1AD_Greater'!$AL42+'5C1AD_Greater'!$AO42)</f>
        <v>0</v>
      </c>
      <c r="AH42" s="618">
        <f>-('5C1AE_Noble Minds'!$AL42+'5C1AE_Noble Minds'!$AO42)</f>
        <v>-336368</v>
      </c>
      <c r="AI42" s="618">
        <f>-('5C1AF_JCFA-Laf'!$AL42+'5C1AF_JCFA-Laf'!$AO42)</f>
        <v>0</v>
      </c>
      <c r="AJ42" s="618">
        <f>-('5C1AG_Collegiate'!$AL42+'5C1AG_Collegiate'!$AO42)</f>
        <v>0</v>
      </c>
      <c r="AK42" s="618">
        <f>-('5C1AH_BRUP'!$AL42+'5C1AH_BRUP'!$AO42)</f>
        <v>0</v>
      </c>
      <c r="AL42" s="1067">
        <f>-('5C1AI_Harmony'!$AL42+'5C1AI_Harmony'!$AO42)</f>
        <v>-230652</v>
      </c>
      <c r="AM42" s="1067">
        <f>-('5C1AJ_Athlos'!$AL42+'5C1AJ_Athlos'!$AO42)</f>
        <v>-329961</v>
      </c>
      <c r="AN42" s="617">
        <f>-('5C2_LAVCA'!AM42+'5C2_LAVCA'!AP42)</f>
        <v>-344210</v>
      </c>
      <c r="AO42" s="617">
        <f>-('5C3_UnvView'!AM42+'5C3_UnvView'!AP42)</f>
        <v>-435112</v>
      </c>
      <c r="AP42" s="619">
        <f t="shared" si="3"/>
        <v>-10538936</v>
      </c>
      <c r="AQ42" s="620">
        <f t="shared" si="4"/>
        <v>188851250</v>
      </c>
    </row>
    <row r="43" spans="1:43" ht="15.6" customHeight="1" x14ac:dyDescent="0.2">
      <c r="A43" s="621">
        <v>37</v>
      </c>
      <c r="B43" s="622" t="s">
        <v>43</v>
      </c>
      <c r="C43" s="623">
        <f>'2_State Distrib and Adjs'!BG43</f>
        <v>119165852</v>
      </c>
      <c r="D43" s="623">
        <f>-'5A3_OJJ'!P43</f>
        <v>-15720</v>
      </c>
      <c r="E43" s="623"/>
      <c r="F43" s="623">
        <f>-('5C1A_Madison'!AL43+'5C1A_Madison'!AO43)</f>
        <v>0</v>
      </c>
      <c r="G43" s="623">
        <f>-('5C1B_DArbonne'!AL43+'5C1B_DArbonne'!AO43)</f>
        <v>-37782</v>
      </c>
      <c r="H43" s="623">
        <f>-('5C1C_Intl High'!AL43+'5C1C_Intl High'!AO43)</f>
        <v>0</v>
      </c>
      <c r="I43" s="623">
        <f>-('5C1D_NOMMA'!AL43+'5C1D_NOMMA'!AO43)</f>
        <v>0</v>
      </c>
      <c r="J43" s="623">
        <f>-('5C1E_LFNO'!AL43+'5C1E_LFNO'!AO43)</f>
        <v>0</v>
      </c>
      <c r="K43" s="623">
        <f>-('5C1F_L.C. Charter'!AL43+'5C1F_L.C. Charter'!AO43)</f>
        <v>0</v>
      </c>
      <c r="L43" s="623">
        <f>-('5C1G_JS Clark'!AL43+'5C1G_JS Clark'!AO43)</f>
        <v>0</v>
      </c>
      <c r="M43" s="623">
        <f>-('5C1H_Southwest'!AL43+'5C1H_Southwest'!AO43)</f>
        <v>0</v>
      </c>
      <c r="N43" s="623">
        <f>-('5C1I_LA Key'!AL43+'5C1I_LA Key'!AO43)</f>
        <v>0</v>
      </c>
      <c r="O43" s="623">
        <f>-('5C1J_Jeff Chamber'!AL43+'5C1J_Jeff Chamber'!AO43)</f>
        <v>0</v>
      </c>
      <c r="P43" s="623">
        <f>-('5C1M_GEO Mid'!AL43+'5C1M_GEO Mid'!AO43)</f>
        <v>0</v>
      </c>
      <c r="Q43" s="623">
        <f>-('5C1N_Delta'!AL43+'5C1N_Delta'!AO43)</f>
        <v>0</v>
      </c>
      <c r="R43" s="623">
        <f>-('5C1O_Impact'!AL43+'5C1O_Impact'!AO43)</f>
        <v>0</v>
      </c>
      <c r="S43" s="623">
        <f>-('5C1P_Vision'!AL43+'5C1P_Vision'!AO43)</f>
        <v>-84324</v>
      </c>
      <c r="T43" s="623">
        <f>-('5C1Q_Advantage'!AL43+'5C1Q_Advantage'!AO43)</f>
        <v>0</v>
      </c>
      <c r="U43" s="623">
        <f>-('5C1R_Iberville'!AL43+'5C1R_Iberville'!AO43)</f>
        <v>0</v>
      </c>
      <c r="V43" s="623">
        <f>-('5C1S_LC Col Prep'!AL43+'5C1S_LC Col Prep'!AO43)</f>
        <v>0</v>
      </c>
      <c r="W43" s="623">
        <f>-('5C1T_Northeast'!AL43+'5C1T_Northeast'!AO43)</f>
        <v>0</v>
      </c>
      <c r="X43" s="623">
        <f>-('5C1U_Acadiana Ren'!AL43+'5C1U_Acadiana Ren'!AO43)</f>
        <v>0</v>
      </c>
      <c r="Y43" s="623">
        <f>-('5C1V_Laf Ren'!AL43+'5C1V_Laf Ren'!AO43)</f>
        <v>0</v>
      </c>
      <c r="Z43" s="623">
        <f>-('5C1W_Willow'!AL43+'5C1W_Willow'!AO43)</f>
        <v>0</v>
      </c>
      <c r="AA43" s="623">
        <f>-('5C1X_Tangi'!AL43+'5C1X_Tangi'!AO43)</f>
        <v>0</v>
      </c>
      <c r="AB43" s="623">
        <f>-('5C1Y_GEO'!AL43+'5C1Y_GEO'!AO43)</f>
        <v>0</v>
      </c>
      <c r="AC43" s="623">
        <f>-('5C1Z_Lincoln Prep'!AL43+'5C1Z_Lincoln Prep'!AO43)</f>
        <v>-27839</v>
      </c>
      <c r="AD43" s="623">
        <f>-('5C1AA_Laurel'!$AL43+'5C1AA_Laurel'!$AO43)</f>
        <v>0</v>
      </c>
      <c r="AE43" s="623">
        <f>-('5C1AB_Apex'!$AL43+'5C1AB_Apex'!$AO43)</f>
        <v>0</v>
      </c>
      <c r="AF43" s="623">
        <f>-('5C1AC_Smothers'!$AL43+'5C1AC_Smothers'!$AO43)</f>
        <v>0</v>
      </c>
      <c r="AG43" s="623">
        <f>-('5C1AD_Greater'!$AL43+'5C1AD_Greater'!$AO43)</f>
        <v>0</v>
      </c>
      <c r="AH43" s="623">
        <f>-('5C1AE_Noble Minds'!$AL43+'5C1AE_Noble Minds'!$AO43)</f>
        <v>0</v>
      </c>
      <c r="AI43" s="623">
        <f>-('5C1AF_JCFA-Laf'!$AL43+'5C1AF_JCFA-Laf'!$AO43)</f>
        <v>0</v>
      </c>
      <c r="AJ43" s="623">
        <f>-('5C1AG_Collegiate'!$AL43+'5C1AG_Collegiate'!$AO43)</f>
        <v>0</v>
      </c>
      <c r="AK43" s="623">
        <f>-('5C1AH_BRUP'!$AL43+'5C1AH_BRUP'!$AO43)</f>
        <v>0</v>
      </c>
      <c r="AL43" s="623">
        <f>-('5C1AI_Harmony'!$AL43+'5C1AI_Harmony'!$AO43)</f>
        <v>0</v>
      </c>
      <c r="AM43" s="623">
        <f>-('5C1AJ_Athlos'!$AL43+'5C1AJ_Athlos'!$AO43)</f>
        <v>0</v>
      </c>
      <c r="AN43" s="623">
        <f>-('5C2_LAVCA'!AM43+'5C2_LAVCA'!AP43)</f>
        <v>-184499</v>
      </c>
      <c r="AO43" s="623">
        <f>-('5C3_UnvView'!AM43+'5C3_UnvView'!AP43)</f>
        <v>-170230</v>
      </c>
      <c r="AP43" s="624">
        <f t="shared" si="3"/>
        <v>-520394</v>
      </c>
      <c r="AQ43" s="625">
        <f t="shared" si="4"/>
        <v>118645458</v>
      </c>
    </row>
    <row r="44" spans="1:43" ht="15.6" customHeight="1" x14ac:dyDescent="0.2">
      <c r="A44" s="621">
        <v>38</v>
      </c>
      <c r="B44" s="622" t="s">
        <v>44</v>
      </c>
      <c r="C44" s="623">
        <f>'2_State Distrib and Adjs'!BG44</f>
        <v>10762269</v>
      </c>
      <c r="D44" s="623">
        <f>-'5A3_OJJ'!P44</f>
        <v>-1040</v>
      </c>
      <c r="E44" s="623"/>
      <c r="F44" s="623">
        <f>-('5C1A_Madison'!AL44+'5C1A_Madison'!AO44)</f>
        <v>0</v>
      </c>
      <c r="G44" s="623">
        <f>-('5C1B_DArbonne'!AL44+'5C1B_DArbonne'!AO44)</f>
        <v>0</v>
      </c>
      <c r="H44" s="623">
        <f>-('5C1C_Intl High'!AL44+'5C1C_Intl High'!AO44)</f>
        <v>0</v>
      </c>
      <c r="I44" s="623">
        <f>-('5C1D_NOMMA'!AL44+'5C1D_NOMMA'!AO44)</f>
        <v>-174809</v>
      </c>
      <c r="J44" s="623">
        <f>-('5C1E_LFNO'!AL44+'5C1E_LFNO'!AO44)</f>
        <v>-78946</v>
      </c>
      <c r="K44" s="623">
        <f>-('5C1F_L.C. Charter'!AL44+'5C1F_L.C. Charter'!AO44)</f>
        <v>0</v>
      </c>
      <c r="L44" s="623">
        <f>-('5C1G_JS Clark'!AL44+'5C1G_JS Clark'!AO44)</f>
        <v>0</v>
      </c>
      <c r="M44" s="623">
        <f>-('5C1H_Southwest'!AL44+'5C1H_Southwest'!AO44)</f>
        <v>0</v>
      </c>
      <c r="N44" s="623">
        <f>-('5C1I_LA Key'!AL44+'5C1I_LA Key'!AO44)</f>
        <v>0</v>
      </c>
      <c r="O44" s="623">
        <f>-('5C1J_Jeff Chamber'!AL44+'5C1J_Jeff Chamber'!AO44)</f>
        <v>-28195</v>
      </c>
      <c r="P44" s="623">
        <f>-('5C1M_GEO Mid'!AL44+'5C1M_GEO Mid'!AO44)</f>
        <v>0</v>
      </c>
      <c r="Q44" s="623">
        <f>-('5C1N_Delta'!AL44+'5C1N_Delta'!AO44)</f>
        <v>0</v>
      </c>
      <c r="R44" s="623">
        <f>-('5C1O_Impact'!AL44+'5C1O_Impact'!AO44)</f>
        <v>0</v>
      </c>
      <c r="S44" s="623">
        <f>-('5C1P_Vision'!AL44+'5C1P_Vision'!AO44)</f>
        <v>0</v>
      </c>
      <c r="T44" s="623">
        <f>-('5C1Q_Advantage'!AL44+'5C1Q_Advantage'!AO44)</f>
        <v>0</v>
      </c>
      <c r="U44" s="623">
        <f>-('5C1R_Iberville'!AL44+'5C1R_Iberville'!AO44)</f>
        <v>0</v>
      </c>
      <c r="V44" s="623">
        <f>-('5C1S_LC Col Prep'!AL44+'5C1S_LC Col Prep'!AO44)</f>
        <v>0</v>
      </c>
      <c r="W44" s="623">
        <f>-('5C1T_Northeast'!AL44+'5C1T_Northeast'!AO44)</f>
        <v>0</v>
      </c>
      <c r="X44" s="623">
        <f>-('5C1U_Acadiana Ren'!AL44+'5C1U_Acadiana Ren'!AO44)</f>
        <v>0</v>
      </c>
      <c r="Y44" s="623">
        <f>-('5C1V_Laf Ren'!AL44+'5C1V_Laf Ren'!AO44)</f>
        <v>0</v>
      </c>
      <c r="Z44" s="623">
        <f>-('5C1W_Willow'!AL44+'5C1W_Willow'!AO44)</f>
        <v>0</v>
      </c>
      <c r="AA44" s="623">
        <f>-('5C1X_Tangi'!AL44+'5C1X_Tangi'!AO44)</f>
        <v>0</v>
      </c>
      <c r="AB44" s="623">
        <f>-('5C1Y_GEO'!AL44+'5C1Y_GEO'!AO44)</f>
        <v>0</v>
      </c>
      <c r="AC44" s="623">
        <f>-('5C1Z_Lincoln Prep'!AL44+'5C1Z_Lincoln Prep'!AO44)</f>
        <v>0</v>
      </c>
      <c r="AD44" s="623">
        <f>-('5C1AA_Laurel'!$AL44+'5C1AA_Laurel'!$AO44)</f>
        <v>0</v>
      </c>
      <c r="AE44" s="623">
        <f>-('5C1AB_Apex'!$AL44+'5C1AB_Apex'!$AO44)</f>
        <v>0</v>
      </c>
      <c r="AF44" s="623">
        <f>-('5C1AC_Smothers'!$AL44+'5C1AC_Smothers'!$AO44)</f>
        <v>0</v>
      </c>
      <c r="AG44" s="623">
        <f>-('5C1AD_Greater'!$AL44+'5C1AD_Greater'!$AO44)</f>
        <v>0</v>
      </c>
      <c r="AH44" s="623">
        <f>-('5C1AE_Noble Minds'!$AL44+'5C1AE_Noble Minds'!$AO44)</f>
        <v>0</v>
      </c>
      <c r="AI44" s="623">
        <f>-('5C1AF_JCFA-Laf'!$AL44+'5C1AF_JCFA-Laf'!$AO44)</f>
        <v>0</v>
      </c>
      <c r="AJ44" s="623">
        <f>-('5C1AG_Collegiate'!$AL44+'5C1AG_Collegiate'!$AO44)</f>
        <v>0</v>
      </c>
      <c r="AK44" s="623">
        <f>-('5C1AH_BRUP'!$AL44+'5C1AH_BRUP'!$AO44)</f>
        <v>0</v>
      </c>
      <c r="AL44" s="623">
        <f>-('5C1AI_Harmony'!$AL44+'5C1AI_Harmony'!$AO44)</f>
        <v>-11278</v>
      </c>
      <c r="AM44" s="623">
        <f>-('5C1AJ_Athlos'!$AL44+'5C1AJ_Athlos'!$AO44)</f>
        <v>-107141</v>
      </c>
      <c r="AN44" s="623">
        <f>-('5C2_LAVCA'!AM44+'5C2_LAVCA'!AP44)</f>
        <v>-76126</v>
      </c>
      <c r="AO44" s="623">
        <f>-('5C3_UnvView'!AM44+'5C3_UnvView'!AP44)</f>
        <v>-157328</v>
      </c>
      <c r="AP44" s="624">
        <f t="shared" si="3"/>
        <v>-634863</v>
      </c>
      <c r="AQ44" s="625">
        <f t="shared" si="4"/>
        <v>10127406</v>
      </c>
    </row>
    <row r="45" spans="1:43" ht="15.6" customHeight="1" x14ac:dyDescent="0.2">
      <c r="A45" s="621">
        <v>39</v>
      </c>
      <c r="B45" s="622" t="s">
        <v>45</v>
      </c>
      <c r="C45" s="623">
        <f>'2_State Distrib and Adjs'!BG45</f>
        <v>9745148</v>
      </c>
      <c r="D45" s="623">
        <f>-'5A3_OJJ'!P45</f>
        <v>-3264</v>
      </c>
      <c r="E45" s="623"/>
      <c r="F45" s="623">
        <f>-('5C1A_Madison'!AL45+'5C1A_Madison'!AO45)</f>
        <v>0</v>
      </c>
      <c r="G45" s="623">
        <f>-('5C1B_DArbonne'!AL45+'5C1B_DArbonne'!AO45)</f>
        <v>0</v>
      </c>
      <c r="H45" s="623">
        <f>-('5C1C_Intl High'!AL45+'5C1C_Intl High'!AO45)</f>
        <v>0</v>
      </c>
      <c r="I45" s="623">
        <f>-('5C1D_NOMMA'!AL45+'5C1D_NOMMA'!AO45)</f>
        <v>0</v>
      </c>
      <c r="J45" s="623">
        <f>-('5C1E_LFNO'!AL45+'5C1E_LFNO'!AO45)</f>
        <v>0</v>
      </c>
      <c r="K45" s="623">
        <f>-('5C1F_L.C. Charter'!AL45+'5C1F_L.C. Charter'!AO45)</f>
        <v>0</v>
      </c>
      <c r="L45" s="623">
        <f>-('5C1G_JS Clark'!AL45+'5C1G_JS Clark'!AO45)</f>
        <v>0</v>
      </c>
      <c r="M45" s="623">
        <f>-('5C1H_Southwest'!AL45+'5C1H_Southwest'!AO45)</f>
        <v>0</v>
      </c>
      <c r="N45" s="623">
        <f>-('5C1I_LA Key'!AL45+'5C1I_LA Key'!AO45)</f>
        <v>-49905</v>
      </c>
      <c r="O45" s="623">
        <f>-('5C1J_Jeff Chamber'!AL45+'5C1J_Jeff Chamber'!AO45)</f>
        <v>0</v>
      </c>
      <c r="P45" s="623">
        <f>-('5C1M_GEO Mid'!AL45+'5C1M_GEO Mid'!AO45)</f>
        <v>0</v>
      </c>
      <c r="Q45" s="623">
        <f>-('5C1N_Delta'!AL45+'5C1N_Delta'!AO45)</f>
        <v>0</v>
      </c>
      <c r="R45" s="623">
        <f>-('5C1O_Impact'!AL45+'5C1O_Impact'!AO45)</f>
        <v>0</v>
      </c>
      <c r="S45" s="623">
        <f>-('5C1P_Vision'!AL45+'5C1P_Vision'!AO45)</f>
        <v>0</v>
      </c>
      <c r="T45" s="623">
        <f>-('5C1Q_Advantage'!AL45+'5C1Q_Advantage'!AO45)</f>
        <v>0</v>
      </c>
      <c r="U45" s="623">
        <f>-('5C1R_Iberville'!AL45+'5C1R_Iberville'!AO45)</f>
        <v>0</v>
      </c>
      <c r="V45" s="623">
        <f>-('5C1S_LC Col Prep'!AL45+'5C1S_LC Col Prep'!AO45)</f>
        <v>0</v>
      </c>
      <c r="W45" s="623">
        <f>-('5C1T_Northeast'!AL45+'5C1T_Northeast'!AO45)</f>
        <v>0</v>
      </c>
      <c r="X45" s="623">
        <f>-('5C1U_Acadiana Ren'!AL45+'5C1U_Acadiana Ren'!AO45)</f>
        <v>0</v>
      </c>
      <c r="Y45" s="623">
        <f>-('5C1V_Laf Ren'!AL45+'5C1V_Laf Ren'!AO45)</f>
        <v>0</v>
      </c>
      <c r="Z45" s="623">
        <f>-('5C1W_Willow'!AL45+'5C1W_Willow'!AO45)</f>
        <v>0</v>
      </c>
      <c r="AA45" s="623">
        <f>-('5C1X_Tangi'!AL45+'5C1X_Tangi'!AO45)</f>
        <v>0</v>
      </c>
      <c r="AB45" s="623">
        <f>-('5C1Y_GEO'!AL45+'5C1Y_GEO'!AO45)</f>
        <v>0</v>
      </c>
      <c r="AC45" s="623">
        <f>-('5C1Z_Lincoln Prep'!AL45+'5C1Z_Lincoln Prep'!AO45)</f>
        <v>0</v>
      </c>
      <c r="AD45" s="623">
        <f>-('5C1AA_Laurel'!$AL45+'5C1AA_Laurel'!$AO45)</f>
        <v>0</v>
      </c>
      <c r="AE45" s="623">
        <f>-('5C1AB_Apex'!$AL45+'5C1AB_Apex'!$AO45)</f>
        <v>0</v>
      </c>
      <c r="AF45" s="623">
        <f>-('5C1AC_Smothers'!$AL45+'5C1AC_Smothers'!$AO45)</f>
        <v>0</v>
      </c>
      <c r="AG45" s="623">
        <f>-('5C1AD_Greater'!$AL45+'5C1AD_Greater'!$AO45)</f>
        <v>0</v>
      </c>
      <c r="AH45" s="623">
        <f>-('5C1AE_Noble Minds'!$AL45+'5C1AE_Noble Minds'!$AO45)</f>
        <v>0</v>
      </c>
      <c r="AI45" s="623">
        <f>-('5C1AF_JCFA-Laf'!$AL45+'5C1AF_JCFA-Laf'!$AO45)</f>
        <v>0</v>
      </c>
      <c r="AJ45" s="623">
        <f>-('5C1AG_Collegiate'!$AL45+'5C1AG_Collegiate'!$AO45)</f>
        <v>0</v>
      </c>
      <c r="AK45" s="623">
        <f>-('5C1AH_BRUP'!$AL45+'5C1AH_BRUP'!$AO45)</f>
        <v>0</v>
      </c>
      <c r="AL45" s="623">
        <f>-('5C1AI_Harmony'!$AL45+'5C1AI_Harmony'!$AO45)</f>
        <v>0</v>
      </c>
      <c r="AM45" s="623">
        <f>-('5C1AJ_Athlos'!$AL45+'5C1AJ_Athlos'!$AO45)</f>
        <v>0</v>
      </c>
      <c r="AN45" s="623">
        <f>-('5C2_LAVCA'!AM45+'5C2_LAVCA'!AP45)</f>
        <v>-47409</v>
      </c>
      <c r="AO45" s="623">
        <f>-('5C3_UnvView'!AM45+'5C3_UnvView'!AP45)</f>
        <v>-99811</v>
      </c>
      <c r="AP45" s="624">
        <f t="shared" si="3"/>
        <v>-200389</v>
      </c>
      <c r="AQ45" s="625">
        <f t="shared" si="4"/>
        <v>9544759</v>
      </c>
    </row>
    <row r="46" spans="1:43" ht="15.6" customHeight="1" x14ac:dyDescent="0.2">
      <c r="A46" s="626">
        <v>40</v>
      </c>
      <c r="B46" s="627" t="s">
        <v>46</v>
      </c>
      <c r="C46" s="628">
        <f>'2_State Distrib and Adjs'!BG46</f>
        <v>133828690</v>
      </c>
      <c r="D46" s="628">
        <f>-'5A3_OJJ'!P46</f>
        <v>-7903</v>
      </c>
      <c r="E46" s="628"/>
      <c r="F46" s="628">
        <f>-('5C1A_Madison'!AL46+'5C1A_Madison'!AO46)</f>
        <v>0</v>
      </c>
      <c r="G46" s="628">
        <f>-('5C1B_DArbonne'!AL46+'5C1B_DArbonne'!AO46)</f>
        <v>0</v>
      </c>
      <c r="H46" s="628">
        <f>-('5C1C_Intl High'!AL46+'5C1C_Intl High'!AO46)</f>
        <v>0</v>
      </c>
      <c r="I46" s="628">
        <f>-('5C1D_NOMMA'!AL46+'5C1D_NOMMA'!AO46)</f>
        <v>0</v>
      </c>
      <c r="J46" s="628">
        <f>-('5C1E_LFNO'!AL46+'5C1E_LFNO'!AO46)</f>
        <v>0</v>
      </c>
      <c r="K46" s="628">
        <f>-('5C1F_L.C. Charter'!AL46+'5C1F_L.C. Charter'!AO46)</f>
        <v>0</v>
      </c>
      <c r="L46" s="628">
        <f>-('5C1G_JS Clark'!AL46+'5C1G_JS Clark'!AO46)</f>
        <v>0</v>
      </c>
      <c r="M46" s="628">
        <f>-('5C1H_Southwest'!AL46+'5C1H_Southwest'!AO46)</f>
        <v>0</v>
      </c>
      <c r="N46" s="628">
        <f>-('5C1I_LA Key'!AL46+'5C1I_LA Key'!AO46)</f>
        <v>0</v>
      </c>
      <c r="O46" s="628">
        <f>-('5C1J_Jeff Chamber'!AL46+'5C1J_Jeff Chamber'!AO46)</f>
        <v>0</v>
      </c>
      <c r="P46" s="628">
        <f>-('5C1M_GEO Mid'!AL46+'5C1M_GEO Mid'!AO46)</f>
        <v>0</v>
      </c>
      <c r="Q46" s="628">
        <f>-('5C1N_Delta'!AL46+'5C1N_Delta'!AO46)</f>
        <v>0</v>
      </c>
      <c r="R46" s="628">
        <f>-('5C1O_Impact'!AL46+'5C1O_Impact'!AO46)</f>
        <v>0</v>
      </c>
      <c r="S46" s="628">
        <f>-('5C1P_Vision'!AL46+'5C1P_Vision'!AO46)</f>
        <v>0</v>
      </c>
      <c r="T46" s="628">
        <f>-('5C1Q_Advantage'!AL46+'5C1Q_Advantage'!AO46)</f>
        <v>0</v>
      </c>
      <c r="U46" s="628">
        <f>-('5C1R_Iberville'!AL46+'5C1R_Iberville'!AO46)</f>
        <v>0</v>
      </c>
      <c r="V46" s="628">
        <f>-('5C1S_LC Col Prep'!AL46+'5C1S_LC Col Prep'!AO46)</f>
        <v>0</v>
      </c>
      <c r="W46" s="628">
        <f>-('5C1T_Northeast'!AL46+'5C1T_Northeast'!AO46)</f>
        <v>0</v>
      </c>
      <c r="X46" s="628">
        <f>-('5C1U_Acadiana Ren'!AL46+'5C1U_Acadiana Ren'!AO46)</f>
        <v>0</v>
      </c>
      <c r="Y46" s="628">
        <f>-('5C1V_Laf Ren'!AL46+'5C1V_Laf Ren'!AO46)</f>
        <v>0</v>
      </c>
      <c r="Z46" s="628">
        <f>-('5C1W_Willow'!AL46+'5C1W_Willow'!AO46)</f>
        <v>0</v>
      </c>
      <c r="AA46" s="628">
        <f>-('5C1X_Tangi'!AL46+'5C1X_Tangi'!AO46)</f>
        <v>0</v>
      </c>
      <c r="AB46" s="628">
        <f>-('5C1Y_GEO'!AL46+'5C1Y_GEO'!AO46)</f>
        <v>-2026</v>
      </c>
      <c r="AC46" s="628">
        <f>-('5C1Z_Lincoln Prep'!AL46+'5C1Z_Lincoln Prep'!AO46)</f>
        <v>0</v>
      </c>
      <c r="AD46" s="628">
        <f>-('5C1AA_Laurel'!$AL46+'5C1AA_Laurel'!$AO46)</f>
        <v>0</v>
      </c>
      <c r="AE46" s="628">
        <f>-('5C1AB_Apex'!$AL46+'5C1AB_Apex'!$AO46)</f>
        <v>0</v>
      </c>
      <c r="AF46" s="628">
        <f>-('5C1AC_Smothers'!$AL46+'5C1AC_Smothers'!$AO46)</f>
        <v>0</v>
      </c>
      <c r="AG46" s="628">
        <f>-('5C1AD_Greater'!$AL46+'5C1AD_Greater'!$AO46)</f>
        <v>0</v>
      </c>
      <c r="AH46" s="628">
        <f>-('5C1AE_Noble Minds'!$AL46+'5C1AE_Noble Minds'!$AO46)</f>
        <v>0</v>
      </c>
      <c r="AI46" s="628">
        <f>-('5C1AF_JCFA-Laf'!$AL46+'5C1AF_JCFA-Laf'!$AO46)</f>
        <v>0</v>
      </c>
      <c r="AJ46" s="628">
        <f>-('5C1AG_Collegiate'!$AL46+'5C1AG_Collegiate'!$AO46)</f>
        <v>0</v>
      </c>
      <c r="AK46" s="628">
        <f>-('5C1AH_BRUP'!$AL46+'5C1AH_BRUP'!$AO46)</f>
        <v>0</v>
      </c>
      <c r="AL46" s="1068">
        <f>-('5C1AI_Harmony'!$AL46+'5C1AI_Harmony'!$AO46)</f>
        <v>0</v>
      </c>
      <c r="AM46" s="1068">
        <f>-('5C1AJ_Athlos'!$AL46+'5C1AJ_Athlos'!$AO46)</f>
        <v>0</v>
      </c>
      <c r="AN46" s="628">
        <f>-('5C2_LAVCA'!AM46+'5C2_LAVCA'!AP46)</f>
        <v>-198800</v>
      </c>
      <c r="AO46" s="628">
        <f>-('5C3_UnvView'!AM46+'5C3_UnvView'!AP46)</f>
        <v>-203583</v>
      </c>
      <c r="AP46" s="629">
        <f t="shared" si="3"/>
        <v>-412312</v>
      </c>
      <c r="AQ46" s="630">
        <f t="shared" si="4"/>
        <v>133416378</v>
      </c>
    </row>
    <row r="47" spans="1:43" ht="15.6" customHeight="1" x14ac:dyDescent="0.2">
      <c r="A47" s="615">
        <v>41</v>
      </c>
      <c r="B47" s="616" t="s">
        <v>47</v>
      </c>
      <c r="C47" s="617">
        <f>'2_State Distrib and Adjs'!BG47</f>
        <v>5351699</v>
      </c>
      <c r="D47" s="617">
        <f>-'5A3_OJJ'!P47</f>
        <v>0</v>
      </c>
      <c r="E47" s="617"/>
      <c r="F47" s="617">
        <f>-('5C1A_Madison'!AL47+'5C1A_Madison'!AO47)</f>
        <v>0</v>
      </c>
      <c r="G47" s="617">
        <f>-('5C1B_DArbonne'!AL47+'5C1B_DArbonne'!AO47)</f>
        <v>0</v>
      </c>
      <c r="H47" s="617">
        <f>-('5C1C_Intl High'!AL47+'5C1C_Intl High'!AO47)</f>
        <v>0</v>
      </c>
      <c r="I47" s="617">
        <f>-('5C1D_NOMMA'!AL47+'5C1D_NOMMA'!AO47)</f>
        <v>0</v>
      </c>
      <c r="J47" s="617">
        <f>-('5C1E_LFNO'!AL47+'5C1E_LFNO'!AO47)</f>
        <v>0</v>
      </c>
      <c r="K47" s="617">
        <f>-('5C1F_L.C. Charter'!AL47+'5C1F_L.C. Charter'!AO47)</f>
        <v>0</v>
      </c>
      <c r="L47" s="617">
        <f>-('5C1G_JS Clark'!AL47+'5C1G_JS Clark'!AO47)</f>
        <v>0</v>
      </c>
      <c r="M47" s="617">
        <f>-('5C1H_Southwest'!AL47+'5C1H_Southwest'!AO47)</f>
        <v>0</v>
      </c>
      <c r="N47" s="617">
        <f>-('5C1I_LA Key'!AL47+'5C1I_LA Key'!AO47)</f>
        <v>0</v>
      </c>
      <c r="O47" s="617">
        <f>-('5C1J_Jeff Chamber'!AL47+'5C1J_Jeff Chamber'!AO47)</f>
        <v>0</v>
      </c>
      <c r="P47" s="617">
        <f>-('5C1M_GEO Mid'!AL47+'5C1M_GEO Mid'!AO47)</f>
        <v>0</v>
      </c>
      <c r="Q47" s="617">
        <f>-('5C1N_Delta'!AL47+'5C1N_Delta'!AO47)</f>
        <v>0</v>
      </c>
      <c r="R47" s="617">
        <f>-('5C1O_Impact'!AL47+'5C1O_Impact'!AO47)</f>
        <v>0</v>
      </c>
      <c r="S47" s="617">
        <f>-('5C1P_Vision'!AL47+'5C1P_Vision'!AO47)</f>
        <v>0</v>
      </c>
      <c r="T47" s="617">
        <f>-('5C1Q_Advantage'!AL47+'5C1Q_Advantage'!AO47)</f>
        <v>0</v>
      </c>
      <c r="U47" s="617">
        <f>-('5C1R_Iberville'!AL47+'5C1R_Iberville'!AO47)</f>
        <v>0</v>
      </c>
      <c r="V47" s="617">
        <f>-('5C1S_LC Col Prep'!AL47+'5C1S_LC Col Prep'!AO47)</f>
        <v>0</v>
      </c>
      <c r="W47" s="617">
        <f>-('5C1T_Northeast'!AL47+'5C1T_Northeast'!AO47)</f>
        <v>0</v>
      </c>
      <c r="X47" s="617">
        <f>-('5C1U_Acadiana Ren'!AL47+'5C1U_Acadiana Ren'!AO47)</f>
        <v>0</v>
      </c>
      <c r="Y47" s="617">
        <f>-('5C1V_Laf Ren'!AL47+'5C1V_Laf Ren'!AO47)</f>
        <v>0</v>
      </c>
      <c r="Z47" s="617">
        <f>-('5C1W_Willow'!AL47+'5C1W_Willow'!AO47)</f>
        <v>0</v>
      </c>
      <c r="AA47" s="617">
        <f>-('5C1X_Tangi'!AL47+'5C1X_Tangi'!AO47)</f>
        <v>0</v>
      </c>
      <c r="AB47" s="617">
        <f>-('5C1Y_GEO'!AL47+'5C1Y_GEO'!AO47)</f>
        <v>0</v>
      </c>
      <c r="AC47" s="618">
        <f>-('5C1Z_Lincoln Prep'!AL47+'5C1Z_Lincoln Prep'!AO47)</f>
        <v>0</v>
      </c>
      <c r="AD47" s="618">
        <f>-('5C1AA_Laurel'!$AL47+'5C1AA_Laurel'!$AO47)</f>
        <v>0</v>
      </c>
      <c r="AE47" s="618">
        <f>-('5C1AB_Apex'!$AL47+'5C1AB_Apex'!$AO47)</f>
        <v>0</v>
      </c>
      <c r="AF47" s="618">
        <f>-('5C1AC_Smothers'!$AL47+'5C1AC_Smothers'!$AO47)</f>
        <v>0</v>
      </c>
      <c r="AG47" s="618">
        <f>-('5C1AD_Greater'!$AL47+'5C1AD_Greater'!$AO47)</f>
        <v>0</v>
      </c>
      <c r="AH47" s="618">
        <f>-('5C1AE_Noble Minds'!$AL47+'5C1AE_Noble Minds'!$AO47)</f>
        <v>0</v>
      </c>
      <c r="AI47" s="618">
        <f>-('5C1AF_JCFA-Laf'!$AL47+'5C1AF_JCFA-Laf'!$AO47)</f>
        <v>0</v>
      </c>
      <c r="AJ47" s="618">
        <f>-('5C1AG_Collegiate'!$AL47+'5C1AG_Collegiate'!$AO47)</f>
        <v>0</v>
      </c>
      <c r="AK47" s="618">
        <f>-('5C1AH_BRUP'!$AL47+'5C1AH_BRUP'!$AO47)</f>
        <v>0</v>
      </c>
      <c r="AL47" s="1067">
        <f>-('5C1AI_Harmony'!$AL47+'5C1AI_Harmony'!$AO47)</f>
        <v>0</v>
      </c>
      <c r="AM47" s="1067">
        <f>-('5C1AJ_Athlos'!$AL47+'5C1AJ_Athlos'!$AO47)</f>
        <v>0</v>
      </c>
      <c r="AN47" s="617">
        <f>-('5C2_LAVCA'!AM47+'5C2_LAVCA'!AP47)</f>
        <v>-44347</v>
      </c>
      <c r="AO47" s="617">
        <f>-('5C3_UnvView'!AM47+'5C3_UnvView'!AP47)</f>
        <v>-49275</v>
      </c>
      <c r="AP47" s="619">
        <f t="shared" si="3"/>
        <v>-93622</v>
      </c>
      <c r="AQ47" s="620">
        <f t="shared" si="4"/>
        <v>5258077</v>
      </c>
    </row>
    <row r="48" spans="1:43" ht="15.6" customHeight="1" x14ac:dyDescent="0.2">
      <c r="A48" s="621">
        <v>42</v>
      </c>
      <c r="B48" s="622" t="s">
        <v>48</v>
      </c>
      <c r="C48" s="623">
        <f>'2_State Distrib and Adjs'!BG48</f>
        <v>15649892</v>
      </c>
      <c r="D48" s="623">
        <f>-'5A3_OJJ'!P48</f>
        <v>-25317</v>
      </c>
      <c r="E48" s="623"/>
      <c r="F48" s="623">
        <f>-('5C1A_Madison'!AL48+'5C1A_Madison'!AO48)</f>
        <v>0</v>
      </c>
      <c r="G48" s="623">
        <f>-('5C1B_DArbonne'!AL48+'5C1B_DArbonne'!AO48)</f>
        <v>0</v>
      </c>
      <c r="H48" s="623">
        <f>-('5C1C_Intl High'!AL48+'5C1C_Intl High'!AO48)</f>
        <v>0</v>
      </c>
      <c r="I48" s="623">
        <f>-('5C1D_NOMMA'!AL48+'5C1D_NOMMA'!AO48)</f>
        <v>0</v>
      </c>
      <c r="J48" s="623">
        <f>-('5C1E_LFNO'!AL48+'5C1E_LFNO'!AO48)</f>
        <v>0</v>
      </c>
      <c r="K48" s="623">
        <f>-('5C1F_L.C. Charter'!AL48+'5C1F_L.C. Charter'!AO48)</f>
        <v>0</v>
      </c>
      <c r="L48" s="623">
        <f>-('5C1G_JS Clark'!AL48+'5C1G_JS Clark'!AO48)</f>
        <v>0</v>
      </c>
      <c r="M48" s="623">
        <f>-('5C1H_Southwest'!AL48+'5C1H_Southwest'!AO48)</f>
        <v>0</v>
      </c>
      <c r="N48" s="623">
        <f>-('5C1I_LA Key'!AL48+'5C1I_LA Key'!AO48)</f>
        <v>0</v>
      </c>
      <c r="O48" s="623">
        <f>-('5C1J_Jeff Chamber'!AL48+'5C1J_Jeff Chamber'!AO48)</f>
        <v>0</v>
      </c>
      <c r="P48" s="623">
        <f>-('5C1M_GEO Mid'!AL48+'5C1M_GEO Mid'!AO48)</f>
        <v>0</v>
      </c>
      <c r="Q48" s="623">
        <f>-('5C1N_Delta'!AL48+'5C1N_Delta'!AO48)</f>
        <v>0</v>
      </c>
      <c r="R48" s="623">
        <f>-('5C1O_Impact'!AL48+'5C1O_Impact'!AO48)</f>
        <v>0</v>
      </c>
      <c r="S48" s="623">
        <f>-('5C1P_Vision'!AL48+'5C1P_Vision'!AO48)</f>
        <v>0</v>
      </c>
      <c r="T48" s="623">
        <f>-('5C1Q_Advantage'!AL48+'5C1Q_Advantage'!AO48)</f>
        <v>0</v>
      </c>
      <c r="U48" s="623">
        <f>-('5C1R_Iberville'!AL48+'5C1R_Iberville'!AO48)</f>
        <v>0</v>
      </c>
      <c r="V48" s="623">
        <f>-('5C1S_LC Col Prep'!AL48+'5C1S_LC Col Prep'!AO48)</f>
        <v>0</v>
      </c>
      <c r="W48" s="623">
        <f>-('5C1T_Northeast'!AL48+'5C1T_Northeast'!AO48)</f>
        <v>0</v>
      </c>
      <c r="X48" s="623">
        <f>-('5C1U_Acadiana Ren'!AL48+'5C1U_Acadiana Ren'!AO48)</f>
        <v>0</v>
      </c>
      <c r="Y48" s="623">
        <f>-('5C1V_Laf Ren'!AL48+'5C1V_Laf Ren'!AO48)</f>
        <v>0</v>
      </c>
      <c r="Z48" s="623">
        <f>-('5C1W_Willow'!AL48+'5C1W_Willow'!AO48)</f>
        <v>0</v>
      </c>
      <c r="AA48" s="623">
        <f>-('5C1X_Tangi'!AL48+'5C1X_Tangi'!AO48)</f>
        <v>0</v>
      </c>
      <c r="AB48" s="623">
        <f>-('5C1Y_GEO'!AL48+'5C1Y_GEO'!AO48)</f>
        <v>0</v>
      </c>
      <c r="AC48" s="623">
        <f>-('5C1Z_Lincoln Prep'!AL48+'5C1Z_Lincoln Prep'!AO48)</f>
        <v>0</v>
      </c>
      <c r="AD48" s="623">
        <f>-('5C1AA_Laurel'!$AL48+'5C1AA_Laurel'!$AO48)</f>
        <v>0</v>
      </c>
      <c r="AE48" s="623">
        <f>-('5C1AB_Apex'!$AL48+'5C1AB_Apex'!$AO48)</f>
        <v>0</v>
      </c>
      <c r="AF48" s="623">
        <f>-('5C1AC_Smothers'!$AL48+'5C1AC_Smothers'!$AO48)</f>
        <v>0</v>
      </c>
      <c r="AG48" s="623">
        <f>-('5C1AD_Greater'!$AL48+'5C1AD_Greater'!$AO48)</f>
        <v>0</v>
      </c>
      <c r="AH48" s="623">
        <f>-('5C1AE_Noble Minds'!$AL48+'5C1AE_Noble Minds'!$AO48)</f>
        <v>0</v>
      </c>
      <c r="AI48" s="623">
        <f>-('5C1AF_JCFA-Laf'!$AL48+'5C1AF_JCFA-Laf'!$AO48)</f>
        <v>0</v>
      </c>
      <c r="AJ48" s="623">
        <f>-('5C1AG_Collegiate'!$AL48+'5C1AG_Collegiate'!$AO48)</f>
        <v>0</v>
      </c>
      <c r="AK48" s="623">
        <f>-('5C1AH_BRUP'!$AL48+'5C1AH_BRUP'!$AO48)</f>
        <v>0</v>
      </c>
      <c r="AL48" s="623">
        <f>-('5C1AI_Harmony'!$AL48+'5C1AI_Harmony'!$AO48)</f>
        <v>0</v>
      </c>
      <c r="AM48" s="623">
        <f>-('5C1AJ_Athlos'!$AL48+'5C1AJ_Athlos'!$AO48)</f>
        <v>0</v>
      </c>
      <c r="AN48" s="623">
        <f>-('5C2_LAVCA'!AM48+'5C2_LAVCA'!AP48)</f>
        <v>-34050</v>
      </c>
      <c r="AO48" s="623">
        <f>-('5C3_UnvView'!AM48+'5C3_UnvView'!AP48)</f>
        <v>-108159</v>
      </c>
      <c r="AP48" s="624">
        <f t="shared" si="3"/>
        <v>-167526</v>
      </c>
      <c r="AQ48" s="625">
        <f t="shared" si="4"/>
        <v>15482366</v>
      </c>
    </row>
    <row r="49" spans="1:43" ht="15.6" customHeight="1" x14ac:dyDescent="0.2">
      <c r="A49" s="621">
        <v>43</v>
      </c>
      <c r="B49" s="622" t="s">
        <v>49</v>
      </c>
      <c r="C49" s="623">
        <f>'2_State Distrib and Adjs'!BG49</f>
        <v>28068051</v>
      </c>
      <c r="D49" s="623">
        <f>-'5A3_OJJ'!P49</f>
        <v>-3527</v>
      </c>
      <c r="E49" s="623"/>
      <c r="F49" s="623">
        <f>-('5C1A_Madison'!AL49+'5C1A_Madison'!AO49)</f>
        <v>0</v>
      </c>
      <c r="G49" s="623">
        <f>-('5C1B_DArbonne'!AL49+'5C1B_DArbonne'!AO49)</f>
        <v>0</v>
      </c>
      <c r="H49" s="623">
        <f>-('5C1C_Intl High'!AL49+'5C1C_Intl High'!AO49)</f>
        <v>0</v>
      </c>
      <c r="I49" s="623">
        <f>-('5C1D_NOMMA'!AL49+'5C1D_NOMMA'!AO49)</f>
        <v>0</v>
      </c>
      <c r="J49" s="623">
        <f>-('5C1E_LFNO'!AL49+'5C1E_LFNO'!AO49)</f>
        <v>0</v>
      </c>
      <c r="K49" s="623">
        <f>-('5C1F_L.C. Charter'!AL49+'5C1F_L.C. Charter'!AO49)</f>
        <v>0</v>
      </c>
      <c r="L49" s="623">
        <f>-('5C1G_JS Clark'!AL49+'5C1G_JS Clark'!AO49)</f>
        <v>0</v>
      </c>
      <c r="M49" s="623">
        <f>-('5C1H_Southwest'!AL49+'5C1H_Southwest'!AO49)</f>
        <v>0</v>
      </c>
      <c r="N49" s="623">
        <f>-('5C1I_LA Key'!AL49+'5C1I_LA Key'!AO49)</f>
        <v>0</v>
      </c>
      <c r="O49" s="623">
        <f>-('5C1J_Jeff Chamber'!AL49+'5C1J_Jeff Chamber'!AO49)</f>
        <v>0</v>
      </c>
      <c r="P49" s="623">
        <f>-('5C1M_GEO Mid'!AL49+'5C1M_GEO Mid'!AO49)</f>
        <v>0</v>
      </c>
      <c r="Q49" s="623">
        <f>-('5C1N_Delta'!AL49+'5C1N_Delta'!AO49)</f>
        <v>0</v>
      </c>
      <c r="R49" s="623">
        <f>-('5C1O_Impact'!AL49+'5C1O_Impact'!AO49)</f>
        <v>0</v>
      </c>
      <c r="S49" s="623">
        <f>-('5C1P_Vision'!AL49+'5C1P_Vision'!AO49)</f>
        <v>0</v>
      </c>
      <c r="T49" s="623">
        <f>-('5C1Q_Advantage'!AL49+'5C1Q_Advantage'!AO49)</f>
        <v>0</v>
      </c>
      <c r="U49" s="623">
        <f>-('5C1R_Iberville'!AL49+'5C1R_Iberville'!AO49)</f>
        <v>0</v>
      </c>
      <c r="V49" s="623">
        <f>-('5C1S_LC Col Prep'!AL49+'5C1S_LC Col Prep'!AO49)</f>
        <v>0</v>
      </c>
      <c r="W49" s="623">
        <f>-('5C1T_Northeast'!AL49+'5C1T_Northeast'!AO49)</f>
        <v>0</v>
      </c>
      <c r="X49" s="623">
        <f>-('5C1U_Acadiana Ren'!AL49+'5C1U_Acadiana Ren'!AO49)</f>
        <v>0</v>
      </c>
      <c r="Y49" s="623">
        <f>-('5C1V_Laf Ren'!AL49+'5C1V_Laf Ren'!AO49)</f>
        <v>0</v>
      </c>
      <c r="Z49" s="623">
        <f>-('5C1W_Willow'!AL49+'5C1W_Willow'!AO49)</f>
        <v>0</v>
      </c>
      <c r="AA49" s="623">
        <f>-('5C1X_Tangi'!AL49+'5C1X_Tangi'!AO49)</f>
        <v>0</v>
      </c>
      <c r="AB49" s="623">
        <f>-('5C1Y_GEO'!AL49+'5C1Y_GEO'!AO49)</f>
        <v>0</v>
      </c>
      <c r="AC49" s="623">
        <f>-('5C1Z_Lincoln Prep'!AL49+'5C1Z_Lincoln Prep'!AO49)</f>
        <v>0</v>
      </c>
      <c r="AD49" s="623">
        <f>-('5C1AA_Laurel'!$AL49+'5C1AA_Laurel'!$AO49)</f>
        <v>0</v>
      </c>
      <c r="AE49" s="623">
        <f>-('5C1AB_Apex'!$AL49+'5C1AB_Apex'!$AO49)</f>
        <v>0</v>
      </c>
      <c r="AF49" s="623">
        <f>-('5C1AC_Smothers'!$AL49+'5C1AC_Smothers'!$AO49)</f>
        <v>0</v>
      </c>
      <c r="AG49" s="623">
        <f>-('5C1AD_Greater'!$AL49+'5C1AD_Greater'!$AO49)</f>
        <v>0</v>
      </c>
      <c r="AH49" s="623">
        <f>-('5C1AE_Noble Minds'!$AL49+'5C1AE_Noble Minds'!$AO49)</f>
        <v>0</v>
      </c>
      <c r="AI49" s="623">
        <f>-('5C1AF_JCFA-Laf'!$AL49+'5C1AF_JCFA-Laf'!$AO49)</f>
        <v>0</v>
      </c>
      <c r="AJ49" s="623">
        <f>-('5C1AG_Collegiate'!$AL49+'5C1AG_Collegiate'!$AO49)</f>
        <v>0</v>
      </c>
      <c r="AK49" s="623">
        <f>-('5C1AH_BRUP'!$AL49+'5C1AH_BRUP'!$AO49)</f>
        <v>0</v>
      </c>
      <c r="AL49" s="623">
        <f>-('5C1AI_Harmony'!$AL49+'5C1AI_Harmony'!$AO49)</f>
        <v>0</v>
      </c>
      <c r="AM49" s="623">
        <f>-('5C1AJ_Athlos'!$AL49+'5C1AJ_Athlos'!$AO49)</f>
        <v>0</v>
      </c>
      <c r="AN49" s="623">
        <f>-('5C2_LAVCA'!AM49+'5C2_LAVCA'!AP49)</f>
        <v>-27626</v>
      </c>
      <c r="AO49" s="623">
        <f>-('5C3_UnvView'!AM49+'5C3_UnvView'!AP49)</f>
        <v>-17267</v>
      </c>
      <c r="AP49" s="624">
        <f t="shared" si="3"/>
        <v>-48420</v>
      </c>
      <c r="AQ49" s="625">
        <f t="shared" si="4"/>
        <v>28019631</v>
      </c>
    </row>
    <row r="50" spans="1:43" ht="15.6" customHeight="1" x14ac:dyDescent="0.2">
      <c r="A50" s="621">
        <v>44</v>
      </c>
      <c r="B50" s="622" t="s">
        <v>50</v>
      </c>
      <c r="C50" s="623">
        <f>'2_State Distrib and Adjs'!BG50</f>
        <v>44418256</v>
      </c>
      <c r="D50" s="623">
        <f>-'5A3_OJJ'!P50</f>
        <v>-2923</v>
      </c>
      <c r="E50" s="623"/>
      <c r="F50" s="623">
        <f>-('5C1A_Madison'!AL50+'5C1A_Madison'!AO50)</f>
        <v>0</v>
      </c>
      <c r="G50" s="623">
        <f>-('5C1B_DArbonne'!AL50+'5C1B_DArbonne'!AO50)</f>
        <v>0</v>
      </c>
      <c r="H50" s="623">
        <f>-('5C1C_Intl High'!AL50+'5C1C_Intl High'!AO50)</f>
        <v>-9508</v>
      </c>
      <c r="I50" s="623">
        <f>-('5C1D_NOMMA'!AL50+'5C1D_NOMMA'!AO50)</f>
        <v>-19015</v>
      </c>
      <c r="J50" s="623">
        <f>-('5C1E_LFNO'!AL50+'5C1E_LFNO'!AO50)</f>
        <v>-17114</v>
      </c>
      <c r="K50" s="623">
        <f>-('5C1F_L.C. Charter'!AL50+'5C1F_L.C. Charter'!AO50)</f>
        <v>0</v>
      </c>
      <c r="L50" s="623">
        <f>-('5C1G_JS Clark'!AL50+'5C1G_JS Clark'!AO50)</f>
        <v>0</v>
      </c>
      <c r="M50" s="623">
        <f>-('5C1H_Southwest'!AL50+'5C1H_Southwest'!AO50)</f>
        <v>0</v>
      </c>
      <c r="N50" s="623">
        <f>-('5C1I_LA Key'!AL50+'5C1I_LA Key'!AO50)</f>
        <v>0</v>
      </c>
      <c r="O50" s="623">
        <f>-('5C1J_Jeff Chamber'!AL50+'5C1J_Jeff Chamber'!AO50)</f>
        <v>-3803</v>
      </c>
      <c r="P50" s="623">
        <f>-('5C1M_GEO Mid'!AL50+'5C1M_GEO Mid'!AO50)</f>
        <v>0</v>
      </c>
      <c r="Q50" s="623">
        <f>-('5C1N_Delta'!AL50+'5C1N_Delta'!AO50)</f>
        <v>0</v>
      </c>
      <c r="R50" s="623">
        <f>-('5C1O_Impact'!AL50+'5C1O_Impact'!AO50)</f>
        <v>0</v>
      </c>
      <c r="S50" s="623">
        <f>-('5C1P_Vision'!AL50+'5C1P_Vision'!AO50)</f>
        <v>0</v>
      </c>
      <c r="T50" s="623">
        <f>-('5C1Q_Advantage'!AL50+'5C1Q_Advantage'!AO50)</f>
        <v>0</v>
      </c>
      <c r="U50" s="623">
        <f>-('5C1R_Iberville'!AL50+'5C1R_Iberville'!AO50)</f>
        <v>0</v>
      </c>
      <c r="V50" s="623">
        <f>-('5C1S_LC Col Prep'!AL50+'5C1S_LC Col Prep'!AO50)</f>
        <v>0</v>
      </c>
      <c r="W50" s="623">
        <f>-('5C1T_Northeast'!AL50+'5C1T_Northeast'!AO50)</f>
        <v>0</v>
      </c>
      <c r="X50" s="623">
        <f>-('5C1U_Acadiana Ren'!AL50+'5C1U_Acadiana Ren'!AO50)</f>
        <v>0</v>
      </c>
      <c r="Y50" s="623">
        <f>-('5C1V_Laf Ren'!AL50+'5C1V_Laf Ren'!AO50)</f>
        <v>0</v>
      </c>
      <c r="Z50" s="623">
        <f>-('5C1W_Willow'!AL50+'5C1W_Willow'!AO50)</f>
        <v>0</v>
      </c>
      <c r="AA50" s="623">
        <f>-('5C1X_Tangi'!AL50+'5C1X_Tangi'!AO50)</f>
        <v>0</v>
      </c>
      <c r="AB50" s="623">
        <f>-('5C1Y_GEO'!AL50+'5C1Y_GEO'!AO50)</f>
        <v>0</v>
      </c>
      <c r="AC50" s="623">
        <f>-('5C1Z_Lincoln Prep'!AL50+'5C1Z_Lincoln Prep'!AO50)</f>
        <v>0</v>
      </c>
      <c r="AD50" s="623">
        <f>-('5C1AA_Laurel'!$AL50+'5C1AA_Laurel'!$AO50)</f>
        <v>0</v>
      </c>
      <c r="AE50" s="623">
        <f>-('5C1AB_Apex'!$AL50+'5C1AB_Apex'!$AO50)</f>
        <v>0</v>
      </c>
      <c r="AF50" s="623">
        <f>-('5C1AC_Smothers'!$AL50+'5C1AC_Smothers'!$AO50)</f>
        <v>-32326</v>
      </c>
      <c r="AG50" s="623">
        <f>-('5C1AD_Greater'!$AL50+'5C1AD_Greater'!$AO50)</f>
        <v>0</v>
      </c>
      <c r="AH50" s="623">
        <f>-('5C1AE_Noble Minds'!$AL50+'5C1AE_Noble Minds'!$AO50)</f>
        <v>-3803</v>
      </c>
      <c r="AI50" s="623">
        <f>-('5C1AF_JCFA-Laf'!$AL50+'5C1AF_JCFA-Laf'!$AO50)</f>
        <v>0</v>
      </c>
      <c r="AJ50" s="623">
        <f>-('5C1AG_Collegiate'!$AL50+'5C1AG_Collegiate'!$AO50)</f>
        <v>0</v>
      </c>
      <c r="AK50" s="623">
        <f>-('5C1AH_BRUP'!$AL50+'5C1AH_BRUP'!$AO50)</f>
        <v>0</v>
      </c>
      <c r="AL50" s="623">
        <f>-('5C1AI_Harmony'!$AL50+'5C1AI_Harmony'!$AO50)</f>
        <v>0</v>
      </c>
      <c r="AM50" s="623">
        <f>-('5C1AJ_Athlos'!$AL50+'5C1AJ_Athlos'!$AO50)</f>
        <v>-3803</v>
      </c>
      <c r="AN50" s="623">
        <f>-('5C2_LAVCA'!AM50+'5C2_LAVCA'!AP50)</f>
        <v>-78723</v>
      </c>
      <c r="AO50" s="623">
        <f>-('5C3_UnvView'!AM50+'5C3_UnvView'!AP50)</f>
        <v>-68454</v>
      </c>
      <c r="AP50" s="624">
        <f t="shared" si="3"/>
        <v>-239472</v>
      </c>
      <c r="AQ50" s="625">
        <f t="shared" si="4"/>
        <v>44178784</v>
      </c>
    </row>
    <row r="51" spans="1:43" ht="15.6" customHeight="1" x14ac:dyDescent="0.2">
      <c r="A51" s="626">
        <v>45</v>
      </c>
      <c r="B51" s="627" t="s">
        <v>51</v>
      </c>
      <c r="C51" s="628">
        <f>'2_State Distrib and Adjs'!BG51</f>
        <v>30592534</v>
      </c>
      <c r="D51" s="628">
        <f>-'5A3_OJJ'!P51</f>
        <v>-11877</v>
      </c>
      <c r="E51" s="628"/>
      <c r="F51" s="628">
        <f>-('5C1A_Madison'!AL51+'5C1A_Madison'!AO51)</f>
        <v>0</v>
      </c>
      <c r="G51" s="628">
        <f>-('5C1B_DArbonne'!AL51+'5C1B_DArbonne'!AO51)</f>
        <v>0</v>
      </c>
      <c r="H51" s="628">
        <f>-('5C1C_Intl High'!AL51+'5C1C_Intl High'!AO51)</f>
        <v>0</v>
      </c>
      <c r="I51" s="628">
        <f>-('5C1D_NOMMA'!AL51+'5C1D_NOMMA'!AO51)</f>
        <v>-39777</v>
      </c>
      <c r="J51" s="628">
        <f>-('5C1E_LFNO'!AL51+'5C1E_LFNO'!AO51)</f>
        <v>-53036</v>
      </c>
      <c r="K51" s="628">
        <f>-('5C1F_L.C. Charter'!AL51+'5C1F_L.C. Charter'!AO51)</f>
        <v>0</v>
      </c>
      <c r="L51" s="628">
        <f>-('5C1G_JS Clark'!AL51+'5C1G_JS Clark'!AO51)</f>
        <v>0</v>
      </c>
      <c r="M51" s="628">
        <f>-('5C1H_Southwest'!AL51+'5C1H_Southwest'!AO51)</f>
        <v>0</v>
      </c>
      <c r="N51" s="628">
        <f>-('5C1I_LA Key'!AL51+'5C1I_LA Key'!AO51)</f>
        <v>0</v>
      </c>
      <c r="O51" s="628">
        <f>-('5C1J_Jeff Chamber'!AL51+'5C1J_Jeff Chamber'!AO51)</f>
        <v>-6630</v>
      </c>
      <c r="P51" s="628">
        <f>-('5C1M_GEO Mid'!AL51+'5C1M_GEO Mid'!AO51)</f>
        <v>0</v>
      </c>
      <c r="Q51" s="628">
        <f>-('5C1N_Delta'!AL51+'5C1N_Delta'!AO51)</f>
        <v>0</v>
      </c>
      <c r="R51" s="628">
        <f>-('5C1O_Impact'!AL51+'5C1O_Impact'!AO51)</f>
        <v>0</v>
      </c>
      <c r="S51" s="628">
        <f>-('5C1P_Vision'!AL51+'5C1P_Vision'!AO51)</f>
        <v>0</v>
      </c>
      <c r="T51" s="628">
        <f>-('5C1Q_Advantage'!AL51+'5C1Q_Advantage'!AO51)</f>
        <v>0</v>
      </c>
      <c r="U51" s="628">
        <f>-('5C1R_Iberville'!AL51+'5C1R_Iberville'!AO51)</f>
        <v>0</v>
      </c>
      <c r="V51" s="628">
        <f>-('5C1S_LC Col Prep'!AL51+'5C1S_LC Col Prep'!AO51)</f>
        <v>0</v>
      </c>
      <c r="W51" s="628">
        <f>-('5C1T_Northeast'!AL51+'5C1T_Northeast'!AO51)</f>
        <v>0</v>
      </c>
      <c r="X51" s="628">
        <f>-('5C1U_Acadiana Ren'!AL51+'5C1U_Acadiana Ren'!AO51)</f>
        <v>0</v>
      </c>
      <c r="Y51" s="628">
        <f>-('5C1V_Laf Ren'!AL51+'5C1V_Laf Ren'!AO51)</f>
        <v>0</v>
      </c>
      <c r="Z51" s="628">
        <f>-('5C1W_Willow'!AL51+'5C1W_Willow'!AO51)</f>
        <v>0</v>
      </c>
      <c r="AA51" s="628">
        <f>-('5C1X_Tangi'!AL51+'5C1X_Tangi'!AO51)</f>
        <v>0</v>
      </c>
      <c r="AB51" s="628">
        <f>-('5C1Y_GEO'!AL51+'5C1Y_GEO'!AO51)</f>
        <v>0</v>
      </c>
      <c r="AC51" s="628">
        <f>-('5C1Z_Lincoln Prep'!AL51+'5C1Z_Lincoln Prep'!AO51)</f>
        <v>0</v>
      </c>
      <c r="AD51" s="628">
        <f>-('5C1AA_Laurel'!$AL51+'5C1AA_Laurel'!$AO51)</f>
        <v>0</v>
      </c>
      <c r="AE51" s="628">
        <f>-('5C1AB_Apex'!$AL51+'5C1AB_Apex'!$AO51)</f>
        <v>0</v>
      </c>
      <c r="AF51" s="628">
        <f>-('5C1AC_Smothers'!$AL51+'5C1AC_Smothers'!$AO51)</f>
        <v>-72924</v>
      </c>
      <c r="AG51" s="628">
        <f>-('5C1AD_Greater'!$AL51+'5C1AD_Greater'!$AO51)</f>
        <v>0</v>
      </c>
      <c r="AH51" s="628">
        <f>-('5C1AE_Noble Minds'!$AL51+'5C1AE_Noble Minds'!$AO51)</f>
        <v>0</v>
      </c>
      <c r="AI51" s="628">
        <f>-('5C1AF_JCFA-Laf'!$AL51+'5C1AF_JCFA-Laf'!$AO51)</f>
        <v>0</v>
      </c>
      <c r="AJ51" s="628">
        <f>-('5C1AG_Collegiate'!$AL51+'5C1AG_Collegiate'!$AO51)</f>
        <v>0</v>
      </c>
      <c r="AK51" s="628">
        <f>-('5C1AH_BRUP'!$AL51+'5C1AH_BRUP'!$AO51)</f>
        <v>0</v>
      </c>
      <c r="AL51" s="1068">
        <f>-('5C1AI_Harmony'!$AL51+'5C1AI_Harmony'!$AO51)</f>
        <v>0</v>
      </c>
      <c r="AM51" s="1068">
        <f>-('5C1AJ_Athlos'!$AL51+'5C1AJ_Athlos'!$AO51)</f>
        <v>0</v>
      </c>
      <c r="AN51" s="628">
        <f>-('5C2_LAVCA'!AM51+'5C2_LAVCA'!AP51)</f>
        <v>-220256</v>
      </c>
      <c r="AO51" s="628">
        <f>-('5C3_UnvView'!AM51+'5C3_UnvView'!AP51)</f>
        <v>-190930</v>
      </c>
      <c r="AP51" s="629">
        <f t="shared" si="3"/>
        <v>-595430</v>
      </c>
      <c r="AQ51" s="630">
        <f t="shared" si="4"/>
        <v>29997104</v>
      </c>
    </row>
    <row r="52" spans="1:43" ht="15.6" customHeight="1" x14ac:dyDescent="0.2">
      <c r="A52" s="615">
        <v>46</v>
      </c>
      <c r="B52" s="616" t="s">
        <v>52</v>
      </c>
      <c r="C52" s="617">
        <f>'2_State Distrib and Adjs'!BG52</f>
        <v>8811138</v>
      </c>
      <c r="D52" s="617">
        <f>-'5A3_OJJ'!P52</f>
        <v>0</v>
      </c>
      <c r="E52" s="617"/>
      <c r="F52" s="617">
        <f>-('5C1A_Madison'!AL52+'5C1A_Madison'!AO52)</f>
        <v>0</v>
      </c>
      <c r="G52" s="617">
        <f>-('5C1B_DArbonne'!AL52+'5C1B_DArbonne'!AO52)</f>
        <v>0</v>
      </c>
      <c r="H52" s="617">
        <f>-('5C1C_Intl High'!AL52+'5C1C_Intl High'!AO52)</f>
        <v>0</v>
      </c>
      <c r="I52" s="617">
        <f>-('5C1D_NOMMA'!AL52+'5C1D_NOMMA'!AO52)</f>
        <v>0</v>
      </c>
      <c r="J52" s="617">
        <f>-('5C1E_LFNO'!AL52+'5C1E_LFNO'!AO52)</f>
        <v>0</v>
      </c>
      <c r="K52" s="617">
        <f>-('5C1F_L.C. Charter'!AL52+'5C1F_L.C. Charter'!AO52)</f>
        <v>0</v>
      </c>
      <c r="L52" s="617">
        <f>-('5C1G_JS Clark'!AL52+'5C1G_JS Clark'!AO52)</f>
        <v>0</v>
      </c>
      <c r="M52" s="617">
        <f>-('5C1H_Southwest'!AL52+'5C1H_Southwest'!AO52)</f>
        <v>0</v>
      </c>
      <c r="N52" s="617">
        <f>-('5C1I_LA Key'!AL52+'5C1I_LA Key'!AO52)</f>
        <v>0</v>
      </c>
      <c r="O52" s="617">
        <f>-('5C1J_Jeff Chamber'!AL52+'5C1J_Jeff Chamber'!AO52)</f>
        <v>0</v>
      </c>
      <c r="P52" s="617">
        <f>-('5C1M_GEO Mid'!AL52+'5C1M_GEO Mid'!AO52)</f>
        <v>0</v>
      </c>
      <c r="Q52" s="617">
        <f>-('5C1N_Delta'!AL52+'5C1N_Delta'!AO52)</f>
        <v>0</v>
      </c>
      <c r="R52" s="617">
        <f>-('5C1O_Impact'!AL52+'5C1O_Impact'!AO52)</f>
        <v>0</v>
      </c>
      <c r="S52" s="617">
        <f>-('5C1P_Vision'!AL52+'5C1P_Vision'!AO52)</f>
        <v>0</v>
      </c>
      <c r="T52" s="617">
        <f>-('5C1Q_Advantage'!AL52+'5C1Q_Advantage'!AO52)</f>
        <v>0</v>
      </c>
      <c r="U52" s="617">
        <f>-('5C1R_Iberville'!AL52+'5C1R_Iberville'!AO52)</f>
        <v>0</v>
      </c>
      <c r="V52" s="617">
        <f>-('5C1S_LC Col Prep'!AL52+'5C1S_LC Col Prep'!AO52)</f>
        <v>0</v>
      </c>
      <c r="W52" s="617">
        <f>-('5C1T_Northeast'!AL52+'5C1T_Northeast'!AO52)</f>
        <v>0</v>
      </c>
      <c r="X52" s="617">
        <f>-('5C1U_Acadiana Ren'!AL52+'5C1U_Acadiana Ren'!AO52)</f>
        <v>0</v>
      </c>
      <c r="Y52" s="617">
        <f>-('5C1V_Laf Ren'!AL52+'5C1V_Laf Ren'!AO52)</f>
        <v>0</v>
      </c>
      <c r="Z52" s="617">
        <f>-('5C1W_Willow'!AL52+'5C1W_Willow'!AO52)</f>
        <v>0</v>
      </c>
      <c r="AA52" s="617">
        <f>-('5C1X_Tangi'!AL52+'5C1X_Tangi'!AO52)</f>
        <v>-16264</v>
      </c>
      <c r="AB52" s="617">
        <f>-('5C1Y_GEO'!AL52+'5C1Y_GEO'!AO52)</f>
        <v>0</v>
      </c>
      <c r="AC52" s="618">
        <f>-('5C1Z_Lincoln Prep'!AL52+'5C1Z_Lincoln Prep'!AO52)</f>
        <v>0</v>
      </c>
      <c r="AD52" s="618">
        <f>-('5C1AA_Laurel'!$AL52+'5C1AA_Laurel'!$AO52)</f>
        <v>0</v>
      </c>
      <c r="AE52" s="618">
        <f>-('5C1AB_Apex'!$AL52+'5C1AB_Apex'!$AO52)</f>
        <v>0</v>
      </c>
      <c r="AF52" s="618">
        <f>-('5C1AC_Smothers'!$AL52+'5C1AC_Smothers'!$AO52)</f>
        <v>0</v>
      </c>
      <c r="AG52" s="618">
        <f>-('5C1AD_Greater'!$AL52+'5C1AD_Greater'!$AO52)</f>
        <v>0</v>
      </c>
      <c r="AH52" s="618">
        <f>-('5C1AE_Noble Minds'!$AL52+'5C1AE_Noble Minds'!$AO52)</f>
        <v>0</v>
      </c>
      <c r="AI52" s="618">
        <f>-('5C1AF_JCFA-Laf'!$AL52+'5C1AF_JCFA-Laf'!$AO52)</f>
        <v>0</v>
      </c>
      <c r="AJ52" s="618">
        <f>-('5C1AG_Collegiate'!$AL52+'5C1AG_Collegiate'!$AO52)</f>
        <v>0</v>
      </c>
      <c r="AK52" s="618">
        <f>-('5C1AH_BRUP'!$AL52+'5C1AH_BRUP'!$AO52)</f>
        <v>0</v>
      </c>
      <c r="AL52" s="1067">
        <f>-('5C1AI_Harmony'!$AL52+'5C1AI_Harmony'!$AO52)</f>
        <v>0</v>
      </c>
      <c r="AM52" s="1067">
        <f>-('5C1AJ_Athlos'!$AL52+'5C1AJ_Athlos'!$AO52)</f>
        <v>0</v>
      </c>
      <c r="AN52" s="617">
        <f>-('5C2_LAVCA'!AM52+'5C2_LAVCA'!AP52)</f>
        <v>-33266</v>
      </c>
      <c r="AO52" s="617">
        <f>-('5C3_UnvView'!AM52+'5C3_UnvView'!AP52)</f>
        <v>-57218</v>
      </c>
      <c r="AP52" s="619">
        <f t="shared" si="3"/>
        <v>-106748</v>
      </c>
      <c r="AQ52" s="620">
        <f t="shared" si="4"/>
        <v>8704390</v>
      </c>
    </row>
    <row r="53" spans="1:43" ht="15.6" customHeight="1" x14ac:dyDescent="0.2">
      <c r="A53" s="621">
        <v>47</v>
      </c>
      <c r="B53" s="622" t="s">
        <v>53</v>
      </c>
      <c r="C53" s="623">
        <f>'2_State Distrib and Adjs'!BG53</f>
        <v>12988373</v>
      </c>
      <c r="D53" s="623">
        <f>-'5A3_OJJ'!P53</f>
        <v>0</v>
      </c>
      <c r="E53" s="623"/>
      <c r="F53" s="623">
        <f>-('5C1A_Madison'!AL53+'5C1A_Madison'!AO53)</f>
        <v>0</v>
      </c>
      <c r="G53" s="623">
        <f>-('5C1B_DArbonne'!AL53+'5C1B_DArbonne'!AO53)</f>
        <v>0</v>
      </c>
      <c r="H53" s="623">
        <f>-('5C1C_Intl High'!AL53+'5C1C_Intl High'!AO53)</f>
        <v>0</v>
      </c>
      <c r="I53" s="623">
        <f>-('5C1D_NOMMA'!AL53+'5C1D_NOMMA'!AO53)</f>
        <v>0</v>
      </c>
      <c r="J53" s="623">
        <f>-('5C1E_LFNO'!AL53+'5C1E_LFNO'!AO53)</f>
        <v>0</v>
      </c>
      <c r="K53" s="623">
        <f>-('5C1F_L.C. Charter'!AL53+'5C1F_L.C. Charter'!AO53)</f>
        <v>0</v>
      </c>
      <c r="L53" s="623">
        <f>-('5C1G_JS Clark'!AL53+'5C1G_JS Clark'!AO53)</f>
        <v>0</v>
      </c>
      <c r="M53" s="623">
        <f>-('5C1H_Southwest'!AL53+'5C1H_Southwest'!AO53)</f>
        <v>0</v>
      </c>
      <c r="N53" s="623">
        <f>-('5C1I_LA Key'!AL53+'5C1I_LA Key'!AO53)</f>
        <v>0</v>
      </c>
      <c r="O53" s="623">
        <f>-('5C1J_Jeff Chamber'!AL53+'5C1J_Jeff Chamber'!AO53)</f>
        <v>0</v>
      </c>
      <c r="P53" s="623">
        <f>-('5C1M_GEO Mid'!AL53+'5C1M_GEO Mid'!AO53)</f>
        <v>0</v>
      </c>
      <c r="Q53" s="623">
        <f>-('5C1N_Delta'!AL53+'5C1N_Delta'!AO53)</f>
        <v>0</v>
      </c>
      <c r="R53" s="623">
        <f>-('5C1O_Impact'!AL53+'5C1O_Impact'!AO53)</f>
        <v>0</v>
      </c>
      <c r="S53" s="623">
        <f>-('5C1P_Vision'!AL53+'5C1P_Vision'!AO53)</f>
        <v>0</v>
      </c>
      <c r="T53" s="623">
        <f>-('5C1Q_Advantage'!AL53+'5C1Q_Advantage'!AO53)</f>
        <v>0</v>
      </c>
      <c r="U53" s="623">
        <f>-('5C1R_Iberville'!AL53+'5C1R_Iberville'!AO53)</f>
        <v>0</v>
      </c>
      <c r="V53" s="623">
        <f>-('5C1S_LC Col Prep'!AL53+'5C1S_LC Col Prep'!AO53)</f>
        <v>0</v>
      </c>
      <c r="W53" s="623">
        <f>-('5C1T_Northeast'!AL53+'5C1T_Northeast'!AO53)</f>
        <v>0</v>
      </c>
      <c r="X53" s="623">
        <f>-('5C1U_Acadiana Ren'!AL53+'5C1U_Acadiana Ren'!AO53)</f>
        <v>0</v>
      </c>
      <c r="Y53" s="623">
        <f>-('5C1V_Laf Ren'!AL53+'5C1V_Laf Ren'!AO53)</f>
        <v>0</v>
      </c>
      <c r="Z53" s="623">
        <f>-('5C1W_Willow'!AL53+'5C1W_Willow'!AO53)</f>
        <v>0</v>
      </c>
      <c r="AA53" s="623">
        <f>-('5C1X_Tangi'!AL53+'5C1X_Tangi'!AO53)</f>
        <v>0</v>
      </c>
      <c r="AB53" s="623">
        <f>-('5C1Y_GEO'!AL53+'5C1Y_GEO'!AO53)</f>
        <v>0</v>
      </c>
      <c r="AC53" s="623">
        <f>-('5C1Z_Lincoln Prep'!AL53+'5C1Z_Lincoln Prep'!AO53)</f>
        <v>0</v>
      </c>
      <c r="AD53" s="623">
        <f>-('5C1AA_Laurel'!$AL53+'5C1AA_Laurel'!$AO53)</f>
        <v>0</v>
      </c>
      <c r="AE53" s="623">
        <f>-('5C1AB_Apex'!$AL53+'5C1AB_Apex'!$AO53)</f>
        <v>0</v>
      </c>
      <c r="AF53" s="623">
        <f>-('5C1AC_Smothers'!$AL53+'5C1AC_Smothers'!$AO53)</f>
        <v>0</v>
      </c>
      <c r="AG53" s="623">
        <f>-('5C1AD_Greater'!$AL53+'5C1AD_Greater'!$AO53)</f>
        <v>-749005</v>
      </c>
      <c r="AH53" s="623">
        <f>-('5C1AE_Noble Minds'!$AL53+'5C1AE_Noble Minds'!$AO53)</f>
        <v>0</v>
      </c>
      <c r="AI53" s="623">
        <f>-('5C1AF_JCFA-Laf'!$AL53+'5C1AF_JCFA-Laf'!$AO53)</f>
        <v>0</v>
      </c>
      <c r="AJ53" s="623">
        <f>-('5C1AG_Collegiate'!$AL53+'5C1AG_Collegiate'!$AO53)</f>
        <v>0</v>
      </c>
      <c r="AK53" s="623">
        <f>-('5C1AH_BRUP'!$AL53+'5C1AH_BRUP'!$AO53)</f>
        <v>0</v>
      </c>
      <c r="AL53" s="623">
        <f>-('5C1AI_Harmony'!$AL53+'5C1AI_Harmony'!$AO53)</f>
        <v>0</v>
      </c>
      <c r="AM53" s="623">
        <f>-('5C1AJ_Athlos'!$AL53+'5C1AJ_Athlos'!$AO53)</f>
        <v>0</v>
      </c>
      <c r="AN53" s="623">
        <f>-('5C2_LAVCA'!AM53+'5C2_LAVCA'!AP53)</f>
        <v>-17138</v>
      </c>
      <c r="AO53" s="623">
        <f>-('5C3_UnvView'!AM53+'5C3_UnvView'!AP53)</f>
        <v>-74879</v>
      </c>
      <c r="AP53" s="624">
        <f t="shared" si="3"/>
        <v>-841022</v>
      </c>
      <c r="AQ53" s="625">
        <f t="shared" si="4"/>
        <v>12147351</v>
      </c>
    </row>
    <row r="54" spans="1:43" ht="15.6" customHeight="1" x14ac:dyDescent="0.2">
      <c r="A54" s="621">
        <v>48</v>
      </c>
      <c r="B54" s="622" t="s">
        <v>91</v>
      </c>
      <c r="C54" s="623">
        <f>'2_State Distrib and Adjs'!BG54</f>
        <v>30058063</v>
      </c>
      <c r="D54" s="623">
        <f>-'5A3_OJJ'!P54</f>
        <v>0</v>
      </c>
      <c r="E54" s="623"/>
      <c r="F54" s="623">
        <f>-('5C1A_Madison'!AL54+'5C1A_Madison'!AO54)</f>
        <v>-3445</v>
      </c>
      <c r="G54" s="623">
        <f>-('5C1B_DArbonne'!AL54+'5C1B_DArbonne'!AO54)</f>
        <v>0</v>
      </c>
      <c r="H54" s="623">
        <f>-('5C1C_Intl High'!AL54+'5C1C_Intl High'!AO54)</f>
        <v>0</v>
      </c>
      <c r="I54" s="623">
        <f>-('5C1D_NOMMA'!AL54+'5C1D_NOMMA'!AO54)</f>
        <v>0</v>
      </c>
      <c r="J54" s="623">
        <f>-('5C1E_LFNO'!AL54+'5C1E_LFNO'!AO54)</f>
        <v>-13782</v>
      </c>
      <c r="K54" s="623">
        <f>-('5C1F_L.C. Charter'!AL54+'5C1F_L.C. Charter'!AO54)</f>
        <v>0</v>
      </c>
      <c r="L54" s="623">
        <f>-('5C1G_JS Clark'!AL54+'5C1G_JS Clark'!AO54)</f>
        <v>0</v>
      </c>
      <c r="M54" s="623">
        <f>-('5C1H_Southwest'!AL54+'5C1H_Southwest'!AO54)</f>
        <v>0</v>
      </c>
      <c r="N54" s="623">
        <f>-('5C1I_LA Key'!AL54+'5C1I_LA Key'!AO54)</f>
        <v>0</v>
      </c>
      <c r="O54" s="623">
        <f>-('5C1J_Jeff Chamber'!AL54+'5C1J_Jeff Chamber'!AO54)</f>
        <v>-17227</v>
      </c>
      <c r="P54" s="623">
        <f>-('5C1M_GEO Mid'!AL54+'5C1M_GEO Mid'!AO54)</f>
        <v>0</v>
      </c>
      <c r="Q54" s="623">
        <f>-('5C1N_Delta'!AL54+'5C1N_Delta'!AO54)</f>
        <v>0</v>
      </c>
      <c r="R54" s="623">
        <f>-('5C1O_Impact'!AL54+'5C1O_Impact'!AO54)</f>
        <v>0</v>
      </c>
      <c r="S54" s="623">
        <f>-('5C1P_Vision'!AL54+'5C1P_Vision'!AO54)</f>
        <v>0</v>
      </c>
      <c r="T54" s="623">
        <f>-('5C1Q_Advantage'!AL54+'5C1Q_Advantage'!AO54)</f>
        <v>-41346</v>
      </c>
      <c r="U54" s="623">
        <f>-('5C1R_Iberville'!AL54+'5C1R_Iberville'!AO54)</f>
        <v>0</v>
      </c>
      <c r="V54" s="623">
        <f>-('5C1S_LC Col Prep'!AL54+'5C1S_LC Col Prep'!AO54)</f>
        <v>0</v>
      </c>
      <c r="W54" s="623">
        <f>-('5C1T_Northeast'!AL54+'5C1T_Northeast'!AO54)</f>
        <v>0</v>
      </c>
      <c r="X54" s="623">
        <f>-('5C1U_Acadiana Ren'!AL54+'5C1U_Acadiana Ren'!AO54)</f>
        <v>0</v>
      </c>
      <c r="Y54" s="623">
        <f>-('5C1V_Laf Ren'!AL54+'5C1V_Laf Ren'!AO54)</f>
        <v>0</v>
      </c>
      <c r="Z54" s="623">
        <f>-('5C1W_Willow'!AL54+'5C1W_Willow'!AO54)</f>
        <v>0</v>
      </c>
      <c r="AA54" s="623">
        <f>-('5C1X_Tangi'!AL54+'5C1X_Tangi'!AO54)</f>
        <v>0</v>
      </c>
      <c r="AB54" s="623">
        <f>-('5C1Y_GEO'!AL54+'5C1Y_GEO'!AO54)</f>
        <v>0</v>
      </c>
      <c r="AC54" s="623">
        <f>-('5C1Z_Lincoln Prep'!AL54+'5C1Z_Lincoln Prep'!AO54)</f>
        <v>0</v>
      </c>
      <c r="AD54" s="623">
        <f>-('5C1AA_Laurel'!$AL54+'5C1AA_Laurel'!$AO54)</f>
        <v>0</v>
      </c>
      <c r="AE54" s="623">
        <f>-('5C1AB_Apex'!$AL54+'5C1AB_Apex'!$AO54)</f>
        <v>0</v>
      </c>
      <c r="AF54" s="623">
        <f>-('5C1AC_Smothers'!$AL54+'5C1AC_Smothers'!$AO54)</f>
        <v>-34455</v>
      </c>
      <c r="AG54" s="623">
        <f>-('5C1AD_Greater'!$AL54+'5C1AD_Greater'!$AO54)</f>
        <v>-75801</v>
      </c>
      <c r="AH54" s="623">
        <f>-('5C1AE_Noble Minds'!$AL54+'5C1AE_Noble Minds'!$AO54)</f>
        <v>0</v>
      </c>
      <c r="AI54" s="623">
        <f>-('5C1AF_JCFA-Laf'!$AL54+'5C1AF_JCFA-Laf'!$AO54)</f>
        <v>0</v>
      </c>
      <c r="AJ54" s="623">
        <f>-('5C1AG_Collegiate'!$AL54+'5C1AG_Collegiate'!$AO54)</f>
        <v>0</v>
      </c>
      <c r="AK54" s="623">
        <f>-('5C1AH_BRUP'!$AL54+'5C1AH_BRUP'!$AO54)</f>
        <v>0</v>
      </c>
      <c r="AL54" s="623">
        <f>-('5C1AI_Harmony'!$AL54+'5C1AI_Harmony'!$AO54)</f>
        <v>0</v>
      </c>
      <c r="AM54" s="623">
        <f>-('5C1AJ_Athlos'!$AL54+'5C1AJ_Athlos'!$AO54)</f>
        <v>0</v>
      </c>
      <c r="AN54" s="623">
        <f>-('5C2_LAVCA'!AM54+'5C2_LAVCA'!AP54)</f>
        <v>-124038</v>
      </c>
      <c r="AO54" s="623">
        <f>-('5C3_UnvView'!AM54+'5C3_UnvView'!AP54)</f>
        <v>-241874</v>
      </c>
      <c r="AP54" s="624">
        <f t="shared" si="3"/>
        <v>-551968</v>
      </c>
      <c r="AQ54" s="625">
        <f t="shared" si="4"/>
        <v>29506095</v>
      </c>
    </row>
    <row r="55" spans="1:43" ht="15.6" customHeight="1" x14ac:dyDescent="0.2">
      <c r="A55" s="621">
        <v>49</v>
      </c>
      <c r="B55" s="622" t="s">
        <v>54</v>
      </c>
      <c r="C55" s="623">
        <f>'2_State Distrib and Adjs'!BG55</f>
        <v>75729846</v>
      </c>
      <c r="D55" s="623">
        <f>-'5A3_OJJ'!P55</f>
        <v>-352</v>
      </c>
      <c r="E55" s="623"/>
      <c r="F55" s="623">
        <f>-('5C1A_Madison'!AL55+'5C1A_Madison'!AO55)</f>
        <v>0</v>
      </c>
      <c r="G55" s="623">
        <f>-('5C1B_DArbonne'!AL55+'5C1B_DArbonne'!AO55)</f>
        <v>0</v>
      </c>
      <c r="H55" s="623">
        <f>-('5C1C_Intl High'!AL55+'5C1C_Intl High'!AO55)</f>
        <v>0</v>
      </c>
      <c r="I55" s="623">
        <f>-('5C1D_NOMMA'!AL55+'5C1D_NOMMA'!AO55)</f>
        <v>0</v>
      </c>
      <c r="J55" s="623">
        <f>-('5C1E_LFNO'!AL55+'5C1E_LFNO'!AO55)</f>
        <v>0</v>
      </c>
      <c r="K55" s="623">
        <f>-('5C1F_L.C. Charter'!AL55+'5C1F_L.C. Charter'!AO55)</f>
        <v>0</v>
      </c>
      <c r="L55" s="623">
        <f>-('5C1G_JS Clark'!AL55+'5C1G_JS Clark'!AO55)</f>
        <v>-623419</v>
      </c>
      <c r="M55" s="623">
        <f>-('5C1H_Southwest'!AL55+'5C1H_Southwest'!AO55)</f>
        <v>0</v>
      </c>
      <c r="N55" s="623">
        <f>-('5C1I_LA Key'!AL55+'5C1I_LA Key'!AO55)</f>
        <v>-2716</v>
      </c>
      <c r="O55" s="623">
        <f>-('5C1J_Jeff Chamber'!AL55+'5C1J_Jeff Chamber'!AO55)</f>
        <v>0</v>
      </c>
      <c r="P55" s="623">
        <f>-('5C1M_GEO Mid'!AL55+'5C1M_GEO Mid'!AO55)</f>
        <v>0</v>
      </c>
      <c r="Q55" s="623">
        <f>-('5C1N_Delta'!AL55+'5C1N_Delta'!AO55)</f>
        <v>0</v>
      </c>
      <c r="R55" s="623">
        <f>-('5C1O_Impact'!AL55+'5C1O_Impact'!AO55)</f>
        <v>0</v>
      </c>
      <c r="S55" s="623">
        <f>-('5C1P_Vision'!AL55+'5C1P_Vision'!AO55)</f>
        <v>0</v>
      </c>
      <c r="T55" s="623">
        <f>-('5C1Q_Advantage'!AL55+'5C1Q_Advantage'!AO55)</f>
        <v>0</v>
      </c>
      <c r="U55" s="623">
        <f>-('5C1R_Iberville'!AL55+'5C1R_Iberville'!AO55)</f>
        <v>0</v>
      </c>
      <c r="V55" s="623">
        <f>-('5C1S_LC Col Prep'!AL55+'5C1S_LC Col Prep'!AO55)</f>
        <v>0</v>
      </c>
      <c r="W55" s="623">
        <f>-('5C1T_Northeast'!AL55+'5C1T_Northeast'!AO55)</f>
        <v>0</v>
      </c>
      <c r="X55" s="623">
        <f>-('5C1U_Acadiana Ren'!AL55+'5C1U_Acadiana Ren'!AO55)</f>
        <v>-2716</v>
      </c>
      <c r="Y55" s="623">
        <f>-('5C1V_Laf Ren'!AL55+'5C1V_Laf Ren'!AO55)</f>
        <v>-233502</v>
      </c>
      <c r="Z55" s="623">
        <f>-('5C1W_Willow'!AL55+'5C1W_Willow'!AO55)</f>
        <v>-71974</v>
      </c>
      <c r="AA55" s="623">
        <f>-('5C1X_Tangi'!AL55+'5C1X_Tangi'!AO55)</f>
        <v>0</v>
      </c>
      <c r="AB55" s="623">
        <f>-('5C1Y_GEO'!AL55+'5C1Y_GEO'!AO55)</f>
        <v>0</v>
      </c>
      <c r="AC55" s="623">
        <f>-('5C1Z_Lincoln Prep'!AL55+'5C1Z_Lincoln Prep'!AO55)</f>
        <v>0</v>
      </c>
      <c r="AD55" s="623">
        <f>-('5C1AA_Laurel'!$AL55+'5C1AA_Laurel'!$AO55)</f>
        <v>0</v>
      </c>
      <c r="AE55" s="623">
        <f>-('5C1AB_Apex'!$AL55+'5C1AB_Apex'!$AO55)</f>
        <v>0</v>
      </c>
      <c r="AF55" s="623">
        <f>-('5C1AC_Smothers'!$AL55+'5C1AC_Smothers'!$AO55)</f>
        <v>0</v>
      </c>
      <c r="AG55" s="623">
        <f>-('5C1AD_Greater'!$AL55+'5C1AD_Greater'!$AO55)</f>
        <v>0</v>
      </c>
      <c r="AH55" s="623">
        <f>-('5C1AE_Noble Minds'!$AL55+'5C1AE_Noble Minds'!$AO55)</f>
        <v>0</v>
      </c>
      <c r="AI55" s="623">
        <f>-('5C1AF_JCFA-Laf'!$AL55+'5C1AF_JCFA-Laf'!$AO55)</f>
        <v>-5432</v>
      </c>
      <c r="AJ55" s="623">
        <f>-('5C1AG_Collegiate'!$AL55+'5C1AG_Collegiate'!$AO55)</f>
        <v>0</v>
      </c>
      <c r="AK55" s="623">
        <f>-('5C1AH_BRUP'!$AL55+'5C1AH_BRUP'!$AO55)</f>
        <v>0</v>
      </c>
      <c r="AL55" s="623">
        <f>-('5C1AI_Harmony'!$AL55+'5C1AI_Harmony'!$AO55)</f>
        <v>0</v>
      </c>
      <c r="AM55" s="623">
        <f>-('5C1AJ_Athlos'!$AL55+'5C1AJ_Athlos'!$AO55)</f>
        <v>0</v>
      </c>
      <c r="AN55" s="623">
        <f>-('5C2_LAVCA'!AM55+'5C2_LAVCA'!AP55)</f>
        <v>-162765</v>
      </c>
      <c r="AO55" s="623">
        <f>-('5C3_UnvView'!AM55+'5C3_UnvView'!AP55)</f>
        <v>-138218</v>
      </c>
      <c r="AP55" s="624">
        <f t="shared" si="3"/>
        <v>-1241094</v>
      </c>
      <c r="AQ55" s="625">
        <f t="shared" si="4"/>
        <v>74488752</v>
      </c>
    </row>
    <row r="56" spans="1:43" ht="15.6" customHeight="1" x14ac:dyDescent="0.2">
      <c r="A56" s="626">
        <v>50</v>
      </c>
      <c r="B56" s="627" t="s">
        <v>55</v>
      </c>
      <c r="C56" s="628">
        <f>'2_State Distrib and Adjs'!BG56</f>
        <v>44623042</v>
      </c>
      <c r="D56" s="628">
        <f>-'5A3_OJJ'!P56</f>
        <v>-1506</v>
      </c>
      <c r="E56" s="628"/>
      <c r="F56" s="628">
        <f>-('5C1A_Madison'!AL56+'5C1A_Madison'!AO56)</f>
        <v>0</v>
      </c>
      <c r="G56" s="628">
        <f>-('5C1B_DArbonne'!AL56+'5C1B_DArbonne'!AO56)</f>
        <v>0</v>
      </c>
      <c r="H56" s="628">
        <f>-('5C1C_Intl High'!AL56+'5C1C_Intl High'!AO56)</f>
        <v>0</v>
      </c>
      <c r="I56" s="628">
        <f>-('5C1D_NOMMA'!AL56+'5C1D_NOMMA'!AO56)</f>
        <v>0</v>
      </c>
      <c r="J56" s="628">
        <f>-('5C1E_LFNO'!AL56+'5C1E_LFNO'!AO56)</f>
        <v>0</v>
      </c>
      <c r="K56" s="628">
        <f>-('5C1F_L.C. Charter'!AL56+'5C1F_L.C. Charter'!AO56)</f>
        <v>0</v>
      </c>
      <c r="L56" s="628">
        <f>-('5C1G_JS Clark'!AL56+'5C1G_JS Clark'!AO56)</f>
        <v>0</v>
      </c>
      <c r="M56" s="628">
        <f>-('5C1H_Southwest'!AL56+'5C1H_Southwest'!AO56)</f>
        <v>0</v>
      </c>
      <c r="N56" s="628">
        <f>-('5C1I_LA Key'!AL56+'5C1I_LA Key'!AO56)</f>
        <v>0</v>
      </c>
      <c r="O56" s="628">
        <f>-('5C1J_Jeff Chamber'!AL56+'5C1J_Jeff Chamber'!AO56)</f>
        <v>0</v>
      </c>
      <c r="P56" s="628">
        <f>-('5C1M_GEO Mid'!AL56+'5C1M_GEO Mid'!AO56)</f>
        <v>0</v>
      </c>
      <c r="Q56" s="628">
        <f>-('5C1N_Delta'!AL56+'5C1N_Delta'!AO56)</f>
        <v>0</v>
      </c>
      <c r="R56" s="628">
        <f>-('5C1O_Impact'!AL56+'5C1O_Impact'!AO56)</f>
        <v>0</v>
      </c>
      <c r="S56" s="628">
        <f>-('5C1P_Vision'!AL56+'5C1P_Vision'!AO56)</f>
        <v>0</v>
      </c>
      <c r="T56" s="628">
        <f>-('5C1Q_Advantage'!AL56+'5C1Q_Advantage'!AO56)</f>
        <v>0</v>
      </c>
      <c r="U56" s="628">
        <f>-('5C1R_Iberville'!AL56+'5C1R_Iberville'!AO56)</f>
        <v>0</v>
      </c>
      <c r="V56" s="628">
        <f>-('5C1S_LC Col Prep'!AL56+'5C1S_LC Col Prep'!AO56)</f>
        <v>0</v>
      </c>
      <c r="W56" s="628">
        <f>-('5C1T_Northeast'!AL56+'5C1T_Northeast'!AO56)</f>
        <v>0</v>
      </c>
      <c r="X56" s="628">
        <f>-('5C1U_Acadiana Ren'!AL56+'5C1U_Acadiana Ren'!AO56)</f>
        <v>-172210</v>
      </c>
      <c r="Y56" s="628">
        <f>-('5C1V_Laf Ren'!AL56+'5C1V_Laf Ren'!AO56)</f>
        <v>-150490</v>
      </c>
      <c r="Z56" s="628">
        <f>-('5C1W_Willow'!AL56+'5C1W_Willow'!AO56)</f>
        <v>-124644</v>
      </c>
      <c r="AA56" s="628">
        <f>-('5C1X_Tangi'!AL56+'5C1X_Tangi'!AO56)</f>
        <v>0</v>
      </c>
      <c r="AB56" s="628">
        <f>-('5C1Y_GEO'!AL56+'5C1Y_GEO'!AO56)</f>
        <v>0</v>
      </c>
      <c r="AC56" s="628">
        <f>-('5C1Z_Lincoln Prep'!AL56+'5C1Z_Lincoln Prep'!AO56)</f>
        <v>0</v>
      </c>
      <c r="AD56" s="628">
        <f>-('5C1AA_Laurel'!$AL56+'5C1AA_Laurel'!$AO56)</f>
        <v>0</v>
      </c>
      <c r="AE56" s="628">
        <f>-('5C1AB_Apex'!$AL56+'5C1AB_Apex'!$AO56)</f>
        <v>0</v>
      </c>
      <c r="AF56" s="628">
        <f>-('5C1AC_Smothers'!$AL56+'5C1AC_Smothers'!$AO56)</f>
        <v>0</v>
      </c>
      <c r="AG56" s="628">
        <f>-('5C1AD_Greater'!$AL56+'5C1AD_Greater'!$AO56)</f>
        <v>0</v>
      </c>
      <c r="AH56" s="628">
        <f>-('5C1AE_Noble Minds'!$AL56+'5C1AE_Noble Minds'!$AO56)</f>
        <v>0</v>
      </c>
      <c r="AI56" s="628">
        <f>-('5C1AF_JCFA-Laf'!$AL56+'5C1AF_JCFA-Laf'!$AO56)</f>
        <v>-1833</v>
      </c>
      <c r="AJ56" s="628">
        <f>-('5C1AG_Collegiate'!$AL56+'5C1AG_Collegiate'!$AO56)</f>
        <v>0</v>
      </c>
      <c r="AK56" s="628">
        <f>-('5C1AH_BRUP'!$AL56+'5C1AH_BRUP'!$AO56)</f>
        <v>0</v>
      </c>
      <c r="AL56" s="1068">
        <f>-('5C1AI_Harmony'!$AL56+'5C1AI_Harmony'!$AO56)</f>
        <v>0</v>
      </c>
      <c r="AM56" s="1068">
        <f>-('5C1AJ_Athlos'!$AL56+'5C1AJ_Athlos'!$AO56)</f>
        <v>0</v>
      </c>
      <c r="AN56" s="628">
        <f>-('5C2_LAVCA'!AM56+'5C2_LAVCA'!AP56)</f>
        <v>-102281</v>
      </c>
      <c r="AO56" s="628">
        <f>-('5C3_UnvView'!AM56+'5C3_UnvView'!AP56)</f>
        <v>-57740</v>
      </c>
      <c r="AP56" s="629">
        <f t="shared" si="3"/>
        <v>-610704</v>
      </c>
      <c r="AQ56" s="630">
        <f t="shared" si="4"/>
        <v>44012338</v>
      </c>
    </row>
    <row r="57" spans="1:43" ht="15.6" customHeight="1" x14ac:dyDescent="0.2">
      <c r="A57" s="615">
        <v>51</v>
      </c>
      <c r="B57" s="616" t="s">
        <v>56</v>
      </c>
      <c r="C57" s="617">
        <f>'2_State Distrib and Adjs'!BG57</f>
        <v>46013014</v>
      </c>
      <c r="D57" s="617">
        <f>-'5A3_OJJ'!P57</f>
        <v>-3452</v>
      </c>
      <c r="E57" s="617"/>
      <c r="F57" s="617">
        <f>-('5C1A_Madison'!AL57+'5C1A_Madison'!AO57)</f>
        <v>0</v>
      </c>
      <c r="G57" s="617">
        <f>-('5C1B_DArbonne'!AL57+'5C1B_DArbonne'!AO57)</f>
        <v>0</v>
      </c>
      <c r="H57" s="617">
        <f>-('5C1C_Intl High'!AL57+'5C1C_Intl High'!AO57)</f>
        <v>0</v>
      </c>
      <c r="I57" s="617">
        <f>-('5C1D_NOMMA'!AL57+'5C1D_NOMMA'!AO57)</f>
        <v>0</v>
      </c>
      <c r="J57" s="617">
        <f>-('5C1E_LFNO'!AL57+'5C1E_LFNO'!AO57)</f>
        <v>0</v>
      </c>
      <c r="K57" s="617">
        <f>-('5C1F_L.C. Charter'!AL57+'5C1F_L.C. Charter'!AO57)</f>
        <v>0</v>
      </c>
      <c r="L57" s="617">
        <f>-('5C1G_JS Clark'!AL57+'5C1G_JS Clark'!AO57)</f>
        <v>0</v>
      </c>
      <c r="M57" s="617">
        <f>-('5C1H_Southwest'!AL57+'5C1H_Southwest'!AO57)</f>
        <v>0</v>
      </c>
      <c r="N57" s="617">
        <f>-('5C1I_LA Key'!AL57+'5C1I_LA Key'!AO57)</f>
        <v>0</v>
      </c>
      <c r="O57" s="617">
        <f>-('5C1J_Jeff Chamber'!AL57+'5C1J_Jeff Chamber'!AO57)</f>
        <v>0</v>
      </c>
      <c r="P57" s="617">
        <f>-('5C1M_GEO Mid'!AL57+'5C1M_GEO Mid'!AO57)</f>
        <v>0</v>
      </c>
      <c r="Q57" s="617">
        <f>-('5C1N_Delta'!AL57+'5C1N_Delta'!AO57)</f>
        <v>0</v>
      </c>
      <c r="R57" s="617">
        <f>-('5C1O_Impact'!AL57+'5C1O_Impact'!AO57)</f>
        <v>0</v>
      </c>
      <c r="S57" s="617">
        <f>-('5C1P_Vision'!AL57+'5C1P_Vision'!AO57)</f>
        <v>0</v>
      </c>
      <c r="T57" s="617">
        <f>-('5C1Q_Advantage'!AL57+'5C1Q_Advantage'!AO57)</f>
        <v>0</v>
      </c>
      <c r="U57" s="617">
        <f>-('5C1R_Iberville'!AL57+'5C1R_Iberville'!AO57)</f>
        <v>0</v>
      </c>
      <c r="V57" s="617">
        <f>-('5C1S_LC Col Prep'!AL57+'5C1S_LC Col Prep'!AO57)</f>
        <v>0</v>
      </c>
      <c r="W57" s="617">
        <f>-('5C1T_Northeast'!AL57+'5C1T_Northeast'!AO57)</f>
        <v>0</v>
      </c>
      <c r="X57" s="617">
        <f>-('5C1U_Acadiana Ren'!AL57+'5C1U_Acadiana Ren'!AO57)</f>
        <v>-2117</v>
      </c>
      <c r="Y57" s="617">
        <f>-('5C1V_Laf Ren'!AL57+'5C1V_Laf Ren'!AO57)</f>
        <v>-9022</v>
      </c>
      <c r="Z57" s="617">
        <f>-('5C1W_Willow'!AL57+'5C1W_Willow'!AO57)</f>
        <v>0</v>
      </c>
      <c r="AA57" s="617">
        <f>-('5C1X_Tangi'!AL57+'5C1X_Tangi'!AO57)</f>
        <v>0</v>
      </c>
      <c r="AB57" s="617">
        <f>-('5C1Y_GEO'!AL57+'5C1Y_GEO'!AO57)</f>
        <v>0</v>
      </c>
      <c r="AC57" s="618">
        <f>-('5C1Z_Lincoln Prep'!AL57+'5C1Z_Lincoln Prep'!AO57)</f>
        <v>0</v>
      </c>
      <c r="AD57" s="618">
        <f>-('5C1AA_Laurel'!$AL57+'5C1AA_Laurel'!$AO57)</f>
        <v>0</v>
      </c>
      <c r="AE57" s="618">
        <f>-('5C1AB_Apex'!$AL57+'5C1AB_Apex'!$AO57)</f>
        <v>0</v>
      </c>
      <c r="AF57" s="618">
        <f>-('5C1AC_Smothers'!$AL57+'5C1AC_Smothers'!$AO57)</f>
        <v>0</v>
      </c>
      <c r="AG57" s="618">
        <f>-('5C1AD_Greater'!$AL57+'5C1AD_Greater'!$AO57)</f>
        <v>0</v>
      </c>
      <c r="AH57" s="618">
        <f>-('5C1AE_Noble Minds'!$AL57+'5C1AE_Noble Minds'!$AO57)</f>
        <v>0</v>
      </c>
      <c r="AI57" s="618">
        <f>-('5C1AF_JCFA-Laf'!$AL57+'5C1AF_JCFA-Laf'!$AO57)</f>
        <v>-2118</v>
      </c>
      <c r="AJ57" s="618">
        <f>-('5C1AG_Collegiate'!$AL57+'5C1AG_Collegiate'!$AO57)</f>
        <v>0</v>
      </c>
      <c r="AK57" s="618">
        <f>-('5C1AH_BRUP'!$AL57+'5C1AH_BRUP'!$AO57)</f>
        <v>0</v>
      </c>
      <c r="AL57" s="1067">
        <f>-('5C1AI_Harmony'!$AL57+'5C1AI_Harmony'!$AO57)</f>
        <v>0</v>
      </c>
      <c r="AM57" s="1067">
        <f>-('5C1AJ_Athlos'!$AL57+'5C1AJ_Athlos'!$AO57)</f>
        <v>0</v>
      </c>
      <c r="AN57" s="617">
        <f>-('5C2_LAVCA'!AM57+'5C2_LAVCA'!AP57)</f>
        <v>-55267</v>
      </c>
      <c r="AO57" s="617">
        <f>-('5C3_UnvView'!AM57+'5C3_UnvView'!AP57)</f>
        <v>-69183</v>
      </c>
      <c r="AP57" s="619">
        <f t="shared" si="3"/>
        <v>-141159</v>
      </c>
      <c r="AQ57" s="620">
        <f t="shared" si="4"/>
        <v>45871855</v>
      </c>
    </row>
    <row r="58" spans="1:43" ht="15.6" customHeight="1" x14ac:dyDescent="0.2">
      <c r="A58" s="621">
        <v>52</v>
      </c>
      <c r="B58" s="622" t="s">
        <v>57</v>
      </c>
      <c r="C58" s="623">
        <f>'2_State Distrib and Adjs'!BG58</f>
        <v>217757818</v>
      </c>
      <c r="D58" s="623">
        <f>-'5A3_OJJ'!P58</f>
        <v>-13656</v>
      </c>
      <c r="E58" s="623"/>
      <c r="F58" s="623">
        <f>-('5C1A_Madison'!AL58+'5C1A_Madison'!AO58)</f>
        <v>0</v>
      </c>
      <c r="G58" s="623">
        <f>-('5C1B_DArbonne'!AL58+'5C1B_DArbonne'!AO58)</f>
        <v>0</v>
      </c>
      <c r="H58" s="623">
        <f>-('5C1C_Intl High'!AL58+'5C1C_Intl High'!AO58)</f>
        <v>-20870</v>
      </c>
      <c r="I58" s="623">
        <f>-('5C1D_NOMMA'!AL58+'5C1D_NOMMA'!AO58)</f>
        <v>-14907</v>
      </c>
      <c r="J58" s="623">
        <f>-('5C1E_LFNO'!AL58+'5C1E_LFNO'!AO58)</f>
        <v>-41741</v>
      </c>
      <c r="K58" s="623">
        <f>-('5C1F_L.C. Charter'!AL58+'5C1F_L.C. Charter'!AO58)</f>
        <v>0</v>
      </c>
      <c r="L58" s="623">
        <f>-('5C1G_JS Clark'!AL58+'5C1G_JS Clark'!AO58)</f>
        <v>0</v>
      </c>
      <c r="M58" s="623">
        <f>-('5C1H_Southwest'!AL58+'5C1H_Southwest'!AO58)</f>
        <v>0</v>
      </c>
      <c r="N58" s="623">
        <f>-('5C1I_LA Key'!AL58+'5C1I_LA Key'!AO58)</f>
        <v>-5963</v>
      </c>
      <c r="O58" s="623">
        <f>-('5C1J_Jeff Chamber'!AL58+'5C1J_Jeff Chamber'!AO58)</f>
        <v>-11926</v>
      </c>
      <c r="P58" s="623">
        <f>-('5C1M_GEO Mid'!AL58+'5C1M_GEO Mid'!AO58)</f>
        <v>0</v>
      </c>
      <c r="Q58" s="623">
        <f>-('5C1N_Delta'!AL58+'5C1N_Delta'!AO58)</f>
        <v>0</v>
      </c>
      <c r="R58" s="623">
        <f>-('5C1O_Impact'!AL58+'5C1O_Impact'!AO58)</f>
        <v>0</v>
      </c>
      <c r="S58" s="623">
        <f>-('5C1P_Vision'!AL58+'5C1P_Vision'!AO58)</f>
        <v>0</v>
      </c>
      <c r="T58" s="623">
        <f>-('5C1Q_Advantage'!AL58+'5C1Q_Advantage'!AO58)</f>
        <v>0</v>
      </c>
      <c r="U58" s="623">
        <f>-('5C1R_Iberville'!AL58+'5C1R_Iberville'!AO58)</f>
        <v>0</v>
      </c>
      <c r="V58" s="623">
        <f>-('5C1S_LC Col Prep'!AL58+'5C1S_LC Col Prep'!AO58)</f>
        <v>0</v>
      </c>
      <c r="W58" s="623">
        <f>-('5C1T_Northeast'!AL58+'5C1T_Northeast'!AO58)</f>
        <v>0</v>
      </c>
      <c r="X58" s="623">
        <f>-('5C1U_Acadiana Ren'!AL58+'5C1U_Acadiana Ren'!AO58)</f>
        <v>0</v>
      </c>
      <c r="Y58" s="623">
        <f>-('5C1V_Laf Ren'!AL58+'5C1V_Laf Ren'!AO58)</f>
        <v>0</v>
      </c>
      <c r="Z58" s="623">
        <f>-('5C1W_Willow'!AL58+'5C1W_Willow'!AO58)</f>
        <v>0</v>
      </c>
      <c r="AA58" s="623">
        <f>-('5C1X_Tangi'!AL58+'5C1X_Tangi'!AO58)</f>
        <v>-8945</v>
      </c>
      <c r="AB58" s="623">
        <f>-('5C1Y_GEO'!AL58+'5C1Y_GEO'!AO58)</f>
        <v>0</v>
      </c>
      <c r="AC58" s="623">
        <f>-('5C1Z_Lincoln Prep'!AL58+'5C1Z_Lincoln Prep'!AO58)</f>
        <v>0</v>
      </c>
      <c r="AD58" s="623">
        <f>-('5C1AA_Laurel'!$AL58+'5C1AA_Laurel'!$AO58)</f>
        <v>0</v>
      </c>
      <c r="AE58" s="623">
        <f>-('5C1AB_Apex'!$AL58+'5C1AB_Apex'!$AO58)</f>
        <v>0</v>
      </c>
      <c r="AF58" s="623">
        <f>-('5C1AC_Smothers'!$AL58+'5C1AC_Smothers'!$AO58)</f>
        <v>-29815</v>
      </c>
      <c r="AG58" s="623">
        <f>-('5C1AD_Greater'!$AL58+'5C1AD_Greater'!$AO58)</f>
        <v>0</v>
      </c>
      <c r="AH58" s="623">
        <f>-('5C1AE_Noble Minds'!$AL58+'5C1AE_Noble Minds'!$AO58)</f>
        <v>0</v>
      </c>
      <c r="AI58" s="623">
        <f>-('5C1AF_JCFA-Laf'!$AL58+'5C1AF_JCFA-Laf'!$AO58)</f>
        <v>0</v>
      </c>
      <c r="AJ58" s="623">
        <f>-('5C1AG_Collegiate'!$AL58+'5C1AG_Collegiate'!$AO58)</f>
        <v>0</v>
      </c>
      <c r="AK58" s="623">
        <f>-('5C1AH_BRUP'!$AL58+'5C1AH_BRUP'!$AO58)</f>
        <v>0</v>
      </c>
      <c r="AL58" s="623">
        <f>-('5C1AI_Harmony'!$AL58+'5C1AI_Harmony'!$AO58)</f>
        <v>0</v>
      </c>
      <c r="AM58" s="623">
        <f>-('5C1AJ_Athlos'!$AL58+'5C1AJ_Athlos'!$AO58)</f>
        <v>0</v>
      </c>
      <c r="AN58" s="623">
        <f>-('5C2_LAVCA'!AM58+'5C2_LAVCA'!AP58)</f>
        <v>-561491</v>
      </c>
      <c r="AO58" s="623">
        <f>-('5C3_UnvView'!AM58+'5C3_UnvView'!AP58)</f>
        <v>-1273953</v>
      </c>
      <c r="AP58" s="624">
        <f t="shared" si="3"/>
        <v>-1983267</v>
      </c>
      <c r="AQ58" s="625">
        <f t="shared" si="4"/>
        <v>215774551</v>
      </c>
    </row>
    <row r="59" spans="1:43" ht="15.6" customHeight="1" x14ac:dyDescent="0.2">
      <c r="A59" s="621">
        <v>53</v>
      </c>
      <c r="B59" s="622" t="s">
        <v>58</v>
      </c>
      <c r="C59" s="623">
        <f>'2_State Distrib and Adjs'!BG59</f>
        <v>111345137</v>
      </c>
      <c r="D59" s="623">
        <f>-'5A3_OJJ'!P59</f>
        <v>-5713</v>
      </c>
      <c r="E59" s="623"/>
      <c r="F59" s="623">
        <f>-('5C1A_Madison'!AL59+'5C1A_Madison'!AO59)</f>
        <v>-2690</v>
      </c>
      <c r="G59" s="623">
        <f>-('5C1B_DArbonne'!AL59+'5C1B_DArbonne'!AO59)</f>
        <v>0</v>
      </c>
      <c r="H59" s="623">
        <f>-('5C1C_Intl High'!AL59+'5C1C_Intl High'!AO59)</f>
        <v>0</v>
      </c>
      <c r="I59" s="623">
        <f>-('5C1D_NOMMA'!AL59+'5C1D_NOMMA'!AO59)</f>
        <v>0</v>
      </c>
      <c r="J59" s="623">
        <f>-('5C1E_LFNO'!AL59+'5C1E_LFNO'!AO59)</f>
        <v>0</v>
      </c>
      <c r="K59" s="623">
        <f>-('5C1F_L.C. Charter'!AL59+'5C1F_L.C. Charter'!AO59)</f>
        <v>0</v>
      </c>
      <c r="L59" s="623">
        <f>-('5C1G_JS Clark'!AL59+'5C1G_JS Clark'!AO59)</f>
        <v>0</v>
      </c>
      <c r="M59" s="623">
        <f>-('5C1H_Southwest'!AL59+'5C1H_Southwest'!AO59)</f>
        <v>0</v>
      </c>
      <c r="N59" s="623">
        <f>-('5C1I_LA Key'!AL59+'5C1I_LA Key'!AO59)</f>
        <v>-2690</v>
      </c>
      <c r="O59" s="623">
        <f>-('5C1J_Jeff Chamber'!AL59+'5C1J_Jeff Chamber'!AO59)</f>
        <v>0</v>
      </c>
      <c r="P59" s="623">
        <f>-('5C1M_GEO Mid'!AL59+'5C1M_GEO Mid'!AO59)</f>
        <v>0</v>
      </c>
      <c r="Q59" s="623">
        <f>-('5C1N_Delta'!AL59+'5C1N_Delta'!AO59)</f>
        <v>0</v>
      </c>
      <c r="R59" s="623">
        <f>-('5C1O_Impact'!AL59+'5C1O_Impact'!AO59)</f>
        <v>0</v>
      </c>
      <c r="S59" s="623">
        <f>-('5C1P_Vision'!AL59+'5C1P_Vision'!AO59)</f>
        <v>0</v>
      </c>
      <c r="T59" s="623">
        <f>-('5C1Q_Advantage'!AL59+'5C1Q_Advantage'!AO59)</f>
        <v>0</v>
      </c>
      <c r="U59" s="623">
        <f>-('5C1R_Iberville'!AL59+'5C1R_Iberville'!AO59)</f>
        <v>0</v>
      </c>
      <c r="V59" s="623">
        <f>-('5C1S_LC Col Prep'!AL59+'5C1S_LC Col Prep'!AO59)</f>
        <v>0</v>
      </c>
      <c r="W59" s="623">
        <f>-('5C1T_Northeast'!AL59+'5C1T_Northeast'!AO59)</f>
        <v>0</v>
      </c>
      <c r="X59" s="623">
        <f>-('5C1U_Acadiana Ren'!AL59+'5C1U_Acadiana Ren'!AO59)</f>
        <v>0</v>
      </c>
      <c r="Y59" s="623">
        <f>-('5C1V_Laf Ren'!AL59+'5C1V_Laf Ren'!AO59)</f>
        <v>0</v>
      </c>
      <c r="Z59" s="623">
        <f>-('5C1W_Willow'!AL59+'5C1W_Willow'!AO59)</f>
        <v>0</v>
      </c>
      <c r="AA59" s="623">
        <f>-('5C1X_Tangi'!AL59+'5C1X_Tangi'!AO59)</f>
        <v>-756878</v>
      </c>
      <c r="AB59" s="623">
        <f>-('5C1Y_GEO'!AL59+'5C1Y_GEO'!AO59)</f>
        <v>0</v>
      </c>
      <c r="AC59" s="623">
        <f>-('5C1Z_Lincoln Prep'!AL59+'5C1Z_Lincoln Prep'!AO59)</f>
        <v>0</v>
      </c>
      <c r="AD59" s="623">
        <f>-('5C1AA_Laurel'!$AL59+'5C1AA_Laurel'!$AO59)</f>
        <v>0</v>
      </c>
      <c r="AE59" s="623">
        <f>-('5C1AB_Apex'!$AL59+'5C1AB_Apex'!$AO59)</f>
        <v>0</v>
      </c>
      <c r="AF59" s="623">
        <f>-('5C1AC_Smothers'!$AL59+'5C1AC_Smothers'!$AO59)</f>
        <v>0</v>
      </c>
      <c r="AG59" s="623">
        <f>-('5C1AD_Greater'!$AL59+'5C1AD_Greater'!$AO59)</f>
        <v>0</v>
      </c>
      <c r="AH59" s="623">
        <f>-('5C1AE_Noble Minds'!$AL59+'5C1AE_Noble Minds'!$AO59)</f>
        <v>0</v>
      </c>
      <c r="AI59" s="623">
        <f>-('5C1AF_JCFA-Laf'!$AL59+'5C1AF_JCFA-Laf'!$AO59)</f>
        <v>0</v>
      </c>
      <c r="AJ59" s="623">
        <f>-('5C1AG_Collegiate'!$AL59+'5C1AG_Collegiate'!$AO59)</f>
        <v>0</v>
      </c>
      <c r="AK59" s="623">
        <f>-('5C1AH_BRUP'!$AL59+'5C1AH_BRUP'!$AO59)</f>
        <v>0</v>
      </c>
      <c r="AL59" s="623">
        <f>-('5C1AI_Harmony'!$AL59+'5C1AI_Harmony'!$AO59)</f>
        <v>0</v>
      </c>
      <c r="AM59" s="623">
        <f>-('5C1AJ_Athlos'!$AL59+'5C1AJ_Athlos'!$AO59)</f>
        <v>0</v>
      </c>
      <c r="AN59" s="623">
        <f>-('5C2_LAVCA'!AM59+'5C2_LAVCA'!AP59)</f>
        <v>-174467</v>
      </c>
      <c r="AO59" s="623">
        <f>-('5C3_UnvView'!AM59+'5C3_UnvView'!AP59)</f>
        <v>-413919</v>
      </c>
      <c r="AP59" s="624">
        <f t="shared" si="3"/>
        <v>-1356357</v>
      </c>
      <c r="AQ59" s="625">
        <f t="shared" si="4"/>
        <v>109988780</v>
      </c>
    </row>
    <row r="60" spans="1:43" ht="15.6" customHeight="1" x14ac:dyDescent="0.2">
      <c r="A60" s="621">
        <v>54</v>
      </c>
      <c r="B60" s="622" t="s">
        <v>59</v>
      </c>
      <c r="C60" s="623">
        <f>'2_State Distrib and Adjs'!BG60</f>
        <v>2973559</v>
      </c>
      <c r="D60" s="623">
        <f>-'5A3_OJJ'!P60</f>
        <v>-1031</v>
      </c>
      <c r="E60" s="623"/>
      <c r="F60" s="623">
        <f>-('5C1A_Madison'!AL60+'5C1A_Madison'!AO60)</f>
        <v>0</v>
      </c>
      <c r="G60" s="623">
        <f>-('5C1B_DArbonne'!AL60+'5C1B_DArbonne'!AO60)</f>
        <v>0</v>
      </c>
      <c r="H60" s="623">
        <f>-('5C1C_Intl High'!AL60+'5C1C_Intl High'!AO60)</f>
        <v>0</v>
      </c>
      <c r="I60" s="623">
        <f>-('5C1D_NOMMA'!AL60+'5C1D_NOMMA'!AO60)</f>
        <v>0</v>
      </c>
      <c r="J60" s="623">
        <f>-('5C1E_LFNO'!AL60+'5C1E_LFNO'!AO60)</f>
        <v>0</v>
      </c>
      <c r="K60" s="623">
        <f>-('5C1F_L.C. Charter'!AL60+'5C1F_L.C. Charter'!AO60)</f>
        <v>0</v>
      </c>
      <c r="L60" s="623">
        <f>-('5C1G_JS Clark'!AL60+'5C1G_JS Clark'!AO60)</f>
        <v>0</v>
      </c>
      <c r="M60" s="623">
        <f>-('5C1H_Southwest'!AL60+'5C1H_Southwest'!AO60)</f>
        <v>0</v>
      </c>
      <c r="N60" s="623">
        <f>-('5C1I_LA Key'!AL60+'5C1I_LA Key'!AO60)</f>
        <v>0</v>
      </c>
      <c r="O60" s="623">
        <f>-('5C1J_Jeff Chamber'!AL60+'5C1J_Jeff Chamber'!AO60)</f>
        <v>0</v>
      </c>
      <c r="P60" s="623">
        <f>-('5C1M_GEO Mid'!AL60+'5C1M_GEO Mid'!AO60)</f>
        <v>0</v>
      </c>
      <c r="Q60" s="623">
        <f>-('5C1N_Delta'!AL60+'5C1N_Delta'!AO60)</f>
        <v>-240002</v>
      </c>
      <c r="R60" s="623">
        <f>-('5C1O_Impact'!AL60+'5C1O_Impact'!AO60)</f>
        <v>0</v>
      </c>
      <c r="S60" s="623">
        <f>-('5C1P_Vision'!AL60+'5C1P_Vision'!AO60)</f>
        <v>0</v>
      </c>
      <c r="T60" s="623">
        <f>-('5C1Q_Advantage'!AL60+'5C1Q_Advantage'!AO60)</f>
        <v>0</v>
      </c>
      <c r="U60" s="623">
        <f>-('5C1R_Iberville'!AL60+'5C1R_Iberville'!AO60)</f>
        <v>0</v>
      </c>
      <c r="V60" s="623">
        <f>-('5C1S_LC Col Prep'!AL60+'5C1S_LC Col Prep'!AO60)</f>
        <v>0</v>
      </c>
      <c r="W60" s="623">
        <f>-('5C1T_Northeast'!AL60+'5C1T_Northeast'!AO60)</f>
        <v>0</v>
      </c>
      <c r="X60" s="623">
        <f>-('5C1U_Acadiana Ren'!AL60+'5C1U_Acadiana Ren'!AO60)</f>
        <v>0</v>
      </c>
      <c r="Y60" s="623">
        <f>-('5C1V_Laf Ren'!AL60+'5C1V_Laf Ren'!AO60)</f>
        <v>0</v>
      </c>
      <c r="Z60" s="623">
        <f>-('5C1W_Willow'!AL60+'5C1W_Willow'!AO60)</f>
        <v>0</v>
      </c>
      <c r="AA60" s="623">
        <f>-('5C1X_Tangi'!AL60+'5C1X_Tangi'!AO60)</f>
        <v>0</v>
      </c>
      <c r="AB60" s="623">
        <f>-('5C1Y_GEO'!AL60+'5C1Y_GEO'!AO60)</f>
        <v>0</v>
      </c>
      <c r="AC60" s="623">
        <f>-('5C1Z_Lincoln Prep'!AL60+'5C1Z_Lincoln Prep'!AO60)</f>
        <v>0</v>
      </c>
      <c r="AD60" s="623">
        <f>-('5C1AA_Laurel'!$AL60+'5C1AA_Laurel'!$AO60)</f>
        <v>0</v>
      </c>
      <c r="AE60" s="623">
        <f>-('5C1AB_Apex'!$AL60+'5C1AB_Apex'!$AO60)</f>
        <v>0</v>
      </c>
      <c r="AF60" s="623">
        <f>-('5C1AC_Smothers'!$AL60+'5C1AC_Smothers'!$AO60)</f>
        <v>0</v>
      </c>
      <c r="AG60" s="623">
        <f>-('5C1AD_Greater'!$AL60+'5C1AD_Greater'!$AO60)</f>
        <v>0</v>
      </c>
      <c r="AH60" s="623">
        <f>-('5C1AE_Noble Minds'!$AL60+'5C1AE_Noble Minds'!$AO60)</f>
        <v>0</v>
      </c>
      <c r="AI60" s="623">
        <f>-('5C1AF_JCFA-Laf'!$AL60+'5C1AF_JCFA-Laf'!$AO60)</f>
        <v>0</v>
      </c>
      <c r="AJ60" s="623">
        <f>-('5C1AG_Collegiate'!$AL60+'5C1AG_Collegiate'!$AO60)</f>
        <v>0</v>
      </c>
      <c r="AK60" s="623">
        <f>-('5C1AH_BRUP'!$AL60+'5C1AH_BRUP'!$AO60)</f>
        <v>0</v>
      </c>
      <c r="AL60" s="623">
        <f>-('5C1AI_Harmony'!$AL60+'5C1AI_Harmony'!$AO60)</f>
        <v>0</v>
      </c>
      <c r="AM60" s="623">
        <f>-('5C1AJ_Athlos'!$AL60+'5C1AJ_Athlos'!$AO60)</f>
        <v>0</v>
      </c>
      <c r="AN60" s="623">
        <f>-('5C2_LAVCA'!AM60+'5C2_LAVCA'!AP60)</f>
        <v>-13055</v>
      </c>
      <c r="AO60" s="623">
        <f>-('5C3_UnvView'!AM60+'5C3_UnvView'!AP60)</f>
        <v>-36552</v>
      </c>
      <c r="AP60" s="624">
        <f t="shared" si="3"/>
        <v>-290640</v>
      </c>
      <c r="AQ60" s="625">
        <f t="shared" si="4"/>
        <v>2682919</v>
      </c>
    </row>
    <row r="61" spans="1:43" ht="15.6" customHeight="1" x14ac:dyDescent="0.2">
      <c r="A61" s="626">
        <v>55</v>
      </c>
      <c r="B61" s="627" t="s">
        <v>60</v>
      </c>
      <c r="C61" s="628">
        <f>'2_State Distrib and Adjs'!BG61</f>
        <v>93157714</v>
      </c>
      <c r="D61" s="628">
        <f>-'5A3_OJJ'!P61</f>
        <v>-28147</v>
      </c>
      <c r="E61" s="628"/>
      <c r="F61" s="628">
        <f>-('5C1A_Madison'!AL61+'5C1A_Madison'!AO61)</f>
        <v>0</v>
      </c>
      <c r="G61" s="628">
        <f>-('5C1B_DArbonne'!AL61+'5C1B_DArbonne'!AO61)</f>
        <v>0</v>
      </c>
      <c r="H61" s="628">
        <f>-('5C1C_Intl High'!AL61+'5C1C_Intl High'!AO61)</f>
        <v>0</v>
      </c>
      <c r="I61" s="628">
        <f>-('5C1D_NOMMA'!AL61+'5C1D_NOMMA'!AO61)</f>
        <v>0</v>
      </c>
      <c r="J61" s="628">
        <f>-('5C1E_LFNO'!AL61+'5C1E_LFNO'!AO61)</f>
        <v>0</v>
      </c>
      <c r="K61" s="628">
        <f>-('5C1F_L.C. Charter'!AL61+'5C1F_L.C. Charter'!AO61)</f>
        <v>0</v>
      </c>
      <c r="L61" s="628">
        <f>-('5C1G_JS Clark'!AL61+'5C1G_JS Clark'!AO61)</f>
        <v>0</v>
      </c>
      <c r="M61" s="628">
        <f>-('5C1H_Southwest'!AL61+'5C1H_Southwest'!AO61)</f>
        <v>0</v>
      </c>
      <c r="N61" s="628">
        <f>-('5C1I_LA Key'!AL61+'5C1I_LA Key'!AO61)</f>
        <v>0</v>
      </c>
      <c r="O61" s="628">
        <f>-('5C1J_Jeff Chamber'!AL61+'5C1J_Jeff Chamber'!AO61)</f>
        <v>0</v>
      </c>
      <c r="P61" s="628">
        <f>-('5C1M_GEO Mid'!AL61+'5C1M_GEO Mid'!AO61)</f>
        <v>0</v>
      </c>
      <c r="Q61" s="628">
        <f>-('5C1N_Delta'!AL61+'5C1N_Delta'!AO61)</f>
        <v>0</v>
      </c>
      <c r="R61" s="628">
        <f>-('5C1O_Impact'!AL61+'5C1O_Impact'!AO61)</f>
        <v>0</v>
      </c>
      <c r="S61" s="628">
        <f>-('5C1P_Vision'!AL61+'5C1P_Vision'!AO61)</f>
        <v>0</v>
      </c>
      <c r="T61" s="628">
        <f>-('5C1Q_Advantage'!AL61+'5C1Q_Advantage'!AO61)</f>
        <v>0</v>
      </c>
      <c r="U61" s="628">
        <f>-('5C1R_Iberville'!AL61+'5C1R_Iberville'!AO61)</f>
        <v>0</v>
      </c>
      <c r="V61" s="628">
        <f>-('5C1S_LC Col Prep'!AL61+'5C1S_LC Col Prep'!AO61)</f>
        <v>0</v>
      </c>
      <c r="W61" s="628">
        <f>-('5C1T_Northeast'!AL61+'5C1T_Northeast'!AO61)</f>
        <v>0</v>
      </c>
      <c r="X61" s="628">
        <f>-('5C1U_Acadiana Ren'!AL61+'5C1U_Acadiana Ren'!AO61)</f>
        <v>0</v>
      </c>
      <c r="Y61" s="628">
        <f>-('5C1V_Laf Ren'!AL61+'5C1V_Laf Ren'!AO61)</f>
        <v>0</v>
      </c>
      <c r="Z61" s="628">
        <f>-('5C1W_Willow'!AL61+'5C1W_Willow'!AO61)</f>
        <v>0</v>
      </c>
      <c r="AA61" s="628">
        <f>-('5C1X_Tangi'!AL61+'5C1X_Tangi'!AO61)</f>
        <v>0</v>
      </c>
      <c r="AB61" s="628">
        <f>-('5C1Y_GEO'!AL61+'5C1Y_GEO'!AO61)</f>
        <v>0</v>
      </c>
      <c r="AC61" s="628">
        <f>-('5C1Z_Lincoln Prep'!AL61+'5C1Z_Lincoln Prep'!AO61)</f>
        <v>0</v>
      </c>
      <c r="AD61" s="628">
        <f>-('5C1AA_Laurel'!$AL61+'5C1AA_Laurel'!$AO61)</f>
        <v>0</v>
      </c>
      <c r="AE61" s="628">
        <f>-('5C1AB_Apex'!$AL61+'5C1AB_Apex'!$AO61)</f>
        <v>0</v>
      </c>
      <c r="AF61" s="628">
        <f>-('5C1AC_Smothers'!$AL61+'5C1AC_Smothers'!$AO61)</f>
        <v>0</v>
      </c>
      <c r="AG61" s="628">
        <f>-('5C1AD_Greater'!$AL61+'5C1AD_Greater'!$AO61)</f>
        <v>0</v>
      </c>
      <c r="AH61" s="628">
        <f>-('5C1AE_Noble Minds'!$AL61+'5C1AE_Noble Minds'!$AO61)</f>
        <v>0</v>
      </c>
      <c r="AI61" s="628">
        <f>-('5C1AF_JCFA-Laf'!$AL61+'5C1AF_JCFA-Laf'!$AO61)</f>
        <v>0</v>
      </c>
      <c r="AJ61" s="628">
        <f>-('5C1AG_Collegiate'!$AL61+'5C1AG_Collegiate'!$AO61)</f>
        <v>0</v>
      </c>
      <c r="AK61" s="628">
        <f>-('5C1AH_BRUP'!$AL61+'5C1AH_BRUP'!$AO61)</f>
        <v>0</v>
      </c>
      <c r="AL61" s="1068">
        <f>-('5C1AI_Harmony'!$AL61+'5C1AI_Harmony'!$AO61)</f>
        <v>0</v>
      </c>
      <c r="AM61" s="1068">
        <f>-('5C1AJ_Athlos'!$AL61+'5C1AJ_Athlos'!$AO61)</f>
        <v>0</v>
      </c>
      <c r="AN61" s="628">
        <f>-('5C2_LAVCA'!AM61+'5C2_LAVCA'!AP61)</f>
        <v>-206489</v>
      </c>
      <c r="AO61" s="628">
        <f>-('5C3_UnvView'!AM61+'5C3_UnvView'!AP61)</f>
        <v>-449416</v>
      </c>
      <c r="AP61" s="629">
        <f t="shared" si="3"/>
        <v>-684052</v>
      </c>
      <c r="AQ61" s="630">
        <f t="shared" si="4"/>
        <v>92473662</v>
      </c>
    </row>
    <row r="62" spans="1:43" ht="15.6" customHeight="1" x14ac:dyDescent="0.2">
      <c r="A62" s="615">
        <v>56</v>
      </c>
      <c r="B62" s="616" t="s">
        <v>61</v>
      </c>
      <c r="C62" s="617">
        <f>'2_State Distrib and Adjs'!BG62</f>
        <v>13275642</v>
      </c>
      <c r="D62" s="617">
        <f>-'5A3_OJJ'!P62</f>
        <v>-226</v>
      </c>
      <c r="E62" s="617"/>
      <c r="F62" s="617">
        <f>-('5C1A_Madison'!AL62+'5C1A_Madison'!AO62)</f>
        <v>0</v>
      </c>
      <c r="G62" s="617">
        <f>-('5C1B_DArbonne'!AL62+'5C1B_DArbonne'!AO62)</f>
        <v>-3153277</v>
      </c>
      <c r="H62" s="617">
        <f>-('5C1C_Intl High'!AL62+'5C1C_Intl High'!AO62)</f>
        <v>0</v>
      </c>
      <c r="I62" s="617">
        <f>-('5C1D_NOMMA'!AL62+'5C1D_NOMMA'!AO62)</f>
        <v>0</v>
      </c>
      <c r="J62" s="617">
        <f>-('5C1E_LFNO'!AL62+'5C1E_LFNO'!AO62)</f>
        <v>0</v>
      </c>
      <c r="K62" s="617">
        <f>-('5C1F_L.C. Charter'!AL62+'5C1F_L.C. Charter'!AO62)</f>
        <v>0</v>
      </c>
      <c r="L62" s="617">
        <f>-('5C1G_JS Clark'!AL62+'5C1G_JS Clark'!AO62)</f>
        <v>0</v>
      </c>
      <c r="M62" s="617">
        <f>-('5C1H_Southwest'!AL62+'5C1H_Southwest'!AO62)</f>
        <v>0</v>
      </c>
      <c r="N62" s="617">
        <f>-('5C1I_LA Key'!AL62+'5C1I_LA Key'!AO62)</f>
        <v>0</v>
      </c>
      <c r="O62" s="617">
        <f>-('5C1J_Jeff Chamber'!AL62+'5C1J_Jeff Chamber'!AO62)</f>
        <v>0</v>
      </c>
      <c r="P62" s="617">
        <f>-('5C1M_GEO Mid'!AL62+'5C1M_GEO Mid'!AO62)</f>
        <v>0</v>
      </c>
      <c r="Q62" s="617">
        <f>-('5C1N_Delta'!AL62+'5C1N_Delta'!AO62)</f>
        <v>0</v>
      </c>
      <c r="R62" s="617">
        <f>-('5C1O_Impact'!AL62+'5C1O_Impact'!AO62)</f>
        <v>0</v>
      </c>
      <c r="S62" s="617">
        <f>-('5C1P_Vision'!AL62+'5C1P_Vision'!AO62)</f>
        <v>0</v>
      </c>
      <c r="T62" s="617">
        <f>-('5C1Q_Advantage'!AL62+'5C1Q_Advantage'!AO62)</f>
        <v>0</v>
      </c>
      <c r="U62" s="617">
        <f>-('5C1R_Iberville'!AL62+'5C1R_Iberville'!AO62)</f>
        <v>0</v>
      </c>
      <c r="V62" s="617">
        <f>-('5C1S_LC Col Prep'!AL62+'5C1S_LC Col Prep'!AO62)</f>
        <v>0</v>
      </c>
      <c r="W62" s="617">
        <f>-('5C1T_Northeast'!AL62+'5C1T_Northeast'!AO62)</f>
        <v>-409257</v>
      </c>
      <c r="X62" s="617">
        <f>-('5C1U_Acadiana Ren'!AL62+'5C1U_Acadiana Ren'!AO62)</f>
        <v>0</v>
      </c>
      <c r="Y62" s="617">
        <f>-('5C1V_Laf Ren'!AL62+'5C1V_Laf Ren'!AO62)</f>
        <v>0</v>
      </c>
      <c r="Z62" s="617">
        <f>-('5C1W_Willow'!AL62+'5C1W_Willow'!AO62)</f>
        <v>0</v>
      </c>
      <c r="AA62" s="617">
        <f>-('5C1X_Tangi'!AL62+'5C1X_Tangi'!AO62)</f>
        <v>0</v>
      </c>
      <c r="AB62" s="617">
        <f>-('5C1Y_GEO'!AL62+'5C1Y_GEO'!AO62)</f>
        <v>0</v>
      </c>
      <c r="AC62" s="618">
        <f>-('5C1Z_Lincoln Prep'!AL62+'5C1Z_Lincoln Prep'!AO62)</f>
        <v>-125848</v>
      </c>
      <c r="AD62" s="618">
        <f>-('5C1AA_Laurel'!$AL62+'5C1AA_Laurel'!$AO62)</f>
        <v>0</v>
      </c>
      <c r="AE62" s="618">
        <f>-('5C1AB_Apex'!$AL62+'5C1AB_Apex'!$AO62)</f>
        <v>0</v>
      </c>
      <c r="AF62" s="618">
        <f>-('5C1AC_Smothers'!$AL62+'5C1AC_Smothers'!$AO62)</f>
        <v>0</v>
      </c>
      <c r="AG62" s="618">
        <f>-('5C1AD_Greater'!$AL62+'5C1AD_Greater'!$AO62)</f>
        <v>0</v>
      </c>
      <c r="AH62" s="618">
        <f>-('5C1AE_Noble Minds'!$AL62+'5C1AE_Noble Minds'!$AO62)</f>
        <v>0</v>
      </c>
      <c r="AI62" s="618">
        <f>-('5C1AF_JCFA-Laf'!$AL62+'5C1AF_JCFA-Laf'!$AO62)</f>
        <v>0</v>
      </c>
      <c r="AJ62" s="618">
        <f>-('5C1AG_Collegiate'!$AL62+'5C1AG_Collegiate'!$AO62)</f>
        <v>0</v>
      </c>
      <c r="AK62" s="618">
        <f>-('5C1AH_BRUP'!$AL62+'5C1AH_BRUP'!$AO62)</f>
        <v>0</v>
      </c>
      <c r="AL62" s="1067">
        <f>-('5C1AI_Harmony'!$AL62+'5C1AI_Harmony'!$AO62)</f>
        <v>0</v>
      </c>
      <c r="AM62" s="1067">
        <f>-('5C1AJ_Athlos'!$AL62+'5C1AJ_Athlos'!$AO62)</f>
        <v>0</v>
      </c>
      <c r="AN62" s="617">
        <f>-('5C2_LAVCA'!AM62+'5C2_LAVCA'!AP62)</f>
        <v>-44668</v>
      </c>
      <c r="AO62" s="617">
        <f>-('5C3_UnvView'!AM62+'5C3_UnvView'!AP62)</f>
        <v>-31905</v>
      </c>
      <c r="AP62" s="619">
        <f t="shared" si="3"/>
        <v>-3765181</v>
      </c>
      <c r="AQ62" s="620">
        <f t="shared" si="4"/>
        <v>9510461</v>
      </c>
    </row>
    <row r="63" spans="1:43" ht="15.6" customHeight="1" x14ac:dyDescent="0.2">
      <c r="A63" s="621">
        <v>57</v>
      </c>
      <c r="B63" s="622" t="s">
        <v>62</v>
      </c>
      <c r="C63" s="623">
        <f>'2_State Distrib and Adjs'!BG63</f>
        <v>55086557</v>
      </c>
      <c r="D63" s="623">
        <f>-'5A3_OJJ'!P63</f>
        <v>-3161</v>
      </c>
      <c r="E63" s="623"/>
      <c r="F63" s="623">
        <f>-('5C1A_Madison'!AL63+'5C1A_Madison'!AO63)</f>
        <v>0</v>
      </c>
      <c r="G63" s="623">
        <f>-('5C1B_DArbonne'!AL63+'5C1B_DArbonne'!AO63)</f>
        <v>0</v>
      </c>
      <c r="H63" s="623">
        <f>-('5C1C_Intl High'!AL63+'5C1C_Intl High'!AO63)</f>
        <v>0</v>
      </c>
      <c r="I63" s="623">
        <f>-('5C1D_NOMMA'!AL63+'5C1D_NOMMA'!AO63)</f>
        <v>0</v>
      </c>
      <c r="J63" s="623">
        <f>-('5C1E_LFNO'!AL63+'5C1E_LFNO'!AO63)</f>
        <v>0</v>
      </c>
      <c r="K63" s="623">
        <f>-('5C1F_L.C. Charter'!AL63+'5C1F_L.C. Charter'!AO63)</f>
        <v>0</v>
      </c>
      <c r="L63" s="623">
        <f>-('5C1G_JS Clark'!AL63+'5C1G_JS Clark'!AO63)</f>
        <v>0</v>
      </c>
      <c r="M63" s="623">
        <f>-('5C1H_Southwest'!AL63+'5C1H_Southwest'!AO63)</f>
        <v>0</v>
      </c>
      <c r="N63" s="623">
        <f>-('5C1I_LA Key'!AL63+'5C1I_LA Key'!AO63)</f>
        <v>0</v>
      </c>
      <c r="O63" s="623">
        <f>-('5C1J_Jeff Chamber'!AL63+'5C1J_Jeff Chamber'!AO63)</f>
        <v>0</v>
      </c>
      <c r="P63" s="623">
        <f>-('5C1M_GEO Mid'!AL63+'5C1M_GEO Mid'!AO63)</f>
        <v>0</v>
      </c>
      <c r="Q63" s="623">
        <f>-('5C1N_Delta'!AL63+'5C1N_Delta'!AO63)</f>
        <v>0</v>
      </c>
      <c r="R63" s="623">
        <f>-('5C1O_Impact'!AL63+'5C1O_Impact'!AO63)</f>
        <v>0</v>
      </c>
      <c r="S63" s="623">
        <f>-('5C1P_Vision'!AL63+'5C1P_Vision'!AO63)</f>
        <v>0</v>
      </c>
      <c r="T63" s="623">
        <f>-('5C1Q_Advantage'!AL63+'5C1Q_Advantage'!AO63)</f>
        <v>0</v>
      </c>
      <c r="U63" s="623">
        <f>-('5C1R_Iberville'!AL63+'5C1R_Iberville'!AO63)</f>
        <v>0</v>
      </c>
      <c r="V63" s="623">
        <f>-('5C1S_LC Col Prep'!AL63+'5C1S_LC Col Prep'!AO63)</f>
        <v>0</v>
      </c>
      <c r="W63" s="623">
        <f>-('5C1T_Northeast'!AL63+'5C1T_Northeast'!AO63)</f>
        <v>0</v>
      </c>
      <c r="X63" s="623">
        <f>-('5C1U_Acadiana Ren'!AL63+'5C1U_Acadiana Ren'!AO63)</f>
        <v>-68926</v>
      </c>
      <c r="Y63" s="623">
        <f>-('5C1V_Laf Ren'!AL63+'5C1V_Laf Ren'!AO63)</f>
        <v>-864</v>
      </c>
      <c r="Z63" s="623">
        <f>-('5C1W_Willow'!AL63+'5C1W_Willow'!AO63)</f>
        <v>0</v>
      </c>
      <c r="AA63" s="623">
        <f>-('5C1X_Tangi'!AL63+'5C1X_Tangi'!AO63)</f>
        <v>0</v>
      </c>
      <c r="AB63" s="623">
        <f>-('5C1Y_GEO'!AL63+'5C1Y_GEO'!AO63)</f>
        <v>0</v>
      </c>
      <c r="AC63" s="623">
        <f>-('5C1Z_Lincoln Prep'!AL63+'5C1Z_Lincoln Prep'!AO63)</f>
        <v>0</v>
      </c>
      <c r="AD63" s="623">
        <f>-('5C1AA_Laurel'!$AL63+'5C1AA_Laurel'!$AO63)</f>
        <v>0</v>
      </c>
      <c r="AE63" s="623">
        <f>-('5C1AB_Apex'!$AL63+'5C1AB_Apex'!$AO63)</f>
        <v>0</v>
      </c>
      <c r="AF63" s="623">
        <f>-('5C1AC_Smothers'!$AL63+'5C1AC_Smothers'!$AO63)</f>
        <v>0</v>
      </c>
      <c r="AG63" s="623">
        <f>-('5C1AD_Greater'!$AL63+'5C1AD_Greater'!$AO63)</f>
        <v>0</v>
      </c>
      <c r="AH63" s="623">
        <f>-('5C1AE_Noble Minds'!$AL63+'5C1AE_Noble Minds'!$AO63)</f>
        <v>0</v>
      </c>
      <c r="AI63" s="623">
        <f>-('5C1AF_JCFA-Laf'!$AL63+'5C1AF_JCFA-Laf'!$AO63)</f>
        <v>-10812</v>
      </c>
      <c r="AJ63" s="623">
        <f>-('5C1AG_Collegiate'!$AL63+'5C1AG_Collegiate'!$AO63)</f>
        <v>0</v>
      </c>
      <c r="AK63" s="623">
        <f>-('5C1AH_BRUP'!$AL63+'5C1AH_BRUP'!$AO63)</f>
        <v>0</v>
      </c>
      <c r="AL63" s="623">
        <f>-('5C1AI_Harmony'!$AL63+'5C1AI_Harmony'!$AO63)</f>
        <v>0</v>
      </c>
      <c r="AM63" s="623">
        <f>-('5C1AJ_Athlos'!$AL63+'5C1AJ_Athlos'!$AO63)</f>
        <v>0</v>
      </c>
      <c r="AN63" s="623">
        <f>-('5C2_LAVCA'!AM63+'5C2_LAVCA'!AP63)</f>
        <v>-65683</v>
      </c>
      <c r="AO63" s="623">
        <f>-('5C3_UnvView'!AM63+'5C3_UnvView'!AP63)</f>
        <v>-42573</v>
      </c>
      <c r="AP63" s="624">
        <f t="shared" si="3"/>
        <v>-192019</v>
      </c>
      <c r="AQ63" s="625">
        <f t="shared" si="4"/>
        <v>54894538</v>
      </c>
    </row>
    <row r="64" spans="1:43" ht="15.6" customHeight="1" x14ac:dyDescent="0.2">
      <c r="A64" s="621">
        <v>58</v>
      </c>
      <c r="B64" s="622" t="s">
        <v>63</v>
      </c>
      <c r="C64" s="623">
        <f>'2_State Distrib and Adjs'!BG64</f>
        <v>54094299</v>
      </c>
      <c r="D64" s="623">
        <f>-'5A3_OJJ'!P64</f>
        <v>-6179</v>
      </c>
      <c r="E64" s="623"/>
      <c r="F64" s="623">
        <f>-('5C1A_Madison'!AL64+'5C1A_Madison'!AO64)</f>
        <v>0</v>
      </c>
      <c r="G64" s="623">
        <f>-('5C1B_DArbonne'!AL64+'5C1B_DArbonne'!AO64)</f>
        <v>0</v>
      </c>
      <c r="H64" s="623">
        <f>-('5C1C_Intl High'!AL64+'5C1C_Intl High'!AO64)</f>
        <v>0</v>
      </c>
      <c r="I64" s="623">
        <f>-('5C1D_NOMMA'!AL64+'5C1D_NOMMA'!AO64)</f>
        <v>0</v>
      </c>
      <c r="J64" s="623">
        <f>-('5C1E_LFNO'!AL64+'5C1E_LFNO'!AO64)</f>
        <v>0</v>
      </c>
      <c r="K64" s="623">
        <f>-('5C1F_L.C. Charter'!AL64+'5C1F_L.C. Charter'!AO64)</f>
        <v>0</v>
      </c>
      <c r="L64" s="623">
        <f>-('5C1G_JS Clark'!AL64+'5C1G_JS Clark'!AO64)</f>
        <v>0</v>
      </c>
      <c r="M64" s="623">
        <f>-('5C1H_Southwest'!AL64+'5C1H_Southwest'!AO64)</f>
        <v>0</v>
      </c>
      <c r="N64" s="623">
        <f>-('5C1I_LA Key'!AL64+'5C1I_LA Key'!AO64)</f>
        <v>0</v>
      </c>
      <c r="O64" s="623">
        <f>-('5C1J_Jeff Chamber'!AL64+'5C1J_Jeff Chamber'!AO64)</f>
        <v>0</v>
      </c>
      <c r="P64" s="623">
        <f>-('5C1M_GEO Mid'!AL64+'5C1M_GEO Mid'!AO64)</f>
        <v>0</v>
      </c>
      <c r="Q64" s="623">
        <f>-('5C1N_Delta'!AL64+'5C1N_Delta'!AO64)</f>
        <v>0</v>
      </c>
      <c r="R64" s="623">
        <f>-('5C1O_Impact'!AL64+'5C1O_Impact'!AO64)</f>
        <v>0</v>
      </c>
      <c r="S64" s="623">
        <f>-('5C1P_Vision'!AL64+'5C1P_Vision'!AO64)</f>
        <v>0</v>
      </c>
      <c r="T64" s="623">
        <f>-('5C1Q_Advantage'!AL64+'5C1Q_Advantage'!AO64)</f>
        <v>0</v>
      </c>
      <c r="U64" s="623">
        <f>-('5C1R_Iberville'!AL64+'5C1R_Iberville'!AO64)</f>
        <v>0</v>
      </c>
      <c r="V64" s="623">
        <f>-('5C1S_LC Col Prep'!AL64+'5C1S_LC Col Prep'!AO64)</f>
        <v>0</v>
      </c>
      <c r="W64" s="623">
        <f>-('5C1T_Northeast'!AL64+'5C1T_Northeast'!AO64)</f>
        <v>0</v>
      </c>
      <c r="X64" s="623">
        <f>-('5C1U_Acadiana Ren'!AL64+'5C1U_Acadiana Ren'!AO64)</f>
        <v>0</v>
      </c>
      <c r="Y64" s="623">
        <f>-('5C1V_Laf Ren'!AL64+'5C1V_Laf Ren'!AO64)</f>
        <v>0</v>
      </c>
      <c r="Z64" s="623">
        <f>-('5C1W_Willow'!AL64+'5C1W_Willow'!AO64)</f>
        <v>0</v>
      </c>
      <c r="AA64" s="623">
        <f>-('5C1X_Tangi'!AL64+'5C1X_Tangi'!AO64)</f>
        <v>0</v>
      </c>
      <c r="AB64" s="623">
        <f>-('5C1Y_GEO'!AL64+'5C1Y_GEO'!AO64)</f>
        <v>0</v>
      </c>
      <c r="AC64" s="623">
        <f>-('5C1Z_Lincoln Prep'!AL64+'5C1Z_Lincoln Prep'!AO64)</f>
        <v>0</v>
      </c>
      <c r="AD64" s="623">
        <f>-('5C1AA_Laurel'!$AL64+'5C1AA_Laurel'!$AO64)</f>
        <v>0</v>
      </c>
      <c r="AE64" s="623">
        <f>-('5C1AB_Apex'!$AL64+'5C1AB_Apex'!$AO64)</f>
        <v>0</v>
      </c>
      <c r="AF64" s="623">
        <f>-('5C1AC_Smothers'!$AL64+'5C1AC_Smothers'!$AO64)</f>
        <v>0</v>
      </c>
      <c r="AG64" s="623">
        <f>-('5C1AD_Greater'!$AL64+'5C1AD_Greater'!$AO64)</f>
        <v>0</v>
      </c>
      <c r="AH64" s="623">
        <f>-('5C1AE_Noble Minds'!$AL64+'5C1AE_Noble Minds'!$AO64)</f>
        <v>0</v>
      </c>
      <c r="AI64" s="623">
        <f>-('5C1AF_JCFA-Laf'!$AL64+'5C1AF_JCFA-Laf'!$AO64)</f>
        <v>0</v>
      </c>
      <c r="AJ64" s="623">
        <f>-('5C1AG_Collegiate'!$AL64+'5C1AG_Collegiate'!$AO64)</f>
        <v>0</v>
      </c>
      <c r="AK64" s="623">
        <f>-('5C1AH_BRUP'!$AL64+'5C1AH_BRUP'!$AO64)</f>
        <v>0</v>
      </c>
      <c r="AL64" s="623">
        <f>-('5C1AI_Harmony'!$AL64+'5C1AI_Harmony'!$AO64)</f>
        <v>0</v>
      </c>
      <c r="AM64" s="623">
        <f>-('5C1AJ_Athlos'!$AL64+'5C1AJ_Athlos'!$AO64)</f>
        <v>0</v>
      </c>
      <c r="AN64" s="623">
        <f>-('5C2_LAVCA'!AM64+'5C2_LAVCA'!AP64)</f>
        <v>-67865</v>
      </c>
      <c r="AO64" s="623">
        <f>-('5C3_UnvView'!AM64+'5C3_UnvView'!AP64)</f>
        <v>-31877</v>
      </c>
      <c r="AP64" s="624">
        <f t="shared" si="3"/>
        <v>-105921</v>
      </c>
      <c r="AQ64" s="625">
        <f t="shared" si="4"/>
        <v>53988378</v>
      </c>
    </row>
    <row r="65" spans="1:43" ht="15.6" customHeight="1" x14ac:dyDescent="0.2">
      <c r="A65" s="621">
        <v>59</v>
      </c>
      <c r="B65" s="622" t="s">
        <v>64</v>
      </c>
      <c r="C65" s="623">
        <f>'2_State Distrib and Adjs'!BG65</f>
        <v>35767034</v>
      </c>
      <c r="D65" s="623">
        <f>-'5A3_OJJ'!P65</f>
        <v>-1581</v>
      </c>
      <c r="E65" s="623"/>
      <c r="F65" s="623">
        <f>-('5C1A_Madison'!AL65+'5C1A_Madison'!AO65)</f>
        <v>0</v>
      </c>
      <c r="G65" s="623">
        <f>-('5C1B_DArbonne'!AL65+'5C1B_DArbonne'!AO65)</f>
        <v>0</v>
      </c>
      <c r="H65" s="623">
        <f>-('5C1C_Intl High'!AL65+'5C1C_Intl High'!AO65)</f>
        <v>0</v>
      </c>
      <c r="I65" s="623">
        <f>-('5C1D_NOMMA'!AL65+'5C1D_NOMMA'!AO65)</f>
        <v>0</v>
      </c>
      <c r="J65" s="623">
        <f>-('5C1E_LFNO'!AL65+'5C1E_LFNO'!AO65)</f>
        <v>0</v>
      </c>
      <c r="K65" s="623">
        <f>-('5C1F_L.C. Charter'!AL65+'5C1F_L.C. Charter'!AO65)</f>
        <v>0</v>
      </c>
      <c r="L65" s="623">
        <f>-('5C1G_JS Clark'!AL65+'5C1G_JS Clark'!AO65)</f>
        <v>0</v>
      </c>
      <c r="M65" s="623">
        <f>-('5C1H_Southwest'!AL65+'5C1H_Southwest'!AO65)</f>
        <v>0</v>
      </c>
      <c r="N65" s="623">
        <f>-('5C1I_LA Key'!AL65+'5C1I_LA Key'!AO65)</f>
        <v>0</v>
      </c>
      <c r="O65" s="623">
        <f>-('5C1J_Jeff Chamber'!AL65+'5C1J_Jeff Chamber'!AO65)</f>
        <v>0</v>
      </c>
      <c r="P65" s="623">
        <f>-('5C1M_GEO Mid'!AL65+'5C1M_GEO Mid'!AO65)</f>
        <v>0</v>
      </c>
      <c r="Q65" s="623">
        <f>-('5C1N_Delta'!AL65+'5C1N_Delta'!AO65)</f>
        <v>0</v>
      </c>
      <c r="R65" s="623">
        <f>-('5C1O_Impact'!AL65+'5C1O_Impact'!AO65)</f>
        <v>0</v>
      </c>
      <c r="S65" s="623">
        <f>-('5C1P_Vision'!AL65+'5C1P_Vision'!AO65)</f>
        <v>0</v>
      </c>
      <c r="T65" s="623">
        <f>-('5C1Q_Advantage'!AL65+'5C1Q_Advantage'!AO65)</f>
        <v>0</v>
      </c>
      <c r="U65" s="623">
        <f>-('5C1R_Iberville'!AL65+'5C1R_Iberville'!AO65)</f>
        <v>0</v>
      </c>
      <c r="V65" s="623">
        <f>-('5C1S_LC Col Prep'!AL65+'5C1S_LC Col Prep'!AO65)</f>
        <v>0</v>
      </c>
      <c r="W65" s="623">
        <f>-('5C1T_Northeast'!AL65+'5C1T_Northeast'!AO65)</f>
        <v>0</v>
      </c>
      <c r="X65" s="623">
        <f>-('5C1U_Acadiana Ren'!AL65+'5C1U_Acadiana Ren'!AO65)</f>
        <v>0</v>
      </c>
      <c r="Y65" s="623">
        <f>-('5C1V_Laf Ren'!AL65+'5C1V_Laf Ren'!AO65)</f>
        <v>0</v>
      </c>
      <c r="Z65" s="623">
        <f>-('5C1W_Willow'!AL65+'5C1W_Willow'!AO65)</f>
        <v>0</v>
      </c>
      <c r="AA65" s="623">
        <f>-('5C1X_Tangi'!AL65+'5C1X_Tangi'!AO65)</f>
        <v>-3062</v>
      </c>
      <c r="AB65" s="623">
        <f>-('5C1Y_GEO'!AL65+'5C1Y_GEO'!AO65)</f>
        <v>0</v>
      </c>
      <c r="AC65" s="623">
        <f>-('5C1Z_Lincoln Prep'!AL65+'5C1Z_Lincoln Prep'!AO65)</f>
        <v>0</v>
      </c>
      <c r="AD65" s="623">
        <f>-('5C1AA_Laurel'!$AL65+'5C1AA_Laurel'!$AO65)</f>
        <v>0</v>
      </c>
      <c r="AE65" s="623">
        <f>-('5C1AB_Apex'!$AL65+'5C1AB_Apex'!$AO65)</f>
        <v>0</v>
      </c>
      <c r="AF65" s="623">
        <f>-('5C1AC_Smothers'!$AL65+'5C1AC_Smothers'!$AO65)</f>
        <v>0</v>
      </c>
      <c r="AG65" s="623">
        <f>-('5C1AD_Greater'!$AL65+'5C1AD_Greater'!$AO65)</f>
        <v>0</v>
      </c>
      <c r="AH65" s="623">
        <f>-('5C1AE_Noble Minds'!$AL65+'5C1AE_Noble Minds'!$AO65)</f>
        <v>0</v>
      </c>
      <c r="AI65" s="623">
        <f>-('5C1AF_JCFA-Laf'!$AL65+'5C1AF_JCFA-Laf'!$AO65)</f>
        <v>0</v>
      </c>
      <c r="AJ65" s="623">
        <f>-('5C1AG_Collegiate'!$AL65+'5C1AG_Collegiate'!$AO65)</f>
        <v>0</v>
      </c>
      <c r="AK65" s="623">
        <f>-('5C1AH_BRUP'!$AL65+'5C1AH_BRUP'!$AO65)</f>
        <v>0</v>
      </c>
      <c r="AL65" s="623">
        <f>-('5C1AI_Harmony'!$AL65+'5C1AI_Harmony'!$AO65)</f>
        <v>0</v>
      </c>
      <c r="AM65" s="623">
        <f>-('5C1AJ_Athlos'!$AL65+'5C1AJ_Athlos'!$AO65)</f>
        <v>0</v>
      </c>
      <c r="AN65" s="623">
        <f>-('5C2_LAVCA'!AM65+'5C2_LAVCA'!AP65)</f>
        <v>-15157</v>
      </c>
      <c r="AO65" s="623">
        <f>-('5C3_UnvView'!AM65+'5C3_UnvView'!AP65)</f>
        <v>-39270</v>
      </c>
      <c r="AP65" s="624">
        <f t="shared" si="3"/>
        <v>-59070</v>
      </c>
      <c r="AQ65" s="625">
        <f t="shared" si="4"/>
        <v>35707964</v>
      </c>
    </row>
    <row r="66" spans="1:43" ht="15.6" customHeight="1" x14ac:dyDescent="0.2">
      <c r="A66" s="626">
        <v>60</v>
      </c>
      <c r="B66" s="627" t="s">
        <v>65</v>
      </c>
      <c r="C66" s="628">
        <f>'2_State Distrib and Adjs'!BG66</f>
        <v>37344414</v>
      </c>
      <c r="D66" s="628">
        <f>-'5A3_OJJ'!P66</f>
        <v>-3063</v>
      </c>
      <c r="E66" s="628"/>
      <c r="F66" s="628">
        <f>-('5C1A_Madison'!AL66+'5C1A_Madison'!AO66)</f>
        <v>0</v>
      </c>
      <c r="G66" s="628">
        <f>-('5C1B_DArbonne'!AL66+'5C1B_DArbonne'!AO66)</f>
        <v>0</v>
      </c>
      <c r="H66" s="628">
        <f>-('5C1C_Intl High'!AL66+'5C1C_Intl High'!AO66)</f>
        <v>0</v>
      </c>
      <c r="I66" s="628">
        <f>-('5C1D_NOMMA'!AL66+'5C1D_NOMMA'!AO66)</f>
        <v>0</v>
      </c>
      <c r="J66" s="628">
        <f>-('5C1E_LFNO'!AL66+'5C1E_LFNO'!AO66)</f>
        <v>0</v>
      </c>
      <c r="K66" s="628">
        <f>-('5C1F_L.C. Charter'!AL66+'5C1F_L.C. Charter'!AO66)</f>
        <v>0</v>
      </c>
      <c r="L66" s="628">
        <f>-('5C1G_JS Clark'!AL66+'5C1G_JS Clark'!AO66)</f>
        <v>0</v>
      </c>
      <c r="M66" s="628">
        <f>-('5C1H_Southwest'!AL66+'5C1H_Southwest'!AO66)</f>
        <v>0</v>
      </c>
      <c r="N66" s="628">
        <f>-('5C1I_LA Key'!AL66+'5C1I_LA Key'!AO66)</f>
        <v>0</v>
      </c>
      <c r="O66" s="628">
        <f>-('5C1J_Jeff Chamber'!AL66+'5C1J_Jeff Chamber'!AO66)</f>
        <v>0</v>
      </c>
      <c r="P66" s="628">
        <f>-('5C1M_GEO Mid'!AL66+'5C1M_GEO Mid'!AO66)</f>
        <v>0</v>
      </c>
      <c r="Q66" s="628">
        <f>-('5C1N_Delta'!AL66+'5C1N_Delta'!AO66)</f>
        <v>0</v>
      </c>
      <c r="R66" s="628">
        <f>-('5C1O_Impact'!AL66+'5C1O_Impact'!AO66)</f>
        <v>0</v>
      </c>
      <c r="S66" s="628">
        <f>-('5C1P_Vision'!AL66+'5C1P_Vision'!AO66)</f>
        <v>0</v>
      </c>
      <c r="T66" s="628">
        <f>-('5C1Q_Advantage'!AL66+'5C1Q_Advantage'!AO66)</f>
        <v>0</v>
      </c>
      <c r="U66" s="628">
        <f>-('5C1R_Iberville'!AL66+'5C1R_Iberville'!AO66)</f>
        <v>0</v>
      </c>
      <c r="V66" s="628">
        <f>-('5C1S_LC Col Prep'!AL66+'5C1S_LC Col Prep'!AO66)</f>
        <v>0</v>
      </c>
      <c r="W66" s="628">
        <f>-('5C1T_Northeast'!AL66+'5C1T_Northeast'!AO66)</f>
        <v>0</v>
      </c>
      <c r="X66" s="628">
        <f>-('5C1U_Acadiana Ren'!AL66+'5C1U_Acadiana Ren'!AO66)</f>
        <v>0</v>
      </c>
      <c r="Y66" s="628">
        <f>-('5C1V_Laf Ren'!AL66+'5C1V_Laf Ren'!AO66)</f>
        <v>0</v>
      </c>
      <c r="Z66" s="628">
        <f>-('5C1W_Willow'!AL66+'5C1W_Willow'!AO66)</f>
        <v>0</v>
      </c>
      <c r="AA66" s="628">
        <f>-('5C1X_Tangi'!AL66+'5C1X_Tangi'!AO66)</f>
        <v>0</v>
      </c>
      <c r="AB66" s="628">
        <f>-('5C1Y_GEO'!AL66+'5C1Y_GEO'!AO66)</f>
        <v>0</v>
      </c>
      <c r="AC66" s="628">
        <f>-('5C1Z_Lincoln Prep'!AL66+'5C1Z_Lincoln Prep'!AO66)</f>
        <v>-25470</v>
      </c>
      <c r="AD66" s="628">
        <f>-('5C1AA_Laurel'!$AL66+'5C1AA_Laurel'!$AO66)</f>
        <v>0</v>
      </c>
      <c r="AE66" s="628">
        <f>-('5C1AB_Apex'!$AL66+'5C1AB_Apex'!$AO66)</f>
        <v>0</v>
      </c>
      <c r="AF66" s="628">
        <f>-('5C1AC_Smothers'!$AL66+'5C1AC_Smothers'!$AO66)</f>
        <v>0</v>
      </c>
      <c r="AG66" s="628">
        <f>-('5C1AD_Greater'!$AL66+'5C1AD_Greater'!$AO66)</f>
        <v>0</v>
      </c>
      <c r="AH66" s="628">
        <f>-('5C1AE_Noble Minds'!$AL66+'5C1AE_Noble Minds'!$AO66)</f>
        <v>0</v>
      </c>
      <c r="AI66" s="628">
        <f>-('5C1AF_JCFA-Laf'!$AL66+'5C1AF_JCFA-Laf'!$AO66)</f>
        <v>0</v>
      </c>
      <c r="AJ66" s="628">
        <f>-('5C1AG_Collegiate'!$AL66+'5C1AG_Collegiate'!$AO66)</f>
        <v>0</v>
      </c>
      <c r="AK66" s="628">
        <f>-('5C1AH_BRUP'!$AL66+'5C1AH_BRUP'!$AO66)</f>
        <v>0</v>
      </c>
      <c r="AL66" s="1068">
        <f>-('5C1AI_Harmony'!$AL66+'5C1AI_Harmony'!$AO66)</f>
        <v>0</v>
      </c>
      <c r="AM66" s="1068">
        <f>-('5C1AJ_Athlos'!$AL66+'5C1AJ_Athlos'!$AO66)</f>
        <v>0</v>
      </c>
      <c r="AN66" s="628">
        <f>-('5C2_LAVCA'!AM66+'5C2_LAVCA'!AP66)</f>
        <v>-45846</v>
      </c>
      <c r="AO66" s="628">
        <f>-('5C3_UnvView'!AM66+'5C3_UnvView'!AP66)</f>
        <v>-108885</v>
      </c>
      <c r="AP66" s="629">
        <f t="shared" si="3"/>
        <v>-183264</v>
      </c>
      <c r="AQ66" s="630">
        <f t="shared" si="4"/>
        <v>37161150</v>
      </c>
    </row>
    <row r="67" spans="1:43" ht="15.6" customHeight="1" x14ac:dyDescent="0.2">
      <c r="A67" s="615">
        <v>61</v>
      </c>
      <c r="B67" s="616" t="s">
        <v>66</v>
      </c>
      <c r="C67" s="617">
        <f>'2_State Distrib and Adjs'!BG67</f>
        <v>13408099</v>
      </c>
      <c r="D67" s="617">
        <f>-'5A3_OJJ'!P67</f>
        <v>-2925</v>
      </c>
      <c r="E67" s="617"/>
      <c r="F67" s="617">
        <f>-('5C1A_Madison'!AL67+'5C1A_Madison'!AO67)</f>
        <v>-60156</v>
      </c>
      <c r="G67" s="617">
        <f>-('5C1B_DArbonne'!AL67+'5C1B_DArbonne'!AO67)</f>
        <v>0</v>
      </c>
      <c r="H67" s="617">
        <f>-('5C1C_Intl High'!AL67+'5C1C_Intl High'!AO67)</f>
        <v>0</v>
      </c>
      <c r="I67" s="617">
        <f>-('5C1D_NOMMA'!AL67+'5C1D_NOMMA'!AO67)</f>
        <v>0</v>
      </c>
      <c r="J67" s="617">
        <f>-('5C1E_LFNO'!AL67+'5C1E_LFNO'!AO67)</f>
        <v>0</v>
      </c>
      <c r="K67" s="617">
        <f>-('5C1F_L.C. Charter'!AL67+'5C1F_L.C. Charter'!AO67)</f>
        <v>0</v>
      </c>
      <c r="L67" s="617">
        <f>-('5C1G_JS Clark'!AL67+'5C1G_JS Clark'!AO67)</f>
        <v>0</v>
      </c>
      <c r="M67" s="617">
        <f>-('5C1H_Southwest'!AL67+'5C1H_Southwest'!AO67)</f>
        <v>0</v>
      </c>
      <c r="N67" s="617">
        <f>-('5C1I_LA Key'!AL67+'5C1I_LA Key'!AO67)</f>
        <v>-135351</v>
      </c>
      <c r="O67" s="617">
        <f>-('5C1J_Jeff Chamber'!AL67+'5C1J_Jeff Chamber'!AO67)</f>
        <v>0</v>
      </c>
      <c r="P67" s="617">
        <f>-('5C1M_GEO Mid'!AL67+'5C1M_GEO Mid'!AO67)</f>
        <v>-10026</v>
      </c>
      <c r="Q67" s="617">
        <f>-('5C1N_Delta'!AL67+'5C1N_Delta'!AO67)</f>
        <v>0</v>
      </c>
      <c r="R67" s="617">
        <f>-('5C1O_Impact'!AL67+'5C1O_Impact'!AO67)</f>
        <v>0</v>
      </c>
      <c r="S67" s="617">
        <f>-('5C1P_Vision'!AL67+'5C1P_Vision'!AO67)</f>
        <v>0</v>
      </c>
      <c r="T67" s="617">
        <f>-('5C1Q_Advantage'!AL67+'5C1Q_Advantage'!AO67)</f>
        <v>-50130</v>
      </c>
      <c r="U67" s="617">
        <f>-('5C1R_Iberville'!AL67+'5C1R_Iberville'!AO67)</f>
        <v>-511326</v>
      </c>
      <c r="V67" s="617">
        <f>-('5C1S_LC Col Prep'!AL67+'5C1S_LC Col Prep'!AO67)</f>
        <v>0</v>
      </c>
      <c r="W67" s="617">
        <f>-('5C1T_Northeast'!AL67+'5C1T_Northeast'!AO67)</f>
        <v>0</v>
      </c>
      <c r="X67" s="617">
        <f>-('5C1U_Acadiana Ren'!AL67+'5C1U_Acadiana Ren'!AO67)</f>
        <v>0</v>
      </c>
      <c r="Y67" s="617">
        <f>-('5C1V_Laf Ren'!AL67+'5C1V_Laf Ren'!AO67)</f>
        <v>0</v>
      </c>
      <c r="Z67" s="617">
        <f>-('5C1W_Willow'!AL67+'5C1W_Willow'!AO67)</f>
        <v>0</v>
      </c>
      <c r="AA67" s="617">
        <f>-('5C1X_Tangi'!AL67+'5C1X_Tangi'!AO67)</f>
        <v>0</v>
      </c>
      <c r="AB67" s="617">
        <f>-('5C1Y_GEO'!AL67+'5C1Y_GEO'!AO67)</f>
        <v>-15039</v>
      </c>
      <c r="AC67" s="618">
        <f>-('5C1Z_Lincoln Prep'!AL67+'5C1Z_Lincoln Prep'!AO67)</f>
        <v>0</v>
      </c>
      <c r="AD67" s="618">
        <f>-('5C1AA_Laurel'!$AL67+'5C1AA_Laurel'!$AO67)</f>
        <v>-5013</v>
      </c>
      <c r="AE67" s="618">
        <f>-('5C1AB_Apex'!$AL67+'5C1AB_Apex'!$AO67)</f>
        <v>-20052</v>
      </c>
      <c r="AF67" s="618">
        <f>-('5C1AC_Smothers'!$AL67+'5C1AC_Smothers'!$AO67)</f>
        <v>0</v>
      </c>
      <c r="AG67" s="618">
        <f>-('5C1AD_Greater'!$AL67+'5C1AD_Greater'!$AO67)</f>
        <v>0</v>
      </c>
      <c r="AH67" s="618">
        <f>-('5C1AE_Noble Minds'!$AL67+'5C1AE_Noble Minds'!$AO67)</f>
        <v>0</v>
      </c>
      <c r="AI67" s="618">
        <f>-('5C1AF_JCFA-Laf'!$AL67+'5C1AF_JCFA-Laf'!$AO67)</f>
        <v>0</v>
      </c>
      <c r="AJ67" s="618">
        <f>-('5C1AG_Collegiate'!$AL67+'5C1AG_Collegiate'!$AO67)</f>
        <v>0</v>
      </c>
      <c r="AK67" s="618">
        <f>-('5C1AH_BRUP'!$AL67+'5C1AH_BRUP'!$AO67)</f>
        <v>0</v>
      </c>
      <c r="AL67" s="1067">
        <f>-('5C1AI_Harmony'!$AL67+'5C1AI_Harmony'!$AO67)</f>
        <v>0</v>
      </c>
      <c r="AM67" s="1067">
        <f>-('5C1AJ_Athlos'!$AL67+'5C1AJ_Athlos'!$AO67)</f>
        <v>0</v>
      </c>
      <c r="AN67" s="617">
        <f>-('5C2_LAVCA'!AM67+'5C2_LAVCA'!AP67)</f>
        <v>-98273</v>
      </c>
      <c r="AO67" s="617">
        <f>-('5C3_UnvView'!AM67+'5C3_UnvView'!AP67)</f>
        <v>-135351</v>
      </c>
      <c r="AP67" s="619">
        <f t="shared" si="3"/>
        <v>-1043642</v>
      </c>
      <c r="AQ67" s="620">
        <f t="shared" si="4"/>
        <v>12364457</v>
      </c>
    </row>
    <row r="68" spans="1:43" ht="15.6" customHeight="1" x14ac:dyDescent="0.2">
      <c r="A68" s="621">
        <v>62</v>
      </c>
      <c r="B68" s="622" t="s">
        <v>67</v>
      </c>
      <c r="C68" s="623">
        <f>'2_State Distrib and Adjs'!BG68</f>
        <v>13287483</v>
      </c>
      <c r="D68" s="623">
        <f>-'5A3_OJJ'!P68</f>
        <v>-3239</v>
      </c>
      <c r="E68" s="623"/>
      <c r="F68" s="623">
        <f>-('5C1A_Madison'!AL68+'5C1A_Madison'!AO68)</f>
        <v>0</v>
      </c>
      <c r="G68" s="623">
        <f>-('5C1B_DArbonne'!AL68+'5C1B_DArbonne'!AO68)</f>
        <v>0</v>
      </c>
      <c r="H68" s="623">
        <f>-('5C1C_Intl High'!AL68+'5C1C_Intl High'!AO68)</f>
        <v>0</v>
      </c>
      <c r="I68" s="623">
        <f>-('5C1D_NOMMA'!AL68+'5C1D_NOMMA'!AO68)</f>
        <v>0</v>
      </c>
      <c r="J68" s="623">
        <f>-('5C1E_LFNO'!AL68+'5C1E_LFNO'!AO68)</f>
        <v>0</v>
      </c>
      <c r="K68" s="623">
        <f>-('5C1F_L.C. Charter'!AL68+'5C1F_L.C. Charter'!AO68)</f>
        <v>0</v>
      </c>
      <c r="L68" s="623">
        <f>-('5C1G_JS Clark'!AL68+'5C1G_JS Clark'!AO68)</f>
        <v>0</v>
      </c>
      <c r="M68" s="623">
        <f>-('5C1H_Southwest'!AL68+'5C1H_Southwest'!AO68)</f>
        <v>0</v>
      </c>
      <c r="N68" s="623">
        <f>-('5C1I_LA Key'!AL68+'5C1I_LA Key'!AO68)</f>
        <v>0</v>
      </c>
      <c r="O68" s="623">
        <f>-('5C1J_Jeff Chamber'!AL68+'5C1J_Jeff Chamber'!AO68)</f>
        <v>0</v>
      </c>
      <c r="P68" s="623">
        <f>-('5C1M_GEO Mid'!AL68+'5C1M_GEO Mid'!AO68)</f>
        <v>0</v>
      </c>
      <c r="Q68" s="623">
        <f>-('5C1N_Delta'!AL68+'5C1N_Delta'!AO68)</f>
        <v>0</v>
      </c>
      <c r="R68" s="623">
        <f>-('5C1O_Impact'!AL68+'5C1O_Impact'!AO68)</f>
        <v>0</v>
      </c>
      <c r="S68" s="623">
        <f>-('5C1P_Vision'!AL68+'5C1P_Vision'!AO68)</f>
        <v>0</v>
      </c>
      <c r="T68" s="623">
        <f>-('5C1Q_Advantage'!AL68+'5C1Q_Advantage'!AO68)</f>
        <v>0</v>
      </c>
      <c r="U68" s="623">
        <f>-('5C1R_Iberville'!AL68+'5C1R_Iberville'!AO68)</f>
        <v>0</v>
      </c>
      <c r="V68" s="623">
        <f>-('5C1S_LC Col Prep'!AL68+'5C1S_LC Col Prep'!AO68)</f>
        <v>0</v>
      </c>
      <c r="W68" s="623">
        <f>-('5C1T_Northeast'!AL68+'5C1T_Northeast'!AO68)</f>
        <v>0</v>
      </c>
      <c r="X68" s="623">
        <f>-('5C1U_Acadiana Ren'!AL68+'5C1U_Acadiana Ren'!AO68)</f>
        <v>0</v>
      </c>
      <c r="Y68" s="623">
        <f>-('5C1V_Laf Ren'!AL68+'5C1V_Laf Ren'!AO68)</f>
        <v>0</v>
      </c>
      <c r="Z68" s="623">
        <f>-('5C1W_Willow'!AL68+'5C1W_Willow'!AO68)</f>
        <v>0</v>
      </c>
      <c r="AA68" s="623">
        <f>-('5C1X_Tangi'!AL68+'5C1X_Tangi'!AO68)</f>
        <v>0</v>
      </c>
      <c r="AB68" s="623">
        <f>-('5C1Y_GEO'!AL68+'5C1Y_GEO'!AO68)</f>
        <v>0</v>
      </c>
      <c r="AC68" s="623">
        <f>-('5C1Z_Lincoln Prep'!AL68+'5C1Z_Lincoln Prep'!AO68)</f>
        <v>0</v>
      </c>
      <c r="AD68" s="623">
        <f>-('5C1AA_Laurel'!$AL68+'5C1AA_Laurel'!$AO68)</f>
        <v>0</v>
      </c>
      <c r="AE68" s="623">
        <f>-('5C1AB_Apex'!$AL68+'5C1AB_Apex'!$AO68)</f>
        <v>0</v>
      </c>
      <c r="AF68" s="623">
        <f>-('5C1AC_Smothers'!$AL68+'5C1AC_Smothers'!$AO68)</f>
        <v>0</v>
      </c>
      <c r="AG68" s="623">
        <f>-('5C1AD_Greater'!$AL68+'5C1AD_Greater'!$AO68)</f>
        <v>0</v>
      </c>
      <c r="AH68" s="623">
        <f>-('5C1AE_Noble Minds'!$AL68+'5C1AE_Noble Minds'!$AO68)</f>
        <v>0</v>
      </c>
      <c r="AI68" s="623">
        <f>-('5C1AF_JCFA-Laf'!$AL68+'5C1AF_JCFA-Laf'!$AO68)</f>
        <v>0</v>
      </c>
      <c r="AJ68" s="623">
        <f>-('5C1AG_Collegiate'!$AL68+'5C1AG_Collegiate'!$AO68)</f>
        <v>0</v>
      </c>
      <c r="AK68" s="623">
        <f>-('5C1AH_BRUP'!$AL68+'5C1AH_BRUP'!$AO68)</f>
        <v>0</v>
      </c>
      <c r="AL68" s="623">
        <f>-('5C1AI_Harmony'!$AL68+'5C1AI_Harmony'!$AO68)</f>
        <v>0</v>
      </c>
      <c r="AM68" s="623">
        <f>-('5C1AJ_Athlos'!$AL68+'5C1AJ_Athlos'!$AO68)</f>
        <v>0</v>
      </c>
      <c r="AN68" s="623">
        <f>-('5C2_LAVCA'!AM68+'5C2_LAVCA'!AP68)</f>
        <v>-996</v>
      </c>
      <c r="AO68" s="623">
        <f>-('5C3_UnvView'!AM68+'5C3_UnvView'!AP68)</f>
        <v>-19917</v>
      </c>
      <c r="AP68" s="624">
        <f t="shared" si="3"/>
        <v>-24152</v>
      </c>
      <c r="AQ68" s="625">
        <f t="shared" si="4"/>
        <v>13263331</v>
      </c>
    </row>
    <row r="69" spans="1:43" ht="15.6" customHeight="1" x14ac:dyDescent="0.2">
      <c r="A69" s="621">
        <v>63</v>
      </c>
      <c r="B69" s="622" t="s">
        <v>68</v>
      </c>
      <c r="C69" s="623">
        <f>'2_State Distrib and Adjs'!BG69</f>
        <v>10087053</v>
      </c>
      <c r="D69" s="623">
        <f>-'5A3_OJJ'!P69</f>
        <v>0</v>
      </c>
      <c r="E69" s="623"/>
      <c r="F69" s="623">
        <f>-('5C1A_Madison'!AL69+'5C1A_Madison'!AO69)</f>
        <v>0</v>
      </c>
      <c r="G69" s="623">
        <f>-('5C1B_DArbonne'!AL69+'5C1B_DArbonne'!AO69)</f>
        <v>0</v>
      </c>
      <c r="H69" s="623">
        <f>-('5C1C_Intl High'!AL69+'5C1C_Intl High'!AO69)</f>
        <v>0</v>
      </c>
      <c r="I69" s="623">
        <f>-('5C1D_NOMMA'!AL69+'5C1D_NOMMA'!AO69)</f>
        <v>0</v>
      </c>
      <c r="J69" s="623">
        <f>-('5C1E_LFNO'!AL69+'5C1E_LFNO'!AO69)</f>
        <v>0</v>
      </c>
      <c r="K69" s="623">
        <f>-('5C1F_L.C. Charter'!AL69+'5C1F_L.C. Charter'!AO69)</f>
        <v>0</v>
      </c>
      <c r="L69" s="623">
        <f>-('5C1G_JS Clark'!AL69+'5C1G_JS Clark'!AO69)</f>
        <v>0</v>
      </c>
      <c r="M69" s="623">
        <f>-('5C1H_Southwest'!AL69+'5C1H_Southwest'!AO69)</f>
        <v>0</v>
      </c>
      <c r="N69" s="623">
        <f>-('5C1I_LA Key'!AL69+'5C1I_LA Key'!AO69)</f>
        <v>0</v>
      </c>
      <c r="O69" s="623">
        <f>-('5C1J_Jeff Chamber'!AL69+'5C1J_Jeff Chamber'!AO69)</f>
        <v>0</v>
      </c>
      <c r="P69" s="623">
        <f>-('5C1M_GEO Mid'!AL69+'5C1M_GEO Mid'!AO69)</f>
        <v>0</v>
      </c>
      <c r="Q69" s="623">
        <f>-('5C1N_Delta'!AL69+'5C1N_Delta'!AO69)</f>
        <v>0</v>
      </c>
      <c r="R69" s="623">
        <f>-('5C1O_Impact'!AL69+'5C1O_Impact'!AO69)</f>
        <v>0</v>
      </c>
      <c r="S69" s="623">
        <f>-('5C1P_Vision'!AL69+'5C1P_Vision'!AO69)</f>
        <v>0</v>
      </c>
      <c r="T69" s="623">
        <f>-('5C1Q_Advantage'!AL69+'5C1Q_Advantage'!AO69)</f>
        <v>-8234</v>
      </c>
      <c r="U69" s="623">
        <f>-('5C1R_Iberville'!AL69+'5C1R_Iberville'!AO69)</f>
        <v>0</v>
      </c>
      <c r="V69" s="623">
        <f>-('5C1S_LC Col Prep'!AL69+'5C1S_LC Col Prep'!AO69)</f>
        <v>0</v>
      </c>
      <c r="W69" s="623">
        <f>-('5C1T_Northeast'!AL69+'5C1T_Northeast'!AO69)</f>
        <v>0</v>
      </c>
      <c r="X69" s="623">
        <f>-('5C1U_Acadiana Ren'!AL69+'5C1U_Acadiana Ren'!AO69)</f>
        <v>0</v>
      </c>
      <c r="Y69" s="623">
        <f>-('5C1V_Laf Ren'!AL69+'5C1V_Laf Ren'!AO69)</f>
        <v>0</v>
      </c>
      <c r="Z69" s="623">
        <f>-('5C1W_Willow'!AL69+'5C1W_Willow'!AO69)</f>
        <v>0</v>
      </c>
      <c r="AA69" s="623">
        <f>-('5C1X_Tangi'!AL69+'5C1X_Tangi'!AO69)</f>
        <v>0</v>
      </c>
      <c r="AB69" s="623">
        <f>-('5C1Y_GEO'!AL69+'5C1Y_GEO'!AO69)</f>
        <v>0</v>
      </c>
      <c r="AC69" s="623">
        <f>-('5C1Z_Lincoln Prep'!AL69+'5C1Z_Lincoln Prep'!AO69)</f>
        <v>0</v>
      </c>
      <c r="AD69" s="623">
        <f>-('5C1AA_Laurel'!$AL69+'5C1AA_Laurel'!$AO69)</f>
        <v>0</v>
      </c>
      <c r="AE69" s="623">
        <f>-('5C1AB_Apex'!$AL69+'5C1AB_Apex'!$AO69)</f>
        <v>0</v>
      </c>
      <c r="AF69" s="623">
        <f>-('5C1AC_Smothers'!$AL69+'5C1AC_Smothers'!$AO69)</f>
        <v>0</v>
      </c>
      <c r="AG69" s="623">
        <f>-('5C1AD_Greater'!$AL69+'5C1AD_Greater'!$AO69)</f>
        <v>0</v>
      </c>
      <c r="AH69" s="623">
        <f>-('5C1AE_Noble Minds'!$AL69+'5C1AE_Noble Minds'!$AO69)</f>
        <v>0</v>
      </c>
      <c r="AI69" s="623">
        <f>-('5C1AF_JCFA-Laf'!$AL69+'5C1AF_JCFA-Laf'!$AO69)</f>
        <v>0</v>
      </c>
      <c r="AJ69" s="623">
        <f>-('5C1AG_Collegiate'!$AL69+'5C1AG_Collegiate'!$AO69)</f>
        <v>0</v>
      </c>
      <c r="AK69" s="623">
        <f>-('5C1AH_BRUP'!$AL69+'5C1AH_BRUP'!$AO69)</f>
        <v>0</v>
      </c>
      <c r="AL69" s="623">
        <f>-('5C1AI_Harmony'!$AL69+'5C1AI_Harmony'!$AO69)</f>
        <v>0</v>
      </c>
      <c r="AM69" s="623">
        <f>-('5C1AJ_Athlos'!$AL69+'5C1AJ_Athlos'!$AO69)</f>
        <v>0</v>
      </c>
      <c r="AN69" s="623">
        <f>-('5C2_LAVCA'!AM69+'5C2_LAVCA'!AP69)</f>
        <v>-29642</v>
      </c>
      <c r="AO69" s="623">
        <f>-('5C3_UnvView'!AM69+'5C3_UnvView'!AP69)</f>
        <v>-44463</v>
      </c>
      <c r="AP69" s="624">
        <f t="shared" si="3"/>
        <v>-82339</v>
      </c>
      <c r="AQ69" s="625">
        <f t="shared" si="4"/>
        <v>10004714</v>
      </c>
    </row>
    <row r="70" spans="1:43" ht="15.6" customHeight="1" x14ac:dyDescent="0.2">
      <c r="A70" s="621">
        <v>64</v>
      </c>
      <c r="B70" s="622" t="s">
        <v>69</v>
      </c>
      <c r="C70" s="623">
        <f>'2_State Distrib and Adjs'!BG70</f>
        <v>15268232</v>
      </c>
      <c r="D70" s="623">
        <f>-'5A3_OJJ'!P70</f>
        <v>-1638</v>
      </c>
      <c r="E70" s="623"/>
      <c r="F70" s="623">
        <f>-('5C1A_Madison'!AL70+'5C1A_Madison'!AO70)</f>
        <v>0</v>
      </c>
      <c r="G70" s="623">
        <f>-('5C1B_DArbonne'!AL70+'5C1B_DArbonne'!AO70)</f>
        <v>0</v>
      </c>
      <c r="H70" s="623">
        <f>-('5C1C_Intl High'!AL70+'5C1C_Intl High'!AO70)</f>
        <v>0</v>
      </c>
      <c r="I70" s="623">
        <f>-('5C1D_NOMMA'!AL70+'5C1D_NOMMA'!AO70)</f>
        <v>0</v>
      </c>
      <c r="J70" s="623">
        <f>-('5C1E_LFNO'!AL70+'5C1E_LFNO'!AO70)</f>
        <v>0</v>
      </c>
      <c r="K70" s="623">
        <f>-('5C1F_L.C. Charter'!AL70+'5C1F_L.C. Charter'!AO70)</f>
        <v>0</v>
      </c>
      <c r="L70" s="623">
        <f>-('5C1G_JS Clark'!AL70+'5C1G_JS Clark'!AO70)</f>
        <v>0</v>
      </c>
      <c r="M70" s="623">
        <f>-('5C1H_Southwest'!AL70+'5C1H_Southwest'!AO70)</f>
        <v>0</v>
      </c>
      <c r="N70" s="623">
        <f>-('5C1I_LA Key'!AL70+'5C1I_LA Key'!AO70)</f>
        <v>0</v>
      </c>
      <c r="O70" s="623">
        <f>-('5C1J_Jeff Chamber'!AL70+'5C1J_Jeff Chamber'!AO70)</f>
        <v>0</v>
      </c>
      <c r="P70" s="623">
        <f>-('5C1M_GEO Mid'!AL70+'5C1M_GEO Mid'!AO70)</f>
        <v>0</v>
      </c>
      <c r="Q70" s="623">
        <f>-('5C1N_Delta'!AL70+'5C1N_Delta'!AO70)</f>
        <v>0</v>
      </c>
      <c r="R70" s="623">
        <f>-('5C1O_Impact'!AL70+'5C1O_Impact'!AO70)</f>
        <v>0</v>
      </c>
      <c r="S70" s="623">
        <f>-('5C1P_Vision'!AL70+'5C1P_Vision'!AO70)</f>
        <v>0</v>
      </c>
      <c r="T70" s="623">
        <f>-('5C1Q_Advantage'!AL70+'5C1Q_Advantage'!AO70)</f>
        <v>0</v>
      </c>
      <c r="U70" s="623">
        <f>-('5C1R_Iberville'!AL70+'5C1R_Iberville'!AO70)</f>
        <v>0</v>
      </c>
      <c r="V70" s="623">
        <f>-('5C1S_LC Col Prep'!AL70+'5C1S_LC Col Prep'!AO70)</f>
        <v>0</v>
      </c>
      <c r="W70" s="623">
        <f>-('5C1T_Northeast'!AL70+'5C1T_Northeast'!AO70)</f>
        <v>0</v>
      </c>
      <c r="X70" s="623">
        <f>-('5C1U_Acadiana Ren'!AL70+'5C1U_Acadiana Ren'!AO70)</f>
        <v>0</v>
      </c>
      <c r="Y70" s="623">
        <f>-('5C1V_Laf Ren'!AL70+'5C1V_Laf Ren'!AO70)</f>
        <v>0</v>
      </c>
      <c r="Z70" s="623">
        <f>-('5C1W_Willow'!AL70+'5C1W_Willow'!AO70)</f>
        <v>0</v>
      </c>
      <c r="AA70" s="623">
        <f>-('5C1X_Tangi'!AL70+'5C1X_Tangi'!AO70)</f>
        <v>0</v>
      </c>
      <c r="AB70" s="623">
        <f>-('5C1Y_GEO'!AL70+'5C1Y_GEO'!AO70)</f>
        <v>0</v>
      </c>
      <c r="AC70" s="623">
        <f>-('5C1Z_Lincoln Prep'!AL70+'5C1Z_Lincoln Prep'!AO70)</f>
        <v>0</v>
      </c>
      <c r="AD70" s="623">
        <f>-('5C1AA_Laurel'!$AL70+'5C1AA_Laurel'!$AO70)</f>
        <v>0</v>
      </c>
      <c r="AE70" s="623">
        <f>-('5C1AB_Apex'!$AL70+'5C1AB_Apex'!$AO70)</f>
        <v>0</v>
      </c>
      <c r="AF70" s="623">
        <f>-('5C1AC_Smothers'!$AL70+'5C1AC_Smothers'!$AO70)</f>
        <v>0</v>
      </c>
      <c r="AG70" s="623">
        <f>-('5C1AD_Greater'!$AL70+'5C1AD_Greater'!$AO70)</f>
        <v>0</v>
      </c>
      <c r="AH70" s="623">
        <f>-('5C1AE_Noble Minds'!$AL70+'5C1AE_Noble Minds'!$AO70)</f>
        <v>0</v>
      </c>
      <c r="AI70" s="623">
        <f>-('5C1AF_JCFA-Laf'!$AL70+'5C1AF_JCFA-Laf'!$AO70)</f>
        <v>0</v>
      </c>
      <c r="AJ70" s="623">
        <f>-('5C1AG_Collegiate'!$AL70+'5C1AG_Collegiate'!$AO70)</f>
        <v>0</v>
      </c>
      <c r="AK70" s="623">
        <f>-('5C1AH_BRUP'!$AL70+'5C1AH_BRUP'!$AO70)</f>
        <v>0</v>
      </c>
      <c r="AL70" s="623">
        <f>-('5C1AI_Harmony'!$AL70+'5C1AI_Harmony'!$AO70)</f>
        <v>0</v>
      </c>
      <c r="AM70" s="623">
        <f>-('5C1AJ_Athlos'!$AL70+'5C1AJ_Athlos'!$AO70)</f>
        <v>0</v>
      </c>
      <c r="AN70" s="623">
        <f>-('5C2_LAVCA'!AM70+'5C2_LAVCA'!AP70)</f>
        <v>-11067</v>
      </c>
      <c r="AO70" s="623">
        <f>-('5C3_UnvView'!AM70+'5C3_UnvView'!AP70)</f>
        <v>0</v>
      </c>
      <c r="AP70" s="624">
        <f t="shared" si="3"/>
        <v>-12705</v>
      </c>
      <c r="AQ70" s="625">
        <f t="shared" si="4"/>
        <v>15255527</v>
      </c>
    </row>
    <row r="71" spans="1:43" ht="15.6" customHeight="1" x14ac:dyDescent="0.2">
      <c r="A71" s="626">
        <v>65</v>
      </c>
      <c r="B71" s="627" t="s">
        <v>70</v>
      </c>
      <c r="C71" s="628">
        <f>'2_State Distrib and Adjs'!BG71</f>
        <v>45028616</v>
      </c>
      <c r="D71" s="628">
        <f>-'5A3_OJJ'!P71</f>
        <v>-18071</v>
      </c>
      <c r="E71" s="628"/>
      <c r="F71" s="628">
        <f>-('5C1A_Madison'!AL71+'5C1A_Madison'!AO71)</f>
        <v>0</v>
      </c>
      <c r="G71" s="628">
        <f>-('5C1B_DArbonne'!AL71+'5C1B_DArbonne'!AO71)</f>
        <v>0</v>
      </c>
      <c r="H71" s="628">
        <f>-('5C1C_Intl High'!AL71+'5C1C_Intl High'!AO71)</f>
        <v>0</v>
      </c>
      <c r="I71" s="628">
        <f>-('5C1D_NOMMA'!AL71+'5C1D_NOMMA'!AO71)</f>
        <v>0</v>
      </c>
      <c r="J71" s="628">
        <f>-('5C1E_LFNO'!AL71+'5C1E_LFNO'!AO71)</f>
        <v>0</v>
      </c>
      <c r="K71" s="628">
        <f>-('5C1F_L.C. Charter'!AL71+'5C1F_L.C. Charter'!AO71)</f>
        <v>0</v>
      </c>
      <c r="L71" s="628">
        <f>-('5C1G_JS Clark'!AL71+'5C1G_JS Clark'!AO71)</f>
        <v>0</v>
      </c>
      <c r="M71" s="628">
        <f>-('5C1H_Southwest'!AL71+'5C1H_Southwest'!AO71)</f>
        <v>0</v>
      </c>
      <c r="N71" s="628">
        <f>-('5C1I_LA Key'!AL71+'5C1I_LA Key'!AO71)</f>
        <v>0</v>
      </c>
      <c r="O71" s="628">
        <f>-('5C1J_Jeff Chamber'!AL71+'5C1J_Jeff Chamber'!AO71)</f>
        <v>0</v>
      </c>
      <c r="P71" s="628">
        <f>-('5C1M_GEO Mid'!AL71+'5C1M_GEO Mid'!AO71)</f>
        <v>0</v>
      </c>
      <c r="Q71" s="628">
        <f>-('5C1N_Delta'!AL71+'5C1N_Delta'!AO71)</f>
        <v>0</v>
      </c>
      <c r="R71" s="628">
        <f>-('5C1O_Impact'!AL71+'5C1O_Impact'!AO71)</f>
        <v>0</v>
      </c>
      <c r="S71" s="628">
        <f>-('5C1P_Vision'!AL71+'5C1P_Vision'!AO71)</f>
        <v>-748294</v>
      </c>
      <c r="T71" s="628">
        <f>-('5C1Q_Advantage'!AL71+'5C1Q_Advantage'!AO71)</f>
        <v>0</v>
      </c>
      <c r="U71" s="628">
        <f>-('5C1R_Iberville'!AL71+'5C1R_Iberville'!AO71)</f>
        <v>0</v>
      </c>
      <c r="V71" s="628">
        <f>-('5C1S_LC Col Prep'!AL71+'5C1S_LC Col Prep'!AO71)</f>
        <v>0</v>
      </c>
      <c r="W71" s="628">
        <f>-('5C1T_Northeast'!AL71+'5C1T_Northeast'!AO71)</f>
        <v>0</v>
      </c>
      <c r="X71" s="628">
        <f>-('5C1U_Acadiana Ren'!AL71+'5C1U_Acadiana Ren'!AO71)</f>
        <v>0</v>
      </c>
      <c r="Y71" s="628">
        <f>-('5C1V_Laf Ren'!AL71+'5C1V_Laf Ren'!AO71)</f>
        <v>0</v>
      </c>
      <c r="Z71" s="628">
        <f>-('5C1W_Willow'!AL71+'5C1W_Willow'!AO71)</f>
        <v>0</v>
      </c>
      <c r="AA71" s="628">
        <f>-('5C1X_Tangi'!AL71+'5C1X_Tangi'!AO71)</f>
        <v>0</v>
      </c>
      <c r="AB71" s="628">
        <f>-('5C1Y_GEO'!AL71+'5C1Y_GEO'!AO71)</f>
        <v>0</v>
      </c>
      <c r="AC71" s="628">
        <f>-('5C1Z_Lincoln Prep'!AL71+'5C1Z_Lincoln Prep'!AO71)</f>
        <v>0</v>
      </c>
      <c r="AD71" s="628">
        <f>-('5C1AA_Laurel'!$AL71+'5C1AA_Laurel'!$AO71)</f>
        <v>0</v>
      </c>
      <c r="AE71" s="628">
        <f>-('5C1AB_Apex'!$AL71+'5C1AB_Apex'!$AO71)</f>
        <v>0</v>
      </c>
      <c r="AF71" s="628">
        <f>-('5C1AC_Smothers'!$AL71+'5C1AC_Smothers'!$AO71)</f>
        <v>0</v>
      </c>
      <c r="AG71" s="628">
        <f>-('5C1AD_Greater'!$AL71+'5C1AD_Greater'!$AO71)</f>
        <v>0</v>
      </c>
      <c r="AH71" s="628">
        <f>-('5C1AE_Noble Minds'!$AL71+'5C1AE_Noble Minds'!$AO71)</f>
        <v>0</v>
      </c>
      <c r="AI71" s="628">
        <f>-('5C1AF_JCFA-Laf'!$AL71+'5C1AF_JCFA-Laf'!$AO71)</f>
        <v>0</v>
      </c>
      <c r="AJ71" s="628">
        <f>-('5C1AG_Collegiate'!$AL71+'5C1AG_Collegiate'!$AO71)</f>
        <v>0</v>
      </c>
      <c r="AK71" s="628">
        <f>-('5C1AH_BRUP'!$AL71+'5C1AH_BRUP'!$AO71)</f>
        <v>0</v>
      </c>
      <c r="AL71" s="1068">
        <f>-('5C1AI_Harmony'!$AL71+'5C1AI_Harmony'!$AO71)</f>
        <v>0</v>
      </c>
      <c r="AM71" s="1068">
        <f>-('5C1AJ_Athlos'!$AL71+'5C1AJ_Athlos'!$AO71)</f>
        <v>0</v>
      </c>
      <c r="AN71" s="628">
        <f>-('5C2_LAVCA'!AM71+'5C2_LAVCA'!AP71)</f>
        <v>-40403</v>
      </c>
      <c r="AO71" s="628">
        <f>-('5C3_UnvView'!AM71+'5C3_UnvView'!AP71)</f>
        <v>-35135</v>
      </c>
      <c r="AP71" s="629">
        <f>SUM(D71:AO71)</f>
        <v>-841903</v>
      </c>
      <c r="AQ71" s="630">
        <f t="shared" si="4"/>
        <v>44186713</v>
      </c>
    </row>
    <row r="72" spans="1:43" ht="15.6" customHeight="1" x14ac:dyDescent="0.2">
      <c r="A72" s="615">
        <v>66</v>
      </c>
      <c r="B72" s="616" t="s">
        <v>71</v>
      </c>
      <c r="C72" s="617">
        <f>'2_State Distrib and Adjs'!BG72</f>
        <v>14250272</v>
      </c>
      <c r="D72" s="617">
        <f>-'5A3_OJJ'!P72</f>
        <v>-2690</v>
      </c>
      <c r="E72" s="617"/>
      <c r="F72" s="617">
        <f>-('5C1A_Madison'!AL72+'5C1A_Madison'!AO72)</f>
        <v>0</v>
      </c>
      <c r="G72" s="617">
        <f>-('5C1B_DArbonne'!AL72+'5C1B_DArbonne'!AO72)</f>
        <v>0</v>
      </c>
      <c r="H72" s="617">
        <f>-('5C1C_Intl High'!AL72+'5C1C_Intl High'!AO72)</f>
        <v>0</v>
      </c>
      <c r="I72" s="617">
        <f>-('5C1D_NOMMA'!AL72+'5C1D_NOMMA'!AO72)</f>
        <v>0</v>
      </c>
      <c r="J72" s="617">
        <f>-('5C1E_LFNO'!AL72+'5C1E_LFNO'!AO72)</f>
        <v>0</v>
      </c>
      <c r="K72" s="617">
        <f>-('5C1F_L.C. Charter'!AL72+'5C1F_L.C. Charter'!AO72)</f>
        <v>0</v>
      </c>
      <c r="L72" s="617">
        <f>-('5C1G_JS Clark'!AL72+'5C1G_JS Clark'!AO72)</f>
        <v>0</v>
      </c>
      <c r="M72" s="617">
        <f>-('5C1H_Southwest'!AL72+'5C1H_Southwest'!AO72)</f>
        <v>0</v>
      </c>
      <c r="N72" s="617">
        <f>-('5C1I_LA Key'!AL72+'5C1I_LA Key'!AO72)</f>
        <v>0</v>
      </c>
      <c r="O72" s="617">
        <f>-('5C1J_Jeff Chamber'!AL72+'5C1J_Jeff Chamber'!AO72)</f>
        <v>0</v>
      </c>
      <c r="P72" s="617">
        <f>-('5C1M_GEO Mid'!AL72+'5C1M_GEO Mid'!AO72)</f>
        <v>0</v>
      </c>
      <c r="Q72" s="617">
        <f>-('5C1N_Delta'!AL72+'5C1N_Delta'!AO72)</f>
        <v>0</v>
      </c>
      <c r="R72" s="617">
        <f>-('5C1O_Impact'!AL72+'5C1O_Impact'!AO72)</f>
        <v>0</v>
      </c>
      <c r="S72" s="617">
        <f>-('5C1P_Vision'!AL72+'5C1P_Vision'!AO72)</f>
        <v>0</v>
      </c>
      <c r="T72" s="617">
        <f>-('5C1Q_Advantage'!AL72+'5C1Q_Advantage'!AO72)</f>
        <v>0</v>
      </c>
      <c r="U72" s="617">
        <f>-('5C1R_Iberville'!AL72+'5C1R_Iberville'!AO72)</f>
        <v>0</v>
      </c>
      <c r="V72" s="617">
        <f>-('5C1S_LC Col Prep'!AL72+'5C1S_LC Col Prep'!AO72)</f>
        <v>0</v>
      </c>
      <c r="W72" s="617">
        <f>-('5C1T_Northeast'!AL72+'5C1T_Northeast'!AO72)</f>
        <v>0</v>
      </c>
      <c r="X72" s="617">
        <f>-('5C1U_Acadiana Ren'!AL72+'5C1U_Acadiana Ren'!AO72)</f>
        <v>0</v>
      </c>
      <c r="Y72" s="617">
        <f>-('5C1V_Laf Ren'!AL72+'5C1V_Laf Ren'!AO72)</f>
        <v>0</v>
      </c>
      <c r="Z72" s="617">
        <f>-('5C1W_Willow'!AL72+'5C1W_Willow'!AO72)</f>
        <v>0</v>
      </c>
      <c r="AA72" s="617">
        <f>-('5C1X_Tangi'!AL72+'5C1X_Tangi'!AO72)</f>
        <v>0</v>
      </c>
      <c r="AB72" s="617">
        <f>-('5C1Y_GEO'!AL72+'5C1Y_GEO'!AO72)</f>
        <v>0</v>
      </c>
      <c r="AC72" s="618">
        <f>-('5C1Z_Lincoln Prep'!AL72+'5C1Z_Lincoln Prep'!AO72)</f>
        <v>0</v>
      </c>
      <c r="AD72" s="618">
        <f>-('5C1AA_Laurel'!$AL72+'5C1AA_Laurel'!$AO72)</f>
        <v>0</v>
      </c>
      <c r="AE72" s="618">
        <f>-('5C1AB_Apex'!$AL72+'5C1AB_Apex'!$AO72)</f>
        <v>0</v>
      </c>
      <c r="AF72" s="618">
        <f>-('5C1AC_Smothers'!$AL72+'5C1AC_Smothers'!$AO72)</f>
        <v>0</v>
      </c>
      <c r="AG72" s="618">
        <f>-('5C1AD_Greater'!$AL72+'5C1AD_Greater'!$AO72)</f>
        <v>0</v>
      </c>
      <c r="AH72" s="618">
        <f>-('5C1AE_Noble Minds'!$AL72+'5C1AE_Noble Minds'!$AO72)</f>
        <v>0</v>
      </c>
      <c r="AI72" s="618">
        <f>-('5C1AF_JCFA-Laf'!$AL72+'5C1AF_JCFA-Laf'!$AO72)</f>
        <v>0</v>
      </c>
      <c r="AJ72" s="618">
        <f>-('5C1AG_Collegiate'!$AL72+'5C1AG_Collegiate'!$AO72)</f>
        <v>0</v>
      </c>
      <c r="AK72" s="618">
        <f>-('5C1AH_BRUP'!$AL72+'5C1AH_BRUP'!$AO72)</f>
        <v>0</v>
      </c>
      <c r="AL72" s="1067">
        <f>-('5C1AI_Harmony'!$AL72+'5C1AI_Harmony'!$AO72)</f>
        <v>0</v>
      </c>
      <c r="AM72" s="1067">
        <f>-('5C1AJ_Athlos'!$AL72+'5C1AJ_Athlos'!$AO72)</f>
        <v>0</v>
      </c>
      <c r="AN72" s="617">
        <f>-('5C2_LAVCA'!AM72+'5C2_LAVCA'!AP72)</f>
        <v>-39227</v>
      </c>
      <c r="AO72" s="617">
        <f>-('5C3_UnvView'!AM72+'5C3_UnvView'!AP72)</f>
        <v>-59775</v>
      </c>
      <c r="AP72" s="619">
        <f>SUM(D72:AO72)</f>
        <v>-101692</v>
      </c>
      <c r="AQ72" s="620">
        <f t="shared" si="4"/>
        <v>14148580</v>
      </c>
    </row>
    <row r="73" spans="1:43" ht="15.6" customHeight="1" x14ac:dyDescent="0.2">
      <c r="A73" s="621">
        <v>67</v>
      </c>
      <c r="B73" s="622" t="s">
        <v>4</v>
      </c>
      <c r="C73" s="623">
        <f>'2_State Distrib and Adjs'!BG73</f>
        <v>31770212</v>
      </c>
      <c r="D73" s="623">
        <f>-'5A3_OJJ'!P73</f>
        <v>-1114</v>
      </c>
      <c r="E73" s="623"/>
      <c r="F73" s="623">
        <f>-('5C1A_Madison'!AL73+'5C1A_Madison'!AO73)</f>
        <v>-26023</v>
      </c>
      <c r="G73" s="623">
        <f>-('5C1B_DArbonne'!AL73+'5C1B_DArbonne'!AO73)</f>
        <v>0</v>
      </c>
      <c r="H73" s="623">
        <f>-('5C1C_Intl High'!AL73+'5C1C_Intl High'!AO73)</f>
        <v>0</v>
      </c>
      <c r="I73" s="623">
        <f>-('5C1D_NOMMA'!AL73+'5C1D_NOMMA'!AO73)</f>
        <v>0</v>
      </c>
      <c r="J73" s="623">
        <f>-('5C1E_LFNO'!AL73+'5C1E_LFNO'!AO73)</f>
        <v>0</v>
      </c>
      <c r="K73" s="623">
        <f>-('5C1F_L.C. Charter'!AL73+'5C1F_L.C. Charter'!AO73)</f>
        <v>0</v>
      </c>
      <c r="L73" s="623">
        <f>-('5C1G_JS Clark'!AL73+'5C1G_JS Clark'!AO73)</f>
        <v>0</v>
      </c>
      <c r="M73" s="623">
        <f>-('5C1H_Southwest'!AL73+'5C1H_Southwest'!AO73)</f>
        <v>0</v>
      </c>
      <c r="N73" s="623">
        <f>-('5C1I_LA Key'!AL73+'5C1I_LA Key'!AO73)</f>
        <v>-37590</v>
      </c>
      <c r="O73" s="623">
        <f>-('5C1J_Jeff Chamber'!AL73+'5C1J_Jeff Chamber'!AO73)</f>
        <v>0</v>
      </c>
      <c r="P73" s="623">
        <f>-('5C1M_GEO Mid'!AL73+'5C1M_GEO Mid'!AO73)</f>
        <v>-2891</v>
      </c>
      <c r="Q73" s="623">
        <f>-('5C1N_Delta'!AL73+'5C1N_Delta'!AO73)</f>
        <v>0</v>
      </c>
      <c r="R73" s="623">
        <f>-('5C1O_Impact'!AL73+'5C1O_Impact'!AO73)</f>
        <v>-63613</v>
      </c>
      <c r="S73" s="623">
        <f>-('5C1P_Vision'!AL73+'5C1P_Vision'!AO73)</f>
        <v>0</v>
      </c>
      <c r="T73" s="623">
        <f>-('5C1Q_Advantage'!AL73+'5C1Q_Advantage'!AO73)</f>
        <v>-92811</v>
      </c>
      <c r="U73" s="623">
        <f>-('5C1R_Iberville'!AL73+'5C1R_Iberville'!AO73)</f>
        <v>0</v>
      </c>
      <c r="V73" s="623">
        <f>-('5C1S_LC Col Prep'!AL73+'5C1S_LC Col Prep'!AO73)</f>
        <v>0</v>
      </c>
      <c r="W73" s="623">
        <f>-('5C1T_Northeast'!AL73+'5C1T_Northeast'!AO73)</f>
        <v>0</v>
      </c>
      <c r="X73" s="623">
        <f>-('5C1U_Acadiana Ren'!AL73+'5C1U_Acadiana Ren'!AO73)</f>
        <v>0</v>
      </c>
      <c r="Y73" s="623">
        <f>-('5C1V_Laf Ren'!AL73+'5C1V_Laf Ren'!AO73)</f>
        <v>0</v>
      </c>
      <c r="Z73" s="623">
        <f>-('5C1W_Willow'!AL73+'5C1W_Willow'!AO73)</f>
        <v>0</v>
      </c>
      <c r="AA73" s="623">
        <f>-('5C1X_Tangi'!AL73+'5C1X_Tangi'!AO73)</f>
        <v>0</v>
      </c>
      <c r="AB73" s="623">
        <f>-('5C1Y_GEO'!AL73+'5C1Y_GEO'!AO73)</f>
        <v>-2892</v>
      </c>
      <c r="AC73" s="623">
        <f>-('5C1Z_Lincoln Prep'!AL73+'5C1Z_Lincoln Prep'!AO73)</f>
        <v>0</v>
      </c>
      <c r="AD73" s="623">
        <f>-('5C1AA_Laurel'!$AL73+'5C1AA_Laurel'!$AO73)</f>
        <v>0</v>
      </c>
      <c r="AE73" s="623">
        <f>-('5C1AB_Apex'!$AL73+'5C1AB_Apex'!$AO73)</f>
        <v>-2891</v>
      </c>
      <c r="AF73" s="623">
        <f>-('5C1AC_Smothers'!$AL73+'5C1AC_Smothers'!$AO73)</f>
        <v>0</v>
      </c>
      <c r="AG73" s="623">
        <f>-('5C1AD_Greater'!$AL73+'5C1AD_Greater'!$AO73)</f>
        <v>0</v>
      </c>
      <c r="AH73" s="623">
        <f>-('5C1AE_Noble Minds'!$AL73+'5C1AE_Noble Minds'!$AO73)</f>
        <v>0</v>
      </c>
      <c r="AI73" s="623">
        <f>-('5C1AF_JCFA-Laf'!$AL73+'5C1AF_JCFA-Laf'!$AO73)</f>
        <v>0</v>
      </c>
      <c r="AJ73" s="623">
        <f>-('5C1AG_Collegiate'!$AL73+'5C1AG_Collegiate'!$AO73)</f>
        <v>0</v>
      </c>
      <c r="AK73" s="623">
        <f>-('5C1AH_BRUP'!$AL73+'5C1AH_BRUP'!$AO73)</f>
        <v>0</v>
      </c>
      <c r="AL73" s="623">
        <f>-('5C1AI_Harmony'!$AL73+'5C1AI_Harmony'!$AO73)</f>
        <v>0</v>
      </c>
      <c r="AM73" s="623">
        <f>-('5C1AJ_Athlos'!$AL73+'5C1AJ_Athlos'!$AO73)</f>
        <v>0</v>
      </c>
      <c r="AN73" s="623">
        <f>-('5C2_LAVCA'!AM73+'5C2_LAVCA'!AP73)</f>
        <v>-46842</v>
      </c>
      <c r="AO73" s="623">
        <f>-('5C3_UnvView'!AM73+'5C3_UnvView'!AP73)</f>
        <v>-109298</v>
      </c>
      <c r="AP73" s="624">
        <f>SUM(D73:AO73)</f>
        <v>-385965</v>
      </c>
      <c r="AQ73" s="625">
        <f t="shared" si="4"/>
        <v>31384247</v>
      </c>
    </row>
    <row r="74" spans="1:43" ht="15.6" customHeight="1" x14ac:dyDescent="0.2">
      <c r="A74" s="621">
        <v>68</v>
      </c>
      <c r="B74" s="622" t="s">
        <v>3</v>
      </c>
      <c r="C74" s="623">
        <f>'2_State Distrib and Adjs'!BG74</f>
        <v>9537600</v>
      </c>
      <c r="D74" s="623">
        <f>-'5A3_OJJ'!P74</f>
        <v>-1326</v>
      </c>
      <c r="E74" s="623"/>
      <c r="F74" s="623">
        <f>-('5C1A_Madison'!AL74+'5C1A_Madison'!AO74)</f>
        <v>-53082</v>
      </c>
      <c r="G74" s="623">
        <f>-('5C1B_DArbonne'!AL74+'5C1B_DArbonne'!AO74)</f>
        <v>0</v>
      </c>
      <c r="H74" s="623">
        <f>-('5C1C_Intl High'!AL74+'5C1C_Intl High'!AO74)</f>
        <v>0</v>
      </c>
      <c r="I74" s="623">
        <f>-('5C1D_NOMMA'!AL74+'5C1D_NOMMA'!AO74)</f>
        <v>0</v>
      </c>
      <c r="J74" s="623">
        <f>-('5C1E_LFNO'!AL74+'5C1E_LFNO'!AO74)</f>
        <v>0</v>
      </c>
      <c r="K74" s="623">
        <f>-('5C1F_L.C. Charter'!AL74+'5C1F_L.C. Charter'!AO74)</f>
        <v>0</v>
      </c>
      <c r="L74" s="623">
        <f>-('5C1G_JS Clark'!AL74+'5C1G_JS Clark'!AO74)</f>
        <v>0</v>
      </c>
      <c r="M74" s="623">
        <f>-('5C1H_Southwest'!AL74+'5C1H_Southwest'!AO74)</f>
        <v>0</v>
      </c>
      <c r="N74" s="623">
        <f>-('5C1I_LA Key'!AL74+'5C1I_LA Key'!AO74)</f>
        <v>-25067</v>
      </c>
      <c r="O74" s="623">
        <f>-('5C1J_Jeff Chamber'!AL74+'5C1J_Jeff Chamber'!AO74)</f>
        <v>0</v>
      </c>
      <c r="P74" s="623">
        <f>-('5C1M_GEO Mid'!AL74+'5C1M_GEO Mid'!AO74)</f>
        <v>-23592</v>
      </c>
      <c r="Q74" s="623">
        <f>-('5C1N_Delta'!AL74+'5C1N_Delta'!AO74)</f>
        <v>0</v>
      </c>
      <c r="R74" s="623">
        <f>-('5C1O_Impact'!AL74+'5C1O_Impact'!AO74)</f>
        <v>-473113</v>
      </c>
      <c r="S74" s="623">
        <f>-('5C1P_Vision'!AL74+'5C1P_Vision'!AO74)</f>
        <v>0</v>
      </c>
      <c r="T74" s="623">
        <f>-('5C1Q_Advantage'!AL74+'5C1Q_Advantage'!AO74)</f>
        <v>-959020</v>
      </c>
      <c r="U74" s="623">
        <f>-('5C1R_Iberville'!AL74+'5C1R_Iberville'!AO74)</f>
        <v>0</v>
      </c>
      <c r="V74" s="623">
        <f>-('5C1S_LC Col Prep'!AL74+'5C1S_LC Col Prep'!AO74)</f>
        <v>0</v>
      </c>
      <c r="W74" s="623">
        <f>-('5C1T_Northeast'!AL74+'5C1T_Northeast'!AO74)</f>
        <v>0</v>
      </c>
      <c r="X74" s="623">
        <f>-('5C1U_Acadiana Ren'!AL74+'5C1U_Acadiana Ren'!AO74)</f>
        <v>0</v>
      </c>
      <c r="Y74" s="623">
        <f>-('5C1V_Laf Ren'!AL74+'5C1V_Laf Ren'!AO74)</f>
        <v>0</v>
      </c>
      <c r="Z74" s="623">
        <f>-('5C1W_Willow'!AL74+'5C1W_Willow'!AO74)</f>
        <v>0</v>
      </c>
      <c r="AA74" s="623">
        <f>-('5C1X_Tangi'!AL74+'5C1X_Tangi'!AO74)</f>
        <v>0</v>
      </c>
      <c r="AB74" s="623">
        <f>-('5C1Y_GEO'!AL74+'5C1Y_GEO'!AO74)</f>
        <v>-58980</v>
      </c>
      <c r="AC74" s="623">
        <f>-('5C1Z_Lincoln Prep'!AL74+'5C1Z_Lincoln Prep'!AO74)</f>
        <v>0</v>
      </c>
      <c r="AD74" s="623">
        <f>-('5C1AA_Laurel'!$AL74+'5C1AA_Laurel'!$AO74)</f>
        <v>0</v>
      </c>
      <c r="AE74" s="623">
        <f>-('5C1AB_Apex'!$AL74+'5C1AB_Apex'!$AO74)</f>
        <v>-23592</v>
      </c>
      <c r="AF74" s="623">
        <f>-('5C1AC_Smothers'!$AL74+'5C1AC_Smothers'!$AO74)</f>
        <v>0</v>
      </c>
      <c r="AG74" s="623">
        <f>-('5C1AD_Greater'!$AL74+'5C1AD_Greater'!$AO74)</f>
        <v>0</v>
      </c>
      <c r="AH74" s="623">
        <f>-('5C1AE_Noble Minds'!$AL74+'5C1AE_Noble Minds'!$AO74)</f>
        <v>0</v>
      </c>
      <c r="AI74" s="623">
        <f>-('5C1AF_JCFA-Laf'!$AL74+'5C1AF_JCFA-Laf'!$AO74)</f>
        <v>0</v>
      </c>
      <c r="AJ74" s="623">
        <f>-('5C1AG_Collegiate'!$AL74+'5C1AG_Collegiate'!$AO74)</f>
        <v>-17694</v>
      </c>
      <c r="AK74" s="623">
        <f>-('5C1AH_BRUP'!$AL74+'5C1AH_BRUP'!$AO74)</f>
        <v>-8847</v>
      </c>
      <c r="AL74" s="623">
        <f>-('5C1AI_Harmony'!$AL74+'5C1AI_Harmony'!$AO74)</f>
        <v>0</v>
      </c>
      <c r="AM74" s="623">
        <f>-('5C1AJ_Athlos'!$AL74+'5C1AJ_Athlos'!$AO74)</f>
        <v>0</v>
      </c>
      <c r="AN74" s="623">
        <f>-('5C2_LAVCA'!AM74+'5C2_LAVCA'!AP74)</f>
        <v>-17252</v>
      </c>
      <c r="AO74" s="623">
        <f>-('5C3_UnvView'!AM74+'5C3_UnvView'!AP74)</f>
        <v>-23887</v>
      </c>
      <c r="AP74" s="624">
        <f>SUM(D74:AO74)</f>
        <v>-1685452</v>
      </c>
      <c r="AQ74" s="625">
        <f t="shared" si="4"/>
        <v>7852148</v>
      </c>
    </row>
    <row r="75" spans="1:43" ht="15.6" customHeight="1" x14ac:dyDescent="0.2">
      <c r="A75" s="631">
        <v>69</v>
      </c>
      <c r="B75" s="632" t="s">
        <v>93</v>
      </c>
      <c r="C75" s="633">
        <f>'2_State Distrib and Adjs'!BG75</f>
        <v>30300568</v>
      </c>
      <c r="D75" s="633">
        <f>-'5A3_OJJ'!P75</f>
        <v>0</v>
      </c>
      <c r="E75" s="633"/>
      <c r="F75" s="633">
        <f>-('5C1A_Madison'!AL75+'5C1A_Madison'!AO75)</f>
        <v>-11367</v>
      </c>
      <c r="G75" s="633">
        <f>-('5C1B_DArbonne'!AL75+'5C1B_DArbonne'!AO75)</f>
        <v>0</v>
      </c>
      <c r="H75" s="633">
        <f>-('5C1C_Intl High'!AL75+'5C1C_Intl High'!AO75)</f>
        <v>0</v>
      </c>
      <c r="I75" s="633">
        <f>-('5C1D_NOMMA'!AL75+'5C1D_NOMMA'!AO75)</f>
        <v>0</v>
      </c>
      <c r="J75" s="633">
        <f>-('5C1E_LFNO'!AL75+'5C1E_LFNO'!AO75)</f>
        <v>0</v>
      </c>
      <c r="K75" s="633">
        <f>-('5C1F_L.C. Charter'!AL75+'5C1F_L.C. Charter'!AO75)</f>
        <v>0</v>
      </c>
      <c r="L75" s="633">
        <f>-('5C1G_JS Clark'!AL75+'5C1G_JS Clark'!AO75)</f>
        <v>0</v>
      </c>
      <c r="M75" s="633">
        <f>-('5C1H_Southwest'!AL75+'5C1H_Southwest'!AO75)</f>
        <v>0</v>
      </c>
      <c r="N75" s="633">
        <f>-('5C1I_LA Key'!AL75+'5C1I_LA Key'!AO75)</f>
        <v>-56835</v>
      </c>
      <c r="O75" s="633">
        <f>-('5C1J_Jeff Chamber'!AL75+'5C1J_Jeff Chamber'!AO75)</f>
        <v>0</v>
      </c>
      <c r="P75" s="633">
        <f>-('5C1M_GEO Mid'!AL75+'5C1M_GEO Mid'!AO75)</f>
        <v>-15156</v>
      </c>
      <c r="Q75" s="633">
        <f>-('5C1N_Delta'!AL75+'5C1N_Delta'!AO75)</f>
        <v>0</v>
      </c>
      <c r="R75" s="633">
        <f>-('5C1O_Impact'!AL75+'5C1O_Impact'!AO75)</f>
        <v>-1895</v>
      </c>
      <c r="S75" s="633">
        <f>-('5C1P_Vision'!AL75+'5C1P_Vision'!AO75)</f>
        <v>0</v>
      </c>
      <c r="T75" s="633">
        <f>-('5C1Q_Advantage'!AL75+'5C1Q_Advantage'!AO75)</f>
        <v>-4168</v>
      </c>
      <c r="U75" s="633">
        <f>-('5C1R_Iberville'!AL75+'5C1R_Iberville'!AO75)</f>
        <v>0</v>
      </c>
      <c r="V75" s="633">
        <f>-('5C1S_LC Col Prep'!AL75+'5C1S_LC Col Prep'!AO75)</f>
        <v>0</v>
      </c>
      <c r="W75" s="633">
        <f>-('5C1T_Northeast'!AL75+'5C1T_Northeast'!AO75)</f>
        <v>0</v>
      </c>
      <c r="X75" s="633">
        <f>-('5C1U_Acadiana Ren'!AL75+'5C1U_Acadiana Ren'!AO75)</f>
        <v>0</v>
      </c>
      <c r="Y75" s="633">
        <f>-('5C1V_Laf Ren'!AL75+'5C1V_Laf Ren'!AO75)</f>
        <v>0</v>
      </c>
      <c r="Z75" s="633">
        <f>-('5C1W_Willow'!AL75+'5C1W_Willow'!AO75)</f>
        <v>0</v>
      </c>
      <c r="AA75" s="633">
        <f>-('5C1X_Tangi'!AL75+'5C1X_Tangi'!AO75)</f>
        <v>0</v>
      </c>
      <c r="AB75" s="633">
        <f>-('5C1Y_GEO'!AL75+'5C1Y_GEO'!AO75)</f>
        <v>-26523</v>
      </c>
      <c r="AC75" s="633">
        <f>-('5C1Z_Lincoln Prep'!$AL75+'5C1Z_Lincoln Prep'!$AO75)</f>
        <v>0</v>
      </c>
      <c r="AD75" s="633">
        <f>-('5C1AA_Laurel'!$AL75+'5C1AA_Laurel'!$AO75)</f>
        <v>0</v>
      </c>
      <c r="AE75" s="633">
        <f>-('5C1AB_Apex'!$AL75+'5C1AB_Apex'!$AO75)</f>
        <v>0</v>
      </c>
      <c r="AF75" s="633">
        <f>-('5C1AC_Smothers'!$AL75+'5C1AC_Smothers'!$AO75)</f>
        <v>0</v>
      </c>
      <c r="AG75" s="633">
        <f>-('5C1AD_Greater'!$AL75+'5C1AD_Greater'!$AO75)</f>
        <v>0</v>
      </c>
      <c r="AH75" s="633">
        <f>-('5C1AE_Noble Minds'!$AL75+'5C1AE_Noble Minds'!$AO75)</f>
        <v>0</v>
      </c>
      <c r="AI75" s="633">
        <f>-('5C1AF_JCFA-Laf'!$AL75+'5C1AF_JCFA-Laf'!$AO75)</f>
        <v>0</v>
      </c>
      <c r="AJ75" s="633">
        <f>-('5C1AG_Collegiate'!$AL75+'5C1AG_Collegiate'!$AO75)</f>
        <v>0</v>
      </c>
      <c r="AK75" s="633">
        <f>-('5C1AH_BRUP'!$AL75+'5C1AH_BRUP'!$AO75)</f>
        <v>0</v>
      </c>
      <c r="AL75" s="633">
        <f>-('5C1AI_Harmony'!$AL75+'5C1AI_Harmony'!$AO75)</f>
        <v>0</v>
      </c>
      <c r="AM75" s="633">
        <f>-('5C1AJ_Athlos'!$AL75+'5C1AJ_Athlos'!$AO75)</f>
        <v>0</v>
      </c>
      <c r="AN75" s="633">
        <f>-('5C2_LAVCA'!AM75+'5C2_LAVCA'!AP75)</f>
        <v>-27281</v>
      </c>
      <c r="AO75" s="633">
        <f>-('5C3_UnvView'!AM75+'5C3_UnvView'!AP75)</f>
        <v>-73140</v>
      </c>
      <c r="AP75" s="634">
        <f>SUM(D75:AO75)</f>
        <v>-216365</v>
      </c>
      <c r="AQ75" s="635">
        <f t="shared" si="4"/>
        <v>30084203</v>
      </c>
    </row>
    <row r="76" spans="1:43" ht="15.6" customHeight="1" thickBot="1" x14ac:dyDescent="0.25">
      <c r="A76" s="818"/>
      <c r="B76" s="819" t="s">
        <v>72</v>
      </c>
      <c r="C76" s="1523">
        <f t="shared" ref="C76:AM76" si="5">SUM(C7:C75)</f>
        <v>3533896563</v>
      </c>
      <c r="D76" s="1523">
        <f>SUM(D7:D75)</f>
        <v>-843374</v>
      </c>
      <c r="E76" s="1523">
        <f t="shared" si="5"/>
        <v>-18966984</v>
      </c>
      <c r="F76" s="1523">
        <f t="shared" si="5"/>
        <v>-4061446</v>
      </c>
      <c r="G76" s="1523">
        <f t="shared" si="5"/>
        <v>-3565331</v>
      </c>
      <c r="H76" s="1523">
        <f t="shared" si="5"/>
        <v>-2807040</v>
      </c>
      <c r="I76" s="1523">
        <f t="shared" si="5"/>
        <v>-4966253</v>
      </c>
      <c r="J76" s="1523">
        <f t="shared" si="5"/>
        <v>-4877376</v>
      </c>
      <c r="K76" s="1523">
        <f t="shared" si="5"/>
        <v>-7401683</v>
      </c>
      <c r="L76" s="1523">
        <f t="shared" si="5"/>
        <v>-632228</v>
      </c>
      <c r="M76" s="1523">
        <f t="shared" si="5"/>
        <v>-5127817</v>
      </c>
      <c r="N76" s="1523">
        <f t="shared" si="5"/>
        <v>-2451260</v>
      </c>
      <c r="O76" s="1523">
        <f t="shared" si="5"/>
        <v>-1411348</v>
      </c>
      <c r="P76" s="1523">
        <f t="shared" si="5"/>
        <v>-4910512</v>
      </c>
      <c r="Q76" s="1523">
        <f t="shared" si="5"/>
        <v>-1514708</v>
      </c>
      <c r="R76" s="1523">
        <f t="shared" si="5"/>
        <v>-1812059</v>
      </c>
      <c r="S76" s="1523">
        <f t="shared" si="5"/>
        <v>-841782</v>
      </c>
      <c r="T76" s="1523">
        <f t="shared" si="5"/>
        <v>-3080747</v>
      </c>
      <c r="U76" s="1523">
        <f t="shared" si="5"/>
        <v>-3024223</v>
      </c>
      <c r="V76" s="1523">
        <f t="shared" si="5"/>
        <v>-3538070</v>
      </c>
      <c r="W76" s="1523">
        <f t="shared" si="5"/>
        <v>-680054</v>
      </c>
      <c r="X76" s="1523">
        <f t="shared" si="5"/>
        <v>-4788624</v>
      </c>
      <c r="Y76" s="1523">
        <f t="shared" si="5"/>
        <v>-4834449</v>
      </c>
      <c r="Z76" s="1523">
        <f t="shared" si="5"/>
        <v>-3319765</v>
      </c>
      <c r="AA76" s="1523">
        <f>SUM(AA7:AA75)</f>
        <v>-805181</v>
      </c>
      <c r="AB76" s="1523">
        <f t="shared" si="5"/>
        <v>-3782441</v>
      </c>
      <c r="AC76" s="1523">
        <f t="shared" si="5"/>
        <v>-2799011</v>
      </c>
      <c r="AD76" s="1523">
        <f t="shared" si="5"/>
        <v>-689374</v>
      </c>
      <c r="AE76" s="1523">
        <f t="shared" si="5"/>
        <v>-1365532</v>
      </c>
      <c r="AF76" s="1523">
        <f t="shared" si="5"/>
        <v>-2574461</v>
      </c>
      <c r="AG76" s="1523">
        <f t="shared" si="5"/>
        <v>-857663</v>
      </c>
      <c r="AH76" s="1523">
        <f t="shared" si="5"/>
        <v>-382275</v>
      </c>
      <c r="AI76" s="1523">
        <f t="shared" si="5"/>
        <v>-338396</v>
      </c>
      <c r="AJ76" s="1523">
        <f t="shared" si="5"/>
        <v>-1958682</v>
      </c>
      <c r="AK76" s="1523">
        <f t="shared" si="5"/>
        <v>-2242079</v>
      </c>
      <c r="AL76" s="1523">
        <f t="shared" si="5"/>
        <v>-278771</v>
      </c>
      <c r="AM76" s="1523">
        <f t="shared" si="5"/>
        <v>-5227604</v>
      </c>
      <c r="AN76" s="1523">
        <f t="shared" ref="AN76:AQ76" si="6">SUM(AN7:AN75)</f>
        <v>-8622780</v>
      </c>
      <c r="AO76" s="1523">
        <f t="shared" si="6"/>
        <v>-12950984</v>
      </c>
      <c r="AP76" s="1524">
        <f t="shared" si="6"/>
        <v>-134332367</v>
      </c>
      <c r="AQ76" s="1525">
        <f t="shared" si="6"/>
        <v>3399564196</v>
      </c>
    </row>
    <row r="77" spans="1:43" ht="13.5" thickTop="1" x14ac:dyDescent="0.2">
      <c r="C77" s="611"/>
      <c r="D77" s="611"/>
      <c r="E77" s="611"/>
      <c r="F77" s="611"/>
      <c r="G77" s="611"/>
      <c r="H77" s="611"/>
      <c r="I77" s="611"/>
      <c r="J77" s="611"/>
      <c r="K77" s="611"/>
      <c r="L77" s="611"/>
      <c r="M77" s="611"/>
      <c r="N77" s="611"/>
      <c r="O77" s="611"/>
      <c r="P77" s="611"/>
      <c r="Q77" s="611"/>
      <c r="R77" s="611"/>
      <c r="S77" s="611"/>
      <c r="T77" s="611"/>
      <c r="U77" s="611"/>
      <c r="V77" s="611"/>
      <c r="W77" s="611"/>
      <c r="X77" s="611"/>
      <c r="Y77" s="611"/>
      <c r="Z77" s="611"/>
      <c r="AA77" s="611"/>
      <c r="AB77" s="611"/>
      <c r="AC77" s="611"/>
      <c r="AD77" s="611"/>
      <c r="AE77" s="611"/>
      <c r="AF77" s="611"/>
      <c r="AG77" s="611"/>
      <c r="AH77" s="611"/>
      <c r="AI77" s="611"/>
      <c r="AJ77" s="611"/>
      <c r="AK77" s="611"/>
      <c r="AL77" s="611"/>
      <c r="AM77" s="611"/>
      <c r="AN77" s="611"/>
      <c r="AO77" s="611"/>
      <c r="AP77" s="611"/>
      <c r="AQ77" s="611"/>
    </row>
    <row r="78" spans="1:43" x14ac:dyDescent="0.2">
      <c r="AP78" s="209"/>
      <c r="AQ78"/>
    </row>
    <row r="79" spans="1:43" ht="15" x14ac:dyDescent="0.2">
      <c r="AP79" s="991"/>
      <c r="AQ79" s="611"/>
    </row>
  </sheetData>
  <sheetProtection formatCells="0" formatColumns="0" formatRows="0" sort="0"/>
  <mergeCells count="9">
    <mergeCell ref="AQ1:AQ2"/>
    <mergeCell ref="D1:I1"/>
    <mergeCell ref="A1:B2"/>
    <mergeCell ref="C1:C2"/>
    <mergeCell ref="AL1:AP1"/>
    <mergeCell ref="J1:P1"/>
    <mergeCell ref="Q1:W1"/>
    <mergeCell ref="X1:AD1"/>
    <mergeCell ref="AE1:AK1"/>
  </mergeCells>
  <printOptions horizontalCentered="1"/>
  <pageMargins left="0.35" right="0.35" top="0.9" bottom="0.5" header="0.3" footer="0.25"/>
  <pageSetup paperSize="5" scale="74" firstPageNumber="7" fitToWidth="0" orientation="portrait" r:id="rId1"/>
  <headerFooter>
    <oddHeader xml:space="preserve">&amp;L&amp;"Arial,Bold"&amp;18&amp;K000000Table 2A-1:  FY2018-19 Budget Letter 
MFP Transfer Amount (Annual) 
</oddHeader>
    <oddFooter>&amp;R&amp;P</oddFooter>
  </headerFooter>
  <colBreaks count="5" manualBreakCount="5">
    <brk id="9" max="75" man="1"/>
    <brk id="16" max="75" man="1"/>
    <brk id="23" max="75" man="1"/>
    <brk id="30" max="75" man="1"/>
    <brk id="37" max="75" man="1"/>
  </colBreaks>
  <ignoredErrors>
    <ignoredError sqref="AA7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D80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8.85546875" defaultRowHeight="12.75" x14ac:dyDescent="0.2"/>
  <cols>
    <col min="1" max="1" width="4" style="108" customWidth="1"/>
    <col min="2" max="2" width="19.5703125" style="108" customWidth="1"/>
    <col min="3" max="3" width="14.28515625" style="108" customWidth="1"/>
    <col min="4" max="37" width="13.7109375" style="108" customWidth="1"/>
    <col min="38" max="41" width="14" style="108" customWidth="1"/>
    <col min="42" max="42" width="16.5703125" style="108" customWidth="1"/>
    <col min="43" max="43" width="15.7109375" style="108" customWidth="1"/>
    <col min="44" max="80" width="13" style="108" customWidth="1"/>
    <col min="81" max="81" width="15.140625" style="108" customWidth="1"/>
    <col min="82" max="82" width="14.140625" style="108" customWidth="1"/>
    <col min="83" max="16384" width="8.85546875" style="108"/>
  </cols>
  <sheetData>
    <row r="1" spans="1:82" ht="30" customHeight="1" x14ac:dyDescent="0.2">
      <c r="A1" s="1631" t="s">
        <v>98</v>
      </c>
      <c r="B1" s="1631"/>
      <c r="C1" s="1636" t="s">
        <v>637</v>
      </c>
      <c r="D1" s="1634" t="s">
        <v>580</v>
      </c>
      <c r="E1" s="1634"/>
      <c r="F1" s="1634"/>
      <c r="G1" s="1634"/>
      <c r="H1" s="1634"/>
      <c r="I1" s="1634"/>
      <c r="J1" s="1634" t="s">
        <v>580</v>
      </c>
      <c r="K1" s="1634"/>
      <c r="L1" s="1634"/>
      <c r="M1" s="1634"/>
      <c r="N1" s="1634"/>
      <c r="O1" s="1634"/>
      <c r="P1" s="1634"/>
      <c r="Q1" s="1634" t="s">
        <v>580</v>
      </c>
      <c r="R1" s="1634"/>
      <c r="S1" s="1634"/>
      <c r="T1" s="1634"/>
      <c r="U1" s="1634"/>
      <c r="V1" s="1634"/>
      <c r="W1" s="1634"/>
      <c r="X1" s="1634" t="s">
        <v>580</v>
      </c>
      <c r="Y1" s="1634"/>
      <c r="Z1" s="1634"/>
      <c r="AA1" s="1634"/>
      <c r="AB1" s="1634"/>
      <c r="AC1" s="1634" t="s">
        <v>580</v>
      </c>
      <c r="AD1" s="1634"/>
      <c r="AE1" s="1634" t="s">
        <v>580</v>
      </c>
      <c r="AF1" s="1634"/>
      <c r="AG1" s="1634"/>
      <c r="AH1" s="1634"/>
      <c r="AI1" s="1634"/>
      <c r="AJ1" s="1634"/>
      <c r="AK1" s="1634" t="s">
        <v>580</v>
      </c>
      <c r="AL1" s="1637" t="s">
        <v>580</v>
      </c>
      <c r="AM1" s="1637"/>
      <c r="AN1" s="1637"/>
      <c r="AO1" s="1637"/>
      <c r="AP1" s="1637"/>
      <c r="AQ1" s="1627" t="s">
        <v>579</v>
      </c>
      <c r="AR1" s="1632" t="s">
        <v>1672</v>
      </c>
      <c r="AS1" s="1632"/>
      <c r="AT1" s="1632"/>
      <c r="AU1" s="1632"/>
      <c r="AV1" s="1632"/>
      <c r="AW1" s="1632"/>
      <c r="AX1" s="1632"/>
      <c r="AY1" s="1632"/>
      <c r="AZ1" s="1632" t="s">
        <v>1672</v>
      </c>
      <c r="BA1" s="1632"/>
      <c r="BB1" s="1632"/>
      <c r="BC1" s="1632"/>
      <c r="BD1" s="1632"/>
      <c r="BE1" s="1632"/>
      <c r="BF1" s="1632"/>
      <c r="BG1" s="1632"/>
      <c r="BH1" s="1632" t="s">
        <v>1672</v>
      </c>
      <c r="BI1" s="1632"/>
      <c r="BJ1" s="1632"/>
      <c r="BK1" s="1632"/>
      <c r="BL1" s="1632"/>
      <c r="BM1" s="1632"/>
      <c r="BN1" s="1632"/>
      <c r="BO1" s="1632"/>
      <c r="BP1" s="1632" t="s">
        <v>1672</v>
      </c>
      <c r="BQ1" s="1632"/>
      <c r="BR1" s="1632"/>
      <c r="BS1" s="1632"/>
      <c r="BT1" s="1632"/>
      <c r="BU1" s="1632"/>
      <c r="BV1" s="1632"/>
      <c r="BW1" s="1632"/>
      <c r="BX1" s="1638" t="s">
        <v>1673</v>
      </c>
      <c r="BY1" s="1638"/>
      <c r="BZ1" s="1638"/>
      <c r="CA1" s="1638"/>
      <c r="CB1" s="1638"/>
      <c r="CC1" s="1633" t="s">
        <v>1674</v>
      </c>
      <c r="CD1" s="1635" t="s">
        <v>1675</v>
      </c>
    </row>
    <row r="2" spans="1:82" ht="88.5" customHeight="1" x14ac:dyDescent="0.2">
      <c r="A2" s="1631"/>
      <c r="B2" s="1631"/>
      <c r="C2" s="1636"/>
      <c r="D2" s="981" t="s">
        <v>577</v>
      </c>
      <c r="E2" s="982" t="s">
        <v>555</v>
      </c>
      <c r="F2" s="982" t="s">
        <v>556</v>
      </c>
      <c r="G2" s="982" t="s">
        <v>557</v>
      </c>
      <c r="H2" s="982" t="s">
        <v>1479</v>
      </c>
      <c r="I2" s="982" t="s">
        <v>558</v>
      </c>
      <c r="J2" s="982" t="s">
        <v>559</v>
      </c>
      <c r="K2" s="982" t="s">
        <v>560</v>
      </c>
      <c r="L2" s="982" t="s">
        <v>561</v>
      </c>
      <c r="M2" s="982" t="s">
        <v>562</v>
      </c>
      <c r="N2" s="982" t="s">
        <v>563</v>
      </c>
      <c r="O2" s="982" t="s">
        <v>1224</v>
      </c>
      <c r="P2" s="982" t="s">
        <v>1522</v>
      </c>
      <c r="Q2" s="982" t="s">
        <v>564</v>
      </c>
      <c r="R2" s="982" t="s">
        <v>565</v>
      </c>
      <c r="S2" s="982" t="s">
        <v>566</v>
      </c>
      <c r="T2" s="982" t="s">
        <v>567</v>
      </c>
      <c r="U2" s="982" t="s">
        <v>568</v>
      </c>
      <c r="V2" s="982" t="s">
        <v>569</v>
      </c>
      <c r="W2" s="982" t="s">
        <v>570</v>
      </c>
      <c r="X2" s="982" t="s">
        <v>571</v>
      </c>
      <c r="Y2" s="982" t="s">
        <v>572</v>
      </c>
      <c r="Z2" s="982" t="s">
        <v>573</v>
      </c>
      <c r="AA2" s="981" t="s">
        <v>575</v>
      </c>
      <c r="AB2" s="981" t="s">
        <v>576</v>
      </c>
      <c r="AC2" s="981" t="s">
        <v>659</v>
      </c>
      <c r="AD2" s="981" t="s">
        <v>622</v>
      </c>
      <c r="AE2" s="981" t="s">
        <v>621</v>
      </c>
      <c r="AF2" s="981" t="s">
        <v>620</v>
      </c>
      <c r="AG2" s="981" t="s">
        <v>709</v>
      </c>
      <c r="AH2" s="981" t="s">
        <v>1180</v>
      </c>
      <c r="AI2" s="981" t="s">
        <v>1181</v>
      </c>
      <c r="AJ2" s="981" t="s">
        <v>1396</v>
      </c>
      <c r="AK2" s="981" t="s">
        <v>1179</v>
      </c>
      <c r="AL2" s="981" t="s">
        <v>1256</v>
      </c>
      <c r="AM2" s="981" t="s">
        <v>1255</v>
      </c>
      <c r="AN2" s="982" t="s">
        <v>574</v>
      </c>
      <c r="AO2" s="982" t="s">
        <v>727</v>
      </c>
      <c r="AP2" s="981" t="s">
        <v>455</v>
      </c>
      <c r="AQ2" s="1627"/>
      <c r="AR2" s="1273" t="s">
        <v>555</v>
      </c>
      <c r="AS2" s="1273" t="s">
        <v>556</v>
      </c>
      <c r="AT2" s="1273" t="s">
        <v>557</v>
      </c>
      <c r="AU2" s="1273" t="s">
        <v>1479</v>
      </c>
      <c r="AV2" s="1273" t="s">
        <v>558</v>
      </c>
      <c r="AW2" s="1273" t="s">
        <v>559</v>
      </c>
      <c r="AX2" s="1273" t="s">
        <v>560</v>
      </c>
      <c r="AY2" s="1273" t="s">
        <v>561</v>
      </c>
      <c r="AZ2" s="1273" t="s">
        <v>562</v>
      </c>
      <c r="BA2" s="1273" t="s">
        <v>563</v>
      </c>
      <c r="BB2" s="1273" t="s">
        <v>1224</v>
      </c>
      <c r="BC2" s="1273" t="s">
        <v>1522</v>
      </c>
      <c r="BD2" s="1273" t="s">
        <v>564</v>
      </c>
      <c r="BE2" s="1273" t="s">
        <v>565</v>
      </c>
      <c r="BF2" s="1273" t="s">
        <v>566</v>
      </c>
      <c r="BG2" s="1273" t="s">
        <v>567</v>
      </c>
      <c r="BH2" s="1273" t="s">
        <v>568</v>
      </c>
      <c r="BI2" s="1273" t="s">
        <v>569</v>
      </c>
      <c r="BJ2" s="1273" t="s">
        <v>570</v>
      </c>
      <c r="BK2" s="1273" t="s">
        <v>571</v>
      </c>
      <c r="BL2" s="1273" t="s">
        <v>572</v>
      </c>
      <c r="BM2" s="1273" t="s">
        <v>573</v>
      </c>
      <c r="BN2" s="1274" t="s">
        <v>575</v>
      </c>
      <c r="BO2" s="1274" t="s">
        <v>576</v>
      </c>
      <c r="BP2" s="981" t="s">
        <v>659</v>
      </c>
      <c r="BQ2" s="981" t="s">
        <v>622</v>
      </c>
      <c r="BR2" s="981" t="s">
        <v>621</v>
      </c>
      <c r="BS2" s="981" t="s">
        <v>620</v>
      </c>
      <c r="BT2" s="981" t="s">
        <v>709</v>
      </c>
      <c r="BU2" s="981" t="s">
        <v>1180</v>
      </c>
      <c r="BV2" s="981" t="s">
        <v>1181</v>
      </c>
      <c r="BW2" s="981" t="s">
        <v>1396</v>
      </c>
      <c r="BX2" s="981" t="s">
        <v>1179</v>
      </c>
      <c r="BY2" s="981" t="s">
        <v>1256</v>
      </c>
      <c r="BZ2" s="981" t="s">
        <v>1255</v>
      </c>
      <c r="CA2" s="1273" t="s">
        <v>574</v>
      </c>
      <c r="CB2" s="1273" t="s">
        <v>727</v>
      </c>
      <c r="CC2" s="1633"/>
      <c r="CD2" s="1635"/>
    </row>
    <row r="3" spans="1:82" hidden="1" x14ac:dyDescent="0.2">
      <c r="A3" s="899"/>
      <c r="B3" s="899"/>
      <c r="C3" s="904"/>
      <c r="D3" s="911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911"/>
      <c r="AB3" s="911"/>
      <c r="AC3" s="911"/>
      <c r="AD3" s="911"/>
      <c r="AE3" s="911"/>
      <c r="AF3" s="911"/>
      <c r="AG3" s="911"/>
      <c r="AH3" s="911"/>
      <c r="AI3" s="911"/>
      <c r="AJ3" s="911"/>
      <c r="AK3" s="911"/>
      <c r="AL3" s="981"/>
      <c r="AM3" s="981"/>
      <c r="AN3" s="510"/>
      <c r="AO3" s="510"/>
      <c r="AP3" s="911"/>
      <c r="AQ3" s="901"/>
      <c r="AR3" s="905"/>
      <c r="AS3" s="905"/>
      <c r="AT3" s="905"/>
      <c r="AU3" s="905"/>
      <c r="AV3" s="905"/>
      <c r="AW3" s="905"/>
      <c r="AX3" s="905"/>
      <c r="AY3" s="905"/>
      <c r="AZ3" s="905"/>
      <c r="BA3" s="905"/>
      <c r="BB3" s="905"/>
      <c r="BC3" s="905"/>
      <c r="BD3" s="905"/>
      <c r="BE3" s="905"/>
      <c r="BF3" s="905"/>
      <c r="BG3" s="905"/>
      <c r="BH3" s="905"/>
      <c r="BI3" s="905"/>
      <c r="BJ3" s="905"/>
      <c r="BK3" s="905"/>
      <c r="BL3" s="905"/>
      <c r="BM3" s="905"/>
      <c r="BN3" s="903"/>
      <c r="BO3" s="903"/>
      <c r="BP3" s="911"/>
      <c r="BQ3" s="911"/>
      <c r="BR3" s="911"/>
      <c r="BS3" s="911"/>
      <c r="BT3" s="911"/>
      <c r="BU3" s="911"/>
      <c r="BV3" s="911"/>
      <c r="BW3" s="911"/>
      <c r="BX3" s="911"/>
      <c r="BY3" s="981"/>
      <c r="BZ3" s="981"/>
      <c r="CA3" s="905"/>
      <c r="CB3" s="905"/>
      <c r="CC3" s="905"/>
      <c r="CD3" s="902"/>
    </row>
    <row r="4" spans="1:82" s="190" customFormat="1" x14ac:dyDescent="0.2">
      <c r="A4" s="645"/>
      <c r="B4" s="590"/>
      <c r="C4" s="591">
        <v>1</v>
      </c>
      <c r="D4" s="591">
        <f>C4+1</f>
        <v>2</v>
      </c>
      <c r="E4" s="591">
        <f>D4+1</f>
        <v>3</v>
      </c>
      <c r="F4" s="591">
        <f>E4+1</f>
        <v>4</v>
      </c>
      <c r="G4" s="591">
        <f>F4+1</f>
        <v>5</v>
      </c>
      <c r="H4" s="591">
        <f>G4+1</f>
        <v>6</v>
      </c>
      <c r="I4" s="591">
        <f t="shared" ref="I4:AI4" si="0">H4+1</f>
        <v>7</v>
      </c>
      <c r="J4" s="591">
        <f t="shared" si="0"/>
        <v>8</v>
      </c>
      <c r="K4" s="591">
        <f t="shared" si="0"/>
        <v>9</v>
      </c>
      <c r="L4" s="591">
        <f t="shared" si="0"/>
        <v>10</v>
      </c>
      <c r="M4" s="591">
        <f t="shared" si="0"/>
        <v>11</v>
      </c>
      <c r="N4" s="591">
        <f t="shared" si="0"/>
        <v>12</v>
      </c>
      <c r="O4" s="591">
        <f t="shared" si="0"/>
        <v>13</v>
      </c>
      <c r="P4" s="591">
        <f t="shared" si="0"/>
        <v>14</v>
      </c>
      <c r="Q4" s="591">
        <f t="shared" si="0"/>
        <v>15</v>
      </c>
      <c r="R4" s="591">
        <f t="shared" si="0"/>
        <v>16</v>
      </c>
      <c r="S4" s="591">
        <f t="shared" si="0"/>
        <v>17</v>
      </c>
      <c r="T4" s="591">
        <f t="shared" si="0"/>
        <v>18</v>
      </c>
      <c r="U4" s="591">
        <f t="shared" si="0"/>
        <v>19</v>
      </c>
      <c r="V4" s="591">
        <f t="shared" si="0"/>
        <v>20</v>
      </c>
      <c r="W4" s="591">
        <f t="shared" si="0"/>
        <v>21</v>
      </c>
      <c r="X4" s="591">
        <f t="shared" si="0"/>
        <v>22</v>
      </c>
      <c r="Y4" s="591">
        <f t="shared" si="0"/>
        <v>23</v>
      </c>
      <c r="Z4" s="591">
        <f t="shared" si="0"/>
        <v>24</v>
      </c>
      <c r="AA4" s="591">
        <f t="shared" si="0"/>
        <v>25</v>
      </c>
      <c r="AB4" s="591">
        <f t="shared" si="0"/>
        <v>26</v>
      </c>
      <c r="AC4" s="591">
        <f t="shared" si="0"/>
        <v>27</v>
      </c>
      <c r="AD4" s="591">
        <f t="shared" si="0"/>
        <v>28</v>
      </c>
      <c r="AE4" s="591">
        <f t="shared" si="0"/>
        <v>29</v>
      </c>
      <c r="AF4" s="591">
        <f t="shared" si="0"/>
        <v>30</v>
      </c>
      <c r="AG4" s="591">
        <f t="shared" si="0"/>
        <v>31</v>
      </c>
      <c r="AH4" s="591">
        <f t="shared" si="0"/>
        <v>32</v>
      </c>
      <c r="AI4" s="591">
        <f t="shared" si="0"/>
        <v>33</v>
      </c>
      <c r="AJ4" s="591">
        <f t="shared" ref="AJ4:AO4" si="1">AI4+1</f>
        <v>34</v>
      </c>
      <c r="AK4" s="591">
        <f t="shared" si="1"/>
        <v>35</v>
      </c>
      <c r="AL4" s="591">
        <f>AK4+1</f>
        <v>36</v>
      </c>
      <c r="AM4" s="591">
        <f>AL4+1</f>
        <v>37</v>
      </c>
      <c r="AN4" s="591">
        <f>AM4+1</f>
        <v>38</v>
      </c>
      <c r="AO4" s="591">
        <f t="shared" si="1"/>
        <v>39</v>
      </c>
      <c r="AP4" s="591">
        <f t="shared" ref="AP4:CD4" si="2">AO4+1</f>
        <v>40</v>
      </c>
      <c r="AQ4" s="591">
        <f t="shared" si="2"/>
        <v>41</v>
      </c>
      <c r="AR4" s="591">
        <f t="shared" si="2"/>
        <v>42</v>
      </c>
      <c r="AS4" s="591">
        <f t="shared" si="2"/>
        <v>43</v>
      </c>
      <c r="AT4" s="591">
        <f t="shared" si="2"/>
        <v>44</v>
      </c>
      <c r="AU4" s="591">
        <f t="shared" si="2"/>
        <v>45</v>
      </c>
      <c r="AV4" s="591">
        <f t="shared" si="2"/>
        <v>46</v>
      </c>
      <c r="AW4" s="591">
        <f t="shared" si="2"/>
        <v>47</v>
      </c>
      <c r="AX4" s="591">
        <f t="shared" si="2"/>
        <v>48</v>
      </c>
      <c r="AY4" s="591">
        <f t="shared" si="2"/>
        <v>49</v>
      </c>
      <c r="AZ4" s="591">
        <f t="shared" si="2"/>
        <v>50</v>
      </c>
      <c r="BA4" s="591">
        <f t="shared" si="2"/>
        <v>51</v>
      </c>
      <c r="BB4" s="591">
        <f t="shared" si="2"/>
        <v>52</v>
      </c>
      <c r="BC4" s="591">
        <f t="shared" si="2"/>
        <v>53</v>
      </c>
      <c r="BD4" s="591">
        <f t="shared" si="2"/>
        <v>54</v>
      </c>
      <c r="BE4" s="591">
        <f t="shared" si="2"/>
        <v>55</v>
      </c>
      <c r="BF4" s="591">
        <f t="shared" si="2"/>
        <v>56</v>
      </c>
      <c r="BG4" s="591">
        <f t="shared" si="2"/>
        <v>57</v>
      </c>
      <c r="BH4" s="591">
        <f t="shared" si="2"/>
        <v>58</v>
      </c>
      <c r="BI4" s="591">
        <f t="shared" si="2"/>
        <v>59</v>
      </c>
      <c r="BJ4" s="591">
        <f t="shared" si="2"/>
        <v>60</v>
      </c>
      <c r="BK4" s="591">
        <f t="shared" si="2"/>
        <v>61</v>
      </c>
      <c r="BL4" s="591">
        <f t="shared" si="2"/>
        <v>62</v>
      </c>
      <c r="BM4" s="591">
        <f t="shared" si="2"/>
        <v>63</v>
      </c>
      <c r="BN4" s="591">
        <f t="shared" si="2"/>
        <v>64</v>
      </c>
      <c r="BO4" s="591">
        <f t="shared" si="2"/>
        <v>65</v>
      </c>
      <c r="BP4" s="591">
        <f t="shared" si="2"/>
        <v>66</v>
      </c>
      <c r="BQ4" s="591">
        <f t="shared" si="2"/>
        <v>67</v>
      </c>
      <c r="BR4" s="591">
        <f t="shared" si="2"/>
        <v>68</v>
      </c>
      <c r="BS4" s="591">
        <f t="shared" si="2"/>
        <v>69</v>
      </c>
      <c r="BT4" s="591">
        <f t="shared" si="2"/>
        <v>70</v>
      </c>
      <c r="BU4" s="591">
        <f t="shared" si="2"/>
        <v>71</v>
      </c>
      <c r="BV4" s="591">
        <f t="shared" si="2"/>
        <v>72</v>
      </c>
      <c r="BW4" s="591">
        <f t="shared" si="2"/>
        <v>73</v>
      </c>
      <c r="BX4" s="591">
        <f t="shared" si="2"/>
        <v>74</v>
      </c>
      <c r="BY4" s="591">
        <f t="shared" si="2"/>
        <v>75</v>
      </c>
      <c r="BZ4" s="591">
        <f t="shared" si="2"/>
        <v>76</v>
      </c>
      <c r="CA4" s="591">
        <f t="shared" si="2"/>
        <v>77</v>
      </c>
      <c r="CB4" s="591">
        <f t="shared" si="2"/>
        <v>78</v>
      </c>
      <c r="CC4" s="591">
        <f t="shared" si="2"/>
        <v>79</v>
      </c>
      <c r="CD4" s="591">
        <f t="shared" si="2"/>
        <v>80</v>
      </c>
    </row>
    <row r="5" spans="1:82" s="986" customFormat="1" ht="11.25" hidden="1" x14ac:dyDescent="0.2">
      <c r="A5" s="983"/>
      <c r="B5" s="983"/>
      <c r="C5" s="988" t="s">
        <v>805</v>
      </c>
      <c r="D5" s="988" t="s">
        <v>805</v>
      </c>
      <c r="E5" s="988" t="s">
        <v>805</v>
      </c>
      <c r="F5" s="988" t="s">
        <v>805</v>
      </c>
      <c r="G5" s="988" t="s">
        <v>805</v>
      </c>
      <c r="H5" s="988" t="s">
        <v>805</v>
      </c>
      <c r="I5" s="988" t="s">
        <v>805</v>
      </c>
      <c r="J5" s="988" t="s">
        <v>805</v>
      </c>
      <c r="K5" s="988" t="s">
        <v>805</v>
      </c>
      <c r="L5" s="988" t="s">
        <v>805</v>
      </c>
      <c r="M5" s="988" t="s">
        <v>805</v>
      </c>
      <c r="N5" s="988" t="s">
        <v>805</v>
      </c>
      <c r="O5" s="988" t="s">
        <v>805</v>
      </c>
      <c r="P5" s="988" t="s">
        <v>805</v>
      </c>
      <c r="Q5" s="988" t="s">
        <v>805</v>
      </c>
      <c r="R5" s="988" t="s">
        <v>805</v>
      </c>
      <c r="S5" s="988" t="s">
        <v>805</v>
      </c>
      <c r="T5" s="988" t="s">
        <v>805</v>
      </c>
      <c r="U5" s="988" t="s">
        <v>805</v>
      </c>
      <c r="V5" s="988" t="s">
        <v>805</v>
      </c>
      <c r="W5" s="988" t="s">
        <v>805</v>
      </c>
      <c r="X5" s="988" t="s">
        <v>805</v>
      </c>
      <c r="Y5" s="988" t="s">
        <v>805</v>
      </c>
      <c r="Z5" s="988" t="s">
        <v>805</v>
      </c>
      <c r="AA5" s="988" t="s">
        <v>805</v>
      </c>
      <c r="AB5" s="988" t="s">
        <v>805</v>
      </c>
      <c r="AC5" s="988" t="s">
        <v>805</v>
      </c>
      <c r="AD5" s="988" t="s">
        <v>805</v>
      </c>
      <c r="AE5" s="988" t="s">
        <v>805</v>
      </c>
      <c r="AF5" s="988" t="s">
        <v>805</v>
      </c>
      <c r="AG5" s="988" t="s">
        <v>805</v>
      </c>
      <c r="AH5" s="988" t="s">
        <v>805</v>
      </c>
      <c r="AI5" s="988" t="s">
        <v>805</v>
      </c>
      <c r="AJ5" s="988" t="s">
        <v>805</v>
      </c>
      <c r="AK5" s="988" t="s">
        <v>805</v>
      </c>
      <c r="AL5" s="1106" t="s">
        <v>805</v>
      </c>
      <c r="AM5" s="1106" t="s">
        <v>805</v>
      </c>
      <c r="AN5" s="988" t="s">
        <v>805</v>
      </c>
      <c r="AO5" s="988" t="s">
        <v>805</v>
      </c>
      <c r="AP5" s="988" t="s">
        <v>806</v>
      </c>
      <c r="AQ5" s="988" t="s">
        <v>806</v>
      </c>
      <c r="AR5" s="984" t="s">
        <v>805</v>
      </c>
      <c r="AS5" s="984" t="s">
        <v>805</v>
      </c>
      <c r="AT5" s="984" t="s">
        <v>805</v>
      </c>
      <c r="AU5" s="984" t="s">
        <v>805</v>
      </c>
      <c r="AV5" s="984" t="s">
        <v>805</v>
      </c>
      <c r="AW5" s="984" t="s">
        <v>805</v>
      </c>
      <c r="AX5" s="984" t="s">
        <v>805</v>
      </c>
      <c r="AY5" s="984" t="s">
        <v>805</v>
      </c>
      <c r="AZ5" s="984" t="s">
        <v>805</v>
      </c>
      <c r="BA5" s="984" t="s">
        <v>805</v>
      </c>
      <c r="BB5" s="984" t="s">
        <v>805</v>
      </c>
      <c r="BC5" s="984" t="s">
        <v>805</v>
      </c>
      <c r="BD5" s="984" t="s">
        <v>805</v>
      </c>
      <c r="BE5" s="984" t="s">
        <v>805</v>
      </c>
      <c r="BF5" s="984" t="s">
        <v>805</v>
      </c>
      <c r="BG5" s="984" t="s">
        <v>805</v>
      </c>
      <c r="BH5" s="984" t="s">
        <v>805</v>
      </c>
      <c r="BI5" s="984" t="s">
        <v>805</v>
      </c>
      <c r="BJ5" s="984" t="s">
        <v>805</v>
      </c>
      <c r="BK5" s="984" t="s">
        <v>805</v>
      </c>
      <c r="BL5" s="984" t="s">
        <v>805</v>
      </c>
      <c r="BM5" s="984" t="s">
        <v>805</v>
      </c>
      <c r="BN5" s="984" t="s">
        <v>805</v>
      </c>
      <c r="BO5" s="984" t="s">
        <v>805</v>
      </c>
      <c r="BP5" s="984" t="s">
        <v>805</v>
      </c>
      <c r="BQ5" s="984" t="s">
        <v>805</v>
      </c>
      <c r="BR5" s="984" t="s">
        <v>805</v>
      </c>
      <c r="BS5" s="984" t="s">
        <v>805</v>
      </c>
      <c r="BT5" s="984" t="s">
        <v>805</v>
      </c>
      <c r="BU5" s="984" t="s">
        <v>805</v>
      </c>
      <c r="BV5" s="984" t="s">
        <v>805</v>
      </c>
      <c r="BW5" s="984" t="s">
        <v>805</v>
      </c>
      <c r="BX5" s="984" t="s">
        <v>805</v>
      </c>
      <c r="BY5" s="984" t="s">
        <v>805</v>
      </c>
      <c r="BZ5" s="984" t="s">
        <v>805</v>
      </c>
      <c r="CA5" s="984" t="s">
        <v>805</v>
      </c>
      <c r="CB5" s="984" t="s">
        <v>805</v>
      </c>
      <c r="CC5" s="1107" t="s">
        <v>806</v>
      </c>
      <c r="CD5" s="1107" t="s">
        <v>806</v>
      </c>
    </row>
    <row r="6" spans="1:82" s="1105" customFormat="1" ht="17.25" customHeight="1" x14ac:dyDescent="0.2">
      <c r="A6" s="1104"/>
      <c r="B6" s="1104"/>
      <c r="C6" s="984" t="s">
        <v>999</v>
      </c>
      <c r="D6" s="984" t="s">
        <v>1000</v>
      </c>
      <c r="E6" s="984" t="s">
        <v>1271</v>
      </c>
      <c r="F6" s="984" t="s">
        <v>1276</v>
      </c>
      <c r="G6" s="984" t="s">
        <v>1277</v>
      </c>
      <c r="H6" s="984" t="s">
        <v>1278</v>
      </c>
      <c r="I6" s="984" t="s">
        <v>1279</v>
      </c>
      <c r="J6" s="984" t="s">
        <v>1280</v>
      </c>
      <c r="K6" s="984" t="s">
        <v>1281</v>
      </c>
      <c r="L6" s="984" t="s">
        <v>1282</v>
      </c>
      <c r="M6" s="984" t="s">
        <v>1283</v>
      </c>
      <c r="N6" s="984" t="s">
        <v>1284</v>
      </c>
      <c r="O6" s="984" t="s">
        <v>1285</v>
      </c>
      <c r="P6" s="984" t="s">
        <v>1286</v>
      </c>
      <c r="Q6" s="984" t="s">
        <v>1287</v>
      </c>
      <c r="R6" s="984" t="s">
        <v>1397</v>
      </c>
      <c r="S6" s="984" t="s">
        <v>1398</v>
      </c>
      <c r="T6" s="984" t="s">
        <v>1399</v>
      </c>
      <c r="U6" s="984" t="s">
        <v>1400</v>
      </c>
      <c r="V6" s="984" t="s">
        <v>1401</v>
      </c>
      <c r="W6" s="984" t="s">
        <v>1402</v>
      </c>
      <c r="X6" s="984" t="s">
        <v>1403</v>
      </c>
      <c r="Y6" s="984" t="s">
        <v>1404</v>
      </c>
      <c r="Z6" s="984" t="s">
        <v>1405</v>
      </c>
      <c r="AA6" s="984" t="s">
        <v>1406</v>
      </c>
      <c r="AB6" s="984" t="s">
        <v>1407</v>
      </c>
      <c r="AC6" s="984" t="s">
        <v>1408</v>
      </c>
      <c r="AD6" s="984" t="s">
        <v>1409</v>
      </c>
      <c r="AE6" s="984" t="s">
        <v>1410</v>
      </c>
      <c r="AF6" s="984" t="s">
        <v>1411</v>
      </c>
      <c r="AG6" s="984" t="s">
        <v>1412</v>
      </c>
      <c r="AH6" s="984" t="s">
        <v>1413</v>
      </c>
      <c r="AI6" s="984" t="s">
        <v>1414</v>
      </c>
      <c r="AJ6" s="984" t="s">
        <v>1415</v>
      </c>
      <c r="AK6" s="984" t="s">
        <v>1416</v>
      </c>
      <c r="AL6" s="985" t="s">
        <v>1417</v>
      </c>
      <c r="AM6" s="985" t="s">
        <v>1418</v>
      </c>
      <c r="AN6" s="984" t="s">
        <v>1419</v>
      </c>
      <c r="AO6" s="984" t="s">
        <v>1420</v>
      </c>
      <c r="AP6" s="984" t="s">
        <v>1185</v>
      </c>
      <c r="AQ6" s="984" t="s">
        <v>1421</v>
      </c>
      <c r="AR6" s="984" t="s">
        <v>1270</v>
      </c>
      <c r="AS6" s="984" t="s">
        <v>1422</v>
      </c>
      <c r="AT6" s="984" t="s">
        <v>1423</v>
      </c>
      <c r="AU6" s="984" t="s">
        <v>1424</v>
      </c>
      <c r="AV6" s="984" t="s">
        <v>1425</v>
      </c>
      <c r="AW6" s="984" t="s">
        <v>1426</v>
      </c>
      <c r="AX6" s="984" t="s">
        <v>1427</v>
      </c>
      <c r="AY6" s="984" t="s">
        <v>1428</v>
      </c>
      <c r="AZ6" s="984" t="s">
        <v>1429</v>
      </c>
      <c r="BA6" s="984" t="s">
        <v>1430</v>
      </c>
      <c r="BB6" s="984" t="s">
        <v>1431</v>
      </c>
      <c r="BC6" s="984" t="s">
        <v>1432</v>
      </c>
      <c r="BD6" s="984" t="s">
        <v>1433</v>
      </c>
      <c r="BE6" s="984" t="s">
        <v>1434</v>
      </c>
      <c r="BF6" s="984" t="s">
        <v>1435</v>
      </c>
      <c r="BG6" s="984" t="s">
        <v>1436</v>
      </c>
      <c r="BH6" s="984" t="s">
        <v>1437</v>
      </c>
      <c r="BI6" s="984" t="s">
        <v>1438</v>
      </c>
      <c r="BJ6" s="984" t="s">
        <v>1439</v>
      </c>
      <c r="BK6" s="984" t="s">
        <v>1440</v>
      </c>
      <c r="BL6" s="984" t="s">
        <v>1441</v>
      </c>
      <c r="BM6" s="984" t="s">
        <v>1442</v>
      </c>
      <c r="BN6" s="984" t="s">
        <v>1443</v>
      </c>
      <c r="BO6" s="984" t="s">
        <v>1444</v>
      </c>
      <c r="BP6" s="984" t="s">
        <v>1445</v>
      </c>
      <c r="BQ6" s="984" t="s">
        <v>1446</v>
      </c>
      <c r="BR6" s="984" t="s">
        <v>1447</v>
      </c>
      <c r="BS6" s="984" t="s">
        <v>1448</v>
      </c>
      <c r="BT6" s="984" t="s">
        <v>1449</v>
      </c>
      <c r="BU6" s="984" t="s">
        <v>1450</v>
      </c>
      <c r="BV6" s="984" t="s">
        <v>1451</v>
      </c>
      <c r="BW6" s="984" t="s">
        <v>1452</v>
      </c>
      <c r="BX6" s="984" t="s">
        <v>1453</v>
      </c>
      <c r="BY6" s="984" t="s">
        <v>1454</v>
      </c>
      <c r="BZ6" s="984" t="s">
        <v>1455</v>
      </c>
      <c r="CA6" s="984" t="s">
        <v>1456</v>
      </c>
      <c r="CB6" s="984" t="s">
        <v>1457</v>
      </c>
      <c r="CC6" s="988" t="s">
        <v>1395</v>
      </c>
      <c r="CD6" s="984" t="s">
        <v>1458</v>
      </c>
    </row>
    <row r="7" spans="1:82" s="110" customFormat="1" ht="15.75" customHeight="1" x14ac:dyDescent="0.2">
      <c r="A7" s="636">
        <v>1</v>
      </c>
      <c r="B7" s="637" t="s">
        <v>7</v>
      </c>
      <c r="C7" s="257">
        <f>'2_State Distrib and Adjs'!BC7</f>
        <v>4438182</v>
      </c>
      <c r="D7" s="257">
        <f>-'5A3_OJJ'!S7</f>
        <v>-404</v>
      </c>
      <c r="E7" s="257"/>
      <c r="F7" s="257">
        <f>-'5C1A_Madison'!AS7</f>
        <v>0</v>
      </c>
      <c r="G7" s="257">
        <f>-'5C1B_DArbonne'!AS7</f>
        <v>0</v>
      </c>
      <c r="H7" s="257">
        <f>-'5C1C_Intl High'!AS7</f>
        <v>0</v>
      </c>
      <c r="I7" s="257">
        <f>-'5C1D_NOMMA'!AS7</f>
        <v>0</v>
      </c>
      <c r="J7" s="257">
        <f>-'5C1E_LFNO'!AS7</f>
        <v>0</v>
      </c>
      <c r="K7" s="257">
        <f>-'5C1F_L.C. Charter'!AS7</f>
        <v>0</v>
      </c>
      <c r="L7" s="257">
        <f>-'5C1G_JS Clark'!AS7</f>
        <v>-430</v>
      </c>
      <c r="M7" s="257">
        <f>-'5C1H_Southwest'!AS7</f>
        <v>0</v>
      </c>
      <c r="N7" s="257">
        <f>-'5C1I_LA Key'!AS7</f>
        <v>0</v>
      </c>
      <c r="O7" s="257">
        <f>-'5C1J_Jeff Chamber'!AS7</f>
        <v>0</v>
      </c>
      <c r="P7" s="257">
        <f>-'5C1M_GEO Mid'!AS7</f>
        <v>0</v>
      </c>
      <c r="Q7" s="257">
        <f>-'5C1N_Delta'!AS7</f>
        <v>0</v>
      </c>
      <c r="R7" s="257">
        <f>-'5C1O_Impact'!AS7</f>
        <v>0</v>
      </c>
      <c r="S7" s="257">
        <f>-'5C1P_Vision'!AS7</f>
        <v>0</v>
      </c>
      <c r="T7" s="257">
        <f>-'5C1Q_Advantage'!AS7</f>
        <v>0</v>
      </c>
      <c r="U7" s="257">
        <f>-'5C1R_Iberville'!AS7</f>
        <v>0</v>
      </c>
      <c r="V7" s="257">
        <f>-'5C1S_LC Col Prep'!AS7</f>
        <v>0</v>
      </c>
      <c r="W7" s="257">
        <f>-'5C1T_Northeast'!AS7</f>
        <v>0</v>
      </c>
      <c r="X7" s="257">
        <f>-'5C1U_Acadiana Ren'!AS7</f>
        <v>35</v>
      </c>
      <c r="Y7" s="257">
        <f>-'5C1V_Laf Ren'!AS7</f>
        <v>-7772</v>
      </c>
      <c r="Z7" s="257">
        <f>-'5C1W_Willow'!AS7</f>
        <v>1910</v>
      </c>
      <c r="AA7" s="257">
        <f>-'5C1X_Tangi'!AS7</f>
        <v>0</v>
      </c>
      <c r="AB7" s="257">
        <f>-'5C1Y_GEO'!AS7</f>
        <v>0</v>
      </c>
      <c r="AC7" s="257">
        <f>-'5C1Z_Lincoln Prep'!$AS7</f>
        <v>0</v>
      </c>
      <c r="AD7" s="257">
        <f>-'5C1AA_Laurel'!$AS7</f>
        <v>0</v>
      </c>
      <c r="AE7" s="257">
        <f>-'5C1AB_Apex'!$AS7</f>
        <v>0</v>
      </c>
      <c r="AF7" s="257">
        <f>-'5C1AC_Smothers'!$AS7</f>
        <v>0</v>
      </c>
      <c r="AG7" s="257">
        <f>-'5C1AD_Greater'!$AS7</f>
        <v>0</v>
      </c>
      <c r="AH7" s="257">
        <f>-'5C1AE_Noble Minds'!$AS7</f>
        <v>0</v>
      </c>
      <c r="AI7" s="257">
        <f>-'5C1AF_JCFA-Laf'!$AS7</f>
        <v>-1181</v>
      </c>
      <c r="AJ7" s="257">
        <f>-'5C1AG_Collegiate'!$AS7</f>
        <v>0</v>
      </c>
      <c r="AK7" s="257">
        <f>-'5C1AH_BRUP'!$AS7</f>
        <v>0</v>
      </c>
      <c r="AL7" s="257">
        <f>-'5C1AI_Harmony'!$AS7</f>
        <v>0</v>
      </c>
      <c r="AM7" s="257">
        <f>-'5C1AJ_Athlos'!$AS7</f>
        <v>0</v>
      </c>
      <c r="AN7" s="257">
        <f>-'5C2_LAVCA'!AT7</f>
        <v>-10013</v>
      </c>
      <c r="AO7" s="257">
        <f>-'5C3_UnvView'!AT7</f>
        <v>-5395</v>
      </c>
      <c r="AP7" s="638">
        <f t="shared" ref="AP7:AP38" si="3">SUM(D7:AO7)</f>
        <v>-23250</v>
      </c>
      <c r="AQ7" s="639">
        <f t="shared" ref="AQ7:AQ38" si="4">C7+AP7</f>
        <v>4414932</v>
      </c>
      <c r="AR7" s="257"/>
      <c r="AS7" s="257">
        <f>-'5C1A_Madison'!AW7</f>
        <v>0</v>
      </c>
      <c r="AT7" s="257">
        <f>-'5C1B_DArbonne'!AW7</f>
        <v>0</v>
      </c>
      <c r="AU7" s="257">
        <f>-'5C1C_Intl High'!AW7</f>
        <v>0</v>
      </c>
      <c r="AV7" s="257">
        <f>-'5C1D_NOMMA'!AW7</f>
        <v>0</v>
      </c>
      <c r="AW7" s="257">
        <f>-'5C1E_LFNO'!AW7</f>
        <v>0</v>
      </c>
      <c r="AX7" s="257">
        <f>-'5C1F_L.C. Charter'!AW7</f>
        <v>0</v>
      </c>
      <c r="AY7" s="257">
        <f>-'5C1G_JS Clark'!AW7</f>
        <v>-6</v>
      </c>
      <c r="AZ7" s="257">
        <f>-'5C1H_Southwest'!AW7</f>
        <v>0</v>
      </c>
      <c r="BA7" s="257">
        <f>-'5C1I_LA Key'!AW7</f>
        <v>0</v>
      </c>
      <c r="BB7" s="257">
        <f>-'5C1J_Jeff Chamber'!AW7</f>
        <v>0</v>
      </c>
      <c r="BC7" s="257">
        <f>-'5C1M_GEO Mid'!AW7</f>
        <v>0</v>
      </c>
      <c r="BD7" s="257">
        <f>-'5C1N_Delta'!AW7</f>
        <v>0</v>
      </c>
      <c r="BE7" s="257">
        <f>-'5C1O_Impact'!AW7</f>
        <v>0</v>
      </c>
      <c r="BF7" s="257">
        <f>-'5C1P_Vision'!AW7</f>
        <v>0</v>
      </c>
      <c r="BG7" s="257">
        <f>-'5C1Q_Advantage'!AW7</f>
        <v>0</v>
      </c>
      <c r="BH7" s="257">
        <f>-'5C1R_Iberville'!AW7</f>
        <v>0</v>
      </c>
      <c r="BI7" s="257">
        <f>-'5C1S_LC Col Prep'!AW7</f>
        <v>0</v>
      </c>
      <c r="BJ7" s="257">
        <f>-'5C1T_Northeast'!AW7</f>
        <v>0</v>
      </c>
      <c r="BK7" s="257">
        <f>-'5C1U_Acadiana Ren'!AW7</f>
        <v>-7</v>
      </c>
      <c r="BL7" s="257">
        <f>-'5C1V_Laf Ren'!AW7</f>
        <v>-14</v>
      </c>
      <c r="BM7" s="257">
        <f>-'5C1W_Willow'!AW7</f>
        <v>18</v>
      </c>
      <c r="BN7" s="257">
        <f>-'5C1X_Tangi'!AW7</f>
        <v>0</v>
      </c>
      <c r="BO7" s="257">
        <f>-'5C1Y_GEO'!AW7</f>
        <v>0</v>
      </c>
      <c r="BP7" s="257">
        <f>-'5C1Z_Lincoln Prep'!AW7</f>
        <v>0</v>
      </c>
      <c r="BQ7" s="257">
        <f>-'5C1AA_Laurel'!AW7</f>
        <v>0</v>
      </c>
      <c r="BR7" s="257">
        <f>-'5C1AB_Apex'!AW7</f>
        <v>0</v>
      </c>
      <c r="BS7" s="257">
        <f>-'5C1AC_Smothers'!AW7</f>
        <v>0</v>
      </c>
      <c r="BT7" s="257">
        <f>-'5C1AD_Greater'!AW7</f>
        <v>0</v>
      </c>
      <c r="BU7" s="257">
        <f>-'5C1AE_Noble Minds'!AW7</f>
        <v>0</v>
      </c>
      <c r="BV7" s="257">
        <f>-'5C1AF_JCFA-Laf'!AW7</f>
        <v>-10</v>
      </c>
      <c r="BW7" s="257">
        <f>-'5C1AG_Collegiate'!AW7</f>
        <v>0</v>
      </c>
      <c r="BX7" s="257">
        <f>-'5C1AH_BRUP'!AW7</f>
        <v>0</v>
      </c>
      <c r="BY7" s="257">
        <f>-'5C1AI_Harmony'!$AW7</f>
        <v>0</v>
      </c>
      <c r="BZ7" s="257">
        <f>-'5C1AJ_Athlos'!$AW7</f>
        <v>0</v>
      </c>
      <c r="CA7" s="257">
        <f>-'5C2_LAVCA'!AX7</f>
        <v>-35</v>
      </c>
      <c r="CB7" s="257">
        <f>-'5C3_UnvView'!AX7</f>
        <v>24</v>
      </c>
      <c r="CC7" s="257">
        <f t="shared" ref="CC7:CC38" si="5">SUM(AR7:CB7)</f>
        <v>-30</v>
      </c>
      <c r="CD7" s="639">
        <f t="shared" ref="CD7:CD38" si="6">SUM(AQ7:CB7)</f>
        <v>4414902</v>
      </c>
    </row>
    <row r="8" spans="1:82" s="110" customFormat="1" ht="15.75" customHeight="1" x14ac:dyDescent="0.2">
      <c r="A8" s="636">
        <v>2</v>
      </c>
      <c r="B8" s="637" t="s">
        <v>8</v>
      </c>
      <c r="C8" s="257">
        <f>'2_State Distrib and Adjs'!BC8</f>
        <v>2435803</v>
      </c>
      <c r="D8" s="257">
        <f>-'5A3_OJJ'!S8</f>
        <v>0</v>
      </c>
      <c r="E8" s="257"/>
      <c r="F8" s="257">
        <f>-'5C1A_Madison'!AS8</f>
        <v>0</v>
      </c>
      <c r="G8" s="257">
        <f>-'5C1B_DArbonne'!AS8</f>
        <v>0</v>
      </c>
      <c r="H8" s="257">
        <f>-'5C1C_Intl High'!AS8</f>
        <v>0</v>
      </c>
      <c r="I8" s="257">
        <f>-'5C1D_NOMMA'!AS8</f>
        <v>0</v>
      </c>
      <c r="J8" s="257">
        <f>-'5C1E_LFNO'!AS8</f>
        <v>0</v>
      </c>
      <c r="K8" s="257">
        <f>-'5C1F_L.C. Charter'!AS8</f>
        <v>0</v>
      </c>
      <c r="L8" s="257">
        <f>-'5C1G_JS Clark'!AS8</f>
        <v>0</v>
      </c>
      <c r="M8" s="257">
        <f>-'5C1H_Southwest'!AS8</f>
        <v>0</v>
      </c>
      <c r="N8" s="257">
        <f>-'5C1I_LA Key'!AS8</f>
        <v>0</v>
      </c>
      <c r="O8" s="257">
        <f>-'5C1J_Jeff Chamber'!AS8</f>
        <v>0</v>
      </c>
      <c r="P8" s="257">
        <f>-'5C1M_GEO Mid'!AS8</f>
        <v>0</v>
      </c>
      <c r="Q8" s="257">
        <f>-'5C1N_Delta'!AS8</f>
        <v>0</v>
      </c>
      <c r="R8" s="257">
        <f>-'5C1O_Impact'!AS8</f>
        <v>0</v>
      </c>
      <c r="S8" s="257">
        <f>-'5C1P_Vision'!AS8</f>
        <v>0</v>
      </c>
      <c r="T8" s="257">
        <f>-'5C1Q_Advantage'!AS8</f>
        <v>0</v>
      </c>
      <c r="U8" s="257">
        <f>-'5C1R_Iberville'!AS8</f>
        <v>0</v>
      </c>
      <c r="V8" s="257">
        <f>-'5C1S_LC Col Prep'!AS8</f>
        <v>0</v>
      </c>
      <c r="W8" s="257">
        <f>-'5C1T_Northeast'!AS8</f>
        <v>0</v>
      </c>
      <c r="X8" s="257">
        <f>-'5C1U_Acadiana Ren'!AS8</f>
        <v>0</v>
      </c>
      <c r="Y8" s="257">
        <f>-'5C1V_Laf Ren'!AS8</f>
        <v>0</v>
      </c>
      <c r="Z8" s="257">
        <f>-'5C1W_Willow'!AS8</f>
        <v>0</v>
      </c>
      <c r="AA8" s="257">
        <f>-'5C1X_Tangi'!AS8</f>
        <v>0</v>
      </c>
      <c r="AB8" s="257">
        <f>-'5C1Y_GEO'!AS8</f>
        <v>0</v>
      </c>
      <c r="AC8" s="257">
        <f>-'5C1Z_Lincoln Prep'!AS8</f>
        <v>0</v>
      </c>
      <c r="AD8" s="257">
        <f>-'5C1AA_Laurel'!$AS8</f>
        <v>0</v>
      </c>
      <c r="AE8" s="257">
        <f>-'5C1AB_Apex'!$AS8</f>
        <v>0</v>
      </c>
      <c r="AF8" s="257">
        <f>-'5C1AC_Smothers'!$AS8</f>
        <v>0</v>
      </c>
      <c r="AG8" s="257">
        <f>-'5C1AD_Greater'!$AS8</f>
        <v>0</v>
      </c>
      <c r="AH8" s="257">
        <f>-'5C1AE_Noble Minds'!$AS8</f>
        <v>0</v>
      </c>
      <c r="AI8" s="257">
        <f>-'5C1AF_JCFA-Laf'!$AS8</f>
        <v>0</v>
      </c>
      <c r="AJ8" s="257">
        <f>-'5C1AG_Collegiate'!$AS8</f>
        <v>0</v>
      </c>
      <c r="AK8" s="257">
        <f>-'5C1AH_BRUP'!$AS8</f>
        <v>0</v>
      </c>
      <c r="AL8" s="257">
        <f>-'5C1AI_Harmony'!$AS8</f>
        <v>0</v>
      </c>
      <c r="AM8" s="257">
        <f>-'5C1AJ_Athlos'!$AS8</f>
        <v>0</v>
      </c>
      <c r="AN8" s="257">
        <f>-'5C2_LAVCA'!AT8</f>
        <v>-1025</v>
      </c>
      <c r="AO8" s="257">
        <f>-'5C3_UnvView'!AT8</f>
        <v>-1770</v>
      </c>
      <c r="AP8" s="638">
        <f t="shared" si="3"/>
        <v>-2795</v>
      </c>
      <c r="AQ8" s="639">
        <f t="shared" si="4"/>
        <v>2433008</v>
      </c>
      <c r="AR8" s="257"/>
      <c r="AS8" s="257">
        <f>-'5C1A_Madison'!AW8</f>
        <v>0</v>
      </c>
      <c r="AT8" s="257">
        <f>-'5C1B_DArbonne'!AW8</f>
        <v>0</v>
      </c>
      <c r="AU8" s="257">
        <f>-'5C1C_Intl High'!AW8</f>
        <v>0</v>
      </c>
      <c r="AV8" s="257">
        <f>-'5C1D_NOMMA'!AW8</f>
        <v>0</v>
      </c>
      <c r="AW8" s="257">
        <f>-'5C1E_LFNO'!AW8</f>
        <v>0</v>
      </c>
      <c r="AX8" s="257">
        <f>-'5C1F_L.C. Charter'!AW8</f>
        <v>0</v>
      </c>
      <c r="AY8" s="257">
        <f>-'5C1G_JS Clark'!AW8</f>
        <v>0</v>
      </c>
      <c r="AZ8" s="257">
        <f>-'5C1H_Southwest'!AW8</f>
        <v>0</v>
      </c>
      <c r="BA8" s="257">
        <f>-'5C1I_LA Key'!AW8</f>
        <v>0</v>
      </c>
      <c r="BB8" s="257">
        <f>-'5C1J_Jeff Chamber'!AW8</f>
        <v>0</v>
      </c>
      <c r="BC8" s="257">
        <f>-'5C1M_GEO Mid'!AW8</f>
        <v>0</v>
      </c>
      <c r="BD8" s="257">
        <f>-'5C1N_Delta'!AW8</f>
        <v>0</v>
      </c>
      <c r="BE8" s="257">
        <f>-'5C1O_Impact'!AW8</f>
        <v>0</v>
      </c>
      <c r="BF8" s="257">
        <f>-'5C1P_Vision'!AW8</f>
        <v>0</v>
      </c>
      <c r="BG8" s="257">
        <f>-'5C1Q_Advantage'!AW8</f>
        <v>0</v>
      </c>
      <c r="BH8" s="257">
        <f>-'5C1R_Iberville'!AW8</f>
        <v>0</v>
      </c>
      <c r="BI8" s="257">
        <f>-'5C1S_LC Col Prep'!AW8</f>
        <v>0</v>
      </c>
      <c r="BJ8" s="257">
        <f>-'5C1T_Northeast'!AW8</f>
        <v>0</v>
      </c>
      <c r="BK8" s="257">
        <f>-'5C1U_Acadiana Ren'!AW8</f>
        <v>0</v>
      </c>
      <c r="BL8" s="257">
        <f>-'5C1V_Laf Ren'!AW8</f>
        <v>0</v>
      </c>
      <c r="BM8" s="257">
        <f>-'5C1W_Willow'!AW8</f>
        <v>0</v>
      </c>
      <c r="BN8" s="257">
        <f>-'5C1X_Tangi'!AW8</f>
        <v>0</v>
      </c>
      <c r="BO8" s="257">
        <f>-'5C1Y_GEO'!AW8</f>
        <v>0</v>
      </c>
      <c r="BP8" s="257">
        <f>-'5C1Z_Lincoln Prep'!AW8</f>
        <v>0</v>
      </c>
      <c r="BQ8" s="257">
        <f>-'5C1AA_Laurel'!AW8</f>
        <v>0</v>
      </c>
      <c r="BR8" s="257">
        <f>-'5C1AB_Apex'!AW8</f>
        <v>0</v>
      </c>
      <c r="BS8" s="257">
        <f>-'5C1AC_Smothers'!AW8</f>
        <v>0</v>
      </c>
      <c r="BT8" s="257">
        <f>-'5C1AD_Greater'!AW8</f>
        <v>0</v>
      </c>
      <c r="BU8" s="257">
        <f>-'5C1AE_Noble Minds'!AW8</f>
        <v>0</v>
      </c>
      <c r="BV8" s="257">
        <f>-'5C1AF_JCFA-Laf'!AW8</f>
        <v>0</v>
      </c>
      <c r="BW8" s="257">
        <f>-'5C1AG_Collegiate'!AW8</f>
        <v>0</v>
      </c>
      <c r="BX8" s="257">
        <f>-'5C1AH_BRUP'!AW8</f>
        <v>0</v>
      </c>
      <c r="BY8" s="257">
        <f>-'5C1AI_Harmony'!$AW8</f>
        <v>0</v>
      </c>
      <c r="BZ8" s="257">
        <f>-'5C1AJ_Athlos'!$AW8</f>
        <v>0</v>
      </c>
      <c r="CA8" s="257">
        <f>-'5C2_LAVCA'!AX8</f>
        <v>13</v>
      </c>
      <c r="CB8" s="257">
        <f>-'5C3_UnvView'!AX8</f>
        <v>-19</v>
      </c>
      <c r="CC8" s="257">
        <f t="shared" si="5"/>
        <v>-6</v>
      </c>
      <c r="CD8" s="639">
        <f t="shared" si="6"/>
        <v>2433002</v>
      </c>
    </row>
    <row r="9" spans="1:82" s="110" customFormat="1" ht="15.75" customHeight="1" x14ac:dyDescent="0.2">
      <c r="A9" s="636">
        <v>3</v>
      </c>
      <c r="B9" s="637" t="s">
        <v>9</v>
      </c>
      <c r="C9" s="257">
        <f>'2_State Distrib and Adjs'!BC9</f>
        <v>8561754</v>
      </c>
      <c r="D9" s="257">
        <f>-'5A3_OJJ'!S9</f>
        <v>-655</v>
      </c>
      <c r="E9" s="257"/>
      <c r="F9" s="257">
        <f>-'5C1A_Madison'!AS9</f>
        <v>-1486</v>
      </c>
      <c r="G9" s="257">
        <f>-'5C1B_DArbonne'!AS9</f>
        <v>0</v>
      </c>
      <c r="H9" s="257">
        <f>-'5C1C_Intl High'!AS9</f>
        <v>0</v>
      </c>
      <c r="I9" s="257">
        <f>-'5C1D_NOMMA'!AS9</f>
        <v>57</v>
      </c>
      <c r="J9" s="257">
        <f>-'5C1E_LFNO'!AS9</f>
        <v>0</v>
      </c>
      <c r="K9" s="257">
        <f>-'5C1F_L.C. Charter'!AS9</f>
        <v>0</v>
      </c>
      <c r="L9" s="257">
        <f>-'5C1G_JS Clark'!AS9</f>
        <v>0</v>
      </c>
      <c r="M9" s="257">
        <f>-'5C1H_Southwest'!AS9</f>
        <v>0</v>
      </c>
      <c r="N9" s="257">
        <f>-'5C1I_LA Key'!AS9</f>
        <v>-2035</v>
      </c>
      <c r="O9" s="257">
        <f>-'5C1J_Jeff Chamber'!AS9</f>
        <v>0</v>
      </c>
      <c r="P9" s="257">
        <f>-'5C1M_GEO Mid'!AS9</f>
        <v>-4344</v>
      </c>
      <c r="Q9" s="257">
        <f>-'5C1N_Delta'!AS9</f>
        <v>0</v>
      </c>
      <c r="R9" s="257">
        <f>-'5C1O_Impact'!AS9</f>
        <v>0</v>
      </c>
      <c r="S9" s="257">
        <f>-'5C1P_Vision'!AS9</f>
        <v>0</v>
      </c>
      <c r="T9" s="257">
        <f>-'5C1Q_Advantage'!AS9</f>
        <v>0</v>
      </c>
      <c r="U9" s="257">
        <f>-'5C1R_Iberville'!AS9</f>
        <v>-16079</v>
      </c>
      <c r="V9" s="257">
        <f>-'5C1S_LC Col Prep'!AS9</f>
        <v>0</v>
      </c>
      <c r="W9" s="257">
        <f>-'5C1T_Northeast'!AS9</f>
        <v>0</v>
      </c>
      <c r="X9" s="257">
        <f>-'5C1U_Acadiana Ren'!AS9</f>
        <v>0</v>
      </c>
      <c r="Y9" s="257">
        <f>-'5C1V_Laf Ren'!AS9</f>
        <v>0</v>
      </c>
      <c r="Z9" s="257">
        <f>-'5C1W_Willow'!AS9</f>
        <v>0</v>
      </c>
      <c r="AA9" s="257">
        <f>-'5C1X_Tangi'!AS9</f>
        <v>0</v>
      </c>
      <c r="AB9" s="257">
        <f>-'5C1Y_GEO'!AS9</f>
        <v>105</v>
      </c>
      <c r="AC9" s="257">
        <f>-'5C1Z_Lincoln Prep'!AS9</f>
        <v>0</v>
      </c>
      <c r="AD9" s="257">
        <f>-'5C1AA_Laurel'!$AS9</f>
        <v>0</v>
      </c>
      <c r="AE9" s="257">
        <f>-'5C1AB_Apex'!$AS9</f>
        <v>-543</v>
      </c>
      <c r="AF9" s="257">
        <f>-'5C1AC_Smothers'!$AS9</f>
        <v>0</v>
      </c>
      <c r="AG9" s="257">
        <f>-'5C1AD_Greater'!$AS9</f>
        <v>-2228</v>
      </c>
      <c r="AH9" s="257">
        <f>-'5C1AE_Noble Minds'!$AS9</f>
        <v>0</v>
      </c>
      <c r="AI9" s="257">
        <f>-'5C1AF_JCFA-Laf'!$AS9</f>
        <v>0</v>
      </c>
      <c r="AJ9" s="257">
        <f>-'5C1AG_Collegiate'!$AS9</f>
        <v>0</v>
      </c>
      <c r="AK9" s="257">
        <f>-'5C1AH_BRUP'!$AS9</f>
        <v>0</v>
      </c>
      <c r="AL9" s="257">
        <f>-'5C1AI_Harmony'!$AS9</f>
        <v>0</v>
      </c>
      <c r="AM9" s="257">
        <f>-'5C1AJ_Athlos'!$AS9</f>
        <v>0</v>
      </c>
      <c r="AN9" s="257">
        <f>-'5C2_LAVCA'!AT9</f>
        <v>-12824</v>
      </c>
      <c r="AO9" s="257">
        <f>-'5C3_UnvView'!AT9</f>
        <v>-45129</v>
      </c>
      <c r="AP9" s="638">
        <f t="shared" si="3"/>
        <v>-85161</v>
      </c>
      <c r="AQ9" s="639">
        <f t="shared" si="4"/>
        <v>8476593</v>
      </c>
      <c r="AR9" s="257"/>
      <c r="AS9" s="257">
        <f>-'5C1A_Madison'!AW9</f>
        <v>1</v>
      </c>
      <c r="AT9" s="257">
        <f>-'5C1B_DArbonne'!AW9</f>
        <v>0</v>
      </c>
      <c r="AU9" s="257">
        <f>-'5C1C_Intl High'!AW9</f>
        <v>0</v>
      </c>
      <c r="AV9" s="257">
        <f>-'5C1D_NOMMA'!AW9</f>
        <v>0</v>
      </c>
      <c r="AW9" s="257">
        <f>-'5C1E_LFNO'!AW9</f>
        <v>0</v>
      </c>
      <c r="AX9" s="257">
        <f>-'5C1F_L.C. Charter'!AW9</f>
        <v>0</v>
      </c>
      <c r="AY9" s="257">
        <f>-'5C1G_JS Clark'!AW9</f>
        <v>0</v>
      </c>
      <c r="AZ9" s="257">
        <f>-'5C1H_Southwest'!AW9</f>
        <v>0</v>
      </c>
      <c r="BA9" s="257">
        <f>-'5C1I_LA Key'!AW9</f>
        <v>58</v>
      </c>
      <c r="BB9" s="257">
        <f>-'5C1J_Jeff Chamber'!AW9</f>
        <v>0</v>
      </c>
      <c r="BC9" s="257">
        <f>-'5C1M_GEO Mid'!AW9</f>
        <v>-38</v>
      </c>
      <c r="BD9" s="257">
        <f>-'5C1N_Delta'!AW9</f>
        <v>0</v>
      </c>
      <c r="BE9" s="257">
        <f>-'5C1O_Impact'!AW9</f>
        <v>0</v>
      </c>
      <c r="BF9" s="257">
        <f>-'5C1P_Vision'!AW9</f>
        <v>0</v>
      </c>
      <c r="BG9" s="257">
        <f>-'5C1Q_Advantage'!AW9</f>
        <v>0</v>
      </c>
      <c r="BH9" s="257">
        <f>-'5C1R_Iberville'!AW9</f>
        <v>-114</v>
      </c>
      <c r="BI9" s="257">
        <f>-'5C1S_LC Col Prep'!AW9</f>
        <v>0</v>
      </c>
      <c r="BJ9" s="257">
        <f>-'5C1T_Northeast'!AW9</f>
        <v>0</v>
      </c>
      <c r="BK9" s="257">
        <f>-'5C1U_Acadiana Ren'!AW9</f>
        <v>0</v>
      </c>
      <c r="BL9" s="257">
        <f>-'5C1V_Laf Ren'!AW9</f>
        <v>0</v>
      </c>
      <c r="BM9" s="257">
        <f>-'5C1W_Willow'!AW9</f>
        <v>0</v>
      </c>
      <c r="BN9" s="257">
        <f>-'5C1X_Tangi'!AW9</f>
        <v>0</v>
      </c>
      <c r="BO9" s="257">
        <f>-'5C1Y_GEO'!AW9</f>
        <v>16</v>
      </c>
      <c r="BP9" s="257">
        <f>-'5C1Z_Lincoln Prep'!AW9</f>
        <v>0</v>
      </c>
      <c r="BQ9" s="257">
        <f>-'5C1AA_Laurel'!AW9</f>
        <v>0</v>
      </c>
      <c r="BR9" s="257">
        <f>-'5C1AB_Apex'!AW9</f>
        <v>-15</v>
      </c>
      <c r="BS9" s="257">
        <f>-'5C1AC_Smothers'!AW9</f>
        <v>0</v>
      </c>
      <c r="BT9" s="257">
        <f>-'5C1AD_Greater'!AW9</f>
        <v>-6</v>
      </c>
      <c r="BU9" s="257">
        <f>-'5C1AE_Noble Minds'!AW9</f>
        <v>0</v>
      </c>
      <c r="BV9" s="257">
        <f>-'5C1AF_JCFA-Laf'!AW9</f>
        <v>0</v>
      </c>
      <c r="BW9" s="257">
        <f>-'5C1AG_Collegiate'!AW9</f>
        <v>0</v>
      </c>
      <c r="BX9" s="257">
        <f>-'5C1AH_BRUP'!AW9</f>
        <v>0</v>
      </c>
      <c r="BY9" s="257">
        <f>-'5C1AI_Harmony'!$AW9</f>
        <v>0</v>
      </c>
      <c r="BZ9" s="257">
        <f>-'5C1AJ_Athlos'!$AW9</f>
        <v>0</v>
      </c>
      <c r="CA9" s="257">
        <f>-'5C2_LAVCA'!AX9</f>
        <v>96</v>
      </c>
      <c r="CB9" s="257">
        <f>-'5C3_UnvView'!AX9</f>
        <v>-549</v>
      </c>
      <c r="CC9" s="257">
        <f t="shared" si="5"/>
        <v>-551</v>
      </c>
      <c r="CD9" s="639">
        <f t="shared" si="6"/>
        <v>8476042</v>
      </c>
    </row>
    <row r="10" spans="1:82" s="110" customFormat="1" ht="15.75" customHeight="1" x14ac:dyDescent="0.2">
      <c r="A10" s="636">
        <v>4</v>
      </c>
      <c r="B10" s="637" t="s">
        <v>10</v>
      </c>
      <c r="C10" s="257">
        <f>'2_State Distrib and Adjs'!BC10</f>
        <v>1712030</v>
      </c>
      <c r="D10" s="257">
        <f>-'5A3_OJJ'!S10</f>
        <v>0</v>
      </c>
      <c r="E10" s="257"/>
      <c r="F10" s="257">
        <f>-'5C1A_Madison'!AS10</f>
        <v>0</v>
      </c>
      <c r="G10" s="257">
        <f>-'5C1B_DArbonne'!AS10</f>
        <v>602</v>
      </c>
      <c r="H10" s="257">
        <f>-'5C1C_Intl High'!AS10</f>
        <v>0</v>
      </c>
      <c r="I10" s="257">
        <f>-'5C1D_NOMMA'!AS10</f>
        <v>0</v>
      </c>
      <c r="J10" s="257">
        <f>-'5C1E_LFNO'!AS10</f>
        <v>0</v>
      </c>
      <c r="K10" s="257">
        <f>-'5C1F_L.C. Charter'!AS10</f>
        <v>0</v>
      </c>
      <c r="L10" s="257">
        <f>-'5C1G_JS Clark'!AS10</f>
        <v>0</v>
      </c>
      <c r="M10" s="257">
        <f>-'5C1H_Southwest'!AS10</f>
        <v>0</v>
      </c>
      <c r="N10" s="257">
        <f>-'5C1I_LA Key'!AS10</f>
        <v>0</v>
      </c>
      <c r="O10" s="257">
        <f>-'5C1J_Jeff Chamber'!AS10</f>
        <v>0</v>
      </c>
      <c r="P10" s="257">
        <f>-'5C1M_GEO Mid'!AS10</f>
        <v>0</v>
      </c>
      <c r="Q10" s="257">
        <f>-'5C1N_Delta'!AS10</f>
        <v>0</v>
      </c>
      <c r="R10" s="257">
        <f>-'5C1O_Impact'!AS10</f>
        <v>0</v>
      </c>
      <c r="S10" s="257">
        <f>-'5C1P_Vision'!AS10</f>
        <v>0</v>
      </c>
      <c r="T10" s="257">
        <f>-'5C1Q_Advantage'!AS10</f>
        <v>0</v>
      </c>
      <c r="U10" s="257">
        <f>-'5C1R_Iberville'!AS10</f>
        <v>-469</v>
      </c>
      <c r="V10" s="257">
        <f>-'5C1S_LC Col Prep'!AS10</f>
        <v>0</v>
      </c>
      <c r="W10" s="257">
        <f>-'5C1T_Northeast'!AS10</f>
        <v>0</v>
      </c>
      <c r="X10" s="257">
        <f>-'5C1U_Acadiana Ren'!AS10</f>
        <v>0</v>
      </c>
      <c r="Y10" s="257">
        <f>-'5C1V_Laf Ren'!AS10</f>
        <v>0</v>
      </c>
      <c r="Z10" s="257">
        <f>-'5C1W_Willow'!AS10</f>
        <v>0</v>
      </c>
      <c r="AA10" s="257">
        <f>-'5C1X_Tangi'!AS10</f>
        <v>0</v>
      </c>
      <c r="AB10" s="257">
        <f>-'5C1Y_GEO'!AS10</f>
        <v>0</v>
      </c>
      <c r="AC10" s="257">
        <f>-'5C1Z_Lincoln Prep'!AS10</f>
        <v>0</v>
      </c>
      <c r="AD10" s="257">
        <f>-'5C1AA_Laurel'!$AS10</f>
        <v>0</v>
      </c>
      <c r="AE10" s="257">
        <f>-'5C1AB_Apex'!$AS10</f>
        <v>0</v>
      </c>
      <c r="AF10" s="257">
        <f>-'5C1AC_Smothers'!$AS10</f>
        <v>0</v>
      </c>
      <c r="AG10" s="257">
        <f>-'5C1AD_Greater'!$AS10</f>
        <v>0</v>
      </c>
      <c r="AH10" s="257">
        <f>-'5C1AE_Noble Minds'!$AS10</f>
        <v>0</v>
      </c>
      <c r="AI10" s="257">
        <f>-'5C1AF_JCFA-Laf'!$AS10</f>
        <v>0</v>
      </c>
      <c r="AJ10" s="257">
        <f>-'5C1AG_Collegiate'!$AS10</f>
        <v>0</v>
      </c>
      <c r="AK10" s="257">
        <f>-'5C1AH_BRUP'!$AS10</f>
        <v>0</v>
      </c>
      <c r="AL10" s="257">
        <f>-'5C1AI_Harmony'!$AS10</f>
        <v>0</v>
      </c>
      <c r="AM10" s="257">
        <f>-'5C1AJ_Athlos'!$AS10</f>
        <v>0</v>
      </c>
      <c r="AN10" s="257">
        <f>-'5C2_LAVCA'!AT10</f>
        <v>-3522</v>
      </c>
      <c r="AO10" s="257">
        <f>-'5C3_UnvView'!AT10</f>
        <v>-5680</v>
      </c>
      <c r="AP10" s="638">
        <f t="shared" si="3"/>
        <v>-9069</v>
      </c>
      <c r="AQ10" s="639">
        <f t="shared" si="4"/>
        <v>1702961</v>
      </c>
      <c r="AR10" s="257"/>
      <c r="AS10" s="257">
        <f>-'5C1A_Madison'!AW10</f>
        <v>0</v>
      </c>
      <c r="AT10" s="257">
        <f>-'5C1B_DArbonne'!AW10</f>
        <v>9</v>
      </c>
      <c r="AU10" s="257">
        <f>-'5C1C_Intl High'!AW10</f>
        <v>0</v>
      </c>
      <c r="AV10" s="257">
        <f>-'5C1D_NOMMA'!AW10</f>
        <v>0</v>
      </c>
      <c r="AW10" s="257">
        <f>-'5C1E_LFNO'!AW10</f>
        <v>0</v>
      </c>
      <c r="AX10" s="257">
        <f>-'5C1F_L.C. Charter'!AW10</f>
        <v>0</v>
      </c>
      <c r="AY10" s="257">
        <f>-'5C1G_JS Clark'!AW10</f>
        <v>0</v>
      </c>
      <c r="AZ10" s="257">
        <f>-'5C1H_Southwest'!AW10</f>
        <v>0</v>
      </c>
      <c r="BA10" s="257">
        <f>-'5C1I_LA Key'!AW10</f>
        <v>0</v>
      </c>
      <c r="BB10" s="257">
        <f>-'5C1J_Jeff Chamber'!AW10</f>
        <v>0</v>
      </c>
      <c r="BC10" s="257">
        <f>-'5C1M_GEO Mid'!AW10</f>
        <v>0</v>
      </c>
      <c r="BD10" s="257">
        <f>-'5C1N_Delta'!AW10</f>
        <v>0</v>
      </c>
      <c r="BE10" s="257">
        <f>-'5C1O_Impact'!AW10</f>
        <v>0</v>
      </c>
      <c r="BF10" s="257">
        <f>-'5C1P_Vision'!AW10</f>
        <v>0</v>
      </c>
      <c r="BG10" s="257">
        <f>-'5C1Q_Advantage'!AW10</f>
        <v>0</v>
      </c>
      <c r="BH10" s="257">
        <f>-'5C1R_Iberville'!AW10</f>
        <v>-2</v>
      </c>
      <c r="BI10" s="257">
        <f>-'5C1S_LC Col Prep'!AW10</f>
        <v>0</v>
      </c>
      <c r="BJ10" s="257">
        <f>-'5C1T_Northeast'!AW10</f>
        <v>0</v>
      </c>
      <c r="BK10" s="257">
        <f>-'5C1U_Acadiana Ren'!AW10</f>
        <v>0</v>
      </c>
      <c r="BL10" s="257">
        <f>-'5C1V_Laf Ren'!AW10</f>
        <v>0</v>
      </c>
      <c r="BM10" s="257">
        <f>-'5C1W_Willow'!AW10</f>
        <v>0</v>
      </c>
      <c r="BN10" s="257">
        <f>-'5C1X_Tangi'!AW10</f>
        <v>0</v>
      </c>
      <c r="BO10" s="257">
        <f>-'5C1Y_GEO'!AW10</f>
        <v>0</v>
      </c>
      <c r="BP10" s="257">
        <f>-'5C1Z_Lincoln Prep'!AW10</f>
        <v>0</v>
      </c>
      <c r="BQ10" s="257">
        <f>-'5C1AA_Laurel'!AW10</f>
        <v>0</v>
      </c>
      <c r="BR10" s="257">
        <f>-'5C1AB_Apex'!AW10</f>
        <v>0</v>
      </c>
      <c r="BS10" s="257">
        <f>-'5C1AC_Smothers'!AW10</f>
        <v>0</v>
      </c>
      <c r="BT10" s="257">
        <f>-'5C1AD_Greater'!AW10</f>
        <v>0</v>
      </c>
      <c r="BU10" s="257">
        <f>-'5C1AE_Noble Minds'!AW10</f>
        <v>0</v>
      </c>
      <c r="BV10" s="257">
        <f>-'5C1AF_JCFA-Laf'!AW10</f>
        <v>0</v>
      </c>
      <c r="BW10" s="257">
        <f>-'5C1AG_Collegiate'!AW10</f>
        <v>0</v>
      </c>
      <c r="BX10" s="257">
        <f>-'5C1AH_BRUP'!AW10</f>
        <v>0</v>
      </c>
      <c r="BY10" s="257">
        <f>-'5C1AI_Harmony'!$AW10</f>
        <v>0</v>
      </c>
      <c r="BZ10" s="257">
        <f>-'5C1AJ_Athlos'!$AW10</f>
        <v>0</v>
      </c>
      <c r="CA10" s="257">
        <f>-'5C2_LAVCA'!AX10</f>
        <v>-7</v>
      </c>
      <c r="CB10" s="257">
        <f>-'5C3_UnvView'!AX10</f>
        <v>-77</v>
      </c>
      <c r="CC10" s="257">
        <f t="shared" si="5"/>
        <v>-77</v>
      </c>
      <c r="CD10" s="639">
        <f t="shared" si="6"/>
        <v>1702884</v>
      </c>
    </row>
    <row r="11" spans="1:82" s="110" customFormat="1" ht="15.75" customHeight="1" x14ac:dyDescent="0.2">
      <c r="A11" s="626">
        <v>5</v>
      </c>
      <c r="B11" s="627" t="s">
        <v>11</v>
      </c>
      <c r="C11" s="628">
        <f>'2_State Distrib and Adjs'!BC11</f>
        <v>2555808</v>
      </c>
      <c r="D11" s="628">
        <f>-'5A3_OJJ'!S11</f>
        <v>-126</v>
      </c>
      <c r="E11" s="628"/>
      <c r="F11" s="628">
        <f>-'5C1A_Madison'!AS11</f>
        <v>0</v>
      </c>
      <c r="G11" s="628">
        <f>-'5C1B_DArbonne'!AS11</f>
        <v>0</v>
      </c>
      <c r="H11" s="628">
        <f>-'5C1C_Intl High'!AS11</f>
        <v>0</v>
      </c>
      <c r="I11" s="628">
        <f>-'5C1D_NOMMA'!AS11</f>
        <v>0</v>
      </c>
      <c r="J11" s="628">
        <f>-'5C1E_LFNO'!AS11</f>
        <v>0</v>
      </c>
      <c r="K11" s="628">
        <f>-'5C1F_L.C. Charter'!AS11</f>
        <v>-275</v>
      </c>
      <c r="L11" s="628">
        <f>-'5C1G_JS Clark'!AS11</f>
        <v>-251</v>
      </c>
      <c r="M11" s="628">
        <f>-'5C1H_Southwest'!AS11</f>
        <v>0</v>
      </c>
      <c r="N11" s="628">
        <f>-'5C1I_LA Key'!AS11</f>
        <v>0</v>
      </c>
      <c r="O11" s="628">
        <f>-'5C1J_Jeff Chamber'!AS11</f>
        <v>0</v>
      </c>
      <c r="P11" s="628">
        <f>-'5C1M_GEO Mid'!AS11</f>
        <v>0</v>
      </c>
      <c r="Q11" s="628">
        <f>-'5C1N_Delta'!AS11</f>
        <v>0</v>
      </c>
      <c r="R11" s="628">
        <f>-'5C1O_Impact'!AS11</f>
        <v>0</v>
      </c>
      <c r="S11" s="628">
        <f>-'5C1P_Vision'!AS11</f>
        <v>0</v>
      </c>
      <c r="T11" s="628">
        <f>-'5C1Q_Advantage'!AS11</f>
        <v>0</v>
      </c>
      <c r="U11" s="628">
        <f>-'5C1R_Iberville'!AS11</f>
        <v>0</v>
      </c>
      <c r="V11" s="628">
        <f>-'5C1S_LC Col Prep'!AS11</f>
        <v>0</v>
      </c>
      <c r="W11" s="628">
        <f>-'5C1T_Northeast'!AS11</f>
        <v>0</v>
      </c>
      <c r="X11" s="628">
        <f>-'5C1U_Acadiana Ren'!AS11</f>
        <v>0</v>
      </c>
      <c r="Y11" s="628">
        <f>-'5C1V_Laf Ren'!AS11</f>
        <v>0</v>
      </c>
      <c r="Z11" s="628">
        <f>-'5C1W_Willow'!AS11</f>
        <v>0</v>
      </c>
      <c r="AA11" s="628">
        <f>-'5C1X_Tangi'!AS11</f>
        <v>0</v>
      </c>
      <c r="AB11" s="628">
        <f>-'5C1Y_GEO'!AS11</f>
        <v>0</v>
      </c>
      <c r="AC11" s="628">
        <f>-'5C1Z_Lincoln Prep'!AS11</f>
        <v>0</v>
      </c>
      <c r="AD11" s="628">
        <f>-'5C1AA_Laurel'!$AS11</f>
        <v>0</v>
      </c>
      <c r="AE11" s="628">
        <f>-'5C1AB_Apex'!$AS11</f>
        <v>0</v>
      </c>
      <c r="AF11" s="628">
        <f>-'5C1AC_Smothers'!$AS11</f>
        <v>0</v>
      </c>
      <c r="AG11" s="628">
        <f>-'5C1AD_Greater'!$AS11</f>
        <v>0</v>
      </c>
      <c r="AH11" s="628">
        <f>-'5C1AE_Noble Minds'!$AS11</f>
        <v>0</v>
      </c>
      <c r="AI11" s="628">
        <f>-'5C1AF_JCFA-Laf'!$AS11</f>
        <v>0</v>
      </c>
      <c r="AJ11" s="628">
        <f>-'5C1AG_Collegiate'!$AS11</f>
        <v>0</v>
      </c>
      <c r="AK11" s="628">
        <f>-'5C1AH_BRUP'!$AS11</f>
        <v>0</v>
      </c>
      <c r="AL11" s="1068">
        <f>-'5C1AI_Harmony'!$AS11</f>
        <v>0</v>
      </c>
      <c r="AM11" s="1068">
        <f>-'5C1AJ_Athlos'!$AS11</f>
        <v>0</v>
      </c>
      <c r="AN11" s="628">
        <f>-'5C2_LAVCA'!AT11</f>
        <v>-4756</v>
      </c>
      <c r="AO11" s="628">
        <f>-'5C3_UnvView'!AT11</f>
        <v>-6754</v>
      </c>
      <c r="AP11" s="629">
        <f t="shared" si="3"/>
        <v>-12162</v>
      </c>
      <c r="AQ11" s="630">
        <f t="shared" si="4"/>
        <v>2543646</v>
      </c>
      <c r="AR11" s="628"/>
      <c r="AS11" s="628">
        <f>-'5C1A_Madison'!AW11</f>
        <v>0</v>
      </c>
      <c r="AT11" s="628">
        <f>-'5C1B_DArbonne'!AW11</f>
        <v>0</v>
      </c>
      <c r="AU11" s="628">
        <f>-'5C1C_Intl High'!AW11</f>
        <v>0</v>
      </c>
      <c r="AV11" s="628">
        <f>-'5C1D_NOMMA'!AW11</f>
        <v>0</v>
      </c>
      <c r="AW11" s="628">
        <f>-'5C1E_LFNO'!AW11</f>
        <v>0</v>
      </c>
      <c r="AX11" s="628">
        <f>-'5C1F_L.C. Charter'!AW11</f>
        <v>-3</v>
      </c>
      <c r="AY11" s="628">
        <f>-'5C1G_JS Clark'!AW11</f>
        <v>0</v>
      </c>
      <c r="AZ11" s="628">
        <f>-'5C1H_Southwest'!AW11</f>
        <v>0</v>
      </c>
      <c r="BA11" s="628">
        <f>-'5C1I_LA Key'!AW11</f>
        <v>0</v>
      </c>
      <c r="BB11" s="628">
        <f>-'5C1J_Jeff Chamber'!AW11</f>
        <v>0</v>
      </c>
      <c r="BC11" s="628">
        <f>-'5C1M_GEO Mid'!AW11</f>
        <v>0</v>
      </c>
      <c r="BD11" s="628">
        <f>-'5C1N_Delta'!AW11</f>
        <v>0</v>
      </c>
      <c r="BE11" s="628">
        <f>-'5C1O_Impact'!AW11</f>
        <v>0</v>
      </c>
      <c r="BF11" s="628">
        <f>-'5C1P_Vision'!AW11</f>
        <v>0</v>
      </c>
      <c r="BG11" s="628">
        <f>-'5C1Q_Advantage'!AW11</f>
        <v>0</v>
      </c>
      <c r="BH11" s="628">
        <f>-'5C1R_Iberville'!AW11</f>
        <v>0</v>
      </c>
      <c r="BI11" s="628">
        <f>-'5C1S_LC Col Prep'!AW11</f>
        <v>0</v>
      </c>
      <c r="BJ11" s="628">
        <f>-'5C1T_Northeast'!AW11</f>
        <v>0</v>
      </c>
      <c r="BK11" s="628">
        <f>-'5C1U_Acadiana Ren'!AW11</f>
        <v>0</v>
      </c>
      <c r="BL11" s="628">
        <f>-'5C1V_Laf Ren'!AW11</f>
        <v>0</v>
      </c>
      <c r="BM11" s="628">
        <f>-'5C1W_Willow'!AW11</f>
        <v>0</v>
      </c>
      <c r="BN11" s="628">
        <f>-'5C1X_Tangi'!AW11</f>
        <v>0</v>
      </c>
      <c r="BO11" s="628">
        <f>-'5C1Y_GEO'!AW11</f>
        <v>0</v>
      </c>
      <c r="BP11" s="628">
        <f>-'5C1Z_Lincoln Prep'!AW11</f>
        <v>0</v>
      </c>
      <c r="BQ11" s="628">
        <f>-'5C1AA_Laurel'!AW11</f>
        <v>0</v>
      </c>
      <c r="BR11" s="628">
        <f>-'5C1AB_Apex'!AW11</f>
        <v>0</v>
      </c>
      <c r="BS11" s="628">
        <f>-'5C1AC_Smothers'!AW11</f>
        <v>0</v>
      </c>
      <c r="BT11" s="628">
        <f>-'5C1AD_Greater'!AW11</f>
        <v>0</v>
      </c>
      <c r="BU11" s="628">
        <f>-'5C1AE_Noble Minds'!AW11</f>
        <v>0</v>
      </c>
      <c r="BV11" s="628">
        <f>-'5C1AF_JCFA-Laf'!AW11</f>
        <v>0</v>
      </c>
      <c r="BW11" s="628">
        <f>-'5C1AG_Collegiate'!AW11</f>
        <v>0</v>
      </c>
      <c r="BX11" s="628">
        <f>-'5C1AH_BRUP'!AW11</f>
        <v>0</v>
      </c>
      <c r="BY11" s="1068">
        <f>-'5C1AI_Harmony'!$AW11</f>
        <v>0</v>
      </c>
      <c r="BZ11" s="1068">
        <f>-'5C1AJ_Athlos'!$AW11</f>
        <v>0</v>
      </c>
      <c r="CA11" s="628">
        <f>-'5C2_LAVCA'!AX11</f>
        <v>6</v>
      </c>
      <c r="CB11" s="628">
        <f>-'5C3_UnvView'!AX11</f>
        <v>34</v>
      </c>
      <c r="CC11" s="628">
        <f t="shared" si="5"/>
        <v>37</v>
      </c>
      <c r="CD11" s="630">
        <f t="shared" si="6"/>
        <v>2543683</v>
      </c>
    </row>
    <row r="12" spans="1:82" s="110" customFormat="1" ht="15.75" customHeight="1" x14ac:dyDescent="0.2">
      <c r="A12" s="636">
        <v>6</v>
      </c>
      <c r="B12" s="637" t="s">
        <v>12</v>
      </c>
      <c r="C12" s="257">
        <f>'2_State Distrib and Adjs'!BC12</f>
        <v>2957604</v>
      </c>
      <c r="D12" s="257">
        <f>-'5A3_OJJ'!S12</f>
        <v>-172</v>
      </c>
      <c r="E12" s="257"/>
      <c r="F12" s="257">
        <f>-'5C1A_Madison'!AS12</f>
        <v>0</v>
      </c>
      <c r="G12" s="257">
        <f>-'5C1B_DArbonne'!AS12</f>
        <v>0</v>
      </c>
      <c r="H12" s="257">
        <f>-'5C1C_Intl High'!AS12</f>
        <v>0</v>
      </c>
      <c r="I12" s="257">
        <f>-'5C1D_NOMMA'!AS12</f>
        <v>0</v>
      </c>
      <c r="J12" s="257">
        <f>-'5C1E_LFNO'!AS12</f>
        <v>0</v>
      </c>
      <c r="K12" s="257">
        <f>-'5C1F_L.C. Charter'!AS12</f>
        <v>0</v>
      </c>
      <c r="L12" s="257">
        <f>-'5C1G_JS Clark'!AS12</f>
        <v>0</v>
      </c>
      <c r="M12" s="257">
        <f>-'5C1H_Southwest'!AS12</f>
        <v>0</v>
      </c>
      <c r="N12" s="257">
        <f>-'5C1I_LA Key'!AS12</f>
        <v>0</v>
      </c>
      <c r="O12" s="257">
        <f>-'5C1J_Jeff Chamber'!AS12</f>
        <v>0</v>
      </c>
      <c r="P12" s="257">
        <f>-'5C1M_GEO Mid'!AS12</f>
        <v>0</v>
      </c>
      <c r="Q12" s="257">
        <f>-'5C1N_Delta'!AS12</f>
        <v>0</v>
      </c>
      <c r="R12" s="257">
        <f>-'5C1O_Impact'!AS12</f>
        <v>0</v>
      </c>
      <c r="S12" s="257">
        <f>-'5C1P_Vision'!AS12</f>
        <v>0</v>
      </c>
      <c r="T12" s="257">
        <f>-'5C1Q_Advantage'!AS12</f>
        <v>0</v>
      </c>
      <c r="U12" s="257">
        <f>-'5C1R_Iberville'!AS12</f>
        <v>0</v>
      </c>
      <c r="V12" s="257">
        <f>-'5C1S_LC Col Prep'!AS12</f>
        <v>0</v>
      </c>
      <c r="W12" s="257">
        <f>-'5C1T_Northeast'!AS12</f>
        <v>0</v>
      </c>
      <c r="X12" s="257">
        <f>-'5C1U_Acadiana Ren'!AS12</f>
        <v>0</v>
      </c>
      <c r="Y12" s="257">
        <f>-'5C1V_Laf Ren'!AS12</f>
        <v>0</v>
      </c>
      <c r="Z12" s="257">
        <f>-'5C1W_Willow'!AS12</f>
        <v>0</v>
      </c>
      <c r="AA12" s="257">
        <f>-'5C1X_Tangi'!AS12</f>
        <v>0</v>
      </c>
      <c r="AB12" s="257">
        <f>-'5C1Y_GEO'!AS12</f>
        <v>0</v>
      </c>
      <c r="AC12" s="257">
        <f>-'5C1Z_Lincoln Prep'!AS12</f>
        <v>0</v>
      </c>
      <c r="AD12" s="257">
        <f>-'5C1AA_Laurel'!$AS12</f>
        <v>0</v>
      </c>
      <c r="AE12" s="257">
        <f>-'5C1AB_Apex'!$AS12</f>
        <v>0</v>
      </c>
      <c r="AF12" s="257">
        <f>-'5C1AC_Smothers'!$AS12</f>
        <v>0</v>
      </c>
      <c r="AG12" s="257">
        <f>-'5C1AD_Greater'!$AS12</f>
        <v>0</v>
      </c>
      <c r="AH12" s="257">
        <f>-'5C1AE_Noble Minds'!$AS12</f>
        <v>0</v>
      </c>
      <c r="AI12" s="257">
        <f>-'5C1AF_JCFA-Laf'!$AS12</f>
        <v>0</v>
      </c>
      <c r="AJ12" s="257">
        <f>-'5C1AG_Collegiate'!$AS12</f>
        <v>0</v>
      </c>
      <c r="AK12" s="257">
        <f>-'5C1AH_BRUP'!$AS12</f>
        <v>0</v>
      </c>
      <c r="AL12" s="257">
        <f>-'5C1AI_Harmony'!$AS12</f>
        <v>0</v>
      </c>
      <c r="AM12" s="257">
        <f>-'5C1AJ_Athlos'!$AS12</f>
        <v>0</v>
      </c>
      <c r="AN12" s="257">
        <f>-'5C2_LAVCA'!AT12</f>
        <v>-1619</v>
      </c>
      <c r="AO12" s="257">
        <f>-'5C3_UnvView'!AT12</f>
        <v>-1486</v>
      </c>
      <c r="AP12" s="638">
        <f t="shared" si="3"/>
        <v>-3277</v>
      </c>
      <c r="AQ12" s="639">
        <f t="shared" si="4"/>
        <v>2954327</v>
      </c>
      <c r="AR12" s="257"/>
      <c r="AS12" s="257">
        <f>-'5C1A_Madison'!AW12</f>
        <v>0</v>
      </c>
      <c r="AT12" s="257">
        <f>-'5C1B_DArbonne'!AW12</f>
        <v>0</v>
      </c>
      <c r="AU12" s="257">
        <f>-'5C1C_Intl High'!AW12</f>
        <v>0</v>
      </c>
      <c r="AV12" s="257">
        <f>-'5C1D_NOMMA'!AW12</f>
        <v>0</v>
      </c>
      <c r="AW12" s="257">
        <f>-'5C1E_LFNO'!AW12</f>
        <v>0</v>
      </c>
      <c r="AX12" s="257">
        <f>-'5C1F_L.C. Charter'!AW12</f>
        <v>0</v>
      </c>
      <c r="AY12" s="257">
        <f>-'5C1G_JS Clark'!AW12</f>
        <v>0</v>
      </c>
      <c r="AZ12" s="257">
        <f>-'5C1H_Southwest'!AW12</f>
        <v>0</v>
      </c>
      <c r="BA12" s="257">
        <f>-'5C1I_LA Key'!AW12</f>
        <v>0</v>
      </c>
      <c r="BB12" s="257">
        <f>-'5C1J_Jeff Chamber'!AW12</f>
        <v>0</v>
      </c>
      <c r="BC12" s="257">
        <f>-'5C1M_GEO Mid'!AW12</f>
        <v>0</v>
      </c>
      <c r="BD12" s="257">
        <f>-'5C1N_Delta'!AW12</f>
        <v>0</v>
      </c>
      <c r="BE12" s="257">
        <f>-'5C1O_Impact'!AW12</f>
        <v>0</v>
      </c>
      <c r="BF12" s="257">
        <f>-'5C1P_Vision'!AW12</f>
        <v>0</v>
      </c>
      <c r="BG12" s="257">
        <f>-'5C1Q_Advantage'!AW12</f>
        <v>0</v>
      </c>
      <c r="BH12" s="257">
        <f>-'5C1R_Iberville'!AW12</f>
        <v>0</v>
      </c>
      <c r="BI12" s="257">
        <f>-'5C1S_LC Col Prep'!AW12</f>
        <v>0</v>
      </c>
      <c r="BJ12" s="257">
        <f>-'5C1T_Northeast'!AW12</f>
        <v>0</v>
      </c>
      <c r="BK12" s="257">
        <f>-'5C1U_Acadiana Ren'!AW12</f>
        <v>0</v>
      </c>
      <c r="BL12" s="257">
        <f>-'5C1V_Laf Ren'!AW12</f>
        <v>0</v>
      </c>
      <c r="BM12" s="257">
        <f>-'5C1W_Willow'!AW12</f>
        <v>0</v>
      </c>
      <c r="BN12" s="257">
        <f>-'5C1X_Tangi'!AW12</f>
        <v>0</v>
      </c>
      <c r="BO12" s="257">
        <f>-'5C1Y_GEO'!AW12</f>
        <v>0</v>
      </c>
      <c r="BP12" s="257">
        <f>-'5C1Z_Lincoln Prep'!AW12</f>
        <v>0</v>
      </c>
      <c r="BQ12" s="257">
        <f>-'5C1AA_Laurel'!AW12</f>
        <v>0</v>
      </c>
      <c r="BR12" s="257">
        <f>-'5C1AB_Apex'!AW12</f>
        <v>0</v>
      </c>
      <c r="BS12" s="257">
        <f>-'5C1AC_Smothers'!AW12</f>
        <v>0</v>
      </c>
      <c r="BT12" s="257">
        <f>-'5C1AD_Greater'!AW12</f>
        <v>0</v>
      </c>
      <c r="BU12" s="257">
        <f>-'5C1AE_Noble Minds'!AW12</f>
        <v>0</v>
      </c>
      <c r="BV12" s="257">
        <f>-'5C1AF_JCFA-Laf'!AW12</f>
        <v>0</v>
      </c>
      <c r="BW12" s="257">
        <f>-'5C1AG_Collegiate'!AW12</f>
        <v>0</v>
      </c>
      <c r="BX12" s="257">
        <f>-'5C1AH_BRUP'!AW12</f>
        <v>0</v>
      </c>
      <c r="BY12" s="257">
        <f>-'5C1AI_Harmony'!$AW12</f>
        <v>0</v>
      </c>
      <c r="BZ12" s="257">
        <f>-'5C1AJ_Athlos'!$AW12</f>
        <v>0</v>
      </c>
      <c r="CA12" s="257">
        <f>-'5C2_LAVCA'!AX12</f>
        <v>45</v>
      </c>
      <c r="CB12" s="257">
        <f>-'5C3_UnvView'!AX12</f>
        <v>-21</v>
      </c>
      <c r="CC12" s="257">
        <f t="shared" si="5"/>
        <v>24</v>
      </c>
      <c r="CD12" s="639">
        <f t="shared" si="6"/>
        <v>2954351</v>
      </c>
    </row>
    <row r="13" spans="1:82" s="110" customFormat="1" ht="15.75" customHeight="1" x14ac:dyDescent="0.2">
      <c r="A13" s="636">
        <v>7</v>
      </c>
      <c r="B13" s="637" t="s">
        <v>13</v>
      </c>
      <c r="C13" s="257">
        <f>'2_State Distrib and Adjs'!BC13</f>
        <v>649137</v>
      </c>
      <c r="D13" s="257">
        <f>-'5A3_OJJ'!S13</f>
        <v>-435</v>
      </c>
      <c r="E13" s="257"/>
      <c r="F13" s="257">
        <f>-'5C1A_Madison'!AS13</f>
        <v>0</v>
      </c>
      <c r="G13" s="257">
        <f>-'5C1B_DArbonne'!AS13</f>
        <v>-4117</v>
      </c>
      <c r="H13" s="257">
        <f>-'5C1C_Intl High'!AS13</f>
        <v>0</v>
      </c>
      <c r="I13" s="257">
        <f>-'5C1D_NOMMA'!AS13</f>
        <v>0</v>
      </c>
      <c r="J13" s="257">
        <f>-'5C1E_LFNO'!AS13</f>
        <v>0</v>
      </c>
      <c r="K13" s="257">
        <f>-'5C1F_L.C. Charter'!AS13</f>
        <v>0</v>
      </c>
      <c r="L13" s="257">
        <f>-'5C1G_JS Clark'!AS13</f>
        <v>0</v>
      </c>
      <c r="M13" s="257">
        <f>-'5C1H_Southwest'!AS13</f>
        <v>0</v>
      </c>
      <c r="N13" s="257">
        <f>-'5C1I_LA Key'!AS13</f>
        <v>0</v>
      </c>
      <c r="O13" s="257">
        <f>-'5C1J_Jeff Chamber'!AS13</f>
        <v>0</v>
      </c>
      <c r="P13" s="257">
        <f>-'5C1M_GEO Mid'!AS13</f>
        <v>0</v>
      </c>
      <c r="Q13" s="257">
        <f>-'5C1N_Delta'!AS13</f>
        <v>0</v>
      </c>
      <c r="R13" s="257">
        <f>-'5C1O_Impact'!AS13</f>
        <v>0</v>
      </c>
      <c r="S13" s="257">
        <f>-'5C1P_Vision'!AS13</f>
        <v>0</v>
      </c>
      <c r="T13" s="257">
        <f>-'5C1Q_Advantage'!AS13</f>
        <v>0</v>
      </c>
      <c r="U13" s="257">
        <f>-'5C1R_Iberville'!AS13</f>
        <v>0</v>
      </c>
      <c r="V13" s="257">
        <f>-'5C1S_LC Col Prep'!AS13</f>
        <v>0</v>
      </c>
      <c r="W13" s="257">
        <f>-'5C1T_Northeast'!AS13</f>
        <v>0</v>
      </c>
      <c r="X13" s="257">
        <f>-'5C1U_Acadiana Ren'!AS13</f>
        <v>0</v>
      </c>
      <c r="Y13" s="257">
        <f>-'5C1V_Laf Ren'!AS13</f>
        <v>0</v>
      </c>
      <c r="Z13" s="257">
        <f>-'5C1W_Willow'!AS13</f>
        <v>0</v>
      </c>
      <c r="AA13" s="257">
        <f>-'5C1X_Tangi'!AS13</f>
        <v>0</v>
      </c>
      <c r="AB13" s="257">
        <f>-'5C1Y_GEO'!AS13</f>
        <v>0</v>
      </c>
      <c r="AC13" s="257">
        <f>-'5C1Z_Lincoln Prep'!AS13</f>
        <v>-57646</v>
      </c>
      <c r="AD13" s="257">
        <f>-'5C1AA_Laurel'!$AS13</f>
        <v>0</v>
      </c>
      <c r="AE13" s="257">
        <f>-'5C1AB_Apex'!$AS13</f>
        <v>0</v>
      </c>
      <c r="AF13" s="257">
        <f>-'5C1AC_Smothers'!$AS13</f>
        <v>0</v>
      </c>
      <c r="AG13" s="257">
        <f>-'5C1AD_Greater'!$AS13</f>
        <v>0</v>
      </c>
      <c r="AH13" s="257">
        <f>-'5C1AE_Noble Minds'!$AS13</f>
        <v>0</v>
      </c>
      <c r="AI13" s="257">
        <f>-'5C1AF_JCFA-Laf'!$AS13</f>
        <v>0</v>
      </c>
      <c r="AJ13" s="257">
        <f>-'5C1AG_Collegiate'!$AS13</f>
        <v>0</v>
      </c>
      <c r="AK13" s="257">
        <f>-'5C1AH_BRUP'!$AS13</f>
        <v>0</v>
      </c>
      <c r="AL13" s="257">
        <f>-'5C1AI_Harmony'!$AS13</f>
        <v>0</v>
      </c>
      <c r="AM13" s="257">
        <f>-'5C1AJ_Athlos'!$AS13</f>
        <v>0</v>
      </c>
      <c r="AN13" s="257">
        <f>-'5C2_LAVCA'!AT13</f>
        <v>-13212</v>
      </c>
      <c r="AO13" s="257">
        <f>-'5C3_UnvView'!AT13</f>
        <v>-1207</v>
      </c>
      <c r="AP13" s="638">
        <f t="shared" si="3"/>
        <v>-76617</v>
      </c>
      <c r="AQ13" s="639">
        <f t="shared" si="4"/>
        <v>572520</v>
      </c>
      <c r="AR13" s="257"/>
      <c r="AS13" s="257">
        <f>-'5C1A_Madison'!AW13</f>
        <v>0</v>
      </c>
      <c r="AT13" s="257">
        <f>-'5C1B_DArbonne'!AW13</f>
        <v>-31</v>
      </c>
      <c r="AU13" s="257">
        <f>-'5C1C_Intl High'!AW13</f>
        <v>0</v>
      </c>
      <c r="AV13" s="257">
        <f>-'5C1D_NOMMA'!AW13</f>
        <v>0</v>
      </c>
      <c r="AW13" s="257">
        <f>-'5C1E_LFNO'!AW13</f>
        <v>0</v>
      </c>
      <c r="AX13" s="257">
        <f>-'5C1F_L.C. Charter'!AW13</f>
        <v>0</v>
      </c>
      <c r="AY13" s="257">
        <f>-'5C1G_JS Clark'!AW13</f>
        <v>0</v>
      </c>
      <c r="AZ13" s="257">
        <f>-'5C1H_Southwest'!AW13</f>
        <v>0</v>
      </c>
      <c r="BA13" s="257">
        <f>-'5C1I_LA Key'!AW13</f>
        <v>0</v>
      </c>
      <c r="BB13" s="257">
        <f>-'5C1J_Jeff Chamber'!AW13</f>
        <v>0</v>
      </c>
      <c r="BC13" s="257">
        <f>-'5C1M_GEO Mid'!AW13</f>
        <v>0</v>
      </c>
      <c r="BD13" s="257">
        <f>-'5C1N_Delta'!AW13</f>
        <v>0</v>
      </c>
      <c r="BE13" s="257">
        <f>-'5C1O_Impact'!AW13</f>
        <v>0</v>
      </c>
      <c r="BF13" s="257">
        <f>-'5C1P_Vision'!AW13</f>
        <v>0</v>
      </c>
      <c r="BG13" s="257">
        <f>-'5C1Q_Advantage'!AW13</f>
        <v>0</v>
      </c>
      <c r="BH13" s="257">
        <f>-'5C1R_Iberville'!AW13</f>
        <v>0</v>
      </c>
      <c r="BI13" s="257">
        <f>-'5C1S_LC Col Prep'!AW13</f>
        <v>0</v>
      </c>
      <c r="BJ13" s="257">
        <f>-'5C1T_Northeast'!AW13</f>
        <v>0</v>
      </c>
      <c r="BK13" s="257">
        <f>-'5C1U_Acadiana Ren'!AW13</f>
        <v>0</v>
      </c>
      <c r="BL13" s="257">
        <f>-'5C1V_Laf Ren'!AW13</f>
        <v>0</v>
      </c>
      <c r="BM13" s="257">
        <f>-'5C1W_Willow'!AW13</f>
        <v>0</v>
      </c>
      <c r="BN13" s="257">
        <f>-'5C1X_Tangi'!AW13</f>
        <v>0</v>
      </c>
      <c r="BO13" s="257">
        <f>-'5C1Y_GEO'!AW13</f>
        <v>0</v>
      </c>
      <c r="BP13" s="257">
        <f>-'5C1Z_Lincoln Prep'!AW13</f>
        <v>-272</v>
      </c>
      <c r="BQ13" s="257">
        <f>-'5C1AA_Laurel'!AW13</f>
        <v>0</v>
      </c>
      <c r="BR13" s="257">
        <f>-'5C1AB_Apex'!AW13</f>
        <v>0</v>
      </c>
      <c r="BS13" s="257">
        <f>-'5C1AC_Smothers'!AW13</f>
        <v>0</v>
      </c>
      <c r="BT13" s="257">
        <f>-'5C1AD_Greater'!AW13</f>
        <v>0</v>
      </c>
      <c r="BU13" s="257">
        <f>-'5C1AE_Noble Minds'!AW13</f>
        <v>0</v>
      </c>
      <c r="BV13" s="257">
        <f>-'5C1AF_JCFA-Laf'!AW13</f>
        <v>0</v>
      </c>
      <c r="BW13" s="257">
        <f>-'5C1AG_Collegiate'!AW13</f>
        <v>0</v>
      </c>
      <c r="BX13" s="257">
        <f>-'5C1AH_BRUP'!AW13</f>
        <v>0</v>
      </c>
      <c r="BY13" s="257">
        <f>-'5C1AI_Harmony'!$AW13</f>
        <v>0</v>
      </c>
      <c r="BZ13" s="257">
        <f>-'5C1AJ_Athlos'!$AW13</f>
        <v>0</v>
      </c>
      <c r="CA13" s="257">
        <f>-'5C2_LAVCA'!AX13</f>
        <v>-62</v>
      </c>
      <c r="CB13" s="257">
        <f>-'5C3_UnvView'!AX13</f>
        <v>80</v>
      </c>
      <c r="CC13" s="257">
        <f t="shared" si="5"/>
        <v>-285</v>
      </c>
      <c r="CD13" s="639">
        <f t="shared" si="6"/>
        <v>572235</v>
      </c>
    </row>
    <row r="14" spans="1:82" s="110" customFormat="1" ht="15.75" customHeight="1" x14ac:dyDescent="0.2">
      <c r="A14" s="636">
        <v>8</v>
      </c>
      <c r="B14" s="637" t="s">
        <v>14</v>
      </c>
      <c r="C14" s="257">
        <f>'2_State Distrib and Adjs'!BC14</f>
        <v>10956835</v>
      </c>
      <c r="D14" s="257">
        <f>-'5A3_OJJ'!S14</f>
        <v>-643</v>
      </c>
      <c r="E14" s="257"/>
      <c r="F14" s="257">
        <f>-'5C1A_Madison'!AS14</f>
        <v>0</v>
      </c>
      <c r="G14" s="257">
        <f>-'5C1B_DArbonne'!AS14</f>
        <v>0</v>
      </c>
      <c r="H14" s="257">
        <f>-'5C1C_Intl High'!AS14</f>
        <v>0</v>
      </c>
      <c r="I14" s="257">
        <f>-'5C1D_NOMMA'!AS14</f>
        <v>0</v>
      </c>
      <c r="J14" s="257">
        <f>-'5C1E_LFNO'!AS14</f>
        <v>0</v>
      </c>
      <c r="K14" s="257">
        <f>-'5C1F_L.C. Charter'!AS14</f>
        <v>0</v>
      </c>
      <c r="L14" s="257">
        <f>-'5C1G_JS Clark'!AS14</f>
        <v>0</v>
      </c>
      <c r="M14" s="257">
        <f>-'5C1H_Southwest'!AS14</f>
        <v>0</v>
      </c>
      <c r="N14" s="257">
        <f>-'5C1I_LA Key'!AS14</f>
        <v>0</v>
      </c>
      <c r="O14" s="257">
        <f>-'5C1J_Jeff Chamber'!AS14</f>
        <v>0</v>
      </c>
      <c r="P14" s="257">
        <f>-'5C1M_GEO Mid'!AS14</f>
        <v>0</v>
      </c>
      <c r="Q14" s="257">
        <f>-'5C1N_Delta'!AS14</f>
        <v>0</v>
      </c>
      <c r="R14" s="257">
        <f>-'5C1O_Impact'!AS14</f>
        <v>0</v>
      </c>
      <c r="S14" s="257">
        <f>-'5C1P_Vision'!AS14</f>
        <v>0</v>
      </c>
      <c r="T14" s="257">
        <f>-'5C1Q_Advantage'!AS14</f>
        <v>0</v>
      </c>
      <c r="U14" s="257">
        <f>-'5C1R_Iberville'!AS14</f>
        <v>0</v>
      </c>
      <c r="V14" s="257">
        <f>-'5C1S_LC Col Prep'!AS14</f>
        <v>0</v>
      </c>
      <c r="W14" s="257">
        <f>-'5C1T_Northeast'!AS14</f>
        <v>0</v>
      </c>
      <c r="X14" s="257">
        <f>-'5C1U_Acadiana Ren'!AS14</f>
        <v>0</v>
      </c>
      <c r="Y14" s="257">
        <f>-'5C1V_Laf Ren'!AS14</f>
        <v>0</v>
      </c>
      <c r="Z14" s="257">
        <f>-'5C1W_Willow'!AS14</f>
        <v>0</v>
      </c>
      <c r="AA14" s="257">
        <f>-'5C1X_Tangi'!AS14</f>
        <v>0</v>
      </c>
      <c r="AB14" s="257">
        <f>-'5C1Y_GEO'!AS14</f>
        <v>0</v>
      </c>
      <c r="AC14" s="257">
        <f>-'5C1Z_Lincoln Prep'!AS14</f>
        <v>0</v>
      </c>
      <c r="AD14" s="257">
        <f>-'5C1AA_Laurel'!$AS14</f>
        <v>0</v>
      </c>
      <c r="AE14" s="257">
        <f>-'5C1AB_Apex'!$AS14</f>
        <v>0</v>
      </c>
      <c r="AF14" s="257">
        <f>-'5C1AC_Smothers'!$AS14</f>
        <v>0</v>
      </c>
      <c r="AG14" s="257">
        <f>-'5C1AD_Greater'!$AS14</f>
        <v>0</v>
      </c>
      <c r="AH14" s="257">
        <f>-'5C1AE_Noble Minds'!$AS14</f>
        <v>0</v>
      </c>
      <c r="AI14" s="257">
        <f>-'5C1AF_JCFA-Laf'!$AS14</f>
        <v>0</v>
      </c>
      <c r="AJ14" s="257">
        <f>-'5C1AG_Collegiate'!$AS14</f>
        <v>0</v>
      </c>
      <c r="AK14" s="257">
        <f>-'5C1AH_BRUP'!$AS14</f>
        <v>0</v>
      </c>
      <c r="AL14" s="257">
        <f>-'5C1AI_Harmony'!$AS14</f>
        <v>0</v>
      </c>
      <c r="AM14" s="257">
        <f>-'5C1AJ_Athlos'!$AS14</f>
        <v>0</v>
      </c>
      <c r="AN14" s="257">
        <f>-'5C2_LAVCA'!AT14</f>
        <v>-40023</v>
      </c>
      <c r="AO14" s="257">
        <f>-'5C3_UnvView'!AT14</f>
        <v>-19030</v>
      </c>
      <c r="AP14" s="638">
        <f t="shared" si="3"/>
        <v>-59696</v>
      </c>
      <c r="AQ14" s="639">
        <f t="shared" si="4"/>
        <v>10897139</v>
      </c>
      <c r="AR14" s="257"/>
      <c r="AS14" s="257">
        <f>-'5C1A_Madison'!AW14</f>
        <v>0</v>
      </c>
      <c r="AT14" s="257">
        <f>-'5C1B_DArbonne'!AW14</f>
        <v>0</v>
      </c>
      <c r="AU14" s="257">
        <f>-'5C1C_Intl High'!AW14</f>
        <v>0</v>
      </c>
      <c r="AV14" s="257">
        <f>-'5C1D_NOMMA'!AW14</f>
        <v>0</v>
      </c>
      <c r="AW14" s="257">
        <f>-'5C1E_LFNO'!AW14</f>
        <v>0</v>
      </c>
      <c r="AX14" s="257">
        <f>-'5C1F_L.C. Charter'!AW14</f>
        <v>0</v>
      </c>
      <c r="AY14" s="257">
        <f>-'5C1G_JS Clark'!AW14</f>
        <v>0</v>
      </c>
      <c r="AZ14" s="257">
        <f>-'5C1H_Southwest'!AW14</f>
        <v>0</v>
      </c>
      <c r="BA14" s="257">
        <f>-'5C1I_LA Key'!AW14</f>
        <v>0</v>
      </c>
      <c r="BB14" s="257">
        <f>-'5C1J_Jeff Chamber'!AW14</f>
        <v>0</v>
      </c>
      <c r="BC14" s="257">
        <f>-'5C1M_GEO Mid'!AW14</f>
        <v>0</v>
      </c>
      <c r="BD14" s="257">
        <f>-'5C1N_Delta'!AW14</f>
        <v>0</v>
      </c>
      <c r="BE14" s="257">
        <f>-'5C1O_Impact'!AW14</f>
        <v>0</v>
      </c>
      <c r="BF14" s="257">
        <f>-'5C1P_Vision'!AW14</f>
        <v>0</v>
      </c>
      <c r="BG14" s="257">
        <f>-'5C1Q_Advantage'!AW14</f>
        <v>0</v>
      </c>
      <c r="BH14" s="257">
        <f>-'5C1R_Iberville'!AW14</f>
        <v>0</v>
      </c>
      <c r="BI14" s="257">
        <f>-'5C1S_LC Col Prep'!AW14</f>
        <v>0</v>
      </c>
      <c r="BJ14" s="257">
        <f>-'5C1T_Northeast'!AW14</f>
        <v>0</v>
      </c>
      <c r="BK14" s="257">
        <f>-'5C1U_Acadiana Ren'!AW14</f>
        <v>0</v>
      </c>
      <c r="BL14" s="257">
        <f>-'5C1V_Laf Ren'!AW14</f>
        <v>0</v>
      </c>
      <c r="BM14" s="257">
        <f>-'5C1W_Willow'!AW14</f>
        <v>0</v>
      </c>
      <c r="BN14" s="257">
        <f>-'5C1X_Tangi'!AW14</f>
        <v>0</v>
      </c>
      <c r="BO14" s="257">
        <f>-'5C1Y_GEO'!AW14</f>
        <v>0</v>
      </c>
      <c r="BP14" s="257">
        <f>-'5C1Z_Lincoln Prep'!AW14</f>
        <v>0</v>
      </c>
      <c r="BQ14" s="257">
        <f>-'5C1AA_Laurel'!AW14</f>
        <v>0</v>
      </c>
      <c r="BR14" s="257">
        <f>-'5C1AB_Apex'!AW14</f>
        <v>0</v>
      </c>
      <c r="BS14" s="257">
        <f>-'5C1AC_Smothers'!AW14</f>
        <v>0</v>
      </c>
      <c r="BT14" s="257">
        <f>-'5C1AD_Greater'!AW14</f>
        <v>0</v>
      </c>
      <c r="BU14" s="257">
        <f>-'5C1AE_Noble Minds'!AW14</f>
        <v>0</v>
      </c>
      <c r="BV14" s="257">
        <f>-'5C1AF_JCFA-Laf'!AW14</f>
        <v>0</v>
      </c>
      <c r="BW14" s="257">
        <f>-'5C1AG_Collegiate'!AW14</f>
        <v>0</v>
      </c>
      <c r="BX14" s="257">
        <f>-'5C1AH_BRUP'!AW14</f>
        <v>0</v>
      </c>
      <c r="BY14" s="257">
        <f>-'5C1AI_Harmony'!$AW14</f>
        <v>0</v>
      </c>
      <c r="BZ14" s="257">
        <f>-'5C1AJ_Athlos'!$AW14</f>
        <v>0</v>
      </c>
      <c r="CA14" s="257">
        <f>-'5C2_LAVCA'!AX14</f>
        <v>-225</v>
      </c>
      <c r="CB14" s="257">
        <f>-'5C3_UnvView'!AX14</f>
        <v>127</v>
      </c>
      <c r="CC14" s="257">
        <f t="shared" si="5"/>
        <v>-98</v>
      </c>
      <c r="CD14" s="639">
        <f t="shared" si="6"/>
        <v>10897041</v>
      </c>
    </row>
    <row r="15" spans="1:82" s="110" customFormat="1" ht="15.75" customHeight="1" x14ac:dyDescent="0.2">
      <c r="A15" s="636">
        <v>9</v>
      </c>
      <c r="B15" s="637" t="s">
        <v>15</v>
      </c>
      <c r="C15" s="257">
        <f>'2_State Distrib and Adjs'!BC15</f>
        <v>16630724</v>
      </c>
      <c r="D15" s="257">
        <f>-'5A3_OJJ'!S15</f>
        <v>-8548</v>
      </c>
      <c r="E15" s="257">
        <f>-'5B2_RSD LA'!AT8</f>
        <v>-512687</v>
      </c>
      <c r="F15" s="257">
        <f>-'5C1A_Madison'!AS15</f>
        <v>0</v>
      </c>
      <c r="G15" s="257">
        <f>-'5C1B_DArbonne'!AS15</f>
        <v>0</v>
      </c>
      <c r="H15" s="257">
        <f>-'5C1C_Intl High'!AS15</f>
        <v>0</v>
      </c>
      <c r="I15" s="257">
        <f>-'5C1D_NOMMA'!AS15</f>
        <v>0</v>
      </c>
      <c r="J15" s="257">
        <f>-'5C1E_LFNO'!AS15</f>
        <v>0</v>
      </c>
      <c r="K15" s="257">
        <f>-'5C1F_L.C. Charter'!AS15</f>
        <v>0</v>
      </c>
      <c r="L15" s="257">
        <f>-'5C1G_JS Clark'!AS15</f>
        <v>0</v>
      </c>
      <c r="M15" s="257">
        <f>-'5C1H_Southwest'!AS15</f>
        <v>0</v>
      </c>
      <c r="N15" s="257">
        <f>-'5C1I_LA Key'!AS15</f>
        <v>0</v>
      </c>
      <c r="O15" s="257">
        <f>-'5C1J_Jeff Chamber'!AS15</f>
        <v>0</v>
      </c>
      <c r="P15" s="257">
        <f>-'5C1M_GEO Mid'!AS15</f>
        <v>0</v>
      </c>
      <c r="Q15" s="257">
        <f>-'5C1N_Delta'!AS15</f>
        <v>0</v>
      </c>
      <c r="R15" s="257">
        <f>-'5C1O_Impact'!AS15</f>
        <v>0</v>
      </c>
      <c r="S15" s="257">
        <f>-'5C1P_Vision'!AS15</f>
        <v>-1266</v>
      </c>
      <c r="T15" s="257">
        <f>-'5C1Q_Advantage'!AS15</f>
        <v>0</v>
      </c>
      <c r="U15" s="257">
        <f>-'5C1R_Iberville'!AS15</f>
        <v>0</v>
      </c>
      <c r="V15" s="257">
        <f>-'5C1S_LC Col Prep'!AS15</f>
        <v>0</v>
      </c>
      <c r="W15" s="257">
        <f>-'5C1T_Northeast'!AS15</f>
        <v>0</v>
      </c>
      <c r="X15" s="257">
        <f>-'5C1U_Acadiana Ren'!AS15</f>
        <v>0</v>
      </c>
      <c r="Y15" s="257">
        <f>-'5C1V_Laf Ren'!AS15</f>
        <v>0</v>
      </c>
      <c r="Z15" s="257">
        <f>-'5C1W_Willow'!AS15</f>
        <v>0</v>
      </c>
      <c r="AA15" s="257">
        <f>-'5C1X_Tangi'!AS15</f>
        <v>0</v>
      </c>
      <c r="AB15" s="257">
        <f>-'5C1Y_GEO'!AS15</f>
        <v>0</v>
      </c>
      <c r="AC15" s="257">
        <f>-'5C1Z_Lincoln Prep'!AS15</f>
        <v>848</v>
      </c>
      <c r="AD15" s="257">
        <f>-'5C1AA_Laurel'!$AS15</f>
        <v>0</v>
      </c>
      <c r="AE15" s="257">
        <f>-'5C1AB_Apex'!$AS15</f>
        <v>0</v>
      </c>
      <c r="AF15" s="257">
        <f>-'5C1AC_Smothers'!$AS15</f>
        <v>0</v>
      </c>
      <c r="AG15" s="257">
        <f>-'5C1AD_Greater'!$AS15</f>
        <v>0</v>
      </c>
      <c r="AH15" s="257">
        <f>-'5C1AE_Noble Minds'!$AS15</f>
        <v>0</v>
      </c>
      <c r="AI15" s="257">
        <f>-'5C1AF_JCFA-Laf'!$AS15</f>
        <v>0</v>
      </c>
      <c r="AJ15" s="257">
        <f>-'5C1AG_Collegiate'!$AS15</f>
        <v>0</v>
      </c>
      <c r="AK15" s="257">
        <f>-'5C1AH_BRUP'!$AS15</f>
        <v>0</v>
      </c>
      <c r="AL15" s="257">
        <f>-'5C1AI_Harmony'!$AS15</f>
        <v>0</v>
      </c>
      <c r="AM15" s="257">
        <f>-'5C1AJ_Athlos'!$AS15</f>
        <v>0</v>
      </c>
      <c r="AN15" s="257">
        <f>-'5C2_LAVCA'!AT15</f>
        <v>-36960</v>
      </c>
      <c r="AO15" s="257">
        <f>-'5C3_UnvView'!AT15</f>
        <v>-29997</v>
      </c>
      <c r="AP15" s="638">
        <f t="shared" si="3"/>
        <v>-588610</v>
      </c>
      <c r="AQ15" s="639">
        <f t="shared" si="4"/>
        <v>16042114</v>
      </c>
      <c r="AR15" s="257"/>
      <c r="AS15" s="257">
        <f>-'5C1A_Madison'!AW15</f>
        <v>0</v>
      </c>
      <c r="AT15" s="257">
        <f>-'5C1B_DArbonne'!AW15</f>
        <v>0</v>
      </c>
      <c r="AU15" s="257">
        <f>-'5C1C_Intl High'!AW15</f>
        <v>0</v>
      </c>
      <c r="AV15" s="257">
        <f>-'5C1D_NOMMA'!AW15</f>
        <v>0</v>
      </c>
      <c r="AW15" s="257">
        <f>-'5C1E_LFNO'!AW15</f>
        <v>0</v>
      </c>
      <c r="AX15" s="257">
        <f>-'5C1F_L.C. Charter'!AW15</f>
        <v>0</v>
      </c>
      <c r="AY15" s="257">
        <f>-'5C1G_JS Clark'!AW15</f>
        <v>0</v>
      </c>
      <c r="AZ15" s="257">
        <f>-'5C1H_Southwest'!AW15</f>
        <v>0</v>
      </c>
      <c r="BA15" s="257">
        <f>-'5C1I_LA Key'!AW15</f>
        <v>0</v>
      </c>
      <c r="BB15" s="257">
        <f>-'5C1J_Jeff Chamber'!AW15</f>
        <v>0</v>
      </c>
      <c r="BC15" s="257">
        <f>-'5C1M_GEO Mid'!AW15</f>
        <v>0</v>
      </c>
      <c r="BD15" s="257">
        <f>-'5C1N_Delta'!AW15</f>
        <v>0</v>
      </c>
      <c r="BE15" s="257">
        <f>-'5C1O_Impact'!AW15</f>
        <v>0</v>
      </c>
      <c r="BF15" s="257">
        <f>-'5C1P_Vision'!AW15</f>
        <v>0</v>
      </c>
      <c r="BG15" s="257">
        <f>-'5C1Q_Advantage'!AW15</f>
        <v>0</v>
      </c>
      <c r="BH15" s="257">
        <f>-'5C1R_Iberville'!AW15</f>
        <v>0</v>
      </c>
      <c r="BI15" s="257">
        <f>-'5C1S_LC Col Prep'!AW15</f>
        <v>0</v>
      </c>
      <c r="BJ15" s="257">
        <f>-'5C1T_Northeast'!AW15</f>
        <v>0</v>
      </c>
      <c r="BK15" s="257">
        <f>-'5C1U_Acadiana Ren'!AW15</f>
        <v>0</v>
      </c>
      <c r="BL15" s="257">
        <f>-'5C1V_Laf Ren'!AW15</f>
        <v>0</v>
      </c>
      <c r="BM15" s="257">
        <f>-'5C1W_Willow'!AW15</f>
        <v>0</v>
      </c>
      <c r="BN15" s="257">
        <f>-'5C1X_Tangi'!AW15</f>
        <v>0</v>
      </c>
      <c r="BO15" s="257">
        <f>-'5C1Y_GEO'!AW15</f>
        <v>0</v>
      </c>
      <c r="BP15" s="257">
        <f>-'5C1Z_Lincoln Prep'!AW15</f>
        <v>13</v>
      </c>
      <c r="BQ15" s="257">
        <f>-'5C1AA_Laurel'!AW15</f>
        <v>0</v>
      </c>
      <c r="BR15" s="257">
        <f>-'5C1AB_Apex'!AW15</f>
        <v>0</v>
      </c>
      <c r="BS15" s="257">
        <f>-'5C1AC_Smothers'!AW15</f>
        <v>0</v>
      </c>
      <c r="BT15" s="257">
        <f>-'5C1AD_Greater'!AW15</f>
        <v>0</v>
      </c>
      <c r="BU15" s="257">
        <f>-'5C1AE_Noble Minds'!AW15</f>
        <v>0</v>
      </c>
      <c r="BV15" s="257">
        <f>-'5C1AF_JCFA-Laf'!AW15</f>
        <v>0</v>
      </c>
      <c r="BW15" s="257">
        <f>-'5C1AG_Collegiate'!AW15</f>
        <v>0</v>
      </c>
      <c r="BX15" s="257">
        <f>-'5C1AH_BRUP'!AW15</f>
        <v>0</v>
      </c>
      <c r="BY15" s="257">
        <f>-'5C1AI_Harmony'!$AW15</f>
        <v>0</v>
      </c>
      <c r="BZ15" s="257">
        <f>-'5C1AJ_Athlos'!$AW15</f>
        <v>0</v>
      </c>
      <c r="CA15" s="257">
        <f>-'5C2_LAVCA'!AX15</f>
        <v>74</v>
      </c>
      <c r="CB15" s="257">
        <f>-'5C3_UnvView'!AX15</f>
        <v>-45</v>
      </c>
      <c r="CC15" s="257">
        <f t="shared" si="5"/>
        <v>42</v>
      </c>
      <c r="CD15" s="639">
        <f t="shared" si="6"/>
        <v>16042156</v>
      </c>
    </row>
    <row r="16" spans="1:82" s="110" customFormat="1" ht="15.75" customHeight="1" x14ac:dyDescent="0.2">
      <c r="A16" s="626">
        <v>10</v>
      </c>
      <c r="B16" s="627" t="s">
        <v>16</v>
      </c>
      <c r="C16" s="628">
        <f>'2_State Distrib and Adjs'!BC16</f>
        <v>11274213</v>
      </c>
      <c r="D16" s="628">
        <f>-'5A3_OJJ'!S16</f>
        <v>-3902</v>
      </c>
      <c r="E16" s="628"/>
      <c r="F16" s="628">
        <f>-'5C1A_Madison'!AS16</f>
        <v>0</v>
      </c>
      <c r="G16" s="628">
        <f>-'5C1B_DArbonne'!AS16</f>
        <v>0</v>
      </c>
      <c r="H16" s="628">
        <f>-'5C1C_Intl High'!AS16</f>
        <v>0</v>
      </c>
      <c r="I16" s="628">
        <f>-'5C1D_NOMMA'!AS16</f>
        <v>0</v>
      </c>
      <c r="J16" s="628">
        <f>-'5C1E_LFNO'!AS16</f>
        <v>0</v>
      </c>
      <c r="K16" s="628">
        <f>-'5C1F_L.C. Charter'!AS16</f>
        <v>-753292</v>
      </c>
      <c r="L16" s="628">
        <f>-'5C1G_JS Clark'!AS16</f>
        <v>0</v>
      </c>
      <c r="M16" s="628">
        <f>-'5C1H_Southwest'!AS16</f>
        <v>-582200</v>
      </c>
      <c r="N16" s="628">
        <f>-'5C1I_LA Key'!AS16</f>
        <v>0</v>
      </c>
      <c r="O16" s="628">
        <f>-'5C1J_Jeff Chamber'!AS16</f>
        <v>0</v>
      </c>
      <c r="P16" s="628">
        <f>-'5C1M_GEO Mid'!AS16</f>
        <v>0</v>
      </c>
      <c r="Q16" s="628">
        <f>-'5C1N_Delta'!AS16</f>
        <v>0</v>
      </c>
      <c r="R16" s="628">
        <f>-'5C1O_Impact'!AS16</f>
        <v>0</v>
      </c>
      <c r="S16" s="628">
        <f>-'5C1P_Vision'!AS16</f>
        <v>0</v>
      </c>
      <c r="T16" s="628">
        <f>-'5C1Q_Advantage'!AS16</f>
        <v>0</v>
      </c>
      <c r="U16" s="628">
        <f>-'5C1R_Iberville'!AS16</f>
        <v>-974</v>
      </c>
      <c r="V16" s="628">
        <f>-'5C1S_LC Col Prep'!AS16</f>
        <v>-320761</v>
      </c>
      <c r="W16" s="628">
        <f>-'5C1T_Northeast'!AS16</f>
        <v>0</v>
      </c>
      <c r="X16" s="628">
        <f>-'5C1U_Acadiana Ren'!AS16</f>
        <v>0</v>
      </c>
      <c r="Y16" s="628">
        <f>-'5C1V_Laf Ren'!AS16</f>
        <v>1281</v>
      </c>
      <c r="Z16" s="628">
        <f>-'5C1W_Willow'!AS16</f>
        <v>0</v>
      </c>
      <c r="AA16" s="628">
        <f>-'5C1X_Tangi'!AS16</f>
        <v>0</v>
      </c>
      <c r="AB16" s="628">
        <f>-'5C1Y_GEO'!AS16</f>
        <v>0</v>
      </c>
      <c r="AC16" s="628">
        <f>-'5C1Z_Lincoln Prep'!AS16</f>
        <v>0</v>
      </c>
      <c r="AD16" s="628">
        <f>-'5C1AA_Laurel'!$AS16</f>
        <v>0</v>
      </c>
      <c r="AE16" s="628">
        <f>-'5C1AB_Apex'!$AS16</f>
        <v>0</v>
      </c>
      <c r="AF16" s="628">
        <f>-'5C1AC_Smothers'!$AS16</f>
        <v>0</v>
      </c>
      <c r="AG16" s="628">
        <f>-'5C1AD_Greater'!$AS16</f>
        <v>0</v>
      </c>
      <c r="AH16" s="628">
        <f>-'5C1AE_Noble Minds'!$AS16</f>
        <v>0</v>
      </c>
      <c r="AI16" s="628">
        <f>-'5C1AF_JCFA-Laf'!$AS16</f>
        <v>0</v>
      </c>
      <c r="AJ16" s="628">
        <f>-'5C1AG_Collegiate'!$AS16</f>
        <v>0</v>
      </c>
      <c r="AK16" s="628">
        <f>-'5C1AH_BRUP'!$AS16</f>
        <v>0</v>
      </c>
      <c r="AL16" s="1068">
        <f>-'5C1AI_Harmony'!$AS16</f>
        <v>0</v>
      </c>
      <c r="AM16" s="1068">
        <f>-'5C1AJ_Athlos'!$AS16</f>
        <v>0</v>
      </c>
      <c r="AN16" s="628">
        <f>-'5C2_LAVCA'!AT16</f>
        <v>-60967</v>
      </c>
      <c r="AO16" s="628">
        <f>-'5C3_UnvView'!AT16</f>
        <v>-52527</v>
      </c>
      <c r="AP16" s="629">
        <f t="shared" si="3"/>
        <v>-1773342</v>
      </c>
      <c r="AQ16" s="630">
        <f t="shared" si="4"/>
        <v>9500871</v>
      </c>
      <c r="AR16" s="628"/>
      <c r="AS16" s="628">
        <f>-'5C1A_Madison'!AW16</f>
        <v>0</v>
      </c>
      <c r="AT16" s="628">
        <f>-'5C1B_DArbonne'!AW16</f>
        <v>0</v>
      </c>
      <c r="AU16" s="628">
        <f>-'5C1C_Intl High'!AW16</f>
        <v>0</v>
      </c>
      <c r="AV16" s="628">
        <f>-'5C1D_NOMMA'!AW16</f>
        <v>0</v>
      </c>
      <c r="AW16" s="628">
        <f>-'5C1E_LFNO'!AW16</f>
        <v>0</v>
      </c>
      <c r="AX16" s="628">
        <f>-'5C1F_L.C. Charter'!AW16</f>
        <v>-2093</v>
      </c>
      <c r="AY16" s="628">
        <f>-'5C1G_JS Clark'!AW16</f>
        <v>0</v>
      </c>
      <c r="AZ16" s="628">
        <f>-'5C1H_Southwest'!AW16</f>
        <v>-2346</v>
      </c>
      <c r="BA16" s="628">
        <f>-'5C1I_LA Key'!AW16</f>
        <v>0</v>
      </c>
      <c r="BB16" s="628">
        <f>-'5C1J_Jeff Chamber'!AW16</f>
        <v>0</v>
      </c>
      <c r="BC16" s="628">
        <f>-'5C1M_GEO Mid'!AW16</f>
        <v>0</v>
      </c>
      <c r="BD16" s="628">
        <f>-'5C1N_Delta'!AW16</f>
        <v>0</v>
      </c>
      <c r="BE16" s="628">
        <f>-'5C1O_Impact'!AW16</f>
        <v>0</v>
      </c>
      <c r="BF16" s="628">
        <f>-'5C1P_Vision'!AW16</f>
        <v>0</v>
      </c>
      <c r="BG16" s="628">
        <f>-'5C1Q_Advantage'!AW16</f>
        <v>0</v>
      </c>
      <c r="BH16" s="628">
        <f>-'5C1R_Iberville'!AW16</f>
        <v>-10</v>
      </c>
      <c r="BI16" s="628">
        <f>-'5C1S_LC Col Prep'!AW16</f>
        <v>-414</v>
      </c>
      <c r="BJ16" s="628">
        <f>-'5C1T_Northeast'!AW16</f>
        <v>0</v>
      </c>
      <c r="BK16" s="628">
        <f>-'5C1U_Acadiana Ren'!AW16</f>
        <v>0</v>
      </c>
      <c r="BL16" s="628">
        <f>-'5C1V_Laf Ren'!AW16</f>
        <v>0</v>
      </c>
      <c r="BM16" s="628">
        <f>-'5C1W_Willow'!AW16</f>
        <v>0</v>
      </c>
      <c r="BN16" s="628">
        <f>-'5C1X_Tangi'!AW16</f>
        <v>0</v>
      </c>
      <c r="BO16" s="628">
        <f>-'5C1Y_GEO'!AW16</f>
        <v>0</v>
      </c>
      <c r="BP16" s="628">
        <f>-'5C1Z_Lincoln Prep'!AW16</f>
        <v>0</v>
      </c>
      <c r="BQ16" s="628">
        <f>-'5C1AA_Laurel'!AW16</f>
        <v>0</v>
      </c>
      <c r="BR16" s="628">
        <f>-'5C1AB_Apex'!AW16</f>
        <v>0</v>
      </c>
      <c r="BS16" s="628">
        <f>-'5C1AC_Smothers'!AW16</f>
        <v>0</v>
      </c>
      <c r="BT16" s="628">
        <f>-'5C1AD_Greater'!AW16</f>
        <v>0</v>
      </c>
      <c r="BU16" s="628">
        <f>-'5C1AE_Noble Minds'!AW16</f>
        <v>0</v>
      </c>
      <c r="BV16" s="628">
        <f>-'5C1AF_JCFA-Laf'!AW16</f>
        <v>0</v>
      </c>
      <c r="BW16" s="628">
        <f>-'5C1AG_Collegiate'!AW16</f>
        <v>0</v>
      </c>
      <c r="BX16" s="628">
        <f>-'5C1AH_BRUP'!AW16</f>
        <v>0</v>
      </c>
      <c r="BY16" s="1068">
        <f>-'5C1AI_Harmony'!$AW16</f>
        <v>0</v>
      </c>
      <c r="BZ16" s="1068">
        <f>-'5C1AJ_Athlos'!$AW16</f>
        <v>0</v>
      </c>
      <c r="CA16" s="628">
        <f>-'5C2_LAVCA'!AX16</f>
        <v>-40</v>
      </c>
      <c r="CB16" s="628">
        <f>-'5C3_UnvView'!AX16</f>
        <v>-143</v>
      </c>
      <c r="CC16" s="628">
        <f t="shared" si="5"/>
        <v>-5046</v>
      </c>
      <c r="CD16" s="630">
        <f t="shared" si="6"/>
        <v>9495825</v>
      </c>
    </row>
    <row r="17" spans="1:82" s="110" customFormat="1" ht="15.75" customHeight="1" x14ac:dyDescent="0.2">
      <c r="A17" s="636">
        <v>11</v>
      </c>
      <c r="B17" s="637" t="s">
        <v>17</v>
      </c>
      <c r="C17" s="257">
        <f>'2_State Distrib and Adjs'!BC17</f>
        <v>969682</v>
      </c>
      <c r="D17" s="257">
        <f>-'5A3_OJJ'!S17</f>
        <v>0</v>
      </c>
      <c r="E17" s="257"/>
      <c r="F17" s="257">
        <f>-'5C1A_Madison'!AS17</f>
        <v>0</v>
      </c>
      <c r="G17" s="257">
        <f>-'5C1B_DArbonne'!AS17</f>
        <v>0</v>
      </c>
      <c r="H17" s="257">
        <f>-'5C1C_Intl High'!AS17</f>
        <v>0</v>
      </c>
      <c r="I17" s="257">
        <f>-'5C1D_NOMMA'!AS17</f>
        <v>0</v>
      </c>
      <c r="J17" s="257">
        <f>-'5C1E_LFNO'!AS17</f>
        <v>0</v>
      </c>
      <c r="K17" s="257">
        <f>-'5C1F_L.C. Charter'!AS17</f>
        <v>0</v>
      </c>
      <c r="L17" s="257">
        <f>-'5C1G_JS Clark'!AS17</f>
        <v>0</v>
      </c>
      <c r="M17" s="257">
        <f>-'5C1H_Southwest'!AS17</f>
        <v>0</v>
      </c>
      <c r="N17" s="257">
        <f>-'5C1I_LA Key'!AS17</f>
        <v>0</v>
      </c>
      <c r="O17" s="257">
        <f>-'5C1J_Jeff Chamber'!AS17</f>
        <v>0</v>
      </c>
      <c r="P17" s="257">
        <f>-'5C1M_GEO Mid'!AS17</f>
        <v>0</v>
      </c>
      <c r="Q17" s="257">
        <f>-'5C1N_Delta'!AS17</f>
        <v>0</v>
      </c>
      <c r="R17" s="257">
        <f>-'5C1O_Impact'!AS17</f>
        <v>0</v>
      </c>
      <c r="S17" s="257">
        <f>-'5C1P_Vision'!AS17</f>
        <v>0</v>
      </c>
      <c r="T17" s="257">
        <f>-'5C1Q_Advantage'!AS17</f>
        <v>0</v>
      </c>
      <c r="U17" s="257">
        <f>-'5C1R_Iberville'!AS17</f>
        <v>0</v>
      </c>
      <c r="V17" s="257">
        <f>-'5C1S_LC Col Prep'!AS17</f>
        <v>0</v>
      </c>
      <c r="W17" s="257">
        <f>-'5C1T_Northeast'!AS17</f>
        <v>0</v>
      </c>
      <c r="X17" s="257">
        <f>-'5C1U_Acadiana Ren'!AS17</f>
        <v>0</v>
      </c>
      <c r="Y17" s="257">
        <f>-'5C1V_Laf Ren'!AS17</f>
        <v>0</v>
      </c>
      <c r="Z17" s="257">
        <f>-'5C1W_Willow'!AS17</f>
        <v>0</v>
      </c>
      <c r="AA17" s="257">
        <f>-'5C1X_Tangi'!AS17</f>
        <v>0</v>
      </c>
      <c r="AB17" s="257">
        <f>-'5C1Y_GEO'!AS17</f>
        <v>0</v>
      </c>
      <c r="AC17" s="257">
        <f>-'5C1Z_Lincoln Prep'!AS17</f>
        <v>0</v>
      </c>
      <c r="AD17" s="257">
        <f>-'5C1AA_Laurel'!$AS17</f>
        <v>0</v>
      </c>
      <c r="AE17" s="257">
        <f>-'5C1AB_Apex'!$AS17</f>
        <v>0</v>
      </c>
      <c r="AF17" s="257">
        <f>-'5C1AC_Smothers'!$AS17</f>
        <v>0</v>
      </c>
      <c r="AG17" s="257">
        <f>-'5C1AD_Greater'!$AS17</f>
        <v>0</v>
      </c>
      <c r="AH17" s="257">
        <f>-'5C1AE_Noble Minds'!$AS17</f>
        <v>0</v>
      </c>
      <c r="AI17" s="257">
        <f>-'5C1AF_JCFA-Laf'!$AS17</f>
        <v>0</v>
      </c>
      <c r="AJ17" s="257">
        <f>-'5C1AG_Collegiate'!$AS17</f>
        <v>0</v>
      </c>
      <c r="AK17" s="257">
        <f>-'5C1AH_BRUP'!$AS17</f>
        <v>0</v>
      </c>
      <c r="AL17" s="257">
        <f>-'5C1AI_Harmony'!$AS17</f>
        <v>0</v>
      </c>
      <c r="AM17" s="257">
        <f>-'5C1AJ_Athlos'!$AS17</f>
        <v>0</v>
      </c>
      <c r="AN17" s="257">
        <f>-'5C2_LAVCA'!AT17</f>
        <v>-695</v>
      </c>
      <c r="AO17" s="257">
        <f>-'5C3_UnvView'!AT17</f>
        <v>-947</v>
      </c>
      <c r="AP17" s="638">
        <f t="shared" si="3"/>
        <v>-1642</v>
      </c>
      <c r="AQ17" s="639">
        <f t="shared" si="4"/>
        <v>968040</v>
      </c>
      <c r="AR17" s="257"/>
      <c r="AS17" s="257">
        <f>-'5C1A_Madison'!AW17</f>
        <v>0</v>
      </c>
      <c r="AT17" s="257">
        <f>-'5C1B_DArbonne'!AW17</f>
        <v>0</v>
      </c>
      <c r="AU17" s="257">
        <f>-'5C1C_Intl High'!AW17</f>
        <v>0</v>
      </c>
      <c r="AV17" s="257">
        <f>-'5C1D_NOMMA'!AW17</f>
        <v>0</v>
      </c>
      <c r="AW17" s="257">
        <f>-'5C1E_LFNO'!AW17</f>
        <v>0</v>
      </c>
      <c r="AX17" s="257">
        <f>-'5C1F_L.C. Charter'!AW17</f>
        <v>0</v>
      </c>
      <c r="AY17" s="257">
        <f>-'5C1G_JS Clark'!AW17</f>
        <v>0</v>
      </c>
      <c r="AZ17" s="257">
        <f>-'5C1H_Southwest'!AW17</f>
        <v>0</v>
      </c>
      <c r="BA17" s="257">
        <f>-'5C1I_LA Key'!AW17</f>
        <v>0</v>
      </c>
      <c r="BB17" s="257">
        <f>-'5C1J_Jeff Chamber'!AW17</f>
        <v>0</v>
      </c>
      <c r="BC17" s="257">
        <f>-'5C1M_GEO Mid'!AW17</f>
        <v>0</v>
      </c>
      <c r="BD17" s="257">
        <f>-'5C1N_Delta'!AW17</f>
        <v>0</v>
      </c>
      <c r="BE17" s="257">
        <f>-'5C1O_Impact'!AW17</f>
        <v>0</v>
      </c>
      <c r="BF17" s="257">
        <f>-'5C1P_Vision'!AW17</f>
        <v>0</v>
      </c>
      <c r="BG17" s="257">
        <f>-'5C1Q_Advantage'!AW17</f>
        <v>0</v>
      </c>
      <c r="BH17" s="257">
        <f>-'5C1R_Iberville'!AW17</f>
        <v>0</v>
      </c>
      <c r="BI17" s="257">
        <f>-'5C1S_LC Col Prep'!AW17</f>
        <v>0</v>
      </c>
      <c r="BJ17" s="257">
        <f>-'5C1T_Northeast'!AW17</f>
        <v>0</v>
      </c>
      <c r="BK17" s="257">
        <f>-'5C1U_Acadiana Ren'!AW17</f>
        <v>0</v>
      </c>
      <c r="BL17" s="257">
        <f>-'5C1V_Laf Ren'!AW17</f>
        <v>0</v>
      </c>
      <c r="BM17" s="257">
        <f>-'5C1W_Willow'!AW17</f>
        <v>0</v>
      </c>
      <c r="BN17" s="257">
        <f>-'5C1X_Tangi'!AW17</f>
        <v>0</v>
      </c>
      <c r="BO17" s="257">
        <f>-'5C1Y_GEO'!AW17</f>
        <v>0</v>
      </c>
      <c r="BP17" s="257">
        <f>-'5C1Z_Lincoln Prep'!AW17</f>
        <v>0</v>
      </c>
      <c r="BQ17" s="257">
        <f>-'5C1AA_Laurel'!AW17</f>
        <v>0</v>
      </c>
      <c r="BR17" s="257">
        <f>-'5C1AB_Apex'!AW17</f>
        <v>0</v>
      </c>
      <c r="BS17" s="257">
        <f>-'5C1AC_Smothers'!AW17</f>
        <v>0</v>
      </c>
      <c r="BT17" s="257">
        <f>-'5C1AD_Greater'!AW17</f>
        <v>0</v>
      </c>
      <c r="BU17" s="257">
        <f>-'5C1AE_Noble Minds'!AW17</f>
        <v>0</v>
      </c>
      <c r="BV17" s="257">
        <f>-'5C1AF_JCFA-Laf'!AW17</f>
        <v>0</v>
      </c>
      <c r="BW17" s="257">
        <f>-'5C1AG_Collegiate'!AW17</f>
        <v>0</v>
      </c>
      <c r="BX17" s="257">
        <f>-'5C1AH_BRUP'!AW17</f>
        <v>0</v>
      </c>
      <c r="BY17" s="257">
        <f>-'5C1AI_Harmony'!$AW17</f>
        <v>0</v>
      </c>
      <c r="BZ17" s="257">
        <f>-'5C1AJ_Athlos'!$AW17</f>
        <v>0</v>
      </c>
      <c r="CA17" s="257">
        <f>-'5C2_LAVCA'!AX17</f>
        <v>-5</v>
      </c>
      <c r="CB17" s="257">
        <f>-'5C3_UnvView'!AX17</f>
        <v>24</v>
      </c>
      <c r="CC17" s="257">
        <f t="shared" si="5"/>
        <v>19</v>
      </c>
      <c r="CD17" s="639">
        <f t="shared" si="6"/>
        <v>968059</v>
      </c>
    </row>
    <row r="18" spans="1:82" s="110" customFormat="1" ht="15.75" customHeight="1" x14ac:dyDescent="0.2">
      <c r="A18" s="636">
        <v>12</v>
      </c>
      <c r="B18" s="637" t="s">
        <v>18</v>
      </c>
      <c r="C18" s="257">
        <f>'2_State Distrib and Adjs'!BC18</f>
        <v>420411</v>
      </c>
      <c r="D18" s="257">
        <f>-'5A3_OJJ'!S18</f>
        <v>0</v>
      </c>
      <c r="E18" s="257"/>
      <c r="F18" s="257">
        <f>-'5C1A_Madison'!AS18</f>
        <v>0</v>
      </c>
      <c r="G18" s="257">
        <f>-'5C1B_DArbonne'!AS18</f>
        <v>0</v>
      </c>
      <c r="H18" s="257">
        <f>-'5C1C_Intl High'!AS18</f>
        <v>0</v>
      </c>
      <c r="I18" s="257">
        <f>-'5C1D_NOMMA'!AS18</f>
        <v>0</v>
      </c>
      <c r="J18" s="257">
        <f>-'5C1E_LFNO'!AS18</f>
        <v>0</v>
      </c>
      <c r="K18" s="257">
        <f>-'5C1F_L.C. Charter'!AS18</f>
        <v>0</v>
      </c>
      <c r="L18" s="257">
        <f>-'5C1G_JS Clark'!AS18</f>
        <v>0</v>
      </c>
      <c r="M18" s="257">
        <f>-'5C1H_Southwest'!AS18</f>
        <v>2132</v>
      </c>
      <c r="N18" s="257">
        <f>-'5C1I_LA Key'!AS18</f>
        <v>0</v>
      </c>
      <c r="O18" s="257">
        <f>-'5C1J_Jeff Chamber'!AS18</f>
        <v>0</v>
      </c>
      <c r="P18" s="257">
        <f>-'5C1M_GEO Mid'!AS18</f>
        <v>0</v>
      </c>
      <c r="Q18" s="257">
        <f>-'5C1N_Delta'!AS18</f>
        <v>0</v>
      </c>
      <c r="R18" s="257">
        <f>-'5C1O_Impact'!AS18</f>
        <v>0</v>
      </c>
      <c r="S18" s="257">
        <f>-'5C1P_Vision'!AS18</f>
        <v>0</v>
      </c>
      <c r="T18" s="257">
        <f>-'5C1Q_Advantage'!AS18</f>
        <v>0</v>
      </c>
      <c r="U18" s="257">
        <f>-'5C1R_Iberville'!AS18</f>
        <v>0</v>
      </c>
      <c r="V18" s="257">
        <f>-'5C1S_LC Col Prep'!AS18</f>
        <v>0</v>
      </c>
      <c r="W18" s="257">
        <f>-'5C1T_Northeast'!AS18</f>
        <v>0</v>
      </c>
      <c r="X18" s="257">
        <f>-'5C1U_Acadiana Ren'!AS18</f>
        <v>0</v>
      </c>
      <c r="Y18" s="257">
        <f>-'5C1V_Laf Ren'!AS18</f>
        <v>0</v>
      </c>
      <c r="Z18" s="257">
        <f>-'5C1W_Willow'!AS18</f>
        <v>0</v>
      </c>
      <c r="AA18" s="257">
        <f>-'5C1X_Tangi'!AS18</f>
        <v>0</v>
      </c>
      <c r="AB18" s="257">
        <f>-'5C1Y_GEO'!AS18</f>
        <v>0</v>
      </c>
      <c r="AC18" s="257">
        <f>-'5C1Z_Lincoln Prep'!AS18</f>
        <v>0</v>
      </c>
      <c r="AD18" s="257">
        <f>-'5C1AA_Laurel'!$AS18</f>
        <v>0</v>
      </c>
      <c r="AE18" s="257">
        <f>-'5C1AB_Apex'!$AS18</f>
        <v>0</v>
      </c>
      <c r="AF18" s="257">
        <f>-'5C1AC_Smothers'!$AS18</f>
        <v>0</v>
      </c>
      <c r="AG18" s="257">
        <f>-'5C1AD_Greater'!$AS18</f>
        <v>0</v>
      </c>
      <c r="AH18" s="257">
        <f>-'5C1AE_Noble Minds'!$AS18</f>
        <v>0</v>
      </c>
      <c r="AI18" s="257">
        <f>-'5C1AF_JCFA-Laf'!$AS18</f>
        <v>0</v>
      </c>
      <c r="AJ18" s="257">
        <f>-'5C1AG_Collegiate'!$AS18</f>
        <v>0</v>
      </c>
      <c r="AK18" s="257">
        <f>-'5C1AH_BRUP'!$AS18</f>
        <v>0</v>
      </c>
      <c r="AL18" s="257">
        <f>-'5C1AI_Harmony'!$AS18</f>
        <v>0</v>
      </c>
      <c r="AM18" s="257">
        <f>-'5C1AJ_Athlos'!$AS18</f>
        <v>0</v>
      </c>
      <c r="AN18" s="257">
        <f>-'5C2_LAVCA'!AT18</f>
        <v>-589</v>
      </c>
      <c r="AO18" s="257">
        <f>-'5C3_UnvView'!AT18</f>
        <v>-775</v>
      </c>
      <c r="AP18" s="638">
        <f t="shared" si="3"/>
        <v>768</v>
      </c>
      <c r="AQ18" s="639">
        <f t="shared" si="4"/>
        <v>421179</v>
      </c>
      <c r="AR18" s="257"/>
      <c r="AS18" s="257">
        <f>-'5C1A_Madison'!AW18</f>
        <v>0</v>
      </c>
      <c r="AT18" s="257">
        <f>-'5C1B_DArbonne'!AW18</f>
        <v>0</v>
      </c>
      <c r="AU18" s="257">
        <f>-'5C1C_Intl High'!AW18</f>
        <v>0</v>
      </c>
      <c r="AV18" s="257">
        <f>-'5C1D_NOMMA'!AW18</f>
        <v>0</v>
      </c>
      <c r="AW18" s="257">
        <f>-'5C1E_LFNO'!AW18</f>
        <v>0</v>
      </c>
      <c r="AX18" s="257">
        <f>-'5C1F_L.C. Charter'!AW18</f>
        <v>0</v>
      </c>
      <c r="AY18" s="257">
        <f>-'5C1G_JS Clark'!AW18</f>
        <v>0</v>
      </c>
      <c r="AZ18" s="257">
        <f>-'5C1H_Southwest'!AW18</f>
        <v>32</v>
      </c>
      <c r="BA18" s="257">
        <f>-'5C1I_LA Key'!AW18</f>
        <v>0</v>
      </c>
      <c r="BB18" s="257">
        <f>-'5C1J_Jeff Chamber'!AW18</f>
        <v>0</v>
      </c>
      <c r="BC18" s="257">
        <f>-'5C1M_GEO Mid'!AW18</f>
        <v>0</v>
      </c>
      <c r="BD18" s="257">
        <f>-'5C1N_Delta'!AW18</f>
        <v>0</v>
      </c>
      <c r="BE18" s="257">
        <f>-'5C1O_Impact'!AW18</f>
        <v>0</v>
      </c>
      <c r="BF18" s="257">
        <f>-'5C1P_Vision'!AW18</f>
        <v>0</v>
      </c>
      <c r="BG18" s="257">
        <f>-'5C1Q_Advantage'!AW18</f>
        <v>0</v>
      </c>
      <c r="BH18" s="257">
        <f>-'5C1R_Iberville'!AW18</f>
        <v>0</v>
      </c>
      <c r="BI18" s="257">
        <f>-'5C1S_LC Col Prep'!AW18</f>
        <v>0</v>
      </c>
      <c r="BJ18" s="257">
        <f>-'5C1T_Northeast'!AW18</f>
        <v>0</v>
      </c>
      <c r="BK18" s="257">
        <f>-'5C1U_Acadiana Ren'!AW18</f>
        <v>0</v>
      </c>
      <c r="BL18" s="257">
        <f>-'5C1V_Laf Ren'!AW18</f>
        <v>0</v>
      </c>
      <c r="BM18" s="257">
        <f>-'5C1W_Willow'!AW18</f>
        <v>0</v>
      </c>
      <c r="BN18" s="257">
        <f>-'5C1X_Tangi'!AW18</f>
        <v>0</v>
      </c>
      <c r="BO18" s="257">
        <f>-'5C1Y_GEO'!AW18</f>
        <v>0</v>
      </c>
      <c r="BP18" s="257">
        <f>-'5C1Z_Lincoln Prep'!AW18</f>
        <v>0</v>
      </c>
      <c r="BQ18" s="257">
        <f>-'5C1AA_Laurel'!AW18</f>
        <v>0</v>
      </c>
      <c r="BR18" s="257">
        <f>-'5C1AB_Apex'!AW18</f>
        <v>0</v>
      </c>
      <c r="BS18" s="257">
        <f>-'5C1AC_Smothers'!AW18</f>
        <v>0</v>
      </c>
      <c r="BT18" s="257">
        <f>-'5C1AD_Greater'!AW18</f>
        <v>0</v>
      </c>
      <c r="BU18" s="257">
        <f>-'5C1AE_Noble Minds'!AW18</f>
        <v>0</v>
      </c>
      <c r="BV18" s="257">
        <f>-'5C1AF_JCFA-Laf'!AW18</f>
        <v>0</v>
      </c>
      <c r="BW18" s="257">
        <f>-'5C1AG_Collegiate'!AW18</f>
        <v>0</v>
      </c>
      <c r="BX18" s="257">
        <f>-'5C1AH_BRUP'!AW18</f>
        <v>0</v>
      </c>
      <c r="BY18" s="257">
        <f>-'5C1AI_Harmony'!$AW18</f>
        <v>0</v>
      </c>
      <c r="BZ18" s="257">
        <f>-'5C1AJ_Athlos'!$AW18</f>
        <v>0</v>
      </c>
      <c r="CA18" s="257">
        <f>-'5C2_LAVCA'!AX18</f>
        <v>-2</v>
      </c>
      <c r="CB18" s="257">
        <f>-'5C3_UnvView'!AX18</f>
        <v>-8</v>
      </c>
      <c r="CC18" s="257">
        <f t="shared" si="5"/>
        <v>22</v>
      </c>
      <c r="CD18" s="639">
        <f t="shared" si="6"/>
        <v>421201</v>
      </c>
    </row>
    <row r="19" spans="1:82" s="110" customFormat="1" ht="15.75" customHeight="1" x14ac:dyDescent="0.2">
      <c r="A19" s="636">
        <v>13</v>
      </c>
      <c r="B19" s="637" t="s">
        <v>19</v>
      </c>
      <c r="C19" s="257">
        <f>'2_State Distrib and Adjs'!BC19</f>
        <v>693198</v>
      </c>
      <c r="D19" s="257">
        <f>-'5A3_OJJ'!S19</f>
        <v>0</v>
      </c>
      <c r="E19" s="257"/>
      <c r="F19" s="257">
        <f>-'5C1A_Madison'!AS19</f>
        <v>0</v>
      </c>
      <c r="G19" s="257">
        <f>-'5C1B_DArbonne'!AS19</f>
        <v>0</v>
      </c>
      <c r="H19" s="257">
        <f>-'5C1C_Intl High'!AS19</f>
        <v>0</v>
      </c>
      <c r="I19" s="257">
        <f>-'5C1D_NOMMA'!AS19</f>
        <v>0</v>
      </c>
      <c r="J19" s="257">
        <f>-'5C1E_LFNO'!AS19</f>
        <v>0</v>
      </c>
      <c r="K19" s="257">
        <f>-'5C1F_L.C. Charter'!AS19</f>
        <v>0</v>
      </c>
      <c r="L19" s="257">
        <f>-'5C1G_JS Clark'!AS19</f>
        <v>0</v>
      </c>
      <c r="M19" s="257">
        <f>-'5C1H_Southwest'!AS19</f>
        <v>0</v>
      </c>
      <c r="N19" s="257">
        <f>-'5C1I_LA Key'!AS19</f>
        <v>0</v>
      </c>
      <c r="O19" s="257">
        <f>-'5C1J_Jeff Chamber'!AS19</f>
        <v>0</v>
      </c>
      <c r="P19" s="257">
        <f>-'5C1M_GEO Mid'!AS19</f>
        <v>0</v>
      </c>
      <c r="Q19" s="257">
        <f>-'5C1N_Delta'!AS19</f>
        <v>-29471</v>
      </c>
      <c r="R19" s="257">
        <f>-'5C1O_Impact'!AS19</f>
        <v>0</v>
      </c>
      <c r="S19" s="257">
        <f>-'5C1P_Vision'!AS19</f>
        <v>0</v>
      </c>
      <c r="T19" s="257">
        <f>-'5C1Q_Advantage'!AS19</f>
        <v>0</v>
      </c>
      <c r="U19" s="257">
        <f>-'5C1R_Iberville'!AS19</f>
        <v>0</v>
      </c>
      <c r="V19" s="257">
        <f>-'5C1S_LC Col Prep'!AS19</f>
        <v>0</v>
      </c>
      <c r="W19" s="257">
        <f>-'5C1T_Northeast'!AS19</f>
        <v>0</v>
      </c>
      <c r="X19" s="257">
        <f>-'5C1U_Acadiana Ren'!AS19</f>
        <v>0</v>
      </c>
      <c r="Y19" s="257">
        <f>-'5C1V_Laf Ren'!AS19</f>
        <v>0</v>
      </c>
      <c r="Z19" s="257">
        <f>-'5C1W_Willow'!AS19</f>
        <v>0</v>
      </c>
      <c r="AA19" s="257">
        <f>-'5C1X_Tangi'!AS19</f>
        <v>0</v>
      </c>
      <c r="AB19" s="257">
        <f>-'5C1Y_GEO'!AS19</f>
        <v>0</v>
      </c>
      <c r="AC19" s="257">
        <f>-'5C1Z_Lincoln Prep'!AS19</f>
        <v>0</v>
      </c>
      <c r="AD19" s="257">
        <f>-'5C1AA_Laurel'!$AS19</f>
        <v>0</v>
      </c>
      <c r="AE19" s="257">
        <f>-'5C1AB_Apex'!$AS19</f>
        <v>0</v>
      </c>
      <c r="AF19" s="257">
        <f>-'5C1AC_Smothers'!$AS19</f>
        <v>0</v>
      </c>
      <c r="AG19" s="257">
        <f>-'5C1AD_Greater'!$AS19</f>
        <v>0</v>
      </c>
      <c r="AH19" s="257">
        <f>-'5C1AE_Noble Minds'!$AS19</f>
        <v>0</v>
      </c>
      <c r="AI19" s="257">
        <f>-'5C1AF_JCFA-Laf'!$AS19</f>
        <v>0</v>
      </c>
      <c r="AJ19" s="257">
        <f>-'5C1AG_Collegiate'!$AS19</f>
        <v>0</v>
      </c>
      <c r="AK19" s="257">
        <f>-'5C1AH_BRUP'!$AS19</f>
        <v>0</v>
      </c>
      <c r="AL19" s="257">
        <f>-'5C1AI_Harmony'!$AS19</f>
        <v>0</v>
      </c>
      <c r="AM19" s="257">
        <f>-'5C1AJ_Athlos'!$AS19</f>
        <v>0</v>
      </c>
      <c r="AN19" s="257">
        <f>-'5C2_LAVCA'!AT19</f>
        <v>-1245</v>
      </c>
      <c r="AO19" s="257">
        <f>-'5C3_UnvView'!AT19</f>
        <v>-520</v>
      </c>
      <c r="AP19" s="638">
        <f t="shared" si="3"/>
        <v>-31236</v>
      </c>
      <c r="AQ19" s="639">
        <f t="shared" si="4"/>
        <v>661962</v>
      </c>
      <c r="AR19" s="257"/>
      <c r="AS19" s="257">
        <f>-'5C1A_Madison'!AW19</f>
        <v>0</v>
      </c>
      <c r="AT19" s="257">
        <f>-'5C1B_DArbonne'!AW19</f>
        <v>0</v>
      </c>
      <c r="AU19" s="257">
        <f>-'5C1C_Intl High'!AW19</f>
        <v>0</v>
      </c>
      <c r="AV19" s="257">
        <f>-'5C1D_NOMMA'!AW19</f>
        <v>0</v>
      </c>
      <c r="AW19" s="257">
        <f>-'5C1E_LFNO'!AW19</f>
        <v>0</v>
      </c>
      <c r="AX19" s="257">
        <f>-'5C1F_L.C. Charter'!AW19</f>
        <v>0</v>
      </c>
      <c r="AY19" s="257">
        <f>-'5C1G_JS Clark'!AW19</f>
        <v>0</v>
      </c>
      <c r="AZ19" s="257">
        <f>-'5C1H_Southwest'!AW19</f>
        <v>0</v>
      </c>
      <c r="BA19" s="257">
        <f>-'5C1I_LA Key'!AW19</f>
        <v>0</v>
      </c>
      <c r="BB19" s="257">
        <f>-'5C1J_Jeff Chamber'!AW19</f>
        <v>0</v>
      </c>
      <c r="BC19" s="257">
        <f>-'5C1M_GEO Mid'!AW19</f>
        <v>0</v>
      </c>
      <c r="BD19" s="257">
        <f>-'5C1N_Delta'!AW19</f>
        <v>-117</v>
      </c>
      <c r="BE19" s="257">
        <f>-'5C1O_Impact'!AW19</f>
        <v>0</v>
      </c>
      <c r="BF19" s="257">
        <f>-'5C1P_Vision'!AW19</f>
        <v>0</v>
      </c>
      <c r="BG19" s="257">
        <f>-'5C1Q_Advantage'!AW19</f>
        <v>0</v>
      </c>
      <c r="BH19" s="257">
        <f>-'5C1R_Iberville'!AW19</f>
        <v>0</v>
      </c>
      <c r="BI19" s="257">
        <f>-'5C1S_LC Col Prep'!AW19</f>
        <v>0</v>
      </c>
      <c r="BJ19" s="257">
        <f>-'5C1T_Northeast'!AW19</f>
        <v>0</v>
      </c>
      <c r="BK19" s="257">
        <f>-'5C1U_Acadiana Ren'!AW19</f>
        <v>0</v>
      </c>
      <c r="BL19" s="257">
        <f>-'5C1V_Laf Ren'!AW19</f>
        <v>0</v>
      </c>
      <c r="BM19" s="257">
        <f>-'5C1W_Willow'!AW19</f>
        <v>0</v>
      </c>
      <c r="BN19" s="257">
        <f>-'5C1X_Tangi'!AW19</f>
        <v>0</v>
      </c>
      <c r="BO19" s="257">
        <f>-'5C1Y_GEO'!AW19</f>
        <v>0</v>
      </c>
      <c r="BP19" s="257">
        <f>-'5C1Z_Lincoln Prep'!AW19</f>
        <v>0</v>
      </c>
      <c r="BQ19" s="257">
        <f>-'5C1AA_Laurel'!AW19</f>
        <v>0</v>
      </c>
      <c r="BR19" s="257">
        <f>-'5C1AB_Apex'!AW19</f>
        <v>0</v>
      </c>
      <c r="BS19" s="257">
        <f>-'5C1AC_Smothers'!AW19</f>
        <v>0</v>
      </c>
      <c r="BT19" s="257">
        <f>-'5C1AD_Greater'!AW19</f>
        <v>0</v>
      </c>
      <c r="BU19" s="257">
        <f>-'5C1AE_Noble Minds'!AW19</f>
        <v>0</v>
      </c>
      <c r="BV19" s="257">
        <f>-'5C1AF_JCFA-Laf'!AW19</f>
        <v>0</v>
      </c>
      <c r="BW19" s="257">
        <f>-'5C1AG_Collegiate'!AW19</f>
        <v>0</v>
      </c>
      <c r="BX19" s="257">
        <f>-'5C1AH_BRUP'!AW19</f>
        <v>0</v>
      </c>
      <c r="BY19" s="257">
        <f>-'5C1AI_Harmony'!$AW19</f>
        <v>0</v>
      </c>
      <c r="BZ19" s="257">
        <f>-'5C1AJ_Athlos'!$AW19</f>
        <v>0</v>
      </c>
      <c r="CA19" s="257">
        <f>-'5C2_LAVCA'!AX19</f>
        <v>2</v>
      </c>
      <c r="CB19" s="257">
        <f>-'5C3_UnvView'!AX19</f>
        <v>-1</v>
      </c>
      <c r="CC19" s="257">
        <f t="shared" si="5"/>
        <v>-116</v>
      </c>
      <c r="CD19" s="639">
        <f t="shared" si="6"/>
        <v>661846</v>
      </c>
    </row>
    <row r="20" spans="1:82" s="110" customFormat="1" ht="15.75" customHeight="1" x14ac:dyDescent="0.2">
      <c r="A20" s="636">
        <v>14</v>
      </c>
      <c r="B20" s="637" t="s">
        <v>20</v>
      </c>
      <c r="C20" s="257">
        <f>'2_State Distrib and Adjs'!BC20</f>
        <v>962343</v>
      </c>
      <c r="D20" s="257">
        <f>-'5A3_OJJ'!S20</f>
        <v>-624</v>
      </c>
      <c r="E20" s="257"/>
      <c r="F20" s="257">
        <f>-'5C1A_Madison'!AS20</f>
        <v>0</v>
      </c>
      <c r="G20" s="257">
        <f>-'5C1B_DArbonne'!AS20</f>
        <v>-251</v>
      </c>
      <c r="H20" s="257">
        <f>-'5C1C_Intl High'!AS20</f>
        <v>0</v>
      </c>
      <c r="I20" s="257">
        <f>-'5C1D_NOMMA'!AS20</f>
        <v>0</v>
      </c>
      <c r="J20" s="257">
        <f>-'5C1E_LFNO'!AS20</f>
        <v>0</v>
      </c>
      <c r="K20" s="257">
        <f>-'5C1F_L.C. Charter'!AS20</f>
        <v>0</v>
      </c>
      <c r="L20" s="257">
        <f>-'5C1G_JS Clark'!AS20</f>
        <v>0</v>
      </c>
      <c r="M20" s="257">
        <f>-'5C1H_Southwest'!AS20</f>
        <v>0</v>
      </c>
      <c r="N20" s="257">
        <f>-'5C1I_LA Key'!AS20</f>
        <v>0</v>
      </c>
      <c r="O20" s="257">
        <f>-'5C1J_Jeff Chamber'!AS20</f>
        <v>0</v>
      </c>
      <c r="P20" s="257">
        <f>-'5C1M_GEO Mid'!AS20</f>
        <v>0</v>
      </c>
      <c r="Q20" s="257">
        <f>-'5C1N_Delta'!AS20</f>
        <v>0</v>
      </c>
      <c r="R20" s="257">
        <f>-'5C1O_Impact'!AS20</f>
        <v>0</v>
      </c>
      <c r="S20" s="257">
        <f>-'5C1P_Vision'!AS20</f>
        <v>0</v>
      </c>
      <c r="T20" s="257">
        <f>-'5C1Q_Advantage'!AS20</f>
        <v>0</v>
      </c>
      <c r="U20" s="257">
        <f>-'5C1R_Iberville'!AS20</f>
        <v>0</v>
      </c>
      <c r="V20" s="257">
        <f>-'5C1S_LC Col Prep'!AS20</f>
        <v>0</v>
      </c>
      <c r="W20" s="257">
        <f>-'5C1T_Northeast'!AS20</f>
        <v>-35904</v>
      </c>
      <c r="X20" s="257">
        <f>-'5C1U_Acadiana Ren'!AS20</f>
        <v>0</v>
      </c>
      <c r="Y20" s="257">
        <f>-'5C1V_Laf Ren'!AS20</f>
        <v>0</v>
      </c>
      <c r="Z20" s="257">
        <f>-'5C1W_Willow'!AS20</f>
        <v>0</v>
      </c>
      <c r="AA20" s="257">
        <f>-'5C1X_Tangi'!AS20</f>
        <v>0</v>
      </c>
      <c r="AB20" s="257">
        <f>-'5C1Y_GEO'!AS20</f>
        <v>0</v>
      </c>
      <c r="AC20" s="257">
        <f>-'5C1Z_Lincoln Prep'!AS20</f>
        <v>-17163</v>
      </c>
      <c r="AD20" s="257">
        <f>-'5C1AA_Laurel'!$AS20</f>
        <v>0</v>
      </c>
      <c r="AE20" s="257">
        <f>-'5C1AB_Apex'!$AS20</f>
        <v>0</v>
      </c>
      <c r="AF20" s="257">
        <f>-'5C1AC_Smothers'!$AS20</f>
        <v>0</v>
      </c>
      <c r="AG20" s="257">
        <f>-'5C1AD_Greater'!$AS20</f>
        <v>0</v>
      </c>
      <c r="AH20" s="257">
        <f>-'5C1AE_Noble Minds'!$AS20</f>
        <v>0</v>
      </c>
      <c r="AI20" s="257">
        <f>-'5C1AF_JCFA-Laf'!$AS20</f>
        <v>0</v>
      </c>
      <c r="AJ20" s="257">
        <f>-'5C1AG_Collegiate'!$AS20</f>
        <v>0</v>
      </c>
      <c r="AK20" s="257">
        <f>-'5C1AH_BRUP'!$AS20</f>
        <v>0</v>
      </c>
      <c r="AL20" s="257">
        <f>-'5C1AI_Harmony'!$AS20</f>
        <v>0</v>
      </c>
      <c r="AM20" s="257">
        <f>-'5C1AJ_Athlos'!$AS20</f>
        <v>0</v>
      </c>
      <c r="AN20" s="257">
        <f>-'5C2_LAVCA'!AT20</f>
        <v>-1891</v>
      </c>
      <c r="AO20" s="257">
        <f>-'5C3_UnvView'!AT20</f>
        <v>-1255</v>
      </c>
      <c r="AP20" s="638">
        <f t="shared" si="3"/>
        <v>-57088</v>
      </c>
      <c r="AQ20" s="639">
        <f t="shared" si="4"/>
        <v>905255</v>
      </c>
      <c r="AR20" s="257"/>
      <c r="AS20" s="257">
        <f>-'5C1A_Madison'!AW20</f>
        <v>0</v>
      </c>
      <c r="AT20" s="257">
        <f>-'5C1B_DArbonne'!AW20</f>
        <v>11</v>
      </c>
      <c r="AU20" s="257">
        <f>-'5C1C_Intl High'!AW20</f>
        <v>0</v>
      </c>
      <c r="AV20" s="257">
        <f>-'5C1D_NOMMA'!AW20</f>
        <v>0</v>
      </c>
      <c r="AW20" s="257">
        <f>-'5C1E_LFNO'!AW20</f>
        <v>0</v>
      </c>
      <c r="AX20" s="257">
        <f>-'5C1F_L.C. Charter'!AW20</f>
        <v>0</v>
      </c>
      <c r="AY20" s="257">
        <f>-'5C1G_JS Clark'!AW20</f>
        <v>0</v>
      </c>
      <c r="AZ20" s="257">
        <f>-'5C1H_Southwest'!AW20</f>
        <v>0</v>
      </c>
      <c r="BA20" s="257">
        <f>-'5C1I_LA Key'!AW20</f>
        <v>0</v>
      </c>
      <c r="BB20" s="257">
        <f>-'5C1J_Jeff Chamber'!AW20</f>
        <v>0</v>
      </c>
      <c r="BC20" s="257">
        <f>-'5C1M_GEO Mid'!AW20</f>
        <v>0</v>
      </c>
      <c r="BD20" s="257">
        <f>-'5C1N_Delta'!AW20</f>
        <v>0</v>
      </c>
      <c r="BE20" s="257">
        <f>-'5C1O_Impact'!AW20</f>
        <v>0</v>
      </c>
      <c r="BF20" s="257">
        <f>-'5C1P_Vision'!AW20</f>
        <v>0</v>
      </c>
      <c r="BG20" s="257">
        <f>-'5C1Q_Advantage'!AW20</f>
        <v>0</v>
      </c>
      <c r="BH20" s="257">
        <f>-'5C1R_Iberville'!AW20</f>
        <v>0</v>
      </c>
      <c r="BI20" s="257">
        <f>-'5C1S_LC Col Prep'!AW20</f>
        <v>0</v>
      </c>
      <c r="BJ20" s="257">
        <f>-'5C1T_Northeast'!AW20</f>
        <v>14</v>
      </c>
      <c r="BK20" s="257">
        <f>-'5C1U_Acadiana Ren'!AW20</f>
        <v>0</v>
      </c>
      <c r="BL20" s="257">
        <f>-'5C1V_Laf Ren'!AW20</f>
        <v>0</v>
      </c>
      <c r="BM20" s="257">
        <f>-'5C1W_Willow'!AW20</f>
        <v>0</v>
      </c>
      <c r="BN20" s="257">
        <f>-'5C1X_Tangi'!AW20</f>
        <v>0</v>
      </c>
      <c r="BO20" s="257">
        <f>-'5C1Y_GEO'!AW20</f>
        <v>0</v>
      </c>
      <c r="BP20" s="257">
        <f>-'5C1Z_Lincoln Prep'!AW20</f>
        <v>-30</v>
      </c>
      <c r="BQ20" s="257">
        <f>-'5C1AA_Laurel'!AW20</f>
        <v>0</v>
      </c>
      <c r="BR20" s="257">
        <f>-'5C1AB_Apex'!AW20</f>
        <v>0</v>
      </c>
      <c r="BS20" s="257">
        <f>-'5C1AC_Smothers'!AW20</f>
        <v>0</v>
      </c>
      <c r="BT20" s="257">
        <f>-'5C1AD_Greater'!AW20</f>
        <v>0</v>
      </c>
      <c r="BU20" s="257">
        <f>-'5C1AE_Noble Minds'!AW20</f>
        <v>0</v>
      </c>
      <c r="BV20" s="257">
        <f>-'5C1AF_JCFA-Laf'!AW20</f>
        <v>0</v>
      </c>
      <c r="BW20" s="257">
        <f>-'5C1AG_Collegiate'!AW20</f>
        <v>0</v>
      </c>
      <c r="BX20" s="257">
        <f>-'5C1AH_BRUP'!AW20</f>
        <v>0</v>
      </c>
      <c r="BY20" s="257">
        <f>-'5C1AI_Harmony'!$AW20</f>
        <v>0</v>
      </c>
      <c r="BZ20" s="257">
        <f>-'5C1AJ_Athlos'!$AW20</f>
        <v>0</v>
      </c>
      <c r="CA20" s="257">
        <f>-'5C2_LAVCA'!AX20</f>
        <v>-2</v>
      </c>
      <c r="CB20" s="257">
        <f>-'5C3_UnvView'!AX20</f>
        <v>13</v>
      </c>
      <c r="CC20" s="257">
        <f t="shared" si="5"/>
        <v>6</v>
      </c>
      <c r="CD20" s="639">
        <f t="shared" si="6"/>
        <v>905261</v>
      </c>
    </row>
    <row r="21" spans="1:82" s="110" customFormat="1" ht="15.75" customHeight="1" x14ac:dyDescent="0.2">
      <c r="A21" s="626">
        <v>15</v>
      </c>
      <c r="B21" s="627" t="s">
        <v>21</v>
      </c>
      <c r="C21" s="628">
        <f>'2_State Distrib and Adjs'!BC21</f>
        <v>1738936</v>
      </c>
      <c r="D21" s="628">
        <f>-'5A3_OJJ'!S21</f>
        <v>-80</v>
      </c>
      <c r="E21" s="628"/>
      <c r="F21" s="628">
        <f>-'5C1A_Madison'!AS21</f>
        <v>0</v>
      </c>
      <c r="G21" s="628">
        <f>-'5C1B_DArbonne'!AS21</f>
        <v>0</v>
      </c>
      <c r="H21" s="628">
        <f>-'5C1C_Intl High'!AS21</f>
        <v>0</v>
      </c>
      <c r="I21" s="628">
        <f>-'5C1D_NOMMA'!AS21</f>
        <v>0</v>
      </c>
      <c r="J21" s="628">
        <f>-'5C1E_LFNO'!AS21</f>
        <v>0</v>
      </c>
      <c r="K21" s="628">
        <f>-'5C1F_L.C. Charter'!AS21</f>
        <v>0</v>
      </c>
      <c r="L21" s="628">
        <f>-'5C1G_JS Clark'!AS21</f>
        <v>0</v>
      </c>
      <c r="M21" s="628">
        <f>-'5C1H_Southwest'!AS21</f>
        <v>0</v>
      </c>
      <c r="N21" s="628">
        <f>-'5C1I_LA Key'!AS21</f>
        <v>0</v>
      </c>
      <c r="O21" s="628">
        <f>-'5C1J_Jeff Chamber'!AS21</f>
        <v>0</v>
      </c>
      <c r="P21" s="628">
        <f>-'5C1M_GEO Mid'!AS21</f>
        <v>0</v>
      </c>
      <c r="Q21" s="628">
        <f>-'5C1N_Delta'!AS21</f>
        <v>-80755</v>
      </c>
      <c r="R21" s="628">
        <f>-'5C1O_Impact'!AS21</f>
        <v>0</v>
      </c>
      <c r="S21" s="628">
        <f>-'5C1P_Vision'!AS21</f>
        <v>0</v>
      </c>
      <c r="T21" s="628">
        <f>-'5C1Q_Advantage'!AS21</f>
        <v>0</v>
      </c>
      <c r="U21" s="628">
        <f>-'5C1R_Iberville'!AS21</f>
        <v>0</v>
      </c>
      <c r="V21" s="628">
        <f>-'5C1S_LC Col Prep'!AS21</f>
        <v>0</v>
      </c>
      <c r="W21" s="628">
        <f>-'5C1T_Northeast'!AS21</f>
        <v>0</v>
      </c>
      <c r="X21" s="628">
        <f>-'5C1U_Acadiana Ren'!AS21</f>
        <v>0</v>
      </c>
      <c r="Y21" s="628">
        <f>-'5C1V_Laf Ren'!AS21</f>
        <v>0</v>
      </c>
      <c r="Z21" s="628">
        <f>-'5C1W_Willow'!AS21</f>
        <v>0</v>
      </c>
      <c r="AA21" s="628">
        <f>-'5C1X_Tangi'!AS21</f>
        <v>0</v>
      </c>
      <c r="AB21" s="628">
        <f>-'5C1Y_GEO'!AS21</f>
        <v>0</v>
      </c>
      <c r="AC21" s="628">
        <f>-'5C1Z_Lincoln Prep'!AS21</f>
        <v>0</v>
      </c>
      <c r="AD21" s="628">
        <f>-'5C1AA_Laurel'!$AS21</f>
        <v>0</v>
      </c>
      <c r="AE21" s="628">
        <f>-'5C1AB_Apex'!$AS21</f>
        <v>0</v>
      </c>
      <c r="AF21" s="628">
        <f>-'5C1AC_Smothers'!$AS21</f>
        <v>0</v>
      </c>
      <c r="AG21" s="628">
        <f>-'5C1AD_Greater'!$AS21</f>
        <v>0</v>
      </c>
      <c r="AH21" s="628">
        <f>-'5C1AE_Noble Minds'!$AS21</f>
        <v>0</v>
      </c>
      <c r="AI21" s="628">
        <f>-'5C1AF_JCFA-Laf'!$AS21</f>
        <v>0</v>
      </c>
      <c r="AJ21" s="628">
        <f>-'5C1AG_Collegiate'!$AS21</f>
        <v>0</v>
      </c>
      <c r="AK21" s="628">
        <f>-'5C1AH_BRUP'!$AS21</f>
        <v>0</v>
      </c>
      <c r="AL21" s="1068">
        <f>-'5C1AI_Harmony'!$AS21</f>
        <v>0</v>
      </c>
      <c r="AM21" s="1068">
        <f>-'5C1AJ_Athlos'!$AS21</f>
        <v>0</v>
      </c>
      <c r="AN21" s="628">
        <f>-'5C2_LAVCA'!AT21</f>
        <v>-3740</v>
      </c>
      <c r="AO21" s="628">
        <f>-'5C3_UnvView'!AT21</f>
        <v>-419</v>
      </c>
      <c r="AP21" s="629">
        <f t="shared" si="3"/>
        <v>-84994</v>
      </c>
      <c r="AQ21" s="630">
        <f t="shared" si="4"/>
        <v>1653942</v>
      </c>
      <c r="AR21" s="628"/>
      <c r="AS21" s="628">
        <f>-'5C1A_Madison'!AW21</f>
        <v>0</v>
      </c>
      <c r="AT21" s="628">
        <f>-'5C1B_DArbonne'!AW21</f>
        <v>0</v>
      </c>
      <c r="AU21" s="628">
        <f>-'5C1C_Intl High'!AW21</f>
        <v>0</v>
      </c>
      <c r="AV21" s="628">
        <f>-'5C1D_NOMMA'!AW21</f>
        <v>0</v>
      </c>
      <c r="AW21" s="628">
        <f>-'5C1E_LFNO'!AW21</f>
        <v>0</v>
      </c>
      <c r="AX21" s="628">
        <f>-'5C1F_L.C. Charter'!AW21</f>
        <v>0</v>
      </c>
      <c r="AY21" s="628">
        <f>-'5C1G_JS Clark'!AW21</f>
        <v>0</v>
      </c>
      <c r="AZ21" s="628">
        <f>-'5C1H_Southwest'!AW21</f>
        <v>0</v>
      </c>
      <c r="BA21" s="628">
        <f>-'5C1I_LA Key'!AW21</f>
        <v>0</v>
      </c>
      <c r="BB21" s="628">
        <f>-'5C1J_Jeff Chamber'!AW21</f>
        <v>0</v>
      </c>
      <c r="BC21" s="628">
        <f>-'5C1M_GEO Mid'!AW21</f>
        <v>0</v>
      </c>
      <c r="BD21" s="628">
        <f>-'5C1N_Delta'!AW21</f>
        <v>-12</v>
      </c>
      <c r="BE21" s="628">
        <f>-'5C1O_Impact'!AW21</f>
        <v>0</v>
      </c>
      <c r="BF21" s="628">
        <f>-'5C1P_Vision'!AW21</f>
        <v>0</v>
      </c>
      <c r="BG21" s="628">
        <f>-'5C1Q_Advantage'!AW21</f>
        <v>0</v>
      </c>
      <c r="BH21" s="628">
        <f>-'5C1R_Iberville'!AW21</f>
        <v>0</v>
      </c>
      <c r="BI21" s="628">
        <f>-'5C1S_LC Col Prep'!AW21</f>
        <v>0</v>
      </c>
      <c r="BJ21" s="628">
        <f>-'5C1T_Northeast'!AW21</f>
        <v>0</v>
      </c>
      <c r="BK21" s="628">
        <f>-'5C1U_Acadiana Ren'!AW21</f>
        <v>0</v>
      </c>
      <c r="BL21" s="628">
        <f>-'5C1V_Laf Ren'!AW21</f>
        <v>0</v>
      </c>
      <c r="BM21" s="628">
        <f>-'5C1W_Willow'!AW21</f>
        <v>0</v>
      </c>
      <c r="BN21" s="628">
        <f>-'5C1X_Tangi'!AW21</f>
        <v>0</v>
      </c>
      <c r="BO21" s="628">
        <f>-'5C1Y_GEO'!AW21</f>
        <v>0</v>
      </c>
      <c r="BP21" s="628">
        <f>-'5C1Z_Lincoln Prep'!AW21</f>
        <v>0</v>
      </c>
      <c r="BQ21" s="628">
        <f>-'5C1AA_Laurel'!AW21</f>
        <v>0</v>
      </c>
      <c r="BR21" s="628">
        <f>-'5C1AB_Apex'!AW21</f>
        <v>0</v>
      </c>
      <c r="BS21" s="628">
        <f>-'5C1AC_Smothers'!AW21</f>
        <v>0</v>
      </c>
      <c r="BT21" s="628">
        <f>-'5C1AD_Greater'!AW21</f>
        <v>0</v>
      </c>
      <c r="BU21" s="628">
        <f>-'5C1AE_Noble Minds'!AW21</f>
        <v>0</v>
      </c>
      <c r="BV21" s="628">
        <f>-'5C1AF_JCFA-Laf'!AW21</f>
        <v>0</v>
      </c>
      <c r="BW21" s="628">
        <f>-'5C1AG_Collegiate'!AW21</f>
        <v>0</v>
      </c>
      <c r="BX21" s="628">
        <f>-'5C1AH_BRUP'!AW21</f>
        <v>0</v>
      </c>
      <c r="BY21" s="1068">
        <f>-'5C1AI_Harmony'!$AW21</f>
        <v>0</v>
      </c>
      <c r="BZ21" s="1068">
        <f>-'5C1AJ_Athlos'!$AW21</f>
        <v>0</v>
      </c>
      <c r="CA21" s="628">
        <f>-'5C2_LAVCA'!AX21</f>
        <v>-18</v>
      </c>
      <c r="CB21" s="628">
        <f>-'5C3_UnvView'!AX21</f>
        <v>7</v>
      </c>
      <c r="CC21" s="628">
        <f t="shared" si="5"/>
        <v>-23</v>
      </c>
      <c r="CD21" s="630">
        <f t="shared" si="6"/>
        <v>1653919</v>
      </c>
    </row>
    <row r="22" spans="1:82" s="110" customFormat="1" ht="15.75" customHeight="1" x14ac:dyDescent="0.2">
      <c r="A22" s="636">
        <v>16</v>
      </c>
      <c r="B22" s="637" t="s">
        <v>22</v>
      </c>
      <c r="C22" s="257">
        <f>'2_State Distrib and Adjs'!BC22</f>
        <v>1162914</v>
      </c>
      <c r="D22" s="257">
        <f>-'5A3_OJJ'!S22</f>
        <v>-390</v>
      </c>
      <c r="E22" s="257"/>
      <c r="F22" s="257">
        <f>-'5C1A_Madison'!AS22</f>
        <v>0</v>
      </c>
      <c r="G22" s="257">
        <f>-'5C1B_DArbonne'!AS22</f>
        <v>0</v>
      </c>
      <c r="H22" s="257">
        <f>-'5C1C_Intl High'!AS22</f>
        <v>0</v>
      </c>
      <c r="I22" s="257">
        <f>-'5C1D_NOMMA'!AS22</f>
        <v>0</v>
      </c>
      <c r="J22" s="257">
        <f>-'5C1E_LFNO'!AS22</f>
        <v>0</v>
      </c>
      <c r="K22" s="257">
        <f>-'5C1F_L.C. Charter'!AS22</f>
        <v>0</v>
      </c>
      <c r="L22" s="257">
        <f>-'5C1G_JS Clark'!AS22</f>
        <v>994</v>
      </c>
      <c r="M22" s="257">
        <f>-'5C1H_Southwest'!AS22</f>
        <v>0</v>
      </c>
      <c r="N22" s="257">
        <f>-'5C1I_LA Key'!AS22</f>
        <v>0</v>
      </c>
      <c r="O22" s="257">
        <f>-'5C1J_Jeff Chamber'!AS22</f>
        <v>0</v>
      </c>
      <c r="P22" s="257">
        <f>-'5C1M_GEO Mid'!AS22</f>
        <v>0</v>
      </c>
      <c r="Q22" s="257">
        <f>-'5C1N_Delta'!AS22</f>
        <v>0</v>
      </c>
      <c r="R22" s="257">
        <f>-'5C1O_Impact'!AS22</f>
        <v>0</v>
      </c>
      <c r="S22" s="257">
        <f>-'5C1P_Vision'!AS22</f>
        <v>0</v>
      </c>
      <c r="T22" s="257">
        <f>-'5C1Q_Advantage'!AS22</f>
        <v>0</v>
      </c>
      <c r="U22" s="257">
        <f>-'5C1R_Iberville'!AS22</f>
        <v>0</v>
      </c>
      <c r="V22" s="257">
        <f>-'5C1S_LC Col Prep'!AS22</f>
        <v>0</v>
      </c>
      <c r="W22" s="257">
        <f>-'5C1T_Northeast'!AS22</f>
        <v>0</v>
      </c>
      <c r="X22" s="257">
        <f>-'5C1U_Acadiana Ren'!AS22</f>
        <v>0</v>
      </c>
      <c r="Y22" s="257">
        <f>-'5C1V_Laf Ren'!AS22</f>
        <v>0</v>
      </c>
      <c r="Z22" s="257">
        <f>-'5C1W_Willow'!AS22</f>
        <v>0</v>
      </c>
      <c r="AA22" s="257">
        <f>-'5C1X_Tangi'!AS22</f>
        <v>0</v>
      </c>
      <c r="AB22" s="257">
        <f>-'5C1Y_GEO'!AS22</f>
        <v>0</v>
      </c>
      <c r="AC22" s="257">
        <f>-'5C1Z_Lincoln Prep'!AS22</f>
        <v>0</v>
      </c>
      <c r="AD22" s="257">
        <f>-'5C1AA_Laurel'!$AS22</f>
        <v>0</v>
      </c>
      <c r="AE22" s="257">
        <f>-'5C1AB_Apex'!$AS22</f>
        <v>0</v>
      </c>
      <c r="AF22" s="257">
        <f>-'5C1AC_Smothers'!$AS22</f>
        <v>0</v>
      </c>
      <c r="AG22" s="257">
        <f>-'5C1AD_Greater'!$AS22</f>
        <v>0</v>
      </c>
      <c r="AH22" s="257">
        <f>-'5C1AE_Noble Minds'!$AS22</f>
        <v>0</v>
      </c>
      <c r="AI22" s="257">
        <f>-'5C1AF_JCFA-Laf'!$AS22</f>
        <v>0</v>
      </c>
      <c r="AJ22" s="257">
        <f>-'5C1AG_Collegiate'!$AS22</f>
        <v>0</v>
      </c>
      <c r="AK22" s="257">
        <f>-'5C1AH_BRUP'!$AS22</f>
        <v>0</v>
      </c>
      <c r="AL22" s="257">
        <f>-'5C1AI_Harmony'!$AS22</f>
        <v>0</v>
      </c>
      <c r="AM22" s="257">
        <f>-'5C1AJ_Athlos'!$AS22</f>
        <v>0</v>
      </c>
      <c r="AN22" s="257">
        <f>-'5C2_LAVCA'!AT22</f>
        <v>-34730</v>
      </c>
      <c r="AO22" s="257">
        <f>-'5C3_UnvView'!AT22</f>
        <v>-18560</v>
      </c>
      <c r="AP22" s="638">
        <f t="shared" si="3"/>
        <v>-52686</v>
      </c>
      <c r="AQ22" s="639">
        <f t="shared" si="4"/>
        <v>1110228</v>
      </c>
      <c r="AR22" s="257"/>
      <c r="AS22" s="257">
        <f>-'5C1A_Madison'!AW22</f>
        <v>0</v>
      </c>
      <c r="AT22" s="257">
        <f>-'5C1B_DArbonne'!AW22</f>
        <v>0</v>
      </c>
      <c r="AU22" s="257">
        <f>-'5C1C_Intl High'!AW22</f>
        <v>0</v>
      </c>
      <c r="AV22" s="257">
        <f>-'5C1D_NOMMA'!AW22</f>
        <v>0</v>
      </c>
      <c r="AW22" s="257">
        <f>-'5C1E_LFNO'!AW22</f>
        <v>0</v>
      </c>
      <c r="AX22" s="257">
        <f>-'5C1F_L.C. Charter'!AW22</f>
        <v>0</v>
      </c>
      <c r="AY22" s="257">
        <f>-'5C1G_JS Clark'!AW22</f>
        <v>30</v>
      </c>
      <c r="AZ22" s="257">
        <f>-'5C1H_Southwest'!AW22</f>
        <v>0</v>
      </c>
      <c r="BA22" s="257">
        <f>-'5C1I_LA Key'!AW22</f>
        <v>0</v>
      </c>
      <c r="BB22" s="257">
        <f>-'5C1J_Jeff Chamber'!AW22</f>
        <v>0</v>
      </c>
      <c r="BC22" s="257">
        <f>-'5C1M_GEO Mid'!AW22</f>
        <v>0</v>
      </c>
      <c r="BD22" s="257">
        <f>-'5C1N_Delta'!AW22</f>
        <v>0</v>
      </c>
      <c r="BE22" s="257">
        <f>-'5C1O_Impact'!AW22</f>
        <v>0</v>
      </c>
      <c r="BF22" s="257">
        <f>-'5C1P_Vision'!AW22</f>
        <v>0</v>
      </c>
      <c r="BG22" s="257">
        <f>-'5C1Q_Advantage'!AW22</f>
        <v>0</v>
      </c>
      <c r="BH22" s="257">
        <f>-'5C1R_Iberville'!AW22</f>
        <v>0</v>
      </c>
      <c r="BI22" s="257">
        <f>-'5C1S_LC Col Prep'!AW22</f>
        <v>0</v>
      </c>
      <c r="BJ22" s="257">
        <f>-'5C1T_Northeast'!AW22</f>
        <v>0</v>
      </c>
      <c r="BK22" s="257">
        <f>-'5C1U_Acadiana Ren'!AW22</f>
        <v>0</v>
      </c>
      <c r="BL22" s="257">
        <f>-'5C1V_Laf Ren'!AW22</f>
        <v>0</v>
      </c>
      <c r="BM22" s="257">
        <f>-'5C1W_Willow'!AW22</f>
        <v>0</v>
      </c>
      <c r="BN22" s="257">
        <f>-'5C1X_Tangi'!AW22</f>
        <v>0</v>
      </c>
      <c r="BO22" s="257">
        <f>-'5C1Y_GEO'!AW22</f>
        <v>0</v>
      </c>
      <c r="BP22" s="257">
        <f>-'5C1Z_Lincoln Prep'!AW22</f>
        <v>0</v>
      </c>
      <c r="BQ22" s="257">
        <f>-'5C1AA_Laurel'!AW22</f>
        <v>0</v>
      </c>
      <c r="BR22" s="257">
        <f>-'5C1AB_Apex'!AW22</f>
        <v>0</v>
      </c>
      <c r="BS22" s="257">
        <f>-'5C1AC_Smothers'!AW22</f>
        <v>0</v>
      </c>
      <c r="BT22" s="257">
        <f>-'5C1AD_Greater'!AW22</f>
        <v>0</v>
      </c>
      <c r="BU22" s="257">
        <f>-'5C1AE_Noble Minds'!AW22</f>
        <v>0</v>
      </c>
      <c r="BV22" s="257">
        <f>-'5C1AF_JCFA-Laf'!AW22</f>
        <v>0</v>
      </c>
      <c r="BW22" s="257">
        <f>-'5C1AG_Collegiate'!AW22</f>
        <v>0</v>
      </c>
      <c r="BX22" s="257">
        <f>-'5C1AH_BRUP'!AW22</f>
        <v>0</v>
      </c>
      <c r="BY22" s="257">
        <f>-'5C1AI_Harmony'!$AW22</f>
        <v>0</v>
      </c>
      <c r="BZ22" s="257">
        <f>-'5C1AJ_Athlos'!$AW22</f>
        <v>0</v>
      </c>
      <c r="CA22" s="257">
        <f>-'5C2_LAVCA'!AX22</f>
        <v>-222</v>
      </c>
      <c r="CB22" s="257">
        <f>-'5C3_UnvView'!AX22</f>
        <v>-104</v>
      </c>
      <c r="CC22" s="257">
        <f t="shared" si="5"/>
        <v>-296</v>
      </c>
      <c r="CD22" s="639">
        <f t="shared" si="6"/>
        <v>1109932</v>
      </c>
    </row>
    <row r="23" spans="1:82" s="110" customFormat="1" ht="15.75" customHeight="1" x14ac:dyDescent="0.2">
      <c r="A23" s="636">
        <v>17</v>
      </c>
      <c r="B23" s="637" t="s">
        <v>23</v>
      </c>
      <c r="C23" s="257">
        <f>'2_State Distrib and Adjs'!BC23</f>
        <v>13087330</v>
      </c>
      <c r="D23" s="257">
        <f>-'5A3_OJJ'!S23</f>
        <v>-11754</v>
      </c>
      <c r="E23" s="257">
        <f>-'5B2_RSD LA'!AT18</f>
        <v>-1127800</v>
      </c>
      <c r="F23" s="257">
        <f>-'5C1A_Madison'!AS23</f>
        <v>-277512</v>
      </c>
      <c r="G23" s="257">
        <f>-'5C1B_DArbonne'!AS23</f>
        <v>0</v>
      </c>
      <c r="H23" s="257">
        <f>-'5C1C_Intl High'!AS23</f>
        <v>0</v>
      </c>
      <c r="I23" s="257">
        <f>-'5C1D_NOMMA'!AS23</f>
        <v>0</v>
      </c>
      <c r="J23" s="257">
        <f>-'5C1E_LFNO'!AS23</f>
        <v>58</v>
      </c>
      <c r="K23" s="257">
        <f>-'5C1F_L.C. Charter'!AS23</f>
        <v>0</v>
      </c>
      <c r="L23" s="257">
        <f>-'5C1G_JS Clark'!AS23</f>
        <v>0</v>
      </c>
      <c r="M23" s="257">
        <f>-'5C1H_Southwest'!AS23</f>
        <v>0</v>
      </c>
      <c r="N23" s="257">
        <f>-'5C1I_LA Key'!AS23</f>
        <v>-148767</v>
      </c>
      <c r="O23" s="257">
        <f>-'5C1J_Jeff Chamber'!AS23</f>
        <v>0</v>
      </c>
      <c r="P23" s="257">
        <f>-'5C1M_GEO Mid'!AS23</f>
        <v>-350670</v>
      </c>
      <c r="Q23" s="257">
        <f>-'5C1N_Delta'!AS23</f>
        <v>1274</v>
      </c>
      <c r="R23" s="257">
        <f>-'5C1O_Impact'!AS23</f>
        <v>-82307</v>
      </c>
      <c r="S23" s="257">
        <f>-'5C1P_Vision'!AS23</f>
        <v>0</v>
      </c>
      <c r="T23" s="257">
        <f>-'5C1Q_Advantage'!AS23</f>
        <v>-170692</v>
      </c>
      <c r="U23" s="257">
        <f>-'5C1R_Iberville'!AS23</f>
        <v>-4185</v>
      </c>
      <c r="V23" s="257">
        <f>-'5C1S_LC Col Prep'!AS23</f>
        <v>0</v>
      </c>
      <c r="W23" s="257">
        <f>-'5C1T_Northeast'!AS23</f>
        <v>0</v>
      </c>
      <c r="X23" s="257">
        <f>-'5C1U_Acadiana Ren'!AS23</f>
        <v>0</v>
      </c>
      <c r="Y23" s="257">
        <f>-'5C1V_Laf Ren'!AS23</f>
        <v>1274</v>
      </c>
      <c r="Z23" s="257">
        <f>-'5C1W_Willow'!AS23</f>
        <v>53</v>
      </c>
      <c r="AA23" s="257">
        <f>-'5C1X_Tangi'!AS23</f>
        <v>0</v>
      </c>
      <c r="AB23" s="257">
        <f>-'5C1Y_GEO'!AS23</f>
        <v>-285567</v>
      </c>
      <c r="AC23" s="257">
        <f>-'5C1Z_Lincoln Prep'!AS23</f>
        <v>0</v>
      </c>
      <c r="AD23" s="257">
        <f>-'5C1AA_Laurel'!$AS23</f>
        <v>-81439</v>
      </c>
      <c r="AE23" s="257">
        <f>-'5C1AB_Apex'!$AS23</f>
        <v>-107966</v>
      </c>
      <c r="AF23" s="257">
        <f>-'5C1AC_Smothers'!$AS23</f>
        <v>0</v>
      </c>
      <c r="AG23" s="257">
        <f>-'5C1AD_Greater'!$AS23</f>
        <v>0</v>
      </c>
      <c r="AH23" s="257">
        <f>-'5C1AE_Noble Minds'!$AS23</f>
        <v>0</v>
      </c>
      <c r="AI23" s="257">
        <f>-'5C1AF_JCFA-Laf'!$AS23</f>
        <v>0</v>
      </c>
      <c r="AJ23" s="257">
        <f>-'5C1AG_Collegiate'!$AS23</f>
        <v>-334569</v>
      </c>
      <c r="AK23" s="257">
        <f>-'5C1AH_BRUP'!$AS23</f>
        <v>-218606</v>
      </c>
      <c r="AL23" s="257">
        <f>-'5C1AI_Harmony'!$AS23</f>
        <v>0</v>
      </c>
      <c r="AM23" s="257">
        <f>-'5C1AJ_Athlos'!$AS23</f>
        <v>0</v>
      </c>
      <c r="AN23" s="257">
        <f>-'5C2_LAVCA'!AT23</f>
        <v>-59834</v>
      </c>
      <c r="AO23" s="257">
        <f>-'5C3_UnvView'!AT23</f>
        <v>-111017</v>
      </c>
      <c r="AP23" s="638">
        <f t="shared" si="3"/>
        <v>-3370026</v>
      </c>
      <c r="AQ23" s="639">
        <f t="shared" si="4"/>
        <v>9717304</v>
      </c>
      <c r="AR23" s="257">
        <f>-'5B2_RSD LA'!AM23</f>
        <v>644</v>
      </c>
      <c r="AS23" s="257">
        <f>-'5C1A_Madison'!AW23</f>
        <v>662</v>
      </c>
      <c r="AT23" s="257">
        <f>-'5C1B_DArbonne'!AW23</f>
        <v>0</v>
      </c>
      <c r="AU23" s="257">
        <f>-'5C1C_Intl High'!AW23</f>
        <v>0</v>
      </c>
      <c r="AV23" s="257">
        <f>-'5C1D_NOMMA'!AW23</f>
        <v>0</v>
      </c>
      <c r="AW23" s="257">
        <f>-'5C1E_LFNO'!AW23</f>
        <v>19</v>
      </c>
      <c r="AX23" s="257">
        <f>-'5C1F_L.C. Charter'!AW23</f>
        <v>0</v>
      </c>
      <c r="AY23" s="257">
        <f>-'5C1G_JS Clark'!AW23</f>
        <v>0</v>
      </c>
      <c r="AZ23" s="257">
        <f>-'5C1H_Southwest'!AW23</f>
        <v>0</v>
      </c>
      <c r="BA23" s="257">
        <f>-'5C1I_LA Key'!AW23</f>
        <v>-35</v>
      </c>
      <c r="BB23" s="257">
        <f>-'5C1J_Jeff Chamber'!AW23</f>
        <v>0</v>
      </c>
      <c r="BC23" s="257">
        <f>-'5C1M_GEO Mid'!AW23</f>
        <v>771</v>
      </c>
      <c r="BD23" s="257">
        <f>-'5C1N_Delta'!AW23</f>
        <v>19</v>
      </c>
      <c r="BE23" s="257">
        <f>-'5C1O_Impact'!AW23</f>
        <v>668</v>
      </c>
      <c r="BF23" s="257">
        <f>-'5C1P_Vision'!AW23</f>
        <v>0</v>
      </c>
      <c r="BG23" s="257">
        <f>-'5C1Q_Advantage'!AW23</f>
        <v>-235</v>
      </c>
      <c r="BH23" s="257">
        <f>-'5C1R_Iberville'!AW23</f>
        <v>-28</v>
      </c>
      <c r="BI23" s="257">
        <f>-'5C1S_LC Col Prep'!AW23</f>
        <v>0</v>
      </c>
      <c r="BJ23" s="257">
        <f>-'5C1T_Northeast'!AW23</f>
        <v>0</v>
      </c>
      <c r="BK23" s="257">
        <f>-'5C1U_Acadiana Ren'!AW23</f>
        <v>0</v>
      </c>
      <c r="BL23" s="257">
        <f>-'5C1V_Laf Ren'!AW23</f>
        <v>19</v>
      </c>
      <c r="BM23" s="257">
        <f>-'5C1W_Willow'!AW23</f>
        <v>20</v>
      </c>
      <c r="BN23" s="257">
        <f>-'5C1X_Tangi'!AW23</f>
        <v>0</v>
      </c>
      <c r="BO23" s="257">
        <f>-'5C1Y_GEO'!AW23</f>
        <v>-4194</v>
      </c>
      <c r="BP23" s="257">
        <f>-'5C1Z_Lincoln Prep'!AW23</f>
        <v>0</v>
      </c>
      <c r="BQ23" s="257">
        <f>-'5C1AA_Laurel'!AW23</f>
        <v>-369</v>
      </c>
      <c r="BR23" s="257">
        <f>-'5C1AB_Apex'!AW23</f>
        <v>-1335</v>
      </c>
      <c r="BS23" s="257">
        <f>-'5C1AC_Smothers'!AW23</f>
        <v>0</v>
      </c>
      <c r="BT23" s="257">
        <f>-'5C1AD_Greater'!AW23</f>
        <v>0</v>
      </c>
      <c r="BU23" s="257">
        <f>-'5C1AE_Noble Minds'!AW23</f>
        <v>0</v>
      </c>
      <c r="BV23" s="257">
        <f>-'5C1AF_JCFA-Laf'!AW23</f>
        <v>0</v>
      </c>
      <c r="BW23" s="257">
        <f>-'5C1AG_Collegiate'!AW23</f>
        <v>-2606</v>
      </c>
      <c r="BX23" s="257">
        <f>-'5C1AH_BRUP'!AW23</f>
        <v>-489</v>
      </c>
      <c r="BY23" s="257">
        <f>-'5C1AI_Harmony'!$AW23</f>
        <v>0</v>
      </c>
      <c r="BZ23" s="257">
        <f>-'5C1AJ_Athlos'!$AW23</f>
        <v>0</v>
      </c>
      <c r="CA23" s="257">
        <f>-'5C2_LAVCA'!AX23</f>
        <v>70</v>
      </c>
      <c r="CB23" s="257">
        <f>-'5C3_UnvView'!AX23</f>
        <v>-195</v>
      </c>
      <c r="CC23" s="257">
        <f t="shared" si="5"/>
        <v>-6594</v>
      </c>
      <c r="CD23" s="639">
        <f t="shared" si="6"/>
        <v>9710710</v>
      </c>
    </row>
    <row r="24" spans="1:82" s="110" customFormat="1" ht="15.75" customHeight="1" x14ac:dyDescent="0.2">
      <c r="A24" s="636">
        <v>18</v>
      </c>
      <c r="B24" s="637" t="s">
        <v>24</v>
      </c>
      <c r="C24" s="257">
        <f>'2_State Distrib and Adjs'!BC24</f>
        <v>486285</v>
      </c>
      <c r="D24" s="257">
        <f>-'5A3_OJJ'!S24</f>
        <v>-81</v>
      </c>
      <c r="E24" s="257"/>
      <c r="F24" s="257">
        <f>-'5C1A_Madison'!AS24</f>
        <v>0</v>
      </c>
      <c r="G24" s="257">
        <f>-'5C1B_DArbonne'!AS24</f>
        <v>0</v>
      </c>
      <c r="H24" s="257">
        <f>-'5C1C_Intl High'!AS24</f>
        <v>0</v>
      </c>
      <c r="I24" s="257">
        <f>-'5C1D_NOMMA'!AS24</f>
        <v>0</v>
      </c>
      <c r="J24" s="257">
        <f>-'5C1E_LFNO'!AS24</f>
        <v>0</v>
      </c>
      <c r="K24" s="257">
        <f>-'5C1F_L.C. Charter'!AS24</f>
        <v>0</v>
      </c>
      <c r="L24" s="257">
        <f>-'5C1G_JS Clark'!AS24</f>
        <v>0</v>
      </c>
      <c r="M24" s="257">
        <f>-'5C1H_Southwest'!AS24</f>
        <v>0</v>
      </c>
      <c r="N24" s="257">
        <f>-'5C1I_LA Key'!AS24</f>
        <v>0</v>
      </c>
      <c r="O24" s="257">
        <f>-'5C1J_Jeff Chamber'!AS24</f>
        <v>0</v>
      </c>
      <c r="P24" s="257">
        <f>-'5C1M_GEO Mid'!AS24</f>
        <v>0</v>
      </c>
      <c r="Q24" s="257">
        <f>-'5C1N_Delta'!AS24</f>
        <v>0</v>
      </c>
      <c r="R24" s="257">
        <f>-'5C1O_Impact'!AS24</f>
        <v>0</v>
      </c>
      <c r="S24" s="257">
        <f>-'5C1P_Vision'!AS24</f>
        <v>0</v>
      </c>
      <c r="T24" s="257">
        <f>-'5C1Q_Advantage'!AS24</f>
        <v>0</v>
      </c>
      <c r="U24" s="257">
        <f>-'5C1R_Iberville'!AS24</f>
        <v>0</v>
      </c>
      <c r="V24" s="257">
        <f>-'5C1S_LC Col Prep'!AS24</f>
        <v>0</v>
      </c>
      <c r="W24" s="257">
        <f>-'5C1T_Northeast'!AS24</f>
        <v>0</v>
      </c>
      <c r="X24" s="257">
        <f>-'5C1U_Acadiana Ren'!AS24</f>
        <v>0</v>
      </c>
      <c r="Y24" s="257">
        <f>-'5C1V_Laf Ren'!AS24</f>
        <v>0</v>
      </c>
      <c r="Z24" s="257">
        <f>-'5C1W_Willow'!AS24</f>
        <v>0</v>
      </c>
      <c r="AA24" s="257">
        <f>-'5C1X_Tangi'!AS24</f>
        <v>0</v>
      </c>
      <c r="AB24" s="257">
        <f>-'5C1Y_GEO'!AS24</f>
        <v>0</v>
      </c>
      <c r="AC24" s="257">
        <f>-'5C1Z_Lincoln Prep'!AS24</f>
        <v>0</v>
      </c>
      <c r="AD24" s="257">
        <f>-'5C1AA_Laurel'!$AS24</f>
        <v>0</v>
      </c>
      <c r="AE24" s="257">
        <f>-'5C1AB_Apex'!$AS24</f>
        <v>0</v>
      </c>
      <c r="AF24" s="257">
        <f>-'5C1AC_Smothers'!$AS24</f>
        <v>0</v>
      </c>
      <c r="AG24" s="257">
        <f>-'5C1AD_Greater'!$AS24</f>
        <v>0</v>
      </c>
      <c r="AH24" s="257">
        <f>-'5C1AE_Noble Minds'!$AS24</f>
        <v>0</v>
      </c>
      <c r="AI24" s="257">
        <f>-'5C1AF_JCFA-Laf'!$AS24</f>
        <v>0</v>
      </c>
      <c r="AJ24" s="257">
        <f>-'5C1AG_Collegiate'!$AS24</f>
        <v>0</v>
      </c>
      <c r="AK24" s="257">
        <f>-'5C1AH_BRUP'!$AS24</f>
        <v>0</v>
      </c>
      <c r="AL24" s="257">
        <f>-'5C1AI_Harmony'!$AS24</f>
        <v>0</v>
      </c>
      <c r="AM24" s="257">
        <f>-'5C1AJ_Athlos'!$AS24</f>
        <v>0</v>
      </c>
      <c r="AN24" s="257">
        <f>-'5C2_LAVCA'!AT24</f>
        <v>-1078</v>
      </c>
      <c r="AO24" s="257">
        <f>-'5C3_UnvView'!AT24</f>
        <v>-589</v>
      </c>
      <c r="AP24" s="638">
        <f t="shared" si="3"/>
        <v>-1748</v>
      </c>
      <c r="AQ24" s="639">
        <f t="shared" si="4"/>
        <v>484537</v>
      </c>
      <c r="AR24" s="257"/>
      <c r="AS24" s="257">
        <f>-'5C1A_Madison'!AW24</f>
        <v>0</v>
      </c>
      <c r="AT24" s="257">
        <f>-'5C1B_DArbonne'!AW24</f>
        <v>0</v>
      </c>
      <c r="AU24" s="257">
        <f>-'5C1C_Intl High'!AW24</f>
        <v>0</v>
      </c>
      <c r="AV24" s="257">
        <f>-'5C1D_NOMMA'!AW24</f>
        <v>0</v>
      </c>
      <c r="AW24" s="257">
        <f>-'5C1E_LFNO'!AW24</f>
        <v>0</v>
      </c>
      <c r="AX24" s="257">
        <f>-'5C1F_L.C. Charter'!AW24</f>
        <v>0</v>
      </c>
      <c r="AY24" s="257">
        <f>-'5C1G_JS Clark'!AW24</f>
        <v>0</v>
      </c>
      <c r="AZ24" s="257">
        <f>-'5C1H_Southwest'!AW24</f>
        <v>0</v>
      </c>
      <c r="BA24" s="257">
        <f>-'5C1I_LA Key'!AW24</f>
        <v>0</v>
      </c>
      <c r="BB24" s="257">
        <f>-'5C1J_Jeff Chamber'!AW24</f>
        <v>0</v>
      </c>
      <c r="BC24" s="257">
        <f>-'5C1M_GEO Mid'!AW24</f>
        <v>0</v>
      </c>
      <c r="BD24" s="257">
        <f>-'5C1N_Delta'!AW24</f>
        <v>0</v>
      </c>
      <c r="BE24" s="257">
        <f>-'5C1O_Impact'!AW24</f>
        <v>0</v>
      </c>
      <c r="BF24" s="257">
        <f>-'5C1P_Vision'!AW24</f>
        <v>0</v>
      </c>
      <c r="BG24" s="257">
        <f>-'5C1Q_Advantage'!AW24</f>
        <v>0</v>
      </c>
      <c r="BH24" s="257">
        <f>-'5C1R_Iberville'!AW24</f>
        <v>0</v>
      </c>
      <c r="BI24" s="257">
        <f>-'5C1S_LC Col Prep'!AW24</f>
        <v>0</v>
      </c>
      <c r="BJ24" s="257">
        <f>-'5C1T_Northeast'!AW24</f>
        <v>0</v>
      </c>
      <c r="BK24" s="257">
        <f>-'5C1U_Acadiana Ren'!AW24</f>
        <v>0</v>
      </c>
      <c r="BL24" s="257">
        <f>-'5C1V_Laf Ren'!AW24</f>
        <v>0</v>
      </c>
      <c r="BM24" s="257">
        <f>-'5C1W_Willow'!AW24</f>
        <v>0</v>
      </c>
      <c r="BN24" s="257">
        <f>-'5C1X_Tangi'!AW24</f>
        <v>0</v>
      </c>
      <c r="BO24" s="257">
        <f>-'5C1Y_GEO'!AW24</f>
        <v>0</v>
      </c>
      <c r="BP24" s="257">
        <f>-'5C1Z_Lincoln Prep'!AW24</f>
        <v>0</v>
      </c>
      <c r="BQ24" s="257">
        <f>-'5C1AA_Laurel'!AW24</f>
        <v>0</v>
      </c>
      <c r="BR24" s="257">
        <f>-'5C1AB_Apex'!AW24</f>
        <v>0</v>
      </c>
      <c r="BS24" s="257">
        <f>-'5C1AC_Smothers'!AW24</f>
        <v>0</v>
      </c>
      <c r="BT24" s="257">
        <f>-'5C1AD_Greater'!AW24</f>
        <v>0</v>
      </c>
      <c r="BU24" s="257">
        <f>-'5C1AE_Noble Minds'!AW24</f>
        <v>0</v>
      </c>
      <c r="BV24" s="257">
        <f>-'5C1AF_JCFA-Laf'!AW24</f>
        <v>0</v>
      </c>
      <c r="BW24" s="257">
        <f>-'5C1AG_Collegiate'!AW24</f>
        <v>0</v>
      </c>
      <c r="BX24" s="257">
        <f>-'5C1AH_BRUP'!AW24</f>
        <v>0</v>
      </c>
      <c r="BY24" s="257">
        <f>-'5C1AI_Harmony'!$AW24</f>
        <v>0</v>
      </c>
      <c r="BZ24" s="257">
        <f>-'5C1AJ_Athlos'!$AW24</f>
        <v>0</v>
      </c>
      <c r="CA24" s="257">
        <f>-'5C2_LAVCA'!AX24</f>
        <v>-3</v>
      </c>
      <c r="CB24" s="257">
        <f>-'5C3_UnvView'!AX24</f>
        <v>9</v>
      </c>
      <c r="CC24" s="257">
        <f t="shared" si="5"/>
        <v>6</v>
      </c>
      <c r="CD24" s="639">
        <f t="shared" si="6"/>
        <v>484543</v>
      </c>
    </row>
    <row r="25" spans="1:82" s="110" customFormat="1" ht="15.75" customHeight="1" x14ac:dyDescent="0.2">
      <c r="A25" s="636">
        <v>19</v>
      </c>
      <c r="B25" s="637" t="s">
        <v>25</v>
      </c>
      <c r="C25" s="257">
        <f>'2_State Distrib and Adjs'!BC25</f>
        <v>874414</v>
      </c>
      <c r="D25" s="257">
        <f>-'5A3_OJJ'!S25</f>
        <v>0</v>
      </c>
      <c r="E25" s="257"/>
      <c r="F25" s="257">
        <f>-'5C1A_Madison'!AS25</f>
        <v>0</v>
      </c>
      <c r="G25" s="257">
        <f>-'5C1B_DArbonne'!AS25</f>
        <v>0</v>
      </c>
      <c r="H25" s="257">
        <f>-'5C1C_Intl High'!AS25</f>
        <v>0</v>
      </c>
      <c r="I25" s="257">
        <f>-'5C1D_NOMMA'!AS25</f>
        <v>0</v>
      </c>
      <c r="J25" s="257">
        <f>-'5C1E_LFNO'!AS25</f>
        <v>0</v>
      </c>
      <c r="K25" s="257">
        <f>-'5C1F_L.C. Charter'!AS25</f>
        <v>0</v>
      </c>
      <c r="L25" s="257">
        <f>-'5C1G_JS Clark'!AS25</f>
        <v>0</v>
      </c>
      <c r="M25" s="257">
        <f>-'5C1H_Southwest'!AS25</f>
        <v>0</v>
      </c>
      <c r="N25" s="257">
        <f>-'5C1I_LA Key'!AS25</f>
        <v>-2617</v>
      </c>
      <c r="O25" s="257">
        <f>-'5C1J_Jeff Chamber'!AS25</f>
        <v>0</v>
      </c>
      <c r="P25" s="257">
        <f>-'5C1M_GEO Mid'!AS25</f>
        <v>0</v>
      </c>
      <c r="Q25" s="257">
        <f>-'5C1N_Delta'!AS25</f>
        <v>0</v>
      </c>
      <c r="R25" s="257">
        <f>-'5C1O_Impact'!AS25</f>
        <v>-514</v>
      </c>
      <c r="S25" s="257">
        <f>-'5C1P_Vision'!AS25</f>
        <v>0</v>
      </c>
      <c r="T25" s="257">
        <f>-'5C1Q_Advantage'!AS25</f>
        <v>-5279</v>
      </c>
      <c r="U25" s="257">
        <f>-'5C1R_Iberville'!AS25</f>
        <v>0</v>
      </c>
      <c r="V25" s="257">
        <f>-'5C1S_LC Col Prep'!AS25</f>
        <v>0</v>
      </c>
      <c r="W25" s="257">
        <f>-'5C1T_Northeast'!AS25</f>
        <v>0</v>
      </c>
      <c r="X25" s="257">
        <f>-'5C1U_Acadiana Ren'!AS25</f>
        <v>0</v>
      </c>
      <c r="Y25" s="257">
        <f>-'5C1V_Laf Ren'!AS25</f>
        <v>0</v>
      </c>
      <c r="Z25" s="257">
        <f>-'5C1W_Willow'!AS25</f>
        <v>0</v>
      </c>
      <c r="AA25" s="257">
        <f>-'5C1X_Tangi'!AS25</f>
        <v>0</v>
      </c>
      <c r="AB25" s="257">
        <f>-'5C1Y_GEO'!AS25</f>
        <v>0</v>
      </c>
      <c r="AC25" s="257">
        <f>-'5C1Z_Lincoln Prep'!AS25</f>
        <v>0</v>
      </c>
      <c r="AD25" s="257">
        <f>-'5C1AA_Laurel'!$AS25</f>
        <v>0</v>
      </c>
      <c r="AE25" s="257">
        <f>-'5C1AB_Apex'!$AS25</f>
        <v>307</v>
      </c>
      <c r="AF25" s="257">
        <f>-'5C1AC_Smothers'!$AS25</f>
        <v>0</v>
      </c>
      <c r="AG25" s="257">
        <f>-'5C1AD_Greater'!$AS25</f>
        <v>0</v>
      </c>
      <c r="AH25" s="257">
        <f>-'5C1AE_Noble Minds'!$AS25</f>
        <v>0</v>
      </c>
      <c r="AI25" s="257">
        <f>-'5C1AF_JCFA-Laf'!$AS25</f>
        <v>0</v>
      </c>
      <c r="AJ25" s="257">
        <f>-'5C1AG_Collegiate'!$AS25</f>
        <v>0</v>
      </c>
      <c r="AK25" s="257">
        <f>-'5C1AH_BRUP'!$AS25</f>
        <v>0</v>
      </c>
      <c r="AL25" s="257">
        <f>-'5C1AI_Harmony'!$AS25</f>
        <v>0</v>
      </c>
      <c r="AM25" s="257">
        <f>-'5C1AJ_Athlos'!$AS25</f>
        <v>0</v>
      </c>
      <c r="AN25" s="257">
        <f>-'5C2_LAVCA'!AT25</f>
        <v>-3292</v>
      </c>
      <c r="AO25" s="257">
        <f>-'5C3_UnvView'!AT25</f>
        <v>-8069</v>
      </c>
      <c r="AP25" s="638">
        <f t="shared" si="3"/>
        <v>-19464</v>
      </c>
      <c r="AQ25" s="639">
        <f t="shared" si="4"/>
        <v>854950</v>
      </c>
      <c r="AR25" s="257"/>
      <c r="AS25" s="257">
        <f>-'5C1A_Madison'!AW25</f>
        <v>0</v>
      </c>
      <c r="AT25" s="257">
        <f>-'5C1B_DArbonne'!AW25</f>
        <v>0</v>
      </c>
      <c r="AU25" s="257">
        <f>-'5C1C_Intl High'!AW25</f>
        <v>0</v>
      </c>
      <c r="AV25" s="257">
        <f>-'5C1D_NOMMA'!AW25</f>
        <v>0</v>
      </c>
      <c r="AW25" s="257">
        <f>-'5C1E_LFNO'!AW25</f>
        <v>0</v>
      </c>
      <c r="AX25" s="257">
        <f>-'5C1F_L.C. Charter'!AW25</f>
        <v>0</v>
      </c>
      <c r="AY25" s="257">
        <f>-'5C1G_JS Clark'!AW25</f>
        <v>0</v>
      </c>
      <c r="AZ25" s="257">
        <f>-'5C1H_Southwest'!AW25</f>
        <v>0</v>
      </c>
      <c r="BA25" s="257">
        <f>-'5C1I_LA Key'!AW25</f>
        <v>-12</v>
      </c>
      <c r="BB25" s="257">
        <f>-'5C1J_Jeff Chamber'!AW25</f>
        <v>0</v>
      </c>
      <c r="BC25" s="257">
        <f>-'5C1M_GEO Mid'!AW25</f>
        <v>0</v>
      </c>
      <c r="BD25" s="257">
        <f>-'5C1N_Delta'!AW25</f>
        <v>0</v>
      </c>
      <c r="BE25" s="257">
        <f>-'5C1O_Impact'!AW25</f>
        <v>-6</v>
      </c>
      <c r="BF25" s="257">
        <f>-'5C1P_Vision'!AW25</f>
        <v>0</v>
      </c>
      <c r="BG25" s="257">
        <f>-'5C1Q_Advantage'!AW25</f>
        <v>26</v>
      </c>
      <c r="BH25" s="257">
        <f>-'5C1R_Iberville'!AW25</f>
        <v>0</v>
      </c>
      <c r="BI25" s="257">
        <f>-'5C1S_LC Col Prep'!AW25</f>
        <v>0</v>
      </c>
      <c r="BJ25" s="257">
        <f>-'5C1T_Northeast'!AW25</f>
        <v>0</v>
      </c>
      <c r="BK25" s="257">
        <f>-'5C1U_Acadiana Ren'!AW25</f>
        <v>0</v>
      </c>
      <c r="BL25" s="257">
        <f>-'5C1V_Laf Ren'!AW25</f>
        <v>0</v>
      </c>
      <c r="BM25" s="257">
        <f>-'5C1W_Willow'!AW25</f>
        <v>0</v>
      </c>
      <c r="BN25" s="257">
        <f>-'5C1X_Tangi'!AW25</f>
        <v>0</v>
      </c>
      <c r="BO25" s="257">
        <f>-'5C1Y_GEO'!AW25</f>
        <v>0</v>
      </c>
      <c r="BP25" s="257">
        <f>-'5C1Z_Lincoln Prep'!AW25</f>
        <v>0</v>
      </c>
      <c r="BQ25" s="257">
        <f>-'5C1AA_Laurel'!AW25</f>
        <v>0</v>
      </c>
      <c r="BR25" s="257">
        <f>-'5C1AB_Apex'!AW25</f>
        <v>17</v>
      </c>
      <c r="BS25" s="257">
        <f>-'5C1AC_Smothers'!AW25</f>
        <v>0</v>
      </c>
      <c r="BT25" s="257">
        <f>-'5C1AD_Greater'!AW25</f>
        <v>0</v>
      </c>
      <c r="BU25" s="257">
        <f>-'5C1AE_Noble Minds'!AW25</f>
        <v>0</v>
      </c>
      <c r="BV25" s="257">
        <f>-'5C1AF_JCFA-Laf'!AW25</f>
        <v>0</v>
      </c>
      <c r="BW25" s="257">
        <f>-'5C1AG_Collegiate'!AW25</f>
        <v>0</v>
      </c>
      <c r="BX25" s="257">
        <f>-'5C1AH_BRUP'!AW25</f>
        <v>0</v>
      </c>
      <c r="BY25" s="257">
        <f>-'5C1AI_Harmony'!$AW25</f>
        <v>0</v>
      </c>
      <c r="BZ25" s="257">
        <f>-'5C1AJ_Athlos'!$AW25</f>
        <v>0</v>
      </c>
      <c r="CA25" s="257">
        <f>-'5C2_LAVCA'!AX25</f>
        <v>-3</v>
      </c>
      <c r="CB25" s="257">
        <f>-'5C3_UnvView'!AX25</f>
        <v>-45</v>
      </c>
      <c r="CC25" s="257">
        <f t="shared" si="5"/>
        <v>-23</v>
      </c>
      <c r="CD25" s="639">
        <f t="shared" si="6"/>
        <v>854927</v>
      </c>
    </row>
    <row r="26" spans="1:82" s="110" customFormat="1" ht="15.75" customHeight="1" x14ac:dyDescent="0.2">
      <c r="A26" s="626">
        <v>20</v>
      </c>
      <c r="B26" s="627" t="s">
        <v>26</v>
      </c>
      <c r="C26" s="628">
        <f>'2_State Distrib and Adjs'!BC26</f>
        <v>2860523</v>
      </c>
      <c r="D26" s="628">
        <f>-'5A3_OJJ'!S26</f>
        <v>-617</v>
      </c>
      <c r="E26" s="628"/>
      <c r="F26" s="628">
        <f>-'5C1A_Madison'!AS26</f>
        <v>0</v>
      </c>
      <c r="G26" s="628">
        <f>-'5C1B_DArbonne'!AS26</f>
        <v>0</v>
      </c>
      <c r="H26" s="628">
        <f>-'5C1C_Intl High'!AS26</f>
        <v>0</v>
      </c>
      <c r="I26" s="628">
        <f>-'5C1D_NOMMA'!AS26</f>
        <v>0</v>
      </c>
      <c r="J26" s="628">
        <f>-'5C1E_LFNO'!AS26</f>
        <v>0</v>
      </c>
      <c r="K26" s="628">
        <f>-'5C1F_L.C. Charter'!AS26</f>
        <v>0</v>
      </c>
      <c r="L26" s="628">
        <f>-'5C1G_JS Clark'!AS26</f>
        <v>-486</v>
      </c>
      <c r="M26" s="628">
        <f>-'5C1H_Southwest'!AS26</f>
        <v>0</v>
      </c>
      <c r="N26" s="628">
        <f>-'5C1I_LA Key'!AS26</f>
        <v>0</v>
      </c>
      <c r="O26" s="628">
        <f>-'5C1J_Jeff Chamber'!AS26</f>
        <v>0</v>
      </c>
      <c r="P26" s="628">
        <f>-'5C1M_GEO Mid'!AS26</f>
        <v>0</v>
      </c>
      <c r="Q26" s="628">
        <f>-'5C1N_Delta'!AS26</f>
        <v>0</v>
      </c>
      <c r="R26" s="628">
        <f>-'5C1O_Impact'!AS26</f>
        <v>0</v>
      </c>
      <c r="S26" s="628">
        <f>-'5C1P_Vision'!AS26</f>
        <v>0</v>
      </c>
      <c r="T26" s="628">
        <f>-'5C1Q_Advantage'!AS26</f>
        <v>0</v>
      </c>
      <c r="U26" s="628">
        <f>-'5C1R_Iberville'!AS26</f>
        <v>0</v>
      </c>
      <c r="V26" s="628">
        <f>-'5C1S_LC Col Prep'!AS26</f>
        <v>0</v>
      </c>
      <c r="W26" s="628">
        <f>-'5C1T_Northeast'!AS26</f>
        <v>0</v>
      </c>
      <c r="X26" s="628">
        <f>-'5C1U_Acadiana Ren'!AS26</f>
        <v>0</v>
      </c>
      <c r="Y26" s="628">
        <f>-'5C1V_Laf Ren'!AS26</f>
        <v>0</v>
      </c>
      <c r="Z26" s="628">
        <f>-'5C1W_Willow'!AS26</f>
        <v>0</v>
      </c>
      <c r="AA26" s="628">
        <f>-'5C1X_Tangi'!AS26</f>
        <v>0</v>
      </c>
      <c r="AB26" s="628">
        <f>-'5C1Y_GEO'!AS26</f>
        <v>0</v>
      </c>
      <c r="AC26" s="628">
        <f>-'5C1Z_Lincoln Prep'!AS26</f>
        <v>0</v>
      </c>
      <c r="AD26" s="628">
        <f>-'5C1AA_Laurel'!$AS26</f>
        <v>0</v>
      </c>
      <c r="AE26" s="628">
        <f>-'5C1AB_Apex'!$AS26</f>
        <v>0</v>
      </c>
      <c r="AF26" s="628">
        <f>-'5C1AC_Smothers'!$AS26</f>
        <v>0</v>
      </c>
      <c r="AG26" s="628">
        <f>-'5C1AD_Greater'!$AS26</f>
        <v>0</v>
      </c>
      <c r="AH26" s="628">
        <f>-'5C1AE_Noble Minds'!$AS26</f>
        <v>0</v>
      </c>
      <c r="AI26" s="628">
        <f>-'5C1AF_JCFA-Laf'!$AS26</f>
        <v>0</v>
      </c>
      <c r="AJ26" s="628">
        <f>-'5C1AG_Collegiate'!$AS26</f>
        <v>0</v>
      </c>
      <c r="AK26" s="628">
        <f>-'5C1AH_BRUP'!$AS26</f>
        <v>0</v>
      </c>
      <c r="AL26" s="1068">
        <f>-'5C1AI_Harmony'!$AS26</f>
        <v>0</v>
      </c>
      <c r="AM26" s="1068">
        <f>-'5C1AJ_Athlos'!$AS26</f>
        <v>0</v>
      </c>
      <c r="AN26" s="628">
        <f>-'5C2_LAVCA'!AT26</f>
        <v>-2529</v>
      </c>
      <c r="AO26" s="628">
        <f>-'5C3_UnvView'!AT26</f>
        <v>-4197</v>
      </c>
      <c r="AP26" s="629">
        <f t="shared" si="3"/>
        <v>-7829</v>
      </c>
      <c r="AQ26" s="630">
        <f t="shared" si="4"/>
        <v>2852694</v>
      </c>
      <c r="AR26" s="628"/>
      <c r="AS26" s="628">
        <f>-'5C1A_Madison'!AW26</f>
        <v>0</v>
      </c>
      <c r="AT26" s="628">
        <f>-'5C1B_DArbonne'!AW26</f>
        <v>0</v>
      </c>
      <c r="AU26" s="628">
        <f>-'5C1C_Intl High'!AW26</f>
        <v>0</v>
      </c>
      <c r="AV26" s="628">
        <f>-'5C1D_NOMMA'!AW26</f>
        <v>0</v>
      </c>
      <c r="AW26" s="628">
        <f>-'5C1E_LFNO'!AW26</f>
        <v>0</v>
      </c>
      <c r="AX26" s="628">
        <f>-'5C1F_L.C. Charter'!AW26</f>
        <v>0</v>
      </c>
      <c r="AY26" s="628">
        <f>-'5C1G_JS Clark'!AW26</f>
        <v>-1</v>
      </c>
      <c r="AZ26" s="628">
        <f>-'5C1H_Southwest'!AW26</f>
        <v>0</v>
      </c>
      <c r="BA26" s="628">
        <f>-'5C1I_LA Key'!AW26</f>
        <v>0</v>
      </c>
      <c r="BB26" s="628">
        <f>-'5C1J_Jeff Chamber'!AW26</f>
        <v>0</v>
      </c>
      <c r="BC26" s="628">
        <f>-'5C1M_GEO Mid'!AW26</f>
        <v>0</v>
      </c>
      <c r="BD26" s="628">
        <f>-'5C1N_Delta'!AW26</f>
        <v>0</v>
      </c>
      <c r="BE26" s="628">
        <f>-'5C1O_Impact'!AW26</f>
        <v>0</v>
      </c>
      <c r="BF26" s="628">
        <f>-'5C1P_Vision'!AW26</f>
        <v>0</v>
      </c>
      <c r="BG26" s="628">
        <f>-'5C1Q_Advantage'!AW26</f>
        <v>0</v>
      </c>
      <c r="BH26" s="628">
        <f>-'5C1R_Iberville'!AW26</f>
        <v>0</v>
      </c>
      <c r="BI26" s="628">
        <f>-'5C1S_LC Col Prep'!AW26</f>
        <v>0</v>
      </c>
      <c r="BJ26" s="628">
        <f>-'5C1T_Northeast'!AW26</f>
        <v>0</v>
      </c>
      <c r="BK26" s="628">
        <f>-'5C1U_Acadiana Ren'!AW26</f>
        <v>0</v>
      </c>
      <c r="BL26" s="628">
        <f>-'5C1V_Laf Ren'!AW26</f>
        <v>0</v>
      </c>
      <c r="BM26" s="628">
        <f>-'5C1W_Willow'!AW26</f>
        <v>0</v>
      </c>
      <c r="BN26" s="628">
        <f>-'5C1X_Tangi'!AW26</f>
        <v>0</v>
      </c>
      <c r="BO26" s="628">
        <f>-'5C1Y_GEO'!AW26</f>
        <v>0</v>
      </c>
      <c r="BP26" s="628">
        <f>-'5C1Z_Lincoln Prep'!AW26</f>
        <v>0</v>
      </c>
      <c r="BQ26" s="628">
        <f>-'5C1AA_Laurel'!AW26</f>
        <v>0</v>
      </c>
      <c r="BR26" s="628">
        <f>-'5C1AB_Apex'!AW26</f>
        <v>0</v>
      </c>
      <c r="BS26" s="628">
        <f>-'5C1AC_Smothers'!AW26</f>
        <v>0</v>
      </c>
      <c r="BT26" s="628">
        <f>-'5C1AD_Greater'!AW26</f>
        <v>0</v>
      </c>
      <c r="BU26" s="628">
        <f>-'5C1AE_Noble Minds'!AW26</f>
        <v>0</v>
      </c>
      <c r="BV26" s="628">
        <f>-'5C1AF_JCFA-Laf'!AW26</f>
        <v>0</v>
      </c>
      <c r="BW26" s="628">
        <f>-'5C1AG_Collegiate'!AW26</f>
        <v>0</v>
      </c>
      <c r="BX26" s="628">
        <f>-'5C1AH_BRUP'!AW26</f>
        <v>0</v>
      </c>
      <c r="BY26" s="1068">
        <f>-'5C1AI_Harmony'!$AW26</f>
        <v>0</v>
      </c>
      <c r="BZ26" s="1068">
        <f>-'5C1AJ_Athlos'!$AW26</f>
        <v>0</v>
      </c>
      <c r="CA26" s="628">
        <f>-'5C2_LAVCA'!AX26</f>
        <v>14</v>
      </c>
      <c r="CB26" s="628">
        <f>-'5C3_UnvView'!AX26</f>
        <v>-19</v>
      </c>
      <c r="CC26" s="628">
        <f t="shared" si="5"/>
        <v>-6</v>
      </c>
      <c r="CD26" s="630">
        <f t="shared" si="6"/>
        <v>2852688</v>
      </c>
    </row>
    <row r="27" spans="1:82" s="110" customFormat="1" ht="15.75" customHeight="1" x14ac:dyDescent="0.2">
      <c r="A27" s="636">
        <v>21</v>
      </c>
      <c r="B27" s="637" t="s">
        <v>27</v>
      </c>
      <c r="C27" s="257">
        <f>'2_State Distrib and Adjs'!BC27</f>
        <v>1623208</v>
      </c>
      <c r="D27" s="257">
        <f>-'5A3_OJJ'!S27</f>
        <v>-1113</v>
      </c>
      <c r="E27" s="257"/>
      <c r="F27" s="257">
        <f>-'5C1A_Madison'!AS27</f>
        <v>0</v>
      </c>
      <c r="G27" s="257">
        <f>-'5C1B_DArbonne'!AS27</f>
        <v>0</v>
      </c>
      <c r="H27" s="257">
        <f>-'5C1C_Intl High'!AS27</f>
        <v>0</v>
      </c>
      <c r="I27" s="257">
        <f>-'5C1D_NOMMA'!AS27</f>
        <v>0</v>
      </c>
      <c r="J27" s="257">
        <f>-'5C1E_LFNO'!AS27</f>
        <v>0</v>
      </c>
      <c r="K27" s="257">
        <f>-'5C1F_L.C. Charter'!AS27</f>
        <v>0</v>
      </c>
      <c r="L27" s="257">
        <f>-'5C1G_JS Clark'!AS27</f>
        <v>0</v>
      </c>
      <c r="M27" s="257">
        <f>-'5C1H_Southwest'!AS27</f>
        <v>0</v>
      </c>
      <c r="N27" s="257">
        <f>-'5C1I_LA Key'!AS27</f>
        <v>0</v>
      </c>
      <c r="O27" s="257">
        <f>-'5C1J_Jeff Chamber'!AS27</f>
        <v>0</v>
      </c>
      <c r="P27" s="257">
        <f>-'5C1M_GEO Mid'!AS27</f>
        <v>0</v>
      </c>
      <c r="Q27" s="257">
        <f>-'5C1N_Delta'!AS27</f>
        <v>-446</v>
      </c>
      <c r="R27" s="257">
        <f>-'5C1O_Impact'!AS27</f>
        <v>0</v>
      </c>
      <c r="S27" s="257">
        <f>-'5C1P_Vision'!AS27</f>
        <v>-642</v>
      </c>
      <c r="T27" s="257">
        <f>-'5C1Q_Advantage'!AS27</f>
        <v>0</v>
      </c>
      <c r="U27" s="257">
        <f>-'5C1R_Iberville'!AS27</f>
        <v>0</v>
      </c>
      <c r="V27" s="257">
        <f>-'5C1S_LC Col Prep'!AS27</f>
        <v>0</v>
      </c>
      <c r="W27" s="257">
        <f>-'5C1T_Northeast'!AS27</f>
        <v>0</v>
      </c>
      <c r="X27" s="257">
        <f>-'5C1U_Acadiana Ren'!AS27</f>
        <v>0</v>
      </c>
      <c r="Y27" s="257">
        <f>-'5C1V_Laf Ren'!AS27</f>
        <v>0</v>
      </c>
      <c r="Z27" s="257">
        <f>-'5C1W_Willow'!AS27</f>
        <v>0</v>
      </c>
      <c r="AA27" s="257">
        <f>-'5C1X_Tangi'!AS27</f>
        <v>0</v>
      </c>
      <c r="AB27" s="257">
        <f>-'5C1Y_GEO'!AS27</f>
        <v>0</v>
      </c>
      <c r="AC27" s="257">
        <f>-'5C1Z_Lincoln Prep'!AS27</f>
        <v>0</v>
      </c>
      <c r="AD27" s="257">
        <f>-'5C1AA_Laurel'!$AS27</f>
        <v>0</v>
      </c>
      <c r="AE27" s="257">
        <f>-'5C1AB_Apex'!$AS27</f>
        <v>0</v>
      </c>
      <c r="AF27" s="257">
        <f>-'5C1AC_Smothers'!$AS27</f>
        <v>0</v>
      </c>
      <c r="AG27" s="257">
        <f>-'5C1AD_Greater'!$AS27</f>
        <v>0</v>
      </c>
      <c r="AH27" s="257">
        <f>-'5C1AE_Noble Minds'!$AS27</f>
        <v>0</v>
      </c>
      <c r="AI27" s="257">
        <f>-'5C1AF_JCFA-Laf'!$AS27</f>
        <v>0</v>
      </c>
      <c r="AJ27" s="257">
        <f>-'5C1AG_Collegiate'!$AS27</f>
        <v>0</v>
      </c>
      <c r="AK27" s="257">
        <f>-'5C1AH_BRUP'!$AS27</f>
        <v>0</v>
      </c>
      <c r="AL27" s="257">
        <f>-'5C1AI_Harmony'!$AS27</f>
        <v>0</v>
      </c>
      <c r="AM27" s="257">
        <f>-'5C1AJ_Athlos'!$AS27</f>
        <v>0</v>
      </c>
      <c r="AN27" s="257">
        <f>-'5C2_LAVCA'!AT27</f>
        <v>-7068</v>
      </c>
      <c r="AO27" s="257">
        <f>-'5C3_UnvView'!AT27</f>
        <v>-2229</v>
      </c>
      <c r="AP27" s="638">
        <f t="shared" si="3"/>
        <v>-11498</v>
      </c>
      <c r="AQ27" s="639">
        <f t="shared" si="4"/>
        <v>1611710</v>
      </c>
      <c r="AR27" s="257"/>
      <c r="AS27" s="257">
        <f>-'5C1A_Madison'!AW27</f>
        <v>0</v>
      </c>
      <c r="AT27" s="257">
        <f>-'5C1B_DArbonne'!AW27</f>
        <v>0</v>
      </c>
      <c r="AU27" s="257">
        <f>-'5C1C_Intl High'!AW27</f>
        <v>0</v>
      </c>
      <c r="AV27" s="257">
        <f>-'5C1D_NOMMA'!AW27</f>
        <v>0</v>
      </c>
      <c r="AW27" s="257">
        <f>-'5C1E_LFNO'!AW27</f>
        <v>0</v>
      </c>
      <c r="AX27" s="257">
        <f>-'5C1F_L.C. Charter'!AW27</f>
        <v>0</v>
      </c>
      <c r="AY27" s="257">
        <f>-'5C1G_JS Clark'!AW27</f>
        <v>0</v>
      </c>
      <c r="AZ27" s="257">
        <f>-'5C1H_Southwest'!AW27</f>
        <v>0</v>
      </c>
      <c r="BA27" s="257">
        <f>-'5C1I_LA Key'!AW27</f>
        <v>0</v>
      </c>
      <c r="BB27" s="257">
        <f>-'5C1J_Jeff Chamber'!AW27</f>
        <v>0</v>
      </c>
      <c r="BC27" s="257">
        <f>-'5C1M_GEO Mid'!AW27</f>
        <v>0</v>
      </c>
      <c r="BD27" s="257">
        <f>-'5C1N_Delta'!AW27</f>
        <v>0</v>
      </c>
      <c r="BE27" s="257">
        <f>-'5C1O_Impact'!AW27</f>
        <v>0</v>
      </c>
      <c r="BF27" s="257">
        <f>-'5C1P_Vision'!AW27</f>
        <v>-6</v>
      </c>
      <c r="BG27" s="257">
        <f>-'5C1Q_Advantage'!AW27</f>
        <v>0</v>
      </c>
      <c r="BH27" s="257">
        <f>-'5C1R_Iberville'!AW27</f>
        <v>0</v>
      </c>
      <c r="BI27" s="257">
        <f>-'5C1S_LC Col Prep'!AW27</f>
        <v>0</v>
      </c>
      <c r="BJ27" s="257">
        <f>-'5C1T_Northeast'!AW27</f>
        <v>0</v>
      </c>
      <c r="BK27" s="257">
        <f>-'5C1U_Acadiana Ren'!AW27</f>
        <v>0</v>
      </c>
      <c r="BL27" s="257">
        <f>-'5C1V_Laf Ren'!AW27</f>
        <v>0</v>
      </c>
      <c r="BM27" s="257">
        <f>-'5C1W_Willow'!AW27</f>
        <v>0</v>
      </c>
      <c r="BN27" s="257">
        <f>-'5C1X_Tangi'!AW27</f>
        <v>0</v>
      </c>
      <c r="BO27" s="257">
        <f>-'5C1Y_GEO'!AW27</f>
        <v>0</v>
      </c>
      <c r="BP27" s="257">
        <f>-'5C1Z_Lincoln Prep'!AW27</f>
        <v>0</v>
      </c>
      <c r="BQ27" s="257">
        <f>-'5C1AA_Laurel'!AW27</f>
        <v>0</v>
      </c>
      <c r="BR27" s="257">
        <f>-'5C1AB_Apex'!AW27</f>
        <v>0</v>
      </c>
      <c r="BS27" s="257">
        <f>-'5C1AC_Smothers'!AW27</f>
        <v>0</v>
      </c>
      <c r="BT27" s="257">
        <f>-'5C1AD_Greater'!AW27</f>
        <v>0</v>
      </c>
      <c r="BU27" s="257">
        <f>-'5C1AE_Noble Minds'!AW27</f>
        <v>0</v>
      </c>
      <c r="BV27" s="257">
        <f>-'5C1AF_JCFA-Laf'!AW27</f>
        <v>0</v>
      </c>
      <c r="BW27" s="257">
        <f>-'5C1AG_Collegiate'!AW27</f>
        <v>0</v>
      </c>
      <c r="BX27" s="257">
        <f>-'5C1AH_BRUP'!AW27</f>
        <v>0</v>
      </c>
      <c r="BY27" s="257">
        <f>-'5C1AI_Harmony'!$AW27</f>
        <v>0</v>
      </c>
      <c r="BZ27" s="257">
        <f>-'5C1AJ_Athlos'!$AW27</f>
        <v>0</v>
      </c>
      <c r="CA27" s="257">
        <f>-'5C2_LAVCA'!AX27</f>
        <v>-62</v>
      </c>
      <c r="CB27" s="257">
        <f>-'5C3_UnvView'!AX27</f>
        <v>-16</v>
      </c>
      <c r="CC27" s="257">
        <f t="shared" si="5"/>
        <v>-84</v>
      </c>
      <c r="CD27" s="639">
        <f t="shared" si="6"/>
        <v>1611626</v>
      </c>
    </row>
    <row r="28" spans="1:82" s="110" customFormat="1" ht="15.75" customHeight="1" x14ac:dyDescent="0.2">
      <c r="A28" s="636">
        <v>22</v>
      </c>
      <c r="B28" s="637" t="s">
        <v>28</v>
      </c>
      <c r="C28" s="257">
        <f>'2_State Distrib and Adjs'!BC28</f>
        <v>1851939</v>
      </c>
      <c r="D28" s="257">
        <f>-'5A3_OJJ'!S28</f>
        <v>0</v>
      </c>
      <c r="E28" s="257"/>
      <c r="F28" s="257">
        <f>-'5C1A_Madison'!AS28</f>
        <v>0</v>
      </c>
      <c r="G28" s="257">
        <f>-'5C1B_DArbonne'!AS28</f>
        <v>0</v>
      </c>
      <c r="H28" s="257">
        <f>-'5C1C_Intl High'!AS28</f>
        <v>0</v>
      </c>
      <c r="I28" s="257">
        <f>-'5C1D_NOMMA'!AS28</f>
        <v>0</v>
      </c>
      <c r="J28" s="257">
        <f>-'5C1E_LFNO'!AS28</f>
        <v>0</v>
      </c>
      <c r="K28" s="257">
        <f>-'5C1F_L.C. Charter'!AS28</f>
        <v>0</v>
      </c>
      <c r="L28" s="257">
        <f>-'5C1G_JS Clark'!AS28</f>
        <v>0</v>
      </c>
      <c r="M28" s="257">
        <f>-'5C1H_Southwest'!AS28</f>
        <v>0</v>
      </c>
      <c r="N28" s="257">
        <f>-'5C1I_LA Key'!AS28</f>
        <v>0</v>
      </c>
      <c r="O28" s="257">
        <f>-'5C1J_Jeff Chamber'!AS28</f>
        <v>0</v>
      </c>
      <c r="P28" s="257">
        <f>-'5C1M_GEO Mid'!AS28</f>
        <v>0</v>
      </c>
      <c r="Q28" s="257">
        <f>-'5C1N_Delta'!AS28</f>
        <v>0</v>
      </c>
      <c r="R28" s="257">
        <f>-'5C1O_Impact'!AS28</f>
        <v>0</v>
      </c>
      <c r="S28" s="257">
        <f>-'5C1P_Vision'!AS28</f>
        <v>0</v>
      </c>
      <c r="T28" s="257">
        <f>-'5C1Q_Advantage'!AS28</f>
        <v>0</v>
      </c>
      <c r="U28" s="257">
        <f>-'5C1R_Iberville'!AS28</f>
        <v>0</v>
      </c>
      <c r="V28" s="257">
        <f>-'5C1S_LC Col Prep'!AS28</f>
        <v>0</v>
      </c>
      <c r="W28" s="257">
        <f>-'5C1T_Northeast'!AS28</f>
        <v>0</v>
      </c>
      <c r="X28" s="257">
        <f>-'5C1U_Acadiana Ren'!AS28</f>
        <v>0</v>
      </c>
      <c r="Y28" s="257">
        <f>-'5C1V_Laf Ren'!AS28</f>
        <v>0</v>
      </c>
      <c r="Z28" s="257">
        <f>-'5C1W_Willow'!AS28</f>
        <v>0</v>
      </c>
      <c r="AA28" s="257">
        <f>-'5C1X_Tangi'!AS28</f>
        <v>0</v>
      </c>
      <c r="AB28" s="257">
        <f>-'5C1Y_GEO'!AS28</f>
        <v>0</v>
      </c>
      <c r="AC28" s="257">
        <f>-'5C1Z_Lincoln Prep'!AS28</f>
        <v>0</v>
      </c>
      <c r="AD28" s="257">
        <f>-'5C1AA_Laurel'!$AS28</f>
        <v>0</v>
      </c>
      <c r="AE28" s="257">
        <f>-'5C1AB_Apex'!$AS28</f>
        <v>0</v>
      </c>
      <c r="AF28" s="257">
        <f>-'5C1AC_Smothers'!$AS28</f>
        <v>0</v>
      </c>
      <c r="AG28" s="257">
        <f>-'5C1AD_Greater'!$AS28</f>
        <v>0</v>
      </c>
      <c r="AH28" s="257">
        <f>-'5C1AE_Noble Minds'!$AS28</f>
        <v>0</v>
      </c>
      <c r="AI28" s="257">
        <f>-'5C1AF_JCFA-Laf'!$AS28</f>
        <v>0</v>
      </c>
      <c r="AJ28" s="257">
        <f>-'5C1AG_Collegiate'!$AS28</f>
        <v>0</v>
      </c>
      <c r="AK28" s="257">
        <f>-'5C1AH_BRUP'!$AS28</f>
        <v>0</v>
      </c>
      <c r="AL28" s="257">
        <f>-'5C1AI_Harmony'!$AS28</f>
        <v>0</v>
      </c>
      <c r="AM28" s="257">
        <f>-'5C1AJ_Athlos'!$AS28</f>
        <v>0</v>
      </c>
      <c r="AN28" s="257">
        <f>-'5C2_LAVCA'!AT28</f>
        <v>-474</v>
      </c>
      <c r="AO28" s="257">
        <f>-'5C3_UnvView'!AT28</f>
        <v>-1392</v>
      </c>
      <c r="AP28" s="638">
        <f t="shared" si="3"/>
        <v>-1866</v>
      </c>
      <c r="AQ28" s="639">
        <f t="shared" si="4"/>
        <v>1850073</v>
      </c>
      <c r="AR28" s="257"/>
      <c r="AS28" s="257">
        <f>-'5C1A_Madison'!AW28</f>
        <v>0</v>
      </c>
      <c r="AT28" s="257">
        <f>-'5C1B_DArbonne'!AW28</f>
        <v>0</v>
      </c>
      <c r="AU28" s="257">
        <f>-'5C1C_Intl High'!AW28</f>
        <v>0</v>
      </c>
      <c r="AV28" s="257">
        <f>-'5C1D_NOMMA'!AW28</f>
        <v>0</v>
      </c>
      <c r="AW28" s="257">
        <f>-'5C1E_LFNO'!AW28</f>
        <v>0</v>
      </c>
      <c r="AX28" s="257">
        <f>-'5C1F_L.C. Charter'!AW28</f>
        <v>0</v>
      </c>
      <c r="AY28" s="257">
        <f>-'5C1G_JS Clark'!AW28</f>
        <v>0</v>
      </c>
      <c r="AZ28" s="257">
        <f>-'5C1H_Southwest'!AW28</f>
        <v>0</v>
      </c>
      <c r="BA28" s="257">
        <f>-'5C1I_LA Key'!AW28</f>
        <v>0</v>
      </c>
      <c r="BB28" s="257">
        <f>-'5C1J_Jeff Chamber'!AW28</f>
        <v>0</v>
      </c>
      <c r="BC28" s="257">
        <f>-'5C1M_GEO Mid'!AW28</f>
        <v>0</v>
      </c>
      <c r="BD28" s="257">
        <f>-'5C1N_Delta'!AW28</f>
        <v>0</v>
      </c>
      <c r="BE28" s="257">
        <f>-'5C1O_Impact'!AW28</f>
        <v>0</v>
      </c>
      <c r="BF28" s="257">
        <f>-'5C1P_Vision'!AW28</f>
        <v>0</v>
      </c>
      <c r="BG28" s="257">
        <f>-'5C1Q_Advantage'!AW28</f>
        <v>0</v>
      </c>
      <c r="BH28" s="257">
        <f>-'5C1R_Iberville'!AW28</f>
        <v>0</v>
      </c>
      <c r="BI28" s="257">
        <f>-'5C1S_LC Col Prep'!AW28</f>
        <v>0</v>
      </c>
      <c r="BJ28" s="257">
        <f>-'5C1T_Northeast'!AW28</f>
        <v>0</v>
      </c>
      <c r="BK28" s="257">
        <f>-'5C1U_Acadiana Ren'!AW28</f>
        <v>0</v>
      </c>
      <c r="BL28" s="257">
        <f>-'5C1V_Laf Ren'!AW28</f>
        <v>0</v>
      </c>
      <c r="BM28" s="257">
        <f>-'5C1W_Willow'!AW28</f>
        <v>0</v>
      </c>
      <c r="BN28" s="257">
        <f>-'5C1X_Tangi'!AW28</f>
        <v>0</v>
      </c>
      <c r="BO28" s="257">
        <f>-'5C1Y_GEO'!AW28</f>
        <v>0</v>
      </c>
      <c r="BP28" s="257">
        <f>-'5C1Z_Lincoln Prep'!AW28</f>
        <v>0</v>
      </c>
      <c r="BQ28" s="257">
        <f>-'5C1AA_Laurel'!AW28</f>
        <v>0</v>
      </c>
      <c r="BR28" s="257">
        <f>-'5C1AB_Apex'!AW28</f>
        <v>0</v>
      </c>
      <c r="BS28" s="257">
        <f>-'5C1AC_Smothers'!AW28</f>
        <v>0</v>
      </c>
      <c r="BT28" s="257">
        <f>-'5C1AD_Greater'!AW28</f>
        <v>0</v>
      </c>
      <c r="BU28" s="257">
        <f>-'5C1AE_Noble Minds'!AW28</f>
        <v>0</v>
      </c>
      <c r="BV28" s="257">
        <f>-'5C1AF_JCFA-Laf'!AW28</f>
        <v>0</v>
      </c>
      <c r="BW28" s="257">
        <f>-'5C1AG_Collegiate'!AW28</f>
        <v>0</v>
      </c>
      <c r="BX28" s="257">
        <f>-'5C1AH_BRUP'!AW28</f>
        <v>0</v>
      </c>
      <c r="BY28" s="257">
        <f>-'5C1AI_Harmony'!$AW28</f>
        <v>0</v>
      </c>
      <c r="BZ28" s="257">
        <f>-'5C1AJ_Athlos'!$AW28</f>
        <v>0</v>
      </c>
      <c r="CA28" s="257">
        <f>-'5C2_LAVCA'!AX28</f>
        <v>2</v>
      </c>
      <c r="CB28" s="257">
        <f>-'5C3_UnvView'!AX28</f>
        <v>-24</v>
      </c>
      <c r="CC28" s="257">
        <f t="shared" si="5"/>
        <v>-22</v>
      </c>
      <c r="CD28" s="639">
        <f t="shared" si="6"/>
        <v>1850051</v>
      </c>
    </row>
    <row r="29" spans="1:82" s="110" customFormat="1" ht="15.75" customHeight="1" x14ac:dyDescent="0.2">
      <c r="A29" s="636">
        <v>23</v>
      </c>
      <c r="B29" s="637" t="s">
        <v>29</v>
      </c>
      <c r="C29" s="257">
        <f>'2_State Distrib and Adjs'!BC29</f>
        <v>5828103</v>
      </c>
      <c r="D29" s="257">
        <f>-'5A3_OJJ'!S29</f>
        <v>-575</v>
      </c>
      <c r="E29" s="257"/>
      <c r="F29" s="257">
        <f>-'5C1A_Madison'!AS29</f>
        <v>0</v>
      </c>
      <c r="G29" s="257">
        <f>-'5C1B_DArbonne'!AS29</f>
        <v>0</v>
      </c>
      <c r="H29" s="257">
        <f>-'5C1C_Intl High'!AS29</f>
        <v>280</v>
      </c>
      <c r="I29" s="257">
        <f>-'5C1D_NOMMA'!AS29</f>
        <v>0</v>
      </c>
      <c r="J29" s="257">
        <f>-'5C1E_LFNO'!AS29</f>
        <v>0</v>
      </c>
      <c r="K29" s="257">
        <f>-'5C1F_L.C. Charter'!AS29</f>
        <v>0</v>
      </c>
      <c r="L29" s="257">
        <f>-'5C1G_JS Clark'!AS29</f>
        <v>0</v>
      </c>
      <c r="M29" s="257">
        <f>-'5C1H_Southwest'!AS29</f>
        <v>0</v>
      </c>
      <c r="N29" s="257">
        <f>-'5C1I_LA Key'!AS29</f>
        <v>0</v>
      </c>
      <c r="O29" s="257">
        <f>-'5C1J_Jeff Chamber'!AS29</f>
        <v>-152</v>
      </c>
      <c r="P29" s="257">
        <f>-'5C1M_GEO Mid'!AS29</f>
        <v>0</v>
      </c>
      <c r="Q29" s="257">
        <f>-'5C1N_Delta'!AS29</f>
        <v>560</v>
      </c>
      <c r="R29" s="257">
        <f>-'5C1O_Impact'!AS29</f>
        <v>0</v>
      </c>
      <c r="S29" s="257">
        <f>-'5C1P_Vision'!AS29</f>
        <v>0</v>
      </c>
      <c r="T29" s="257">
        <f>-'5C1Q_Advantage'!AS29</f>
        <v>560</v>
      </c>
      <c r="U29" s="257">
        <f>-'5C1R_Iberville'!AS29</f>
        <v>0</v>
      </c>
      <c r="V29" s="257">
        <f>-'5C1S_LC Col Prep'!AS29</f>
        <v>0</v>
      </c>
      <c r="W29" s="257">
        <f>-'5C1T_Northeast'!AS29</f>
        <v>0</v>
      </c>
      <c r="X29" s="257">
        <f>-'5C1U_Acadiana Ren'!AS29</f>
        <v>-21001</v>
      </c>
      <c r="Y29" s="257">
        <f>-'5C1V_Laf Ren'!AS29</f>
        <v>259</v>
      </c>
      <c r="Z29" s="257">
        <f>-'5C1W_Willow'!AS29</f>
        <v>819</v>
      </c>
      <c r="AA29" s="257">
        <f>-'5C1X_Tangi'!AS29</f>
        <v>0</v>
      </c>
      <c r="AB29" s="257">
        <f>-'5C1Y_GEO'!AS29</f>
        <v>0</v>
      </c>
      <c r="AC29" s="257">
        <f>-'5C1Z_Lincoln Prep'!AS29</f>
        <v>0</v>
      </c>
      <c r="AD29" s="257">
        <f>-'5C1AA_Laurel'!$AS29</f>
        <v>0</v>
      </c>
      <c r="AE29" s="257">
        <f>-'5C1AB_Apex'!$AS29</f>
        <v>0</v>
      </c>
      <c r="AF29" s="257">
        <f>-'5C1AC_Smothers'!$AS29</f>
        <v>0</v>
      </c>
      <c r="AG29" s="257">
        <f>-'5C1AD_Greater'!$AS29</f>
        <v>0</v>
      </c>
      <c r="AH29" s="257">
        <f>-'5C1AE_Noble Minds'!$AS29</f>
        <v>0</v>
      </c>
      <c r="AI29" s="257">
        <f>-'5C1AF_JCFA-Laf'!$AS29</f>
        <v>128</v>
      </c>
      <c r="AJ29" s="257">
        <f>-'5C1AG_Collegiate'!$AS29</f>
        <v>0</v>
      </c>
      <c r="AK29" s="257">
        <f>-'5C1AH_BRUP'!$AS29</f>
        <v>0</v>
      </c>
      <c r="AL29" s="257">
        <f>-'5C1AI_Harmony'!$AS29</f>
        <v>0</v>
      </c>
      <c r="AM29" s="257">
        <f>-'5C1AJ_Athlos'!$AS29</f>
        <v>0</v>
      </c>
      <c r="AN29" s="257">
        <f>-'5C2_LAVCA'!AT29</f>
        <v>-17524</v>
      </c>
      <c r="AO29" s="257">
        <f>-'5C3_UnvView'!AT29</f>
        <v>-8781</v>
      </c>
      <c r="AP29" s="638">
        <f t="shared" si="3"/>
        <v>-45427</v>
      </c>
      <c r="AQ29" s="639">
        <f t="shared" si="4"/>
        <v>5782676</v>
      </c>
      <c r="AR29" s="257"/>
      <c r="AS29" s="257">
        <f>-'5C1A_Madison'!AW29</f>
        <v>0</v>
      </c>
      <c r="AT29" s="257">
        <f>-'5C1B_DArbonne'!AW29</f>
        <v>0</v>
      </c>
      <c r="AU29" s="257">
        <f>-'5C1C_Intl High'!AW29</f>
        <v>8</v>
      </c>
      <c r="AV29" s="257">
        <f>-'5C1D_NOMMA'!AW29</f>
        <v>0</v>
      </c>
      <c r="AW29" s="257">
        <f>-'5C1E_LFNO'!AW29</f>
        <v>0</v>
      </c>
      <c r="AX29" s="257">
        <f>-'5C1F_L.C. Charter'!AW29</f>
        <v>0</v>
      </c>
      <c r="AY29" s="257">
        <f>-'5C1G_JS Clark'!AW29</f>
        <v>0</v>
      </c>
      <c r="AZ29" s="257">
        <f>-'5C1H_Southwest'!AW29</f>
        <v>0</v>
      </c>
      <c r="BA29" s="257">
        <f>-'5C1I_LA Key'!AW29</f>
        <v>0</v>
      </c>
      <c r="BB29" s="257">
        <f>-'5C1J_Jeff Chamber'!AW29</f>
        <v>4</v>
      </c>
      <c r="BC29" s="257">
        <f>-'5C1M_GEO Mid'!AW29</f>
        <v>0</v>
      </c>
      <c r="BD29" s="257">
        <f>-'5C1N_Delta'!AW29</f>
        <v>8</v>
      </c>
      <c r="BE29" s="257">
        <f>-'5C1O_Impact'!AW29</f>
        <v>0</v>
      </c>
      <c r="BF29" s="257">
        <f>-'5C1P_Vision'!AW29</f>
        <v>0</v>
      </c>
      <c r="BG29" s="257">
        <f>-'5C1Q_Advantage'!AW29</f>
        <v>8</v>
      </c>
      <c r="BH29" s="257">
        <f>-'5C1R_Iberville'!AW29</f>
        <v>0</v>
      </c>
      <c r="BI29" s="257">
        <f>-'5C1S_LC Col Prep'!AW29</f>
        <v>0</v>
      </c>
      <c r="BJ29" s="257">
        <f>-'5C1T_Northeast'!AW29</f>
        <v>0</v>
      </c>
      <c r="BK29" s="257">
        <f>-'5C1U_Acadiana Ren'!AW29</f>
        <v>1</v>
      </c>
      <c r="BL29" s="257">
        <f>-'5C1V_Laf Ren'!AW29</f>
        <v>8</v>
      </c>
      <c r="BM29" s="257">
        <f>-'5C1W_Willow'!AW29</f>
        <v>16</v>
      </c>
      <c r="BN29" s="257">
        <f>-'5C1X_Tangi'!AW29</f>
        <v>0</v>
      </c>
      <c r="BO29" s="257">
        <f>-'5C1Y_GEO'!AW29</f>
        <v>0</v>
      </c>
      <c r="BP29" s="257">
        <f>-'5C1Z_Lincoln Prep'!AW29</f>
        <v>0</v>
      </c>
      <c r="BQ29" s="257">
        <f>-'5C1AA_Laurel'!AW29</f>
        <v>0</v>
      </c>
      <c r="BR29" s="257">
        <f>-'5C1AB_Apex'!AW29</f>
        <v>0</v>
      </c>
      <c r="BS29" s="257">
        <f>-'5C1AC_Smothers'!AW29</f>
        <v>0</v>
      </c>
      <c r="BT29" s="257">
        <f>-'5C1AD_Greater'!AW29</f>
        <v>0</v>
      </c>
      <c r="BU29" s="257">
        <f>-'5C1AE_Noble Minds'!AW29</f>
        <v>0</v>
      </c>
      <c r="BV29" s="257">
        <f>-'5C1AF_JCFA-Laf'!AW29</f>
        <v>4</v>
      </c>
      <c r="BW29" s="257">
        <f>-'5C1AG_Collegiate'!AW29</f>
        <v>0</v>
      </c>
      <c r="BX29" s="257">
        <f>-'5C1AH_BRUP'!AW29</f>
        <v>0</v>
      </c>
      <c r="BY29" s="257">
        <f>-'5C1AI_Harmony'!$AW29</f>
        <v>0</v>
      </c>
      <c r="BZ29" s="257">
        <f>-'5C1AJ_Athlos'!$AW29</f>
        <v>0</v>
      </c>
      <c r="CA29" s="257">
        <f>-'5C2_LAVCA'!AX29</f>
        <v>-142</v>
      </c>
      <c r="CB29" s="257">
        <f>-'5C3_UnvView'!AX29</f>
        <v>-3</v>
      </c>
      <c r="CC29" s="257">
        <f t="shared" si="5"/>
        <v>-88</v>
      </c>
      <c r="CD29" s="639">
        <f t="shared" si="6"/>
        <v>5782588</v>
      </c>
    </row>
    <row r="30" spans="1:82" s="110" customFormat="1" ht="15.75" customHeight="1" x14ac:dyDescent="0.2">
      <c r="A30" s="636">
        <v>24</v>
      </c>
      <c r="B30" s="637" t="s">
        <v>30</v>
      </c>
      <c r="C30" s="257">
        <f>'2_State Distrib and Adjs'!BC30</f>
        <v>975119</v>
      </c>
      <c r="D30" s="257">
        <f>-'5A3_OJJ'!S30</f>
        <v>-1560</v>
      </c>
      <c r="E30" s="257"/>
      <c r="F30" s="257">
        <f>-'5C1A_Madison'!AS30</f>
        <v>2358</v>
      </c>
      <c r="G30" s="257">
        <f>-'5C1B_DArbonne'!AS30</f>
        <v>0</v>
      </c>
      <c r="H30" s="257">
        <f>-'5C1C_Intl High'!AS30</f>
        <v>0</v>
      </c>
      <c r="I30" s="257">
        <f>-'5C1D_NOMMA'!AS30</f>
        <v>0</v>
      </c>
      <c r="J30" s="257">
        <f>-'5C1E_LFNO'!AS30</f>
        <v>0</v>
      </c>
      <c r="K30" s="257">
        <f>-'5C1F_L.C. Charter'!AS30</f>
        <v>0</v>
      </c>
      <c r="L30" s="257">
        <f>-'5C1G_JS Clark'!AS30</f>
        <v>0</v>
      </c>
      <c r="M30" s="257">
        <f>-'5C1H_Southwest'!AS30</f>
        <v>0</v>
      </c>
      <c r="N30" s="257">
        <f>-'5C1I_LA Key'!AS30</f>
        <v>-28554</v>
      </c>
      <c r="O30" s="257">
        <f>-'5C1J_Jeff Chamber'!AS30</f>
        <v>0</v>
      </c>
      <c r="P30" s="257">
        <f>-'5C1M_GEO Mid'!AS30</f>
        <v>0</v>
      </c>
      <c r="Q30" s="257">
        <f>-'5C1N_Delta'!AS30</f>
        <v>0</v>
      </c>
      <c r="R30" s="257">
        <f>-'5C1O_Impact'!AS30</f>
        <v>0</v>
      </c>
      <c r="S30" s="257">
        <f>-'5C1P_Vision'!AS30</f>
        <v>0</v>
      </c>
      <c r="T30" s="257">
        <f>-'5C1Q_Advantage'!AS30</f>
        <v>-1095</v>
      </c>
      <c r="U30" s="257">
        <f>-'5C1R_Iberville'!AS30</f>
        <v>-309851</v>
      </c>
      <c r="V30" s="257">
        <f>-'5C1S_LC Col Prep'!AS30</f>
        <v>0</v>
      </c>
      <c r="W30" s="257">
        <f>-'5C1T_Northeast'!AS30</f>
        <v>0</v>
      </c>
      <c r="X30" s="257">
        <f>-'5C1U_Acadiana Ren'!AS30</f>
        <v>0</v>
      </c>
      <c r="Y30" s="257">
        <f>-'5C1V_Laf Ren'!AS30</f>
        <v>0</v>
      </c>
      <c r="Z30" s="257">
        <f>-'5C1W_Willow'!AS30</f>
        <v>0</v>
      </c>
      <c r="AA30" s="257">
        <f>-'5C1X_Tangi'!AS30</f>
        <v>0</v>
      </c>
      <c r="AB30" s="257">
        <f>-'5C1Y_GEO'!AS30</f>
        <v>0</v>
      </c>
      <c r="AC30" s="257">
        <f>-'5C1Z_Lincoln Prep'!AS30</f>
        <v>0</v>
      </c>
      <c r="AD30" s="257">
        <f>-'5C1AA_Laurel'!$AS30</f>
        <v>0</v>
      </c>
      <c r="AE30" s="257">
        <f>-'5C1AB_Apex'!$AS30</f>
        <v>-1183</v>
      </c>
      <c r="AF30" s="257">
        <f>-'5C1AC_Smothers'!$AS30</f>
        <v>0</v>
      </c>
      <c r="AG30" s="257">
        <f>-'5C1AD_Greater'!$AS30</f>
        <v>0</v>
      </c>
      <c r="AH30" s="257">
        <f>-'5C1AE_Noble Minds'!$AS30</f>
        <v>0</v>
      </c>
      <c r="AI30" s="257">
        <f>-'5C1AF_JCFA-Laf'!$AS30</f>
        <v>0</v>
      </c>
      <c r="AJ30" s="257">
        <f>-'5C1AG_Collegiate'!$AS30</f>
        <v>0</v>
      </c>
      <c r="AK30" s="257">
        <f>-'5C1AH_BRUP'!$AS30</f>
        <v>0</v>
      </c>
      <c r="AL30" s="257">
        <f>-'5C1AI_Harmony'!$AS30</f>
        <v>0</v>
      </c>
      <c r="AM30" s="257">
        <f>-'5C1AJ_Athlos'!$AS30</f>
        <v>0</v>
      </c>
      <c r="AN30" s="257">
        <f>-'5C2_LAVCA'!AT30</f>
        <v>-4398</v>
      </c>
      <c r="AO30" s="257">
        <f>-'5C3_UnvView'!AT30</f>
        <v>-11395</v>
      </c>
      <c r="AP30" s="638">
        <f t="shared" si="3"/>
        <v>-355678</v>
      </c>
      <c r="AQ30" s="639">
        <f t="shared" si="4"/>
        <v>619441</v>
      </c>
      <c r="AR30" s="257"/>
      <c r="AS30" s="257">
        <f>-'5C1A_Madison'!AW30</f>
        <v>43</v>
      </c>
      <c r="AT30" s="257">
        <f>-'5C1B_DArbonne'!AW30</f>
        <v>0</v>
      </c>
      <c r="AU30" s="257">
        <f>-'5C1C_Intl High'!AW30</f>
        <v>0</v>
      </c>
      <c r="AV30" s="257">
        <f>-'5C1D_NOMMA'!AW30</f>
        <v>0</v>
      </c>
      <c r="AW30" s="257">
        <f>-'5C1E_LFNO'!AW30</f>
        <v>0</v>
      </c>
      <c r="AX30" s="257">
        <f>-'5C1F_L.C. Charter'!AW30</f>
        <v>0</v>
      </c>
      <c r="AY30" s="257">
        <f>-'5C1G_JS Clark'!AW30</f>
        <v>0</v>
      </c>
      <c r="AZ30" s="257">
        <f>-'5C1H_Southwest'!AW30</f>
        <v>0</v>
      </c>
      <c r="BA30" s="257">
        <f>-'5C1I_LA Key'!AW30</f>
        <v>-141</v>
      </c>
      <c r="BB30" s="257">
        <f>-'5C1J_Jeff Chamber'!AW30</f>
        <v>0</v>
      </c>
      <c r="BC30" s="257">
        <f>-'5C1M_GEO Mid'!AW30</f>
        <v>0</v>
      </c>
      <c r="BD30" s="257">
        <f>-'5C1N_Delta'!AW30</f>
        <v>0</v>
      </c>
      <c r="BE30" s="257">
        <f>-'5C1O_Impact'!AW30</f>
        <v>0</v>
      </c>
      <c r="BF30" s="257">
        <f>-'5C1P_Vision'!AW30</f>
        <v>0</v>
      </c>
      <c r="BG30" s="257">
        <f>-'5C1Q_Advantage'!AW30</f>
        <v>-1</v>
      </c>
      <c r="BH30" s="257">
        <f>-'5C1R_Iberville'!AW30</f>
        <v>-674</v>
      </c>
      <c r="BI30" s="257">
        <f>-'5C1S_LC Col Prep'!AW30</f>
        <v>0</v>
      </c>
      <c r="BJ30" s="257">
        <f>-'5C1T_Northeast'!AW30</f>
        <v>0</v>
      </c>
      <c r="BK30" s="257">
        <f>-'5C1U_Acadiana Ren'!AW30</f>
        <v>0</v>
      </c>
      <c r="BL30" s="257">
        <f>-'5C1V_Laf Ren'!AW30</f>
        <v>0</v>
      </c>
      <c r="BM30" s="257">
        <f>-'5C1W_Willow'!AW30</f>
        <v>0</v>
      </c>
      <c r="BN30" s="257">
        <f>-'5C1X_Tangi'!AW30</f>
        <v>0</v>
      </c>
      <c r="BO30" s="257">
        <f>-'5C1Y_GEO'!AW30</f>
        <v>0</v>
      </c>
      <c r="BP30" s="257">
        <f>-'5C1Z_Lincoln Prep'!AW30</f>
        <v>0</v>
      </c>
      <c r="BQ30" s="257">
        <f>-'5C1AA_Laurel'!AW30</f>
        <v>0</v>
      </c>
      <c r="BR30" s="257">
        <f>-'5C1AB_Apex'!AW30</f>
        <v>-30</v>
      </c>
      <c r="BS30" s="257">
        <f>-'5C1AC_Smothers'!AW30</f>
        <v>0</v>
      </c>
      <c r="BT30" s="257">
        <f>-'5C1AD_Greater'!AW30</f>
        <v>0</v>
      </c>
      <c r="BU30" s="257">
        <f>-'5C1AE_Noble Minds'!AW30</f>
        <v>0</v>
      </c>
      <c r="BV30" s="257">
        <f>-'5C1AF_JCFA-Laf'!AW30</f>
        <v>0</v>
      </c>
      <c r="BW30" s="257">
        <f>-'5C1AG_Collegiate'!AW30</f>
        <v>0</v>
      </c>
      <c r="BX30" s="257">
        <f>-'5C1AH_BRUP'!AW30</f>
        <v>0</v>
      </c>
      <c r="BY30" s="257">
        <f>-'5C1AI_Harmony'!$AW30</f>
        <v>0</v>
      </c>
      <c r="BZ30" s="257">
        <f>-'5C1AJ_Athlos'!$AW30</f>
        <v>0</v>
      </c>
      <c r="CA30" s="257">
        <f>-'5C2_LAVCA'!AX30</f>
        <v>43</v>
      </c>
      <c r="CB30" s="257">
        <f>-'5C3_UnvView'!AX30</f>
        <v>-51</v>
      </c>
      <c r="CC30" s="257">
        <f t="shared" si="5"/>
        <v>-811</v>
      </c>
      <c r="CD30" s="639">
        <f t="shared" si="6"/>
        <v>618630</v>
      </c>
    </row>
    <row r="31" spans="1:82" s="110" customFormat="1" ht="15.75" customHeight="1" x14ac:dyDescent="0.2">
      <c r="A31" s="626">
        <v>25</v>
      </c>
      <c r="B31" s="627" t="s">
        <v>31</v>
      </c>
      <c r="C31" s="628">
        <f>'2_State Distrib and Adjs'!BC31</f>
        <v>974968</v>
      </c>
      <c r="D31" s="628">
        <f>-'5A3_OJJ'!S31</f>
        <v>-183</v>
      </c>
      <c r="E31" s="628"/>
      <c r="F31" s="628">
        <f>-'5C1A_Madison'!AS31</f>
        <v>0</v>
      </c>
      <c r="G31" s="628">
        <f>-'5C1B_DArbonne'!AS31</f>
        <v>0</v>
      </c>
      <c r="H31" s="628">
        <f>-'5C1C_Intl High'!AS31</f>
        <v>0</v>
      </c>
      <c r="I31" s="628">
        <f>-'5C1D_NOMMA'!AS31</f>
        <v>0</v>
      </c>
      <c r="J31" s="628">
        <f>-'5C1E_LFNO'!AS31</f>
        <v>0</v>
      </c>
      <c r="K31" s="628">
        <f>-'5C1F_L.C. Charter'!AS31</f>
        <v>0</v>
      </c>
      <c r="L31" s="628">
        <f>-'5C1G_JS Clark'!AS31</f>
        <v>0</v>
      </c>
      <c r="M31" s="628">
        <f>-'5C1H_Southwest'!AS31</f>
        <v>0</v>
      </c>
      <c r="N31" s="628">
        <f>-'5C1I_LA Key'!AS31</f>
        <v>0</v>
      </c>
      <c r="O31" s="628">
        <f>-'5C1J_Jeff Chamber'!AS31</f>
        <v>0</v>
      </c>
      <c r="P31" s="628">
        <f>-'5C1M_GEO Mid'!AS31</f>
        <v>0</v>
      </c>
      <c r="Q31" s="628">
        <f>-'5C1N_Delta'!AS31</f>
        <v>0</v>
      </c>
      <c r="R31" s="628">
        <f>-'5C1O_Impact'!AS31</f>
        <v>0</v>
      </c>
      <c r="S31" s="628">
        <f>-'5C1P_Vision'!AS31</f>
        <v>0</v>
      </c>
      <c r="T31" s="628">
        <f>-'5C1Q_Advantage'!AS31</f>
        <v>0</v>
      </c>
      <c r="U31" s="628">
        <f>-'5C1R_Iberville'!AS31</f>
        <v>0</v>
      </c>
      <c r="V31" s="628">
        <f>-'5C1S_LC Col Prep'!AS31</f>
        <v>0</v>
      </c>
      <c r="W31" s="628">
        <f>-'5C1T_Northeast'!AS31</f>
        <v>0</v>
      </c>
      <c r="X31" s="628">
        <f>-'5C1U_Acadiana Ren'!AS31</f>
        <v>0</v>
      </c>
      <c r="Y31" s="628">
        <f>-'5C1V_Laf Ren'!AS31</f>
        <v>0</v>
      </c>
      <c r="Z31" s="628">
        <f>-'5C1W_Willow'!AS31</f>
        <v>0</v>
      </c>
      <c r="AA31" s="628">
        <f>-'5C1X_Tangi'!AS31</f>
        <v>0</v>
      </c>
      <c r="AB31" s="628">
        <f>-'5C1Y_GEO'!AS31</f>
        <v>0</v>
      </c>
      <c r="AC31" s="628">
        <f>-'5C1Z_Lincoln Prep'!AS31</f>
        <v>-8640</v>
      </c>
      <c r="AD31" s="628">
        <f>-'5C1AA_Laurel'!$AS31</f>
        <v>0</v>
      </c>
      <c r="AE31" s="628">
        <f>-'5C1AB_Apex'!$AS31</f>
        <v>0</v>
      </c>
      <c r="AF31" s="628">
        <f>-'5C1AC_Smothers'!$AS31</f>
        <v>0</v>
      </c>
      <c r="AG31" s="628">
        <f>-'5C1AD_Greater'!$AS31</f>
        <v>0</v>
      </c>
      <c r="AH31" s="628">
        <f>-'5C1AE_Noble Minds'!$AS31</f>
        <v>0</v>
      </c>
      <c r="AI31" s="628">
        <f>-'5C1AF_JCFA-Laf'!$AS31</f>
        <v>0</v>
      </c>
      <c r="AJ31" s="628">
        <f>-'5C1AG_Collegiate'!$AS31</f>
        <v>0</v>
      </c>
      <c r="AK31" s="628">
        <f>-'5C1AH_BRUP'!$AS31</f>
        <v>0</v>
      </c>
      <c r="AL31" s="1068">
        <f>-'5C1AI_Harmony'!$AS31</f>
        <v>0</v>
      </c>
      <c r="AM31" s="1068">
        <f>-'5C1AJ_Athlos'!$AS31</f>
        <v>0</v>
      </c>
      <c r="AN31" s="628">
        <f>-'5C2_LAVCA'!AT31</f>
        <v>-3670</v>
      </c>
      <c r="AO31" s="628">
        <f>-'5C3_UnvView'!AT31</f>
        <v>-3519</v>
      </c>
      <c r="AP31" s="629">
        <f t="shared" si="3"/>
        <v>-16012</v>
      </c>
      <c r="AQ31" s="630">
        <f t="shared" si="4"/>
        <v>958956</v>
      </c>
      <c r="AR31" s="628"/>
      <c r="AS31" s="628">
        <f>-'5C1A_Madison'!AW31</f>
        <v>0</v>
      </c>
      <c r="AT31" s="628">
        <f>-'5C1B_DArbonne'!AW31</f>
        <v>0</v>
      </c>
      <c r="AU31" s="628">
        <f>-'5C1C_Intl High'!AW31</f>
        <v>0</v>
      </c>
      <c r="AV31" s="628">
        <f>-'5C1D_NOMMA'!AW31</f>
        <v>0</v>
      </c>
      <c r="AW31" s="628">
        <f>-'5C1E_LFNO'!AW31</f>
        <v>0</v>
      </c>
      <c r="AX31" s="628">
        <f>-'5C1F_L.C. Charter'!AW31</f>
        <v>0</v>
      </c>
      <c r="AY31" s="628">
        <f>-'5C1G_JS Clark'!AW31</f>
        <v>0</v>
      </c>
      <c r="AZ31" s="628">
        <f>-'5C1H_Southwest'!AW31</f>
        <v>0</v>
      </c>
      <c r="BA31" s="628">
        <f>-'5C1I_LA Key'!AW31</f>
        <v>0</v>
      </c>
      <c r="BB31" s="628">
        <f>-'5C1J_Jeff Chamber'!AW31</f>
        <v>0</v>
      </c>
      <c r="BC31" s="628">
        <f>-'5C1M_GEO Mid'!AW31</f>
        <v>0</v>
      </c>
      <c r="BD31" s="628">
        <f>-'5C1N_Delta'!AW31</f>
        <v>0</v>
      </c>
      <c r="BE31" s="628">
        <f>-'5C1O_Impact'!AW31</f>
        <v>0</v>
      </c>
      <c r="BF31" s="628">
        <f>-'5C1P_Vision'!AW31</f>
        <v>0</v>
      </c>
      <c r="BG31" s="628">
        <f>-'5C1Q_Advantage'!AW31</f>
        <v>0</v>
      </c>
      <c r="BH31" s="628">
        <f>-'5C1R_Iberville'!AW31</f>
        <v>0</v>
      </c>
      <c r="BI31" s="628">
        <f>-'5C1S_LC Col Prep'!AW31</f>
        <v>0</v>
      </c>
      <c r="BJ31" s="628">
        <f>-'5C1T_Northeast'!AW31</f>
        <v>0</v>
      </c>
      <c r="BK31" s="628">
        <f>-'5C1U_Acadiana Ren'!AW31</f>
        <v>0</v>
      </c>
      <c r="BL31" s="628">
        <f>-'5C1V_Laf Ren'!AW31</f>
        <v>0</v>
      </c>
      <c r="BM31" s="628">
        <f>-'5C1W_Willow'!AW31</f>
        <v>0</v>
      </c>
      <c r="BN31" s="628">
        <f>-'5C1X_Tangi'!AW31</f>
        <v>0</v>
      </c>
      <c r="BO31" s="628">
        <f>-'5C1Y_GEO'!AW31</f>
        <v>0</v>
      </c>
      <c r="BP31" s="628">
        <f>-'5C1Z_Lincoln Prep'!AW31</f>
        <v>-28</v>
      </c>
      <c r="BQ31" s="628">
        <f>-'5C1AA_Laurel'!AW31</f>
        <v>0</v>
      </c>
      <c r="BR31" s="628">
        <f>-'5C1AB_Apex'!AW31</f>
        <v>0</v>
      </c>
      <c r="BS31" s="628">
        <f>-'5C1AC_Smothers'!AW31</f>
        <v>0</v>
      </c>
      <c r="BT31" s="628">
        <f>-'5C1AD_Greater'!AW31</f>
        <v>0</v>
      </c>
      <c r="BU31" s="628">
        <f>-'5C1AE_Noble Minds'!AW31</f>
        <v>0</v>
      </c>
      <c r="BV31" s="628">
        <f>-'5C1AF_JCFA-Laf'!AW31</f>
        <v>0</v>
      </c>
      <c r="BW31" s="628">
        <f>-'5C1AG_Collegiate'!AW31</f>
        <v>0</v>
      </c>
      <c r="BX31" s="628">
        <f>-'5C1AH_BRUP'!AW31</f>
        <v>0</v>
      </c>
      <c r="BY31" s="1068">
        <f>-'5C1AI_Harmony'!$AW31</f>
        <v>0</v>
      </c>
      <c r="BZ31" s="1068">
        <f>-'5C1AJ_Athlos'!$AW31</f>
        <v>0</v>
      </c>
      <c r="CA31" s="628">
        <f>-'5C2_LAVCA'!AX31</f>
        <v>-5</v>
      </c>
      <c r="CB31" s="628">
        <f>-'5C3_UnvView'!AX31</f>
        <v>-2</v>
      </c>
      <c r="CC31" s="628">
        <f t="shared" si="5"/>
        <v>-35</v>
      </c>
      <c r="CD31" s="630">
        <f t="shared" si="6"/>
        <v>958921</v>
      </c>
    </row>
    <row r="32" spans="1:82" s="110" customFormat="1" ht="15.75" customHeight="1" x14ac:dyDescent="0.2">
      <c r="A32" s="636">
        <v>26</v>
      </c>
      <c r="B32" s="637" t="s">
        <v>32</v>
      </c>
      <c r="C32" s="257">
        <f>'2_State Distrib and Adjs'!BC32</f>
        <v>18264510</v>
      </c>
      <c r="D32" s="257">
        <f>-'5A3_OJJ'!S32</f>
        <v>-4725</v>
      </c>
      <c r="E32" s="257"/>
      <c r="F32" s="257">
        <f>-'5C1A_Madison'!AS32</f>
        <v>0</v>
      </c>
      <c r="G32" s="257">
        <f>-'5C1B_DArbonne'!AS32</f>
        <v>0</v>
      </c>
      <c r="H32" s="257">
        <f>-'5C1C_Intl High'!AS32</f>
        <v>-20395</v>
      </c>
      <c r="I32" s="257">
        <f>-'5C1D_NOMMA'!AS32</f>
        <v>-279725</v>
      </c>
      <c r="J32" s="257">
        <f>-'5C1E_LFNO'!AS32</f>
        <v>-90103</v>
      </c>
      <c r="K32" s="257">
        <f>-'5C1F_L.C. Charter'!AS32</f>
        <v>0</v>
      </c>
      <c r="L32" s="257">
        <f>-'5C1G_JS Clark'!AS32</f>
        <v>0</v>
      </c>
      <c r="M32" s="257">
        <f>-'5C1H_Southwest'!AS32</f>
        <v>0</v>
      </c>
      <c r="N32" s="257">
        <f>-'5C1I_LA Key'!AS32</f>
        <v>0</v>
      </c>
      <c r="O32" s="257">
        <f>-'5C1J_Jeff Chamber'!AS32</f>
        <v>-89000</v>
      </c>
      <c r="P32" s="257">
        <f>-'5C1M_GEO Mid'!AS32</f>
        <v>0</v>
      </c>
      <c r="Q32" s="257">
        <f>-'5C1N_Delta'!AS32</f>
        <v>0</v>
      </c>
      <c r="R32" s="257">
        <f>-'5C1O_Impact'!AS32</f>
        <v>0</v>
      </c>
      <c r="S32" s="257">
        <f>-'5C1P_Vision'!AS32</f>
        <v>0</v>
      </c>
      <c r="T32" s="257">
        <f>-'5C1Q_Advantage'!AS32</f>
        <v>0</v>
      </c>
      <c r="U32" s="257">
        <f>-'5C1R_Iberville'!AS32</f>
        <v>0</v>
      </c>
      <c r="V32" s="257">
        <f>-'5C1S_LC Col Prep'!AS32</f>
        <v>0</v>
      </c>
      <c r="W32" s="257">
        <f>-'5C1T_Northeast'!AS32</f>
        <v>0</v>
      </c>
      <c r="X32" s="257">
        <f>-'5C1U_Acadiana Ren'!AS32</f>
        <v>0</v>
      </c>
      <c r="Y32" s="257">
        <f>-'5C1V_Laf Ren'!AS32</f>
        <v>0</v>
      </c>
      <c r="Z32" s="257">
        <f>-'5C1W_Willow'!AS32</f>
        <v>0</v>
      </c>
      <c r="AA32" s="257">
        <f>-'5C1X_Tangi'!AS32</f>
        <v>0</v>
      </c>
      <c r="AB32" s="257">
        <f>-'5C1Y_GEO'!AS32</f>
        <v>0</v>
      </c>
      <c r="AC32" s="257">
        <f>-'5C1Z_Lincoln Prep'!AS32</f>
        <v>0</v>
      </c>
      <c r="AD32" s="257">
        <f>-'5C1AA_Laurel'!$AS32</f>
        <v>0</v>
      </c>
      <c r="AE32" s="257">
        <f>-'5C1AB_Apex'!$AS32</f>
        <v>0</v>
      </c>
      <c r="AF32" s="257">
        <f>-'5C1AC_Smothers'!$AS32</f>
        <v>-122604</v>
      </c>
      <c r="AG32" s="257">
        <f>-'5C1AD_Greater'!$AS32</f>
        <v>0</v>
      </c>
      <c r="AH32" s="257">
        <f>-'5C1AE_Noble Minds'!$AS32</f>
        <v>-6932</v>
      </c>
      <c r="AI32" s="257">
        <f>-'5C1AF_JCFA-Laf'!$AS32</f>
        <v>0</v>
      </c>
      <c r="AJ32" s="257">
        <f>-'5C1AG_Collegiate'!$AS32</f>
        <v>0</v>
      </c>
      <c r="AK32" s="257">
        <f>-'5C1AH_BRUP'!$AS32</f>
        <v>0</v>
      </c>
      <c r="AL32" s="257">
        <f>-'5C1AI_Harmony'!$AS32</f>
        <v>-6541</v>
      </c>
      <c r="AM32" s="257">
        <f>-'5C1AJ_Athlos'!$AS32</f>
        <v>-419912</v>
      </c>
      <c r="AN32" s="257">
        <f>-'5C2_LAVCA'!AT32</f>
        <v>-65892</v>
      </c>
      <c r="AO32" s="257">
        <f>-'5C3_UnvView'!AT32</f>
        <v>-70568</v>
      </c>
      <c r="AP32" s="638">
        <f t="shared" si="3"/>
        <v>-1176397</v>
      </c>
      <c r="AQ32" s="639">
        <f t="shared" si="4"/>
        <v>17088113</v>
      </c>
      <c r="AR32" s="257"/>
      <c r="AS32" s="257">
        <f>-'5C1A_Madison'!AW32</f>
        <v>0</v>
      </c>
      <c r="AT32" s="257">
        <f>-'5C1B_DArbonne'!AW32</f>
        <v>0</v>
      </c>
      <c r="AU32" s="257">
        <f>-'5C1C_Intl High'!AW32</f>
        <v>92</v>
      </c>
      <c r="AV32" s="257">
        <f>-'5C1D_NOMMA'!AW32</f>
        <v>-1536</v>
      </c>
      <c r="AW32" s="257">
        <f>-'5C1E_LFNO'!AW32</f>
        <v>-92</v>
      </c>
      <c r="AX32" s="257">
        <f>-'5C1F_L.C. Charter'!AW32</f>
        <v>0</v>
      </c>
      <c r="AY32" s="257">
        <f>-'5C1G_JS Clark'!AW32</f>
        <v>0</v>
      </c>
      <c r="AZ32" s="257">
        <f>-'5C1H_Southwest'!AW32</f>
        <v>0</v>
      </c>
      <c r="BA32" s="257">
        <f>-'5C1I_LA Key'!AW32</f>
        <v>0</v>
      </c>
      <c r="BB32" s="257">
        <f>-'5C1J_Jeff Chamber'!AW32</f>
        <v>0</v>
      </c>
      <c r="BC32" s="257">
        <f>-'5C1M_GEO Mid'!AW32</f>
        <v>0</v>
      </c>
      <c r="BD32" s="257">
        <f>-'5C1N_Delta'!AW32</f>
        <v>0</v>
      </c>
      <c r="BE32" s="257">
        <f>-'5C1O_Impact'!AW32</f>
        <v>0</v>
      </c>
      <c r="BF32" s="257">
        <f>-'5C1P_Vision'!AW32</f>
        <v>0</v>
      </c>
      <c r="BG32" s="257">
        <f>-'5C1Q_Advantage'!AW32</f>
        <v>0</v>
      </c>
      <c r="BH32" s="257">
        <f>-'5C1R_Iberville'!AW32</f>
        <v>0</v>
      </c>
      <c r="BI32" s="257">
        <f>-'5C1S_LC Col Prep'!AW32</f>
        <v>0</v>
      </c>
      <c r="BJ32" s="257">
        <f>-'5C1T_Northeast'!AW32</f>
        <v>0</v>
      </c>
      <c r="BK32" s="257">
        <f>-'5C1U_Acadiana Ren'!AW32</f>
        <v>0</v>
      </c>
      <c r="BL32" s="257">
        <f>-'5C1V_Laf Ren'!AW32</f>
        <v>0</v>
      </c>
      <c r="BM32" s="257">
        <f>-'5C1W_Willow'!AW32</f>
        <v>0</v>
      </c>
      <c r="BN32" s="257">
        <f>-'5C1X_Tangi'!AW32</f>
        <v>0</v>
      </c>
      <c r="BO32" s="257">
        <f>-'5C1Y_GEO'!AW32</f>
        <v>0</v>
      </c>
      <c r="BP32" s="257">
        <f>-'5C1Z_Lincoln Prep'!AW32</f>
        <v>0</v>
      </c>
      <c r="BQ32" s="257">
        <f>-'5C1AA_Laurel'!AW32</f>
        <v>0</v>
      </c>
      <c r="BR32" s="257">
        <f>-'5C1AB_Apex'!AW32</f>
        <v>0</v>
      </c>
      <c r="BS32" s="257">
        <f>-'5C1AC_Smothers'!AW32</f>
        <v>217</v>
      </c>
      <c r="BT32" s="257">
        <f>-'5C1AD_Greater'!AW32</f>
        <v>0</v>
      </c>
      <c r="BU32" s="257">
        <f>-'5C1AE_Noble Minds'!AW32</f>
        <v>-39</v>
      </c>
      <c r="BV32" s="257">
        <f>-'5C1AF_JCFA-Laf'!AW32</f>
        <v>0</v>
      </c>
      <c r="BW32" s="257">
        <f>-'5C1AG_Collegiate'!AW32</f>
        <v>0</v>
      </c>
      <c r="BX32" s="257">
        <f>-'5C1AH_BRUP'!AW32</f>
        <v>0</v>
      </c>
      <c r="BY32" s="257">
        <f>-'5C1AI_Harmony'!$AW32</f>
        <v>-52</v>
      </c>
      <c r="BZ32" s="257">
        <f>-'5C1AJ_Athlos'!$AW32</f>
        <v>-1823</v>
      </c>
      <c r="CA32" s="257">
        <f>-'5C2_LAVCA'!AX32</f>
        <v>88</v>
      </c>
      <c r="CB32" s="257">
        <f>-'5C3_UnvView'!AX32</f>
        <v>-33</v>
      </c>
      <c r="CC32" s="257">
        <f t="shared" si="5"/>
        <v>-3178</v>
      </c>
      <c r="CD32" s="639">
        <f t="shared" si="6"/>
        <v>17084935</v>
      </c>
    </row>
    <row r="33" spans="1:82" s="110" customFormat="1" ht="15.75" customHeight="1" x14ac:dyDescent="0.2">
      <c r="A33" s="636">
        <v>27</v>
      </c>
      <c r="B33" s="637" t="s">
        <v>33</v>
      </c>
      <c r="C33" s="257">
        <f>'2_State Distrib and Adjs'!BC33</f>
        <v>2907458</v>
      </c>
      <c r="D33" s="257">
        <f>-'5A3_OJJ'!S33</f>
        <v>-297</v>
      </c>
      <c r="E33" s="257"/>
      <c r="F33" s="257">
        <f>-'5C1A_Madison'!AS33</f>
        <v>0</v>
      </c>
      <c r="G33" s="257">
        <f>-'5C1B_DArbonne'!AS33</f>
        <v>0</v>
      </c>
      <c r="H33" s="257">
        <f>-'5C1C_Intl High'!AS33</f>
        <v>0</v>
      </c>
      <c r="I33" s="257">
        <f>-'5C1D_NOMMA'!AS33</f>
        <v>0</v>
      </c>
      <c r="J33" s="257">
        <f>-'5C1E_LFNO'!AS33</f>
        <v>0</v>
      </c>
      <c r="K33" s="257">
        <f>-'5C1F_L.C. Charter'!AS33</f>
        <v>-1460</v>
      </c>
      <c r="L33" s="257">
        <f>-'5C1G_JS Clark'!AS33</f>
        <v>0</v>
      </c>
      <c r="M33" s="257">
        <f>-'5C1H_Southwest'!AS33</f>
        <v>0</v>
      </c>
      <c r="N33" s="257">
        <f>-'5C1I_LA Key'!AS33</f>
        <v>0</v>
      </c>
      <c r="O33" s="257">
        <f>-'5C1J_Jeff Chamber'!AS33</f>
        <v>0</v>
      </c>
      <c r="P33" s="257">
        <f>-'5C1M_GEO Mid'!AS33</f>
        <v>0</v>
      </c>
      <c r="Q33" s="257">
        <f>-'5C1N_Delta'!AS33</f>
        <v>0</v>
      </c>
      <c r="R33" s="257">
        <f>-'5C1O_Impact'!AS33</f>
        <v>0</v>
      </c>
      <c r="S33" s="257">
        <f>-'5C1P_Vision'!AS33</f>
        <v>0</v>
      </c>
      <c r="T33" s="257">
        <f>-'5C1Q_Advantage'!AS33</f>
        <v>0</v>
      </c>
      <c r="U33" s="257">
        <f>-'5C1R_Iberville'!AS33</f>
        <v>0</v>
      </c>
      <c r="V33" s="257">
        <f>-'5C1S_LC Col Prep'!AS33</f>
        <v>568</v>
      </c>
      <c r="W33" s="257">
        <f>-'5C1T_Northeast'!AS33</f>
        <v>0</v>
      </c>
      <c r="X33" s="257">
        <f>-'5C1U_Acadiana Ren'!AS33</f>
        <v>0</v>
      </c>
      <c r="Y33" s="257">
        <f>-'5C1V_Laf Ren'!AS33</f>
        <v>0</v>
      </c>
      <c r="Z33" s="257">
        <f>-'5C1W_Willow'!AS33</f>
        <v>0</v>
      </c>
      <c r="AA33" s="257">
        <f>-'5C1X_Tangi'!AS33</f>
        <v>0</v>
      </c>
      <c r="AB33" s="257">
        <f>-'5C1Y_GEO'!AS33</f>
        <v>0</v>
      </c>
      <c r="AC33" s="257">
        <f>-'5C1Z_Lincoln Prep'!AS33</f>
        <v>0</v>
      </c>
      <c r="AD33" s="257">
        <f>-'5C1AA_Laurel'!$AS33</f>
        <v>0</v>
      </c>
      <c r="AE33" s="257">
        <f>-'5C1AB_Apex'!$AS33</f>
        <v>0</v>
      </c>
      <c r="AF33" s="257">
        <f>-'5C1AC_Smothers'!$AS33</f>
        <v>0</v>
      </c>
      <c r="AG33" s="257">
        <f>-'5C1AD_Greater'!$AS33</f>
        <v>0</v>
      </c>
      <c r="AH33" s="257">
        <f>-'5C1AE_Noble Minds'!$AS33</f>
        <v>0</v>
      </c>
      <c r="AI33" s="257">
        <f>-'5C1AF_JCFA-Laf'!$AS33</f>
        <v>0</v>
      </c>
      <c r="AJ33" s="257">
        <f>-'5C1AG_Collegiate'!$AS33</f>
        <v>0</v>
      </c>
      <c r="AK33" s="257">
        <f>-'5C1AH_BRUP'!$AS33</f>
        <v>0</v>
      </c>
      <c r="AL33" s="257">
        <f>-'5C1AI_Harmony'!$AS33</f>
        <v>0</v>
      </c>
      <c r="AM33" s="257">
        <f>-'5C1AJ_Athlos'!$AS33</f>
        <v>0</v>
      </c>
      <c r="AN33" s="257">
        <f>-'5C2_LAVCA'!AT33</f>
        <v>-5052</v>
      </c>
      <c r="AO33" s="257">
        <f>-'5C3_UnvView'!AT33</f>
        <v>-3038</v>
      </c>
      <c r="AP33" s="638">
        <f t="shared" si="3"/>
        <v>-9279</v>
      </c>
      <c r="AQ33" s="639">
        <f t="shared" si="4"/>
        <v>2898179</v>
      </c>
      <c r="AR33" s="257"/>
      <c r="AS33" s="257">
        <f>-'5C1A_Madison'!AW33</f>
        <v>0</v>
      </c>
      <c r="AT33" s="257">
        <f>-'5C1B_DArbonne'!AW33</f>
        <v>0</v>
      </c>
      <c r="AU33" s="257">
        <f>-'5C1C_Intl High'!AW33</f>
        <v>0</v>
      </c>
      <c r="AV33" s="257">
        <f>-'5C1D_NOMMA'!AW33</f>
        <v>0</v>
      </c>
      <c r="AW33" s="257">
        <f>-'5C1E_LFNO'!AW33</f>
        <v>0</v>
      </c>
      <c r="AX33" s="257">
        <f>-'5C1F_L.C. Charter'!AW33</f>
        <v>-6</v>
      </c>
      <c r="AY33" s="257">
        <f>-'5C1G_JS Clark'!AW33</f>
        <v>0</v>
      </c>
      <c r="AZ33" s="257">
        <f>-'5C1H_Southwest'!AW33</f>
        <v>0</v>
      </c>
      <c r="BA33" s="257">
        <f>-'5C1I_LA Key'!AW33</f>
        <v>0</v>
      </c>
      <c r="BB33" s="257">
        <f>-'5C1J_Jeff Chamber'!AW33</f>
        <v>0</v>
      </c>
      <c r="BC33" s="257">
        <f>-'5C1M_GEO Mid'!AW33</f>
        <v>0</v>
      </c>
      <c r="BD33" s="257">
        <f>-'5C1N_Delta'!AW33</f>
        <v>0</v>
      </c>
      <c r="BE33" s="257">
        <f>-'5C1O_Impact'!AW33</f>
        <v>0</v>
      </c>
      <c r="BF33" s="257">
        <f>-'5C1P_Vision'!AW33</f>
        <v>0</v>
      </c>
      <c r="BG33" s="257">
        <f>-'5C1Q_Advantage'!AW33</f>
        <v>0</v>
      </c>
      <c r="BH33" s="257">
        <f>-'5C1R_Iberville'!AW33</f>
        <v>0</v>
      </c>
      <c r="BI33" s="257">
        <f>-'5C1S_LC Col Prep'!AW33</f>
        <v>9</v>
      </c>
      <c r="BJ33" s="257">
        <f>-'5C1T_Northeast'!AW33</f>
        <v>0</v>
      </c>
      <c r="BK33" s="257">
        <f>-'5C1U_Acadiana Ren'!AW33</f>
        <v>0</v>
      </c>
      <c r="BL33" s="257">
        <f>-'5C1V_Laf Ren'!AW33</f>
        <v>0</v>
      </c>
      <c r="BM33" s="257">
        <f>-'5C1W_Willow'!AW33</f>
        <v>0</v>
      </c>
      <c r="BN33" s="257">
        <f>-'5C1X_Tangi'!AW33</f>
        <v>0</v>
      </c>
      <c r="BO33" s="257">
        <f>-'5C1Y_GEO'!AW33</f>
        <v>0</v>
      </c>
      <c r="BP33" s="257">
        <f>-'5C1Z_Lincoln Prep'!AW33</f>
        <v>0</v>
      </c>
      <c r="BQ33" s="257">
        <f>-'5C1AA_Laurel'!AW33</f>
        <v>0</v>
      </c>
      <c r="BR33" s="257">
        <f>-'5C1AB_Apex'!AW33</f>
        <v>0</v>
      </c>
      <c r="BS33" s="257">
        <f>-'5C1AC_Smothers'!AW33</f>
        <v>0</v>
      </c>
      <c r="BT33" s="257">
        <f>-'5C1AD_Greater'!AW33</f>
        <v>0</v>
      </c>
      <c r="BU33" s="257">
        <f>-'5C1AE_Noble Minds'!AW33</f>
        <v>0</v>
      </c>
      <c r="BV33" s="257">
        <f>-'5C1AF_JCFA-Laf'!AW33</f>
        <v>0</v>
      </c>
      <c r="BW33" s="257">
        <f>-'5C1AG_Collegiate'!AW33</f>
        <v>0</v>
      </c>
      <c r="BX33" s="257">
        <f>-'5C1AH_BRUP'!AW33</f>
        <v>0</v>
      </c>
      <c r="BY33" s="257">
        <f>-'5C1AI_Harmony'!$AW33</f>
        <v>0</v>
      </c>
      <c r="BZ33" s="257">
        <f>-'5C1AJ_Athlos'!$AW33</f>
        <v>0</v>
      </c>
      <c r="CA33" s="257">
        <f>-'5C2_LAVCA'!AX33</f>
        <v>-14</v>
      </c>
      <c r="CB33" s="257">
        <f>-'5C3_UnvView'!AX33</f>
        <v>-3</v>
      </c>
      <c r="CC33" s="257">
        <f t="shared" si="5"/>
        <v>-14</v>
      </c>
      <c r="CD33" s="639">
        <f t="shared" si="6"/>
        <v>2898165</v>
      </c>
    </row>
    <row r="34" spans="1:82" s="110" customFormat="1" ht="15.75" customHeight="1" x14ac:dyDescent="0.2">
      <c r="A34" s="636">
        <v>28</v>
      </c>
      <c r="B34" s="637" t="s">
        <v>34</v>
      </c>
      <c r="C34" s="257">
        <f>'2_State Distrib and Adjs'!BC34</f>
        <v>10833534</v>
      </c>
      <c r="D34" s="257">
        <f>-'5A3_OJJ'!S34</f>
        <v>-2073</v>
      </c>
      <c r="E34" s="257"/>
      <c r="F34" s="257">
        <f>-'5C1A_Madison'!AS34</f>
        <v>0</v>
      </c>
      <c r="G34" s="257">
        <f>-'5C1B_DArbonne'!AS34</f>
        <v>930</v>
      </c>
      <c r="H34" s="257">
        <f>-'5C1C_Intl High'!AS34</f>
        <v>0</v>
      </c>
      <c r="I34" s="257">
        <f>-'5C1D_NOMMA'!AS34</f>
        <v>0</v>
      </c>
      <c r="J34" s="257">
        <f>-'5C1E_LFNO'!AS34</f>
        <v>0</v>
      </c>
      <c r="K34" s="257">
        <f>-'5C1F_L.C. Charter'!AS34</f>
        <v>0</v>
      </c>
      <c r="L34" s="257">
        <f>-'5C1G_JS Clark'!AS34</f>
        <v>931</v>
      </c>
      <c r="M34" s="257">
        <f>-'5C1H_Southwest'!AS34</f>
        <v>930</v>
      </c>
      <c r="N34" s="257">
        <f>-'5C1I_LA Key'!AS34</f>
        <v>0</v>
      </c>
      <c r="O34" s="257">
        <f>-'5C1J_Jeff Chamber'!AS34</f>
        <v>-989</v>
      </c>
      <c r="P34" s="257">
        <f>-'5C1M_GEO Mid'!AS34</f>
        <v>0</v>
      </c>
      <c r="Q34" s="257">
        <f>-'5C1N_Delta'!AS34</f>
        <v>0</v>
      </c>
      <c r="R34" s="257">
        <f>-'5C1O_Impact'!AS34</f>
        <v>0</v>
      </c>
      <c r="S34" s="257">
        <f>-'5C1P_Vision'!AS34</f>
        <v>0</v>
      </c>
      <c r="T34" s="257">
        <f>-'5C1Q_Advantage'!AS34</f>
        <v>0</v>
      </c>
      <c r="U34" s="257">
        <f>-'5C1R_Iberville'!AS34</f>
        <v>0</v>
      </c>
      <c r="V34" s="257">
        <f>-'5C1S_LC Col Prep'!AS34</f>
        <v>0</v>
      </c>
      <c r="W34" s="257">
        <f>-'5C1T_Northeast'!AS34</f>
        <v>0</v>
      </c>
      <c r="X34" s="257">
        <f>-'5C1U_Acadiana Ren'!AS34</f>
        <v>-378677</v>
      </c>
      <c r="Y34" s="257">
        <f>-'5C1V_Laf Ren'!AS34</f>
        <v>-486253</v>
      </c>
      <c r="Z34" s="257">
        <f>-'5C1W_Willow'!AS34</f>
        <v>-427858</v>
      </c>
      <c r="AA34" s="257">
        <f>-'5C1X_Tangi'!AS34</f>
        <v>0</v>
      </c>
      <c r="AB34" s="257">
        <f>-'5C1Y_GEO'!AS34</f>
        <v>0</v>
      </c>
      <c r="AC34" s="257">
        <f>-'5C1Z_Lincoln Prep'!AS34</f>
        <v>0</v>
      </c>
      <c r="AD34" s="257">
        <f>-'5C1AA_Laurel'!$AS34</f>
        <v>0</v>
      </c>
      <c r="AE34" s="257">
        <f>-'5C1AB_Apex'!$AS34</f>
        <v>0</v>
      </c>
      <c r="AF34" s="257">
        <f>-'5C1AC_Smothers'!$AS34</f>
        <v>0</v>
      </c>
      <c r="AG34" s="257">
        <f>-'5C1AD_Greater'!$AS34</f>
        <v>0</v>
      </c>
      <c r="AH34" s="257">
        <f>-'5C1AE_Noble Minds'!$AS34</f>
        <v>0</v>
      </c>
      <c r="AI34" s="257">
        <f>-'5C1AF_JCFA-Laf'!$AS34</f>
        <v>-34513</v>
      </c>
      <c r="AJ34" s="257">
        <f>-'5C1AG_Collegiate'!$AS34</f>
        <v>0</v>
      </c>
      <c r="AK34" s="257">
        <f>-'5C1AH_BRUP'!$AS34</f>
        <v>0</v>
      </c>
      <c r="AL34" s="257">
        <f>-'5C1AI_Harmony'!$AS34</f>
        <v>0</v>
      </c>
      <c r="AM34" s="257">
        <f>-'5C1AJ_Athlos'!$AS34</f>
        <v>0</v>
      </c>
      <c r="AN34" s="257">
        <f>-'5C2_LAVCA'!AT34</f>
        <v>-11668</v>
      </c>
      <c r="AO34" s="257">
        <f>-'5C3_UnvView'!AT34</f>
        <v>-51064</v>
      </c>
      <c r="AP34" s="638">
        <f t="shared" si="3"/>
        <v>-1390304</v>
      </c>
      <c r="AQ34" s="639">
        <f t="shared" si="4"/>
        <v>9443230</v>
      </c>
      <c r="AR34" s="257"/>
      <c r="AS34" s="257">
        <f>-'5C1A_Madison'!AW34</f>
        <v>0</v>
      </c>
      <c r="AT34" s="257">
        <f>-'5C1B_DArbonne'!AW34</f>
        <v>14</v>
      </c>
      <c r="AU34" s="257">
        <f>-'5C1C_Intl High'!AW34</f>
        <v>0</v>
      </c>
      <c r="AV34" s="257">
        <f>-'5C1D_NOMMA'!AW34</f>
        <v>0</v>
      </c>
      <c r="AW34" s="257">
        <f>-'5C1E_LFNO'!AW34</f>
        <v>0</v>
      </c>
      <c r="AX34" s="257">
        <f>-'5C1F_L.C. Charter'!AW34</f>
        <v>0</v>
      </c>
      <c r="AY34" s="257">
        <f>-'5C1G_JS Clark'!AW34</f>
        <v>28</v>
      </c>
      <c r="AZ34" s="257">
        <f>-'5C1H_Southwest'!AW34</f>
        <v>14</v>
      </c>
      <c r="BA34" s="257">
        <f>-'5C1I_LA Key'!AW34</f>
        <v>0</v>
      </c>
      <c r="BB34" s="257">
        <f>-'5C1J_Jeff Chamber'!AW34</f>
        <v>-7</v>
      </c>
      <c r="BC34" s="257">
        <f>-'5C1M_GEO Mid'!AW34</f>
        <v>0</v>
      </c>
      <c r="BD34" s="257">
        <f>-'5C1N_Delta'!AW34</f>
        <v>0</v>
      </c>
      <c r="BE34" s="257">
        <f>-'5C1O_Impact'!AW34</f>
        <v>0</v>
      </c>
      <c r="BF34" s="257">
        <f>-'5C1P_Vision'!AW34</f>
        <v>0</v>
      </c>
      <c r="BG34" s="257">
        <f>-'5C1Q_Advantage'!AW34</f>
        <v>0</v>
      </c>
      <c r="BH34" s="257">
        <f>-'5C1R_Iberville'!AW34</f>
        <v>0</v>
      </c>
      <c r="BI34" s="257">
        <f>-'5C1S_LC Col Prep'!AW34</f>
        <v>0</v>
      </c>
      <c r="BJ34" s="257">
        <f>-'5C1T_Northeast'!AW34</f>
        <v>0</v>
      </c>
      <c r="BK34" s="257">
        <f>-'5C1U_Acadiana Ren'!AW34</f>
        <v>-318</v>
      </c>
      <c r="BL34" s="257">
        <f>-'5C1V_Laf Ren'!AW34</f>
        <v>-1661</v>
      </c>
      <c r="BM34" s="257">
        <f>-'5C1W_Willow'!AW34</f>
        <v>-2069</v>
      </c>
      <c r="BN34" s="257">
        <f>-'5C1X_Tangi'!AW34</f>
        <v>0</v>
      </c>
      <c r="BO34" s="257">
        <f>-'5C1Y_GEO'!AW34</f>
        <v>0</v>
      </c>
      <c r="BP34" s="257">
        <f>-'5C1Z_Lincoln Prep'!AW34</f>
        <v>0</v>
      </c>
      <c r="BQ34" s="257">
        <f>-'5C1AA_Laurel'!AW34</f>
        <v>0</v>
      </c>
      <c r="BR34" s="257">
        <f>-'5C1AB_Apex'!AW34</f>
        <v>0</v>
      </c>
      <c r="BS34" s="257">
        <f>-'5C1AC_Smothers'!AW34</f>
        <v>0</v>
      </c>
      <c r="BT34" s="257">
        <f>-'5C1AD_Greater'!AW34</f>
        <v>0</v>
      </c>
      <c r="BU34" s="257">
        <f>-'5C1AE_Noble Minds'!AW34</f>
        <v>0</v>
      </c>
      <c r="BV34" s="257">
        <f>-'5C1AF_JCFA-Laf'!AW34</f>
        <v>-131</v>
      </c>
      <c r="BW34" s="257">
        <f>-'5C1AG_Collegiate'!AW34</f>
        <v>0</v>
      </c>
      <c r="BX34" s="257">
        <f>-'5C1AH_BRUP'!AW34</f>
        <v>0</v>
      </c>
      <c r="BY34" s="257">
        <f>-'5C1AI_Harmony'!$AW34</f>
        <v>0</v>
      </c>
      <c r="BZ34" s="257">
        <f>-'5C1AJ_Athlos'!$AW34</f>
        <v>0</v>
      </c>
      <c r="CA34" s="257">
        <f>-'5C2_LAVCA'!AX34</f>
        <v>189</v>
      </c>
      <c r="CB34" s="257">
        <f>-'5C3_UnvView'!AX34</f>
        <v>16</v>
      </c>
      <c r="CC34" s="257">
        <f t="shared" si="5"/>
        <v>-3925</v>
      </c>
      <c r="CD34" s="639">
        <f t="shared" si="6"/>
        <v>9439305</v>
      </c>
    </row>
    <row r="35" spans="1:82" s="110" customFormat="1" ht="15.75" customHeight="1" x14ac:dyDescent="0.2">
      <c r="A35" s="636">
        <v>29</v>
      </c>
      <c r="B35" s="637" t="s">
        <v>35</v>
      </c>
      <c r="C35" s="257">
        <f>'2_State Distrib and Adjs'!BC35</f>
        <v>5694989</v>
      </c>
      <c r="D35" s="257">
        <f>-'5A3_OJJ'!S35</f>
        <v>-1633</v>
      </c>
      <c r="E35" s="257"/>
      <c r="F35" s="257">
        <f>-'5C1A_Madison'!AS35</f>
        <v>0</v>
      </c>
      <c r="G35" s="257">
        <f>-'5C1B_DArbonne'!AS35</f>
        <v>0</v>
      </c>
      <c r="H35" s="257">
        <f>-'5C1C_Intl High'!AS35</f>
        <v>-860</v>
      </c>
      <c r="I35" s="257">
        <f>-'5C1D_NOMMA'!AS35</f>
        <v>0</v>
      </c>
      <c r="J35" s="257">
        <f>-'5C1E_LFNO'!AS35</f>
        <v>0</v>
      </c>
      <c r="K35" s="257">
        <f>-'5C1F_L.C. Charter'!AS35</f>
        <v>0</v>
      </c>
      <c r="L35" s="257">
        <f>-'5C1G_JS Clark'!AS35</f>
        <v>0</v>
      </c>
      <c r="M35" s="257">
        <f>-'5C1H_Southwest'!AS35</f>
        <v>0</v>
      </c>
      <c r="N35" s="257">
        <f>-'5C1I_LA Key'!AS35</f>
        <v>0</v>
      </c>
      <c r="O35" s="257">
        <f>-'5C1J_Jeff Chamber'!AS35</f>
        <v>0</v>
      </c>
      <c r="P35" s="257">
        <f>-'5C1M_GEO Mid'!AS35</f>
        <v>0</v>
      </c>
      <c r="Q35" s="257">
        <f>-'5C1N_Delta'!AS35</f>
        <v>0</v>
      </c>
      <c r="R35" s="257">
        <f>-'5C1O_Impact'!AS35</f>
        <v>0</v>
      </c>
      <c r="S35" s="257">
        <f>-'5C1P_Vision'!AS35</f>
        <v>0</v>
      </c>
      <c r="T35" s="257">
        <f>-'5C1Q_Advantage'!AS35</f>
        <v>0</v>
      </c>
      <c r="U35" s="257">
        <f>-'5C1R_Iberville'!AS35</f>
        <v>0</v>
      </c>
      <c r="V35" s="257">
        <f>-'5C1S_LC Col Prep'!AS35</f>
        <v>0</v>
      </c>
      <c r="W35" s="257">
        <f>-'5C1T_Northeast'!AS35</f>
        <v>599</v>
      </c>
      <c r="X35" s="257">
        <f>-'5C1U_Acadiana Ren'!AS35</f>
        <v>0</v>
      </c>
      <c r="Y35" s="257">
        <f>-'5C1V_Laf Ren'!AS35</f>
        <v>0</v>
      </c>
      <c r="Z35" s="257">
        <f>-'5C1W_Willow'!AS35</f>
        <v>0</v>
      </c>
      <c r="AA35" s="257">
        <f>-'5C1X_Tangi'!AS35</f>
        <v>0</v>
      </c>
      <c r="AB35" s="257">
        <f>-'5C1Y_GEO'!AS35</f>
        <v>0</v>
      </c>
      <c r="AC35" s="257">
        <f>-'5C1Z_Lincoln Prep'!AS35</f>
        <v>0</v>
      </c>
      <c r="AD35" s="257">
        <f>-'5C1AA_Laurel'!$AS35</f>
        <v>0</v>
      </c>
      <c r="AE35" s="257">
        <f>-'5C1AB_Apex'!$AS35</f>
        <v>0</v>
      </c>
      <c r="AF35" s="257">
        <f>-'5C1AC_Smothers'!$AS35</f>
        <v>0</v>
      </c>
      <c r="AG35" s="257">
        <f>-'5C1AD_Greater'!$AS35</f>
        <v>-456</v>
      </c>
      <c r="AH35" s="257">
        <f>-'5C1AE_Noble Minds'!$AS35</f>
        <v>0</v>
      </c>
      <c r="AI35" s="257">
        <f>-'5C1AF_JCFA-Laf'!$AS35</f>
        <v>0</v>
      </c>
      <c r="AJ35" s="257">
        <f>-'5C1AG_Collegiate'!$AS35</f>
        <v>0</v>
      </c>
      <c r="AK35" s="257">
        <f>-'5C1AH_BRUP'!$AS35</f>
        <v>0</v>
      </c>
      <c r="AL35" s="257">
        <f>-'5C1AI_Harmony'!$AS35</f>
        <v>0</v>
      </c>
      <c r="AM35" s="257">
        <f>-'5C1AJ_Athlos'!$AS35</f>
        <v>0</v>
      </c>
      <c r="AN35" s="257">
        <f>-'5C2_LAVCA'!AT35</f>
        <v>-6820</v>
      </c>
      <c r="AO35" s="257">
        <f>-'5C3_UnvView'!AT35</f>
        <v>-40517</v>
      </c>
      <c r="AP35" s="638">
        <f t="shared" si="3"/>
        <v>-49687</v>
      </c>
      <c r="AQ35" s="639">
        <f t="shared" si="4"/>
        <v>5645302</v>
      </c>
      <c r="AR35" s="257"/>
      <c r="AS35" s="257">
        <f>-'5C1A_Madison'!AW35</f>
        <v>0</v>
      </c>
      <c r="AT35" s="257">
        <f>-'5C1B_DArbonne'!AW35</f>
        <v>0</v>
      </c>
      <c r="AU35" s="257">
        <f>-'5C1C_Intl High'!AW35</f>
        <v>-13</v>
      </c>
      <c r="AV35" s="257">
        <f>-'5C1D_NOMMA'!AW35</f>
        <v>0</v>
      </c>
      <c r="AW35" s="257">
        <f>-'5C1E_LFNO'!AW35</f>
        <v>0</v>
      </c>
      <c r="AX35" s="257">
        <f>-'5C1F_L.C. Charter'!AW35</f>
        <v>0</v>
      </c>
      <c r="AY35" s="257">
        <f>-'5C1G_JS Clark'!AW35</f>
        <v>0</v>
      </c>
      <c r="AZ35" s="257">
        <f>-'5C1H_Southwest'!AW35</f>
        <v>0</v>
      </c>
      <c r="BA35" s="257">
        <f>-'5C1I_LA Key'!AW35</f>
        <v>0</v>
      </c>
      <c r="BB35" s="257">
        <f>-'5C1J_Jeff Chamber'!AW35</f>
        <v>0</v>
      </c>
      <c r="BC35" s="257">
        <f>-'5C1M_GEO Mid'!AW35</f>
        <v>0</v>
      </c>
      <c r="BD35" s="257">
        <f>-'5C1N_Delta'!AW35</f>
        <v>0</v>
      </c>
      <c r="BE35" s="257">
        <f>-'5C1O_Impact'!AW35</f>
        <v>0</v>
      </c>
      <c r="BF35" s="257">
        <f>-'5C1P_Vision'!AW35</f>
        <v>0</v>
      </c>
      <c r="BG35" s="257">
        <f>-'5C1Q_Advantage'!AW35</f>
        <v>0</v>
      </c>
      <c r="BH35" s="257">
        <f>-'5C1R_Iberville'!AW35</f>
        <v>0</v>
      </c>
      <c r="BI35" s="257">
        <f>-'5C1S_LC Col Prep'!AW35</f>
        <v>0</v>
      </c>
      <c r="BJ35" s="257">
        <f>-'5C1T_Northeast'!AW35</f>
        <v>12</v>
      </c>
      <c r="BK35" s="257">
        <f>-'5C1U_Acadiana Ren'!AW35</f>
        <v>0</v>
      </c>
      <c r="BL35" s="257">
        <f>-'5C1V_Laf Ren'!AW35</f>
        <v>0</v>
      </c>
      <c r="BM35" s="257">
        <f>-'5C1W_Willow'!AW35</f>
        <v>0</v>
      </c>
      <c r="BN35" s="257">
        <f>-'5C1X_Tangi'!AW35</f>
        <v>0</v>
      </c>
      <c r="BO35" s="257">
        <f>-'5C1Y_GEO'!AW35</f>
        <v>0</v>
      </c>
      <c r="BP35" s="257">
        <f>-'5C1Z_Lincoln Prep'!AW35</f>
        <v>0</v>
      </c>
      <c r="BQ35" s="257">
        <f>-'5C1AA_Laurel'!AW35</f>
        <v>0</v>
      </c>
      <c r="BR35" s="257">
        <f>-'5C1AB_Apex'!AW35</f>
        <v>0</v>
      </c>
      <c r="BS35" s="257">
        <f>-'5C1AC_Smothers'!AW35</f>
        <v>0</v>
      </c>
      <c r="BT35" s="257">
        <f>-'5C1AD_Greater'!AW35</f>
        <v>-1</v>
      </c>
      <c r="BU35" s="257">
        <f>-'5C1AE_Noble Minds'!AW35</f>
        <v>0</v>
      </c>
      <c r="BV35" s="257">
        <f>-'5C1AF_JCFA-Laf'!AW35</f>
        <v>0</v>
      </c>
      <c r="BW35" s="257">
        <f>-'5C1AG_Collegiate'!AW35</f>
        <v>0</v>
      </c>
      <c r="BX35" s="257">
        <f>-'5C1AH_BRUP'!AW35</f>
        <v>0</v>
      </c>
      <c r="BY35" s="257">
        <f>-'5C1AI_Harmony'!$AW35</f>
        <v>0</v>
      </c>
      <c r="BZ35" s="257">
        <f>-'5C1AJ_Athlos'!$AW35</f>
        <v>0</v>
      </c>
      <c r="CA35" s="257">
        <f>-'5C2_LAVCA'!AX35</f>
        <v>69</v>
      </c>
      <c r="CB35" s="257">
        <f>-'5C3_UnvView'!AX35</f>
        <v>-221</v>
      </c>
      <c r="CC35" s="257">
        <f t="shared" si="5"/>
        <v>-154</v>
      </c>
      <c r="CD35" s="639">
        <f t="shared" si="6"/>
        <v>5645148</v>
      </c>
    </row>
    <row r="36" spans="1:82" s="110" customFormat="1" ht="15.75" customHeight="1" x14ac:dyDescent="0.2">
      <c r="A36" s="626">
        <v>30</v>
      </c>
      <c r="B36" s="627" t="s">
        <v>36</v>
      </c>
      <c r="C36" s="628">
        <f>'2_State Distrib and Adjs'!BC36</f>
        <v>1422827</v>
      </c>
      <c r="D36" s="628">
        <f>-'5A3_OJJ'!S36</f>
        <v>-165</v>
      </c>
      <c r="E36" s="628"/>
      <c r="F36" s="628">
        <f>-'5C1A_Madison'!AS36</f>
        <v>0</v>
      </c>
      <c r="G36" s="628">
        <f>-'5C1B_DArbonne'!AS36</f>
        <v>0</v>
      </c>
      <c r="H36" s="628">
        <f>-'5C1C_Intl High'!AS36</f>
        <v>0</v>
      </c>
      <c r="I36" s="628">
        <f>-'5C1D_NOMMA'!AS36</f>
        <v>0</v>
      </c>
      <c r="J36" s="628">
        <f>-'5C1E_LFNO'!AS36</f>
        <v>0</v>
      </c>
      <c r="K36" s="628">
        <f>-'5C1F_L.C. Charter'!AS36</f>
        <v>0</v>
      </c>
      <c r="L36" s="628">
        <f>-'5C1G_JS Clark'!AS36</f>
        <v>0</v>
      </c>
      <c r="M36" s="628">
        <f>-'5C1H_Southwest'!AS36</f>
        <v>0</v>
      </c>
      <c r="N36" s="628">
        <f>-'5C1I_LA Key'!AS36</f>
        <v>0</v>
      </c>
      <c r="O36" s="628">
        <f>-'5C1J_Jeff Chamber'!AS36</f>
        <v>0</v>
      </c>
      <c r="P36" s="628">
        <f>-'5C1M_GEO Mid'!AS36</f>
        <v>0</v>
      </c>
      <c r="Q36" s="628">
        <f>-'5C1N_Delta'!AS36</f>
        <v>0</v>
      </c>
      <c r="R36" s="628">
        <f>-'5C1O_Impact'!AS36</f>
        <v>0</v>
      </c>
      <c r="S36" s="628">
        <f>-'5C1P_Vision'!AS36</f>
        <v>0</v>
      </c>
      <c r="T36" s="628">
        <f>-'5C1Q_Advantage'!AS36</f>
        <v>0</v>
      </c>
      <c r="U36" s="628">
        <f>-'5C1R_Iberville'!AS36</f>
        <v>0</v>
      </c>
      <c r="V36" s="628">
        <f>-'5C1S_LC Col Prep'!AS36</f>
        <v>0</v>
      </c>
      <c r="W36" s="628">
        <f>-'5C1T_Northeast'!AS36</f>
        <v>0</v>
      </c>
      <c r="X36" s="628">
        <f>-'5C1U_Acadiana Ren'!AS36</f>
        <v>0</v>
      </c>
      <c r="Y36" s="628">
        <f>-'5C1V_Laf Ren'!AS36</f>
        <v>0</v>
      </c>
      <c r="Z36" s="628">
        <f>-'5C1W_Willow'!AS36</f>
        <v>0</v>
      </c>
      <c r="AA36" s="628">
        <f>-'5C1X_Tangi'!AS36</f>
        <v>0</v>
      </c>
      <c r="AB36" s="628">
        <f>-'5C1Y_GEO'!AS36</f>
        <v>0</v>
      </c>
      <c r="AC36" s="628">
        <f>-'5C1Z_Lincoln Prep'!AS36</f>
        <v>0</v>
      </c>
      <c r="AD36" s="628">
        <f>-'5C1AA_Laurel'!$AS36</f>
        <v>0</v>
      </c>
      <c r="AE36" s="628">
        <f>-'5C1AB_Apex'!$AS36</f>
        <v>0</v>
      </c>
      <c r="AF36" s="628">
        <f>-'5C1AC_Smothers'!$AS36</f>
        <v>0</v>
      </c>
      <c r="AG36" s="628">
        <f>-'5C1AD_Greater'!$AS36</f>
        <v>0</v>
      </c>
      <c r="AH36" s="628">
        <f>-'5C1AE_Noble Minds'!$AS36</f>
        <v>0</v>
      </c>
      <c r="AI36" s="628">
        <f>-'5C1AF_JCFA-Laf'!$AS36</f>
        <v>0</v>
      </c>
      <c r="AJ36" s="628">
        <f>-'5C1AG_Collegiate'!$AS36</f>
        <v>0</v>
      </c>
      <c r="AK36" s="628">
        <f>-'5C1AH_BRUP'!$AS36</f>
        <v>0</v>
      </c>
      <c r="AL36" s="1068">
        <f>-'5C1AI_Harmony'!$AS36</f>
        <v>0</v>
      </c>
      <c r="AM36" s="1068">
        <f>-'5C1AJ_Athlos'!$AS36</f>
        <v>0</v>
      </c>
      <c r="AN36" s="628">
        <f>-'5C2_LAVCA'!AT36</f>
        <v>712</v>
      </c>
      <c r="AO36" s="628">
        <f>-'5C3_UnvView'!AT36</f>
        <v>-3694</v>
      </c>
      <c r="AP36" s="629">
        <f t="shared" si="3"/>
        <v>-3147</v>
      </c>
      <c r="AQ36" s="630">
        <f t="shared" si="4"/>
        <v>1419680</v>
      </c>
      <c r="AR36" s="628"/>
      <c r="AS36" s="628">
        <f>-'5C1A_Madison'!AW36</f>
        <v>0</v>
      </c>
      <c r="AT36" s="628">
        <f>-'5C1B_DArbonne'!AW36</f>
        <v>0</v>
      </c>
      <c r="AU36" s="628">
        <f>-'5C1C_Intl High'!AW36</f>
        <v>0</v>
      </c>
      <c r="AV36" s="628">
        <f>-'5C1D_NOMMA'!AW36</f>
        <v>0</v>
      </c>
      <c r="AW36" s="628">
        <f>-'5C1E_LFNO'!AW36</f>
        <v>0</v>
      </c>
      <c r="AX36" s="628">
        <f>-'5C1F_L.C. Charter'!AW36</f>
        <v>0</v>
      </c>
      <c r="AY36" s="628">
        <f>-'5C1G_JS Clark'!AW36</f>
        <v>0</v>
      </c>
      <c r="AZ36" s="628">
        <f>-'5C1H_Southwest'!AW36</f>
        <v>0</v>
      </c>
      <c r="BA36" s="628">
        <f>-'5C1I_LA Key'!AW36</f>
        <v>0</v>
      </c>
      <c r="BB36" s="628">
        <f>-'5C1J_Jeff Chamber'!AW36</f>
        <v>0</v>
      </c>
      <c r="BC36" s="628">
        <f>-'5C1M_GEO Mid'!AW36</f>
        <v>0</v>
      </c>
      <c r="BD36" s="628">
        <f>-'5C1N_Delta'!AW36</f>
        <v>0</v>
      </c>
      <c r="BE36" s="628">
        <f>-'5C1O_Impact'!AW36</f>
        <v>0</v>
      </c>
      <c r="BF36" s="628">
        <f>-'5C1P_Vision'!AW36</f>
        <v>0</v>
      </c>
      <c r="BG36" s="628">
        <f>-'5C1Q_Advantage'!AW36</f>
        <v>0</v>
      </c>
      <c r="BH36" s="628">
        <f>-'5C1R_Iberville'!AW36</f>
        <v>0</v>
      </c>
      <c r="BI36" s="628">
        <f>-'5C1S_LC Col Prep'!AW36</f>
        <v>0</v>
      </c>
      <c r="BJ36" s="628">
        <f>-'5C1T_Northeast'!AW36</f>
        <v>0</v>
      </c>
      <c r="BK36" s="628">
        <f>-'5C1U_Acadiana Ren'!AW36</f>
        <v>0</v>
      </c>
      <c r="BL36" s="628">
        <f>-'5C1V_Laf Ren'!AW36</f>
        <v>0</v>
      </c>
      <c r="BM36" s="628">
        <f>-'5C1W_Willow'!AW36</f>
        <v>0</v>
      </c>
      <c r="BN36" s="628">
        <f>-'5C1X_Tangi'!AW36</f>
        <v>0</v>
      </c>
      <c r="BO36" s="628">
        <f>-'5C1Y_GEO'!AW36</f>
        <v>0</v>
      </c>
      <c r="BP36" s="628">
        <f>-'5C1Z_Lincoln Prep'!AW36</f>
        <v>0</v>
      </c>
      <c r="BQ36" s="628">
        <f>-'5C1AA_Laurel'!AW36</f>
        <v>0</v>
      </c>
      <c r="BR36" s="628">
        <f>-'5C1AB_Apex'!AW36</f>
        <v>0</v>
      </c>
      <c r="BS36" s="628">
        <f>-'5C1AC_Smothers'!AW36</f>
        <v>0</v>
      </c>
      <c r="BT36" s="628">
        <f>-'5C1AD_Greater'!AW36</f>
        <v>0</v>
      </c>
      <c r="BU36" s="628">
        <f>-'5C1AE_Noble Minds'!AW36</f>
        <v>0</v>
      </c>
      <c r="BV36" s="628">
        <f>-'5C1AF_JCFA-Laf'!AW36</f>
        <v>0</v>
      </c>
      <c r="BW36" s="628">
        <f>-'5C1AG_Collegiate'!AW36</f>
        <v>0</v>
      </c>
      <c r="BX36" s="628">
        <f>-'5C1AH_BRUP'!AW36</f>
        <v>0</v>
      </c>
      <c r="BY36" s="1068">
        <f>-'5C1AI_Harmony'!$AW36</f>
        <v>0</v>
      </c>
      <c r="BZ36" s="1068">
        <f>-'5C1AJ_Athlos'!$AW36</f>
        <v>0</v>
      </c>
      <c r="CA36" s="628">
        <f>-'5C2_LAVCA'!AX36</f>
        <v>17</v>
      </c>
      <c r="CB36" s="628">
        <f>-'5C3_UnvView'!AX36</f>
        <v>-19</v>
      </c>
      <c r="CC36" s="628">
        <f t="shared" si="5"/>
        <v>-2</v>
      </c>
      <c r="CD36" s="630">
        <f t="shared" si="6"/>
        <v>1419678</v>
      </c>
    </row>
    <row r="37" spans="1:82" s="110" customFormat="1" ht="15.75" customHeight="1" x14ac:dyDescent="0.2">
      <c r="A37" s="636">
        <v>31</v>
      </c>
      <c r="B37" s="637" t="s">
        <v>37</v>
      </c>
      <c r="C37" s="257">
        <f>'2_State Distrib and Adjs'!BC37</f>
        <v>2328045</v>
      </c>
      <c r="D37" s="257">
        <f>-'5A3_OJJ'!S37</f>
        <v>-809</v>
      </c>
      <c r="E37" s="257"/>
      <c r="F37" s="257">
        <f>-'5C1A_Madison'!AS37</f>
        <v>0</v>
      </c>
      <c r="G37" s="257">
        <f>-'5C1B_DArbonne'!AS37</f>
        <v>-45460</v>
      </c>
      <c r="H37" s="257">
        <f>-'5C1C_Intl High'!AS37</f>
        <v>0</v>
      </c>
      <c r="I37" s="257">
        <f>-'5C1D_NOMMA'!AS37</f>
        <v>0</v>
      </c>
      <c r="J37" s="257">
        <f>-'5C1E_LFNO'!AS37</f>
        <v>0</v>
      </c>
      <c r="K37" s="257">
        <f>-'5C1F_L.C. Charter'!AS37</f>
        <v>0</v>
      </c>
      <c r="L37" s="257">
        <f>-'5C1G_JS Clark'!AS37</f>
        <v>0</v>
      </c>
      <c r="M37" s="257">
        <f>-'5C1H_Southwest'!AS37</f>
        <v>0</v>
      </c>
      <c r="N37" s="257">
        <f>-'5C1I_LA Key'!AS37</f>
        <v>0</v>
      </c>
      <c r="O37" s="257">
        <f>-'5C1J_Jeff Chamber'!AS37</f>
        <v>0</v>
      </c>
      <c r="P37" s="257">
        <f>-'5C1M_GEO Mid'!AS37</f>
        <v>0</v>
      </c>
      <c r="Q37" s="257">
        <f>-'5C1N_Delta'!AS37</f>
        <v>0</v>
      </c>
      <c r="R37" s="257">
        <f>-'5C1O_Impact'!AS37</f>
        <v>0</v>
      </c>
      <c r="S37" s="257">
        <f>-'5C1P_Vision'!AS37</f>
        <v>0</v>
      </c>
      <c r="T37" s="257">
        <f>-'5C1Q_Advantage'!AS37</f>
        <v>0</v>
      </c>
      <c r="U37" s="257">
        <f>-'5C1R_Iberville'!AS37</f>
        <v>0</v>
      </c>
      <c r="V37" s="257">
        <f>-'5C1S_LC Col Prep'!AS37</f>
        <v>0</v>
      </c>
      <c r="W37" s="257">
        <f>-'5C1T_Northeast'!AS37</f>
        <v>-2879</v>
      </c>
      <c r="X37" s="257">
        <f>-'5C1U_Acadiana Ren'!AS37</f>
        <v>0</v>
      </c>
      <c r="Y37" s="257">
        <f>-'5C1V_Laf Ren'!AS37</f>
        <v>0</v>
      </c>
      <c r="Z37" s="257">
        <f>-'5C1W_Willow'!AS37</f>
        <v>0</v>
      </c>
      <c r="AA37" s="257">
        <f>-'5C1X_Tangi'!AS37</f>
        <v>0</v>
      </c>
      <c r="AB37" s="257">
        <f>-'5C1Y_GEO'!AS37</f>
        <v>0</v>
      </c>
      <c r="AC37" s="257">
        <f>-'5C1Z_Lincoln Prep'!AS37</f>
        <v>-220911</v>
      </c>
      <c r="AD37" s="257">
        <f>-'5C1AA_Laurel'!$AS37</f>
        <v>0</v>
      </c>
      <c r="AE37" s="257">
        <f>-'5C1AB_Apex'!$AS37</f>
        <v>0</v>
      </c>
      <c r="AF37" s="257">
        <f>-'5C1AC_Smothers'!$AS37</f>
        <v>0</v>
      </c>
      <c r="AG37" s="257">
        <f>-'5C1AD_Greater'!$AS37</f>
        <v>0</v>
      </c>
      <c r="AH37" s="257">
        <f>-'5C1AE_Noble Minds'!$AS37</f>
        <v>0</v>
      </c>
      <c r="AI37" s="257">
        <f>-'5C1AF_JCFA-Laf'!$AS37</f>
        <v>0</v>
      </c>
      <c r="AJ37" s="257">
        <f>-'5C1AG_Collegiate'!$AS37</f>
        <v>0</v>
      </c>
      <c r="AK37" s="257">
        <f>-'5C1AH_BRUP'!$AS37</f>
        <v>0</v>
      </c>
      <c r="AL37" s="257">
        <f>-'5C1AI_Harmony'!$AS37</f>
        <v>0</v>
      </c>
      <c r="AM37" s="257">
        <f>-'5C1AJ_Athlos'!$AS37</f>
        <v>0</v>
      </c>
      <c r="AN37" s="257">
        <f>-'5C2_LAVCA'!AT37</f>
        <v>-10238</v>
      </c>
      <c r="AO37" s="257">
        <f>-'5C3_UnvView'!AT37</f>
        <v>-1601</v>
      </c>
      <c r="AP37" s="638">
        <f t="shared" si="3"/>
        <v>-281898</v>
      </c>
      <c r="AQ37" s="639">
        <f t="shared" si="4"/>
        <v>2046147</v>
      </c>
      <c r="AR37" s="257"/>
      <c r="AS37" s="257">
        <f>-'5C1A_Madison'!AW37</f>
        <v>0</v>
      </c>
      <c r="AT37" s="257">
        <f>-'5C1B_DArbonne'!AW37</f>
        <v>-260</v>
      </c>
      <c r="AU37" s="257">
        <f>-'5C1C_Intl High'!AW37</f>
        <v>0</v>
      </c>
      <c r="AV37" s="257">
        <f>-'5C1D_NOMMA'!AW37</f>
        <v>0</v>
      </c>
      <c r="AW37" s="257">
        <f>-'5C1E_LFNO'!AW37</f>
        <v>0</v>
      </c>
      <c r="AX37" s="257">
        <f>-'5C1F_L.C. Charter'!AW37</f>
        <v>0</v>
      </c>
      <c r="AY37" s="257">
        <f>-'5C1G_JS Clark'!AW37</f>
        <v>0</v>
      </c>
      <c r="AZ37" s="257">
        <f>-'5C1H_Southwest'!AW37</f>
        <v>0</v>
      </c>
      <c r="BA37" s="257">
        <f>-'5C1I_LA Key'!AW37</f>
        <v>0</v>
      </c>
      <c r="BB37" s="257">
        <f>-'5C1J_Jeff Chamber'!AW37</f>
        <v>0</v>
      </c>
      <c r="BC37" s="257">
        <f>-'5C1M_GEO Mid'!AW37</f>
        <v>0</v>
      </c>
      <c r="BD37" s="257">
        <f>-'5C1N_Delta'!AW37</f>
        <v>0</v>
      </c>
      <c r="BE37" s="257">
        <f>-'5C1O_Impact'!AW37</f>
        <v>0</v>
      </c>
      <c r="BF37" s="257">
        <f>-'5C1P_Vision'!AW37</f>
        <v>0</v>
      </c>
      <c r="BG37" s="257">
        <f>-'5C1Q_Advantage'!AW37</f>
        <v>0</v>
      </c>
      <c r="BH37" s="257">
        <f>-'5C1R_Iberville'!AW37</f>
        <v>0</v>
      </c>
      <c r="BI37" s="257">
        <f>-'5C1S_LC Col Prep'!AW37</f>
        <v>0</v>
      </c>
      <c r="BJ37" s="257">
        <f>-'5C1T_Northeast'!AW37</f>
        <v>-19</v>
      </c>
      <c r="BK37" s="257">
        <f>-'5C1U_Acadiana Ren'!AW37</f>
        <v>0</v>
      </c>
      <c r="BL37" s="257">
        <f>-'5C1V_Laf Ren'!AW37</f>
        <v>0</v>
      </c>
      <c r="BM37" s="257">
        <f>-'5C1W_Willow'!AW37</f>
        <v>0</v>
      </c>
      <c r="BN37" s="257">
        <f>-'5C1X_Tangi'!AW37</f>
        <v>0</v>
      </c>
      <c r="BO37" s="257">
        <f>-'5C1Y_GEO'!AW37</f>
        <v>0</v>
      </c>
      <c r="BP37" s="257">
        <f>-'5C1Z_Lincoln Prep'!AW37</f>
        <v>-971</v>
      </c>
      <c r="BQ37" s="257">
        <f>-'5C1AA_Laurel'!AW37</f>
        <v>0</v>
      </c>
      <c r="BR37" s="257">
        <f>-'5C1AB_Apex'!AW37</f>
        <v>0</v>
      </c>
      <c r="BS37" s="257">
        <f>-'5C1AC_Smothers'!AW37</f>
        <v>0</v>
      </c>
      <c r="BT37" s="257">
        <f>-'5C1AD_Greater'!AW37</f>
        <v>0</v>
      </c>
      <c r="BU37" s="257">
        <f>-'5C1AE_Noble Minds'!AW37</f>
        <v>0</v>
      </c>
      <c r="BV37" s="257">
        <f>-'5C1AF_JCFA-Laf'!AW37</f>
        <v>0</v>
      </c>
      <c r="BW37" s="257">
        <f>-'5C1AG_Collegiate'!AW37</f>
        <v>0</v>
      </c>
      <c r="BX37" s="257">
        <f>-'5C1AH_BRUP'!AW37</f>
        <v>0</v>
      </c>
      <c r="BY37" s="257">
        <f>-'5C1AI_Harmony'!$AW37</f>
        <v>0</v>
      </c>
      <c r="BZ37" s="257">
        <f>-'5C1AJ_Athlos'!$AW37</f>
        <v>0</v>
      </c>
      <c r="CA37" s="257">
        <f>-'5C2_LAVCA'!AX37</f>
        <v>-65</v>
      </c>
      <c r="CB37" s="257">
        <f>-'5C3_UnvView'!AX37</f>
        <v>25</v>
      </c>
      <c r="CC37" s="257">
        <f t="shared" si="5"/>
        <v>-1290</v>
      </c>
      <c r="CD37" s="639">
        <f t="shared" si="6"/>
        <v>2044857</v>
      </c>
    </row>
    <row r="38" spans="1:82" s="110" customFormat="1" ht="15.75" customHeight="1" x14ac:dyDescent="0.2">
      <c r="A38" s="636">
        <v>32</v>
      </c>
      <c r="B38" s="637" t="s">
        <v>38</v>
      </c>
      <c r="C38" s="257">
        <f>'2_State Distrib and Adjs'!BC38</f>
        <v>13624111</v>
      </c>
      <c r="D38" s="257">
        <f>-'5A3_OJJ'!S38</f>
        <v>-247</v>
      </c>
      <c r="E38" s="257"/>
      <c r="F38" s="257">
        <f>-'5C1A_Madison'!AS38</f>
        <v>-1236</v>
      </c>
      <c r="G38" s="257">
        <f>-'5C1B_DArbonne'!AS38</f>
        <v>0</v>
      </c>
      <c r="H38" s="257">
        <f>-'5C1C_Intl High'!AS38</f>
        <v>0</v>
      </c>
      <c r="I38" s="257">
        <f>-'5C1D_NOMMA'!AS38</f>
        <v>0</v>
      </c>
      <c r="J38" s="257">
        <f>-'5C1E_LFNO'!AS38</f>
        <v>0</v>
      </c>
      <c r="K38" s="257">
        <f>-'5C1F_L.C. Charter'!AS38</f>
        <v>0</v>
      </c>
      <c r="L38" s="257">
        <f>-'5C1G_JS Clark'!AS38</f>
        <v>0</v>
      </c>
      <c r="M38" s="257">
        <f>-'5C1H_Southwest'!AS38</f>
        <v>0</v>
      </c>
      <c r="N38" s="257">
        <f>-'5C1I_LA Key'!AS38</f>
        <v>-5717</v>
      </c>
      <c r="O38" s="257">
        <f>-'5C1J_Jeff Chamber'!AS38</f>
        <v>0</v>
      </c>
      <c r="P38" s="257">
        <f>-'5C1M_GEO Mid'!AS38</f>
        <v>107</v>
      </c>
      <c r="Q38" s="257">
        <f>-'5C1N_Delta'!AS38</f>
        <v>0</v>
      </c>
      <c r="R38" s="257">
        <f>-'5C1O_Impact'!AS38</f>
        <v>0</v>
      </c>
      <c r="S38" s="257">
        <f>-'5C1P_Vision'!AS38</f>
        <v>0</v>
      </c>
      <c r="T38" s="257">
        <f>-'5C1Q_Advantage'!AS38</f>
        <v>1096</v>
      </c>
      <c r="U38" s="257">
        <f>-'5C1R_Iberville'!AS38</f>
        <v>0</v>
      </c>
      <c r="V38" s="257">
        <f>-'5C1S_LC Col Prep'!AS38</f>
        <v>0</v>
      </c>
      <c r="W38" s="257">
        <f>-'5C1T_Northeast'!AS38</f>
        <v>0</v>
      </c>
      <c r="X38" s="257">
        <f>-'5C1U_Acadiana Ren'!AS38</f>
        <v>0</v>
      </c>
      <c r="Y38" s="257">
        <f>-'5C1V_Laf Ren'!AS38</f>
        <v>0</v>
      </c>
      <c r="Z38" s="257">
        <f>-'5C1W_Willow'!AS38</f>
        <v>0</v>
      </c>
      <c r="AA38" s="257">
        <f>-'5C1X_Tangi'!AS38</f>
        <v>-1692</v>
      </c>
      <c r="AB38" s="257">
        <f>-'5C1Y_GEO'!AS38</f>
        <v>-784</v>
      </c>
      <c r="AC38" s="257">
        <f>-'5C1Z_Lincoln Prep'!AS38</f>
        <v>0</v>
      </c>
      <c r="AD38" s="257">
        <f>-'5C1AA_Laurel'!$AS38</f>
        <v>0</v>
      </c>
      <c r="AE38" s="257">
        <f>-'5C1AB_Apex'!$AS38</f>
        <v>0</v>
      </c>
      <c r="AF38" s="257">
        <f>-'5C1AC_Smothers'!$AS38</f>
        <v>0</v>
      </c>
      <c r="AG38" s="257">
        <f>-'5C1AD_Greater'!$AS38</f>
        <v>0</v>
      </c>
      <c r="AH38" s="257">
        <f>-'5C1AE_Noble Minds'!$AS38</f>
        <v>0</v>
      </c>
      <c r="AI38" s="257">
        <f>-'5C1AF_JCFA-Laf'!$AS38</f>
        <v>0</v>
      </c>
      <c r="AJ38" s="257">
        <f>-'5C1AG_Collegiate'!$AS38</f>
        <v>-333</v>
      </c>
      <c r="AK38" s="257">
        <f>-'5C1AH_BRUP'!$AS38</f>
        <v>0</v>
      </c>
      <c r="AL38" s="257">
        <f>-'5C1AI_Harmony'!$AS38</f>
        <v>0</v>
      </c>
      <c r="AM38" s="257">
        <f>-'5C1AJ_Athlos'!$AS38</f>
        <v>0</v>
      </c>
      <c r="AN38" s="257">
        <f>-'5C2_LAVCA'!AT38</f>
        <v>-21820</v>
      </c>
      <c r="AO38" s="257">
        <f>-'5C3_UnvView'!AT38</f>
        <v>-44774</v>
      </c>
      <c r="AP38" s="638">
        <f t="shared" si="3"/>
        <v>-75400</v>
      </c>
      <c r="AQ38" s="639">
        <f t="shared" si="4"/>
        <v>13548711</v>
      </c>
      <c r="AR38" s="257"/>
      <c r="AS38" s="257">
        <f>-'5C1A_Madison'!AW38</f>
        <v>-4</v>
      </c>
      <c r="AT38" s="257">
        <f>-'5C1B_DArbonne'!AW38</f>
        <v>0</v>
      </c>
      <c r="AU38" s="257">
        <f>-'5C1C_Intl High'!AW38</f>
        <v>0</v>
      </c>
      <c r="AV38" s="257">
        <f>-'5C1D_NOMMA'!AW38</f>
        <v>0</v>
      </c>
      <c r="AW38" s="257">
        <f>-'5C1E_LFNO'!AW38</f>
        <v>0</v>
      </c>
      <c r="AX38" s="257">
        <f>-'5C1F_L.C. Charter'!AW38</f>
        <v>0</v>
      </c>
      <c r="AY38" s="257">
        <f>-'5C1G_JS Clark'!AW38</f>
        <v>0</v>
      </c>
      <c r="AZ38" s="257">
        <f>-'5C1H_Southwest'!AW38</f>
        <v>0</v>
      </c>
      <c r="BA38" s="257">
        <f>-'5C1I_LA Key'!AW38</f>
        <v>-25</v>
      </c>
      <c r="BB38" s="257">
        <f>-'5C1J_Jeff Chamber'!AW38</f>
        <v>0</v>
      </c>
      <c r="BC38" s="257">
        <f>-'5C1M_GEO Mid'!AW38</f>
        <v>4</v>
      </c>
      <c r="BD38" s="257">
        <f>-'5C1N_Delta'!AW38</f>
        <v>0</v>
      </c>
      <c r="BE38" s="257">
        <f>-'5C1O_Impact'!AW38</f>
        <v>0</v>
      </c>
      <c r="BF38" s="257">
        <f>-'5C1P_Vision'!AW38</f>
        <v>0</v>
      </c>
      <c r="BG38" s="257">
        <f>-'5C1Q_Advantage'!AW38</f>
        <v>19</v>
      </c>
      <c r="BH38" s="257">
        <f>-'5C1R_Iberville'!AW38</f>
        <v>0</v>
      </c>
      <c r="BI38" s="257">
        <f>-'5C1S_LC Col Prep'!AW38</f>
        <v>0</v>
      </c>
      <c r="BJ38" s="257">
        <f>-'5C1T_Northeast'!AW38</f>
        <v>0</v>
      </c>
      <c r="BK38" s="257">
        <f>-'5C1U_Acadiana Ren'!AW38</f>
        <v>0</v>
      </c>
      <c r="BL38" s="257">
        <f>-'5C1V_Laf Ren'!AW38</f>
        <v>0</v>
      </c>
      <c r="BM38" s="257">
        <f>-'5C1W_Willow'!AW38</f>
        <v>0</v>
      </c>
      <c r="BN38" s="257">
        <f>-'5C1X_Tangi'!AW38</f>
        <v>-4</v>
      </c>
      <c r="BO38" s="257">
        <f>-'5C1Y_GEO'!AW38</f>
        <v>0</v>
      </c>
      <c r="BP38" s="257">
        <f>-'5C1Z_Lincoln Prep'!AW38</f>
        <v>0</v>
      </c>
      <c r="BQ38" s="257">
        <f>-'5C1AA_Laurel'!AW38</f>
        <v>0</v>
      </c>
      <c r="BR38" s="257">
        <f>-'5C1AB_Apex'!AW38</f>
        <v>0</v>
      </c>
      <c r="BS38" s="257">
        <f>-'5C1AC_Smothers'!AW38</f>
        <v>0</v>
      </c>
      <c r="BT38" s="257">
        <f>-'5C1AD_Greater'!AW38</f>
        <v>0</v>
      </c>
      <c r="BU38" s="257">
        <f>-'5C1AE_Noble Minds'!AW38</f>
        <v>0</v>
      </c>
      <c r="BV38" s="257">
        <f>-'5C1AF_JCFA-Laf'!AW38</f>
        <v>0</v>
      </c>
      <c r="BW38" s="257">
        <f>-'5C1AG_Collegiate'!AW38</f>
        <v>-3</v>
      </c>
      <c r="BX38" s="257">
        <f>-'5C1AH_BRUP'!AW38</f>
        <v>0</v>
      </c>
      <c r="BY38" s="257">
        <f>-'5C1AI_Harmony'!$AW38</f>
        <v>0</v>
      </c>
      <c r="BZ38" s="257">
        <f>-'5C1AJ_Athlos'!$AW38</f>
        <v>0</v>
      </c>
      <c r="CA38" s="257">
        <f>-'5C2_LAVCA'!AX38</f>
        <v>-49</v>
      </c>
      <c r="CB38" s="257">
        <f>-'5C3_UnvView'!AX38</f>
        <v>-99</v>
      </c>
      <c r="CC38" s="257">
        <f t="shared" si="5"/>
        <v>-161</v>
      </c>
      <c r="CD38" s="639">
        <f t="shared" si="6"/>
        <v>13548550</v>
      </c>
    </row>
    <row r="39" spans="1:82" s="110" customFormat="1" ht="15.75" customHeight="1" x14ac:dyDescent="0.2">
      <c r="A39" s="636">
        <v>33</v>
      </c>
      <c r="B39" s="637" t="s">
        <v>39</v>
      </c>
      <c r="C39" s="257">
        <f>'2_State Distrib and Adjs'!BC39</f>
        <v>615742</v>
      </c>
      <c r="D39" s="257">
        <f>-'5A3_OJJ'!S39</f>
        <v>-817</v>
      </c>
      <c r="E39" s="257"/>
      <c r="F39" s="257">
        <f>-'5C1A_Madison'!AS39</f>
        <v>0</v>
      </c>
      <c r="G39" s="257">
        <f>-'5C1B_DArbonne'!AS39</f>
        <v>0</v>
      </c>
      <c r="H39" s="257">
        <f>-'5C1C_Intl High'!AS39</f>
        <v>0</v>
      </c>
      <c r="I39" s="257">
        <f>-'5C1D_NOMMA'!AS39</f>
        <v>0</v>
      </c>
      <c r="J39" s="257">
        <f>-'5C1E_LFNO'!AS39</f>
        <v>0</v>
      </c>
      <c r="K39" s="257">
        <f>-'5C1F_L.C. Charter'!AS39</f>
        <v>0</v>
      </c>
      <c r="L39" s="257">
        <f>-'5C1G_JS Clark'!AS39</f>
        <v>0</v>
      </c>
      <c r="M39" s="257">
        <f>-'5C1H_Southwest'!AS39</f>
        <v>0</v>
      </c>
      <c r="N39" s="257">
        <f>-'5C1I_LA Key'!AS39</f>
        <v>0</v>
      </c>
      <c r="O39" s="257">
        <f>-'5C1J_Jeff Chamber'!AS39</f>
        <v>0</v>
      </c>
      <c r="P39" s="257">
        <f>-'5C1M_GEO Mid'!AS39</f>
        <v>0</v>
      </c>
      <c r="Q39" s="257">
        <f>-'5C1N_Delta'!AS39</f>
        <v>0</v>
      </c>
      <c r="R39" s="257">
        <f>-'5C1O_Impact'!AS39</f>
        <v>0</v>
      </c>
      <c r="S39" s="257">
        <f>-'5C1P_Vision'!AS39</f>
        <v>0</v>
      </c>
      <c r="T39" s="257">
        <f>-'5C1Q_Advantage'!AS39</f>
        <v>0</v>
      </c>
      <c r="U39" s="257">
        <f>-'5C1R_Iberville'!AS39</f>
        <v>0</v>
      </c>
      <c r="V39" s="257">
        <f>-'5C1S_LC Col Prep'!AS39</f>
        <v>0</v>
      </c>
      <c r="W39" s="257">
        <f>-'5C1T_Northeast'!AS39</f>
        <v>0</v>
      </c>
      <c r="X39" s="257">
        <f>-'5C1U_Acadiana Ren'!AS39</f>
        <v>0</v>
      </c>
      <c r="Y39" s="257">
        <f>-'5C1V_Laf Ren'!AS39</f>
        <v>0</v>
      </c>
      <c r="Z39" s="257">
        <f>-'5C1W_Willow'!AS39</f>
        <v>0</v>
      </c>
      <c r="AA39" s="257">
        <f>-'5C1X_Tangi'!AS39</f>
        <v>0</v>
      </c>
      <c r="AB39" s="257">
        <f>-'5C1Y_GEO'!AS39</f>
        <v>0</v>
      </c>
      <c r="AC39" s="257">
        <f>-'5C1Z_Lincoln Prep'!AS39</f>
        <v>0</v>
      </c>
      <c r="AD39" s="257">
        <f>-'5C1AA_Laurel'!$AS39</f>
        <v>0</v>
      </c>
      <c r="AE39" s="257">
        <f>-'5C1AB_Apex'!$AS39</f>
        <v>0</v>
      </c>
      <c r="AF39" s="257">
        <f>-'5C1AC_Smothers'!$AS39</f>
        <v>0</v>
      </c>
      <c r="AG39" s="257">
        <f>-'5C1AD_Greater'!$AS39</f>
        <v>0</v>
      </c>
      <c r="AH39" s="257">
        <f>-'5C1AE_Noble Minds'!$AS39</f>
        <v>0</v>
      </c>
      <c r="AI39" s="257">
        <f>-'5C1AF_JCFA-Laf'!$AS39</f>
        <v>0</v>
      </c>
      <c r="AJ39" s="257">
        <f>-'5C1AG_Collegiate'!$AS39</f>
        <v>0</v>
      </c>
      <c r="AK39" s="257">
        <f>-'5C1AH_BRUP'!$AS39</f>
        <v>0</v>
      </c>
      <c r="AL39" s="257">
        <f>-'5C1AI_Harmony'!$AS39</f>
        <v>0</v>
      </c>
      <c r="AM39" s="257">
        <f>-'5C1AJ_Athlos'!$AS39</f>
        <v>0</v>
      </c>
      <c r="AN39" s="257">
        <f>-'5C2_LAVCA'!AT39</f>
        <v>-660</v>
      </c>
      <c r="AO39" s="257">
        <f>-'5C3_UnvView'!AT39</f>
        <v>-128011</v>
      </c>
      <c r="AP39" s="638">
        <f t="shared" ref="AP39:AP70" si="7">SUM(D39:AO39)</f>
        <v>-129488</v>
      </c>
      <c r="AQ39" s="639">
        <f t="shared" ref="AQ39:AQ70" si="8">C39+AP39</f>
        <v>486254</v>
      </c>
      <c r="AR39" s="257"/>
      <c r="AS39" s="257">
        <f>-'5C1A_Madison'!AW39</f>
        <v>0</v>
      </c>
      <c r="AT39" s="257">
        <f>-'5C1B_DArbonne'!AW39</f>
        <v>0</v>
      </c>
      <c r="AU39" s="257">
        <f>-'5C1C_Intl High'!AW39</f>
        <v>0</v>
      </c>
      <c r="AV39" s="257">
        <f>-'5C1D_NOMMA'!AW39</f>
        <v>0</v>
      </c>
      <c r="AW39" s="257">
        <f>-'5C1E_LFNO'!AW39</f>
        <v>0</v>
      </c>
      <c r="AX39" s="257">
        <f>-'5C1F_L.C. Charter'!AW39</f>
        <v>0</v>
      </c>
      <c r="AY39" s="257">
        <f>-'5C1G_JS Clark'!AW39</f>
        <v>0</v>
      </c>
      <c r="AZ39" s="257">
        <f>-'5C1H_Southwest'!AW39</f>
        <v>0</v>
      </c>
      <c r="BA39" s="257">
        <f>-'5C1I_LA Key'!AW39</f>
        <v>0</v>
      </c>
      <c r="BB39" s="257">
        <f>-'5C1J_Jeff Chamber'!AW39</f>
        <v>0</v>
      </c>
      <c r="BC39" s="257">
        <f>-'5C1M_GEO Mid'!AW39</f>
        <v>0</v>
      </c>
      <c r="BD39" s="257">
        <f>-'5C1N_Delta'!AW39</f>
        <v>0</v>
      </c>
      <c r="BE39" s="257">
        <f>-'5C1O_Impact'!AW39</f>
        <v>0</v>
      </c>
      <c r="BF39" s="257">
        <f>-'5C1P_Vision'!AW39</f>
        <v>0</v>
      </c>
      <c r="BG39" s="257">
        <f>-'5C1Q_Advantage'!AW39</f>
        <v>0</v>
      </c>
      <c r="BH39" s="257">
        <f>-'5C1R_Iberville'!AW39</f>
        <v>0</v>
      </c>
      <c r="BI39" s="257">
        <f>-'5C1S_LC Col Prep'!AW39</f>
        <v>0</v>
      </c>
      <c r="BJ39" s="257">
        <f>-'5C1T_Northeast'!AW39</f>
        <v>0</v>
      </c>
      <c r="BK39" s="257">
        <f>-'5C1U_Acadiana Ren'!AW39</f>
        <v>0</v>
      </c>
      <c r="BL39" s="257">
        <f>-'5C1V_Laf Ren'!AW39</f>
        <v>0</v>
      </c>
      <c r="BM39" s="257">
        <f>-'5C1W_Willow'!AW39</f>
        <v>0</v>
      </c>
      <c r="BN39" s="257">
        <f>-'5C1X_Tangi'!AW39</f>
        <v>0</v>
      </c>
      <c r="BO39" s="257">
        <f>-'5C1Y_GEO'!AW39</f>
        <v>0</v>
      </c>
      <c r="BP39" s="257">
        <f>-'5C1Z_Lincoln Prep'!AW39</f>
        <v>0</v>
      </c>
      <c r="BQ39" s="257">
        <f>-'5C1AA_Laurel'!AW39</f>
        <v>0</v>
      </c>
      <c r="BR39" s="257">
        <f>-'5C1AB_Apex'!AW39</f>
        <v>0</v>
      </c>
      <c r="BS39" s="257">
        <f>-'5C1AC_Smothers'!AW39</f>
        <v>0</v>
      </c>
      <c r="BT39" s="257">
        <f>-'5C1AD_Greater'!AW39</f>
        <v>0</v>
      </c>
      <c r="BU39" s="257">
        <f>-'5C1AE_Noble Minds'!AW39</f>
        <v>0</v>
      </c>
      <c r="BV39" s="257">
        <f>-'5C1AF_JCFA-Laf'!AW39</f>
        <v>0</v>
      </c>
      <c r="BW39" s="257">
        <f>-'5C1AG_Collegiate'!AW39</f>
        <v>0</v>
      </c>
      <c r="BX39" s="257">
        <f>-'5C1AH_BRUP'!AW39</f>
        <v>0</v>
      </c>
      <c r="BY39" s="257">
        <f>-'5C1AI_Harmony'!$AW39</f>
        <v>0</v>
      </c>
      <c r="BZ39" s="257">
        <f>-'5C1AJ_Athlos'!$AW39</f>
        <v>0</v>
      </c>
      <c r="CA39" s="257">
        <f>-'5C2_LAVCA'!AX39</f>
        <v>-2</v>
      </c>
      <c r="CB39" s="257">
        <f>-'5C3_UnvView'!AX39</f>
        <v>-3085</v>
      </c>
      <c r="CC39" s="257">
        <f t="shared" ref="CC39:CC70" si="9">SUM(AR39:CB39)</f>
        <v>-3087</v>
      </c>
      <c r="CD39" s="639">
        <f t="shared" ref="CD39:CD75" si="10">SUM(AQ39:CB39)</f>
        <v>483167</v>
      </c>
    </row>
    <row r="40" spans="1:82" s="110" customFormat="1" ht="15.75" customHeight="1" x14ac:dyDescent="0.2">
      <c r="A40" s="636">
        <v>34</v>
      </c>
      <c r="B40" s="637" t="s">
        <v>40</v>
      </c>
      <c r="C40" s="257">
        <f>'2_State Distrib and Adjs'!BC40</f>
        <v>2054760</v>
      </c>
      <c r="D40" s="257">
        <f>-'5A3_OJJ'!S40</f>
        <v>-1557</v>
      </c>
      <c r="E40" s="257"/>
      <c r="F40" s="257">
        <f>-'5C1A_Madison'!AS40</f>
        <v>0</v>
      </c>
      <c r="G40" s="257">
        <f>-'5C1B_DArbonne'!AS40</f>
        <v>0</v>
      </c>
      <c r="H40" s="257">
        <f>-'5C1C_Intl High'!AS40</f>
        <v>0</v>
      </c>
      <c r="I40" s="257">
        <f>-'5C1D_NOMMA'!AS40</f>
        <v>0</v>
      </c>
      <c r="J40" s="257">
        <f>-'5C1E_LFNO'!AS40</f>
        <v>0</v>
      </c>
      <c r="K40" s="257">
        <f>-'5C1F_L.C. Charter'!AS40</f>
        <v>0</v>
      </c>
      <c r="L40" s="257">
        <f>-'5C1G_JS Clark'!AS40</f>
        <v>0</v>
      </c>
      <c r="M40" s="257">
        <f>-'5C1H_Southwest'!AS40</f>
        <v>0</v>
      </c>
      <c r="N40" s="257">
        <f>-'5C1I_LA Key'!AS40</f>
        <v>0</v>
      </c>
      <c r="O40" s="257">
        <f>-'5C1J_Jeff Chamber'!AS40</f>
        <v>0</v>
      </c>
      <c r="P40" s="257">
        <f>-'5C1M_GEO Mid'!AS40</f>
        <v>0</v>
      </c>
      <c r="Q40" s="257">
        <f>-'5C1N_Delta'!AS40</f>
        <v>0</v>
      </c>
      <c r="R40" s="257">
        <f>-'5C1O_Impact'!AS40</f>
        <v>0</v>
      </c>
      <c r="S40" s="257">
        <f>-'5C1P_Vision'!AS40</f>
        <v>249</v>
      </c>
      <c r="T40" s="257">
        <f>-'5C1Q_Advantage'!AS40</f>
        <v>0</v>
      </c>
      <c r="U40" s="257">
        <f>-'5C1R_Iberville'!AS40</f>
        <v>0</v>
      </c>
      <c r="V40" s="257">
        <f>-'5C1S_LC Col Prep'!AS40</f>
        <v>0</v>
      </c>
      <c r="W40" s="257">
        <f>-'5C1T_Northeast'!AS40</f>
        <v>0</v>
      </c>
      <c r="X40" s="257">
        <f>-'5C1U_Acadiana Ren'!AS40</f>
        <v>0</v>
      </c>
      <c r="Y40" s="257">
        <f>-'5C1V_Laf Ren'!AS40</f>
        <v>0</v>
      </c>
      <c r="Z40" s="257">
        <f>-'5C1W_Willow'!AS40</f>
        <v>0</v>
      </c>
      <c r="AA40" s="257">
        <f>-'5C1X_Tangi'!AS40</f>
        <v>0</v>
      </c>
      <c r="AB40" s="257">
        <f>-'5C1Y_GEO'!AS40</f>
        <v>0</v>
      </c>
      <c r="AC40" s="257">
        <f>-'5C1Z_Lincoln Prep'!AS40</f>
        <v>0</v>
      </c>
      <c r="AD40" s="257">
        <f>-'5C1AA_Laurel'!$AS40</f>
        <v>0</v>
      </c>
      <c r="AE40" s="257">
        <f>-'5C1AB_Apex'!$AS40</f>
        <v>0</v>
      </c>
      <c r="AF40" s="257">
        <f>-'5C1AC_Smothers'!$AS40</f>
        <v>0</v>
      </c>
      <c r="AG40" s="257">
        <f>-'5C1AD_Greater'!$AS40</f>
        <v>0</v>
      </c>
      <c r="AH40" s="257">
        <f>-'5C1AE_Noble Minds'!$AS40</f>
        <v>0</v>
      </c>
      <c r="AI40" s="257">
        <f>-'5C1AF_JCFA-Laf'!$AS40</f>
        <v>0</v>
      </c>
      <c r="AJ40" s="257">
        <f>-'5C1AG_Collegiate'!$AS40</f>
        <v>0</v>
      </c>
      <c r="AK40" s="257">
        <f>-'5C1AH_BRUP'!$AS40</f>
        <v>0</v>
      </c>
      <c r="AL40" s="257">
        <f>-'5C1AI_Harmony'!$AS40</f>
        <v>0</v>
      </c>
      <c r="AM40" s="257">
        <f>-'5C1AJ_Athlos'!$AS40</f>
        <v>0</v>
      </c>
      <c r="AN40" s="257">
        <f>-'5C2_LAVCA'!AT40</f>
        <v>-20166</v>
      </c>
      <c r="AO40" s="257">
        <f>-'5C3_UnvView'!AT40</f>
        <v>-9139</v>
      </c>
      <c r="AP40" s="638">
        <f t="shared" si="7"/>
        <v>-30613</v>
      </c>
      <c r="AQ40" s="639">
        <f t="shared" si="8"/>
        <v>2024147</v>
      </c>
      <c r="AR40" s="257"/>
      <c r="AS40" s="257">
        <f>-'5C1A_Madison'!AW40</f>
        <v>0</v>
      </c>
      <c r="AT40" s="257">
        <f>-'5C1B_DArbonne'!AW40</f>
        <v>0</v>
      </c>
      <c r="AU40" s="257">
        <f>-'5C1C_Intl High'!AW40</f>
        <v>0</v>
      </c>
      <c r="AV40" s="257">
        <f>-'5C1D_NOMMA'!AW40</f>
        <v>0</v>
      </c>
      <c r="AW40" s="257">
        <f>-'5C1E_LFNO'!AW40</f>
        <v>0</v>
      </c>
      <c r="AX40" s="257">
        <f>-'5C1F_L.C. Charter'!AW40</f>
        <v>0</v>
      </c>
      <c r="AY40" s="257">
        <f>-'5C1G_JS Clark'!AW40</f>
        <v>0</v>
      </c>
      <c r="AZ40" s="257">
        <f>-'5C1H_Southwest'!AW40</f>
        <v>0</v>
      </c>
      <c r="BA40" s="257">
        <f>-'5C1I_LA Key'!AW40</f>
        <v>0</v>
      </c>
      <c r="BB40" s="257">
        <f>-'5C1J_Jeff Chamber'!AW40</f>
        <v>0</v>
      </c>
      <c r="BC40" s="257">
        <f>-'5C1M_GEO Mid'!AW40</f>
        <v>0</v>
      </c>
      <c r="BD40" s="257">
        <f>-'5C1N_Delta'!AW40</f>
        <v>0</v>
      </c>
      <c r="BE40" s="257">
        <f>-'5C1O_Impact'!AW40</f>
        <v>0</v>
      </c>
      <c r="BF40" s="257">
        <f>-'5C1P_Vision'!AW40</f>
        <v>5</v>
      </c>
      <c r="BG40" s="257">
        <f>-'5C1Q_Advantage'!AW40</f>
        <v>0</v>
      </c>
      <c r="BH40" s="257">
        <f>-'5C1R_Iberville'!AW40</f>
        <v>0</v>
      </c>
      <c r="BI40" s="257">
        <f>-'5C1S_LC Col Prep'!AW40</f>
        <v>0</v>
      </c>
      <c r="BJ40" s="257">
        <f>-'5C1T_Northeast'!AW40</f>
        <v>0</v>
      </c>
      <c r="BK40" s="257">
        <f>-'5C1U_Acadiana Ren'!AW40</f>
        <v>0</v>
      </c>
      <c r="BL40" s="257">
        <f>-'5C1V_Laf Ren'!AW40</f>
        <v>0</v>
      </c>
      <c r="BM40" s="257">
        <f>-'5C1W_Willow'!AW40</f>
        <v>0</v>
      </c>
      <c r="BN40" s="257">
        <f>-'5C1X_Tangi'!AW40</f>
        <v>0</v>
      </c>
      <c r="BO40" s="257">
        <f>-'5C1Y_GEO'!AW40</f>
        <v>0</v>
      </c>
      <c r="BP40" s="257">
        <f>-'5C1Z_Lincoln Prep'!AW40</f>
        <v>0</v>
      </c>
      <c r="BQ40" s="257">
        <f>-'5C1AA_Laurel'!AW40</f>
        <v>0</v>
      </c>
      <c r="BR40" s="257">
        <f>-'5C1AB_Apex'!AW40</f>
        <v>0</v>
      </c>
      <c r="BS40" s="257">
        <f>-'5C1AC_Smothers'!AW40</f>
        <v>0</v>
      </c>
      <c r="BT40" s="257">
        <f>-'5C1AD_Greater'!AW40</f>
        <v>0</v>
      </c>
      <c r="BU40" s="257">
        <f>-'5C1AE_Noble Minds'!AW40</f>
        <v>0</v>
      </c>
      <c r="BV40" s="257">
        <f>-'5C1AF_JCFA-Laf'!AW40</f>
        <v>0</v>
      </c>
      <c r="BW40" s="257">
        <f>-'5C1AG_Collegiate'!AW40</f>
        <v>0</v>
      </c>
      <c r="BX40" s="257">
        <f>-'5C1AH_BRUP'!AW40</f>
        <v>0</v>
      </c>
      <c r="BY40" s="257">
        <f>-'5C1AI_Harmony'!$AW40</f>
        <v>0</v>
      </c>
      <c r="BZ40" s="257">
        <f>-'5C1AJ_Athlos'!$AW40</f>
        <v>0</v>
      </c>
      <c r="CA40" s="257">
        <f>-'5C2_LAVCA'!AX40</f>
        <v>-147</v>
      </c>
      <c r="CB40" s="257">
        <f>-'5C3_UnvView'!AX40</f>
        <v>-71</v>
      </c>
      <c r="CC40" s="257">
        <f t="shared" si="9"/>
        <v>-213</v>
      </c>
      <c r="CD40" s="639">
        <f t="shared" si="10"/>
        <v>2023934</v>
      </c>
    </row>
    <row r="41" spans="1:82" s="110" customFormat="1" ht="15.75" customHeight="1" x14ac:dyDescent="0.2">
      <c r="A41" s="626">
        <v>35</v>
      </c>
      <c r="B41" s="627" t="s">
        <v>41</v>
      </c>
      <c r="C41" s="628">
        <f>'2_State Distrib and Adjs'!BC41</f>
        <v>2578406</v>
      </c>
      <c r="D41" s="628">
        <f>-'5A3_OJJ'!S41</f>
        <v>-260</v>
      </c>
      <c r="E41" s="628"/>
      <c r="F41" s="628">
        <f>-'5C1A_Madison'!AS41</f>
        <v>0</v>
      </c>
      <c r="G41" s="628">
        <f>-'5C1B_DArbonne'!AS41</f>
        <v>0</v>
      </c>
      <c r="H41" s="628">
        <f>-'5C1C_Intl High'!AS41</f>
        <v>0</v>
      </c>
      <c r="I41" s="628">
        <f>-'5C1D_NOMMA'!AS41</f>
        <v>0</v>
      </c>
      <c r="J41" s="628">
        <f>-'5C1E_LFNO'!AS41</f>
        <v>0</v>
      </c>
      <c r="K41" s="628">
        <f>-'5C1F_L.C. Charter'!AS41</f>
        <v>0</v>
      </c>
      <c r="L41" s="628">
        <f>-'5C1G_JS Clark'!AS41</f>
        <v>0</v>
      </c>
      <c r="M41" s="628">
        <f>-'5C1H_Southwest'!AS41</f>
        <v>0</v>
      </c>
      <c r="N41" s="628">
        <f>-'5C1I_LA Key'!AS41</f>
        <v>0</v>
      </c>
      <c r="O41" s="628">
        <f>-'5C1J_Jeff Chamber'!AS41</f>
        <v>0</v>
      </c>
      <c r="P41" s="628">
        <f>-'5C1M_GEO Mid'!AS41</f>
        <v>0</v>
      </c>
      <c r="Q41" s="628">
        <f>-'5C1N_Delta'!AS41</f>
        <v>0</v>
      </c>
      <c r="R41" s="628">
        <f>-'5C1O_Impact'!AS41</f>
        <v>0</v>
      </c>
      <c r="S41" s="628">
        <f>-'5C1P_Vision'!AS41</f>
        <v>0</v>
      </c>
      <c r="T41" s="628">
        <f>-'5C1Q_Advantage'!AS41</f>
        <v>0</v>
      </c>
      <c r="U41" s="628">
        <f>-'5C1R_Iberville'!AS41</f>
        <v>0</v>
      </c>
      <c r="V41" s="628">
        <f>-'5C1S_LC Col Prep'!AS41</f>
        <v>0</v>
      </c>
      <c r="W41" s="628">
        <f>-'5C1T_Northeast'!AS41</f>
        <v>0</v>
      </c>
      <c r="X41" s="628">
        <f>-'5C1U_Acadiana Ren'!AS41</f>
        <v>0</v>
      </c>
      <c r="Y41" s="628">
        <f>-'5C1V_Laf Ren'!AS41</f>
        <v>0</v>
      </c>
      <c r="Z41" s="628">
        <f>-'5C1W_Willow'!AS41</f>
        <v>0</v>
      </c>
      <c r="AA41" s="628">
        <f>-'5C1X_Tangi'!AS41</f>
        <v>0</v>
      </c>
      <c r="AB41" s="628">
        <f>-'5C1Y_GEO'!AS41</f>
        <v>0</v>
      </c>
      <c r="AC41" s="628">
        <f>-'5C1Z_Lincoln Prep'!AS41</f>
        <v>0</v>
      </c>
      <c r="AD41" s="628">
        <f>-'5C1AA_Laurel'!$AS41</f>
        <v>0</v>
      </c>
      <c r="AE41" s="628">
        <f>-'5C1AB_Apex'!$AS41</f>
        <v>0</v>
      </c>
      <c r="AF41" s="628">
        <f>-'5C1AC_Smothers'!$AS41</f>
        <v>0</v>
      </c>
      <c r="AG41" s="628">
        <f>-'5C1AD_Greater'!$AS41</f>
        <v>0</v>
      </c>
      <c r="AH41" s="628">
        <f>-'5C1AE_Noble Minds'!$AS41</f>
        <v>0</v>
      </c>
      <c r="AI41" s="628">
        <f>-'5C1AF_JCFA-Laf'!$AS41</f>
        <v>0</v>
      </c>
      <c r="AJ41" s="628">
        <f>-'5C1AG_Collegiate'!$AS41</f>
        <v>0</v>
      </c>
      <c r="AK41" s="628">
        <f>-'5C1AH_BRUP'!$AS41</f>
        <v>0</v>
      </c>
      <c r="AL41" s="1068">
        <f>-'5C1AI_Harmony'!$AS41</f>
        <v>0</v>
      </c>
      <c r="AM41" s="1068">
        <f>-'5C1AJ_Athlos'!$AS41</f>
        <v>0</v>
      </c>
      <c r="AN41" s="628">
        <f>-'5C2_LAVCA'!AT41</f>
        <v>-7195</v>
      </c>
      <c r="AO41" s="628">
        <f>-'5C3_UnvView'!AT41</f>
        <v>-7712</v>
      </c>
      <c r="AP41" s="629">
        <f t="shared" si="7"/>
        <v>-15167</v>
      </c>
      <c r="AQ41" s="630">
        <f t="shared" si="8"/>
        <v>2563239</v>
      </c>
      <c r="AR41" s="628"/>
      <c r="AS41" s="628">
        <f>-'5C1A_Madison'!AW41</f>
        <v>0</v>
      </c>
      <c r="AT41" s="628">
        <f>-'5C1B_DArbonne'!AW41</f>
        <v>0</v>
      </c>
      <c r="AU41" s="628">
        <f>-'5C1C_Intl High'!AW41</f>
        <v>0</v>
      </c>
      <c r="AV41" s="628">
        <f>-'5C1D_NOMMA'!AW41</f>
        <v>0</v>
      </c>
      <c r="AW41" s="628">
        <f>-'5C1E_LFNO'!AW41</f>
        <v>0</v>
      </c>
      <c r="AX41" s="628">
        <f>-'5C1F_L.C. Charter'!AW41</f>
        <v>0</v>
      </c>
      <c r="AY41" s="628">
        <f>-'5C1G_JS Clark'!AW41</f>
        <v>0</v>
      </c>
      <c r="AZ41" s="628">
        <f>-'5C1H_Southwest'!AW41</f>
        <v>0</v>
      </c>
      <c r="BA41" s="628">
        <f>-'5C1I_LA Key'!AW41</f>
        <v>0</v>
      </c>
      <c r="BB41" s="628">
        <f>-'5C1J_Jeff Chamber'!AW41</f>
        <v>0</v>
      </c>
      <c r="BC41" s="628">
        <f>-'5C1M_GEO Mid'!AW41</f>
        <v>0</v>
      </c>
      <c r="BD41" s="628">
        <f>-'5C1N_Delta'!AW41</f>
        <v>0</v>
      </c>
      <c r="BE41" s="628">
        <f>-'5C1O_Impact'!AW41</f>
        <v>0</v>
      </c>
      <c r="BF41" s="628">
        <f>-'5C1P_Vision'!AW41</f>
        <v>0</v>
      </c>
      <c r="BG41" s="628">
        <f>-'5C1Q_Advantage'!AW41</f>
        <v>0</v>
      </c>
      <c r="BH41" s="628">
        <f>-'5C1R_Iberville'!AW41</f>
        <v>0</v>
      </c>
      <c r="BI41" s="628">
        <f>-'5C1S_LC Col Prep'!AW41</f>
        <v>0</v>
      </c>
      <c r="BJ41" s="628">
        <f>-'5C1T_Northeast'!AW41</f>
        <v>0</v>
      </c>
      <c r="BK41" s="628">
        <f>-'5C1U_Acadiana Ren'!AW41</f>
        <v>0</v>
      </c>
      <c r="BL41" s="628">
        <f>-'5C1V_Laf Ren'!AW41</f>
        <v>0</v>
      </c>
      <c r="BM41" s="628">
        <f>-'5C1W_Willow'!AW41</f>
        <v>0</v>
      </c>
      <c r="BN41" s="628">
        <f>-'5C1X_Tangi'!AW41</f>
        <v>0</v>
      </c>
      <c r="BO41" s="628">
        <f>-'5C1Y_GEO'!AW41</f>
        <v>0</v>
      </c>
      <c r="BP41" s="628">
        <f>-'5C1Z_Lincoln Prep'!AW41</f>
        <v>0</v>
      </c>
      <c r="BQ41" s="628">
        <f>-'5C1AA_Laurel'!AW41</f>
        <v>0</v>
      </c>
      <c r="BR41" s="628">
        <f>-'5C1AB_Apex'!AW41</f>
        <v>0</v>
      </c>
      <c r="BS41" s="628">
        <f>-'5C1AC_Smothers'!AW41</f>
        <v>0</v>
      </c>
      <c r="BT41" s="628">
        <f>-'5C1AD_Greater'!AW41</f>
        <v>0</v>
      </c>
      <c r="BU41" s="628">
        <f>-'5C1AE_Noble Minds'!AW41</f>
        <v>0</v>
      </c>
      <c r="BV41" s="628">
        <f>-'5C1AF_JCFA-Laf'!AW41</f>
        <v>0</v>
      </c>
      <c r="BW41" s="628">
        <f>-'5C1AG_Collegiate'!AW41</f>
        <v>0</v>
      </c>
      <c r="BX41" s="628">
        <f>-'5C1AH_BRUP'!AW41</f>
        <v>0</v>
      </c>
      <c r="BY41" s="1068">
        <f>-'5C1AI_Harmony'!$AW41</f>
        <v>0</v>
      </c>
      <c r="BZ41" s="1068">
        <f>-'5C1AJ_Athlos'!$AW41</f>
        <v>0</v>
      </c>
      <c r="CA41" s="628">
        <f>-'5C2_LAVCA'!AX41</f>
        <v>-22</v>
      </c>
      <c r="CB41" s="628">
        <f>-'5C3_UnvView'!AX41</f>
        <v>-35</v>
      </c>
      <c r="CC41" s="628">
        <f t="shared" si="9"/>
        <v>-57</v>
      </c>
      <c r="CD41" s="630">
        <f t="shared" si="10"/>
        <v>2563182</v>
      </c>
    </row>
    <row r="42" spans="1:82" s="110" customFormat="1" ht="15.75" customHeight="1" x14ac:dyDescent="0.2">
      <c r="A42" s="636">
        <v>36</v>
      </c>
      <c r="B42" s="593" t="s">
        <v>42</v>
      </c>
      <c r="C42" s="257">
        <f>'2_State Distrib and Adjs'!BC42</f>
        <v>16034294</v>
      </c>
      <c r="D42" s="257">
        <f>-'5A3_OJJ'!S42</f>
        <v>-9448</v>
      </c>
      <c r="E42" s="257"/>
      <c r="F42" s="257">
        <f>-'5C1A_Madison'!AS42</f>
        <v>0</v>
      </c>
      <c r="G42" s="257">
        <f>-'5C1B_DArbonne'!AS42</f>
        <v>0</v>
      </c>
      <c r="H42" s="257">
        <f>-'5C1C_Intl High'!AS42</f>
        <v>-193095</v>
      </c>
      <c r="I42" s="257">
        <f>-'5C1D_NOMMA'!AS42</f>
        <v>-131594</v>
      </c>
      <c r="J42" s="257">
        <f>-'5C1E_LFNO'!AS42</f>
        <v>-258405</v>
      </c>
      <c r="K42" s="257">
        <f>-'5C1F_L.C. Charter'!AS42</f>
        <v>0</v>
      </c>
      <c r="L42" s="257">
        <f>-'5C1G_JS Clark'!AS42</f>
        <v>0</v>
      </c>
      <c r="M42" s="257">
        <f>-'5C1H_Southwest'!AS42</f>
        <v>0</v>
      </c>
      <c r="N42" s="257">
        <f>-'5C1I_LA Key'!AS42</f>
        <v>0</v>
      </c>
      <c r="O42" s="257">
        <f>-'5C1J_Jeff Chamber'!AS42</f>
        <v>-19693</v>
      </c>
      <c r="P42" s="257">
        <f>-'5C1M_GEO Mid'!AS42</f>
        <v>0</v>
      </c>
      <c r="Q42" s="257">
        <f>-'5C1N_Delta'!AS42</f>
        <v>0</v>
      </c>
      <c r="R42" s="257">
        <f>-'5C1O_Impact'!AS42</f>
        <v>0</v>
      </c>
      <c r="S42" s="257">
        <f>-'5C1P_Vision'!AS42</f>
        <v>0</v>
      </c>
      <c r="T42" s="257">
        <f>-'5C1Q_Advantage'!AS42</f>
        <v>0</v>
      </c>
      <c r="U42" s="257">
        <f>-'5C1R_Iberville'!AS42</f>
        <v>0</v>
      </c>
      <c r="V42" s="257">
        <f>-'5C1S_LC Col Prep'!AS42</f>
        <v>0</v>
      </c>
      <c r="W42" s="257">
        <f>-'5C1T_Northeast'!AS42</f>
        <v>0</v>
      </c>
      <c r="X42" s="257">
        <f>-'5C1U_Acadiana Ren'!AS42</f>
        <v>0</v>
      </c>
      <c r="Y42" s="257">
        <f>-'5C1V_Laf Ren'!AS42</f>
        <v>0</v>
      </c>
      <c r="Z42" s="257">
        <f>-'5C1W_Willow'!AS42</f>
        <v>0</v>
      </c>
      <c r="AA42" s="257">
        <f>-'5C1X_Tangi'!AS42</f>
        <v>0</v>
      </c>
      <c r="AB42" s="257">
        <f>-'5C1Y_GEO'!AS42</f>
        <v>0</v>
      </c>
      <c r="AC42" s="257">
        <f>-'5C1Z_Lincoln Prep'!AS42</f>
        <v>0</v>
      </c>
      <c r="AD42" s="257">
        <f>-'5C1AA_Laurel'!$AS42</f>
        <v>0</v>
      </c>
      <c r="AE42" s="257">
        <f>-'5C1AB_Apex'!$AS42</f>
        <v>0</v>
      </c>
      <c r="AF42" s="257">
        <f>-'5C1AC_Smothers'!$AS42</f>
        <v>-68353</v>
      </c>
      <c r="AG42" s="257">
        <f>-'5C1AD_Greater'!$AS42</f>
        <v>0</v>
      </c>
      <c r="AH42" s="257">
        <f>-'5C1AE_Noble Minds'!$AS42</f>
        <v>-37828</v>
      </c>
      <c r="AI42" s="257">
        <f>-'5C1AF_JCFA-Laf'!$AS42</f>
        <v>0</v>
      </c>
      <c r="AJ42" s="257">
        <f>-'5C1AG_Collegiate'!$AS42</f>
        <v>0</v>
      </c>
      <c r="AK42" s="257">
        <f>-'5C1AH_BRUP'!$AS42</f>
        <v>0</v>
      </c>
      <c r="AL42" s="257">
        <f>-'5C1AI_Harmony'!$AS42</f>
        <v>-18919</v>
      </c>
      <c r="AM42" s="257">
        <f>-'5C1AJ_Athlos'!$AS42</f>
        <v>-27724</v>
      </c>
      <c r="AN42" s="257">
        <f>-'5C2_LAVCA'!AT42</f>
        <v>-8398</v>
      </c>
      <c r="AO42" s="257">
        <f>-'5C3_UnvView'!AT42</f>
        <v>-31323</v>
      </c>
      <c r="AP42" s="638">
        <f t="shared" si="7"/>
        <v>-804780</v>
      </c>
      <c r="AQ42" s="639">
        <f t="shared" si="8"/>
        <v>15229514</v>
      </c>
      <c r="AR42" s="257"/>
      <c r="AS42" s="257">
        <f>-'5C1A_Madison'!AW42</f>
        <v>0</v>
      </c>
      <c r="AT42" s="257">
        <f>-'5C1B_DArbonne'!AW42</f>
        <v>0</v>
      </c>
      <c r="AU42" s="257">
        <f>-'5C1C_Intl High'!AW42</f>
        <v>600</v>
      </c>
      <c r="AV42" s="257">
        <f>-'5C1D_NOMMA'!AW42</f>
        <v>123</v>
      </c>
      <c r="AW42" s="257">
        <f>-'5C1E_LFNO'!AW42</f>
        <v>-360</v>
      </c>
      <c r="AX42" s="257">
        <f>-'5C1F_L.C. Charter'!AW42</f>
        <v>0</v>
      </c>
      <c r="AY42" s="257">
        <f>-'5C1G_JS Clark'!AW42</f>
        <v>0</v>
      </c>
      <c r="AZ42" s="257">
        <f>-'5C1H_Southwest'!AW42</f>
        <v>0</v>
      </c>
      <c r="BA42" s="257">
        <f>-'5C1I_LA Key'!AW42</f>
        <v>0</v>
      </c>
      <c r="BB42" s="257">
        <f>-'5C1J_Jeff Chamber'!AW42</f>
        <v>251</v>
      </c>
      <c r="BC42" s="257">
        <f>-'5C1M_GEO Mid'!AW42</f>
        <v>0</v>
      </c>
      <c r="BD42" s="257">
        <f>-'5C1N_Delta'!AW42</f>
        <v>0</v>
      </c>
      <c r="BE42" s="257">
        <f>-'5C1O_Impact'!AW42</f>
        <v>0</v>
      </c>
      <c r="BF42" s="257">
        <f>-'5C1P_Vision'!AW42</f>
        <v>0</v>
      </c>
      <c r="BG42" s="257">
        <f>-'5C1Q_Advantage'!AW42</f>
        <v>0</v>
      </c>
      <c r="BH42" s="257">
        <f>-'5C1R_Iberville'!AW42</f>
        <v>0</v>
      </c>
      <c r="BI42" s="257">
        <f>-'5C1S_LC Col Prep'!AW42</f>
        <v>0</v>
      </c>
      <c r="BJ42" s="257">
        <f>-'5C1T_Northeast'!AW42</f>
        <v>0</v>
      </c>
      <c r="BK42" s="257">
        <f>-'5C1U_Acadiana Ren'!AW42</f>
        <v>0</v>
      </c>
      <c r="BL42" s="257">
        <f>-'5C1V_Laf Ren'!AW42</f>
        <v>0</v>
      </c>
      <c r="BM42" s="257">
        <f>-'5C1W_Willow'!AW42</f>
        <v>0</v>
      </c>
      <c r="BN42" s="257">
        <f>-'5C1X_Tangi'!AW42</f>
        <v>0</v>
      </c>
      <c r="BO42" s="257">
        <f>-'5C1Y_GEO'!AW42</f>
        <v>0</v>
      </c>
      <c r="BP42" s="257">
        <f>-'5C1Z_Lincoln Prep'!AW42</f>
        <v>0</v>
      </c>
      <c r="BQ42" s="257">
        <f>-'5C1AA_Laurel'!AW42</f>
        <v>0</v>
      </c>
      <c r="BR42" s="257">
        <f>-'5C1AB_Apex'!AW42</f>
        <v>0</v>
      </c>
      <c r="BS42" s="257">
        <f>-'5C1AC_Smothers'!AW42</f>
        <v>-424</v>
      </c>
      <c r="BT42" s="257">
        <f>-'5C1AD_Greater'!AW42</f>
        <v>0</v>
      </c>
      <c r="BU42" s="257">
        <f>-'5C1AE_Noble Minds'!AW42</f>
        <v>-355</v>
      </c>
      <c r="BV42" s="257">
        <f>-'5C1AF_JCFA-Laf'!AW42</f>
        <v>0</v>
      </c>
      <c r="BW42" s="257">
        <f>-'5C1AG_Collegiate'!AW42</f>
        <v>0</v>
      </c>
      <c r="BX42" s="257">
        <f>-'5C1AH_BRUP'!AW42</f>
        <v>0</v>
      </c>
      <c r="BY42" s="257">
        <f>-'5C1AI_Harmony'!$AW42</f>
        <v>3</v>
      </c>
      <c r="BZ42" s="257">
        <f>-'5C1AJ_Athlos'!$AW42</f>
        <v>-245</v>
      </c>
      <c r="CA42" s="257">
        <f>-'5C2_LAVCA'!AX42</f>
        <v>315</v>
      </c>
      <c r="CB42" s="257">
        <f>-'5C3_UnvView'!AX42</f>
        <v>27</v>
      </c>
      <c r="CC42" s="257">
        <f t="shared" si="9"/>
        <v>-65</v>
      </c>
      <c r="CD42" s="639">
        <f t="shared" si="10"/>
        <v>15229449</v>
      </c>
    </row>
    <row r="43" spans="1:82" s="110" customFormat="1" ht="15.75" customHeight="1" x14ac:dyDescent="0.2">
      <c r="A43" s="636">
        <v>37</v>
      </c>
      <c r="B43" s="637" t="s">
        <v>43</v>
      </c>
      <c r="C43" s="257">
        <f>'2_State Distrib and Adjs'!BC43</f>
        <v>9650129</v>
      </c>
      <c r="D43" s="257">
        <f>-'5A3_OJJ'!S43</f>
        <v>-1306</v>
      </c>
      <c r="E43" s="257"/>
      <c r="F43" s="257">
        <f>-'5C1A_Madison'!AS43</f>
        <v>0</v>
      </c>
      <c r="G43" s="257">
        <f>-'5C1B_DArbonne'!AS43</f>
        <v>-4912</v>
      </c>
      <c r="H43" s="257">
        <f>-'5C1C_Intl High'!AS43</f>
        <v>0</v>
      </c>
      <c r="I43" s="257">
        <f>-'5C1D_NOMMA'!AS43</f>
        <v>0</v>
      </c>
      <c r="J43" s="257">
        <f>-'5C1E_LFNO'!AS43</f>
        <v>0</v>
      </c>
      <c r="K43" s="257">
        <f>-'5C1F_L.C. Charter'!AS43</f>
        <v>0</v>
      </c>
      <c r="L43" s="257">
        <f>-'5C1G_JS Clark'!AS43</f>
        <v>0</v>
      </c>
      <c r="M43" s="257">
        <f>-'5C1H_Southwest'!AS43</f>
        <v>0</v>
      </c>
      <c r="N43" s="257">
        <f>-'5C1I_LA Key'!AS43</f>
        <v>0</v>
      </c>
      <c r="O43" s="257">
        <f>-'5C1J_Jeff Chamber'!AS43</f>
        <v>0</v>
      </c>
      <c r="P43" s="257">
        <f>-'5C1M_GEO Mid'!AS43</f>
        <v>0</v>
      </c>
      <c r="Q43" s="257">
        <f>-'5C1N_Delta'!AS43</f>
        <v>644</v>
      </c>
      <c r="R43" s="257">
        <f>-'5C1O_Impact'!AS43</f>
        <v>0</v>
      </c>
      <c r="S43" s="257">
        <f>-'5C1P_Vision'!AS43</f>
        <v>7371</v>
      </c>
      <c r="T43" s="257">
        <f>-'5C1Q_Advantage'!AS43</f>
        <v>0</v>
      </c>
      <c r="U43" s="257">
        <f>-'5C1R_Iberville'!AS43</f>
        <v>0</v>
      </c>
      <c r="V43" s="257">
        <f>-'5C1S_LC Col Prep'!AS43</f>
        <v>0</v>
      </c>
      <c r="W43" s="257">
        <f>-'5C1T_Northeast'!AS43</f>
        <v>0</v>
      </c>
      <c r="X43" s="257">
        <f>-'5C1U_Acadiana Ren'!AS43</f>
        <v>0</v>
      </c>
      <c r="Y43" s="257">
        <f>-'5C1V_Laf Ren'!AS43</f>
        <v>0</v>
      </c>
      <c r="Z43" s="257">
        <f>-'5C1W_Willow'!AS43</f>
        <v>0</v>
      </c>
      <c r="AA43" s="257">
        <f>-'5C1X_Tangi'!AS43</f>
        <v>0</v>
      </c>
      <c r="AB43" s="257">
        <f>-'5C1Y_GEO'!AS43</f>
        <v>0</v>
      </c>
      <c r="AC43" s="257">
        <f>-'5C1Z_Lincoln Prep'!AS43</f>
        <v>146</v>
      </c>
      <c r="AD43" s="257">
        <f>-'5C1AA_Laurel'!$AS43</f>
        <v>0</v>
      </c>
      <c r="AE43" s="257">
        <f>-'5C1AB_Apex'!$AS43</f>
        <v>0</v>
      </c>
      <c r="AF43" s="257">
        <f>-'5C1AC_Smothers'!$AS43</f>
        <v>0</v>
      </c>
      <c r="AG43" s="257">
        <f>-'5C1AD_Greater'!$AS43</f>
        <v>0</v>
      </c>
      <c r="AH43" s="257">
        <f>-'5C1AE_Noble Minds'!$AS43</f>
        <v>0</v>
      </c>
      <c r="AI43" s="257">
        <f>-'5C1AF_JCFA-Laf'!$AS43</f>
        <v>0</v>
      </c>
      <c r="AJ43" s="257">
        <f>-'5C1AG_Collegiate'!$AS43</f>
        <v>0</v>
      </c>
      <c r="AK43" s="257">
        <f>-'5C1AH_BRUP'!$AS43</f>
        <v>0</v>
      </c>
      <c r="AL43" s="257">
        <f>-'5C1AI_Harmony'!$AS43</f>
        <v>0</v>
      </c>
      <c r="AM43" s="257">
        <f>-'5C1AJ_Athlos'!$AS43</f>
        <v>0</v>
      </c>
      <c r="AN43" s="257">
        <f>-'5C2_LAVCA'!AT43</f>
        <v>-16431</v>
      </c>
      <c r="AO43" s="257">
        <f>-'5C3_UnvView'!AT43</f>
        <v>-15716</v>
      </c>
      <c r="AP43" s="638">
        <f t="shared" si="7"/>
        <v>-30204</v>
      </c>
      <c r="AQ43" s="639">
        <f t="shared" si="8"/>
        <v>9619925</v>
      </c>
      <c r="AR43" s="257"/>
      <c r="AS43" s="257">
        <f>-'5C1A_Madison'!AW43</f>
        <v>0</v>
      </c>
      <c r="AT43" s="257">
        <f>-'5C1B_DArbonne'!AW43</f>
        <v>-26</v>
      </c>
      <c r="AU43" s="257">
        <f>-'5C1C_Intl High'!AW43</f>
        <v>0</v>
      </c>
      <c r="AV43" s="257">
        <f>-'5C1D_NOMMA'!AW43</f>
        <v>0</v>
      </c>
      <c r="AW43" s="257">
        <f>-'5C1E_LFNO'!AW43</f>
        <v>0</v>
      </c>
      <c r="AX43" s="257">
        <f>-'5C1F_L.C. Charter'!AW43</f>
        <v>0</v>
      </c>
      <c r="AY43" s="257">
        <f>-'5C1G_JS Clark'!AW43</f>
        <v>0</v>
      </c>
      <c r="AZ43" s="257">
        <f>-'5C1H_Southwest'!AW43</f>
        <v>0</v>
      </c>
      <c r="BA43" s="257">
        <f>-'5C1I_LA Key'!AW43</f>
        <v>0</v>
      </c>
      <c r="BB43" s="257">
        <f>-'5C1J_Jeff Chamber'!AW43</f>
        <v>0</v>
      </c>
      <c r="BC43" s="257">
        <f>-'5C1M_GEO Mid'!AW43</f>
        <v>0</v>
      </c>
      <c r="BD43" s="257">
        <f>-'5C1N_Delta'!AW43</f>
        <v>10</v>
      </c>
      <c r="BE43" s="257">
        <f>-'5C1O_Impact'!AW43</f>
        <v>0</v>
      </c>
      <c r="BF43" s="257">
        <f>-'5C1P_Vision'!AW43</f>
        <v>28</v>
      </c>
      <c r="BG43" s="257">
        <f>-'5C1Q_Advantage'!AW43</f>
        <v>0</v>
      </c>
      <c r="BH43" s="257">
        <f>-'5C1R_Iberville'!AW43</f>
        <v>0</v>
      </c>
      <c r="BI43" s="257">
        <f>-'5C1S_LC Col Prep'!AW43</f>
        <v>0</v>
      </c>
      <c r="BJ43" s="257">
        <f>-'5C1T_Northeast'!AW43</f>
        <v>0</v>
      </c>
      <c r="BK43" s="257">
        <f>-'5C1U_Acadiana Ren'!AW43</f>
        <v>0</v>
      </c>
      <c r="BL43" s="257">
        <f>-'5C1V_Laf Ren'!AW43</f>
        <v>0</v>
      </c>
      <c r="BM43" s="257">
        <f>-'5C1W_Willow'!AW43</f>
        <v>0</v>
      </c>
      <c r="BN43" s="257">
        <f>-'5C1X_Tangi'!AW43</f>
        <v>0</v>
      </c>
      <c r="BO43" s="257">
        <f>-'5C1Y_GEO'!AW43</f>
        <v>0</v>
      </c>
      <c r="BP43" s="257">
        <f>-'5C1Z_Lincoln Prep'!AW43</f>
        <v>37</v>
      </c>
      <c r="BQ43" s="257">
        <f>-'5C1AA_Laurel'!AW43</f>
        <v>0</v>
      </c>
      <c r="BR43" s="257">
        <f>-'5C1AB_Apex'!AW43</f>
        <v>0</v>
      </c>
      <c r="BS43" s="257">
        <f>-'5C1AC_Smothers'!AW43</f>
        <v>0</v>
      </c>
      <c r="BT43" s="257">
        <f>-'5C1AD_Greater'!AW43</f>
        <v>0</v>
      </c>
      <c r="BU43" s="257">
        <f>-'5C1AE_Noble Minds'!AW43</f>
        <v>0</v>
      </c>
      <c r="BV43" s="257">
        <f>-'5C1AF_JCFA-Laf'!AW43</f>
        <v>0</v>
      </c>
      <c r="BW43" s="257">
        <f>-'5C1AG_Collegiate'!AW43</f>
        <v>0</v>
      </c>
      <c r="BX43" s="257">
        <f>-'5C1AH_BRUP'!AW43</f>
        <v>0</v>
      </c>
      <c r="BY43" s="257">
        <f>-'5C1AI_Harmony'!$AW43</f>
        <v>0</v>
      </c>
      <c r="BZ43" s="257">
        <f>-'5C1AJ_Athlos'!$AW43</f>
        <v>0</v>
      </c>
      <c r="CA43" s="257">
        <f>-'5C2_LAVCA'!AX43</f>
        <v>-20</v>
      </c>
      <c r="CB43" s="257">
        <f>-'5C3_UnvView'!AX43</f>
        <v>-11</v>
      </c>
      <c r="CC43" s="257">
        <f t="shared" si="9"/>
        <v>18</v>
      </c>
      <c r="CD43" s="639">
        <f t="shared" si="10"/>
        <v>9619943</v>
      </c>
    </row>
    <row r="44" spans="1:82" s="110" customFormat="1" ht="15.75" customHeight="1" x14ac:dyDescent="0.2">
      <c r="A44" s="636">
        <v>38</v>
      </c>
      <c r="B44" s="637" t="s">
        <v>44</v>
      </c>
      <c r="C44" s="257">
        <f>'2_State Distrib and Adjs'!BC44</f>
        <v>880329</v>
      </c>
      <c r="D44" s="257">
        <f>-'5A3_OJJ'!S44</f>
        <v>-86</v>
      </c>
      <c r="E44" s="257"/>
      <c r="F44" s="257">
        <f>-'5C1A_Madison'!AS44</f>
        <v>0</v>
      </c>
      <c r="G44" s="257">
        <f>-'5C1B_DArbonne'!AS44</f>
        <v>0</v>
      </c>
      <c r="H44" s="257">
        <f>-'5C1C_Intl High'!AS44</f>
        <v>0</v>
      </c>
      <c r="I44" s="257">
        <f>-'5C1D_NOMMA'!AS44</f>
        <v>-14098</v>
      </c>
      <c r="J44" s="257">
        <f>-'5C1E_LFNO'!AS44</f>
        <v>-6778</v>
      </c>
      <c r="K44" s="257">
        <f>-'5C1F_L.C. Charter'!AS44</f>
        <v>0</v>
      </c>
      <c r="L44" s="257">
        <f>-'5C1G_JS Clark'!AS44</f>
        <v>0</v>
      </c>
      <c r="M44" s="257">
        <f>-'5C1H_Southwest'!AS44</f>
        <v>0</v>
      </c>
      <c r="N44" s="257">
        <f>-'5C1I_LA Key'!AS44</f>
        <v>0</v>
      </c>
      <c r="O44" s="257">
        <f>-'5C1J_Jeff Chamber'!AS44</f>
        <v>-3285</v>
      </c>
      <c r="P44" s="257">
        <f>-'5C1M_GEO Mid'!AS44</f>
        <v>0</v>
      </c>
      <c r="Q44" s="257">
        <f>-'5C1N_Delta'!AS44</f>
        <v>1874</v>
      </c>
      <c r="R44" s="257">
        <f>-'5C1O_Impact'!AS44</f>
        <v>0</v>
      </c>
      <c r="S44" s="257">
        <f>-'5C1P_Vision'!AS44</f>
        <v>0</v>
      </c>
      <c r="T44" s="257">
        <f>-'5C1Q_Advantage'!AS44</f>
        <v>0</v>
      </c>
      <c r="U44" s="257">
        <f>-'5C1R_Iberville'!AS44</f>
        <v>0</v>
      </c>
      <c r="V44" s="257">
        <f>-'5C1S_LC Col Prep'!AS44</f>
        <v>0</v>
      </c>
      <c r="W44" s="257">
        <f>-'5C1T_Northeast'!AS44</f>
        <v>0</v>
      </c>
      <c r="X44" s="257">
        <f>-'5C1U_Acadiana Ren'!AS44</f>
        <v>0</v>
      </c>
      <c r="Y44" s="257">
        <f>-'5C1V_Laf Ren'!AS44</f>
        <v>0</v>
      </c>
      <c r="Z44" s="257">
        <f>-'5C1W_Willow'!AS44</f>
        <v>0</v>
      </c>
      <c r="AA44" s="257">
        <f>-'5C1X_Tangi'!AS44</f>
        <v>0</v>
      </c>
      <c r="AB44" s="257">
        <f>-'5C1Y_GEO'!AS44</f>
        <v>0</v>
      </c>
      <c r="AC44" s="257">
        <f>-'5C1Z_Lincoln Prep'!AS44</f>
        <v>0</v>
      </c>
      <c r="AD44" s="257">
        <f>-'5C1AA_Laurel'!$AS44</f>
        <v>0</v>
      </c>
      <c r="AE44" s="257">
        <f>-'5C1AB_Apex'!$AS44</f>
        <v>0</v>
      </c>
      <c r="AF44" s="257">
        <f>-'5C1AC_Smothers'!$AS44</f>
        <v>0</v>
      </c>
      <c r="AG44" s="257">
        <f>-'5C1AD_Greater'!$AS44</f>
        <v>0</v>
      </c>
      <c r="AH44" s="257">
        <f>-'5C1AE_Noble Minds'!$AS44</f>
        <v>0</v>
      </c>
      <c r="AI44" s="257">
        <f>-'5C1AF_JCFA-Laf'!$AS44</f>
        <v>0</v>
      </c>
      <c r="AJ44" s="257">
        <f>-'5C1AG_Collegiate'!$AS44</f>
        <v>0</v>
      </c>
      <c r="AK44" s="257">
        <f>-'5C1AH_BRUP'!$AS44</f>
        <v>0</v>
      </c>
      <c r="AL44" s="257">
        <f>-'5C1AI_Harmony'!$AS44</f>
        <v>2808</v>
      </c>
      <c r="AM44" s="257">
        <f>-'5C1AJ_Athlos'!$AS44</f>
        <v>-7986</v>
      </c>
      <c r="AN44" s="257">
        <f>-'5C2_LAVCA'!AT44</f>
        <v>-5496</v>
      </c>
      <c r="AO44" s="257">
        <f>-'5C3_UnvView'!AT44</f>
        <v>-14449</v>
      </c>
      <c r="AP44" s="638">
        <f t="shared" si="7"/>
        <v>-47496</v>
      </c>
      <c r="AQ44" s="639">
        <f t="shared" si="8"/>
        <v>832833</v>
      </c>
      <c r="AR44" s="257"/>
      <c r="AS44" s="257">
        <f>-'5C1A_Madison'!AW44</f>
        <v>0</v>
      </c>
      <c r="AT44" s="257">
        <f>-'5C1B_DArbonne'!AW44</f>
        <v>0</v>
      </c>
      <c r="AU44" s="257">
        <f>-'5C1C_Intl High'!AW44</f>
        <v>0</v>
      </c>
      <c r="AV44" s="257">
        <f>-'5C1D_NOMMA'!AW44</f>
        <v>-43</v>
      </c>
      <c r="AW44" s="257">
        <f>-'5C1E_LFNO'!AW44</f>
        <v>0</v>
      </c>
      <c r="AX44" s="257">
        <f>-'5C1F_L.C. Charter'!AW44</f>
        <v>0</v>
      </c>
      <c r="AY44" s="257">
        <f>-'5C1G_JS Clark'!AW44</f>
        <v>0</v>
      </c>
      <c r="AZ44" s="257">
        <f>-'5C1H_Southwest'!AW44</f>
        <v>0</v>
      </c>
      <c r="BA44" s="257">
        <f>-'5C1I_LA Key'!AW44</f>
        <v>0</v>
      </c>
      <c r="BB44" s="257">
        <f>-'5C1J_Jeff Chamber'!AW44</f>
        <v>-14</v>
      </c>
      <c r="BC44" s="257">
        <f>-'5C1M_GEO Mid'!AW44</f>
        <v>0</v>
      </c>
      <c r="BD44" s="257">
        <f>-'5C1N_Delta'!AW44</f>
        <v>28</v>
      </c>
      <c r="BE44" s="257">
        <f>-'5C1O_Impact'!AW44</f>
        <v>0</v>
      </c>
      <c r="BF44" s="257">
        <f>-'5C1P_Vision'!AW44</f>
        <v>0</v>
      </c>
      <c r="BG44" s="257">
        <f>-'5C1Q_Advantage'!AW44</f>
        <v>0</v>
      </c>
      <c r="BH44" s="257">
        <f>-'5C1R_Iberville'!AW44</f>
        <v>0</v>
      </c>
      <c r="BI44" s="257">
        <f>-'5C1S_LC Col Prep'!AW44</f>
        <v>0</v>
      </c>
      <c r="BJ44" s="257">
        <f>-'5C1T_Northeast'!AW44</f>
        <v>0</v>
      </c>
      <c r="BK44" s="257">
        <f>-'5C1U_Acadiana Ren'!AW44</f>
        <v>0</v>
      </c>
      <c r="BL44" s="257">
        <f>-'5C1V_Laf Ren'!AW44</f>
        <v>0</v>
      </c>
      <c r="BM44" s="257">
        <f>-'5C1W_Willow'!AW44</f>
        <v>0</v>
      </c>
      <c r="BN44" s="257">
        <f>-'5C1X_Tangi'!AW44</f>
        <v>0</v>
      </c>
      <c r="BO44" s="257">
        <f>-'5C1Y_GEO'!AW44</f>
        <v>0</v>
      </c>
      <c r="BP44" s="257">
        <f>-'5C1Z_Lincoln Prep'!AW44</f>
        <v>0</v>
      </c>
      <c r="BQ44" s="257">
        <f>-'5C1AA_Laurel'!AW44</f>
        <v>0</v>
      </c>
      <c r="BR44" s="257">
        <f>-'5C1AB_Apex'!AW44</f>
        <v>0</v>
      </c>
      <c r="BS44" s="257">
        <f>-'5C1AC_Smothers'!AW44</f>
        <v>0</v>
      </c>
      <c r="BT44" s="257">
        <f>-'5C1AD_Greater'!AW44</f>
        <v>0</v>
      </c>
      <c r="BU44" s="257">
        <f>-'5C1AE_Noble Minds'!AW44</f>
        <v>0</v>
      </c>
      <c r="BV44" s="257">
        <f>-'5C1AF_JCFA-Laf'!AW44</f>
        <v>0</v>
      </c>
      <c r="BW44" s="257">
        <f>-'5C1AG_Collegiate'!AW44</f>
        <v>0</v>
      </c>
      <c r="BX44" s="257">
        <f>-'5C1AH_BRUP'!AW44</f>
        <v>0</v>
      </c>
      <c r="BY44" s="257">
        <f>-'5C1AI_Harmony'!$AW44</f>
        <v>57</v>
      </c>
      <c r="BZ44" s="257">
        <f>-'5C1AJ_Athlos'!$AW44</f>
        <v>14</v>
      </c>
      <c r="CA44" s="257">
        <f>-'5C2_LAVCA'!AX44</f>
        <v>13</v>
      </c>
      <c r="CB44" s="257">
        <f>-'5C3_UnvView'!AX44</f>
        <v>-89</v>
      </c>
      <c r="CC44" s="257">
        <f t="shared" si="9"/>
        <v>-34</v>
      </c>
      <c r="CD44" s="639">
        <f t="shared" si="10"/>
        <v>832799</v>
      </c>
    </row>
    <row r="45" spans="1:82" s="110" customFormat="1" ht="15.75" customHeight="1" x14ac:dyDescent="0.2">
      <c r="A45" s="636">
        <v>39</v>
      </c>
      <c r="B45" s="637" t="s">
        <v>45</v>
      </c>
      <c r="C45" s="257">
        <f>'2_State Distrib and Adjs'!BC45</f>
        <v>732196</v>
      </c>
      <c r="D45" s="257">
        <f>-'5A3_OJJ'!S45</f>
        <v>-272</v>
      </c>
      <c r="E45" s="257"/>
      <c r="F45" s="257">
        <f>-'5C1A_Madison'!AS45</f>
        <v>0</v>
      </c>
      <c r="G45" s="257">
        <f>-'5C1B_DArbonne'!AS45</f>
        <v>0</v>
      </c>
      <c r="H45" s="257">
        <f>-'5C1C_Intl High'!AS45</f>
        <v>0</v>
      </c>
      <c r="I45" s="257">
        <f>-'5C1D_NOMMA'!AS45</f>
        <v>0</v>
      </c>
      <c r="J45" s="257">
        <f>-'5C1E_LFNO'!AS45</f>
        <v>0</v>
      </c>
      <c r="K45" s="257">
        <f>-'5C1F_L.C. Charter'!AS45</f>
        <v>0</v>
      </c>
      <c r="L45" s="257">
        <f>-'5C1G_JS Clark'!AS45</f>
        <v>0</v>
      </c>
      <c r="M45" s="257">
        <f>-'5C1H_Southwest'!AS45</f>
        <v>0</v>
      </c>
      <c r="N45" s="257">
        <f>-'5C1I_LA Key'!AS45</f>
        <v>-439</v>
      </c>
      <c r="O45" s="257">
        <f>-'5C1J_Jeff Chamber'!AS45</f>
        <v>0</v>
      </c>
      <c r="P45" s="257">
        <f>-'5C1M_GEO Mid'!AS45</f>
        <v>0</v>
      </c>
      <c r="Q45" s="257">
        <f>-'5C1N_Delta'!AS45</f>
        <v>0</v>
      </c>
      <c r="R45" s="257">
        <f>-'5C1O_Impact'!AS45</f>
        <v>0</v>
      </c>
      <c r="S45" s="257">
        <f>-'5C1P_Vision'!AS45</f>
        <v>0</v>
      </c>
      <c r="T45" s="257">
        <f>-'5C1Q_Advantage'!AS45</f>
        <v>858</v>
      </c>
      <c r="U45" s="257">
        <f>-'5C1R_Iberville'!AS45</f>
        <v>-1718</v>
      </c>
      <c r="V45" s="257">
        <f>-'5C1S_LC Col Prep'!AS45</f>
        <v>0</v>
      </c>
      <c r="W45" s="257">
        <f>-'5C1T_Northeast'!AS45</f>
        <v>0</v>
      </c>
      <c r="X45" s="257">
        <f>-'5C1U_Acadiana Ren'!AS45</f>
        <v>0</v>
      </c>
      <c r="Y45" s="257">
        <f>-'5C1V_Laf Ren'!AS45</f>
        <v>0</v>
      </c>
      <c r="Z45" s="257">
        <f>-'5C1W_Willow'!AS45</f>
        <v>0</v>
      </c>
      <c r="AA45" s="257">
        <f>-'5C1X_Tangi'!AS45</f>
        <v>0</v>
      </c>
      <c r="AB45" s="257">
        <f>-'5C1Y_GEO'!AS45</f>
        <v>0</v>
      </c>
      <c r="AC45" s="257">
        <f>-'5C1Z_Lincoln Prep'!AS45</f>
        <v>0</v>
      </c>
      <c r="AD45" s="257">
        <f>-'5C1AA_Laurel'!$AS45</f>
        <v>0</v>
      </c>
      <c r="AE45" s="257">
        <f>-'5C1AB_Apex'!$AS45</f>
        <v>0</v>
      </c>
      <c r="AF45" s="257">
        <f>-'5C1AC_Smothers'!$AS45</f>
        <v>0</v>
      </c>
      <c r="AG45" s="257">
        <f>-'5C1AD_Greater'!$AS45</f>
        <v>0</v>
      </c>
      <c r="AH45" s="257">
        <f>-'5C1AE_Noble Minds'!$AS45</f>
        <v>0</v>
      </c>
      <c r="AI45" s="257">
        <f>-'5C1AF_JCFA-Laf'!$AS45</f>
        <v>0</v>
      </c>
      <c r="AJ45" s="257">
        <f>-'5C1AG_Collegiate'!$AS45</f>
        <v>0</v>
      </c>
      <c r="AK45" s="257">
        <f>-'5C1AH_BRUP'!$AS45</f>
        <v>0</v>
      </c>
      <c r="AL45" s="257">
        <f>-'5C1AI_Harmony'!$AS45</f>
        <v>0</v>
      </c>
      <c r="AM45" s="257">
        <f>-'5C1AJ_Athlos'!$AS45</f>
        <v>0</v>
      </c>
      <c r="AN45" s="257">
        <f>-'5C2_LAVCA'!AT45</f>
        <v>-2561</v>
      </c>
      <c r="AO45" s="257">
        <f>-'5C3_UnvView'!AT45</f>
        <v>-8066</v>
      </c>
      <c r="AP45" s="638">
        <f t="shared" si="7"/>
        <v>-12198</v>
      </c>
      <c r="AQ45" s="639">
        <f t="shared" si="8"/>
        <v>719998</v>
      </c>
      <c r="AR45" s="257"/>
      <c r="AS45" s="257">
        <f>-'5C1A_Madison'!AW45</f>
        <v>0</v>
      </c>
      <c r="AT45" s="257">
        <f>-'5C1B_DArbonne'!AW45</f>
        <v>0</v>
      </c>
      <c r="AU45" s="257">
        <f>-'5C1C_Intl High'!AW45</f>
        <v>0</v>
      </c>
      <c r="AV45" s="257">
        <f>-'5C1D_NOMMA'!AW45</f>
        <v>0</v>
      </c>
      <c r="AW45" s="257">
        <f>-'5C1E_LFNO'!AW45</f>
        <v>0</v>
      </c>
      <c r="AX45" s="257">
        <f>-'5C1F_L.C. Charter'!AW45</f>
        <v>0</v>
      </c>
      <c r="AY45" s="257">
        <f>-'5C1G_JS Clark'!AW45</f>
        <v>0</v>
      </c>
      <c r="AZ45" s="257">
        <f>-'5C1H_Southwest'!AW45</f>
        <v>0</v>
      </c>
      <c r="BA45" s="257">
        <f>-'5C1I_LA Key'!AW45</f>
        <v>56</v>
      </c>
      <c r="BB45" s="257">
        <f>-'5C1J_Jeff Chamber'!AW45</f>
        <v>0</v>
      </c>
      <c r="BC45" s="257">
        <f>-'5C1M_GEO Mid'!AW45</f>
        <v>0</v>
      </c>
      <c r="BD45" s="257">
        <f>-'5C1N_Delta'!AW45</f>
        <v>0</v>
      </c>
      <c r="BE45" s="257">
        <f>-'5C1O_Impact'!AW45</f>
        <v>0</v>
      </c>
      <c r="BF45" s="257">
        <f>-'5C1P_Vision'!AW45</f>
        <v>0</v>
      </c>
      <c r="BG45" s="257">
        <f>-'5C1Q_Advantage'!AW45</f>
        <v>13</v>
      </c>
      <c r="BH45" s="257">
        <f>-'5C1R_Iberville'!AW45</f>
        <v>0</v>
      </c>
      <c r="BI45" s="257">
        <f>-'5C1S_LC Col Prep'!AW45</f>
        <v>0</v>
      </c>
      <c r="BJ45" s="257">
        <f>-'5C1T_Northeast'!AW45</f>
        <v>0</v>
      </c>
      <c r="BK45" s="257">
        <f>-'5C1U_Acadiana Ren'!AW45</f>
        <v>0</v>
      </c>
      <c r="BL45" s="257">
        <f>-'5C1V_Laf Ren'!AW45</f>
        <v>0</v>
      </c>
      <c r="BM45" s="257">
        <f>-'5C1W_Willow'!AW45</f>
        <v>0</v>
      </c>
      <c r="BN45" s="257">
        <f>-'5C1X_Tangi'!AW45</f>
        <v>0</v>
      </c>
      <c r="BO45" s="257">
        <f>-'5C1Y_GEO'!AW45</f>
        <v>0</v>
      </c>
      <c r="BP45" s="257">
        <f>-'5C1Z_Lincoln Prep'!AW45</f>
        <v>0</v>
      </c>
      <c r="BQ45" s="257">
        <f>-'5C1AA_Laurel'!AW45</f>
        <v>0</v>
      </c>
      <c r="BR45" s="257">
        <f>-'5C1AB_Apex'!AW45</f>
        <v>0</v>
      </c>
      <c r="BS45" s="257">
        <f>-'5C1AC_Smothers'!AW45</f>
        <v>0</v>
      </c>
      <c r="BT45" s="257">
        <f>-'5C1AD_Greater'!AW45</f>
        <v>0</v>
      </c>
      <c r="BU45" s="257">
        <f>-'5C1AE_Noble Minds'!AW45</f>
        <v>0</v>
      </c>
      <c r="BV45" s="257">
        <f>-'5C1AF_JCFA-Laf'!AW45</f>
        <v>0</v>
      </c>
      <c r="BW45" s="257">
        <f>-'5C1AG_Collegiate'!AW45</f>
        <v>0</v>
      </c>
      <c r="BX45" s="257">
        <f>-'5C1AH_BRUP'!AW45</f>
        <v>0</v>
      </c>
      <c r="BY45" s="257">
        <f>-'5C1AI_Harmony'!$AW45</f>
        <v>0</v>
      </c>
      <c r="BZ45" s="257">
        <f>-'5C1AJ_Athlos'!$AW45</f>
        <v>0</v>
      </c>
      <c r="CA45" s="257">
        <f>-'5C2_LAVCA'!AX45</f>
        <v>20</v>
      </c>
      <c r="CB45" s="257">
        <f>-'5C3_UnvView'!AX45</f>
        <v>87</v>
      </c>
      <c r="CC45" s="257">
        <f t="shared" si="9"/>
        <v>176</v>
      </c>
      <c r="CD45" s="639">
        <f t="shared" si="10"/>
        <v>720174</v>
      </c>
    </row>
    <row r="46" spans="1:82" s="110" customFormat="1" ht="15.75" customHeight="1" x14ac:dyDescent="0.2">
      <c r="A46" s="626">
        <v>40</v>
      </c>
      <c r="B46" s="627" t="s">
        <v>46</v>
      </c>
      <c r="C46" s="628">
        <f>'2_State Distrib and Adjs'!BC46</f>
        <v>10960593</v>
      </c>
      <c r="D46" s="628">
        <f>-'5A3_OJJ'!S46</f>
        <v>-560</v>
      </c>
      <c r="E46" s="628"/>
      <c r="F46" s="628">
        <f>-'5C1A_Madison'!AS46</f>
        <v>0</v>
      </c>
      <c r="G46" s="628">
        <f>-'5C1B_DArbonne'!AS46</f>
        <v>0</v>
      </c>
      <c r="H46" s="628">
        <f>-'5C1C_Intl High'!AS46</f>
        <v>0</v>
      </c>
      <c r="I46" s="628">
        <f>-'5C1D_NOMMA'!AS46</f>
        <v>0</v>
      </c>
      <c r="J46" s="628">
        <f>-'5C1E_LFNO'!AS46</f>
        <v>0</v>
      </c>
      <c r="K46" s="628">
        <f>-'5C1F_L.C. Charter'!AS46</f>
        <v>0</v>
      </c>
      <c r="L46" s="628">
        <f>-'5C1G_JS Clark'!AS46</f>
        <v>0</v>
      </c>
      <c r="M46" s="628">
        <f>-'5C1H_Southwest'!AS46</f>
        <v>0</v>
      </c>
      <c r="N46" s="628">
        <f>-'5C1I_LA Key'!AS46</f>
        <v>0</v>
      </c>
      <c r="O46" s="628">
        <f>-'5C1J_Jeff Chamber'!AS46</f>
        <v>0</v>
      </c>
      <c r="P46" s="628">
        <f>-'5C1M_GEO Mid'!AS46</f>
        <v>0</v>
      </c>
      <c r="Q46" s="628">
        <f>-'5C1N_Delta'!AS46</f>
        <v>0</v>
      </c>
      <c r="R46" s="628">
        <f>-'5C1O_Impact'!AS46</f>
        <v>333</v>
      </c>
      <c r="S46" s="628">
        <f>-'5C1P_Vision'!AS46</f>
        <v>0</v>
      </c>
      <c r="T46" s="628">
        <f>-'5C1Q_Advantage'!AS46</f>
        <v>0</v>
      </c>
      <c r="U46" s="628">
        <f>-'5C1R_Iberville'!AS46</f>
        <v>0</v>
      </c>
      <c r="V46" s="628">
        <f>-'5C1S_LC Col Prep'!AS46</f>
        <v>0</v>
      </c>
      <c r="W46" s="628">
        <f>-'5C1T_Northeast'!AS46</f>
        <v>0</v>
      </c>
      <c r="X46" s="628">
        <f>-'5C1U_Acadiana Ren'!AS46</f>
        <v>0</v>
      </c>
      <c r="Y46" s="628">
        <f>-'5C1V_Laf Ren'!AS46</f>
        <v>0</v>
      </c>
      <c r="Z46" s="628">
        <f>-'5C1W_Willow'!AS46</f>
        <v>0</v>
      </c>
      <c r="AA46" s="628">
        <f>-'5C1X_Tangi'!AS46</f>
        <v>0</v>
      </c>
      <c r="AB46" s="628">
        <f>-'5C1Y_GEO'!AS46</f>
        <v>95</v>
      </c>
      <c r="AC46" s="628">
        <f>-'5C1Z_Lincoln Prep'!AS46</f>
        <v>0</v>
      </c>
      <c r="AD46" s="628">
        <f>-'5C1AA_Laurel'!$AS46</f>
        <v>0</v>
      </c>
      <c r="AE46" s="628">
        <f>-'5C1AB_Apex'!$AS46</f>
        <v>0</v>
      </c>
      <c r="AF46" s="628">
        <f>-'5C1AC_Smothers'!$AS46</f>
        <v>0</v>
      </c>
      <c r="AG46" s="628">
        <f>-'5C1AD_Greater'!$AS46</f>
        <v>0</v>
      </c>
      <c r="AH46" s="628">
        <f>-'5C1AE_Noble Minds'!$AS46</f>
        <v>0</v>
      </c>
      <c r="AI46" s="628">
        <f>-'5C1AF_JCFA-Laf'!$AS46</f>
        <v>0</v>
      </c>
      <c r="AJ46" s="628">
        <f>-'5C1AG_Collegiate'!$AS46</f>
        <v>0</v>
      </c>
      <c r="AK46" s="628">
        <f>-'5C1AH_BRUP'!$AS46</f>
        <v>0</v>
      </c>
      <c r="AL46" s="1068">
        <f>-'5C1AI_Harmony'!$AS46</f>
        <v>0</v>
      </c>
      <c r="AM46" s="1068">
        <f>-'5C1AJ_Athlos'!$AS46</f>
        <v>0</v>
      </c>
      <c r="AN46" s="628">
        <f>-'5C2_LAVCA'!AT46</f>
        <v>-23209</v>
      </c>
      <c r="AO46" s="628">
        <f>-'5C3_UnvView'!AT46</f>
        <v>-13962</v>
      </c>
      <c r="AP46" s="629">
        <f t="shared" si="7"/>
        <v>-37303</v>
      </c>
      <c r="AQ46" s="630">
        <f t="shared" si="8"/>
        <v>10923290</v>
      </c>
      <c r="AR46" s="628"/>
      <c r="AS46" s="628">
        <f>-'5C1A_Madison'!AW46</f>
        <v>0</v>
      </c>
      <c r="AT46" s="628">
        <f>-'5C1B_DArbonne'!AW46</f>
        <v>0</v>
      </c>
      <c r="AU46" s="628">
        <f>-'5C1C_Intl High'!AW46</f>
        <v>0</v>
      </c>
      <c r="AV46" s="628">
        <f>-'5C1D_NOMMA'!AW46</f>
        <v>0</v>
      </c>
      <c r="AW46" s="628">
        <f>-'5C1E_LFNO'!AW46</f>
        <v>0</v>
      </c>
      <c r="AX46" s="628">
        <f>-'5C1F_L.C. Charter'!AW46</f>
        <v>0</v>
      </c>
      <c r="AY46" s="628">
        <f>-'5C1G_JS Clark'!AW46</f>
        <v>0</v>
      </c>
      <c r="AZ46" s="628">
        <f>-'5C1H_Southwest'!AW46</f>
        <v>0</v>
      </c>
      <c r="BA46" s="628">
        <f>-'5C1I_LA Key'!AW46</f>
        <v>0</v>
      </c>
      <c r="BB46" s="628">
        <f>-'5C1J_Jeff Chamber'!AW46</f>
        <v>0</v>
      </c>
      <c r="BC46" s="628">
        <f>-'5C1M_GEO Mid'!AW46</f>
        <v>0</v>
      </c>
      <c r="BD46" s="628">
        <f>-'5C1N_Delta'!AW46</f>
        <v>0</v>
      </c>
      <c r="BE46" s="628">
        <f>-'5C1O_Impact'!AW46</f>
        <v>10</v>
      </c>
      <c r="BF46" s="628">
        <f>-'5C1P_Vision'!AW46</f>
        <v>0</v>
      </c>
      <c r="BG46" s="628">
        <f>-'5C1Q_Advantage'!AW46</f>
        <v>0</v>
      </c>
      <c r="BH46" s="628">
        <f>-'5C1R_Iberville'!AW46</f>
        <v>0</v>
      </c>
      <c r="BI46" s="628">
        <f>-'5C1S_LC Col Prep'!AW46</f>
        <v>0</v>
      </c>
      <c r="BJ46" s="628">
        <f>-'5C1T_Northeast'!AW46</f>
        <v>0</v>
      </c>
      <c r="BK46" s="628">
        <f>-'5C1U_Acadiana Ren'!AW46</f>
        <v>0</v>
      </c>
      <c r="BL46" s="628">
        <f>-'5C1V_Laf Ren'!AW46</f>
        <v>0</v>
      </c>
      <c r="BM46" s="628">
        <f>-'5C1W_Willow'!AW46</f>
        <v>0</v>
      </c>
      <c r="BN46" s="628">
        <f>-'5C1X_Tangi'!AW46</f>
        <v>0</v>
      </c>
      <c r="BO46" s="628">
        <f>-'5C1Y_GEO'!AW46</f>
        <v>-5</v>
      </c>
      <c r="BP46" s="628">
        <f>-'5C1Z_Lincoln Prep'!AW46</f>
        <v>0</v>
      </c>
      <c r="BQ46" s="628">
        <f>-'5C1AA_Laurel'!AW46</f>
        <v>0</v>
      </c>
      <c r="BR46" s="628">
        <f>-'5C1AB_Apex'!AW46</f>
        <v>0</v>
      </c>
      <c r="BS46" s="628">
        <f>-'5C1AC_Smothers'!AW46</f>
        <v>0</v>
      </c>
      <c r="BT46" s="628">
        <f>-'5C1AD_Greater'!AW46</f>
        <v>0</v>
      </c>
      <c r="BU46" s="628">
        <f>-'5C1AE_Noble Minds'!AW46</f>
        <v>0</v>
      </c>
      <c r="BV46" s="628">
        <f>-'5C1AF_JCFA-Laf'!AW46</f>
        <v>0</v>
      </c>
      <c r="BW46" s="628">
        <f>-'5C1AG_Collegiate'!AW46</f>
        <v>0</v>
      </c>
      <c r="BX46" s="628">
        <f>-'5C1AH_BRUP'!AW46</f>
        <v>0</v>
      </c>
      <c r="BY46" s="1068">
        <f>-'5C1AI_Harmony'!$AW46</f>
        <v>0</v>
      </c>
      <c r="BZ46" s="1068">
        <f>-'5C1AJ_Athlos'!$AW46</f>
        <v>0</v>
      </c>
      <c r="CA46" s="628">
        <f>-'5C2_LAVCA'!AX46</f>
        <v>-101</v>
      </c>
      <c r="CB46" s="628">
        <f>-'5C3_UnvView'!AX46</f>
        <v>12</v>
      </c>
      <c r="CC46" s="628">
        <f t="shared" si="9"/>
        <v>-84</v>
      </c>
      <c r="CD46" s="630">
        <f t="shared" si="10"/>
        <v>10923206</v>
      </c>
    </row>
    <row r="47" spans="1:82" s="110" customFormat="1" ht="15.75" customHeight="1" x14ac:dyDescent="0.2">
      <c r="A47" s="636">
        <v>41</v>
      </c>
      <c r="B47" s="637" t="s">
        <v>47</v>
      </c>
      <c r="C47" s="257">
        <f>'2_State Distrib and Adjs'!BC47</f>
        <v>419061</v>
      </c>
      <c r="D47" s="257">
        <f>-'5A3_OJJ'!S47</f>
        <v>0</v>
      </c>
      <c r="E47" s="257"/>
      <c r="F47" s="257">
        <f>-'5C1A_Madison'!AS47</f>
        <v>0</v>
      </c>
      <c r="G47" s="257">
        <f>-'5C1B_DArbonne'!AS47</f>
        <v>0</v>
      </c>
      <c r="H47" s="257">
        <f>-'5C1C_Intl High'!AS47</f>
        <v>0</v>
      </c>
      <c r="I47" s="257">
        <f>-'5C1D_NOMMA'!AS47</f>
        <v>0</v>
      </c>
      <c r="J47" s="257">
        <f>-'5C1E_LFNO'!AS47</f>
        <v>0</v>
      </c>
      <c r="K47" s="257">
        <f>-'5C1F_L.C. Charter'!AS47</f>
        <v>0</v>
      </c>
      <c r="L47" s="257">
        <f>-'5C1G_JS Clark'!AS47</f>
        <v>0</v>
      </c>
      <c r="M47" s="257">
        <f>-'5C1H_Southwest'!AS47</f>
        <v>0</v>
      </c>
      <c r="N47" s="257">
        <f>-'5C1I_LA Key'!AS47</f>
        <v>0</v>
      </c>
      <c r="O47" s="257">
        <f>-'5C1J_Jeff Chamber'!AS47</f>
        <v>0</v>
      </c>
      <c r="P47" s="257">
        <f>-'5C1M_GEO Mid'!AS47</f>
        <v>0</v>
      </c>
      <c r="Q47" s="257">
        <f>-'5C1N_Delta'!AS47</f>
        <v>0</v>
      </c>
      <c r="R47" s="257">
        <f>-'5C1O_Impact'!AS47</f>
        <v>0</v>
      </c>
      <c r="S47" s="257">
        <f>-'5C1P_Vision'!AS47</f>
        <v>0</v>
      </c>
      <c r="T47" s="257">
        <f>-'5C1Q_Advantage'!AS47</f>
        <v>0</v>
      </c>
      <c r="U47" s="257">
        <f>-'5C1R_Iberville'!AS47</f>
        <v>0</v>
      </c>
      <c r="V47" s="257">
        <f>-'5C1S_LC Col Prep'!AS47</f>
        <v>0</v>
      </c>
      <c r="W47" s="257">
        <f>-'5C1T_Northeast'!AS47</f>
        <v>0</v>
      </c>
      <c r="X47" s="257">
        <f>-'5C1U_Acadiana Ren'!AS47</f>
        <v>0</v>
      </c>
      <c r="Y47" s="257">
        <f>-'5C1V_Laf Ren'!AS47</f>
        <v>0</v>
      </c>
      <c r="Z47" s="257">
        <f>-'5C1W_Willow'!AS47</f>
        <v>0</v>
      </c>
      <c r="AA47" s="257">
        <f>-'5C1X_Tangi'!AS47</f>
        <v>0</v>
      </c>
      <c r="AB47" s="257">
        <f>-'5C1Y_GEO'!AS47</f>
        <v>0</v>
      </c>
      <c r="AC47" s="257">
        <f>-'5C1Z_Lincoln Prep'!AS47</f>
        <v>0</v>
      </c>
      <c r="AD47" s="257">
        <f>-'5C1AA_Laurel'!$AS47</f>
        <v>0</v>
      </c>
      <c r="AE47" s="257">
        <f>-'5C1AB_Apex'!$AS47</f>
        <v>0</v>
      </c>
      <c r="AF47" s="257">
        <f>-'5C1AC_Smothers'!$AS47</f>
        <v>0</v>
      </c>
      <c r="AG47" s="257">
        <f>-'5C1AD_Greater'!$AS47</f>
        <v>0</v>
      </c>
      <c r="AH47" s="257">
        <f>-'5C1AE_Noble Minds'!$AS47</f>
        <v>0</v>
      </c>
      <c r="AI47" s="257">
        <f>-'5C1AF_JCFA-Laf'!$AS47</f>
        <v>0</v>
      </c>
      <c r="AJ47" s="257">
        <f>-'5C1AG_Collegiate'!$AS47</f>
        <v>0</v>
      </c>
      <c r="AK47" s="257">
        <f>-'5C1AH_BRUP'!$AS47</f>
        <v>0</v>
      </c>
      <c r="AL47" s="257">
        <f>-'5C1AI_Harmony'!$AS47</f>
        <v>0</v>
      </c>
      <c r="AM47" s="257">
        <f>-'5C1AJ_Athlos'!$AS47</f>
        <v>0</v>
      </c>
      <c r="AN47" s="257">
        <f>-'5C2_LAVCA'!AT47</f>
        <v>-5345</v>
      </c>
      <c r="AO47" s="257">
        <f>-'5C3_UnvView'!AT47</f>
        <v>-9288</v>
      </c>
      <c r="AP47" s="638">
        <f t="shared" si="7"/>
        <v>-14633</v>
      </c>
      <c r="AQ47" s="639">
        <f t="shared" si="8"/>
        <v>404428</v>
      </c>
      <c r="AR47" s="257"/>
      <c r="AS47" s="257">
        <f>-'5C1A_Madison'!AW47</f>
        <v>0</v>
      </c>
      <c r="AT47" s="257">
        <f>-'5C1B_DArbonne'!AW47</f>
        <v>0</v>
      </c>
      <c r="AU47" s="257">
        <f>-'5C1C_Intl High'!AW47</f>
        <v>0</v>
      </c>
      <c r="AV47" s="257">
        <f>-'5C1D_NOMMA'!AW47</f>
        <v>0</v>
      </c>
      <c r="AW47" s="257">
        <f>-'5C1E_LFNO'!AW47</f>
        <v>0</v>
      </c>
      <c r="AX47" s="257">
        <f>-'5C1F_L.C. Charter'!AW47</f>
        <v>0</v>
      </c>
      <c r="AY47" s="257">
        <f>-'5C1G_JS Clark'!AW47</f>
        <v>0</v>
      </c>
      <c r="AZ47" s="257">
        <f>-'5C1H_Southwest'!AW47</f>
        <v>0</v>
      </c>
      <c r="BA47" s="257">
        <f>-'5C1I_LA Key'!AW47</f>
        <v>0</v>
      </c>
      <c r="BB47" s="257">
        <f>-'5C1J_Jeff Chamber'!AW47</f>
        <v>0</v>
      </c>
      <c r="BC47" s="257">
        <f>-'5C1M_GEO Mid'!AW47</f>
        <v>0</v>
      </c>
      <c r="BD47" s="257">
        <f>-'5C1N_Delta'!AW47</f>
        <v>0</v>
      </c>
      <c r="BE47" s="257">
        <f>-'5C1O_Impact'!AW47</f>
        <v>0</v>
      </c>
      <c r="BF47" s="257">
        <f>-'5C1P_Vision'!AW47</f>
        <v>0</v>
      </c>
      <c r="BG47" s="257">
        <f>-'5C1Q_Advantage'!AW47</f>
        <v>0</v>
      </c>
      <c r="BH47" s="257">
        <f>-'5C1R_Iberville'!AW47</f>
        <v>0</v>
      </c>
      <c r="BI47" s="257">
        <f>-'5C1S_LC Col Prep'!AW47</f>
        <v>0</v>
      </c>
      <c r="BJ47" s="257">
        <f>-'5C1T_Northeast'!AW47</f>
        <v>0</v>
      </c>
      <c r="BK47" s="257">
        <f>-'5C1U_Acadiana Ren'!AW47</f>
        <v>0</v>
      </c>
      <c r="BL47" s="257">
        <f>-'5C1V_Laf Ren'!AW47</f>
        <v>0</v>
      </c>
      <c r="BM47" s="257">
        <f>-'5C1W_Willow'!AW47</f>
        <v>0</v>
      </c>
      <c r="BN47" s="257">
        <f>-'5C1X_Tangi'!AW47</f>
        <v>0</v>
      </c>
      <c r="BO47" s="257">
        <f>-'5C1Y_GEO'!AW47</f>
        <v>0</v>
      </c>
      <c r="BP47" s="257">
        <f>-'5C1Z_Lincoln Prep'!AW47</f>
        <v>0</v>
      </c>
      <c r="BQ47" s="257">
        <f>-'5C1AA_Laurel'!AW47</f>
        <v>0</v>
      </c>
      <c r="BR47" s="257">
        <f>-'5C1AB_Apex'!AW47</f>
        <v>0</v>
      </c>
      <c r="BS47" s="257">
        <f>-'5C1AC_Smothers'!AW47</f>
        <v>0</v>
      </c>
      <c r="BT47" s="257">
        <f>-'5C1AD_Greater'!AW47</f>
        <v>0</v>
      </c>
      <c r="BU47" s="257">
        <f>-'5C1AE_Noble Minds'!AW47</f>
        <v>0</v>
      </c>
      <c r="BV47" s="257">
        <f>-'5C1AF_JCFA-Laf'!AW47</f>
        <v>0</v>
      </c>
      <c r="BW47" s="257">
        <f>-'5C1AG_Collegiate'!AW47</f>
        <v>0</v>
      </c>
      <c r="BX47" s="257">
        <f>-'5C1AH_BRUP'!AW47</f>
        <v>0</v>
      </c>
      <c r="BY47" s="257">
        <f>-'5C1AI_Harmony'!$AW47</f>
        <v>0</v>
      </c>
      <c r="BZ47" s="257">
        <f>-'5C1AJ_Athlos'!$AW47</f>
        <v>0</v>
      </c>
      <c r="CA47" s="257">
        <f>-'5C2_LAVCA'!AX47</f>
        <v>-25</v>
      </c>
      <c r="CB47" s="257">
        <f>-'5C3_UnvView'!AX47</f>
        <v>-59</v>
      </c>
      <c r="CC47" s="257">
        <f t="shared" si="9"/>
        <v>-84</v>
      </c>
      <c r="CD47" s="639">
        <f t="shared" si="10"/>
        <v>404344</v>
      </c>
    </row>
    <row r="48" spans="1:82" s="110" customFormat="1" ht="15.75" customHeight="1" x14ac:dyDescent="0.2">
      <c r="A48" s="636">
        <v>42</v>
      </c>
      <c r="B48" s="637" t="s">
        <v>48</v>
      </c>
      <c r="C48" s="257">
        <f>'2_State Distrib and Adjs'!BC48</f>
        <v>1207329</v>
      </c>
      <c r="D48" s="257">
        <f>-'5A3_OJJ'!S48</f>
        <v>-2109</v>
      </c>
      <c r="E48" s="257"/>
      <c r="F48" s="257">
        <f>-'5C1A_Madison'!AS48</f>
        <v>0</v>
      </c>
      <c r="G48" s="257">
        <f>-'5C1B_DArbonne'!AS48</f>
        <v>0</v>
      </c>
      <c r="H48" s="257">
        <f>-'5C1C_Intl High'!AS48</f>
        <v>0</v>
      </c>
      <c r="I48" s="257">
        <f>-'5C1D_NOMMA'!AS48</f>
        <v>0</v>
      </c>
      <c r="J48" s="257">
        <f>-'5C1E_LFNO'!AS48</f>
        <v>0</v>
      </c>
      <c r="K48" s="257">
        <f>-'5C1F_L.C. Charter'!AS48</f>
        <v>0</v>
      </c>
      <c r="L48" s="257">
        <f>-'5C1G_JS Clark'!AS48</f>
        <v>0</v>
      </c>
      <c r="M48" s="257">
        <f>-'5C1H_Southwest'!AS48</f>
        <v>0</v>
      </c>
      <c r="N48" s="257">
        <f>-'5C1I_LA Key'!AS48</f>
        <v>0</v>
      </c>
      <c r="O48" s="257">
        <f>-'5C1J_Jeff Chamber'!AS48</f>
        <v>0</v>
      </c>
      <c r="P48" s="257">
        <f>-'5C1M_GEO Mid'!AS48</f>
        <v>0</v>
      </c>
      <c r="Q48" s="257">
        <f>-'5C1N_Delta'!AS48</f>
        <v>0</v>
      </c>
      <c r="R48" s="257">
        <f>-'5C1O_Impact'!AS48</f>
        <v>0</v>
      </c>
      <c r="S48" s="257">
        <f>-'5C1P_Vision'!AS48</f>
        <v>0</v>
      </c>
      <c r="T48" s="257">
        <f>-'5C1Q_Advantage'!AS48</f>
        <v>0</v>
      </c>
      <c r="U48" s="257">
        <f>-'5C1R_Iberville'!AS48</f>
        <v>0</v>
      </c>
      <c r="V48" s="257">
        <f>-'5C1S_LC Col Prep'!AS48</f>
        <v>0</v>
      </c>
      <c r="W48" s="257">
        <f>-'5C1T_Northeast'!AS48</f>
        <v>0</v>
      </c>
      <c r="X48" s="257">
        <f>-'5C1U_Acadiana Ren'!AS48</f>
        <v>0</v>
      </c>
      <c r="Y48" s="257">
        <f>-'5C1V_Laf Ren'!AS48</f>
        <v>0</v>
      </c>
      <c r="Z48" s="257">
        <f>-'5C1W_Willow'!AS48</f>
        <v>0</v>
      </c>
      <c r="AA48" s="257">
        <f>-'5C1X_Tangi'!AS48</f>
        <v>0</v>
      </c>
      <c r="AB48" s="257">
        <f>-'5C1Y_GEO'!AS48</f>
        <v>0</v>
      </c>
      <c r="AC48" s="257">
        <f>-'5C1Z_Lincoln Prep'!AS48</f>
        <v>0</v>
      </c>
      <c r="AD48" s="257">
        <f>-'5C1AA_Laurel'!$AS48</f>
        <v>0</v>
      </c>
      <c r="AE48" s="257">
        <f>-'5C1AB_Apex'!$AS48</f>
        <v>0</v>
      </c>
      <c r="AF48" s="257">
        <f>-'5C1AC_Smothers'!$AS48</f>
        <v>0</v>
      </c>
      <c r="AG48" s="257">
        <f>-'5C1AD_Greater'!$AS48</f>
        <v>0</v>
      </c>
      <c r="AH48" s="257">
        <f>-'5C1AE_Noble Minds'!$AS48</f>
        <v>0</v>
      </c>
      <c r="AI48" s="257">
        <f>-'5C1AF_JCFA-Laf'!$AS48</f>
        <v>0</v>
      </c>
      <c r="AJ48" s="257">
        <f>-'5C1AG_Collegiate'!$AS48</f>
        <v>0</v>
      </c>
      <c r="AK48" s="257">
        <f>-'5C1AH_BRUP'!$AS48</f>
        <v>0</v>
      </c>
      <c r="AL48" s="257">
        <f>-'5C1AI_Harmony'!$AS48</f>
        <v>0</v>
      </c>
      <c r="AM48" s="257">
        <f>-'5C1AJ_Athlos'!$AS48</f>
        <v>0</v>
      </c>
      <c r="AN48" s="257">
        <f>-'5C2_LAVCA'!AT48</f>
        <v>-1357</v>
      </c>
      <c r="AO48" s="257">
        <f>-'5C3_UnvView'!AT48</f>
        <v>-10501</v>
      </c>
      <c r="AP48" s="638">
        <f t="shared" si="7"/>
        <v>-13967</v>
      </c>
      <c r="AQ48" s="639">
        <f t="shared" si="8"/>
        <v>1193362</v>
      </c>
      <c r="AR48" s="257"/>
      <c r="AS48" s="257">
        <f>-'5C1A_Madison'!AW48</f>
        <v>0</v>
      </c>
      <c r="AT48" s="257">
        <f>-'5C1B_DArbonne'!AW48</f>
        <v>0</v>
      </c>
      <c r="AU48" s="257">
        <f>-'5C1C_Intl High'!AW48</f>
        <v>0</v>
      </c>
      <c r="AV48" s="257">
        <f>-'5C1D_NOMMA'!AW48</f>
        <v>0</v>
      </c>
      <c r="AW48" s="257">
        <f>-'5C1E_LFNO'!AW48</f>
        <v>0</v>
      </c>
      <c r="AX48" s="257">
        <f>-'5C1F_L.C. Charter'!AW48</f>
        <v>0</v>
      </c>
      <c r="AY48" s="257">
        <f>-'5C1G_JS Clark'!AW48</f>
        <v>0</v>
      </c>
      <c r="AZ48" s="257">
        <f>-'5C1H_Southwest'!AW48</f>
        <v>0</v>
      </c>
      <c r="BA48" s="257">
        <f>-'5C1I_LA Key'!AW48</f>
        <v>0</v>
      </c>
      <c r="BB48" s="257">
        <f>-'5C1J_Jeff Chamber'!AW48</f>
        <v>0</v>
      </c>
      <c r="BC48" s="257">
        <f>-'5C1M_GEO Mid'!AW48</f>
        <v>0</v>
      </c>
      <c r="BD48" s="257">
        <f>-'5C1N_Delta'!AW48</f>
        <v>0</v>
      </c>
      <c r="BE48" s="257">
        <f>-'5C1O_Impact'!AW48</f>
        <v>0</v>
      </c>
      <c r="BF48" s="257">
        <f>-'5C1P_Vision'!AW48</f>
        <v>0</v>
      </c>
      <c r="BG48" s="257">
        <f>-'5C1Q_Advantage'!AW48</f>
        <v>0</v>
      </c>
      <c r="BH48" s="257">
        <f>-'5C1R_Iberville'!AW48</f>
        <v>0</v>
      </c>
      <c r="BI48" s="257">
        <f>-'5C1S_LC Col Prep'!AW48</f>
        <v>0</v>
      </c>
      <c r="BJ48" s="257">
        <f>-'5C1T_Northeast'!AW48</f>
        <v>0</v>
      </c>
      <c r="BK48" s="257">
        <f>-'5C1U_Acadiana Ren'!AW48</f>
        <v>0</v>
      </c>
      <c r="BL48" s="257">
        <f>-'5C1V_Laf Ren'!AW48</f>
        <v>0</v>
      </c>
      <c r="BM48" s="257">
        <f>-'5C1W_Willow'!AW48</f>
        <v>0</v>
      </c>
      <c r="BN48" s="257">
        <f>-'5C1X_Tangi'!AW48</f>
        <v>0</v>
      </c>
      <c r="BO48" s="257">
        <f>-'5C1Y_GEO'!AW48</f>
        <v>0</v>
      </c>
      <c r="BP48" s="257">
        <f>-'5C1Z_Lincoln Prep'!AW48</f>
        <v>0</v>
      </c>
      <c r="BQ48" s="257">
        <f>-'5C1AA_Laurel'!AW48</f>
        <v>0</v>
      </c>
      <c r="BR48" s="257">
        <f>-'5C1AB_Apex'!AW48</f>
        <v>0</v>
      </c>
      <c r="BS48" s="257">
        <f>-'5C1AC_Smothers'!AW48</f>
        <v>0</v>
      </c>
      <c r="BT48" s="257">
        <f>-'5C1AD_Greater'!AW48</f>
        <v>0</v>
      </c>
      <c r="BU48" s="257">
        <f>-'5C1AE_Noble Minds'!AW48</f>
        <v>0</v>
      </c>
      <c r="BV48" s="257">
        <f>-'5C1AF_JCFA-Laf'!AW48</f>
        <v>0</v>
      </c>
      <c r="BW48" s="257">
        <f>-'5C1AG_Collegiate'!AW48</f>
        <v>0</v>
      </c>
      <c r="BX48" s="257">
        <f>-'5C1AH_BRUP'!AW48</f>
        <v>0</v>
      </c>
      <c r="BY48" s="257">
        <f>-'5C1AI_Harmony'!$AW48</f>
        <v>0</v>
      </c>
      <c r="BZ48" s="257">
        <f>-'5C1AJ_Athlos'!$AW48</f>
        <v>0</v>
      </c>
      <c r="CA48" s="257">
        <f>-'5C2_LAVCA'!AX48</f>
        <v>22</v>
      </c>
      <c r="CB48" s="257">
        <f>-'5C3_UnvView'!AX48</f>
        <v>-163</v>
      </c>
      <c r="CC48" s="257">
        <f t="shared" si="9"/>
        <v>-141</v>
      </c>
      <c r="CD48" s="639">
        <f t="shared" si="10"/>
        <v>1193221</v>
      </c>
    </row>
    <row r="49" spans="1:82" s="110" customFormat="1" ht="15.75" customHeight="1" x14ac:dyDescent="0.2">
      <c r="A49" s="636">
        <v>43</v>
      </c>
      <c r="B49" s="637" t="s">
        <v>49</v>
      </c>
      <c r="C49" s="257">
        <f>'2_State Distrib and Adjs'!BC49</f>
        <v>2294374</v>
      </c>
      <c r="D49" s="257">
        <f>-'5A3_OJJ'!S49</f>
        <v>-294</v>
      </c>
      <c r="E49" s="257"/>
      <c r="F49" s="257">
        <f>-'5C1A_Madison'!AS49</f>
        <v>0</v>
      </c>
      <c r="G49" s="257">
        <f>-'5C1B_DArbonne'!AS49</f>
        <v>0</v>
      </c>
      <c r="H49" s="257">
        <f>-'5C1C_Intl High'!AS49</f>
        <v>0</v>
      </c>
      <c r="I49" s="257">
        <f>-'5C1D_NOMMA'!AS49</f>
        <v>0</v>
      </c>
      <c r="J49" s="257">
        <f>-'5C1E_LFNO'!AS49</f>
        <v>0</v>
      </c>
      <c r="K49" s="257">
        <f>-'5C1F_L.C. Charter'!AS49</f>
        <v>0</v>
      </c>
      <c r="L49" s="257">
        <f>-'5C1G_JS Clark'!AS49</f>
        <v>0</v>
      </c>
      <c r="M49" s="257">
        <f>-'5C1H_Southwest'!AS49</f>
        <v>0</v>
      </c>
      <c r="N49" s="257">
        <f>-'5C1I_LA Key'!AS49</f>
        <v>0</v>
      </c>
      <c r="O49" s="257">
        <f>-'5C1J_Jeff Chamber'!AS49</f>
        <v>0</v>
      </c>
      <c r="P49" s="257">
        <f>-'5C1M_GEO Mid'!AS49</f>
        <v>0</v>
      </c>
      <c r="Q49" s="257">
        <f>-'5C1N_Delta'!AS49</f>
        <v>0</v>
      </c>
      <c r="R49" s="257">
        <f>-'5C1O_Impact'!AS49</f>
        <v>0</v>
      </c>
      <c r="S49" s="257">
        <f>-'5C1P_Vision'!AS49</f>
        <v>0</v>
      </c>
      <c r="T49" s="257">
        <f>-'5C1Q_Advantage'!AS49</f>
        <v>0</v>
      </c>
      <c r="U49" s="257">
        <f>-'5C1R_Iberville'!AS49</f>
        <v>0</v>
      </c>
      <c r="V49" s="257">
        <f>-'5C1S_LC Col Prep'!AS49</f>
        <v>0</v>
      </c>
      <c r="W49" s="257">
        <f>-'5C1T_Northeast'!AS49</f>
        <v>0</v>
      </c>
      <c r="X49" s="257">
        <f>-'5C1U_Acadiana Ren'!AS49</f>
        <v>0</v>
      </c>
      <c r="Y49" s="257">
        <f>-'5C1V_Laf Ren'!AS49</f>
        <v>0</v>
      </c>
      <c r="Z49" s="257">
        <f>-'5C1W_Willow'!AS49</f>
        <v>0</v>
      </c>
      <c r="AA49" s="257">
        <f>-'5C1X_Tangi'!AS49</f>
        <v>0</v>
      </c>
      <c r="AB49" s="257">
        <f>-'5C1Y_GEO'!AS49</f>
        <v>0</v>
      </c>
      <c r="AC49" s="257">
        <f>-'5C1Z_Lincoln Prep'!AS49</f>
        <v>0</v>
      </c>
      <c r="AD49" s="257">
        <f>-'5C1AA_Laurel'!$AS49</f>
        <v>0</v>
      </c>
      <c r="AE49" s="257">
        <f>-'5C1AB_Apex'!$AS49</f>
        <v>0</v>
      </c>
      <c r="AF49" s="257">
        <f>-'5C1AC_Smothers'!$AS49</f>
        <v>0</v>
      </c>
      <c r="AG49" s="257">
        <f>-'5C1AD_Greater'!$AS49</f>
        <v>0</v>
      </c>
      <c r="AH49" s="257">
        <f>-'5C1AE_Noble Minds'!$AS49</f>
        <v>0</v>
      </c>
      <c r="AI49" s="257">
        <f>-'5C1AF_JCFA-Laf'!$AS49</f>
        <v>0</v>
      </c>
      <c r="AJ49" s="257">
        <f>-'5C1AG_Collegiate'!$AS49</f>
        <v>0</v>
      </c>
      <c r="AK49" s="257">
        <f>-'5C1AH_BRUP'!$AS49</f>
        <v>0</v>
      </c>
      <c r="AL49" s="257">
        <f>-'5C1AI_Harmony'!$AS49</f>
        <v>0</v>
      </c>
      <c r="AM49" s="257">
        <f>-'5C1AJ_Athlos'!$AS49</f>
        <v>0</v>
      </c>
      <c r="AN49" s="257">
        <f>-'5C2_LAVCA'!AT49</f>
        <v>195</v>
      </c>
      <c r="AO49" s="257">
        <f>-'5C3_UnvView'!AT49</f>
        <v>-1855</v>
      </c>
      <c r="AP49" s="638">
        <f t="shared" si="7"/>
        <v>-1954</v>
      </c>
      <c r="AQ49" s="639">
        <f t="shared" si="8"/>
        <v>2292420</v>
      </c>
      <c r="AR49" s="257"/>
      <c r="AS49" s="257">
        <f>-'5C1A_Madison'!AW49</f>
        <v>0</v>
      </c>
      <c r="AT49" s="257">
        <f>-'5C1B_DArbonne'!AW49</f>
        <v>0</v>
      </c>
      <c r="AU49" s="257">
        <f>-'5C1C_Intl High'!AW49</f>
        <v>0</v>
      </c>
      <c r="AV49" s="257">
        <f>-'5C1D_NOMMA'!AW49</f>
        <v>0</v>
      </c>
      <c r="AW49" s="257">
        <f>-'5C1E_LFNO'!AW49</f>
        <v>0</v>
      </c>
      <c r="AX49" s="257">
        <f>-'5C1F_L.C. Charter'!AW49</f>
        <v>0</v>
      </c>
      <c r="AY49" s="257">
        <f>-'5C1G_JS Clark'!AW49</f>
        <v>0</v>
      </c>
      <c r="AZ49" s="257">
        <f>-'5C1H_Southwest'!AW49</f>
        <v>0</v>
      </c>
      <c r="BA49" s="257">
        <f>-'5C1I_LA Key'!AW49</f>
        <v>0</v>
      </c>
      <c r="BB49" s="257">
        <f>-'5C1J_Jeff Chamber'!AW49</f>
        <v>0</v>
      </c>
      <c r="BC49" s="257">
        <f>-'5C1M_GEO Mid'!AW49</f>
        <v>0</v>
      </c>
      <c r="BD49" s="257">
        <f>-'5C1N_Delta'!AW49</f>
        <v>0</v>
      </c>
      <c r="BE49" s="257">
        <f>-'5C1O_Impact'!AW49</f>
        <v>0</v>
      </c>
      <c r="BF49" s="257">
        <f>-'5C1P_Vision'!AW49</f>
        <v>0</v>
      </c>
      <c r="BG49" s="257">
        <f>-'5C1Q_Advantage'!AW49</f>
        <v>0</v>
      </c>
      <c r="BH49" s="257">
        <f>-'5C1R_Iberville'!AW49</f>
        <v>0</v>
      </c>
      <c r="BI49" s="257">
        <f>-'5C1S_LC Col Prep'!AW49</f>
        <v>0</v>
      </c>
      <c r="BJ49" s="257">
        <f>-'5C1T_Northeast'!AW49</f>
        <v>0</v>
      </c>
      <c r="BK49" s="257">
        <f>-'5C1U_Acadiana Ren'!AW49</f>
        <v>0</v>
      </c>
      <c r="BL49" s="257">
        <f>-'5C1V_Laf Ren'!AW49</f>
        <v>0</v>
      </c>
      <c r="BM49" s="257">
        <f>-'5C1W_Willow'!AW49</f>
        <v>0</v>
      </c>
      <c r="BN49" s="257">
        <f>-'5C1X_Tangi'!AW49</f>
        <v>0</v>
      </c>
      <c r="BO49" s="257">
        <f>-'5C1Y_GEO'!AW49</f>
        <v>0</v>
      </c>
      <c r="BP49" s="257">
        <f>-'5C1Z_Lincoln Prep'!AW49</f>
        <v>0</v>
      </c>
      <c r="BQ49" s="257">
        <f>-'5C1AA_Laurel'!AW49</f>
        <v>0</v>
      </c>
      <c r="BR49" s="257">
        <f>-'5C1AB_Apex'!AW49</f>
        <v>0</v>
      </c>
      <c r="BS49" s="257">
        <f>-'5C1AC_Smothers'!AW49</f>
        <v>0</v>
      </c>
      <c r="BT49" s="257">
        <f>-'5C1AD_Greater'!AW49</f>
        <v>0</v>
      </c>
      <c r="BU49" s="257">
        <f>-'5C1AE_Noble Minds'!AW49</f>
        <v>0</v>
      </c>
      <c r="BV49" s="257">
        <f>-'5C1AF_JCFA-Laf'!AW49</f>
        <v>0</v>
      </c>
      <c r="BW49" s="257">
        <f>-'5C1AG_Collegiate'!AW49</f>
        <v>0</v>
      </c>
      <c r="BX49" s="257">
        <f>-'5C1AH_BRUP'!AW49</f>
        <v>0</v>
      </c>
      <c r="BY49" s="257">
        <f>-'5C1AI_Harmony'!$AW49</f>
        <v>0</v>
      </c>
      <c r="BZ49" s="257">
        <f>-'5C1AJ_Athlos'!$AW49</f>
        <v>0</v>
      </c>
      <c r="CA49" s="257">
        <f>-'5C2_LAVCA'!AX49</f>
        <v>38</v>
      </c>
      <c r="CB49" s="257">
        <f>-'5C3_UnvView'!AX49</f>
        <v>31</v>
      </c>
      <c r="CC49" s="257">
        <f t="shared" si="9"/>
        <v>69</v>
      </c>
      <c r="CD49" s="639">
        <f t="shared" si="10"/>
        <v>2292489</v>
      </c>
    </row>
    <row r="50" spans="1:82" s="110" customFormat="1" ht="15.75" customHeight="1" x14ac:dyDescent="0.2">
      <c r="A50" s="636">
        <v>44</v>
      </c>
      <c r="B50" s="637" t="s">
        <v>50</v>
      </c>
      <c r="C50" s="257">
        <f>'2_State Distrib and Adjs'!BC50</f>
        <v>3798664</v>
      </c>
      <c r="D50" s="257">
        <f>-'5A3_OJJ'!S50</f>
        <v>-243</v>
      </c>
      <c r="E50" s="257"/>
      <c r="F50" s="257">
        <f>-'5C1A_Madison'!AS50</f>
        <v>0</v>
      </c>
      <c r="G50" s="257">
        <f>-'5C1B_DArbonne'!AS50</f>
        <v>0</v>
      </c>
      <c r="H50" s="257">
        <f>-'5C1C_Intl High'!AS50</f>
        <v>-1051</v>
      </c>
      <c r="I50" s="257">
        <f>-'5C1D_NOMMA'!AS50</f>
        <v>-1400</v>
      </c>
      <c r="J50" s="257">
        <f>-'5C1E_LFNO'!AS50</f>
        <v>-710</v>
      </c>
      <c r="K50" s="257">
        <f>-'5C1F_L.C. Charter'!AS50</f>
        <v>0</v>
      </c>
      <c r="L50" s="257">
        <f>-'5C1G_JS Clark'!AS50</f>
        <v>0</v>
      </c>
      <c r="M50" s="257">
        <f>-'5C1H_Southwest'!AS50</f>
        <v>0</v>
      </c>
      <c r="N50" s="257">
        <f>-'5C1I_LA Key'!AS50</f>
        <v>0</v>
      </c>
      <c r="O50" s="257">
        <f>-'5C1J_Jeff Chamber'!AS50</f>
        <v>-618</v>
      </c>
      <c r="P50" s="257">
        <f>-'5C1M_GEO Mid'!AS50</f>
        <v>0</v>
      </c>
      <c r="Q50" s="257">
        <f>-'5C1N_Delta'!AS50</f>
        <v>0</v>
      </c>
      <c r="R50" s="257">
        <f>-'5C1O_Impact'!AS50</f>
        <v>0</v>
      </c>
      <c r="S50" s="257">
        <f>-'5C1P_Vision'!AS50</f>
        <v>0</v>
      </c>
      <c r="T50" s="257">
        <f>-'5C1Q_Advantage'!AS50</f>
        <v>0</v>
      </c>
      <c r="U50" s="257">
        <f>-'5C1R_Iberville'!AS50</f>
        <v>0</v>
      </c>
      <c r="V50" s="257">
        <f>-'5C1S_LC Col Prep'!AS50</f>
        <v>0</v>
      </c>
      <c r="W50" s="257">
        <f>-'5C1T_Northeast'!AS50</f>
        <v>0</v>
      </c>
      <c r="X50" s="257">
        <f>-'5C1U_Acadiana Ren'!AS50</f>
        <v>0</v>
      </c>
      <c r="Y50" s="257">
        <f>-'5C1V_Laf Ren'!AS50</f>
        <v>0</v>
      </c>
      <c r="Z50" s="257">
        <f>-'5C1W_Willow'!AS50</f>
        <v>0</v>
      </c>
      <c r="AA50" s="257">
        <f>-'5C1X_Tangi'!AS50</f>
        <v>0</v>
      </c>
      <c r="AB50" s="257">
        <f>-'5C1Y_GEO'!AS50</f>
        <v>0</v>
      </c>
      <c r="AC50" s="257">
        <f>-'5C1Z_Lincoln Prep'!AS50</f>
        <v>0</v>
      </c>
      <c r="AD50" s="257">
        <f>-'5C1AA_Laurel'!$AS50</f>
        <v>0</v>
      </c>
      <c r="AE50" s="257">
        <f>-'5C1AB_Apex'!$AS50</f>
        <v>0</v>
      </c>
      <c r="AF50" s="257">
        <f>-'5C1AC_Smothers'!$AS50</f>
        <v>-3047</v>
      </c>
      <c r="AG50" s="257">
        <f>-'5C1AD_Greater'!$AS50</f>
        <v>0</v>
      </c>
      <c r="AH50" s="257">
        <f>-'5C1AE_Noble Minds'!$AS50</f>
        <v>342</v>
      </c>
      <c r="AI50" s="257">
        <f>-'5C1AF_JCFA-Laf'!$AS50</f>
        <v>0</v>
      </c>
      <c r="AJ50" s="257">
        <f>-'5C1AG_Collegiate'!$AS50</f>
        <v>0</v>
      </c>
      <c r="AK50" s="257">
        <f>-'5C1AH_BRUP'!$AS50</f>
        <v>0</v>
      </c>
      <c r="AL50" s="257">
        <f>-'5C1AI_Harmony'!$AS50</f>
        <v>0</v>
      </c>
      <c r="AM50" s="257">
        <f>-'5C1AJ_Athlos'!$AS50</f>
        <v>-288</v>
      </c>
      <c r="AN50" s="257">
        <f>-'5C2_LAVCA'!AT50</f>
        <v>-5380</v>
      </c>
      <c r="AO50" s="257">
        <f>-'5C3_UnvView'!AT50</f>
        <v>-7569</v>
      </c>
      <c r="AP50" s="638">
        <f t="shared" si="7"/>
        <v>-19964</v>
      </c>
      <c r="AQ50" s="639">
        <f t="shared" si="8"/>
        <v>3778700</v>
      </c>
      <c r="AR50" s="257"/>
      <c r="AS50" s="257">
        <f>-'5C1A_Madison'!AW50</f>
        <v>0</v>
      </c>
      <c r="AT50" s="257">
        <f>-'5C1B_DArbonne'!AW50</f>
        <v>0</v>
      </c>
      <c r="AU50" s="257">
        <f>-'5C1C_Intl High'!AW50</f>
        <v>-4</v>
      </c>
      <c r="AV50" s="257">
        <f>-'5C1D_NOMMA'!AW50</f>
        <v>-8</v>
      </c>
      <c r="AW50" s="257">
        <f>-'5C1E_LFNO'!AW50</f>
        <v>-33</v>
      </c>
      <c r="AX50" s="257">
        <f>-'5C1F_L.C. Charter'!AW50</f>
        <v>0</v>
      </c>
      <c r="AY50" s="257">
        <f>-'5C1G_JS Clark'!AW50</f>
        <v>0</v>
      </c>
      <c r="AZ50" s="257">
        <f>-'5C1H_Southwest'!AW50</f>
        <v>0</v>
      </c>
      <c r="BA50" s="257">
        <f>-'5C1I_LA Key'!AW50</f>
        <v>0</v>
      </c>
      <c r="BB50" s="257">
        <f>-'5C1J_Jeff Chamber'!AW50</f>
        <v>-10</v>
      </c>
      <c r="BC50" s="257">
        <f>-'5C1M_GEO Mid'!AW50</f>
        <v>0</v>
      </c>
      <c r="BD50" s="257">
        <f>-'5C1N_Delta'!AW50</f>
        <v>0</v>
      </c>
      <c r="BE50" s="257">
        <f>-'5C1O_Impact'!AW50</f>
        <v>0</v>
      </c>
      <c r="BF50" s="257">
        <f>-'5C1P_Vision'!AW50</f>
        <v>0</v>
      </c>
      <c r="BG50" s="257">
        <f>-'5C1Q_Advantage'!AW50</f>
        <v>0</v>
      </c>
      <c r="BH50" s="257">
        <f>-'5C1R_Iberville'!AW50</f>
        <v>0</v>
      </c>
      <c r="BI50" s="257">
        <f>-'5C1S_LC Col Prep'!AW50</f>
        <v>0</v>
      </c>
      <c r="BJ50" s="257">
        <f>-'5C1T_Northeast'!AW50</f>
        <v>0</v>
      </c>
      <c r="BK50" s="257">
        <f>-'5C1U_Acadiana Ren'!AW50</f>
        <v>0</v>
      </c>
      <c r="BL50" s="257">
        <f>-'5C1V_Laf Ren'!AW50</f>
        <v>0</v>
      </c>
      <c r="BM50" s="257">
        <f>-'5C1W_Willow'!AW50</f>
        <v>0</v>
      </c>
      <c r="BN50" s="257">
        <f>-'5C1X_Tangi'!AW50</f>
        <v>0</v>
      </c>
      <c r="BO50" s="257">
        <f>-'5C1Y_GEO'!AW50</f>
        <v>0</v>
      </c>
      <c r="BP50" s="257">
        <f>-'5C1Z_Lincoln Prep'!AW50</f>
        <v>0</v>
      </c>
      <c r="BQ50" s="257">
        <f>-'5C1AA_Laurel'!AW50</f>
        <v>0</v>
      </c>
      <c r="BR50" s="257">
        <f>-'5C1AB_Apex'!AW50</f>
        <v>0</v>
      </c>
      <c r="BS50" s="257">
        <f>-'5C1AC_Smothers'!AW50</f>
        <v>-41</v>
      </c>
      <c r="BT50" s="257">
        <f>-'5C1AD_Greater'!AW50</f>
        <v>0</v>
      </c>
      <c r="BU50" s="257">
        <f>-'5C1AE_Noble Minds'!AW50</f>
        <v>0</v>
      </c>
      <c r="BV50" s="257">
        <f>-'5C1AF_JCFA-Laf'!AW50</f>
        <v>0</v>
      </c>
      <c r="BW50" s="257">
        <f>-'5C1AG_Collegiate'!AW50</f>
        <v>0</v>
      </c>
      <c r="BX50" s="257">
        <f>-'5C1AH_BRUP'!AW50</f>
        <v>0</v>
      </c>
      <c r="BY50" s="257">
        <f>-'5C1AI_Harmony'!$AW50</f>
        <v>0</v>
      </c>
      <c r="BZ50" s="257">
        <f>-'5C1AJ_Athlos'!$AW50</f>
        <v>0</v>
      </c>
      <c r="CA50" s="257">
        <f>-'5C2_LAVCA'!AX50</f>
        <v>17</v>
      </c>
      <c r="CB50" s="257">
        <f>-'5C3_UnvView'!AX50</f>
        <v>-28</v>
      </c>
      <c r="CC50" s="257">
        <f t="shared" si="9"/>
        <v>-107</v>
      </c>
      <c r="CD50" s="639">
        <f t="shared" si="10"/>
        <v>3778593</v>
      </c>
    </row>
    <row r="51" spans="1:82" s="110" customFormat="1" ht="15.75" customHeight="1" x14ac:dyDescent="0.2">
      <c r="A51" s="626">
        <v>45</v>
      </c>
      <c r="B51" s="627" t="s">
        <v>51</v>
      </c>
      <c r="C51" s="628">
        <f>'2_State Distrib and Adjs'!BC51</f>
        <v>2570308</v>
      </c>
      <c r="D51" s="628">
        <f>-'5A3_OJJ'!S51</f>
        <v>-989</v>
      </c>
      <c r="E51" s="628"/>
      <c r="F51" s="628">
        <f>-'5C1A_Madison'!AS51</f>
        <v>0</v>
      </c>
      <c r="G51" s="628">
        <f>-'5C1B_DArbonne'!AS51</f>
        <v>0</v>
      </c>
      <c r="H51" s="628">
        <f>-'5C1C_Intl High'!AS51</f>
        <v>0</v>
      </c>
      <c r="I51" s="628">
        <f>-'5C1D_NOMMA'!AS51</f>
        <v>-3776</v>
      </c>
      <c r="J51" s="628">
        <f>-'5C1E_LFNO'!AS51</f>
        <v>-4406</v>
      </c>
      <c r="K51" s="628">
        <f>-'5C1F_L.C. Charter'!AS51</f>
        <v>2230</v>
      </c>
      <c r="L51" s="628">
        <f>-'5C1G_JS Clark'!AS51</f>
        <v>0</v>
      </c>
      <c r="M51" s="628">
        <f>-'5C1H_Southwest'!AS51</f>
        <v>0</v>
      </c>
      <c r="N51" s="628">
        <f>-'5C1I_LA Key'!AS51</f>
        <v>0</v>
      </c>
      <c r="O51" s="628">
        <f>-'5C1J_Jeff Chamber'!AS51</f>
        <v>-538</v>
      </c>
      <c r="P51" s="628">
        <f>-'5C1M_GEO Mid'!AS51</f>
        <v>0</v>
      </c>
      <c r="Q51" s="628">
        <f>-'5C1N_Delta'!AS51</f>
        <v>0</v>
      </c>
      <c r="R51" s="628">
        <f>-'5C1O_Impact'!AS51</f>
        <v>0</v>
      </c>
      <c r="S51" s="628">
        <f>-'5C1P_Vision'!AS51</f>
        <v>0</v>
      </c>
      <c r="T51" s="628">
        <f>-'5C1Q_Advantage'!AS51</f>
        <v>0</v>
      </c>
      <c r="U51" s="628">
        <f>-'5C1R_Iberville'!AS51</f>
        <v>0</v>
      </c>
      <c r="V51" s="628">
        <f>-'5C1S_LC Col Prep'!AS51</f>
        <v>0</v>
      </c>
      <c r="W51" s="628">
        <f>-'5C1T_Northeast'!AS51</f>
        <v>0</v>
      </c>
      <c r="X51" s="628">
        <f>-'5C1U_Acadiana Ren'!AS51</f>
        <v>0</v>
      </c>
      <c r="Y51" s="628">
        <f>-'5C1V_Laf Ren'!AS51</f>
        <v>0</v>
      </c>
      <c r="Z51" s="628">
        <f>-'5C1W_Willow'!AS51</f>
        <v>0</v>
      </c>
      <c r="AA51" s="628">
        <f>-'5C1X_Tangi'!AS51</f>
        <v>0</v>
      </c>
      <c r="AB51" s="628">
        <f>-'5C1Y_GEO'!AS51</f>
        <v>0</v>
      </c>
      <c r="AC51" s="628">
        <f>-'5C1Z_Lincoln Prep'!AS51</f>
        <v>0</v>
      </c>
      <c r="AD51" s="628">
        <f>-'5C1AA_Laurel'!$AS51</f>
        <v>0</v>
      </c>
      <c r="AE51" s="628">
        <f>-'5C1AB_Apex'!$AS51</f>
        <v>0</v>
      </c>
      <c r="AF51" s="628">
        <f>-'5C1AC_Smothers'!$AS51</f>
        <v>-7703</v>
      </c>
      <c r="AG51" s="628">
        <f>-'5C1AD_Greater'!$AS51</f>
        <v>0</v>
      </c>
      <c r="AH51" s="628">
        <f>-'5C1AE_Noble Minds'!$AS51</f>
        <v>0</v>
      </c>
      <c r="AI51" s="628">
        <f>-'5C1AF_JCFA-Laf'!$AS51</f>
        <v>0</v>
      </c>
      <c r="AJ51" s="628">
        <f>-'5C1AG_Collegiate'!$AS51</f>
        <v>0</v>
      </c>
      <c r="AK51" s="628">
        <f>-'5C1AH_BRUP'!$AS51</f>
        <v>0</v>
      </c>
      <c r="AL51" s="1068">
        <f>-'5C1AI_Harmony'!$AS51</f>
        <v>0</v>
      </c>
      <c r="AM51" s="1068">
        <f>-'5C1AJ_Athlos'!$AS51</f>
        <v>2677</v>
      </c>
      <c r="AN51" s="628">
        <f>-'5C2_LAVCA'!AT51</f>
        <v>-22812</v>
      </c>
      <c r="AO51" s="628">
        <f>-'5C3_UnvView'!AT51</f>
        <v>-17101</v>
      </c>
      <c r="AP51" s="629">
        <f t="shared" si="7"/>
        <v>-52418</v>
      </c>
      <c r="AQ51" s="630">
        <f t="shared" si="8"/>
        <v>2517890</v>
      </c>
      <c r="AR51" s="628"/>
      <c r="AS51" s="628">
        <f>-'5C1A_Madison'!AW51</f>
        <v>0</v>
      </c>
      <c r="AT51" s="628">
        <f>-'5C1B_DArbonne'!AW51</f>
        <v>0</v>
      </c>
      <c r="AU51" s="628">
        <f>-'5C1C_Intl High'!AW51</f>
        <v>0</v>
      </c>
      <c r="AV51" s="628">
        <f>-'5C1D_NOMMA'!AW51</f>
        <v>-99</v>
      </c>
      <c r="AW51" s="628">
        <f>-'5C1E_LFNO'!AW51</f>
        <v>-32</v>
      </c>
      <c r="AX51" s="628">
        <f>-'5C1F_L.C. Charter'!AW51</f>
        <v>34</v>
      </c>
      <c r="AY51" s="628">
        <f>-'5C1G_JS Clark'!AW51</f>
        <v>0</v>
      </c>
      <c r="AZ51" s="628">
        <f>-'5C1H_Southwest'!AW51</f>
        <v>0</v>
      </c>
      <c r="BA51" s="628">
        <f>-'5C1I_LA Key'!AW51</f>
        <v>0</v>
      </c>
      <c r="BB51" s="628">
        <f>-'5C1J_Jeff Chamber'!AW51</f>
        <v>17</v>
      </c>
      <c r="BC51" s="628">
        <f>-'5C1M_GEO Mid'!AW51</f>
        <v>0</v>
      </c>
      <c r="BD51" s="628">
        <f>-'5C1N_Delta'!AW51</f>
        <v>0</v>
      </c>
      <c r="BE51" s="628">
        <f>-'5C1O_Impact'!AW51</f>
        <v>0</v>
      </c>
      <c r="BF51" s="628">
        <f>-'5C1P_Vision'!AW51</f>
        <v>0</v>
      </c>
      <c r="BG51" s="628">
        <f>-'5C1Q_Advantage'!AW51</f>
        <v>0</v>
      </c>
      <c r="BH51" s="628">
        <f>-'5C1R_Iberville'!AW51</f>
        <v>0</v>
      </c>
      <c r="BI51" s="628">
        <f>-'5C1S_LC Col Prep'!AW51</f>
        <v>0</v>
      </c>
      <c r="BJ51" s="628">
        <f>-'5C1T_Northeast'!AW51</f>
        <v>0</v>
      </c>
      <c r="BK51" s="628">
        <f>-'5C1U_Acadiana Ren'!AW51</f>
        <v>0</v>
      </c>
      <c r="BL51" s="628">
        <f>-'5C1V_Laf Ren'!AW51</f>
        <v>0</v>
      </c>
      <c r="BM51" s="628">
        <f>-'5C1W_Willow'!AW51</f>
        <v>0</v>
      </c>
      <c r="BN51" s="628">
        <f>-'5C1X_Tangi'!AW51</f>
        <v>0</v>
      </c>
      <c r="BO51" s="628">
        <f>-'5C1Y_GEO'!AW51</f>
        <v>0</v>
      </c>
      <c r="BP51" s="628">
        <f>-'5C1Z_Lincoln Prep'!AW51</f>
        <v>0</v>
      </c>
      <c r="BQ51" s="628">
        <f>-'5C1AA_Laurel'!AW51</f>
        <v>0</v>
      </c>
      <c r="BR51" s="628">
        <f>-'5C1AB_Apex'!AW51</f>
        <v>0</v>
      </c>
      <c r="BS51" s="628">
        <f>-'5C1AC_Smothers'!AW51</f>
        <v>-115</v>
      </c>
      <c r="BT51" s="628">
        <f>-'5C1AD_Greater'!AW51</f>
        <v>0</v>
      </c>
      <c r="BU51" s="628">
        <f>-'5C1AE_Noble Minds'!AW51</f>
        <v>0</v>
      </c>
      <c r="BV51" s="628">
        <f>-'5C1AF_JCFA-Laf'!AW51</f>
        <v>0</v>
      </c>
      <c r="BW51" s="628">
        <f>-'5C1AG_Collegiate'!AW51</f>
        <v>0</v>
      </c>
      <c r="BX51" s="628">
        <f>-'5C1AH_BRUP'!AW51</f>
        <v>0</v>
      </c>
      <c r="BY51" s="1068">
        <f>-'5C1AI_Harmony'!$AW51</f>
        <v>0</v>
      </c>
      <c r="BZ51" s="1068">
        <f>-'5C1AJ_Athlos'!$AW51</f>
        <v>101</v>
      </c>
      <c r="CA51" s="628">
        <f>-'5C2_LAVCA'!AX51</f>
        <v>-54</v>
      </c>
      <c r="CB51" s="628">
        <f>-'5C3_UnvView'!AX51</f>
        <v>-236</v>
      </c>
      <c r="CC51" s="628">
        <f t="shared" si="9"/>
        <v>-384</v>
      </c>
      <c r="CD51" s="630">
        <f t="shared" si="10"/>
        <v>2517506</v>
      </c>
    </row>
    <row r="52" spans="1:82" s="110" customFormat="1" ht="15.75" customHeight="1" x14ac:dyDescent="0.2">
      <c r="A52" s="636">
        <v>46</v>
      </c>
      <c r="B52" s="637" t="s">
        <v>52</v>
      </c>
      <c r="C52" s="257">
        <f>'2_State Distrib and Adjs'!BC52</f>
        <v>766423</v>
      </c>
      <c r="D52" s="257">
        <f>-'5A3_OJJ'!S52</f>
        <v>0</v>
      </c>
      <c r="E52" s="257"/>
      <c r="F52" s="257">
        <f>-'5C1A_Madison'!AS52</f>
        <v>0</v>
      </c>
      <c r="G52" s="257">
        <f>-'5C1B_DArbonne'!AS52</f>
        <v>0</v>
      </c>
      <c r="H52" s="257">
        <f>-'5C1C_Intl High'!AS52</f>
        <v>0</v>
      </c>
      <c r="I52" s="257">
        <f>-'5C1D_NOMMA'!AS52</f>
        <v>0</v>
      </c>
      <c r="J52" s="257">
        <f>-'5C1E_LFNO'!AS52</f>
        <v>0</v>
      </c>
      <c r="K52" s="257">
        <f>-'5C1F_L.C. Charter'!AS52</f>
        <v>0</v>
      </c>
      <c r="L52" s="257">
        <f>-'5C1G_JS Clark'!AS52</f>
        <v>0</v>
      </c>
      <c r="M52" s="257">
        <f>-'5C1H_Southwest'!AS52</f>
        <v>0</v>
      </c>
      <c r="N52" s="257">
        <f>-'5C1I_LA Key'!AS52</f>
        <v>0</v>
      </c>
      <c r="O52" s="257">
        <f>-'5C1J_Jeff Chamber'!AS52</f>
        <v>0</v>
      </c>
      <c r="P52" s="257">
        <f>-'5C1M_GEO Mid'!AS52</f>
        <v>0</v>
      </c>
      <c r="Q52" s="257">
        <f>-'5C1N_Delta'!AS52</f>
        <v>0</v>
      </c>
      <c r="R52" s="257">
        <f>-'5C1O_Impact'!AS52</f>
        <v>0</v>
      </c>
      <c r="S52" s="257">
        <f>-'5C1P_Vision'!AS52</f>
        <v>0</v>
      </c>
      <c r="T52" s="257">
        <f>-'5C1Q_Advantage'!AS52</f>
        <v>994</v>
      </c>
      <c r="U52" s="257">
        <f>-'5C1R_Iberville'!AS52</f>
        <v>0</v>
      </c>
      <c r="V52" s="257">
        <f>-'5C1S_LC Col Prep'!AS52</f>
        <v>0</v>
      </c>
      <c r="W52" s="257">
        <f>-'5C1T_Northeast'!AS52</f>
        <v>0</v>
      </c>
      <c r="X52" s="257">
        <f>-'5C1U_Acadiana Ren'!AS52</f>
        <v>0</v>
      </c>
      <c r="Y52" s="257">
        <f>-'5C1V_Laf Ren'!AS52</f>
        <v>0</v>
      </c>
      <c r="Z52" s="257">
        <f>-'5C1W_Willow'!AS52</f>
        <v>0</v>
      </c>
      <c r="AA52" s="257">
        <f>-'5C1X_Tangi'!AS52</f>
        <v>-2067</v>
      </c>
      <c r="AB52" s="257">
        <f>-'5C1Y_GEO'!AS52</f>
        <v>0</v>
      </c>
      <c r="AC52" s="257">
        <f>-'5C1Z_Lincoln Prep'!AS52</f>
        <v>0</v>
      </c>
      <c r="AD52" s="257">
        <f>-'5C1AA_Laurel'!$AS52</f>
        <v>0</v>
      </c>
      <c r="AE52" s="257">
        <f>-'5C1AB_Apex'!$AS52</f>
        <v>0</v>
      </c>
      <c r="AF52" s="257">
        <f>-'5C1AC_Smothers'!$AS52</f>
        <v>0</v>
      </c>
      <c r="AG52" s="257">
        <f>-'5C1AD_Greater'!$AS52</f>
        <v>0</v>
      </c>
      <c r="AH52" s="257">
        <f>-'5C1AE_Noble Minds'!$AS52</f>
        <v>0</v>
      </c>
      <c r="AI52" s="257">
        <f>-'5C1AF_JCFA-Laf'!$AS52</f>
        <v>0</v>
      </c>
      <c r="AJ52" s="257">
        <f>-'5C1AG_Collegiate'!$AS52</f>
        <v>0</v>
      </c>
      <c r="AK52" s="257">
        <f>-'5C1AH_BRUP'!$AS52</f>
        <v>0</v>
      </c>
      <c r="AL52" s="257">
        <f>-'5C1AI_Harmony'!$AS52</f>
        <v>0</v>
      </c>
      <c r="AM52" s="257">
        <f>-'5C1AJ_Athlos'!$AS52</f>
        <v>0</v>
      </c>
      <c r="AN52" s="257">
        <f>-'5C2_LAVCA'!AT52</f>
        <v>-688</v>
      </c>
      <c r="AO52" s="257">
        <f>-'5C3_UnvView'!AT52</f>
        <v>-5138</v>
      </c>
      <c r="AP52" s="638">
        <f t="shared" si="7"/>
        <v>-6899</v>
      </c>
      <c r="AQ52" s="639">
        <f t="shared" si="8"/>
        <v>759524</v>
      </c>
      <c r="AR52" s="257"/>
      <c r="AS52" s="257">
        <f>-'5C1A_Madison'!AW52</f>
        <v>0</v>
      </c>
      <c r="AT52" s="257">
        <f>-'5C1B_DArbonne'!AW52</f>
        <v>0</v>
      </c>
      <c r="AU52" s="257">
        <f>-'5C1C_Intl High'!AW52</f>
        <v>0</v>
      </c>
      <c r="AV52" s="257">
        <f>-'5C1D_NOMMA'!AW52</f>
        <v>0</v>
      </c>
      <c r="AW52" s="257">
        <f>-'5C1E_LFNO'!AW52</f>
        <v>0</v>
      </c>
      <c r="AX52" s="257">
        <f>-'5C1F_L.C. Charter'!AW52</f>
        <v>0</v>
      </c>
      <c r="AY52" s="257">
        <f>-'5C1G_JS Clark'!AW52</f>
        <v>0</v>
      </c>
      <c r="AZ52" s="257">
        <f>-'5C1H_Southwest'!AW52</f>
        <v>0</v>
      </c>
      <c r="BA52" s="257">
        <f>-'5C1I_LA Key'!AW52</f>
        <v>0</v>
      </c>
      <c r="BB52" s="257">
        <f>-'5C1J_Jeff Chamber'!AW52</f>
        <v>0</v>
      </c>
      <c r="BC52" s="257">
        <f>-'5C1M_GEO Mid'!AW52</f>
        <v>0</v>
      </c>
      <c r="BD52" s="257">
        <f>-'5C1N_Delta'!AW52</f>
        <v>0</v>
      </c>
      <c r="BE52" s="257">
        <f>-'5C1O_Impact'!AW52</f>
        <v>0</v>
      </c>
      <c r="BF52" s="257">
        <f>-'5C1P_Vision'!AW52</f>
        <v>0</v>
      </c>
      <c r="BG52" s="257">
        <f>-'5C1Q_Advantage'!AW52</f>
        <v>15</v>
      </c>
      <c r="BH52" s="257">
        <f>-'5C1R_Iberville'!AW52</f>
        <v>0</v>
      </c>
      <c r="BI52" s="257">
        <f>-'5C1S_LC Col Prep'!AW52</f>
        <v>0</v>
      </c>
      <c r="BJ52" s="257">
        <f>-'5C1T_Northeast'!AW52</f>
        <v>0</v>
      </c>
      <c r="BK52" s="257">
        <f>-'5C1U_Acadiana Ren'!AW52</f>
        <v>0</v>
      </c>
      <c r="BL52" s="257">
        <f>-'5C1V_Laf Ren'!AW52</f>
        <v>0</v>
      </c>
      <c r="BM52" s="257">
        <f>-'5C1W_Willow'!AW52</f>
        <v>0</v>
      </c>
      <c r="BN52" s="257">
        <f>-'5C1X_Tangi'!AW52</f>
        <v>-11</v>
      </c>
      <c r="BO52" s="257">
        <f>-'5C1Y_GEO'!AW52</f>
        <v>0</v>
      </c>
      <c r="BP52" s="257">
        <f>-'5C1Z_Lincoln Prep'!AW52</f>
        <v>0</v>
      </c>
      <c r="BQ52" s="257">
        <f>-'5C1AA_Laurel'!AW52</f>
        <v>0</v>
      </c>
      <c r="BR52" s="257">
        <f>-'5C1AB_Apex'!AW52</f>
        <v>0</v>
      </c>
      <c r="BS52" s="257">
        <f>-'5C1AC_Smothers'!AW52</f>
        <v>0</v>
      </c>
      <c r="BT52" s="257">
        <f>-'5C1AD_Greater'!AW52</f>
        <v>0</v>
      </c>
      <c r="BU52" s="257">
        <f>-'5C1AE_Noble Minds'!AW52</f>
        <v>0</v>
      </c>
      <c r="BV52" s="257">
        <f>-'5C1AF_JCFA-Laf'!AW52</f>
        <v>0</v>
      </c>
      <c r="BW52" s="257">
        <f>-'5C1AG_Collegiate'!AW52</f>
        <v>0</v>
      </c>
      <c r="BX52" s="257">
        <f>-'5C1AH_BRUP'!AW52</f>
        <v>0</v>
      </c>
      <c r="BY52" s="257">
        <f>-'5C1AI_Harmony'!$AW52</f>
        <v>0</v>
      </c>
      <c r="BZ52" s="257">
        <f>-'5C1AJ_Athlos'!$AW52</f>
        <v>0</v>
      </c>
      <c r="CA52" s="257">
        <f>-'5C2_LAVCA'!AX52</f>
        <v>31</v>
      </c>
      <c r="CB52" s="257">
        <f>-'5C3_UnvView'!AX52</f>
        <v>-42</v>
      </c>
      <c r="CC52" s="257">
        <f t="shared" si="9"/>
        <v>-7</v>
      </c>
      <c r="CD52" s="639">
        <f t="shared" si="10"/>
        <v>759517</v>
      </c>
    </row>
    <row r="53" spans="1:82" s="110" customFormat="1" ht="15.75" customHeight="1" x14ac:dyDescent="0.2">
      <c r="A53" s="636">
        <v>47</v>
      </c>
      <c r="B53" s="637" t="s">
        <v>53</v>
      </c>
      <c r="C53" s="257">
        <f>'2_State Distrib and Adjs'!BC53</f>
        <v>1017518</v>
      </c>
      <c r="D53" s="257">
        <f>-'5A3_OJJ'!S53</f>
        <v>0</v>
      </c>
      <c r="E53" s="257"/>
      <c r="F53" s="257">
        <f>-'5C1A_Madison'!AS53</f>
        <v>0</v>
      </c>
      <c r="G53" s="257">
        <f>-'5C1B_DArbonne'!AS53</f>
        <v>0</v>
      </c>
      <c r="H53" s="257">
        <f>-'5C1C_Intl High'!AS53</f>
        <v>0</v>
      </c>
      <c r="I53" s="257">
        <f>-'5C1D_NOMMA'!AS53</f>
        <v>0</v>
      </c>
      <c r="J53" s="257">
        <f>-'5C1E_LFNO'!AS53</f>
        <v>0</v>
      </c>
      <c r="K53" s="257">
        <f>-'5C1F_L.C. Charter'!AS53</f>
        <v>0</v>
      </c>
      <c r="L53" s="257">
        <f>-'5C1G_JS Clark'!AS53</f>
        <v>0</v>
      </c>
      <c r="M53" s="257">
        <f>-'5C1H_Southwest'!AS53</f>
        <v>0</v>
      </c>
      <c r="N53" s="257">
        <f>-'5C1I_LA Key'!AS53</f>
        <v>0</v>
      </c>
      <c r="O53" s="257">
        <f>-'5C1J_Jeff Chamber'!AS53</f>
        <v>0</v>
      </c>
      <c r="P53" s="257">
        <f>-'5C1M_GEO Mid'!AS53</f>
        <v>0</v>
      </c>
      <c r="Q53" s="257">
        <f>-'5C1N_Delta'!AS53</f>
        <v>0</v>
      </c>
      <c r="R53" s="257">
        <f>-'5C1O_Impact'!AS53</f>
        <v>0</v>
      </c>
      <c r="S53" s="257">
        <f>-'5C1P_Vision'!AS53</f>
        <v>0</v>
      </c>
      <c r="T53" s="257">
        <f>-'5C1Q_Advantage'!AS53</f>
        <v>0</v>
      </c>
      <c r="U53" s="257">
        <f>-'5C1R_Iberville'!AS53</f>
        <v>0</v>
      </c>
      <c r="V53" s="257">
        <f>-'5C1S_LC Col Prep'!AS53</f>
        <v>0</v>
      </c>
      <c r="W53" s="257">
        <f>-'5C1T_Northeast'!AS53</f>
        <v>0</v>
      </c>
      <c r="X53" s="257">
        <f>-'5C1U_Acadiana Ren'!AS53</f>
        <v>0</v>
      </c>
      <c r="Y53" s="257">
        <f>-'5C1V_Laf Ren'!AS53</f>
        <v>0</v>
      </c>
      <c r="Z53" s="257">
        <f>-'5C1W_Willow'!AS53</f>
        <v>0</v>
      </c>
      <c r="AA53" s="257">
        <f>-'5C1X_Tangi'!AS53</f>
        <v>0</v>
      </c>
      <c r="AB53" s="257">
        <f>-'5C1Y_GEO'!AS53</f>
        <v>0</v>
      </c>
      <c r="AC53" s="257">
        <f>-'5C1Z_Lincoln Prep'!AS53</f>
        <v>0</v>
      </c>
      <c r="AD53" s="257">
        <f>-'5C1AA_Laurel'!$AS53</f>
        <v>0</v>
      </c>
      <c r="AE53" s="257">
        <f>-'5C1AB_Apex'!$AS53</f>
        <v>0</v>
      </c>
      <c r="AF53" s="257">
        <f>-'5C1AC_Smothers'!$AS53</f>
        <v>0</v>
      </c>
      <c r="AG53" s="257">
        <f>-'5C1AD_Greater'!$AS53</f>
        <v>-51259</v>
      </c>
      <c r="AH53" s="257">
        <f>-'5C1AE_Noble Minds'!$AS53</f>
        <v>0</v>
      </c>
      <c r="AI53" s="257">
        <f>-'5C1AF_JCFA-Laf'!$AS53</f>
        <v>0</v>
      </c>
      <c r="AJ53" s="257">
        <f>-'5C1AG_Collegiate'!$AS53</f>
        <v>0</v>
      </c>
      <c r="AK53" s="257">
        <f>-'5C1AH_BRUP'!$AS53</f>
        <v>0</v>
      </c>
      <c r="AL53" s="257">
        <f>-'5C1AI_Harmony'!$AS53</f>
        <v>0</v>
      </c>
      <c r="AM53" s="257">
        <f>-'5C1AJ_Athlos'!$AS53</f>
        <v>0</v>
      </c>
      <c r="AN53" s="257">
        <f>-'5C2_LAVCA'!AT53</f>
        <v>-371</v>
      </c>
      <c r="AO53" s="257">
        <f>-'5C3_UnvView'!AT53</f>
        <v>-8591</v>
      </c>
      <c r="AP53" s="638">
        <f t="shared" si="7"/>
        <v>-60221</v>
      </c>
      <c r="AQ53" s="639">
        <f t="shared" si="8"/>
        <v>957297</v>
      </c>
      <c r="AR53" s="257"/>
      <c r="AS53" s="257">
        <f>-'5C1A_Madison'!AW53</f>
        <v>0</v>
      </c>
      <c r="AT53" s="257">
        <f>-'5C1B_DArbonne'!AW53</f>
        <v>0</v>
      </c>
      <c r="AU53" s="257">
        <f>-'5C1C_Intl High'!AW53</f>
        <v>0</v>
      </c>
      <c r="AV53" s="257">
        <f>-'5C1D_NOMMA'!AW53</f>
        <v>0</v>
      </c>
      <c r="AW53" s="257">
        <f>-'5C1E_LFNO'!AW53</f>
        <v>0</v>
      </c>
      <c r="AX53" s="257">
        <f>-'5C1F_L.C. Charter'!AW53</f>
        <v>0</v>
      </c>
      <c r="AY53" s="257">
        <f>-'5C1G_JS Clark'!AW53</f>
        <v>0</v>
      </c>
      <c r="AZ53" s="257">
        <f>-'5C1H_Southwest'!AW53</f>
        <v>0</v>
      </c>
      <c r="BA53" s="257">
        <f>-'5C1I_LA Key'!AW53</f>
        <v>0</v>
      </c>
      <c r="BB53" s="257">
        <f>-'5C1J_Jeff Chamber'!AW53</f>
        <v>0</v>
      </c>
      <c r="BC53" s="257">
        <f>-'5C1M_GEO Mid'!AW53</f>
        <v>0</v>
      </c>
      <c r="BD53" s="257">
        <f>-'5C1N_Delta'!AW53</f>
        <v>0</v>
      </c>
      <c r="BE53" s="257">
        <f>-'5C1O_Impact'!AW53</f>
        <v>0</v>
      </c>
      <c r="BF53" s="257">
        <f>-'5C1P_Vision'!AW53</f>
        <v>0</v>
      </c>
      <c r="BG53" s="257">
        <f>-'5C1Q_Advantage'!AW53</f>
        <v>0</v>
      </c>
      <c r="BH53" s="257">
        <f>-'5C1R_Iberville'!AW53</f>
        <v>0</v>
      </c>
      <c r="BI53" s="257">
        <f>-'5C1S_LC Col Prep'!AW53</f>
        <v>0</v>
      </c>
      <c r="BJ53" s="257">
        <f>-'5C1T_Northeast'!AW53</f>
        <v>0</v>
      </c>
      <c r="BK53" s="257">
        <f>-'5C1U_Acadiana Ren'!AW53</f>
        <v>0</v>
      </c>
      <c r="BL53" s="257">
        <f>-'5C1V_Laf Ren'!AW53</f>
        <v>0</v>
      </c>
      <c r="BM53" s="257">
        <f>-'5C1W_Willow'!AW53</f>
        <v>0</v>
      </c>
      <c r="BN53" s="257">
        <f>-'5C1X_Tangi'!AW53</f>
        <v>0</v>
      </c>
      <c r="BO53" s="257">
        <f>-'5C1Y_GEO'!AW53</f>
        <v>0</v>
      </c>
      <c r="BP53" s="257">
        <f>-'5C1Z_Lincoln Prep'!AW53</f>
        <v>0</v>
      </c>
      <c r="BQ53" s="257">
        <f>-'5C1AA_Laurel'!AW53</f>
        <v>0</v>
      </c>
      <c r="BR53" s="257">
        <f>-'5C1AB_Apex'!AW53</f>
        <v>0</v>
      </c>
      <c r="BS53" s="257">
        <f>-'5C1AC_Smothers'!AW53</f>
        <v>0</v>
      </c>
      <c r="BT53" s="257">
        <f>-'5C1AD_Greater'!AW53</f>
        <v>312</v>
      </c>
      <c r="BU53" s="257">
        <f>-'5C1AE_Noble Minds'!AW53</f>
        <v>0</v>
      </c>
      <c r="BV53" s="257">
        <f>-'5C1AF_JCFA-Laf'!AW53</f>
        <v>0</v>
      </c>
      <c r="BW53" s="257">
        <f>-'5C1AG_Collegiate'!AW53</f>
        <v>0</v>
      </c>
      <c r="BX53" s="257">
        <f>-'5C1AH_BRUP'!AW53</f>
        <v>0</v>
      </c>
      <c r="BY53" s="257">
        <f>-'5C1AI_Harmony'!$AW53</f>
        <v>0</v>
      </c>
      <c r="BZ53" s="257">
        <f>-'5C1AJ_Athlos'!$AW53</f>
        <v>0</v>
      </c>
      <c r="CA53" s="257">
        <f>-'5C2_LAVCA'!AX53</f>
        <v>16</v>
      </c>
      <c r="CB53" s="257">
        <f>-'5C3_UnvView'!AX53</f>
        <v>-141</v>
      </c>
      <c r="CC53" s="257">
        <f t="shared" si="9"/>
        <v>187</v>
      </c>
      <c r="CD53" s="639">
        <f t="shared" si="10"/>
        <v>957484</v>
      </c>
    </row>
    <row r="54" spans="1:82" s="110" customFormat="1" ht="15.75" customHeight="1" x14ac:dyDescent="0.2">
      <c r="A54" s="636">
        <v>48</v>
      </c>
      <c r="B54" s="637" t="s">
        <v>91</v>
      </c>
      <c r="C54" s="257">
        <f>'2_State Distrib and Adjs'!BC54</f>
        <v>2427381</v>
      </c>
      <c r="D54" s="257">
        <f>-'5A3_OJJ'!S54</f>
        <v>0</v>
      </c>
      <c r="E54" s="257"/>
      <c r="F54" s="257">
        <f>-'5C1A_Madison'!AS54</f>
        <v>-859</v>
      </c>
      <c r="G54" s="257">
        <f>-'5C1B_DArbonne'!AS54</f>
        <v>0</v>
      </c>
      <c r="H54" s="257">
        <f>-'5C1C_Intl High'!AS54</f>
        <v>0</v>
      </c>
      <c r="I54" s="257">
        <f>-'5C1D_NOMMA'!AS54</f>
        <v>0</v>
      </c>
      <c r="J54" s="257">
        <f>-'5C1E_LFNO'!AS54</f>
        <v>-2502</v>
      </c>
      <c r="K54" s="257">
        <f>-'5C1F_L.C. Charter'!AS54</f>
        <v>0</v>
      </c>
      <c r="L54" s="257">
        <f>-'5C1G_JS Clark'!AS54</f>
        <v>0</v>
      </c>
      <c r="M54" s="257">
        <f>-'5C1H_Southwest'!AS54</f>
        <v>0</v>
      </c>
      <c r="N54" s="257">
        <f>-'5C1I_LA Key'!AS54</f>
        <v>0</v>
      </c>
      <c r="O54" s="257">
        <f>-'5C1J_Jeff Chamber'!AS54</f>
        <v>-1724</v>
      </c>
      <c r="P54" s="257">
        <f>-'5C1M_GEO Mid'!AS54</f>
        <v>0</v>
      </c>
      <c r="Q54" s="257">
        <f>-'5C1N_Delta'!AS54</f>
        <v>0</v>
      </c>
      <c r="R54" s="257">
        <f>-'5C1O_Impact'!AS54</f>
        <v>0</v>
      </c>
      <c r="S54" s="257">
        <f>-'5C1P_Vision'!AS54</f>
        <v>0</v>
      </c>
      <c r="T54" s="257">
        <f>-'5C1Q_Advantage'!AS54</f>
        <v>-10311</v>
      </c>
      <c r="U54" s="257">
        <f>-'5C1R_Iberville'!AS54</f>
        <v>0</v>
      </c>
      <c r="V54" s="257">
        <f>-'5C1S_LC Col Prep'!AS54</f>
        <v>0</v>
      </c>
      <c r="W54" s="257">
        <f>-'5C1T_Northeast'!AS54</f>
        <v>0</v>
      </c>
      <c r="X54" s="257">
        <f>-'5C1U_Acadiana Ren'!AS54</f>
        <v>0</v>
      </c>
      <c r="Y54" s="257">
        <f>-'5C1V_Laf Ren'!AS54</f>
        <v>0</v>
      </c>
      <c r="Z54" s="257">
        <f>-'5C1W_Willow'!AS54</f>
        <v>0</v>
      </c>
      <c r="AA54" s="257">
        <f>-'5C1X_Tangi'!AS54</f>
        <v>0</v>
      </c>
      <c r="AB54" s="257">
        <f>-'5C1Y_GEO'!AS54</f>
        <v>0</v>
      </c>
      <c r="AC54" s="257">
        <f>-'5C1Z_Lincoln Prep'!AS54</f>
        <v>0</v>
      </c>
      <c r="AD54" s="257">
        <f>-'5C1AA_Laurel'!$AS54</f>
        <v>0</v>
      </c>
      <c r="AE54" s="257">
        <f>-'5C1AB_Apex'!$AS54</f>
        <v>0</v>
      </c>
      <c r="AF54" s="257">
        <f>-'5C1AC_Smothers'!$AS54</f>
        <v>-3446</v>
      </c>
      <c r="AG54" s="257">
        <f>-'5C1AD_Greater'!$AS54</f>
        <v>-11185</v>
      </c>
      <c r="AH54" s="257">
        <f>-'5C1AE_Noble Minds'!$AS54</f>
        <v>0</v>
      </c>
      <c r="AI54" s="257">
        <f>-'5C1AF_JCFA-Laf'!$AS54</f>
        <v>0</v>
      </c>
      <c r="AJ54" s="257">
        <f>-'5C1AG_Collegiate'!$AS54</f>
        <v>0</v>
      </c>
      <c r="AK54" s="257">
        <f>-'5C1AH_BRUP'!$AS54</f>
        <v>0</v>
      </c>
      <c r="AL54" s="257">
        <f>-'5C1AI_Harmony'!$AS54</f>
        <v>0</v>
      </c>
      <c r="AM54" s="257">
        <f>-'5C1AJ_Athlos'!$AS54</f>
        <v>0</v>
      </c>
      <c r="AN54" s="257">
        <f>-'5C2_LAVCA'!AT54</f>
        <v>-21670</v>
      </c>
      <c r="AO54" s="257">
        <f>-'5C3_UnvView'!AT54</f>
        <v>-28753</v>
      </c>
      <c r="AP54" s="638">
        <f t="shared" si="7"/>
        <v>-80450</v>
      </c>
      <c r="AQ54" s="639">
        <f t="shared" si="8"/>
        <v>2346931</v>
      </c>
      <c r="AR54" s="257"/>
      <c r="AS54" s="257">
        <f>-'5C1A_Madison'!AW54</f>
        <v>-9</v>
      </c>
      <c r="AT54" s="257">
        <f>-'5C1B_DArbonne'!AW54</f>
        <v>0</v>
      </c>
      <c r="AU54" s="257">
        <f>-'5C1C_Intl High'!AW54</f>
        <v>0</v>
      </c>
      <c r="AV54" s="257">
        <f>-'5C1D_NOMMA'!AW54</f>
        <v>0</v>
      </c>
      <c r="AW54" s="257">
        <f>-'5C1E_LFNO'!AW54</f>
        <v>-8</v>
      </c>
      <c r="AX54" s="257">
        <f>-'5C1F_L.C. Charter'!AW54</f>
        <v>0</v>
      </c>
      <c r="AY54" s="257">
        <f>-'5C1G_JS Clark'!AW54</f>
        <v>0</v>
      </c>
      <c r="AZ54" s="257">
        <f>-'5C1H_Southwest'!AW54</f>
        <v>0</v>
      </c>
      <c r="BA54" s="257">
        <f>-'5C1I_LA Key'!AW54</f>
        <v>0</v>
      </c>
      <c r="BB54" s="257">
        <f>-'5C1J_Jeff Chamber'!AW54</f>
        <v>-4</v>
      </c>
      <c r="BC54" s="257">
        <f>-'5C1M_GEO Mid'!AW54</f>
        <v>0</v>
      </c>
      <c r="BD54" s="257">
        <f>-'5C1N_Delta'!AW54</f>
        <v>0</v>
      </c>
      <c r="BE54" s="257">
        <f>-'5C1O_Impact'!AW54</f>
        <v>0</v>
      </c>
      <c r="BF54" s="257">
        <f>-'5C1P_Vision'!AW54</f>
        <v>0</v>
      </c>
      <c r="BG54" s="257">
        <f>-'5C1Q_Advantage'!AW54</f>
        <v>-103</v>
      </c>
      <c r="BH54" s="257">
        <f>-'5C1R_Iberville'!AW54</f>
        <v>0</v>
      </c>
      <c r="BI54" s="257">
        <f>-'5C1S_LC Col Prep'!AW54</f>
        <v>0</v>
      </c>
      <c r="BJ54" s="257">
        <f>-'5C1T_Northeast'!AW54</f>
        <v>0</v>
      </c>
      <c r="BK54" s="257">
        <f>-'5C1U_Acadiana Ren'!AW54</f>
        <v>0</v>
      </c>
      <c r="BL54" s="257">
        <f>-'5C1V_Laf Ren'!AW54</f>
        <v>0</v>
      </c>
      <c r="BM54" s="257">
        <f>-'5C1W_Willow'!AW54</f>
        <v>0</v>
      </c>
      <c r="BN54" s="257">
        <f>-'5C1X_Tangi'!AW54</f>
        <v>0</v>
      </c>
      <c r="BO54" s="257">
        <f>-'5C1Y_GEO'!AW54</f>
        <v>0</v>
      </c>
      <c r="BP54" s="257">
        <f>-'5C1Z_Lincoln Prep'!AW54</f>
        <v>0</v>
      </c>
      <c r="BQ54" s="257">
        <f>-'5C1AA_Laurel'!AW54</f>
        <v>0</v>
      </c>
      <c r="BR54" s="257">
        <f>-'5C1AB_Apex'!AW54</f>
        <v>0</v>
      </c>
      <c r="BS54" s="257">
        <f>-'5C1AC_Smothers'!AW54</f>
        <v>-9</v>
      </c>
      <c r="BT54" s="257">
        <f>-'5C1AD_Greater'!AW54</f>
        <v>-61</v>
      </c>
      <c r="BU54" s="257">
        <f>-'5C1AE_Noble Minds'!AW54</f>
        <v>0</v>
      </c>
      <c r="BV54" s="257">
        <f>-'5C1AF_JCFA-Laf'!AW54</f>
        <v>0</v>
      </c>
      <c r="BW54" s="257">
        <f>-'5C1AG_Collegiate'!AW54</f>
        <v>0</v>
      </c>
      <c r="BX54" s="257">
        <f>-'5C1AH_BRUP'!AW54</f>
        <v>0</v>
      </c>
      <c r="BY54" s="257">
        <f>-'5C1AI_Harmony'!$AW54</f>
        <v>0</v>
      </c>
      <c r="BZ54" s="257">
        <f>-'5C1AJ_Athlos'!$AW54</f>
        <v>0</v>
      </c>
      <c r="CA54" s="257">
        <f>-'5C2_LAVCA'!AX54</f>
        <v>-171</v>
      </c>
      <c r="CB54" s="257">
        <f>-'5C3_UnvView'!AX54</f>
        <v>-141</v>
      </c>
      <c r="CC54" s="257">
        <f t="shared" si="9"/>
        <v>-506</v>
      </c>
      <c r="CD54" s="639">
        <f t="shared" si="10"/>
        <v>2346425</v>
      </c>
    </row>
    <row r="55" spans="1:82" s="110" customFormat="1" ht="15.75" customHeight="1" x14ac:dyDescent="0.2">
      <c r="A55" s="636">
        <v>49</v>
      </c>
      <c r="B55" s="637" t="s">
        <v>54</v>
      </c>
      <c r="C55" s="257">
        <f>'2_State Distrib and Adjs'!BC55</f>
        <v>6063272</v>
      </c>
      <c r="D55" s="257">
        <f>-'5A3_OJJ'!S55</f>
        <v>-30</v>
      </c>
      <c r="E55" s="257"/>
      <c r="F55" s="257">
        <f>-'5C1A_Madison'!AS55</f>
        <v>0</v>
      </c>
      <c r="G55" s="257">
        <f>-'5C1B_DArbonne'!AS55</f>
        <v>0</v>
      </c>
      <c r="H55" s="257">
        <f>-'5C1C_Intl High'!AS55</f>
        <v>0</v>
      </c>
      <c r="I55" s="257">
        <f>-'5C1D_NOMMA'!AS55</f>
        <v>0</v>
      </c>
      <c r="J55" s="257">
        <f>-'5C1E_LFNO'!AS55</f>
        <v>0</v>
      </c>
      <c r="K55" s="257">
        <f>-'5C1F_L.C. Charter'!AS55</f>
        <v>0</v>
      </c>
      <c r="L55" s="257">
        <f>-'5C1G_JS Clark'!AS55</f>
        <v>-49021</v>
      </c>
      <c r="M55" s="257">
        <f>-'5C1H_Southwest'!AS55</f>
        <v>0</v>
      </c>
      <c r="N55" s="257">
        <f>-'5C1I_LA Key'!AS55</f>
        <v>-677</v>
      </c>
      <c r="O55" s="257">
        <f>-'5C1J_Jeff Chamber'!AS55</f>
        <v>0</v>
      </c>
      <c r="P55" s="257">
        <f>-'5C1M_GEO Mid'!AS55</f>
        <v>0</v>
      </c>
      <c r="Q55" s="257">
        <f>-'5C1N_Delta'!AS55</f>
        <v>0</v>
      </c>
      <c r="R55" s="257">
        <f>-'5C1O_Impact'!AS55</f>
        <v>0</v>
      </c>
      <c r="S55" s="257">
        <f>-'5C1P_Vision'!AS55</f>
        <v>0</v>
      </c>
      <c r="T55" s="257">
        <f>-'5C1Q_Advantage'!AS55</f>
        <v>0</v>
      </c>
      <c r="U55" s="257">
        <f>-'5C1R_Iberville'!AS55</f>
        <v>0</v>
      </c>
      <c r="V55" s="257">
        <f>-'5C1S_LC Col Prep'!AS55</f>
        <v>0</v>
      </c>
      <c r="W55" s="257">
        <f>-'5C1T_Northeast'!AS55</f>
        <v>0</v>
      </c>
      <c r="X55" s="257">
        <f>-'5C1U_Acadiana Ren'!AS55</f>
        <v>-235</v>
      </c>
      <c r="Y55" s="257">
        <f>-'5C1V_Laf Ren'!AS55</f>
        <v>-8342</v>
      </c>
      <c r="Z55" s="257">
        <f>-'5C1W_Willow'!AS55</f>
        <v>-11109</v>
      </c>
      <c r="AA55" s="257">
        <f>-'5C1X_Tangi'!AS55</f>
        <v>0</v>
      </c>
      <c r="AB55" s="257">
        <f>-'5C1Y_GEO'!AS55</f>
        <v>0</v>
      </c>
      <c r="AC55" s="257">
        <f>-'5C1Z_Lincoln Prep'!AS55</f>
        <v>0</v>
      </c>
      <c r="AD55" s="257">
        <f>-'5C1AA_Laurel'!$AS55</f>
        <v>0</v>
      </c>
      <c r="AE55" s="257">
        <f>-'5C1AB_Apex'!$AS55</f>
        <v>0</v>
      </c>
      <c r="AF55" s="257">
        <f>-'5C1AC_Smothers'!$AS55</f>
        <v>0</v>
      </c>
      <c r="AG55" s="257">
        <f>-'5C1AD_Greater'!$AS55</f>
        <v>0</v>
      </c>
      <c r="AH55" s="257">
        <f>-'5C1AE_Noble Minds'!$AS55</f>
        <v>0</v>
      </c>
      <c r="AI55" s="257">
        <f>-'5C1AF_JCFA-Laf'!$AS55</f>
        <v>-913</v>
      </c>
      <c r="AJ55" s="257">
        <f>-'5C1AG_Collegiate'!$AS55</f>
        <v>0</v>
      </c>
      <c r="AK55" s="257">
        <f>-'5C1AH_BRUP'!$AS55</f>
        <v>0</v>
      </c>
      <c r="AL55" s="257">
        <f>-'5C1AI_Harmony'!$AS55</f>
        <v>0</v>
      </c>
      <c r="AM55" s="257">
        <f>-'5C1AJ_Athlos'!$AS55</f>
        <v>0</v>
      </c>
      <c r="AN55" s="257">
        <f>-'5C2_LAVCA'!AT55</f>
        <v>-11593</v>
      </c>
      <c r="AO55" s="257">
        <f>-'5C3_UnvView'!AT55</f>
        <v>-12725</v>
      </c>
      <c r="AP55" s="638">
        <f t="shared" si="7"/>
        <v>-94645</v>
      </c>
      <c r="AQ55" s="639">
        <f t="shared" si="8"/>
        <v>5968627</v>
      </c>
      <c r="AR55" s="257"/>
      <c r="AS55" s="257">
        <f>-'5C1A_Madison'!AW55</f>
        <v>0</v>
      </c>
      <c r="AT55" s="257">
        <f>-'5C1B_DArbonne'!AW55</f>
        <v>0</v>
      </c>
      <c r="AU55" s="257">
        <f>-'5C1C_Intl High'!AW55</f>
        <v>0</v>
      </c>
      <c r="AV55" s="257">
        <f>-'5C1D_NOMMA'!AW55</f>
        <v>0</v>
      </c>
      <c r="AW55" s="257">
        <f>-'5C1E_LFNO'!AW55</f>
        <v>0</v>
      </c>
      <c r="AX55" s="257">
        <f>-'5C1F_L.C. Charter'!AW55</f>
        <v>0</v>
      </c>
      <c r="AY55" s="257">
        <f>-'5C1G_JS Clark'!AW55</f>
        <v>92</v>
      </c>
      <c r="AZ55" s="257">
        <f>-'5C1H_Southwest'!AW55</f>
        <v>0</v>
      </c>
      <c r="BA55" s="257">
        <f>-'5C1I_LA Key'!AW55</f>
        <v>-7</v>
      </c>
      <c r="BB55" s="257">
        <f>-'5C1J_Jeff Chamber'!AW55</f>
        <v>0</v>
      </c>
      <c r="BC55" s="257">
        <f>-'5C1M_GEO Mid'!AW55</f>
        <v>0</v>
      </c>
      <c r="BD55" s="257">
        <f>-'5C1N_Delta'!AW55</f>
        <v>0</v>
      </c>
      <c r="BE55" s="257">
        <f>-'5C1O_Impact'!AW55</f>
        <v>0</v>
      </c>
      <c r="BF55" s="257">
        <f>-'5C1P_Vision'!AW55</f>
        <v>0</v>
      </c>
      <c r="BG55" s="257">
        <f>-'5C1Q_Advantage'!AW55</f>
        <v>0</v>
      </c>
      <c r="BH55" s="257">
        <f>-'5C1R_Iberville'!AW55</f>
        <v>0</v>
      </c>
      <c r="BI55" s="257">
        <f>-'5C1S_LC Col Prep'!AW55</f>
        <v>0</v>
      </c>
      <c r="BJ55" s="257">
        <f>-'5C1T_Northeast'!AW55</f>
        <v>0</v>
      </c>
      <c r="BK55" s="257">
        <f>-'5C1U_Acadiana Ren'!AW55</f>
        <v>0</v>
      </c>
      <c r="BL55" s="257">
        <f>-'5C1V_Laf Ren'!AW55</f>
        <v>129</v>
      </c>
      <c r="BM55" s="257">
        <f>-'5C1W_Willow'!AW55</f>
        <v>-21</v>
      </c>
      <c r="BN55" s="257">
        <f>-'5C1X_Tangi'!AW55</f>
        <v>0</v>
      </c>
      <c r="BO55" s="257">
        <f>-'5C1Y_GEO'!AW55</f>
        <v>0</v>
      </c>
      <c r="BP55" s="257">
        <f>-'5C1Z_Lincoln Prep'!AW55</f>
        <v>0</v>
      </c>
      <c r="BQ55" s="257">
        <f>-'5C1AA_Laurel'!AW55</f>
        <v>0</v>
      </c>
      <c r="BR55" s="257">
        <f>-'5C1AB_Apex'!AW55</f>
        <v>0</v>
      </c>
      <c r="BS55" s="257">
        <f>-'5C1AC_Smothers'!AW55</f>
        <v>0</v>
      </c>
      <c r="BT55" s="257">
        <f>-'5C1AD_Greater'!AW55</f>
        <v>0</v>
      </c>
      <c r="BU55" s="257">
        <f>-'5C1AE_Noble Minds'!AW55</f>
        <v>0</v>
      </c>
      <c r="BV55" s="257">
        <f>-'5C1AF_JCFA-Laf'!AW55</f>
        <v>-7</v>
      </c>
      <c r="BW55" s="257">
        <f>-'5C1AG_Collegiate'!AW55</f>
        <v>0</v>
      </c>
      <c r="BX55" s="257">
        <f>-'5C1AH_BRUP'!AW55</f>
        <v>0</v>
      </c>
      <c r="BY55" s="257">
        <f>-'5C1AI_Harmony'!$AW55</f>
        <v>0</v>
      </c>
      <c r="BZ55" s="257">
        <f>-'5C1AJ_Athlos'!$AW55</f>
        <v>0</v>
      </c>
      <c r="CA55" s="257">
        <f>-'5C2_LAVCA'!AX55</f>
        <v>42</v>
      </c>
      <c r="CB55" s="257">
        <f>-'5C3_UnvView'!AX55</f>
        <v>-115</v>
      </c>
      <c r="CC55" s="257">
        <f t="shared" si="9"/>
        <v>113</v>
      </c>
      <c r="CD55" s="639">
        <f t="shared" si="10"/>
        <v>5968740</v>
      </c>
    </row>
    <row r="56" spans="1:82" s="110" customFormat="1" ht="15.75" customHeight="1" x14ac:dyDescent="0.2">
      <c r="A56" s="626">
        <v>50</v>
      </c>
      <c r="B56" s="627" t="s">
        <v>55</v>
      </c>
      <c r="C56" s="628">
        <f>'2_State Distrib and Adjs'!BC56</f>
        <v>3578397</v>
      </c>
      <c r="D56" s="628">
        <f>-'5A3_OJJ'!S56</f>
        <v>-126</v>
      </c>
      <c r="E56" s="628"/>
      <c r="F56" s="628">
        <f>-'5C1A_Madison'!AS56</f>
        <v>0</v>
      </c>
      <c r="G56" s="628">
        <f>-'5C1B_DArbonne'!AS56</f>
        <v>0</v>
      </c>
      <c r="H56" s="628">
        <f>-'5C1C_Intl High'!AS56</f>
        <v>0</v>
      </c>
      <c r="I56" s="628">
        <f>-'5C1D_NOMMA'!AS56</f>
        <v>0</v>
      </c>
      <c r="J56" s="628">
        <f>-'5C1E_LFNO'!AS56</f>
        <v>0</v>
      </c>
      <c r="K56" s="628">
        <f>-'5C1F_L.C. Charter'!AS56</f>
        <v>0</v>
      </c>
      <c r="L56" s="628">
        <f>-'5C1G_JS Clark'!AS56</f>
        <v>0</v>
      </c>
      <c r="M56" s="628">
        <f>-'5C1H_Southwest'!AS56</f>
        <v>0</v>
      </c>
      <c r="N56" s="628">
        <f>-'5C1I_LA Key'!AS56</f>
        <v>0</v>
      </c>
      <c r="O56" s="628">
        <f>-'5C1J_Jeff Chamber'!AS56</f>
        <v>0</v>
      </c>
      <c r="P56" s="628">
        <f>-'5C1M_GEO Mid'!AS56</f>
        <v>0</v>
      </c>
      <c r="Q56" s="628">
        <f>-'5C1N_Delta'!AS56</f>
        <v>0</v>
      </c>
      <c r="R56" s="628">
        <f>-'5C1O_Impact'!AS56</f>
        <v>0</v>
      </c>
      <c r="S56" s="628">
        <f>-'5C1P_Vision'!AS56</f>
        <v>0</v>
      </c>
      <c r="T56" s="628">
        <f>-'5C1Q_Advantage'!AS56</f>
        <v>0</v>
      </c>
      <c r="U56" s="628">
        <f>-'5C1R_Iberville'!AS56</f>
        <v>0</v>
      </c>
      <c r="V56" s="628">
        <f>-'5C1S_LC Col Prep'!AS56</f>
        <v>0</v>
      </c>
      <c r="W56" s="628">
        <f>-'5C1T_Northeast'!AS56</f>
        <v>0</v>
      </c>
      <c r="X56" s="628">
        <f>-'5C1U_Acadiana Ren'!AS56</f>
        <v>-20322</v>
      </c>
      <c r="Y56" s="628">
        <f>-'5C1V_Laf Ren'!AS56</f>
        <v>-7928</v>
      </c>
      <c r="Z56" s="628">
        <f>-'5C1W_Willow'!AS56</f>
        <v>-9661</v>
      </c>
      <c r="AA56" s="628">
        <f>-'5C1X_Tangi'!AS56</f>
        <v>0</v>
      </c>
      <c r="AB56" s="628">
        <f>-'5C1Y_GEO'!AS56</f>
        <v>0</v>
      </c>
      <c r="AC56" s="628">
        <f>-'5C1Z_Lincoln Prep'!AS56</f>
        <v>0</v>
      </c>
      <c r="AD56" s="628">
        <f>-'5C1AA_Laurel'!$AS56</f>
        <v>0</v>
      </c>
      <c r="AE56" s="628">
        <f>-'5C1AB_Apex'!$AS56</f>
        <v>0</v>
      </c>
      <c r="AF56" s="628">
        <f>-'5C1AC_Smothers'!$AS56</f>
        <v>0</v>
      </c>
      <c r="AG56" s="628">
        <f>-'5C1AD_Greater'!$AS56</f>
        <v>0</v>
      </c>
      <c r="AH56" s="628">
        <f>-'5C1AE_Noble Minds'!$AS56</f>
        <v>0</v>
      </c>
      <c r="AI56" s="628">
        <f>-'5C1AF_JCFA-Laf'!$AS56</f>
        <v>703</v>
      </c>
      <c r="AJ56" s="628">
        <f>-'5C1AG_Collegiate'!$AS56</f>
        <v>0</v>
      </c>
      <c r="AK56" s="628">
        <f>-'5C1AH_BRUP'!$AS56</f>
        <v>0</v>
      </c>
      <c r="AL56" s="1068">
        <f>-'5C1AI_Harmony'!$AS56</f>
        <v>0</v>
      </c>
      <c r="AM56" s="1068">
        <f>-'5C1AJ_Athlos'!$AS56</f>
        <v>0</v>
      </c>
      <c r="AN56" s="628">
        <f>-'5C2_LAVCA'!AT56</f>
        <v>-12974</v>
      </c>
      <c r="AO56" s="628">
        <f>-'5C3_UnvView'!AT56</f>
        <v>-4477</v>
      </c>
      <c r="AP56" s="629">
        <f t="shared" si="7"/>
        <v>-54785</v>
      </c>
      <c r="AQ56" s="630">
        <f t="shared" si="8"/>
        <v>3523612</v>
      </c>
      <c r="AR56" s="628"/>
      <c r="AS56" s="628">
        <f>-'5C1A_Madison'!AW56</f>
        <v>0</v>
      </c>
      <c r="AT56" s="628">
        <f>-'5C1B_DArbonne'!AW56</f>
        <v>0</v>
      </c>
      <c r="AU56" s="628">
        <f>-'5C1C_Intl High'!AW56</f>
        <v>0</v>
      </c>
      <c r="AV56" s="628">
        <f>-'5C1D_NOMMA'!AW56</f>
        <v>0</v>
      </c>
      <c r="AW56" s="628">
        <f>-'5C1E_LFNO'!AW56</f>
        <v>0</v>
      </c>
      <c r="AX56" s="628">
        <f>-'5C1F_L.C. Charter'!AW56</f>
        <v>0</v>
      </c>
      <c r="AY56" s="628">
        <f>-'5C1G_JS Clark'!AW56</f>
        <v>0</v>
      </c>
      <c r="AZ56" s="628">
        <f>-'5C1H_Southwest'!AW56</f>
        <v>0</v>
      </c>
      <c r="BA56" s="628">
        <f>-'5C1I_LA Key'!AW56</f>
        <v>0</v>
      </c>
      <c r="BB56" s="628">
        <f>-'5C1J_Jeff Chamber'!AW56</f>
        <v>0</v>
      </c>
      <c r="BC56" s="628">
        <f>-'5C1M_GEO Mid'!AW56</f>
        <v>0</v>
      </c>
      <c r="BD56" s="628">
        <f>-'5C1N_Delta'!AW56</f>
        <v>0</v>
      </c>
      <c r="BE56" s="628">
        <f>-'5C1O_Impact'!AW56</f>
        <v>0</v>
      </c>
      <c r="BF56" s="628">
        <f>-'5C1P_Vision'!AW56</f>
        <v>0</v>
      </c>
      <c r="BG56" s="628">
        <f>-'5C1Q_Advantage'!AW56</f>
        <v>0</v>
      </c>
      <c r="BH56" s="628">
        <f>-'5C1R_Iberville'!AW56</f>
        <v>0</v>
      </c>
      <c r="BI56" s="628">
        <f>-'5C1S_LC Col Prep'!AW56</f>
        <v>0</v>
      </c>
      <c r="BJ56" s="628">
        <f>-'5C1T_Northeast'!AW56</f>
        <v>0</v>
      </c>
      <c r="BK56" s="628">
        <f>-'5C1U_Acadiana Ren'!AW56</f>
        <v>-72</v>
      </c>
      <c r="BL56" s="628">
        <f>-'5C1V_Laf Ren'!AW56</f>
        <v>33</v>
      </c>
      <c r="BM56" s="628">
        <f>-'5C1W_Willow'!AW56</f>
        <v>28</v>
      </c>
      <c r="BN56" s="628">
        <f>-'5C1X_Tangi'!AW56</f>
        <v>0</v>
      </c>
      <c r="BO56" s="628">
        <f>-'5C1Y_GEO'!AW56</f>
        <v>0</v>
      </c>
      <c r="BP56" s="628">
        <f>-'5C1Z_Lincoln Prep'!AW56</f>
        <v>0</v>
      </c>
      <c r="BQ56" s="628">
        <f>-'5C1AA_Laurel'!AW56</f>
        <v>0</v>
      </c>
      <c r="BR56" s="628">
        <f>-'5C1AB_Apex'!AW56</f>
        <v>0</v>
      </c>
      <c r="BS56" s="628">
        <f>-'5C1AC_Smothers'!AW56</f>
        <v>0</v>
      </c>
      <c r="BT56" s="628">
        <f>-'5C1AD_Greater'!AW56</f>
        <v>0</v>
      </c>
      <c r="BU56" s="628">
        <f>-'5C1AE_Noble Minds'!AW56</f>
        <v>0</v>
      </c>
      <c r="BV56" s="628">
        <f>-'5C1AF_JCFA-Laf'!AW56</f>
        <v>12</v>
      </c>
      <c r="BW56" s="628">
        <f>-'5C1AG_Collegiate'!AW56</f>
        <v>0</v>
      </c>
      <c r="BX56" s="628">
        <f>-'5C1AH_BRUP'!AW56</f>
        <v>0</v>
      </c>
      <c r="BY56" s="1068">
        <f>-'5C1AI_Harmony'!$AW56</f>
        <v>0</v>
      </c>
      <c r="BZ56" s="1068">
        <f>-'5C1AJ_Athlos'!$AW56</f>
        <v>0</v>
      </c>
      <c r="CA56" s="628">
        <f>-'5C2_LAVCA'!AX56</f>
        <v>-68</v>
      </c>
      <c r="CB56" s="628">
        <f>-'5C3_UnvView'!AX56</f>
        <v>5</v>
      </c>
      <c r="CC56" s="628">
        <f t="shared" si="9"/>
        <v>-62</v>
      </c>
      <c r="CD56" s="630">
        <f t="shared" si="10"/>
        <v>3523550</v>
      </c>
    </row>
    <row r="57" spans="1:82" s="110" customFormat="1" ht="15.75" customHeight="1" x14ac:dyDescent="0.2">
      <c r="A57" s="636">
        <v>51</v>
      </c>
      <c r="B57" s="637" t="s">
        <v>56</v>
      </c>
      <c r="C57" s="257">
        <f>'2_State Distrib and Adjs'!BC57</f>
        <v>3828279</v>
      </c>
      <c r="D57" s="257">
        <f>-'5A3_OJJ'!S57</f>
        <v>-193</v>
      </c>
      <c r="E57" s="257"/>
      <c r="F57" s="257">
        <f>-'5C1A_Madison'!AS57</f>
        <v>0</v>
      </c>
      <c r="G57" s="257">
        <f>-'5C1B_DArbonne'!AS57</f>
        <v>0</v>
      </c>
      <c r="H57" s="257">
        <f>-'5C1C_Intl High'!AS57</f>
        <v>0</v>
      </c>
      <c r="I57" s="257">
        <f>-'5C1D_NOMMA'!AS57</f>
        <v>0</v>
      </c>
      <c r="J57" s="257">
        <f>-'5C1E_LFNO'!AS57</f>
        <v>0</v>
      </c>
      <c r="K57" s="257">
        <f>-'5C1F_L.C. Charter'!AS57</f>
        <v>0</v>
      </c>
      <c r="L57" s="257">
        <f>-'5C1G_JS Clark'!AS57</f>
        <v>0</v>
      </c>
      <c r="M57" s="257">
        <f>-'5C1H_Southwest'!AS57</f>
        <v>0</v>
      </c>
      <c r="N57" s="257">
        <f>-'5C1I_LA Key'!AS57</f>
        <v>0</v>
      </c>
      <c r="O57" s="257">
        <f>-'5C1J_Jeff Chamber'!AS57</f>
        <v>0</v>
      </c>
      <c r="P57" s="257">
        <f>-'5C1M_GEO Mid'!AS57</f>
        <v>0</v>
      </c>
      <c r="Q57" s="257">
        <f>-'5C1N_Delta'!AS57</f>
        <v>0</v>
      </c>
      <c r="R57" s="257">
        <f>-'5C1O_Impact'!AS57</f>
        <v>0</v>
      </c>
      <c r="S57" s="257">
        <f>-'5C1P_Vision'!AS57</f>
        <v>0</v>
      </c>
      <c r="T57" s="257">
        <f>-'5C1Q_Advantage'!AS57</f>
        <v>0</v>
      </c>
      <c r="U57" s="257">
        <f>-'5C1R_Iberville'!AS57</f>
        <v>0</v>
      </c>
      <c r="V57" s="257">
        <f>-'5C1S_LC Col Prep'!AS57</f>
        <v>0</v>
      </c>
      <c r="W57" s="257">
        <f>-'5C1T_Northeast'!AS57</f>
        <v>0</v>
      </c>
      <c r="X57" s="257">
        <f>-'5C1U_Acadiana Ren'!AS57</f>
        <v>182</v>
      </c>
      <c r="Y57" s="257">
        <f>-'5C1V_Laf Ren'!AS57</f>
        <v>-2256</v>
      </c>
      <c r="Z57" s="257">
        <f>-'5C1W_Willow'!AS57</f>
        <v>0</v>
      </c>
      <c r="AA57" s="257">
        <f>-'5C1X_Tangi'!AS57</f>
        <v>0</v>
      </c>
      <c r="AB57" s="257">
        <f>-'5C1Y_GEO'!AS57</f>
        <v>0</v>
      </c>
      <c r="AC57" s="257">
        <f>-'5C1Z_Lincoln Prep'!AS57</f>
        <v>0</v>
      </c>
      <c r="AD57" s="257">
        <f>-'5C1AA_Laurel'!$AS57</f>
        <v>0</v>
      </c>
      <c r="AE57" s="257">
        <f>-'5C1AB_Apex'!$AS57</f>
        <v>0</v>
      </c>
      <c r="AF57" s="257">
        <f>-'5C1AC_Smothers'!$AS57</f>
        <v>0</v>
      </c>
      <c r="AG57" s="257">
        <f>-'5C1AD_Greater'!$AS57</f>
        <v>0</v>
      </c>
      <c r="AH57" s="257">
        <f>-'5C1AE_Noble Minds'!$AS57</f>
        <v>0</v>
      </c>
      <c r="AI57" s="257">
        <f>-'5C1AF_JCFA-Laf'!$AS57</f>
        <v>892</v>
      </c>
      <c r="AJ57" s="257">
        <f>-'5C1AG_Collegiate'!$AS57</f>
        <v>0</v>
      </c>
      <c r="AK57" s="257">
        <f>-'5C1AH_BRUP'!$AS57</f>
        <v>0</v>
      </c>
      <c r="AL57" s="257">
        <f>-'5C1AI_Harmony'!$AS57</f>
        <v>0</v>
      </c>
      <c r="AM57" s="257">
        <f>-'5C1AJ_Athlos'!$AS57</f>
        <v>0</v>
      </c>
      <c r="AN57" s="257">
        <f>-'5C2_LAVCA'!AT57</f>
        <v>-8673</v>
      </c>
      <c r="AO57" s="257">
        <f>-'5C3_UnvView'!AT57</f>
        <v>-7676</v>
      </c>
      <c r="AP57" s="638">
        <f t="shared" si="7"/>
        <v>-17724</v>
      </c>
      <c r="AQ57" s="639">
        <f t="shared" si="8"/>
        <v>3810555</v>
      </c>
      <c r="AR57" s="257"/>
      <c r="AS57" s="257">
        <f>-'5C1A_Madison'!AW57</f>
        <v>0</v>
      </c>
      <c r="AT57" s="257">
        <f>-'5C1B_DArbonne'!AW57</f>
        <v>0</v>
      </c>
      <c r="AU57" s="257">
        <f>-'5C1C_Intl High'!AW57</f>
        <v>0</v>
      </c>
      <c r="AV57" s="257">
        <f>-'5C1D_NOMMA'!AW57</f>
        <v>0</v>
      </c>
      <c r="AW57" s="257">
        <f>-'5C1E_LFNO'!AW57</f>
        <v>0</v>
      </c>
      <c r="AX57" s="257">
        <f>-'5C1F_L.C. Charter'!AW57</f>
        <v>0</v>
      </c>
      <c r="AY57" s="257">
        <f>-'5C1G_JS Clark'!AW57</f>
        <v>0</v>
      </c>
      <c r="AZ57" s="257">
        <f>-'5C1H_Southwest'!AW57</f>
        <v>0</v>
      </c>
      <c r="BA57" s="257">
        <f>-'5C1I_LA Key'!AW57</f>
        <v>0</v>
      </c>
      <c r="BB57" s="257">
        <f>-'5C1J_Jeff Chamber'!AW57</f>
        <v>0</v>
      </c>
      <c r="BC57" s="257">
        <f>-'5C1M_GEO Mid'!AW57</f>
        <v>0</v>
      </c>
      <c r="BD57" s="257">
        <f>-'5C1N_Delta'!AW57</f>
        <v>0</v>
      </c>
      <c r="BE57" s="257">
        <f>-'5C1O_Impact'!AW57</f>
        <v>0</v>
      </c>
      <c r="BF57" s="257">
        <f>-'5C1P_Vision'!AW57</f>
        <v>0</v>
      </c>
      <c r="BG57" s="257">
        <f>-'5C1Q_Advantage'!AW57</f>
        <v>0</v>
      </c>
      <c r="BH57" s="257">
        <f>-'5C1R_Iberville'!AW57</f>
        <v>0</v>
      </c>
      <c r="BI57" s="257">
        <f>-'5C1S_LC Col Prep'!AW57</f>
        <v>0</v>
      </c>
      <c r="BJ57" s="257">
        <f>-'5C1T_Northeast'!AW57</f>
        <v>0</v>
      </c>
      <c r="BK57" s="257">
        <f>-'5C1U_Acadiana Ren'!AW57</f>
        <v>6</v>
      </c>
      <c r="BL57" s="257">
        <f>-'5C1V_Laf Ren'!AW57</f>
        <v>0</v>
      </c>
      <c r="BM57" s="257">
        <f>-'5C1W_Willow'!AW57</f>
        <v>0</v>
      </c>
      <c r="BN57" s="257">
        <f>-'5C1X_Tangi'!AW57</f>
        <v>0</v>
      </c>
      <c r="BO57" s="257">
        <f>-'5C1Y_GEO'!AW57</f>
        <v>0</v>
      </c>
      <c r="BP57" s="257">
        <f>-'5C1Z_Lincoln Prep'!AW57</f>
        <v>0</v>
      </c>
      <c r="BQ57" s="257">
        <f>-'5C1AA_Laurel'!AW57</f>
        <v>0</v>
      </c>
      <c r="BR57" s="257">
        <f>-'5C1AB_Apex'!AW57</f>
        <v>0</v>
      </c>
      <c r="BS57" s="257">
        <f>-'5C1AC_Smothers'!AW57</f>
        <v>0</v>
      </c>
      <c r="BT57" s="257">
        <f>-'5C1AD_Greater'!AW57</f>
        <v>0</v>
      </c>
      <c r="BU57" s="257">
        <f>-'5C1AE_Noble Minds'!AW57</f>
        <v>0</v>
      </c>
      <c r="BV57" s="257">
        <f>-'5C1AF_JCFA-Laf'!AW57</f>
        <v>16</v>
      </c>
      <c r="BW57" s="257">
        <f>-'5C1AG_Collegiate'!AW57</f>
        <v>0</v>
      </c>
      <c r="BX57" s="257">
        <f>-'5C1AH_BRUP'!AW57</f>
        <v>0</v>
      </c>
      <c r="BY57" s="257">
        <f>-'5C1AI_Harmony'!$AW57</f>
        <v>0</v>
      </c>
      <c r="BZ57" s="257">
        <f>-'5C1AJ_Athlos'!$AW57</f>
        <v>0</v>
      </c>
      <c r="CA57" s="257">
        <f>-'5C2_LAVCA'!AX57</f>
        <v>-61</v>
      </c>
      <c r="CB57" s="257">
        <f>-'5C3_UnvView'!AX57</f>
        <v>-23</v>
      </c>
      <c r="CC57" s="257">
        <f t="shared" si="9"/>
        <v>-62</v>
      </c>
      <c r="CD57" s="639">
        <f t="shared" si="10"/>
        <v>3810493</v>
      </c>
    </row>
    <row r="58" spans="1:82" s="110" customFormat="1" ht="15.75" customHeight="1" x14ac:dyDescent="0.2">
      <c r="A58" s="636">
        <v>52</v>
      </c>
      <c r="B58" s="637" t="s">
        <v>57</v>
      </c>
      <c r="C58" s="257">
        <f>'2_State Distrib and Adjs'!BC58</f>
        <v>17854022</v>
      </c>
      <c r="D58" s="257">
        <f>-'5A3_OJJ'!S58</f>
        <v>-1092</v>
      </c>
      <c r="E58" s="257"/>
      <c r="F58" s="257">
        <f>-'5C1A_Madison'!AS58</f>
        <v>0</v>
      </c>
      <c r="G58" s="257">
        <f>-'5C1B_DArbonne'!AS58</f>
        <v>0</v>
      </c>
      <c r="H58" s="257">
        <f>-'5C1C_Intl High'!AS58</f>
        <v>-2250</v>
      </c>
      <c r="I58" s="257">
        <f>-'5C1D_NOMMA'!AS58</f>
        <v>-861</v>
      </c>
      <c r="J58" s="257">
        <f>-'5C1E_LFNO'!AS58</f>
        <v>-4760</v>
      </c>
      <c r="K58" s="257">
        <f>-'5C1F_L.C. Charter'!AS58</f>
        <v>0</v>
      </c>
      <c r="L58" s="257">
        <f>-'5C1G_JS Clark'!AS58</f>
        <v>0</v>
      </c>
      <c r="M58" s="257">
        <f>-'5C1H_Southwest'!AS58</f>
        <v>0</v>
      </c>
      <c r="N58" s="257">
        <f>-'5C1I_LA Key'!AS58</f>
        <v>-1487</v>
      </c>
      <c r="O58" s="257">
        <f>-'5C1J_Jeff Chamber'!AS58</f>
        <v>-1004</v>
      </c>
      <c r="P58" s="257">
        <f>-'5C1M_GEO Mid'!AS58</f>
        <v>0</v>
      </c>
      <c r="Q58" s="257">
        <f>-'5C1N_Delta'!AS58</f>
        <v>0</v>
      </c>
      <c r="R58" s="257">
        <f>-'5C1O_Impact'!AS58</f>
        <v>0</v>
      </c>
      <c r="S58" s="257">
        <f>-'5C1P_Vision'!AS58</f>
        <v>0</v>
      </c>
      <c r="T58" s="257">
        <f>-'5C1Q_Advantage'!AS58</f>
        <v>0</v>
      </c>
      <c r="U58" s="257">
        <f>-'5C1R_Iberville'!AS58</f>
        <v>0</v>
      </c>
      <c r="V58" s="257">
        <f>-'5C1S_LC Col Prep'!AS58</f>
        <v>0</v>
      </c>
      <c r="W58" s="257">
        <f>-'5C1T_Northeast'!AS58</f>
        <v>0</v>
      </c>
      <c r="X58" s="257">
        <f>-'5C1U_Acadiana Ren'!AS58</f>
        <v>0</v>
      </c>
      <c r="Y58" s="257">
        <f>-'5C1V_Laf Ren'!AS58</f>
        <v>0</v>
      </c>
      <c r="Z58" s="257">
        <f>-'5C1W_Willow'!AS58</f>
        <v>0</v>
      </c>
      <c r="AA58" s="257">
        <f>-'5C1X_Tangi'!AS58</f>
        <v>-1246</v>
      </c>
      <c r="AB58" s="257">
        <f>-'5C1Y_GEO'!AS58</f>
        <v>0</v>
      </c>
      <c r="AC58" s="257">
        <f>-'5C1Z_Lincoln Prep'!AS58</f>
        <v>0</v>
      </c>
      <c r="AD58" s="257">
        <f>-'5C1AA_Laurel'!$AS58</f>
        <v>0</v>
      </c>
      <c r="AE58" s="257">
        <f>-'5C1AB_Apex'!$AS58</f>
        <v>0</v>
      </c>
      <c r="AF58" s="257">
        <f>-'5C1AC_Smothers'!$AS58</f>
        <v>-3792</v>
      </c>
      <c r="AG58" s="257">
        <f>-'5C1AD_Greater'!$AS58</f>
        <v>0</v>
      </c>
      <c r="AH58" s="257">
        <f>-'5C1AE_Noble Minds'!$AS58</f>
        <v>0</v>
      </c>
      <c r="AI58" s="257">
        <f>-'5C1AF_JCFA-Laf'!$AS58</f>
        <v>0</v>
      </c>
      <c r="AJ58" s="257">
        <f>-'5C1AG_Collegiate'!$AS58</f>
        <v>0</v>
      </c>
      <c r="AK58" s="257">
        <f>-'5C1AH_BRUP'!$AS58</f>
        <v>0</v>
      </c>
      <c r="AL58" s="257">
        <f>-'5C1AI_Harmony'!$AS58</f>
        <v>0</v>
      </c>
      <c r="AM58" s="257">
        <f>-'5C1AJ_Athlos'!$AS58</f>
        <v>0</v>
      </c>
      <c r="AN58" s="257">
        <f>-'5C2_LAVCA'!AT58</f>
        <v>-35434</v>
      </c>
      <c r="AO58" s="257">
        <f>-'5C3_UnvView'!AT58</f>
        <v>-124550</v>
      </c>
      <c r="AP58" s="638">
        <f t="shared" si="7"/>
        <v>-176476</v>
      </c>
      <c r="AQ58" s="639">
        <f t="shared" si="8"/>
        <v>17677546</v>
      </c>
      <c r="AR58" s="257"/>
      <c r="AS58" s="257">
        <f>-'5C1A_Madison'!AW58</f>
        <v>0</v>
      </c>
      <c r="AT58" s="257">
        <f>-'5C1B_DArbonne'!AW58</f>
        <v>0</v>
      </c>
      <c r="AU58" s="257">
        <f>-'5C1C_Intl High'!AW58</f>
        <v>-22</v>
      </c>
      <c r="AV58" s="257">
        <f>-'5C1D_NOMMA'!AW58</f>
        <v>-7</v>
      </c>
      <c r="AW58" s="257">
        <f>-'5C1E_LFNO'!AW58</f>
        <v>-45</v>
      </c>
      <c r="AX58" s="257">
        <f>-'5C1F_L.C. Charter'!AW58</f>
        <v>0</v>
      </c>
      <c r="AY58" s="257">
        <f>-'5C1G_JS Clark'!AW58</f>
        <v>0</v>
      </c>
      <c r="AZ58" s="257">
        <f>-'5C1H_Southwest'!AW58</f>
        <v>0</v>
      </c>
      <c r="BA58" s="257">
        <f>-'5C1I_LA Key'!AW58</f>
        <v>-15</v>
      </c>
      <c r="BB58" s="257">
        <f>-'5C1J_Jeff Chamber'!AW58</f>
        <v>0</v>
      </c>
      <c r="BC58" s="257">
        <f>-'5C1M_GEO Mid'!AW58</f>
        <v>0</v>
      </c>
      <c r="BD58" s="257">
        <f>-'5C1N_Delta'!AW58</f>
        <v>0</v>
      </c>
      <c r="BE58" s="257">
        <f>-'5C1O_Impact'!AW58</f>
        <v>0</v>
      </c>
      <c r="BF58" s="257">
        <f>-'5C1P_Vision'!AW58</f>
        <v>0</v>
      </c>
      <c r="BG58" s="257">
        <f>-'5C1Q_Advantage'!AW58</f>
        <v>0</v>
      </c>
      <c r="BH58" s="257">
        <f>-'5C1R_Iberville'!AW58</f>
        <v>0</v>
      </c>
      <c r="BI58" s="257">
        <f>-'5C1S_LC Col Prep'!AW58</f>
        <v>0</v>
      </c>
      <c r="BJ58" s="257">
        <f>-'5C1T_Northeast'!AW58</f>
        <v>0</v>
      </c>
      <c r="BK58" s="257">
        <f>-'5C1U_Acadiana Ren'!AW58</f>
        <v>0</v>
      </c>
      <c r="BL58" s="257">
        <f>-'5C1V_Laf Ren'!AW58</f>
        <v>0</v>
      </c>
      <c r="BM58" s="257">
        <f>-'5C1W_Willow'!AW58</f>
        <v>0</v>
      </c>
      <c r="BN58" s="257">
        <f>-'5C1X_Tangi'!AW58</f>
        <v>-7</v>
      </c>
      <c r="BO58" s="257">
        <f>-'5C1Y_GEO'!AW58</f>
        <v>0</v>
      </c>
      <c r="BP58" s="257">
        <f>-'5C1Z_Lincoln Prep'!AW58</f>
        <v>0</v>
      </c>
      <c r="BQ58" s="257">
        <f>-'5C1AA_Laurel'!AW58</f>
        <v>0</v>
      </c>
      <c r="BR58" s="257">
        <f>-'5C1AB_Apex'!AW58</f>
        <v>0</v>
      </c>
      <c r="BS58" s="257">
        <f>-'5C1AC_Smothers'!AW58</f>
        <v>-60</v>
      </c>
      <c r="BT58" s="257">
        <f>-'5C1AD_Greater'!AW58</f>
        <v>0</v>
      </c>
      <c r="BU58" s="257">
        <f>-'5C1AE_Noble Minds'!AW58</f>
        <v>0</v>
      </c>
      <c r="BV58" s="257">
        <f>-'5C1AF_JCFA-Laf'!AW58</f>
        <v>0</v>
      </c>
      <c r="BW58" s="257">
        <f>-'5C1AG_Collegiate'!AW58</f>
        <v>0</v>
      </c>
      <c r="BX58" s="257">
        <f>-'5C1AH_BRUP'!AW58</f>
        <v>0</v>
      </c>
      <c r="BY58" s="257">
        <f>-'5C1AI_Harmony'!$AW58</f>
        <v>0</v>
      </c>
      <c r="BZ58" s="257">
        <f>-'5C1AJ_Athlos'!$AW58</f>
        <v>0</v>
      </c>
      <c r="CA58" s="257">
        <f>-'5C2_LAVCA'!AX58</f>
        <v>184</v>
      </c>
      <c r="CB58" s="257">
        <f>-'5C3_UnvView'!AX58</f>
        <v>-1013</v>
      </c>
      <c r="CC58" s="257">
        <f t="shared" si="9"/>
        <v>-985</v>
      </c>
      <c r="CD58" s="639">
        <f t="shared" si="10"/>
        <v>17676561</v>
      </c>
    </row>
    <row r="59" spans="1:82" s="110" customFormat="1" ht="15.75" customHeight="1" x14ac:dyDescent="0.2">
      <c r="A59" s="636">
        <v>53</v>
      </c>
      <c r="B59" s="637" t="s">
        <v>58</v>
      </c>
      <c r="C59" s="257">
        <f>'2_State Distrib and Adjs'!BC59</f>
        <v>9477302</v>
      </c>
      <c r="D59" s="257">
        <f>-'5A3_OJJ'!S59</f>
        <v>-404</v>
      </c>
      <c r="E59" s="257"/>
      <c r="F59" s="257">
        <f>-'5C1A_Madison'!AS59</f>
        <v>-671</v>
      </c>
      <c r="G59" s="257">
        <f>-'5C1B_DArbonne'!AS59</f>
        <v>0</v>
      </c>
      <c r="H59" s="257">
        <f>-'5C1C_Intl High'!AS59</f>
        <v>0</v>
      </c>
      <c r="I59" s="257">
        <f>-'5C1D_NOMMA'!AS59</f>
        <v>0</v>
      </c>
      <c r="J59" s="257">
        <f>-'5C1E_LFNO'!AS59</f>
        <v>0</v>
      </c>
      <c r="K59" s="257">
        <f>-'5C1F_L.C. Charter'!AS59</f>
        <v>0</v>
      </c>
      <c r="L59" s="257">
        <f>-'5C1G_JS Clark'!AS59</f>
        <v>0</v>
      </c>
      <c r="M59" s="257">
        <f>-'5C1H_Southwest'!AS59</f>
        <v>0</v>
      </c>
      <c r="N59" s="257">
        <f>-'5C1I_LA Key'!AS59</f>
        <v>-227</v>
      </c>
      <c r="O59" s="257">
        <f>-'5C1J_Jeff Chamber'!AS59</f>
        <v>0</v>
      </c>
      <c r="P59" s="257">
        <f>-'5C1M_GEO Mid'!AS59</f>
        <v>0</v>
      </c>
      <c r="Q59" s="257">
        <f>-'5C1N_Delta'!AS59</f>
        <v>0</v>
      </c>
      <c r="R59" s="257">
        <f>-'5C1O_Impact'!AS59</f>
        <v>0</v>
      </c>
      <c r="S59" s="257">
        <f>-'5C1P_Vision'!AS59</f>
        <v>0</v>
      </c>
      <c r="T59" s="257">
        <f>-'5C1Q_Advantage'!AS59</f>
        <v>0</v>
      </c>
      <c r="U59" s="257">
        <f>-'5C1R_Iberville'!AS59</f>
        <v>0</v>
      </c>
      <c r="V59" s="257">
        <f>-'5C1S_LC Col Prep'!AS59</f>
        <v>0</v>
      </c>
      <c r="W59" s="257">
        <f>-'5C1T_Northeast'!AS59</f>
        <v>0</v>
      </c>
      <c r="X59" s="257">
        <f>-'5C1U_Acadiana Ren'!AS59</f>
        <v>0</v>
      </c>
      <c r="Y59" s="257">
        <f>-'5C1V_Laf Ren'!AS59</f>
        <v>0</v>
      </c>
      <c r="Z59" s="257">
        <f>-'5C1W_Willow'!AS59</f>
        <v>0</v>
      </c>
      <c r="AA59" s="257">
        <f>-'5C1X_Tangi'!AS59</f>
        <v>-55580</v>
      </c>
      <c r="AB59" s="257">
        <f>-'5C1Y_GEO'!AS59</f>
        <v>0</v>
      </c>
      <c r="AC59" s="257">
        <f>-'5C1Z_Lincoln Prep'!AS59</f>
        <v>0</v>
      </c>
      <c r="AD59" s="257">
        <f>-'5C1AA_Laurel'!$AS59</f>
        <v>0</v>
      </c>
      <c r="AE59" s="257">
        <f>-'5C1AB_Apex'!$AS59</f>
        <v>0</v>
      </c>
      <c r="AF59" s="257">
        <f>-'5C1AC_Smothers'!$AS59</f>
        <v>0</v>
      </c>
      <c r="AG59" s="257">
        <f>-'5C1AD_Greater'!$AS59</f>
        <v>0</v>
      </c>
      <c r="AH59" s="257">
        <f>-'5C1AE_Noble Minds'!$AS59</f>
        <v>0</v>
      </c>
      <c r="AI59" s="257">
        <f>-'5C1AF_JCFA-Laf'!$AS59</f>
        <v>0</v>
      </c>
      <c r="AJ59" s="257">
        <f>-'5C1AG_Collegiate'!$AS59</f>
        <v>0</v>
      </c>
      <c r="AK59" s="257">
        <f>-'5C1AH_BRUP'!$AS59</f>
        <v>0</v>
      </c>
      <c r="AL59" s="257">
        <f>-'5C1AI_Harmony'!$AS59</f>
        <v>0</v>
      </c>
      <c r="AM59" s="257">
        <f>-'5C1AJ_Athlos'!$AS59</f>
        <v>0</v>
      </c>
      <c r="AN59" s="257">
        <f>-'5C2_LAVCA'!AT59</f>
        <v>-15543</v>
      </c>
      <c r="AO59" s="257">
        <f>-'5C3_UnvView'!AT59</f>
        <v>-35077</v>
      </c>
      <c r="AP59" s="638">
        <f t="shared" si="7"/>
        <v>-107502</v>
      </c>
      <c r="AQ59" s="639">
        <f t="shared" si="8"/>
        <v>9369800</v>
      </c>
      <c r="AR59" s="257"/>
      <c r="AS59" s="257">
        <f>-'5C1A_Madison'!AW59</f>
        <v>-7</v>
      </c>
      <c r="AT59" s="257">
        <f>-'5C1B_DArbonne'!AW59</f>
        <v>0</v>
      </c>
      <c r="AU59" s="257">
        <f>-'5C1C_Intl High'!AW59</f>
        <v>0</v>
      </c>
      <c r="AV59" s="257">
        <f>-'5C1D_NOMMA'!AW59</f>
        <v>0</v>
      </c>
      <c r="AW59" s="257">
        <f>-'5C1E_LFNO'!AW59</f>
        <v>0</v>
      </c>
      <c r="AX59" s="257">
        <f>-'5C1F_L.C. Charter'!AW59</f>
        <v>0</v>
      </c>
      <c r="AY59" s="257">
        <f>-'5C1G_JS Clark'!AW59</f>
        <v>0</v>
      </c>
      <c r="AZ59" s="257">
        <f>-'5C1H_Southwest'!AW59</f>
        <v>0</v>
      </c>
      <c r="BA59" s="257">
        <f>-'5C1I_LA Key'!AW59</f>
        <v>0</v>
      </c>
      <c r="BB59" s="257">
        <f>-'5C1J_Jeff Chamber'!AW59</f>
        <v>0</v>
      </c>
      <c r="BC59" s="257">
        <f>-'5C1M_GEO Mid'!AW59</f>
        <v>0</v>
      </c>
      <c r="BD59" s="257">
        <f>-'5C1N_Delta'!AW59</f>
        <v>0</v>
      </c>
      <c r="BE59" s="257">
        <f>-'5C1O_Impact'!AW59</f>
        <v>0</v>
      </c>
      <c r="BF59" s="257">
        <f>-'5C1P_Vision'!AW59</f>
        <v>0</v>
      </c>
      <c r="BG59" s="257">
        <f>-'5C1Q_Advantage'!AW59</f>
        <v>0</v>
      </c>
      <c r="BH59" s="257">
        <f>-'5C1R_Iberville'!AW59</f>
        <v>0</v>
      </c>
      <c r="BI59" s="257">
        <f>-'5C1S_LC Col Prep'!AW59</f>
        <v>0</v>
      </c>
      <c r="BJ59" s="257">
        <f>-'5C1T_Northeast'!AW59</f>
        <v>0</v>
      </c>
      <c r="BK59" s="257">
        <f>-'5C1U_Acadiana Ren'!AW59</f>
        <v>0</v>
      </c>
      <c r="BL59" s="257">
        <f>-'5C1V_Laf Ren'!AW59</f>
        <v>0</v>
      </c>
      <c r="BM59" s="257">
        <f>-'5C1W_Willow'!AW59</f>
        <v>0</v>
      </c>
      <c r="BN59" s="257">
        <f>-'5C1X_Tangi'!AW59</f>
        <v>170</v>
      </c>
      <c r="BO59" s="257">
        <f>-'5C1Y_GEO'!AW59</f>
        <v>0</v>
      </c>
      <c r="BP59" s="257">
        <f>-'5C1Z_Lincoln Prep'!AW59</f>
        <v>0</v>
      </c>
      <c r="BQ59" s="257">
        <f>-'5C1AA_Laurel'!AW59</f>
        <v>0</v>
      </c>
      <c r="BR59" s="257">
        <f>-'5C1AB_Apex'!AW59</f>
        <v>0</v>
      </c>
      <c r="BS59" s="257">
        <f>-'5C1AC_Smothers'!AW59</f>
        <v>0</v>
      </c>
      <c r="BT59" s="257">
        <f>-'5C1AD_Greater'!AW59</f>
        <v>0</v>
      </c>
      <c r="BU59" s="257">
        <f>-'5C1AE_Noble Minds'!AW59</f>
        <v>0</v>
      </c>
      <c r="BV59" s="257">
        <f>-'5C1AF_JCFA-Laf'!AW59</f>
        <v>0</v>
      </c>
      <c r="BW59" s="257">
        <f>-'5C1AG_Collegiate'!AW59</f>
        <v>0</v>
      </c>
      <c r="BX59" s="257">
        <f>-'5C1AH_BRUP'!AW59</f>
        <v>0</v>
      </c>
      <c r="BY59" s="257">
        <f>-'5C1AI_Harmony'!$AW59</f>
        <v>0</v>
      </c>
      <c r="BZ59" s="257">
        <f>-'5C1AJ_Athlos'!$AW59</f>
        <v>0</v>
      </c>
      <c r="CA59" s="257">
        <f>-'5C2_LAVCA'!AX59</f>
        <v>-12</v>
      </c>
      <c r="CB59" s="257">
        <f>-'5C3_UnvView'!AX59</f>
        <v>-59</v>
      </c>
      <c r="CC59" s="257">
        <f t="shared" si="9"/>
        <v>92</v>
      </c>
      <c r="CD59" s="639">
        <f t="shared" si="10"/>
        <v>9369892</v>
      </c>
    </row>
    <row r="60" spans="1:82" s="110" customFormat="1" ht="15.75" customHeight="1" x14ac:dyDescent="0.2">
      <c r="A60" s="636">
        <v>54</v>
      </c>
      <c r="B60" s="637" t="s">
        <v>59</v>
      </c>
      <c r="C60" s="257">
        <f>'2_State Distrib and Adjs'!BC60</f>
        <v>210329</v>
      </c>
      <c r="D60" s="257">
        <f>-'5A3_OJJ'!S60</f>
        <v>-86</v>
      </c>
      <c r="E60" s="257"/>
      <c r="F60" s="257">
        <f>-'5C1A_Madison'!AS60</f>
        <v>0</v>
      </c>
      <c r="G60" s="257">
        <f>-'5C1B_DArbonne'!AS60</f>
        <v>0</v>
      </c>
      <c r="H60" s="257">
        <f>-'5C1C_Intl High'!AS60</f>
        <v>0</v>
      </c>
      <c r="I60" s="257">
        <f>-'5C1D_NOMMA'!AS60</f>
        <v>0</v>
      </c>
      <c r="J60" s="257">
        <f>-'5C1E_LFNO'!AS60</f>
        <v>0</v>
      </c>
      <c r="K60" s="257">
        <f>-'5C1F_L.C. Charter'!AS60</f>
        <v>0</v>
      </c>
      <c r="L60" s="257">
        <f>-'5C1G_JS Clark'!AS60</f>
        <v>0</v>
      </c>
      <c r="M60" s="257">
        <f>-'5C1H_Southwest'!AS60</f>
        <v>0</v>
      </c>
      <c r="N60" s="257">
        <f>-'5C1I_LA Key'!AS60</f>
        <v>0</v>
      </c>
      <c r="O60" s="257">
        <f>-'5C1J_Jeff Chamber'!AS60</f>
        <v>0</v>
      </c>
      <c r="P60" s="257">
        <f>-'5C1M_GEO Mid'!AS60</f>
        <v>0</v>
      </c>
      <c r="Q60" s="257">
        <f>-'5C1N_Delta'!AS60</f>
        <v>-39840</v>
      </c>
      <c r="R60" s="257">
        <f>-'5C1O_Impact'!AS60</f>
        <v>0</v>
      </c>
      <c r="S60" s="257">
        <f>-'5C1P_Vision'!AS60</f>
        <v>0</v>
      </c>
      <c r="T60" s="257">
        <f>-'5C1Q_Advantage'!AS60</f>
        <v>0</v>
      </c>
      <c r="U60" s="257">
        <f>-'5C1R_Iberville'!AS60</f>
        <v>0</v>
      </c>
      <c r="V60" s="257">
        <f>-'5C1S_LC Col Prep'!AS60</f>
        <v>0</v>
      </c>
      <c r="W60" s="257">
        <f>-'5C1T_Northeast'!AS60</f>
        <v>0</v>
      </c>
      <c r="X60" s="257">
        <f>-'5C1U_Acadiana Ren'!AS60</f>
        <v>0</v>
      </c>
      <c r="Y60" s="257">
        <f>-'5C1V_Laf Ren'!AS60</f>
        <v>0</v>
      </c>
      <c r="Z60" s="257">
        <f>-'5C1W_Willow'!AS60</f>
        <v>0</v>
      </c>
      <c r="AA60" s="257">
        <f>-'5C1X_Tangi'!AS60</f>
        <v>0</v>
      </c>
      <c r="AB60" s="257">
        <f>-'5C1Y_GEO'!AS60</f>
        <v>0</v>
      </c>
      <c r="AC60" s="257">
        <f>-'5C1Z_Lincoln Prep'!AS60</f>
        <v>0</v>
      </c>
      <c r="AD60" s="257">
        <f>-'5C1AA_Laurel'!$AS60</f>
        <v>0</v>
      </c>
      <c r="AE60" s="257">
        <f>-'5C1AB_Apex'!$AS60</f>
        <v>0</v>
      </c>
      <c r="AF60" s="257">
        <f>-'5C1AC_Smothers'!$AS60</f>
        <v>0</v>
      </c>
      <c r="AG60" s="257">
        <f>-'5C1AD_Greater'!$AS60</f>
        <v>0</v>
      </c>
      <c r="AH60" s="257">
        <f>-'5C1AE_Noble Minds'!$AS60</f>
        <v>0</v>
      </c>
      <c r="AI60" s="257">
        <f>-'5C1AF_JCFA-Laf'!$AS60</f>
        <v>0</v>
      </c>
      <c r="AJ60" s="257">
        <f>-'5C1AG_Collegiate'!$AS60</f>
        <v>0</v>
      </c>
      <c r="AK60" s="257">
        <f>-'5C1AH_BRUP'!$AS60</f>
        <v>0</v>
      </c>
      <c r="AL60" s="257">
        <f>-'5C1AI_Harmony'!$AS60</f>
        <v>0</v>
      </c>
      <c r="AM60" s="257">
        <f>-'5C1AJ_Athlos'!$AS60</f>
        <v>0</v>
      </c>
      <c r="AN60" s="257">
        <f>-'5C2_LAVCA'!AT60</f>
        <v>-1718</v>
      </c>
      <c r="AO60" s="257">
        <f>-'5C3_UnvView'!AT60</f>
        <v>-3268</v>
      </c>
      <c r="AP60" s="638">
        <f t="shared" si="7"/>
        <v>-44912</v>
      </c>
      <c r="AQ60" s="639">
        <f t="shared" si="8"/>
        <v>165417</v>
      </c>
      <c r="AR60" s="257"/>
      <c r="AS60" s="257">
        <f>-'5C1A_Madison'!AW60</f>
        <v>0</v>
      </c>
      <c r="AT60" s="257">
        <f>-'5C1B_DArbonne'!AW60</f>
        <v>0</v>
      </c>
      <c r="AU60" s="257">
        <f>-'5C1C_Intl High'!AW60</f>
        <v>0</v>
      </c>
      <c r="AV60" s="257">
        <f>-'5C1D_NOMMA'!AW60</f>
        <v>0</v>
      </c>
      <c r="AW60" s="257">
        <f>-'5C1E_LFNO'!AW60</f>
        <v>0</v>
      </c>
      <c r="AX60" s="257">
        <f>-'5C1F_L.C. Charter'!AW60</f>
        <v>0</v>
      </c>
      <c r="AY60" s="257">
        <f>-'5C1G_JS Clark'!AW60</f>
        <v>0</v>
      </c>
      <c r="AZ60" s="257">
        <f>-'5C1H_Southwest'!AW60</f>
        <v>0</v>
      </c>
      <c r="BA60" s="257">
        <f>-'5C1I_LA Key'!AW60</f>
        <v>0</v>
      </c>
      <c r="BB60" s="257">
        <f>-'5C1J_Jeff Chamber'!AW60</f>
        <v>0</v>
      </c>
      <c r="BC60" s="257">
        <f>-'5C1M_GEO Mid'!AW60</f>
        <v>0</v>
      </c>
      <c r="BD60" s="257">
        <f>-'5C1N_Delta'!AW60</f>
        <v>-299</v>
      </c>
      <c r="BE60" s="257">
        <f>-'5C1O_Impact'!AW60</f>
        <v>0</v>
      </c>
      <c r="BF60" s="257">
        <f>-'5C1P_Vision'!AW60</f>
        <v>0</v>
      </c>
      <c r="BG60" s="257">
        <f>-'5C1Q_Advantage'!AW60</f>
        <v>0</v>
      </c>
      <c r="BH60" s="257">
        <f>-'5C1R_Iberville'!AW60</f>
        <v>0</v>
      </c>
      <c r="BI60" s="257">
        <f>-'5C1S_LC Col Prep'!AW60</f>
        <v>0</v>
      </c>
      <c r="BJ60" s="257">
        <f>-'5C1T_Northeast'!AW60</f>
        <v>0</v>
      </c>
      <c r="BK60" s="257">
        <f>-'5C1U_Acadiana Ren'!AW60</f>
        <v>0</v>
      </c>
      <c r="BL60" s="257">
        <f>-'5C1V_Laf Ren'!AW60</f>
        <v>0</v>
      </c>
      <c r="BM60" s="257">
        <f>-'5C1W_Willow'!AW60</f>
        <v>0</v>
      </c>
      <c r="BN60" s="257">
        <f>-'5C1X_Tangi'!AW60</f>
        <v>0</v>
      </c>
      <c r="BO60" s="257">
        <f>-'5C1Y_GEO'!AW60</f>
        <v>0</v>
      </c>
      <c r="BP60" s="257">
        <f>-'5C1Z_Lincoln Prep'!AW60</f>
        <v>0</v>
      </c>
      <c r="BQ60" s="257">
        <f>-'5C1AA_Laurel'!AW60</f>
        <v>0</v>
      </c>
      <c r="BR60" s="257">
        <f>-'5C1AB_Apex'!AW60</f>
        <v>0</v>
      </c>
      <c r="BS60" s="257">
        <f>-'5C1AC_Smothers'!AW60</f>
        <v>0</v>
      </c>
      <c r="BT60" s="257">
        <f>-'5C1AD_Greater'!AW60</f>
        <v>0</v>
      </c>
      <c r="BU60" s="257">
        <f>-'5C1AE_Noble Minds'!AW60</f>
        <v>0</v>
      </c>
      <c r="BV60" s="257">
        <f>-'5C1AF_JCFA-Laf'!AW60</f>
        <v>0</v>
      </c>
      <c r="BW60" s="257">
        <f>-'5C1AG_Collegiate'!AW60</f>
        <v>0</v>
      </c>
      <c r="BX60" s="257">
        <f>-'5C1AH_BRUP'!AW60</f>
        <v>0</v>
      </c>
      <c r="BY60" s="257">
        <f>-'5C1AI_Harmony'!$AW60</f>
        <v>0</v>
      </c>
      <c r="BZ60" s="257">
        <f>-'5C1AJ_Athlos'!$AW60</f>
        <v>0</v>
      </c>
      <c r="CA60" s="257">
        <f>-'5C2_LAVCA'!AX60</f>
        <v>-10</v>
      </c>
      <c r="CB60" s="257">
        <f>-'5C3_UnvView'!AX60</f>
        <v>-45</v>
      </c>
      <c r="CC60" s="257">
        <f t="shared" si="9"/>
        <v>-354</v>
      </c>
      <c r="CD60" s="639">
        <f t="shared" si="10"/>
        <v>165063</v>
      </c>
    </row>
    <row r="61" spans="1:82" s="110" customFormat="1" ht="15.75" customHeight="1" x14ac:dyDescent="0.2">
      <c r="A61" s="626">
        <v>55</v>
      </c>
      <c r="B61" s="627" t="s">
        <v>60</v>
      </c>
      <c r="C61" s="628">
        <f>'2_State Distrib and Adjs'!BC61</f>
        <v>7375977</v>
      </c>
      <c r="D61" s="628">
        <f>-'5A3_OJJ'!S61</f>
        <v>-2267</v>
      </c>
      <c r="E61" s="628"/>
      <c r="F61" s="628">
        <f>-'5C1A_Madison'!AS61</f>
        <v>0</v>
      </c>
      <c r="G61" s="628">
        <f>-'5C1B_DArbonne'!AS61</f>
        <v>0</v>
      </c>
      <c r="H61" s="628">
        <f>-'5C1C_Intl High'!AS61</f>
        <v>0</v>
      </c>
      <c r="I61" s="628">
        <f>-'5C1D_NOMMA'!AS61</f>
        <v>0</v>
      </c>
      <c r="J61" s="628">
        <f>-'5C1E_LFNO'!AS61</f>
        <v>0</v>
      </c>
      <c r="K61" s="628">
        <f>-'5C1F_L.C. Charter'!AS61</f>
        <v>0</v>
      </c>
      <c r="L61" s="628">
        <f>-'5C1G_JS Clark'!AS61</f>
        <v>0</v>
      </c>
      <c r="M61" s="628">
        <f>-'5C1H_Southwest'!AS61</f>
        <v>0</v>
      </c>
      <c r="N61" s="628">
        <f>-'5C1I_LA Key'!AS61</f>
        <v>0</v>
      </c>
      <c r="O61" s="628">
        <f>-'5C1J_Jeff Chamber'!AS61</f>
        <v>0</v>
      </c>
      <c r="P61" s="628">
        <f>-'5C1M_GEO Mid'!AS61</f>
        <v>0</v>
      </c>
      <c r="Q61" s="628">
        <f>-'5C1N_Delta'!AS61</f>
        <v>0</v>
      </c>
      <c r="R61" s="628">
        <f>-'5C1O_Impact'!AS61</f>
        <v>0</v>
      </c>
      <c r="S61" s="628">
        <f>-'5C1P_Vision'!AS61</f>
        <v>0</v>
      </c>
      <c r="T61" s="628">
        <f>-'5C1Q_Advantage'!AS61</f>
        <v>0</v>
      </c>
      <c r="U61" s="628">
        <f>-'5C1R_Iberville'!AS61</f>
        <v>0</v>
      </c>
      <c r="V61" s="628">
        <f>-'5C1S_LC Col Prep'!AS61</f>
        <v>0</v>
      </c>
      <c r="W61" s="628">
        <f>-'5C1T_Northeast'!AS61</f>
        <v>0</v>
      </c>
      <c r="X61" s="628">
        <f>-'5C1U_Acadiana Ren'!AS61</f>
        <v>0</v>
      </c>
      <c r="Y61" s="628">
        <f>-'5C1V_Laf Ren'!AS61</f>
        <v>0</v>
      </c>
      <c r="Z61" s="628">
        <f>-'5C1W_Willow'!AS61</f>
        <v>0</v>
      </c>
      <c r="AA61" s="628">
        <f>-'5C1X_Tangi'!AS61</f>
        <v>0</v>
      </c>
      <c r="AB61" s="628">
        <f>-'5C1Y_GEO'!AS61</f>
        <v>0</v>
      </c>
      <c r="AC61" s="628">
        <f>-'5C1Z_Lincoln Prep'!AS61</f>
        <v>0</v>
      </c>
      <c r="AD61" s="628">
        <f>-'5C1AA_Laurel'!$AS61</f>
        <v>0</v>
      </c>
      <c r="AE61" s="628">
        <f>-'5C1AB_Apex'!$AS61</f>
        <v>0</v>
      </c>
      <c r="AF61" s="628">
        <f>-'5C1AC_Smothers'!$AS61</f>
        <v>0</v>
      </c>
      <c r="AG61" s="628">
        <f>-'5C1AD_Greater'!$AS61</f>
        <v>0</v>
      </c>
      <c r="AH61" s="628">
        <f>-'5C1AE_Noble Minds'!$AS61</f>
        <v>0</v>
      </c>
      <c r="AI61" s="628">
        <f>-'5C1AF_JCFA-Laf'!$AS61</f>
        <v>0</v>
      </c>
      <c r="AJ61" s="628">
        <f>-'5C1AG_Collegiate'!$AS61</f>
        <v>0</v>
      </c>
      <c r="AK61" s="628">
        <f>-'5C1AH_BRUP'!$AS61</f>
        <v>0</v>
      </c>
      <c r="AL61" s="1068">
        <f>-'5C1AI_Harmony'!$AS61</f>
        <v>0</v>
      </c>
      <c r="AM61" s="1068">
        <f>-'5C1AJ_Athlos'!$AS61</f>
        <v>0</v>
      </c>
      <c r="AN61" s="628">
        <f>-'5C2_LAVCA'!AT61</f>
        <v>-22681</v>
      </c>
      <c r="AO61" s="628">
        <f>-'5C3_UnvView'!AT61</f>
        <v>-53231</v>
      </c>
      <c r="AP61" s="629">
        <f t="shared" si="7"/>
        <v>-78179</v>
      </c>
      <c r="AQ61" s="630">
        <f t="shared" si="8"/>
        <v>7297798</v>
      </c>
      <c r="AR61" s="628"/>
      <c r="AS61" s="628">
        <f>-'5C1A_Madison'!AW61</f>
        <v>0</v>
      </c>
      <c r="AT61" s="628">
        <f>-'5C1B_DArbonne'!AW61</f>
        <v>0</v>
      </c>
      <c r="AU61" s="628">
        <f>-'5C1C_Intl High'!AW61</f>
        <v>0</v>
      </c>
      <c r="AV61" s="628">
        <f>-'5C1D_NOMMA'!AW61</f>
        <v>0</v>
      </c>
      <c r="AW61" s="628">
        <f>-'5C1E_LFNO'!AW61</f>
        <v>0</v>
      </c>
      <c r="AX61" s="628">
        <f>-'5C1F_L.C. Charter'!AW61</f>
        <v>0</v>
      </c>
      <c r="AY61" s="628">
        <f>-'5C1G_JS Clark'!AW61</f>
        <v>0</v>
      </c>
      <c r="AZ61" s="628">
        <f>-'5C1H_Southwest'!AW61</f>
        <v>0</v>
      </c>
      <c r="BA61" s="628">
        <f>-'5C1I_LA Key'!AW61</f>
        <v>0</v>
      </c>
      <c r="BB61" s="628">
        <f>-'5C1J_Jeff Chamber'!AW61</f>
        <v>0</v>
      </c>
      <c r="BC61" s="628">
        <f>-'5C1M_GEO Mid'!AW61</f>
        <v>0</v>
      </c>
      <c r="BD61" s="628">
        <f>-'5C1N_Delta'!AW61</f>
        <v>0</v>
      </c>
      <c r="BE61" s="628">
        <f>-'5C1O_Impact'!AW61</f>
        <v>0</v>
      </c>
      <c r="BF61" s="628">
        <f>-'5C1P_Vision'!AW61</f>
        <v>0</v>
      </c>
      <c r="BG61" s="628">
        <f>-'5C1Q_Advantage'!AW61</f>
        <v>0</v>
      </c>
      <c r="BH61" s="628">
        <f>-'5C1R_Iberville'!AW61</f>
        <v>0</v>
      </c>
      <c r="BI61" s="628">
        <f>-'5C1S_LC Col Prep'!AW61</f>
        <v>0</v>
      </c>
      <c r="BJ61" s="628">
        <f>-'5C1T_Northeast'!AW61</f>
        <v>0</v>
      </c>
      <c r="BK61" s="628">
        <f>-'5C1U_Acadiana Ren'!AW61</f>
        <v>0</v>
      </c>
      <c r="BL61" s="628">
        <f>-'5C1V_Laf Ren'!AW61</f>
        <v>0</v>
      </c>
      <c r="BM61" s="628">
        <f>-'5C1W_Willow'!AW61</f>
        <v>0</v>
      </c>
      <c r="BN61" s="628">
        <f>-'5C1X_Tangi'!AW61</f>
        <v>0</v>
      </c>
      <c r="BO61" s="628">
        <f>-'5C1Y_GEO'!AW61</f>
        <v>0</v>
      </c>
      <c r="BP61" s="628">
        <f>-'5C1Z_Lincoln Prep'!AW61</f>
        <v>0</v>
      </c>
      <c r="BQ61" s="628">
        <f>-'5C1AA_Laurel'!AW61</f>
        <v>0</v>
      </c>
      <c r="BR61" s="628">
        <f>-'5C1AB_Apex'!AW61</f>
        <v>0</v>
      </c>
      <c r="BS61" s="628">
        <f>-'5C1AC_Smothers'!AW61</f>
        <v>0</v>
      </c>
      <c r="BT61" s="628">
        <f>-'5C1AD_Greater'!AW61</f>
        <v>0</v>
      </c>
      <c r="BU61" s="628">
        <f>-'5C1AE_Noble Minds'!AW61</f>
        <v>0</v>
      </c>
      <c r="BV61" s="628">
        <f>-'5C1AF_JCFA-Laf'!AW61</f>
        <v>0</v>
      </c>
      <c r="BW61" s="628">
        <f>-'5C1AG_Collegiate'!AW61</f>
        <v>0</v>
      </c>
      <c r="BX61" s="628">
        <f>-'5C1AH_BRUP'!AW61</f>
        <v>0</v>
      </c>
      <c r="BY61" s="1068">
        <f>-'5C1AI_Harmony'!$AW61</f>
        <v>0</v>
      </c>
      <c r="BZ61" s="1068">
        <f>-'5C1AJ_Athlos'!$AW61</f>
        <v>0</v>
      </c>
      <c r="CA61" s="628">
        <f>-'5C2_LAVCA'!AX61</f>
        <v>-83</v>
      </c>
      <c r="CB61" s="628">
        <f>-'5C3_UnvView'!AX61</f>
        <v>-224</v>
      </c>
      <c r="CC61" s="628">
        <f t="shared" si="9"/>
        <v>-307</v>
      </c>
      <c r="CD61" s="630">
        <f t="shared" si="10"/>
        <v>7297491</v>
      </c>
    </row>
    <row r="62" spans="1:82" s="110" customFormat="1" ht="15.75" customHeight="1" x14ac:dyDescent="0.2">
      <c r="A62" s="636">
        <v>56</v>
      </c>
      <c r="B62" s="637" t="s">
        <v>61</v>
      </c>
      <c r="C62" s="257">
        <f>'2_State Distrib and Adjs'!BC62</f>
        <v>1032260</v>
      </c>
      <c r="D62" s="257">
        <f>-'5A3_OJJ'!S62</f>
        <v>-19</v>
      </c>
      <c r="E62" s="257"/>
      <c r="F62" s="257">
        <f>-'5C1A_Madison'!AS62</f>
        <v>0</v>
      </c>
      <c r="G62" s="257">
        <f>-'5C1B_DArbonne'!AS62</f>
        <v>-160969</v>
      </c>
      <c r="H62" s="257">
        <f>-'5C1C_Intl High'!AS62</f>
        <v>0</v>
      </c>
      <c r="I62" s="257">
        <f>-'5C1D_NOMMA'!AS62</f>
        <v>0</v>
      </c>
      <c r="J62" s="257">
        <f>-'5C1E_LFNO'!AS62</f>
        <v>0</v>
      </c>
      <c r="K62" s="257">
        <f>-'5C1F_L.C. Charter'!AS62</f>
        <v>0</v>
      </c>
      <c r="L62" s="257">
        <f>-'5C1G_JS Clark'!AS62</f>
        <v>0</v>
      </c>
      <c r="M62" s="257">
        <f>-'5C1H_Southwest'!AS62</f>
        <v>0</v>
      </c>
      <c r="N62" s="257">
        <f>-'5C1I_LA Key'!AS62</f>
        <v>0</v>
      </c>
      <c r="O62" s="257">
        <f>-'5C1J_Jeff Chamber'!AS62</f>
        <v>0</v>
      </c>
      <c r="P62" s="257">
        <f>-'5C1M_GEO Mid'!AS62</f>
        <v>0</v>
      </c>
      <c r="Q62" s="257">
        <f>-'5C1N_Delta'!AS62</f>
        <v>0</v>
      </c>
      <c r="R62" s="257">
        <f>-'5C1O_Impact'!AS62</f>
        <v>0</v>
      </c>
      <c r="S62" s="257">
        <f>-'5C1P_Vision'!AS62</f>
        <v>0</v>
      </c>
      <c r="T62" s="257">
        <f>-'5C1Q_Advantage'!AS62</f>
        <v>0</v>
      </c>
      <c r="U62" s="257">
        <f>-'5C1R_Iberville'!AS62</f>
        <v>0</v>
      </c>
      <c r="V62" s="257">
        <f>-'5C1S_LC Col Prep'!AS62</f>
        <v>0</v>
      </c>
      <c r="W62" s="257">
        <f>-'5C1T_Northeast'!AS62</f>
        <v>-5142</v>
      </c>
      <c r="X62" s="257">
        <f>-'5C1U_Acadiana Ren'!AS62</f>
        <v>0</v>
      </c>
      <c r="Y62" s="257">
        <f>-'5C1V_Laf Ren'!AS62</f>
        <v>0</v>
      </c>
      <c r="Z62" s="257">
        <f>-'5C1W_Willow'!AS62</f>
        <v>0</v>
      </c>
      <c r="AA62" s="257">
        <f>-'5C1X_Tangi'!AS62</f>
        <v>0</v>
      </c>
      <c r="AB62" s="257">
        <f>-'5C1Y_GEO'!AS62</f>
        <v>0</v>
      </c>
      <c r="AC62" s="257">
        <f>-'5C1Z_Lincoln Prep'!AS62</f>
        <v>-3433</v>
      </c>
      <c r="AD62" s="257">
        <f>-'5C1AA_Laurel'!$AS62</f>
        <v>0</v>
      </c>
      <c r="AE62" s="257">
        <f>-'5C1AB_Apex'!$AS62</f>
        <v>0</v>
      </c>
      <c r="AF62" s="257">
        <f>-'5C1AC_Smothers'!$AS62</f>
        <v>0</v>
      </c>
      <c r="AG62" s="257">
        <f>-'5C1AD_Greater'!$AS62</f>
        <v>0</v>
      </c>
      <c r="AH62" s="257">
        <f>-'5C1AE_Noble Minds'!$AS62</f>
        <v>0</v>
      </c>
      <c r="AI62" s="257">
        <f>-'5C1AF_JCFA-Laf'!$AS62</f>
        <v>0</v>
      </c>
      <c r="AJ62" s="257">
        <f>-'5C1AG_Collegiate'!$AS62</f>
        <v>0</v>
      </c>
      <c r="AK62" s="257">
        <f>-'5C1AH_BRUP'!$AS62</f>
        <v>0</v>
      </c>
      <c r="AL62" s="257">
        <f>-'5C1AI_Harmony'!$AS62</f>
        <v>0</v>
      </c>
      <c r="AM62" s="257">
        <f>-'5C1AJ_Athlos'!$AS62</f>
        <v>0</v>
      </c>
      <c r="AN62" s="257">
        <f>-'5C2_LAVCA'!AT62</f>
        <v>-6737</v>
      </c>
      <c r="AO62" s="257">
        <f>-'5C3_UnvView'!AT62</f>
        <v>-1731</v>
      </c>
      <c r="AP62" s="638">
        <f t="shared" si="7"/>
        <v>-178031</v>
      </c>
      <c r="AQ62" s="639">
        <f t="shared" si="8"/>
        <v>854229</v>
      </c>
      <c r="AR62" s="257"/>
      <c r="AS62" s="257">
        <f>-'5C1A_Madison'!AW62</f>
        <v>0</v>
      </c>
      <c r="AT62" s="257">
        <f>-'5C1B_DArbonne'!AW62</f>
        <v>1521</v>
      </c>
      <c r="AU62" s="257">
        <f>-'5C1C_Intl High'!AW62</f>
        <v>0</v>
      </c>
      <c r="AV62" s="257">
        <f>-'5C1D_NOMMA'!AW62</f>
        <v>0</v>
      </c>
      <c r="AW62" s="257">
        <f>-'5C1E_LFNO'!AW62</f>
        <v>0</v>
      </c>
      <c r="AX62" s="257">
        <f>-'5C1F_L.C. Charter'!AW62</f>
        <v>0</v>
      </c>
      <c r="AY62" s="257">
        <f>-'5C1G_JS Clark'!AW62</f>
        <v>0</v>
      </c>
      <c r="AZ62" s="257">
        <f>-'5C1H_Southwest'!AW62</f>
        <v>0</v>
      </c>
      <c r="BA62" s="257">
        <f>-'5C1I_LA Key'!AW62</f>
        <v>0</v>
      </c>
      <c r="BB62" s="257">
        <f>-'5C1J_Jeff Chamber'!AW62</f>
        <v>0</v>
      </c>
      <c r="BC62" s="257">
        <f>-'5C1M_GEO Mid'!AW62</f>
        <v>0</v>
      </c>
      <c r="BD62" s="257">
        <f>-'5C1N_Delta'!AW62</f>
        <v>0</v>
      </c>
      <c r="BE62" s="257">
        <f>-'5C1O_Impact'!AW62</f>
        <v>0</v>
      </c>
      <c r="BF62" s="257">
        <f>-'5C1P_Vision'!AW62</f>
        <v>0</v>
      </c>
      <c r="BG62" s="257">
        <f>-'5C1Q_Advantage'!AW62</f>
        <v>0</v>
      </c>
      <c r="BH62" s="257">
        <f>-'5C1R_Iberville'!AW62</f>
        <v>0</v>
      </c>
      <c r="BI62" s="257">
        <f>-'5C1S_LC Col Prep'!AW62</f>
        <v>0</v>
      </c>
      <c r="BJ62" s="257">
        <f>-'5C1T_Northeast'!AW62</f>
        <v>184</v>
      </c>
      <c r="BK62" s="257">
        <f>-'5C1U_Acadiana Ren'!AW62</f>
        <v>0</v>
      </c>
      <c r="BL62" s="257">
        <f>-'5C1V_Laf Ren'!AW62</f>
        <v>0</v>
      </c>
      <c r="BM62" s="257">
        <f>-'5C1W_Willow'!AW62</f>
        <v>0</v>
      </c>
      <c r="BN62" s="257">
        <f>-'5C1X_Tangi'!AW62</f>
        <v>0</v>
      </c>
      <c r="BO62" s="257">
        <f>-'5C1Y_GEO'!AW62</f>
        <v>0</v>
      </c>
      <c r="BP62" s="257">
        <f>-'5C1Z_Lincoln Prep'!AW62</f>
        <v>105</v>
      </c>
      <c r="BQ62" s="257">
        <f>-'5C1AA_Laurel'!AW62</f>
        <v>0</v>
      </c>
      <c r="BR62" s="257">
        <f>-'5C1AB_Apex'!AW62</f>
        <v>0</v>
      </c>
      <c r="BS62" s="257">
        <f>-'5C1AC_Smothers'!AW62</f>
        <v>0</v>
      </c>
      <c r="BT62" s="257">
        <f>-'5C1AD_Greater'!AW62</f>
        <v>0</v>
      </c>
      <c r="BU62" s="257">
        <f>-'5C1AE_Noble Minds'!AW62</f>
        <v>0</v>
      </c>
      <c r="BV62" s="257">
        <f>-'5C1AF_JCFA-Laf'!AW62</f>
        <v>0</v>
      </c>
      <c r="BW62" s="257">
        <f>-'5C1AG_Collegiate'!AW62</f>
        <v>0</v>
      </c>
      <c r="BX62" s="257">
        <f>-'5C1AH_BRUP'!AW62</f>
        <v>0</v>
      </c>
      <c r="BY62" s="257">
        <f>-'5C1AI_Harmony'!$AW62</f>
        <v>0</v>
      </c>
      <c r="BZ62" s="257">
        <f>-'5C1AJ_Athlos'!$AW62</f>
        <v>0</v>
      </c>
      <c r="CA62" s="257">
        <f>-'5C2_LAVCA'!AX62</f>
        <v>-46</v>
      </c>
      <c r="CB62" s="257">
        <f>-'5C3_UnvView'!AX62</f>
        <v>5</v>
      </c>
      <c r="CC62" s="257">
        <f t="shared" si="9"/>
        <v>1769</v>
      </c>
      <c r="CD62" s="639">
        <f t="shared" si="10"/>
        <v>855998</v>
      </c>
    </row>
    <row r="63" spans="1:82" s="110" customFormat="1" ht="15.75" customHeight="1" x14ac:dyDescent="0.2">
      <c r="A63" s="636">
        <v>57</v>
      </c>
      <c r="B63" s="637" t="s">
        <v>62</v>
      </c>
      <c r="C63" s="257">
        <f>'2_State Distrib and Adjs'!BC63</f>
        <v>4431002</v>
      </c>
      <c r="D63" s="257">
        <f>-'5A3_OJJ'!S63</f>
        <v>-228</v>
      </c>
      <c r="E63" s="257"/>
      <c r="F63" s="257">
        <f>-'5C1A_Madison'!AS63</f>
        <v>0</v>
      </c>
      <c r="G63" s="257">
        <f>-'5C1B_DArbonne'!AS63</f>
        <v>0</v>
      </c>
      <c r="H63" s="257">
        <f>-'5C1C_Intl High'!AS63</f>
        <v>0</v>
      </c>
      <c r="I63" s="257">
        <f>-'5C1D_NOMMA'!AS63</f>
        <v>0</v>
      </c>
      <c r="J63" s="257">
        <f>-'5C1E_LFNO'!AS63</f>
        <v>0</v>
      </c>
      <c r="K63" s="257">
        <f>-'5C1F_L.C. Charter'!AS63</f>
        <v>0</v>
      </c>
      <c r="L63" s="257">
        <f>-'5C1G_JS Clark'!AS63</f>
        <v>0</v>
      </c>
      <c r="M63" s="257">
        <f>-'5C1H_Southwest'!AS63</f>
        <v>0</v>
      </c>
      <c r="N63" s="257">
        <f>-'5C1I_LA Key'!AS63</f>
        <v>0</v>
      </c>
      <c r="O63" s="257">
        <f>-'5C1J_Jeff Chamber'!AS63</f>
        <v>0</v>
      </c>
      <c r="P63" s="257">
        <f>-'5C1M_GEO Mid'!AS63</f>
        <v>0</v>
      </c>
      <c r="Q63" s="257">
        <f>-'5C1N_Delta'!AS63</f>
        <v>0</v>
      </c>
      <c r="R63" s="257">
        <f>-'5C1O_Impact'!AS63</f>
        <v>0</v>
      </c>
      <c r="S63" s="257">
        <f>-'5C1P_Vision'!AS63</f>
        <v>0</v>
      </c>
      <c r="T63" s="257">
        <f>-'5C1Q_Advantage'!AS63</f>
        <v>0</v>
      </c>
      <c r="U63" s="257">
        <f>-'5C1R_Iberville'!AS63</f>
        <v>0</v>
      </c>
      <c r="V63" s="257">
        <f>-'5C1S_LC Col Prep'!AS63</f>
        <v>0</v>
      </c>
      <c r="W63" s="257">
        <f>-'5C1T_Northeast'!AS63</f>
        <v>0</v>
      </c>
      <c r="X63" s="257">
        <f>-'5C1U_Acadiana Ren'!AS63</f>
        <v>-6299</v>
      </c>
      <c r="Y63" s="257">
        <f>-'5C1V_Laf Ren'!AS63</f>
        <v>1533</v>
      </c>
      <c r="Z63" s="257">
        <f>-'5C1W_Willow'!AS63</f>
        <v>-1106</v>
      </c>
      <c r="AA63" s="257">
        <f>-'5C1X_Tangi'!AS63</f>
        <v>0</v>
      </c>
      <c r="AB63" s="257">
        <f>-'5C1Y_GEO'!AS63</f>
        <v>0</v>
      </c>
      <c r="AC63" s="257">
        <f>-'5C1Z_Lincoln Prep'!AS63</f>
        <v>0</v>
      </c>
      <c r="AD63" s="257">
        <f>-'5C1AA_Laurel'!$AS63</f>
        <v>0</v>
      </c>
      <c r="AE63" s="257">
        <f>-'5C1AB_Apex'!$AS63</f>
        <v>0</v>
      </c>
      <c r="AF63" s="257">
        <f>-'5C1AC_Smothers'!$AS63</f>
        <v>0</v>
      </c>
      <c r="AG63" s="257">
        <f>-'5C1AD_Greater'!$AS63</f>
        <v>0</v>
      </c>
      <c r="AH63" s="257">
        <f>-'5C1AE_Noble Minds'!$AS63</f>
        <v>0</v>
      </c>
      <c r="AI63" s="257">
        <f>-'5C1AF_JCFA-Laf'!$AS63</f>
        <v>-2260</v>
      </c>
      <c r="AJ63" s="257">
        <f>-'5C1AG_Collegiate'!$AS63</f>
        <v>0</v>
      </c>
      <c r="AK63" s="257">
        <f>-'5C1AH_BRUP'!$AS63</f>
        <v>0</v>
      </c>
      <c r="AL63" s="257">
        <f>-'5C1AI_Harmony'!$AS63</f>
        <v>0</v>
      </c>
      <c r="AM63" s="257">
        <f>-'5C1AJ_Athlos'!$AS63</f>
        <v>0</v>
      </c>
      <c r="AN63" s="257">
        <f>-'5C2_LAVCA'!AT63</f>
        <v>-4620</v>
      </c>
      <c r="AO63" s="257">
        <f>-'5C3_UnvView'!AT63</f>
        <v>-3796</v>
      </c>
      <c r="AP63" s="638">
        <f t="shared" si="7"/>
        <v>-16776</v>
      </c>
      <c r="AQ63" s="639">
        <f t="shared" si="8"/>
        <v>4414226</v>
      </c>
      <c r="AR63" s="257"/>
      <c r="AS63" s="257">
        <f>-'5C1A_Madison'!AW63</f>
        <v>0</v>
      </c>
      <c r="AT63" s="257">
        <f>-'5C1B_DArbonne'!AW63</f>
        <v>0</v>
      </c>
      <c r="AU63" s="257">
        <f>-'5C1C_Intl High'!AW63</f>
        <v>0</v>
      </c>
      <c r="AV63" s="257">
        <f>-'5C1D_NOMMA'!AW63</f>
        <v>0</v>
      </c>
      <c r="AW63" s="257">
        <f>-'5C1E_LFNO'!AW63</f>
        <v>0</v>
      </c>
      <c r="AX63" s="257">
        <f>-'5C1F_L.C. Charter'!AW63</f>
        <v>0</v>
      </c>
      <c r="AY63" s="257">
        <f>-'5C1G_JS Clark'!AW63</f>
        <v>0</v>
      </c>
      <c r="AZ63" s="257">
        <f>-'5C1H_Southwest'!AW63</f>
        <v>0</v>
      </c>
      <c r="BA63" s="257">
        <f>-'5C1I_LA Key'!AW63</f>
        <v>0</v>
      </c>
      <c r="BB63" s="257">
        <f>-'5C1J_Jeff Chamber'!AW63</f>
        <v>0</v>
      </c>
      <c r="BC63" s="257">
        <f>-'5C1M_GEO Mid'!AW63</f>
        <v>0</v>
      </c>
      <c r="BD63" s="257">
        <f>-'5C1N_Delta'!AW63</f>
        <v>0</v>
      </c>
      <c r="BE63" s="257">
        <f>-'5C1O_Impact'!AW63</f>
        <v>0</v>
      </c>
      <c r="BF63" s="257">
        <f>-'5C1P_Vision'!AW63</f>
        <v>0</v>
      </c>
      <c r="BG63" s="257">
        <f>-'5C1Q_Advantage'!AW63</f>
        <v>0</v>
      </c>
      <c r="BH63" s="257">
        <f>-'5C1R_Iberville'!AW63</f>
        <v>0</v>
      </c>
      <c r="BI63" s="257">
        <f>-'5C1S_LC Col Prep'!AW63</f>
        <v>0</v>
      </c>
      <c r="BJ63" s="257">
        <f>-'5C1T_Northeast'!AW63</f>
        <v>0</v>
      </c>
      <c r="BK63" s="257">
        <f>-'5C1U_Acadiana Ren'!AW63</f>
        <v>-8</v>
      </c>
      <c r="BL63" s="257">
        <f>-'5C1V_Laf Ren'!AW63</f>
        <v>-1</v>
      </c>
      <c r="BM63" s="257">
        <f>-'5C1W_Willow'!AW63</f>
        <v>0</v>
      </c>
      <c r="BN63" s="257">
        <f>-'5C1X_Tangi'!AW63</f>
        <v>0</v>
      </c>
      <c r="BO63" s="257">
        <f>-'5C1Y_GEO'!AW63</f>
        <v>0</v>
      </c>
      <c r="BP63" s="257">
        <f>-'5C1Z_Lincoln Prep'!AW63</f>
        <v>0</v>
      </c>
      <c r="BQ63" s="257">
        <f>-'5C1AA_Laurel'!AW63</f>
        <v>0</v>
      </c>
      <c r="BR63" s="257">
        <f>-'5C1AB_Apex'!AW63</f>
        <v>0</v>
      </c>
      <c r="BS63" s="257">
        <f>-'5C1AC_Smothers'!AW63</f>
        <v>0</v>
      </c>
      <c r="BT63" s="257">
        <f>-'5C1AD_Greater'!AW63</f>
        <v>0</v>
      </c>
      <c r="BU63" s="257">
        <f>-'5C1AE_Noble Minds'!AW63</f>
        <v>0</v>
      </c>
      <c r="BV63" s="257">
        <f>-'5C1AF_JCFA-Laf'!AW63</f>
        <v>-20</v>
      </c>
      <c r="BW63" s="257">
        <f>-'5C1AG_Collegiate'!AW63</f>
        <v>0</v>
      </c>
      <c r="BX63" s="257">
        <f>-'5C1AH_BRUP'!AW63</f>
        <v>0</v>
      </c>
      <c r="BY63" s="257">
        <f>-'5C1AI_Harmony'!$AW63</f>
        <v>0</v>
      </c>
      <c r="BZ63" s="257">
        <f>-'5C1AJ_Athlos'!$AW63</f>
        <v>0</v>
      </c>
      <c r="CA63" s="257">
        <f>-'5C2_LAVCA'!AX63</f>
        <v>13</v>
      </c>
      <c r="CB63" s="257">
        <f>-'5C3_UnvView'!AX63</f>
        <v>18</v>
      </c>
      <c r="CC63" s="257">
        <f t="shared" si="9"/>
        <v>2</v>
      </c>
      <c r="CD63" s="639">
        <f t="shared" si="10"/>
        <v>4414228</v>
      </c>
    </row>
    <row r="64" spans="1:82" s="110" customFormat="1" ht="15.75" customHeight="1" x14ac:dyDescent="0.2">
      <c r="A64" s="636">
        <v>58</v>
      </c>
      <c r="B64" s="637" t="s">
        <v>63</v>
      </c>
      <c r="C64" s="257">
        <f>'2_State Distrib and Adjs'!BC64</f>
        <v>4280633</v>
      </c>
      <c r="D64" s="257">
        <f>-'5A3_OJJ'!S64</f>
        <v>-515</v>
      </c>
      <c r="E64" s="257"/>
      <c r="F64" s="257">
        <f>-'5C1A_Madison'!AS64</f>
        <v>0</v>
      </c>
      <c r="G64" s="257">
        <f>-'5C1B_DArbonne'!AS64</f>
        <v>0</v>
      </c>
      <c r="H64" s="257">
        <f>-'5C1C_Intl High'!AS64</f>
        <v>0</v>
      </c>
      <c r="I64" s="257">
        <f>-'5C1D_NOMMA'!AS64</f>
        <v>0</v>
      </c>
      <c r="J64" s="257">
        <f>-'5C1E_LFNO'!AS64</f>
        <v>0</v>
      </c>
      <c r="K64" s="257">
        <f>-'5C1F_L.C. Charter'!AS64</f>
        <v>0</v>
      </c>
      <c r="L64" s="257">
        <f>-'5C1G_JS Clark'!AS64</f>
        <v>0</v>
      </c>
      <c r="M64" s="257">
        <f>-'5C1H_Southwest'!AS64</f>
        <v>0</v>
      </c>
      <c r="N64" s="257">
        <f>-'5C1I_LA Key'!AS64</f>
        <v>0</v>
      </c>
      <c r="O64" s="257">
        <f>-'5C1J_Jeff Chamber'!AS64</f>
        <v>0</v>
      </c>
      <c r="P64" s="257">
        <f>-'5C1M_GEO Mid'!AS64</f>
        <v>0</v>
      </c>
      <c r="Q64" s="257">
        <f>-'5C1N_Delta'!AS64</f>
        <v>0</v>
      </c>
      <c r="R64" s="257">
        <f>-'5C1O_Impact'!AS64</f>
        <v>0</v>
      </c>
      <c r="S64" s="257">
        <f>-'5C1P_Vision'!AS64</f>
        <v>0</v>
      </c>
      <c r="T64" s="257">
        <f>-'5C1Q_Advantage'!AS64</f>
        <v>0</v>
      </c>
      <c r="U64" s="257">
        <f>-'5C1R_Iberville'!AS64</f>
        <v>0</v>
      </c>
      <c r="V64" s="257">
        <f>-'5C1S_LC Col Prep'!AS64</f>
        <v>0</v>
      </c>
      <c r="W64" s="257">
        <f>-'5C1T_Northeast'!AS64</f>
        <v>0</v>
      </c>
      <c r="X64" s="257">
        <f>-'5C1U_Acadiana Ren'!AS64</f>
        <v>0</v>
      </c>
      <c r="Y64" s="257">
        <f>-'5C1V_Laf Ren'!AS64</f>
        <v>0</v>
      </c>
      <c r="Z64" s="257">
        <f>-'5C1W_Willow'!AS64</f>
        <v>0</v>
      </c>
      <c r="AA64" s="257">
        <f>-'5C1X_Tangi'!AS64</f>
        <v>0</v>
      </c>
      <c r="AB64" s="257">
        <f>-'5C1Y_GEO'!AS64</f>
        <v>0</v>
      </c>
      <c r="AC64" s="257">
        <f>-'5C1Z_Lincoln Prep'!AS64</f>
        <v>0</v>
      </c>
      <c r="AD64" s="257">
        <f>-'5C1AA_Laurel'!$AS64</f>
        <v>0</v>
      </c>
      <c r="AE64" s="257">
        <f>-'5C1AB_Apex'!$AS64</f>
        <v>0</v>
      </c>
      <c r="AF64" s="257">
        <f>-'5C1AC_Smothers'!$AS64</f>
        <v>0</v>
      </c>
      <c r="AG64" s="257">
        <f>-'5C1AD_Greater'!$AS64</f>
        <v>0</v>
      </c>
      <c r="AH64" s="257">
        <f>-'5C1AE_Noble Minds'!$AS64</f>
        <v>0</v>
      </c>
      <c r="AI64" s="257">
        <f>-'5C1AF_JCFA-Laf'!$AS64</f>
        <v>0</v>
      </c>
      <c r="AJ64" s="257">
        <f>-'5C1AG_Collegiate'!$AS64</f>
        <v>0</v>
      </c>
      <c r="AK64" s="257">
        <f>-'5C1AH_BRUP'!$AS64</f>
        <v>0</v>
      </c>
      <c r="AL64" s="257">
        <f>-'5C1AI_Harmony'!$AS64</f>
        <v>0</v>
      </c>
      <c r="AM64" s="257">
        <f>-'5C1AJ_Athlos'!$AS64</f>
        <v>0</v>
      </c>
      <c r="AN64" s="257">
        <f>-'5C2_LAVCA'!AT64</f>
        <v>-6982</v>
      </c>
      <c r="AO64" s="257">
        <f>-'5C3_UnvView'!AT64</f>
        <v>-3940</v>
      </c>
      <c r="AP64" s="638">
        <f t="shared" si="7"/>
        <v>-11437</v>
      </c>
      <c r="AQ64" s="639">
        <f t="shared" si="8"/>
        <v>4269196</v>
      </c>
      <c r="AR64" s="257"/>
      <c r="AS64" s="257">
        <f>-'5C1A_Madison'!AW64</f>
        <v>0</v>
      </c>
      <c r="AT64" s="257">
        <f>-'5C1B_DArbonne'!AW64</f>
        <v>0</v>
      </c>
      <c r="AU64" s="257">
        <f>-'5C1C_Intl High'!AW64</f>
        <v>0</v>
      </c>
      <c r="AV64" s="257">
        <f>-'5C1D_NOMMA'!AW64</f>
        <v>0</v>
      </c>
      <c r="AW64" s="257">
        <f>-'5C1E_LFNO'!AW64</f>
        <v>0</v>
      </c>
      <c r="AX64" s="257">
        <f>-'5C1F_L.C. Charter'!AW64</f>
        <v>0</v>
      </c>
      <c r="AY64" s="257">
        <f>-'5C1G_JS Clark'!AW64</f>
        <v>0</v>
      </c>
      <c r="AZ64" s="257">
        <f>-'5C1H_Southwest'!AW64</f>
        <v>0</v>
      </c>
      <c r="BA64" s="257">
        <f>-'5C1I_LA Key'!AW64</f>
        <v>0</v>
      </c>
      <c r="BB64" s="257">
        <f>-'5C1J_Jeff Chamber'!AW64</f>
        <v>0</v>
      </c>
      <c r="BC64" s="257">
        <f>-'5C1M_GEO Mid'!AW64</f>
        <v>0</v>
      </c>
      <c r="BD64" s="257">
        <f>-'5C1N_Delta'!AW64</f>
        <v>0</v>
      </c>
      <c r="BE64" s="257">
        <f>-'5C1O_Impact'!AW64</f>
        <v>0</v>
      </c>
      <c r="BF64" s="257">
        <f>-'5C1P_Vision'!AW64</f>
        <v>0</v>
      </c>
      <c r="BG64" s="257">
        <f>-'5C1Q_Advantage'!AW64</f>
        <v>0</v>
      </c>
      <c r="BH64" s="257">
        <f>-'5C1R_Iberville'!AW64</f>
        <v>0</v>
      </c>
      <c r="BI64" s="257">
        <f>-'5C1S_LC Col Prep'!AW64</f>
        <v>0</v>
      </c>
      <c r="BJ64" s="257">
        <f>-'5C1T_Northeast'!AW64</f>
        <v>0</v>
      </c>
      <c r="BK64" s="257">
        <f>-'5C1U_Acadiana Ren'!AW64</f>
        <v>0</v>
      </c>
      <c r="BL64" s="257">
        <f>-'5C1V_Laf Ren'!AW64</f>
        <v>0</v>
      </c>
      <c r="BM64" s="257">
        <f>-'5C1W_Willow'!AW64</f>
        <v>0</v>
      </c>
      <c r="BN64" s="257">
        <f>-'5C1X_Tangi'!AW64</f>
        <v>0</v>
      </c>
      <c r="BO64" s="257">
        <f>-'5C1Y_GEO'!AW64</f>
        <v>0</v>
      </c>
      <c r="BP64" s="257">
        <f>-'5C1Z_Lincoln Prep'!AW64</f>
        <v>0</v>
      </c>
      <c r="BQ64" s="257">
        <f>-'5C1AA_Laurel'!AW64</f>
        <v>0</v>
      </c>
      <c r="BR64" s="257">
        <f>-'5C1AB_Apex'!AW64</f>
        <v>0</v>
      </c>
      <c r="BS64" s="257">
        <f>-'5C1AC_Smothers'!AW64</f>
        <v>0</v>
      </c>
      <c r="BT64" s="257">
        <f>-'5C1AD_Greater'!AW64</f>
        <v>0</v>
      </c>
      <c r="BU64" s="257">
        <f>-'5C1AE_Noble Minds'!AW64</f>
        <v>0</v>
      </c>
      <c r="BV64" s="257">
        <f>-'5C1AF_JCFA-Laf'!AW64</f>
        <v>0</v>
      </c>
      <c r="BW64" s="257">
        <f>-'5C1AG_Collegiate'!AW64</f>
        <v>0</v>
      </c>
      <c r="BX64" s="257">
        <f>-'5C1AH_BRUP'!AW64</f>
        <v>0</v>
      </c>
      <c r="BY64" s="257">
        <f>-'5C1AI_Harmony'!$AW64</f>
        <v>0</v>
      </c>
      <c r="BZ64" s="257">
        <f>-'5C1AJ_Athlos'!$AW64</f>
        <v>0</v>
      </c>
      <c r="CA64" s="257">
        <f>-'5C2_LAVCA'!AX64</f>
        <v>-20</v>
      </c>
      <c r="CB64" s="257">
        <f>-'5C3_UnvView'!AX64</f>
        <v>-15</v>
      </c>
      <c r="CC64" s="257">
        <f t="shared" si="9"/>
        <v>-35</v>
      </c>
      <c r="CD64" s="639">
        <f t="shared" si="10"/>
        <v>4269161</v>
      </c>
    </row>
    <row r="65" spans="1:82" s="110" customFormat="1" ht="15.75" customHeight="1" x14ac:dyDescent="0.2">
      <c r="A65" s="636">
        <v>59</v>
      </c>
      <c r="B65" s="637" t="s">
        <v>64</v>
      </c>
      <c r="C65" s="257">
        <f>'2_State Distrib and Adjs'!BC65</f>
        <v>2886605</v>
      </c>
      <c r="D65" s="257">
        <f>-'5A3_OJJ'!S65</f>
        <v>-131</v>
      </c>
      <c r="E65" s="257"/>
      <c r="F65" s="257">
        <f>-'5C1A_Madison'!AS65</f>
        <v>0</v>
      </c>
      <c r="G65" s="257">
        <f>-'5C1B_DArbonne'!AS65</f>
        <v>0</v>
      </c>
      <c r="H65" s="257">
        <f>-'5C1C_Intl High'!AS65</f>
        <v>0</v>
      </c>
      <c r="I65" s="257">
        <f>-'5C1D_NOMMA'!AS65</f>
        <v>0</v>
      </c>
      <c r="J65" s="257">
        <f>-'5C1E_LFNO'!AS65</f>
        <v>0</v>
      </c>
      <c r="K65" s="257">
        <f>-'5C1F_L.C. Charter'!AS65</f>
        <v>0</v>
      </c>
      <c r="L65" s="257">
        <f>-'5C1G_JS Clark'!AS65</f>
        <v>0</v>
      </c>
      <c r="M65" s="257">
        <f>-'5C1H_Southwest'!AS65</f>
        <v>0</v>
      </c>
      <c r="N65" s="257">
        <f>-'5C1I_LA Key'!AS65</f>
        <v>0</v>
      </c>
      <c r="O65" s="257">
        <f>-'5C1J_Jeff Chamber'!AS65</f>
        <v>0</v>
      </c>
      <c r="P65" s="257">
        <f>-'5C1M_GEO Mid'!AS65</f>
        <v>0</v>
      </c>
      <c r="Q65" s="257">
        <f>-'5C1N_Delta'!AS65</f>
        <v>0</v>
      </c>
      <c r="R65" s="257">
        <f>-'5C1O_Impact'!AS65</f>
        <v>0</v>
      </c>
      <c r="S65" s="257">
        <f>-'5C1P_Vision'!AS65</f>
        <v>0</v>
      </c>
      <c r="T65" s="257">
        <f>-'5C1Q_Advantage'!AS65</f>
        <v>0</v>
      </c>
      <c r="U65" s="257">
        <f>-'5C1R_Iberville'!AS65</f>
        <v>0</v>
      </c>
      <c r="V65" s="257">
        <f>-'5C1S_LC Col Prep'!AS65</f>
        <v>0</v>
      </c>
      <c r="W65" s="257">
        <f>-'5C1T_Northeast'!AS65</f>
        <v>0</v>
      </c>
      <c r="X65" s="257">
        <f>-'5C1U_Acadiana Ren'!AS65</f>
        <v>0</v>
      </c>
      <c r="Y65" s="257">
        <f>-'5C1V_Laf Ren'!AS65</f>
        <v>0</v>
      </c>
      <c r="Z65" s="257">
        <f>-'5C1W_Willow'!AS65</f>
        <v>0</v>
      </c>
      <c r="AA65" s="257">
        <f>-'5C1X_Tangi'!AS65</f>
        <v>-516</v>
      </c>
      <c r="AB65" s="257">
        <f>-'5C1Y_GEO'!AS65</f>
        <v>0</v>
      </c>
      <c r="AC65" s="257">
        <f>-'5C1Z_Lincoln Prep'!AS65</f>
        <v>0</v>
      </c>
      <c r="AD65" s="257">
        <f>-'5C1AA_Laurel'!$AS65</f>
        <v>0</v>
      </c>
      <c r="AE65" s="257">
        <f>-'5C1AB_Apex'!$AS65</f>
        <v>0</v>
      </c>
      <c r="AF65" s="257">
        <f>-'5C1AC_Smothers'!$AS65</f>
        <v>0</v>
      </c>
      <c r="AG65" s="257">
        <f>-'5C1AD_Greater'!$AS65</f>
        <v>0</v>
      </c>
      <c r="AH65" s="257">
        <f>-'5C1AE_Noble Minds'!$AS65</f>
        <v>0</v>
      </c>
      <c r="AI65" s="257">
        <f>-'5C1AF_JCFA-Laf'!$AS65</f>
        <v>0</v>
      </c>
      <c r="AJ65" s="257">
        <f>-'5C1AG_Collegiate'!$AS65</f>
        <v>0</v>
      </c>
      <c r="AK65" s="257">
        <f>-'5C1AH_BRUP'!$AS65</f>
        <v>0</v>
      </c>
      <c r="AL65" s="257">
        <f>-'5C1AI_Harmony'!$AS65</f>
        <v>0</v>
      </c>
      <c r="AM65" s="257">
        <f>-'5C1AJ_Athlos'!$AS65</f>
        <v>0</v>
      </c>
      <c r="AN65" s="257">
        <f>-'5C2_LAVCA'!AT65</f>
        <v>228</v>
      </c>
      <c r="AO65" s="257">
        <f>-'5C3_UnvView'!AT65</f>
        <v>-1043</v>
      </c>
      <c r="AP65" s="638">
        <f t="shared" si="7"/>
        <v>-1462</v>
      </c>
      <c r="AQ65" s="639">
        <f t="shared" si="8"/>
        <v>2885143</v>
      </c>
      <c r="AR65" s="257"/>
      <c r="AS65" s="257">
        <f>-'5C1A_Madison'!AW65</f>
        <v>0</v>
      </c>
      <c r="AT65" s="257">
        <f>-'5C1B_DArbonne'!AW65</f>
        <v>0</v>
      </c>
      <c r="AU65" s="257">
        <f>-'5C1C_Intl High'!AW65</f>
        <v>0</v>
      </c>
      <c r="AV65" s="257">
        <f>-'5C1D_NOMMA'!AW65</f>
        <v>0</v>
      </c>
      <c r="AW65" s="257">
        <f>-'5C1E_LFNO'!AW65</f>
        <v>0</v>
      </c>
      <c r="AX65" s="257">
        <f>-'5C1F_L.C. Charter'!AW65</f>
        <v>0</v>
      </c>
      <c r="AY65" s="257">
        <f>-'5C1G_JS Clark'!AW65</f>
        <v>0</v>
      </c>
      <c r="AZ65" s="257">
        <f>-'5C1H_Southwest'!AW65</f>
        <v>0</v>
      </c>
      <c r="BA65" s="257">
        <f>-'5C1I_LA Key'!AW65</f>
        <v>0</v>
      </c>
      <c r="BB65" s="257">
        <f>-'5C1J_Jeff Chamber'!AW65</f>
        <v>0</v>
      </c>
      <c r="BC65" s="257">
        <f>-'5C1M_GEO Mid'!AW65</f>
        <v>0</v>
      </c>
      <c r="BD65" s="257">
        <f>-'5C1N_Delta'!AW65</f>
        <v>0</v>
      </c>
      <c r="BE65" s="257">
        <f>-'5C1O_Impact'!AW65</f>
        <v>0</v>
      </c>
      <c r="BF65" s="257">
        <f>-'5C1P_Vision'!AW65</f>
        <v>0</v>
      </c>
      <c r="BG65" s="257">
        <f>-'5C1Q_Advantage'!AW65</f>
        <v>0</v>
      </c>
      <c r="BH65" s="257">
        <f>-'5C1R_Iberville'!AW65</f>
        <v>0</v>
      </c>
      <c r="BI65" s="257">
        <f>-'5C1S_LC Col Prep'!AW65</f>
        <v>0</v>
      </c>
      <c r="BJ65" s="257">
        <f>-'5C1T_Northeast'!AW65</f>
        <v>0</v>
      </c>
      <c r="BK65" s="257">
        <f>-'5C1U_Acadiana Ren'!AW65</f>
        <v>0</v>
      </c>
      <c r="BL65" s="257">
        <f>-'5C1V_Laf Ren'!AW65</f>
        <v>0</v>
      </c>
      <c r="BM65" s="257">
        <f>-'5C1W_Willow'!AW65</f>
        <v>0</v>
      </c>
      <c r="BN65" s="257">
        <f>-'5C1X_Tangi'!AW65</f>
        <v>-8</v>
      </c>
      <c r="BO65" s="257">
        <f>-'5C1Y_GEO'!AW65</f>
        <v>0</v>
      </c>
      <c r="BP65" s="257">
        <f>-'5C1Z_Lincoln Prep'!AW65</f>
        <v>0</v>
      </c>
      <c r="BQ65" s="257">
        <f>-'5C1AA_Laurel'!AW65</f>
        <v>0</v>
      </c>
      <c r="BR65" s="257">
        <f>-'5C1AB_Apex'!AW65</f>
        <v>0</v>
      </c>
      <c r="BS65" s="257">
        <f>-'5C1AC_Smothers'!AW65</f>
        <v>0</v>
      </c>
      <c r="BT65" s="257">
        <f>-'5C1AD_Greater'!AW65</f>
        <v>0</v>
      </c>
      <c r="BU65" s="257">
        <f>-'5C1AE_Noble Minds'!AW65</f>
        <v>0</v>
      </c>
      <c r="BV65" s="257">
        <f>-'5C1AF_JCFA-Laf'!AW65</f>
        <v>0</v>
      </c>
      <c r="BW65" s="257">
        <f>-'5C1AG_Collegiate'!AW65</f>
        <v>0</v>
      </c>
      <c r="BX65" s="257">
        <f>-'5C1AH_BRUP'!AW65</f>
        <v>0</v>
      </c>
      <c r="BY65" s="257">
        <f>-'5C1AI_Harmony'!$AW65</f>
        <v>0</v>
      </c>
      <c r="BZ65" s="257">
        <f>-'5C1AJ_Athlos'!$AW65</f>
        <v>0</v>
      </c>
      <c r="CA65" s="257">
        <f>-'5C2_LAVCA'!AX65</f>
        <v>22</v>
      </c>
      <c r="CB65" s="257">
        <f>-'5C3_UnvView'!AX65</f>
        <v>-18</v>
      </c>
      <c r="CC65" s="257">
        <f t="shared" si="9"/>
        <v>-4</v>
      </c>
      <c r="CD65" s="639">
        <f t="shared" si="10"/>
        <v>2885139</v>
      </c>
    </row>
    <row r="66" spans="1:82" s="110" customFormat="1" ht="15.75" customHeight="1" x14ac:dyDescent="0.2">
      <c r="A66" s="626">
        <v>60</v>
      </c>
      <c r="B66" s="627" t="s">
        <v>65</v>
      </c>
      <c r="C66" s="628">
        <f>'2_State Distrib and Adjs'!BC66</f>
        <v>3011500</v>
      </c>
      <c r="D66" s="628">
        <f>-'5A3_OJJ'!S66</f>
        <v>-256</v>
      </c>
      <c r="E66" s="628"/>
      <c r="F66" s="628">
        <f>-'5C1A_Madison'!AS66</f>
        <v>0</v>
      </c>
      <c r="G66" s="628">
        <f>-'5C1B_DArbonne'!AS66</f>
        <v>0</v>
      </c>
      <c r="H66" s="628">
        <f>-'5C1C_Intl High'!AS66</f>
        <v>0</v>
      </c>
      <c r="I66" s="628">
        <f>-'5C1D_NOMMA'!AS66</f>
        <v>0</v>
      </c>
      <c r="J66" s="628">
        <f>-'5C1E_LFNO'!AS66</f>
        <v>0</v>
      </c>
      <c r="K66" s="628">
        <f>-'5C1F_L.C. Charter'!AS66</f>
        <v>0</v>
      </c>
      <c r="L66" s="628">
        <f>-'5C1G_JS Clark'!AS66</f>
        <v>0</v>
      </c>
      <c r="M66" s="628">
        <f>-'5C1H_Southwest'!AS66</f>
        <v>0</v>
      </c>
      <c r="N66" s="628">
        <f>-'5C1I_LA Key'!AS66</f>
        <v>0</v>
      </c>
      <c r="O66" s="628">
        <f>-'5C1J_Jeff Chamber'!AS66</f>
        <v>0</v>
      </c>
      <c r="P66" s="628">
        <f>-'5C1M_GEO Mid'!AS66</f>
        <v>0</v>
      </c>
      <c r="Q66" s="628">
        <f>-'5C1N_Delta'!AS66</f>
        <v>0</v>
      </c>
      <c r="R66" s="628">
        <f>-'5C1O_Impact'!AS66</f>
        <v>0</v>
      </c>
      <c r="S66" s="628">
        <f>-'5C1P_Vision'!AS66</f>
        <v>0</v>
      </c>
      <c r="T66" s="628">
        <f>-'5C1Q_Advantage'!AS66</f>
        <v>0</v>
      </c>
      <c r="U66" s="628">
        <f>-'5C1R_Iberville'!AS66</f>
        <v>0</v>
      </c>
      <c r="V66" s="628">
        <f>-'5C1S_LC Col Prep'!AS66</f>
        <v>0</v>
      </c>
      <c r="W66" s="628">
        <f>-'5C1T_Northeast'!AS66</f>
        <v>0</v>
      </c>
      <c r="X66" s="628">
        <f>-'5C1U_Acadiana Ren'!AS66</f>
        <v>0</v>
      </c>
      <c r="Y66" s="628">
        <f>-'5C1V_Laf Ren'!AS66</f>
        <v>0</v>
      </c>
      <c r="Z66" s="628">
        <f>-'5C1W_Willow'!AS66</f>
        <v>0</v>
      </c>
      <c r="AA66" s="628">
        <f>-'5C1X_Tangi'!AS66</f>
        <v>0</v>
      </c>
      <c r="AB66" s="628">
        <f>-'5C1Y_GEO'!AS66</f>
        <v>0</v>
      </c>
      <c r="AC66" s="628">
        <f>-'5C1Z_Lincoln Prep'!AS66</f>
        <v>-3662</v>
      </c>
      <c r="AD66" s="628">
        <f>-'5C1AA_Laurel'!$AS66</f>
        <v>0</v>
      </c>
      <c r="AE66" s="628">
        <f>-'5C1AB_Apex'!$AS66</f>
        <v>0</v>
      </c>
      <c r="AF66" s="628">
        <f>-'5C1AC_Smothers'!$AS66</f>
        <v>0</v>
      </c>
      <c r="AG66" s="628">
        <f>-'5C1AD_Greater'!$AS66</f>
        <v>0</v>
      </c>
      <c r="AH66" s="628">
        <f>-'5C1AE_Noble Minds'!$AS66</f>
        <v>0</v>
      </c>
      <c r="AI66" s="628">
        <f>-'5C1AF_JCFA-Laf'!$AS66</f>
        <v>0</v>
      </c>
      <c r="AJ66" s="628">
        <f>-'5C1AG_Collegiate'!$AS66</f>
        <v>0</v>
      </c>
      <c r="AK66" s="628">
        <f>-'5C1AH_BRUP'!$AS66</f>
        <v>0</v>
      </c>
      <c r="AL66" s="1068">
        <f>-'5C1AI_Harmony'!$AS66</f>
        <v>0</v>
      </c>
      <c r="AM66" s="1068">
        <f>-'5C1AJ_Athlos'!$AS66</f>
        <v>0</v>
      </c>
      <c r="AN66" s="628">
        <f>-'5C2_LAVCA'!AT66</f>
        <v>-2959</v>
      </c>
      <c r="AO66" s="628">
        <f>-'5C3_UnvView'!AT66</f>
        <v>-9601</v>
      </c>
      <c r="AP66" s="629">
        <f t="shared" si="7"/>
        <v>-16478</v>
      </c>
      <c r="AQ66" s="630">
        <f t="shared" si="8"/>
        <v>2995022</v>
      </c>
      <c r="AR66" s="628"/>
      <c r="AS66" s="628">
        <f>-'5C1A_Madison'!AW66</f>
        <v>0</v>
      </c>
      <c r="AT66" s="628">
        <f>-'5C1B_DArbonne'!AW66</f>
        <v>0</v>
      </c>
      <c r="AU66" s="628">
        <f>-'5C1C_Intl High'!AW66</f>
        <v>0</v>
      </c>
      <c r="AV66" s="628">
        <f>-'5C1D_NOMMA'!AW66</f>
        <v>0</v>
      </c>
      <c r="AW66" s="628">
        <f>-'5C1E_LFNO'!AW66</f>
        <v>0</v>
      </c>
      <c r="AX66" s="628">
        <f>-'5C1F_L.C. Charter'!AW66</f>
        <v>0</v>
      </c>
      <c r="AY66" s="628">
        <f>-'5C1G_JS Clark'!AW66</f>
        <v>0</v>
      </c>
      <c r="AZ66" s="628">
        <f>-'5C1H_Southwest'!AW66</f>
        <v>0</v>
      </c>
      <c r="BA66" s="628">
        <f>-'5C1I_LA Key'!AW66</f>
        <v>0</v>
      </c>
      <c r="BB66" s="628">
        <f>-'5C1J_Jeff Chamber'!AW66</f>
        <v>0</v>
      </c>
      <c r="BC66" s="628">
        <f>-'5C1M_GEO Mid'!AW66</f>
        <v>0</v>
      </c>
      <c r="BD66" s="628">
        <f>-'5C1N_Delta'!AW66</f>
        <v>0</v>
      </c>
      <c r="BE66" s="628">
        <f>-'5C1O_Impact'!AW66</f>
        <v>0</v>
      </c>
      <c r="BF66" s="628">
        <f>-'5C1P_Vision'!AW66</f>
        <v>0</v>
      </c>
      <c r="BG66" s="628">
        <f>-'5C1Q_Advantage'!AW66</f>
        <v>0</v>
      </c>
      <c r="BH66" s="628">
        <f>-'5C1R_Iberville'!AW66</f>
        <v>0</v>
      </c>
      <c r="BI66" s="628">
        <f>-'5C1S_LC Col Prep'!AW66</f>
        <v>0</v>
      </c>
      <c r="BJ66" s="628">
        <f>-'5C1T_Northeast'!AW66</f>
        <v>0</v>
      </c>
      <c r="BK66" s="628">
        <f>-'5C1U_Acadiana Ren'!AW66</f>
        <v>0</v>
      </c>
      <c r="BL66" s="628">
        <f>-'5C1V_Laf Ren'!AW66</f>
        <v>0</v>
      </c>
      <c r="BM66" s="628">
        <f>-'5C1W_Willow'!AW66</f>
        <v>0</v>
      </c>
      <c r="BN66" s="628">
        <f>-'5C1X_Tangi'!AW66</f>
        <v>0</v>
      </c>
      <c r="BO66" s="628">
        <f>-'5C1Y_GEO'!AW66</f>
        <v>0</v>
      </c>
      <c r="BP66" s="628">
        <f>-'5C1Z_Lincoln Prep'!AW66</f>
        <v>-24</v>
      </c>
      <c r="BQ66" s="628">
        <f>-'5C1AA_Laurel'!AW66</f>
        <v>0</v>
      </c>
      <c r="BR66" s="628">
        <f>-'5C1AB_Apex'!AW66</f>
        <v>0</v>
      </c>
      <c r="BS66" s="628">
        <f>-'5C1AC_Smothers'!AW66</f>
        <v>0</v>
      </c>
      <c r="BT66" s="628">
        <f>-'5C1AD_Greater'!AW66</f>
        <v>0</v>
      </c>
      <c r="BU66" s="628">
        <f>-'5C1AE_Noble Minds'!AW66</f>
        <v>0</v>
      </c>
      <c r="BV66" s="628">
        <f>-'5C1AF_JCFA-Laf'!AW66</f>
        <v>0</v>
      </c>
      <c r="BW66" s="628">
        <f>-'5C1AG_Collegiate'!AW66</f>
        <v>0</v>
      </c>
      <c r="BX66" s="628">
        <f>-'5C1AH_BRUP'!AW66</f>
        <v>0</v>
      </c>
      <c r="BY66" s="1068">
        <f>-'5C1AI_Harmony'!$AW66</f>
        <v>0</v>
      </c>
      <c r="BZ66" s="1068">
        <f>-'5C1AJ_Athlos'!$AW66</f>
        <v>0</v>
      </c>
      <c r="CA66" s="628">
        <f>-'5C2_LAVCA'!AX66</f>
        <v>12</v>
      </c>
      <c r="CB66" s="628">
        <f>-'5C3_UnvView'!AX66</f>
        <v>-8</v>
      </c>
      <c r="CC66" s="628">
        <f t="shared" si="9"/>
        <v>-20</v>
      </c>
      <c r="CD66" s="630">
        <f t="shared" si="10"/>
        <v>2995002</v>
      </c>
    </row>
    <row r="67" spans="1:82" s="110" customFormat="1" ht="15.75" customHeight="1" x14ac:dyDescent="0.2">
      <c r="A67" s="636">
        <v>61</v>
      </c>
      <c r="B67" s="637" t="s">
        <v>66</v>
      </c>
      <c r="C67" s="257">
        <f>'2_State Distrib and Adjs'!BC67</f>
        <v>1058281</v>
      </c>
      <c r="D67" s="257">
        <f>-'5A3_OJJ'!S67</f>
        <v>-243</v>
      </c>
      <c r="E67" s="257"/>
      <c r="F67" s="257">
        <f>-'5C1A_Madison'!AS67</f>
        <v>-8634</v>
      </c>
      <c r="G67" s="257">
        <f>-'5C1B_DArbonne'!AS67</f>
        <v>0</v>
      </c>
      <c r="H67" s="257">
        <f>-'5C1C_Intl High'!AS67</f>
        <v>0</v>
      </c>
      <c r="I67" s="257">
        <f>-'5C1D_NOMMA'!AS67</f>
        <v>0</v>
      </c>
      <c r="J67" s="257">
        <f>-'5C1E_LFNO'!AS67</f>
        <v>0</v>
      </c>
      <c r="K67" s="257">
        <f>-'5C1F_L.C. Charter'!AS67</f>
        <v>0</v>
      </c>
      <c r="L67" s="257">
        <f>-'5C1G_JS Clark'!AS67</f>
        <v>0</v>
      </c>
      <c r="M67" s="257">
        <f>-'5C1H_Southwest'!AS67</f>
        <v>0</v>
      </c>
      <c r="N67" s="257">
        <f>-'5C1I_LA Key'!AS67</f>
        <v>-9873</v>
      </c>
      <c r="O67" s="257">
        <f>-'5C1J_Jeff Chamber'!AS67</f>
        <v>0</v>
      </c>
      <c r="P67" s="257">
        <f>-'5C1M_GEO Mid'!AS67</f>
        <v>-908</v>
      </c>
      <c r="Q67" s="257">
        <f>-'5C1N_Delta'!AS67</f>
        <v>0</v>
      </c>
      <c r="R67" s="257">
        <f>-'5C1O_Impact'!AS67</f>
        <v>0</v>
      </c>
      <c r="S67" s="257">
        <f>-'5C1P_Vision'!AS67</f>
        <v>0</v>
      </c>
      <c r="T67" s="257">
        <f>-'5C1Q_Advantage'!AS67</f>
        <v>-2949</v>
      </c>
      <c r="U67" s="257">
        <f>-'5C1R_Iberville'!AS67</f>
        <v>-54546</v>
      </c>
      <c r="V67" s="257">
        <f>-'5C1S_LC Col Prep'!AS67</f>
        <v>0</v>
      </c>
      <c r="W67" s="257">
        <f>-'5C1T_Northeast'!AS67</f>
        <v>0</v>
      </c>
      <c r="X67" s="257">
        <f>-'5C1U_Acadiana Ren'!AS67</f>
        <v>0</v>
      </c>
      <c r="Y67" s="257">
        <f>-'5C1V_Laf Ren'!AS67</f>
        <v>0</v>
      </c>
      <c r="Z67" s="257">
        <f>-'5C1W_Willow'!AS67</f>
        <v>0</v>
      </c>
      <c r="AA67" s="257">
        <f>-'5C1X_Tangi'!AS67</f>
        <v>0</v>
      </c>
      <c r="AB67" s="257">
        <f>-'5C1Y_GEO'!AS67</f>
        <v>-1999</v>
      </c>
      <c r="AC67" s="257">
        <f>-'5C1Z_Lincoln Prep'!AS67</f>
        <v>0</v>
      </c>
      <c r="AD67" s="257">
        <f>-'5C1AA_Laurel'!$AS67</f>
        <v>-1250</v>
      </c>
      <c r="AE67" s="257">
        <f>-'5C1AB_Apex'!$AS67</f>
        <v>-702</v>
      </c>
      <c r="AF67" s="257">
        <f>-'5C1AC_Smothers'!$AS67</f>
        <v>0</v>
      </c>
      <c r="AG67" s="257">
        <f>-'5C1AD_Greater'!$AS67</f>
        <v>0</v>
      </c>
      <c r="AH67" s="257">
        <f>-'5C1AE_Noble Minds'!$AS67</f>
        <v>0</v>
      </c>
      <c r="AI67" s="257">
        <f>-'5C1AF_JCFA-Laf'!$AS67</f>
        <v>0</v>
      </c>
      <c r="AJ67" s="257">
        <f>-'5C1AG_Collegiate'!$AS67</f>
        <v>0</v>
      </c>
      <c r="AK67" s="257">
        <f>-'5C1AH_BRUP'!$AS67</f>
        <v>0</v>
      </c>
      <c r="AL67" s="257">
        <f>-'5C1AI_Harmony'!$AS67</f>
        <v>0</v>
      </c>
      <c r="AM67" s="257">
        <f>-'5C1AJ_Athlos'!$AS67</f>
        <v>0</v>
      </c>
      <c r="AN67" s="257">
        <f>-'5C2_LAVCA'!AT67</f>
        <v>-12459</v>
      </c>
      <c r="AO67" s="257">
        <f>-'5C3_UnvView'!AT67</f>
        <v>-8679</v>
      </c>
      <c r="AP67" s="638">
        <f t="shared" si="7"/>
        <v>-102242</v>
      </c>
      <c r="AQ67" s="639">
        <f t="shared" si="8"/>
        <v>956039</v>
      </c>
      <c r="AR67" s="257"/>
      <c r="AS67" s="257">
        <f>-'5C1A_Madison'!AW67</f>
        <v>-54</v>
      </c>
      <c r="AT67" s="257">
        <f>-'5C1B_DArbonne'!AW67</f>
        <v>0</v>
      </c>
      <c r="AU67" s="257">
        <f>-'5C1C_Intl High'!AW67</f>
        <v>0</v>
      </c>
      <c r="AV67" s="257">
        <f>-'5C1D_NOMMA'!AW67</f>
        <v>0</v>
      </c>
      <c r="AW67" s="257">
        <f>-'5C1E_LFNO'!AW67</f>
        <v>0</v>
      </c>
      <c r="AX67" s="257">
        <f>-'5C1F_L.C. Charter'!AW67</f>
        <v>0</v>
      </c>
      <c r="AY67" s="257">
        <f>-'5C1G_JS Clark'!AW67</f>
        <v>0</v>
      </c>
      <c r="AZ67" s="257">
        <f>-'5C1H_Southwest'!AW67</f>
        <v>0</v>
      </c>
      <c r="BA67" s="257">
        <f>-'5C1I_LA Key'!AW67</f>
        <v>21</v>
      </c>
      <c r="BB67" s="257">
        <f>-'5C1J_Jeff Chamber'!AW67</f>
        <v>0</v>
      </c>
      <c r="BC67" s="257">
        <f>-'5C1M_GEO Mid'!AW67</f>
        <v>-1</v>
      </c>
      <c r="BD67" s="257">
        <f>-'5C1N_Delta'!AW67</f>
        <v>0</v>
      </c>
      <c r="BE67" s="257">
        <f>-'5C1O_Impact'!AW67</f>
        <v>0</v>
      </c>
      <c r="BF67" s="257">
        <f>-'5C1P_Vision'!AW67</f>
        <v>0</v>
      </c>
      <c r="BG67" s="257">
        <f>-'5C1Q_Advantage'!AW67</f>
        <v>19</v>
      </c>
      <c r="BH67" s="257">
        <f>-'5C1R_Iberville'!AW67</f>
        <v>-201</v>
      </c>
      <c r="BI67" s="257">
        <f>-'5C1S_LC Col Prep'!AW67</f>
        <v>0</v>
      </c>
      <c r="BJ67" s="257">
        <f>-'5C1T_Northeast'!AW67</f>
        <v>0</v>
      </c>
      <c r="BK67" s="257">
        <f>-'5C1U_Acadiana Ren'!AW67</f>
        <v>0</v>
      </c>
      <c r="BL67" s="257">
        <f>-'5C1V_Laf Ren'!AW67</f>
        <v>0</v>
      </c>
      <c r="BM67" s="257">
        <f>-'5C1W_Willow'!AW67</f>
        <v>0</v>
      </c>
      <c r="BN67" s="257">
        <f>-'5C1X_Tangi'!AW67</f>
        <v>0</v>
      </c>
      <c r="BO67" s="257">
        <f>-'5C1Y_GEO'!AW67</f>
        <v>10</v>
      </c>
      <c r="BP67" s="257">
        <f>-'5C1Z_Lincoln Prep'!AW67</f>
        <v>0</v>
      </c>
      <c r="BQ67" s="257">
        <f>-'5C1AA_Laurel'!AW67</f>
        <v>-13</v>
      </c>
      <c r="BR67" s="257">
        <f>-'5C1AB_Apex'!AW67</f>
        <v>-26</v>
      </c>
      <c r="BS67" s="257">
        <f>-'5C1AC_Smothers'!AW67</f>
        <v>0</v>
      </c>
      <c r="BT67" s="257">
        <f>-'5C1AD_Greater'!AW67</f>
        <v>0</v>
      </c>
      <c r="BU67" s="257">
        <f>-'5C1AE_Noble Minds'!AW67</f>
        <v>0</v>
      </c>
      <c r="BV67" s="257">
        <f>-'5C1AF_JCFA-Laf'!AW67</f>
        <v>0</v>
      </c>
      <c r="BW67" s="257">
        <f>-'5C1AG_Collegiate'!AW67</f>
        <v>0</v>
      </c>
      <c r="BX67" s="257">
        <f>-'5C1AH_BRUP'!AW67</f>
        <v>0</v>
      </c>
      <c r="BY67" s="257">
        <f>-'5C1AI_Harmony'!$AW67</f>
        <v>0</v>
      </c>
      <c r="BZ67" s="257">
        <f>-'5C1AJ_Athlos'!$AW67</f>
        <v>0</v>
      </c>
      <c r="CA67" s="257">
        <f>-'5C2_LAVCA'!AX67</f>
        <v>-65</v>
      </c>
      <c r="CB67" s="257">
        <f>-'5C3_UnvView'!AX67</f>
        <v>-58</v>
      </c>
      <c r="CC67" s="257">
        <f t="shared" si="9"/>
        <v>-368</v>
      </c>
      <c r="CD67" s="639">
        <f t="shared" si="10"/>
        <v>955671</v>
      </c>
    </row>
    <row r="68" spans="1:82" s="110" customFormat="1" ht="15.75" customHeight="1" x14ac:dyDescent="0.2">
      <c r="A68" s="636">
        <v>62</v>
      </c>
      <c r="B68" s="637" t="s">
        <v>67</v>
      </c>
      <c r="C68" s="257">
        <f>'2_State Distrib and Adjs'!BC68</f>
        <v>1061823</v>
      </c>
      <c r="D68" s="257">
        <f>-'5A3_OJJ'!S68</f>
        <v>-247</v>
      </c>
      <c r="E68" s="257"/>
      <c r="F68" s="257">
        <f>-'5C1A_Madison'!AS68</f>
        <v>0</v>
      </c>
      <c r="G68" s="257">
        <f>-'5C1B_DArbonne'!AS68</f>
        <v>0</v>
      </c>
      <c r="H68" s="257">
        <f>-'5C1C_Intl High'!AS68</f>
        <v>0</v>
      </c>
      <c r="I68" s="257">
        <f>-'5C1D_NOMMA'!AS68</f>
        <v>0</v>
      </c>
      <c r="J68" s="257">
        <f>-'5C1E_LFNO'!AS68</f>
        <v>0</v>
      </c>
      <c r="K68" s="257">
        <f>-'5C1F_L.C. Charter'!AS68</f>
        <v>0</v>
      </c>
      <c r="L68" s="257">
        <f>-'5C1G_JS Clark'!AS68</f>
        <v>0</v>
      </c>
      <c r="M68" s="257">
        <f>-'5C1H_Southwest'!AS68</f>
        <v>0</v>
      </c>
      <c r="N68" s="257">
        <f>-'5C1I_LA Key'!AS68</f>
        <v>0</v>
      </c>
      <c r="O68" s="257">
        <f>-'5C1J_Jeff Chamber'!AS68</f>
        <v>0</v>
      </c>
      <c r="P68" s="257">
        <f>-'5C1M_GEO Mid'!AS68</f>
        <v>0</v>
      </c>
      <c r="Q68" s="257">
        <f>-'5C1N_Delta'!AS68</f>
        <v>0</v>
      </c>
      <c r="R68" s="257">
        <f>-'5C1O_Impact'!AS68</f>
        <v>0</v>
      </c>
      <c r="S68" s="257">
        <f>-'5C1P_Vision'!AS68</f>
        <v>0</v>
      </c>
      <c r="T68" s="257">
        <f>-'5C1Q_Advantage'!AS68</f>
        <v>0</v>
      </c>
      <c r="U68" s="257">
        <f>-'5C1R_Iberville'!AS68</f>
        <v>0</v>
      </c>
      <c r="V68" s="257">
        <f>-'5C1S_LC Col Prep'!AS68</f>
        <v>0</v>
      </c>
      <c r="W68" s="257">
        <f>-'5C1T_Northeast'!AS68</f>
        <v>0</v>
      </c>
      <c r="X68" s="257">
        <f>-'5C1U_Acadiana Ren'!AS68</f>
        <v>0</v>
      </c>
      <c r="Y68" s="257">
        <f>-'5C1V_Laf Ren'!AS68</f>
        <v>0</v>
      </c>
      <c r="Z68" s="257">
        <f>-'5C1W_Willow'!AS68</f>
        <v>0</v>
      </c>
      <c r="AA68" s="257">
        <f>-'5C1X_Tangi'!AS68</f>
        <v>0</v>
      </c>
      <c r="AB68" s="257">
        <f>-'5C1Y_GEO'!AS68</f>
        <v>0</v>
      </c>
      <c r="AC68" s="257">
        <f>-'5C1Z_Lincoln Prep'!AS68</f>
        <v>0</v>
      </c>
      <c r="AD68" s="257">
        <f>-'5C1AA_Laurel'!$AS68</f>
        <v>0</v>
      </c>
      <c r="AE68" s="257">
        <f>-'5C1AB_Apex'!$AS68</f>
        <v>0</v>
      </c>
      <c r="AF68" s="257">
        <f>-'5C1AC_Smothers'!$AS68</f>
        <v>0</v>
      </c>
      <c r="AG68" s="257">
        <f>-'5C1AD_Greater'!$AS68</f>
        <v>0</v>
      </c>
      <c r="AH68" s="257">
        <f>-'5C1AE_Noble Minds'!$AS68</f>
        <v>0</v>
      </c>
      <c r="AI68" s="257">
        <f>-'5C1AF_JCFA-Laf'!$AS68</f>
        <v>0</v>
      </c>
      <c r="AJ68" s="257">
        <f>-'5C1AG_Collegiate'!$AS68</f>
        <v>0</v>
      </c>
      <c r="AK68" s="257">
        <f>-'5C1AH_BRUP'!$AS68</f>
        <v>0</v>
      </c>
      <c r="AL68" s="257">
        <f>-'5C1AI_Harmony'!$AS68</f>
        <v>0</v>
      </c>
      <c r="AM68" s="257">
        <f>-'5C1AJ_Athlos'!$AS68</f>
        <v>0</v>
      </c>
      <c r="AN68" s="257">
        <f>-'5C2_LAVCA'!AT68</f>
        <v>350</v>
      </c>
      <c r="AO68" s="257">
        <f>-'5C3_UnvView'!AT68</f>
        <v>-2875</v>
      </c>
      <c r="AP68" s="638">
        <f t="shared" si="7"/>
        <v>-2772</v>
      </c>
      <c r="AQ68" s="639">
        <f t="shared" si="8"/>
        <v>1059051</v>
      </c>
      <c r="AR68" s="257"/>
      <c r="AS68" s="257">
        <f>-'5C1A_Madison'!AW68</f>
        <v>0</v>
      </c>
      <c r="AT68" s="257">
        <f>-'5C1B_DArbonne'!AW68</f>
        <v>0</v>
      </c>
      <c r="AU68" s="257">
        <f>-'5C1C_Intl High'!AW68</f>
        <v>0</v>
      </c>
      <c r="AV68" s="257">
        <f>-'5C1D_NOMMA'!AW68</f>
        <v>0</v>
      </c>
      <c r="AW68" s="257">
        <f>-'5C1E_LFNO'!AW68</f>
        <v>0</v>
      </c>
      <c r="AX68" s="257">
        <f>-'5C1F_L.C. Charter'!AW68</f>
        <v>0</v>
      </c>
      <c r="AY68" s="257">
        <f>-'5C1G_JS Clark'!AW68</f>
        <v>0</v>
      </c>
      <c r="AZ68" s="257">
        <f>-'5C1H_Southwest'!AW68</f>
        <v>0</v>
      </c>
      <c r="BA68" s="257">
        <f>-'5C1I_LA Key'!AW68</f>
        <v>0</v>
      </c>
      <c r="BB68" s="257">
        <f>-'5C1J_Jeff Chamber'!AW68</f>
        <v>0</v>
      </c>
      <c r="BC68" s="257">
        <f>-'5C1M_GEO Mid'!AW68</f>
        <v>0</v>
      </c>
      <c r="BD68" s="257">
        <f>-'5C1N_Delta'!AW68</f>
        <v>0</v>
      </c>
      <c r="BE68" s="257">
        <f>-'5C1O_Impact'!AW68</f>
        <v>0</v>
      </c>
      <c r="BF68" s="257">
        <f>-'5C1P_Vision'!AW68</f>
        <v>0</v>
      </c>
      <c r="BG68" s="257">
        <f>-'5C1Q_Advantage'!AW68</f>
        <v>0</v>
      </c>
      <c r="BH68" s="257">
        <f>-'5C1R_Iberville'!AW68</f>
        <v>0</v>
      </c>
      <c r="BI68" s="257">
        <f>-'5C1S_LC Col Prep'!AW68</f>
        <v>0</v>
      </c>
      <c r="BJ68" s="257">
        <f>-'5C1T_Northeast'!AW68</f>
        <v>0</v>
      </c>
      <c r="BK68" s="257">
        <f>-'5C1U_Acadiana Ren'!AW68</f>
        <v>0</v>
      </c>
      <c r="BL68" s="257">
        <f>-'5C1V_Laf Ren'!AW68</f>
        <v>0</v>
      </c>
      <c r="BM68" s="257">
        <f>-'5C1W_Willow'!AW68</f>
        <v>0</v>
      </c>
      <c r="BN68" s="257">
        <f>-'5C1X_Tangi'!AW68</f>
        <v>0</v>
      </c>
      <c r="BO68" s="257">
        <f>-'5C1Y_GEO'!AW68</f>
        <v>0</v>
      </c>
      <c r="BP68" s="257">
        <f>-'5C1Z_Lincoln Prep'!AW68</f>
        <v>0</v>
      </c>
      <c r="BQ68" s="257">
        <f>-'5C1AA_Laurel'!AW68</f>
        <v>0</v>
      </c>
      <c r="BR68" s="257">
        <f>-'5C1AB_Apex'!AW68</f>
        <v>0</v>
      </c>
      <c r="BS68" s="257">
        <f>-'5C1AC_Smothers'!AW68</f>
        <v>0</v>
      </c>
      <c r="BT68" s="257">
        <f>-'5C1AD_Greater'!AW68</f>
        <v>0</v>
      </c>
      <c r="BU68" s="257">
        <f>-'5C1AE_Noble Minds'!AW68</f>
        <v>0</v>
      </c>
      <c r="BV68" s="257">
        <f>-'5C1AF_JCFA-Laf'!AW68</f>
        <v>0</v>
      </c>
      <c r="BW68" s="257">
        <f>-'5C1AG_Collegiate'!AW68</f>
        <v>0</v>
      </c>
      <c r="BX68" s="257">
        <f>-'5C1AH_BRUP'!AW68</f>
        <v>0</v>
      </c>
      <c r="BY68" s="257">
        <f>-'5C1AI_Harmony'!$AW68</f>
        <v>0</v>
      </c>
      <c r="BZ68" s="257">
        <f>-'5C1AJ_Athlos'!$AW68</f>
        <v>0</v>
      </c>
      <c r="CA68" s="257">
        <f>-'5C2_LAVCA'!AX68</f>
        <v>7</v>
      </c>
      <c r="CB68" s="257">
        <f>-'5C3_UnvView'!AX68</f>
        <v>-19</v>
      </c>
      <c r="CC68" s="257">
        <f t="shared" si="9"/>
        <v>-12</v>
      </c>
      <c r="CD68" s="639">
        <f t="shared" si="10"/>
        <v>1059039</v>
      </c>
    </row>
    <row r="69" spans="1:82" s="110" customFormat="1" ht="15.75" customHeight="1" x14ac:dyDescent="0.2">
      <c r="A69" s="636">
        <v>63</v>
      </c>
      <c r="B69" s="637" t="s">
        <v>68</v>
      </c>
      <c r="C69" s="257">
        <f>'2_State Distrib and Adjs'!BC69</f>
        <v>846333</v>
      </c>
      <c r="D69" s="257">
        <f>-'5A3_OJJ'!S69</f>
        <v>0</v>
      </c>
      <c r="E69" s="257"/>
      <c r="F69" s="257">
        <f>-'5C1A_Madison'!AS69</f>
        <v>0</v>
      </c>
      <c r="G69" s="257">
        <f>-'5C1B_DArbonne'!AS69</f>
        <v>0</v>
      </c>
      <c r="H69" s="257">
        <f>-'5C1C_Intl High'!AS69</f>
        <v>0</v>
      </c>
      <c r="I69" s="257">
        <f>-'5C1D_NOMMA'!AS69</f>
        <v>0</v>
      </c>
      <c r="J69" s="257">
        <f>-'5C1E_LFNO'!AS69</f>
        <v>0</v>
      </c>
      <c r="K69" s="257">
        <f>-'5C1F_L.C. Charter'!AS69</f>
        <v>0</v>
      </c>
      <c r="L69" s="257">
        <f>-'5C1G_JS Clark'!AS69</f>
        <v>0</v>
      </c>
      <c r="M69" s="257">
        <f>-'5C1H_Southwest'!AS69</f>
        <v>0</v>
      </c>
      <c r="N69" s="257">
        <f>-'5C1I_LA Key'!AS69</f>
        <v>0</v>
      </c>
      <c r="O69" s="257">
        <f>-'5C1J_Jeff Chamber'!AS69</f>
        <v>0</v>
      </c>
      <c r="P69" s="257">
        <f>-'5C1M_GEO Mid'!AS69</f>
        <v>0</v>
      </c>
      <c r="Q69" s="257">
        <f>-'5C1N_Delta'!AS69</f>
        <v>0</v>
      </c>
      <c r="R69" s="257">
        <f>-'5C1O_Impact'!AS69</f>
        <v>0</v>
      </c>
      <c r="S69" s="257">
        <f>-'5C1P_Vision'!AS69</f>
        <v>0</v>
      </c>
      <c r="T69" s="257">
        <f>-'5C1Q_Advantage'!AS69</f>
        <v>-797</v>
      </c>
      <c r="U69" s="257">
        <f>-'5C1R_Iberville'!AS69</f>
        <v>0</v>
      </c>
      <c r="V69" s="257">
        <f>-'5C1S_LC Col Prep'!AS69</f>
        <v>0</v>
      </c>
      <c r="W69" s="257">
        <f>-'5C1T_Northeast'!AS69</f>
        <v>0</v>
      </c>
      <c r="X69" s="257">
        <f>-'5C1U_Acadiana Ren'!AS69</f>
        <v>0</v>
      </c>
      <c r="Y69" s="257">
        <f>-'5C1V_Laf Ren'!AS69</f>
        <v>0</v>
      </c>
      <c r="Z69" s="257">
        <f>-'5C1W_Willow'!AS69</f>
        <v>0</v>
      </c>
      <c r="AA69" s="257">
        <f>-'5C1X_Tangi'!AS69</f>
        <v>0</v>
      </c>
      <c r="AB69" s="257">
        <f>-'5C1Y_GEO'!AS69</f>
        <v>0</v>
      </c>
      <c r="AC69" s="257">
        <f>-'5C1Z_Lincoln Prep'!AS69</f>
        <v>0</v>
      </c>
      <c r="AD69" s="257">
        <f>-'5C1AA_Laurel'!$AS69</f>
        <v>0</v>
      </c>
      <c r="AE69" s="257">
        <f>-'5C1AB_Apex'!$AS69</f>
        <v>0</v>
      </c>
      <c r="AF69" s="257">
        <f>-'5C1AC_Smothers'!$AS69</f>
        <v>0</v>
      </c>
      <c r="AG69" s="257">
        <f>-'5C1AD_Greater'!$AS69</f>
        <v>0</v>
      </c>
      <c r="AH69" s="257">
        <f>-'5C1AE_Noble Minds'!$AS69</f>
        <v>0</v>
      </c>
      <c r="AI69" s="257">
        <f>-'5C1AF_JCFA-Laf'!$AS69</f>
        <v>0</v>
      </c>
      <c r="AJ69" s="257">
        <f>-'5C1AG_Collegiate'!$AS69</f>
        <v>0</v>
      </c>
      <c r="AK69" s="257">
        <f>-'5C1AH_BRUP'!$AS69</f>
        <v>0</v>
      </c>
      <c r="AL69" s="257">
        <f>-'5C1AI_Harmony'!$AS69</f>
        <v>0</v>
      </c>
      <c r="AM69" s="257">
        <f>-'5C1AJ_Athlos'!$AS69</f>
        <v>0</v>
      </c>
      <c r="AN69" s="257">
        <f>-'5C2_LAVCA'!AT69</f>
        <v>-1736</v>
      </c>
      <c r="AO69" s="257">
        <f>-'5C3_UnvView'!AT69</f>
        <v>-6564</v>
      </c>
      <c r="AP69" s="638">
        <f t="shared" si="7"/>
        <v>-9097</v>
      </c>
      <c r="AQ69" s="639">
        <f t="shared" si="8"/>
        <v>837236</v>
      </c>
      <c r="AR69" s="257"/>
      <c r="AS69" s="257">
        <f>-'5C1A_Madison'!AW69</f>
        <v>0</v>
      </c>
      <c r="AT69" s="257">
        <f>-'5C1B_DArbonne'!AW69</f>
        <v>0</v>
      </c>
      <c r="AU69" s="257">
        <f>-'5C1C_Intl High'!AW69</f>
        <v>0</v>
      </c>
      <c r="AV69" s="257">
        <f>-'5C1D_NOMMA'!AW69</f>
        <v>0</v>
      </c>
      <c r="AW69" s="257">
        <f>-'5C1E_LFNO'!AW69</f>
        <v>0</v>
      </c>
      <c r="AX69" s="257">
        <f>-'5C1F_L.C. Charter'!AW69</f>
        <v>0</v>
      </c>
      <c r="AY69" s="257">
        <f>-'5C1G_JS Clark'!AW69</f>
        <v>0</v>
      </c>
      <c r="AZ69" s="257">
        <f>-'5C1H_Southwest'!AW69</f>
        <v>0</v>
      </c>
      <c r="BA69" s="257">
        <f>-'5C1I_LA Key'!AW69</f>
        <v>0</v>
      </c>
      <c r="BB69" s="257">
        <f>-'5C1J_Jeff Chamber'!AW69</f>
        <v>0</v>
      </c>
      <c r="BC69" s="257">
        <f>-'5C1M_GEO Mid'!AW69</f>
        <v>0</v>
      </c>
      <c r="BD69" s="257">
        <f>-'5C1N_Delta'!AW69</f>
        <v>0</v>
      </c>
      <c r="BE69" s="257">
        <f>-'5C1O_Impact'!AW69</f>
        <v>0</v>
      </c>
      <c r="BF69" s="257">
        <f>-'5C1P_Vision'!AW69</f>
        <v>0</v>
      </c>
      <c r="BG69" s="257">
        <f>-'5C1Q_Advantage'!AW69</f>
        <v>-2</v>
      </c>
      <c r="BH69" s="257">
        <f>-'5C1R_Iberville'!AW69</f>
        <v>0</v>
      </c>
      <c r="BI69" s="257">
        <f>-'5C1S_LC Col Prep'!AW69</f>
        <v>0</v>
      </c>
      <c r="BJ69" s="257">
        <f>-'5C1T_Northeast'!AW69</f>
        <v>0</v>
      </c>
      <c r="BK69" s="257">
        <f>-'5C1U_Acadiana Ren'!AW69</f>
        <v>0</v>
      </c>
      <c r="BL69" s="257">
        <f>-'5C1V_Laf Ren'!AW69</f>
        <v>0</v>
      </c>
      <c r="BM69" s="257">
        <f>-'5C1W_Willow'!AW69</f>
        <v>0</v>
      </c>
      <c r="BN69" s="257">
        <f>-'5C1X_Tangi'!AW69</f>
        <v>0</v>
      </c>
      <c r="BO69" s="257">
        <f>-'5C1Y_GEO'!AW69</f>
        <v>0</v>
      </c>
      <c r="BP69" s="257">
        <f>-'5C1Z_Lincoln Prep'!AW69</f>
        <v>0</v>
      </c>
      <c r="BQ69" s="257">
        <f>-'5C1AA_Laurel'!AW69</f>
        <v>0</v>
      </c>
      <c r="BR69" s="257">
        <f>-'5C1AB_Apex'!AW69</f>
        <v>0</v>
      </c>
      <c r="BS69" s="257">
        <f>-'5C1AC_Smothers'!AW69</f>
        <v>0</v>
      </c>
      <c r="BT69" s="257">
        <f>-'5C1AD_Greater'!AW69</f>
        <v>0</v>
      </c>
      <c r="BU69" s="257">
        <f>-'5C1AE_Noble Minds'!AW69</f>
        <v>0</v>
      </c>
      <c r="BV69" s="257">
        <f>-'5C1AF_JCFA-Laf'!AW69</f>
        <v>0</v>
      </c>
      <c r="BW69" s="257">
        <f>-'5C1AG_Collegiate'!AW69</f>
        <v>0</v>
      </c>
      <c r="BX69" s="257">
        <f>-'5C1AH_BRUP'!AW69</f>
        <v>0</v>
      </c>
      <c r="BY69" s="257">
        <f>-'5C1AI_Harmony'!$AW69</f>
        <v>0</v>
      </c>
      <c r="BZ69" s="257">
        <f>-'5C1AJ_Athlos'!$AW69</f>
        <v>0</v>
      </c>
      <c r="CA69" s="257">
        <f>-'5C2_LAVCA'!AX69</f>
        <v>11</v>
      </c>
      <c r="CB69" s="257">
        <f>-'5C3_UnvView'!AX69</f>
        <v>-43</v>
      </c>
      <c r="CC69" s="257">
        <f t="shared" si="9"/>
        <v>-34</v>
      </c>
      <c r="CD69" s="639">
        <f t="shared" si="10"/>
        <v>837202</v>
      </c>
    </row>
    <row r="70" spans="1:82" s="110" customFormat="1" ht="15.75" customHeight="1" x14ac:dyDescent="0.2">
      <c r="A70" s="636">
        <v>64</v>
      </c>
      <c r="B70" s="637" t="s">
        <v>69</v>
      </c>
      <c r="C70" s="257">
        <f>'2_State Distrib and Adjs'!BC70</f>
        <v>1201873</v>
      </c>
      <c r="D70" s="257">
        <f>-'5A3_OJJ'!S70</f>
        <v>-137</v>
      </c>
      <c r="E70" s="257"/>
      <c r="F70" s="257">
        <f>-'5C1A_Madison'!AS70</f>
        <v>0</v>
      </c>
      <c r="G70" s="257">
        <f>-'5C1B_DArbonne'!AS70</f>
        <v>0</v>
      </c>
      <c r="H70" s="257">
        <f>-'5C1C_Intl High'!AS70</f>
        <v>0</v>
      </c>
      <c r="I70" s="257">
        <f>-'5C1D_NOMMA'!AS70</f>
        <v>0</v>
      </c>
      <c r="J70" s="257">
        <f>-'5C1E_LFNO'!AS70</f>
        <v>0</v>
      </c>
      <c r="K70" s="257">
        <f>-'5C1F_L.C. Charter'!AS70</f>
        <v>0</v>
      </c>
      <c r="L70" s="257">
        <f>-'5C1G_JS Clark'!AS70</f>
        <v>0</v>
      </c>
      <c r="M70" s="257">
        <f>-'5C1H_Southwest'!AS70</f>
        <v>0</v>
      </c>
      <c r="N70" s="257">
        <f>-'5C1I_LA Key'!AS70</f>
        <v>0</v>
      </c>
      <c r="O70" s="257">
        <f>-'5C1J_Jeff Chamber'!AS70</f>
        <v>0</v>
      </c>
      <c r="P70" s="257">
        <f>-'5C1M_GEO Mid'!AS70</f>
        <v>0</v>
      </c>
      <c r="Q70" s="257">
        <f>-'5C1N_Delta'!AS70</f>
        <v>0</v>
      </c>
      <c r="R70" s="257">
        <f>-'5C1O_Impact'!AS70</f>
        <v>0</v>
      </c>
      <c r="S70" s="257">
        <f>-'5C1P_Vision'!AS70</f>
        <v>0</v>
      </c>
      <c r="T70" s="257">
        <f>-'5C1Q_Advantage'!AS70</f>
        <v>0</v>
      </c>
      <c r="U70" s="257">
        <f>-'5C1R_Iberville'!AS70</f>
        <v>0</v>
      </c>
      <c r="V70" s="257">
        <f>-'5C1S_LC Col Prep'!AS70</f>
        <v>0</v>
      </c>
      <c r="W70" s="257">
        <f>-'5C1T_Northeast'!AS70</f>
        <v>0</v>
      </c>
      <c r="X70" s="257">
        <f>-'5C1U_Acadiana Ren'!AS70</f>
        <v>0</v>
      </c>
      <c r="Y70" s="257">
        <f>-'5C1V_Laf Ren'!AS70</f>
        <v>0</v>
      </c>
      <c r="Z70" s="257">
        <f>-'5C1W_Willow'!AS70</f>
        <v>0</v>
      </c>
      <c r="AA70" s="257">
        <f>-'5C1X_Tangi'!AS70</f>
        <v>0</v>
      </c>
      <c r="AB70" s="257">
        <f>-'5C1Y_GEO'!AS70</f>
        <v>0</v>
      </c>
      <c r="AC70" s="257">
        <f>-'5C1Z_Lincoln Prep'!AS70</f>
        <v>0</v>
      </c>
      <c r="AD70" s="257">
        <f>-'5C1AA_Laurel'!$AS70</f>
        <v>0</v>
      </c>
      <c r="AE70" s="257">
        <f>-'5C1AB_Apex'!$AS70</f>
        <v>0</v>
      </c>
      <c r="AF70" s="257">
        <f>-'5C1AC_Smothers'!$AS70</f>
        <v>0</v>
      </c>
      <c r="AG70" s="257">
        <f>-'5C1AD_Greater'!$AS70</f>
        <v>0</v>
      </c>
      <c r="AH70" s="257">
        <f>-'5C1AE_Noble Minds'!$AS70</f>
        <v>0</v>
      </c>
      <c r="AI70" s="257">
        <f>-'5C1AF_JCFA-Laf'!$AS70</f>
        <v>0</v>
      </c>
      <c r="AJ70" s="257">
        <f>-'5C1AG_Collegiate'!$AS70</f>
        <v>0</v>
      </c>
      <c r="AK70" s="257">
        <f>-'5C1AH_BRUP'!$AS70</f>
        <v>0</v>
      </c>
      <c r="AL70" s="257">
        <f>-'5C1AI_Harmony'!$AS70</f>
        <v>0</v>
      </c>
      <c r="AM70" s="257">
        <f>-'5C1AJ_Athlos'!$AS70</f>
        <v>0</v>
      </c>
      <c r="AN70" s="257">
        <f>-'5C2_LAVCA'!AT70</f>
        <v>-2312</v>
      </c>
      <c r="AO70" s="257">
        <f>-'5C3_UnvView'!AT70</f>
        <v>0</v>
      </c>
      <c r="AP70" s="638">
        <f t="shared" si="7"/>
        <v>-2449</v>
      </c>
      <c r="AQ70" s="639">
        <f t="shared" si="8"/>
        <v>1199424</v>
      </c>
      <c r="AR70" s="257"/>
      <c r="AS70" s="257">
        <f>-'5C1A_Madison'!AW70</f>
        <v>0</v>
      </c>
      <c r="AT70" s="257">
        <f>-'5C1B_DArbonne'!AW70</f>
        <v>0</v>
      </c>
      <c r="AU70" s="257">
        <f>-'5C1C_Intl High'!AW70</f>
        <v>0</v>
      </c>
      <c r="AV70" s="257">
        <f>-'5C1D_NOMMA'!AW70</f>
        <v>0</v>
      </c>
      <c r="AW70" s="257">
        <f>-'5C1E_LFNO'!AW70</f>
        <v>0</v>
      </c>
      <c r="AX70" s="257">
        <f>-'5C1F_L.C. Charter'!AW70</f>
        <v>0</v>
      </c>
      <c r="AY70" s="257">
        <f>-'5C1G_JS Clark'!AW70</f>
        <v>0</v>
      </c>
      <c r="AZ70" s="257">
        <f>-'5C1H_Southwest'!AW70</f>
        <v>0</v>
      </c>
      <c r="BA70" s="257">
        <f>-'5C1I_LA Key'!AW70</f>
        <v>0</v>
      </c>
      <c r="BB70" s="257">
        <f>-'5C1J_Jeff Chamber'!AW70</f>
        <v>0</v>
      </c>
      <c r="BC70" s="257">
        <f>-'5C1M_GEO Mid'!AW70</f>
        <v>0</v>
      </c>
      <c r="BD70" s="257">
        <f>-'5C1N_Delta'!AW70</f>
        <v>0</v>
      </c>
      <c r="BE70" s="257">
        <f>-'5C1O_Impact'!AW70</f>
        <v>0</v>
      </c>
      <c r="BF70" s="257">
        <f>-'5C1P_Vision'!AW70</f>
        <v>0</v>
      </c>
      <c r="BG70" s="257">
        <f>-'5C1Q_Advantage'!AW70</f>
        <v>0</v>
      </c>
      <c r="BH70" s="257">
        <f>-'5C1R_Iberville'!AW70</f>
        <v>0</v>
      </c>
      <c r="BI70" s="257">
        <f>-'5C1S_LC Col Prep'!AW70</f>
        <v>0</v>
      </c>
      <c r="BJ70" s="257">
        <f>-'5C1T_Northeast'!AW70</f>
        <v>0</v>
      </c>
      <c r="BK70" s="257">
        <f>-'5C1U_Acadiana Ren'!AW70</f>
        <v>0</v>
      </c>
      <c r="BL70" s="257">
        <f>-'5C1V_Laf Ren'!AW70</f>
        <v>0</v>
      </c>
      <c r="BM70" s="257">
        <f>-'5C1W_Willow'!AW70</f>
        <v>0</v>
      </c>
      <c r="BN70" s="257">
        <f>-'5C1X_Tangi'!AW70</f>
        <v>0</v>
      </c>
      <c r="BO70" s="257">
        <f>-'5C1Y_GEO'!AW70</f>
        <v>0</v>
      </c>
      <c r="BP70" s="257">
        <f>-'5C1Z_Lincoln Prep'!AW70</f>
        <v>0</v>
      </c>
      <c r="BQ70" s="257">
        <f>-'5C1AA_Laurel'!AW70</f>
        <v>0</v>
      </c>
      <c r="BR70" s="257">
        <f>-'5C1AB_Apex'!AW70</f>
        <v>0</v>
      </c>
      <c r="BS70" s="257">
        <f>-'5C1AC_Smothers'!AW70</f>
        <v>0</v>
      </c>
      <c r="BT70" s="257">
        <f>-'5C1AD_Greater'!AW70</f>
        <v>0</v>
      </c>
      <c r="BU70" s="257">
        <f>-'5C1AE_Noble Minds'!AW70</f>
        <v>0</v>
      </c>
      <c r="BV70" s="257">
        <f>-'5C1AF_JCFA-Laf'!AW70</f>
        <v>0</v>
      </c>
      <c r="BW70" s="257">
        <f>-'5C1AG_Collegiate'!AW70</f>
        <v>0</v>
      </c>
      <c r="BX70" s="257">
        <f>-'5C1AH_BRUP'!AW70</f>
        <v>0</v>
      </c>
      <c r="BY70" s="257">
        <f>-'5C1AI_Harmony'!$AW70</f>
        <v>0</v>
      </c>
      <c r="BZ70" s="257">
        <f>-'5C1AJ_Athlos'!$AW70</f>
        <v>0</v>
      </c>
      <c r="CA70" s="257">
        <f>-'5C2_LAVCA'!AX70</f>
        <v>-21</v>
      </c>
      <c r="CB70" s="257">
        <f>-'5C3_UnvView'!AX70</f>
        <v>0</v>
      </c>
      <c r="CC70" s="257">
        <f t="shared" si="9"/>
        <v>-21</v>
      </c>
      <c r="CD70" s="639">
        <f t="shared" si="10"/>
        <v>1199403</v>
      </c>
    </row>
    <row r="71" spans="1:82" s="110" customFormat="1" ht="15.75" customHeight="1" x14ac:dyDescent="0.2">
      <c r="A71" s="626">
        <v>65</v>
      </c>
      <c r="B71" s="627" t="s">
        <v>70</v>
      </c>
      <c r="C71" s="628">
        <f>'2_State Distrib and Adjs'!BC71</f>
        <v>3628259</v>
      </c>
      <c r="D71" s="628">
        <f>-'5A3_OJJ'!S71</f>
        <v>-1506</v>
      </c>
      <c r="E71" s="628"/>
      <c r="F71" s="628">
        <f>-'5C1A_Madison'!AS71</f>
        <v>0</v>
      </c>
      <c r="G71" s="628">
        <f>-'5C1B_DArbonne'!AS71</f>
        <v>2610</v>
      </c>
      <c r="H71" s="628">
        <f>-'5C1C_Intl High'!AS71</f>
        <v>0</v>
      </c>
      <c r="I71" s="628">
        <f>-'5C1D_NOMMA'!AS71</f>
        <v>0</v>
      </c>
      <c r="J71" s="628">
        <f>-'5C1E_LFNO'!AS71</f>
        <v>0</v>
      </c>
      <c r="K71" s="628">
        <f>-'5C1F_L.C. Charter'!AS71</f>
        <v>0</v>
      </c>
      <c r="L71" s="628">
        <f>-'5C1G_JS Clark'!AS71</f>
        <v>0</v>
      </c>
      <c r="M71" s="628">
        <f>-'5C1H_Southwest'!AS71</f>
        <v>0</v>
      </c>
      <c r="N71" s="628">
        <f>-'5C1I_LA Key'!AS71</f>
        <v>0</v>
      </c>
      <c r="O71" s="628">
        <f>-'5C1J_Jeff Chamber'!AS71</f>
        <v>0</v>
      </c>
      <c r="P71" s="628">
        <f>-'5C1M_GEO Mid'!AS71</f>
        <v>0</v>
      </c>
      <c r="Q71" s="628">
        <f>-'5C1N_Delta'!AS71</f>
        <v>0</v>
      </c>
      <c r="R71" s="628">
        <f>-'5C1O_Impact'!AS71</f>
        <v>0</v>
      </c>
      <c r="S71" s="628">
        <f>-'5C1P_Vision'!AS71</f>
        <v>-110923</v>
      </c>
      <c r="T71" s="628">
        <f>-'5C1Q_Advantage'!AS71</f>
        <v>0</v>
      </c>
      <c r="U71" s="628">
        <f>-'5C1R_Iberville'!AS71</f>
        <v>0</v>
      </c>
      <c r="V71" s="628">
        <f>-'5C1S_LC Col Prep'!AS71</f>
        <v>0</v>
      </c>
      <c r="W71" s="628">
        <f>-'5C1T_Northeast'!AS71</f>
        <v>0</v>
      </c>
      <c r="X71" s="628">
        <f>-'5C1U_Acadiana Ren'!AS71</f>
        <v>0</v>
      </c>
      <c r="Y71" s="628">
        <f>-'5C1V_Laf Ren'!AS71</f>
        <v>0</v>
      </c>
      <c r="Z71" s="628">
        <f>-'5C1W_Willow'!AS71</f>
        <v>0</v>
      </c>
      <c r="AA71" s="628">
        <f>-'5C1X_Tangi'!AS71</f>
        <v>0</v>
      </c>
      <c r="AB71" s="628">
        <f>-'5C1Y_GEO'!AS71</f>
        <v>0</v>
      </c>
      <c r="AC71" s="628">
        <f>-'5C1Z_Lincoln Prep'!AS71</f>
        <v>0</v>
      </c>
      <c r="AD71" s="628">
        <f>-'5C1AA_Laurel'!$AS71</f>
        <v>0</v>
      </c>
      <c r="AE71" s="628">
        <f>-'5C1AB_Apex'!$AS71</f>
        <v>0</v>
      </c>
      <c r="AF71" s="628">
        <f>-'5C1AC_Smothers'!$AS71</f>
        <v>0</v>
      </c>
      <c r="AG71" s="628">
        <f>-'5C1AD_Greater'!$AS71</f>
        <v>0</v>
      </c>
      <c r="AH71" s="628">
        <f>-'5C1AE_Noble Minds'!$AS71</f>
        <v>0</v>
      </c>
      <c r="AI71" s="628">
        <f>-'5C1AF_JCFA-Laf'!$AS71</f>
        <v>0</v>
      </c>
      <c r="AJ71" s="628">
        <f>-'5C1AG_Collegiate'!$AS71</f>
        <v>0</v>
      </c>
      <c r="AK71" s="628">
        <f>-'5C1AH_BRUP'!$AS71</f>
        <v>0</v>
      </c>
      <c r="AL71" s="1068">
        <f>-'5C1AI_Harmony'!$AS71</f>
        <v>0</v>
      </c>
      <c r="AM71" s="1068">
        <f>-'5C1AJ_Athlos'!$AS71</f>
        <v>0</v>
      </c>
      <c r="AN71" s="628">
        <f>-'5C2_LAVCA'!AT71</f>
        <v>-4597</v>
      </c>
      <c r="AO71" s="628">
        <f>-'5C3_UnvView'!AT71</f>
        <v>-6882</v>
      </c>
      <c r="AP71" s="629">
        <f>SUM(D71:AO71)</f>
        <v>-121298</v>
      </c>
      <c r="AQ71" s="630">
        <f>C71+AP71</f>
        <v>3506961</v>
      </c>
      <c r="AR71" s="628"/>
      <c r="AS71" s="628">
        <f>-'5C1A_Madison'!AW71</f>
        <v>0</v>
      </c>
      <c r="AT71" s="628">
        <f>-'5C1B_DArbonne'!AW71</f>
        <v>39</v>
      </c>
      <c r="AU71" s="628">
        <f>-'5C1C_Intl High'!AW71</f>
        <v>0</v>
      </c>
      <c r="AV71" s="628">
        <f>-'5C1D_NOMMA'!AW71</f>
        <v>0</v>
      </c>
      <c r="AW71" s="628">
        <f>-'5C1E_LFNO'!AW71</f>
        <v>0</v>
      </c>
      <c r="AX71" s="628">
        <f>-'5C1F_L.C. Charter'!AW71</f>
        <v>0</v>
      </c>
      <c r="AY71" s="628">
        <f>-'5C1G_JS Clark'!AW71</f>
        <v>0</v>
      </c>
      <c r="AZ71" s="628">
        <f>-'5C1H_Southwest'!AW71</f>
        <v>0</v>
      </c>
      <c r="BA71" s="628">
        <f>-'5C1I_LA Key'!AW71</f>
        <v>0</v>
      </c>
      <c r="BB71" s="628">
        <f>-'5C1J_Jeff Chamber'!AW71</f>
        <v>0</v>
      </c>
      <c r="BC71" s="628">
        <f>-'5C1M_GEO Mid'!AW71</f>
        <v>0</v>
      </c>
      <c r="BD71" s="628">
        <f>-'5C1N_Delta'!AW71</f>
        <v>0</v>
      </c>
      <c r="BE71" s="628">
        <f>-'5C1O_Impact'!AW71</f>
        <v>0</v>
      </c>
      <c r="BF71" s="628">
        <f>-'5C1P_Vision'!AW71</f>
        <v>-647</v>
      </c>
      <c r="BG71" s="628">
        <f>-'5C1Q_Advantage'!AW71</f>
        <v>0</v>
      </c>
      <c r="BH71" s="628">
        <f>-'5C1R_Iberville'!AW71</f>
        <v>0</v>
      </c>
      <c r="BI71" s="628">
        <f>-'5C1S_LC Col Prep'!AW71</f>
        <v>0</v>
      </c>
      <c r="BJ71" s="628">
        <f>-'5C1T_Northeast'!AW71</f>
        <v>0</v>
      </c>
      <c r="BK71" s="628">
        <f>-'5C1U_Acadiana Ren'!AW71</f>
        <v>0</v>
      </c>
      <c r="BL71" s="628">
        <f>-'5C1V_Laf Ren'!AW71</f>
        <v>0</v>
      </c>
      <c r="BM71" s="628">
        <f>-'5C1W_Willow'!AW71</f>
        <v>0</v>
      </c>
      <c r="BN71" s="628">
        <f>-'5C1X_Tangi'!AW71</f>
        <v>0</v>
      </c>
      <c r="BO71" s="628">
        <f>-'5C1Y_GEO'!AW71</f>
        <v>0</v>
      </c>
      <c r="BP71" s="628">
        <f>-'5C1Z_Lincoln Prep'!AW71</f>
        <v>0</v>
      </c>
      <c r="BQ71" s="628">
        <f>-'5C1AA_Laurel'!AW71</f>
        <v>0</v>
      </c>
      <c r="BR71" s="628">
        <f>-'5C1AB_Apex'!AW71</f>
        <v>0</v>
      </c>
      <c r="BS71" s="628">
        <f>-'5C1AC_Smothers'!AW71</f>
        <v>0</v>
      </c>
      <c r="BT71" s="628">
        <f>-'5C1AD_Greater'!AW71</f>
        <v>0</v>
      </c>
      <c r="BU71" s="628">
        <f>-'5C1AE_Noble Minds'!AW71</f>
        <v>0</v>
      </c>
      <c r="BV71" s="628">
        <f>-'5C1AF_JCFA-Laf'!AW71</f>
        <v>0</v>
      </c>
      <c r="BW71" s="628">
        <f>-'5C1AG_Collegiate'!AW71</f>
        <v>0</v>
      </c>
      <c r="BX71" s="628">
        <f>-'5C1AH_BRUP'!AW71</f>
        <v>0</v>
      </c>
      <c r="BY71" s="1068">
        <f>-'5C1AI_Harmony'!$AW71</f>
        <v>0</v>
      </c>
      <c r="BZ71" s="1068">
        <f>-'5C1AJ_Athlos'!$AW71</f>
        <v>0</v>
      </c>
      <c r="CA71" s="628">
        <f>-'5C2_LAVCA'!AX71</f>
        <v>-6</v>
      </c>
      <c r="CB71" s="628">
        <f>-'5C3_UnvView'!AX71</f>
        <v>-17</v>
      </c>
      <c r="CC71" s="628">
        <f>SUM(AR71:CB71)</f>
        <v>-631</v>
      </c>
      <c r="CD71" s="630">
        <f t="shared" si="10"/>
        <v>3506330</v>
      </c>
    </row>
    <row r="72" spans="1:82" s="110" customFormat="1" ht="15.75" customHeight="1" x14ac:dyDescent="0.2">
      <c r="A72" s="636">
        <v>66</v>
      </c>
      <c r="B72" s="637" t="s">
        <v>71</v>
      </c>
      <c r="C72" s="257">
        <f>'2_State Distrib and Adjs'!BC72</f>
        <v>1085832</v>
      </c>
      <c r="D72" s="257">
        <f>-'5A3_OJJ'!S72</f>
        <v>5</v>
      </c>
      <c r="E72" s="257"/>
      <c r="F72" s="257">
        <f>-'5C1A_Madison'!AS72</f>
        <v>0</v>
      </c>
      <c r="G72" s="257">
        <f>-'5C1B_DArbonne'!AS72</f>
        <v>0</v>
      </c>
      <c r="H72" s="257">
        <f>-'5C1C_Intl High'!AS72</f>
        <v>0</v>
      </c>
      <c r="I72" s="257">
        <f>-'5C1D_NOMMA'!AS72</f>
        <v>0</v>
      </c>
      <c r="J72" s="257">
        <f>-'5C1E_LFNO'!AS72</f>
        <v>0</v>
      </c>
      <c r="K72" s="257">
        <f>-'5C1F_L.C. Charter'!AS72</f>
        <v>0</v>
      </c>
      <c r="L72" s="257">
        <f>-'5C1G_JS Clark'!AS72</f>
        <v>0</v>
      </c>
      <c r="M72" s="257">
        <f>-'5C1H_Southwest'!AS72</f>
        <v>0</v>
      </c>
      <c r="N72" s="257">
        <f>-'5C1I_LA Key'!AS72</f>
        <v>0</v>
      </c>
      <c r="O72" s="257">
        <f>-'5C1J_Jeff Chamber'!AS72</f>
        <v>0</v>
      </c>
      <c r="P72" s="257">
        <f>-'5C1M_GEO Mid'!AS72</f>
        <v>0</v>
      </c>
      <c r="Q72" s="257">
        <f>-'5C1N_Delta'!AS72</f>
        <v>0</v>
      </c>
      <c r="R72" s="257">
        <f>-'5C1O_Impact'!AS72</f>
        <v>0</v>
      </c>
      <c r="S72" s="257">
        <f>-'5C1P_Vision'!AS72</f>
        <v>0</v>
      </c>
      <c r="T72" s="257">
        <f>-'5C1Q_Advantage'!AS72</f>
        <v>0</v>
      </c>
      <c r="U72" s="257">
        <f>-'5C1R_Iberville'!AS72</f>
        <v>0</v>
      </c>
      <c r="V72" s="257">
        <f>-'5C1S_LC Col Prep'!AS72</f>
        <v>0</v>
      </c>
      <c r="W72" s="257">
        <f>-'5C1T_Northeast'!AS72</f>
        <v>0</v>
      </c>
      <c r="X72" s="257">
        <f>-'5C1U_Acadiana Ren'!AS72</f>
        <v>0</v>
      </c>
      <c r="Y72" s="257">
        <f>-'5C1V_Laf Ren'!AS72</f>
        <v>0</v>
      </c>
      <c r="Z72" s="257">
        <f>-'5C1W_Willow'!AS72</f>
        <v>0</v>
      </c>
      <c r="AA72" s="257">
        <f>-'5C1X_Tangi'!AS72</f>
        <v>0</v>
      </c>
      <c r="AB72" s="257">
        <f>-'5C1Y_GEO'!AS72</f>
        <v>0</v>
      </c>
      <c r="AC72" s="257">
        <f>-'5C1Z_Lincoln Prep'!AS72</f>
        <v>0</v>
      </c>
      <c r="AD72" s="257">
        <f>-'5C1AA_Laurel'!$AS72</f>
        <v>0</v>
      </c>
      <c r="AE72" s="257">
        <f>-'5C1AB_Apex'!$AS72</f>
        <v>0</v>
      </c>
      <c r="AF72" s="257">
        <f>-'5C1AC_Smothers'!$AS72</f>
        <v>0</v>
      </c>
      <c r="AG72" s="257">
        <f>-'5C1AD_Greater'!$AS72</f>
        <v>0</v>
      </c>
      <c r="AH72" s="257">
        <f>-'5C1AE_Noble Minds'!$AS72</f>
        <v>0</v>
      </c>
      <c r="AI72" s="257">
        <f>-'5C1AF_JCFA-Laf'!$AS72</f>
        <v>0</v>
      </c>
      <c r="AJ72" s="257">
        <f>-'5C1AG_Collegiate'!$AS72</f>
        <v>0</v>
      </c>
      <c r="AK72" s="257">
        <f>-'5C1AH_BRUP'!$AS72</f>
        <v>0</v>
      </c>
      <c r="AL72" s="257">
        <f>-'5C1AI_Harmony'!$AS72</f>
        <v>0</v>
      </c>
      <c r="AM72" s="257">
        <f>-'5C1AJ_Athlos'!$AS72</f>
        <v>0</v>
      </c>
      <c r="AN72" s="257">
        <f>-'5C2_LAVCA'!AT72</f>
        <v>-4444</v>
      </c>
      <c r="AO72" s="257">
        <f>-'5C3_UnvView'!AT72</f>
        <v>-10517</v>
      </c>
      <c r="AP72" s="638">
        <f>SUM(D72:AO72)</f>
        <v>-14956</v>
      </c>
      <c r="AQ72" s="639">
        <f>C72+AP72</f>
        <v>1070876</v>
      </c>
      <c r="AR72" s="257"/>
      <c r="AS72" s="257">
        <f>-'5C1A_Madison'!AW72</f>
        <v>0</v>
      </c>
      <c r="AT72" s="257">
        <f>-'5C1B_DArbonne'!AW72</f>
        <v>0</v>
      </c>
      <c r="AU72" s="257">
        <f>-'5C1C_Intl High'!AW72</f>
        <v>0</v>
      </c>
      <c r="AV72" s="257">
        <f>-'5C1D_NOMMA'!AW72</f>
        <v>0</v>
      </c>
      <c r="AW72" s="257">
        <f>-'5C1E_LFNO'!AW72</f>
        <v>0</v>
      </c>
      <c r="AX72" s="257">
        <f>-'5C1F_L.C. Charter'!AW72</f>
        <v>0</v>
      </c>
      <c r="AY72" s="257">
        <f>-'5C1G_JS Clark'!AW72</f>
        <v>0</v>
      </c>
      <c r="AZ72" s="257">
        <f>-'5C1H_Southwest'!AW72</f>
        <v>0</v>
      </c>
      <c r="BA72" s="257">
        <f>-'5C1I_LA Key'!AW72</f>
        <v>0</v>
      </c>
      <c r="BB72" s="257">
        <f>-'5C1J_Jeff Chamber'!AW72</f>
        <v>0</v>
      </c>
      <c r="BC72" s="257">
        <f>-'5C1M_GEO Mid'!AW72</f>
        <v>0</v>
      </c>
      <c r="BD72" s="257">
        <f>-'5C1N_Delta'!AW72</f>
        <v>0</v>
      </c>
      <c r="BE72" s="257">
        <f>-'5C1O_Impact'!AW72</f>
        <v>0</v>
      </c>
      <c r="BF72" s="257">
        <f>-'5C1P_Vision'!AW72</f>
        <v>0</v>
      </c>
      <c r="BG72" s="257">
        <f>-'5C1Q_Advantage'!AW72</f>
        <v>0</v>
      </c>
      <c r="BH72" s="257">
        <f>-'5C1R_Iberville'!AW72</f>
        <v>0</v>
      </c>
      <c r="BI72" s="257">
        <f>-'5C1S_LC Col Prep'!AW72</f>
        <v>0</v>
      </c>
      <c r="BJ72" s="257">
        <f>-'5C1T_Northeast'!AW72</f>
        <v>0</v>
      </c>
      <c r="BK72" s="257">
        <f>-'5C1U_Acadiana Ren'!AW72</f>
        <v>0</v>
      </c>
      <c r="BL72" s="257">
        <f>-'5C1V_Laf Ren'!AW72</f>
        <v>0</v>
      </c>
      <c r="BM72" s="257">
        <f>-'5C1W_Willow'!AW72</f>
        <v>0</v>
      </c>
      <c r="BN72" s="257">
        <f>-'5C1X_Tangi'!AW72</f>
        <v>0</v>
      </c>
      <c r="BO72" s="257">
        <f>-'5C1Y_GEO'!AW72</f>
        <v>0</v>
      </c>
      <c r="BP72" s="257">
        <f>-'5C1Z_Lincoln Prep'!AW72</f>
        <v>0</v>
      </c>
      <c r="BQ72" s="257">
        <f>-'5C1AA_Laurel'!AW72</f>
        <v>0</v>
      </c>
      <c r="BR72" s="257">
        <f>-'5C1AB_Apex'!AW72</f>
        <v>0</v>
      </c>
      <c r="BS72" s="257">
        <f>-'5C1AC_Smothers'!AW72</f>
        <v>0</v>
      </c>
      <c r="BT72" s="257">
        <f>-'5C1AD_Greater'!AW72</f>
        <v>0</v>
      </c>
      <c r="BU72" s="257">
        <f>-'5C1AE_Noble Minds'!AW72</f>
        <v>0</v>
      </c>
      <c r="BV72" s="257">
        <f>-'5C1AF_JCFA-Laf'!AW72</f>
        <v>0</v>
      </c>
      <c r="BW72" s="257">
        <f>-'5C1AG_Collegiate'!AW72</f>
        <v>0</v>
      </c>
      <c r="BX72" s="257">
        <f>-'5C1AH_BRUP'!AW72</f>
        <v>0</v>
      </c>
      <c r="BY72" s="257">
        <f>-'5C1AI_Harmony'!$AW72</f>
        <v>0</v>
      </c>
      <c r="BZ72" s="257">
        <f>-'5C1AJ_Athlos'!$AW72</f>
        <v>0</v>
      </c>
      <c r="CA72" s="257">
        <f>-'5C2_LAVCA'!AX72</f>
        <v>-18</v>
      </c>
      <c r="CB72" s="257">
        <f>-'5C3_UnvView'!AX72</f>
        <v>-51</v>
      </c>
      <c r="CC72" s="257">
        <f>SUM(AR72:CB72)</f>
        <v>-69</v>
      </c>
      <c r="CD72" s="639">
        <f t="shared" si="10"/>
        <v>1070807</v>
      </c>
    </row>
    <row r="73" spans="1:82" s="110" customFormat="1" ht="15.75" customHeight="1" x14ac:dyDescent="0.2">
      <c r="A73" s="636">
        <v>67</v>
      </c>
      <c r="B73" s="637" t="s">
        <v>4</v>
      </c>
      <c r="C73" s="257">
        <f>'2_State Distrib and Adjs'!BC73</f>
        <v>2648833</v>
      </c>
      <c r="D73" s="257">
        <f>-'5A3_OJJ'!S73</f>
        <v>-93</v>
      </c>
      <c r="E73" s="257"/>
      <c r="F73" s="257">
        <f>-'5C1A_Madison'!AS73</f>
        <v>-3693</v>
      </c>
      <c r="G73" s="257">
        <f>-'5C1B_DArbonne'!AS73</f>
        <v>0</v>
      </c>
      <c r="H73" s="257">
        <f>-'5C1C_Intl High'!AS73</f>
        <v>0</v>
      </c>
      <c r="I73" s="257">
        <f>-'5C1D_NOMMA'!AS73</f>
        <v>0</v>
      </c>
      <c r="J73" s="257">
        <f>-'5C1E_LFNO'!AS73</f>
        <v>0</v>
      </c>
      <c r="K73" s="257">
        <f>-'5C1F_L.C. Charter'!AS73</f>
        <v>0</v>
      </c>
      <c r="L73" s="257">
        <f>-'5C1G_JS Clark'!AS73</f>
        <v>0</v>
      </c>
      <c r="M73" s="257">
        <f>-'5C1H_Southwest'!AS73</f>
        <v>0</v>
      </c>
      <c r="N73" s="257">
        <f>-'5C1I_LA Key'!AS73</f>
        <v>-1916</v>
      </c>
      <c r="O73" s="257">
        <f>-'5C1J_Jeff Chamber'!AS73</f>
        <v>0</v>
      </c>
      <c r="P73" s="257">
        <f>-'5C1M_GEO Mid'!AS73</f>
        <v>1143</v>
      </c>
      <c r="Q73" s="257">
        <f>-'5C1N_Delta'!AS73</f>
        <v>0</v>
      </c>
      <c r="R73" s="257">
        <f>-'5C1O_Impact'!AS73</f>
        <v>-6540</v>
      </c>
      <c r="S73" s="257">
        <f>-'5C1P_Vision'!AS73</f>
        <v>0</v>
      </c>
      <c r="T73" s="257">
        <f>-'5C1Q_Advantage'!AS73</f>
        <v>-8207</v>
      </c>
      <c r="U73" s="257">
        <f>-'5C1R_Iberville'!AS73</f>
        <v>0</v>
      </c>
      <c r="V73" s="257">
        <f>-'5C1S_LC Col Prep'!AS73</f>
        <v>0</v>
      </c>
      <c r="W73" s="257">
        <f>-'5C1T_Northeast'!AS73</f>
        <v>0</v>
      </c>
      <c r="X73" s="257">
        <f>-'5C1U_Acadiana Ren'!AS73</f>
        <v>0</v>
      </c>
      <c r="Y73" s="257">
        <f>-'5C1V_Laf Ren'!AS73</f>
        <v>0</v>
      </c>
      <c r="Z73" s="257">
        <f>-'5C1W_Willow'!AS73</f>
        <v>0</v>
      </c>
      <c r="AA73" s="257">
        <f>-'5C1X_Tangi'!AS73</f>
        <v>0</v>
      </c>
      <c r="AB73" s="257">
        <f>-'5C1Y_GEO'!AS73</f>
        <v>-721</v>
      </c>
      <c r="AC73" s="257">
        <f>-'5C1Z_Lincoln Prep'!AS73</f>
        <v>0</v>
      </c>
      <c r="AD73" s="257">
        <f>-'5C1AA_Laurel'!$AS73</f>
        <v>0</v>
      </c>
      <c r="AE73" s="257">
        <f>-'5C1AB_Apex'!$AS73</f>
        <v>491</v>
      </c>
      <c r="AF73" s="257">
        <f>-'5C1AC_Smothers'!$AS73</f>
        <v>0</v>
      </c>
      <c r="AG73" s="257">
        <f>-'5C1AD_Greater'!$AS73</f>
        <v>0</v>
      </c>
      <c r="AH73" s="257">
        <f>-'5C1AE_Noble Minds'!$AS73</f>
        <v>0</v>
      </c>
      <c r="AI73" s="257">
        <f>-'5C1AF_JCFA-Laf'!$AS73</f>
        <v>0</v>
      </c>
      <c r="AJ73" s="257">
        <f>-'5C1AG_Collegiate'!$AS73</f>
        <v>0</v>
      </c>
      <c r="AK73" s="257">
        <f>-'5C1AH_BRUP'!$AS73</f>
        <v>0</v>
      </c>
      <c r="AL73" s="257">
        <f>-'5C1AI_Harmony'!$AS73</f>
        <v>0</v>
      </c>
      <c r="AM73" s="257">
        <f>-'5C1AJ_Athlos'!$AS73</f>
        <v>0</v>
      </c>
      <c r="AN73" s="257">
        <f>-'5C2_LAVCA'!AT73</f>
        <v>-7485</v>
      </c>
      <c r="AO73" s="257">
        <f>-'5C3_UnvView'!AT73</f>
        <v>-11817</v>
      </c>
      <c r="AP73" s="638">
        <f>SUM(D73:AO73)</f>
        <v>-38838</v>
      </c>
      <c r="AQ73" s="639">
        <f>C73+AP73</f>
        <v>2609995</v>
      </c>
      <c r="AR73" s="257"/>
      <c r="AS73" s="257">
        <f>-'5C1A_Madison'!AW73</f>
        <v>-23</v>
      </c>
      <c r="AT73" s="257">
        <f>-'5C1B_DArbonne'!AW73</f>
        <v>0</v>
      </c>
      <c r="AU73" s="257">
        <f>-'5C1C_Intl High'!AW73</f>
        <v>0</v>
      </c>
      <c r="AV73" s="257">
        <f>-'5C1D_NOMMA'!AW73</f>
        <v>0</v>
      </c>
      <c r="AW73" s="257">
        <f>-'5C1E_LFNO'!AW73</f>
        <v>0</v>
      </c>
      <c r="AX73" s="257">
        <f>-'5C1F_L.C. Charter'!AW73</f>
        <v>0</v>
      </c>
      <c r="AY73" s="257">
        <f>-'5C1G_JS Clark'!AW73</f>
        <v>0</v>
      </c>
      <c r="AZ73" s="257">
        <f>-'5C1H_Southwest'!AW73</f>
        <v>0</v>
      </c>
      <c r="BA73" s="257">
        <f>-'5C1I_LA Key'!AW73</f>
        <v>18</v>
      </c>
      <c r="BB73" s="257">
        <f>-'5C1J_Jeff Chamber'!AW73</f>
        <v>0</v>
      </c>
      <c r="BC73" s="257">
        <f>-'5C1M_GEO Mid'!AW73</f>
        <v>21</v>
      </c>
      <c r="BD73" s="257">
        <f>-'5C1N_Delta'!AW73</f>
        <v>0</v>
      </c>
      <c r="BE73" s="257">
        <f>-'5C1O_Impact'!AW73</f>
        <v>-19</v>
      </c>
      <c r="BF73" s="257">
        <f>-'5C1P_Vision'!AW73</f>
        <v>0</v>
      </c>
      <c r="BG73" s="257">
        <f>-'5C1Q_Advantage'!AW73</f>
        <v>-87</v>
      </c>
      <c r="BH73" s="257">
        <f>-'5C1R_Iberville'!AW73</f>
        <v>0</v>
      </c>
      <c r="BI73" s="257">
        <f>-'5C1S_LC Col Prep'!AW73</f>
        <v>0</v>
      </c>
      <c r="BJ73" s="257">
        <f>-'5C1T_Northeast'!AW73</f>
        <v>0</v>
      </c>
      <c r="BK73" s="257">
        <f>-'5C1U_Acadiana Ren'!AW73</f>
        <v>0</v>
      </c>
      <c r="BL73" s="257">
        <f>-'5C1V_Laf Ren'!AW73</f>
        <v>0</v>
      </c>
      <c r="BM73" s="257">
        <f>-'5C1W_Willow'!AW73</f>
        <v>0</v>
      </c>
      <c r="BN73" s="257">
        <f>-'5C1X_Tangi'!AW73</f>
        <v>0</v>
      </c>
      <c r="BO73" s="257">
        <f>-'5C1Y_GEO'!AW73</f>
        <v>-7</v>
      </c>
      <c r="BP73" s="257">
        <f>-'5C1Z_Lincoln Prep'!AW73</f>
        <v>0</v>
      </c>
      <c r="BQ73" s="257">
        <f>-'5C1AA_Laurel'!AW73</f>
        <v>0</v>
      </c>
      <c r="BR73" s="257">
        <f>-'5C1AB_Apex'!AW73</f>
        <v>-7</v>
      </c>
      <c r="BS73" s="257">
        <f>-'5C1AC_Smothers'!AW73</f>
        <v>0</v>
      </c>
      <c r="BT73" s="257">
        <f>-'5C1AD_Greater'!AW73</f>
        <v>0</v>
      </c>
      <c r="BU73" s="257">
        <f>-'5C1AE_Noble Minds'!AW73</f>
        <v>0</v>
      </c>
      <c r="BV73" s="257">
        <f>-'5C1AF_JCFA-Laf'!AW73</f>
        <v>0</v>
      </c>
      <c r="BW73" s="257">
        <f>-'5C1AG_Collegiate'!AW73</f>
        <v>0</v>
      </c>
      <c r="BX73" s="257">
        <f>-'5C1AH_BRUP'!AW73</f>
        <v>0</v>
      </c>
      <c r="BY73" s="257">
        <f>-'5C1AI_Harmony'!$AW73</f>
        <v>0</v>
      </c>
      <c r="BZ73" s="257">
        <f>-'5C1AJ_Athlos'!$AW73</f>
        <v>0</v>
      </c>
      <c r="CA73" s="257">
        <f>-'5C2_LAVCA'!AX73</f>
        <v>-54</v>
      </c>
      <c r="CB73" s="257">
        <f>-'5C3_UnvView'!AX73</f>
        <v>5</v>
      </c>
      <c r="CC73" s="257">
        <f>SUM(AR73:CB73)</f>
        <v>-153</v>
      </c>
      <c r="CD73" s="639">
        <f t="shared" si="10"/>
        <v>2609842</v>
      </c>
    </row>
    <row r="74" spans="1:82" s="110" customFormat="1" ht="15.75" customHeight="1" x14ac:dyDescent="0.2">
      <c r="A74" s="636">
        <v>68</v>
      </c>
      <c r="B74" s="637" t="s">
        <v>3</v>
      </c>
      <c r="C74" s="257">
        <f>'2_State Distrib and Adjs'!BC74</f>
        <v>733963</v>
      </c>
      <c r="D74" s="257">
        <f>-'5A3_OJJ'!S74</f>
        <v>-111</v>
      </c>
      <c r="E74" s="257"/>
      <c r="F74" s="257">
        <f>-'5C1A_Madison'!AS74</f>
        <v>-8593</v>
      </c>
      <c r="G74" s="257">
        <f>-'5C1B_DArbonne'!AS74</f>
        <v>0</v>
      </c>
      <c r="H74" s="257">
        <f>-'5C1C_Intl High'!AS74</f>
        <v>0</v>
      </c>
      <c r="I74" s="257">
        <f>-'5C1D_NOMMA'!AS74</f>
        <v>0</v>
      </c>
      <c r="J74" s="257">
        <f>-'5C1E_LFNO'!AS74</f>
        <v>0</v>
      </c>
      <c r="K74" s="257">
        <f>-'5C1F_L.C. Charter'!AS74</f>
        <v>0</v>
      </c>
      <c r="L74" s="257">
        <f>-'5C1G_JS Clark'!AS74</f>
        <v>0</v>
      </c>
      <c r="M74" s="257">
        <f>-'5C1H_Southwest'!AS74</f>
        <v>0</v>
      </c>
      <c r="N74" s="257">
        <f>-'5C1I_LA Key'!AS74</f>
        <v>-2537</v>
      </c>
      <c r="O74" s="257">
        <f>-'5C1J_Jeff Chamber'!AS74</f>
        <v>0</v>
      </c>
      <c r="P74" s="257">
        <f>-'5C1M_GEO Mid'!AS74</f>
        <v>-1705</v>
      </c>
      <c r="Q74" s="257">
        <f>-'5C1N_Delta'!AS74</f>
        <v>0</v>
      </c>
      <c r="R74" s="257">
        <f>-'5C1O_Impact'!AS74</f>
        <v>-43459</v>
      </c>
      <c r="S74" s="257">
        <f>-'5C1P_Vision'!AS74</f>
        <v>0</v>
      </c>
      <c r="T74" s="257">
        <f>-'5C1Q_Advantage'!AS74</f>
        <v>-86381</v>
      </c>
      <c r="U74" s="257">
        <f>-'5C1R_Iberville'!AS74</f>
        <v>0</v>
      </c>
      <c r="V74" s="257">
        <f>-'5C1S_LC Col Prep'!AS74</f>
        <v>0</v>
      </c>
      <c r="W74" s="257">
        <f>-'5C1T_Northeast'!AS74</f>
        <v>0</v>
      </c>
      <c r="X74" s="257">
        <f>-'5C1U_Acadiana Ren'!AS74</f>
        <v>0</v>
      </c>
      <c r="Y74" s="257">
        <f>-'5C1V_Laf Ren'!AS74</f>
        <v>0</v>
      </c>
      <c r="Z74" s="257">
        <f>-'5C1W_Willow'!AS74</f>
        <v>0</v>
      </c>
      <c r="AA74" s="257">
        <f>-'5C1X_Tangi'!AS74</f>
        <v>0</v>
      </c>
      <c r="AB74" s="257">
        <f>-'5C1Y_GEO'!AS74</f>
        <v>-12387</v>
      </c>
      <c r="AC74" s="257">
        <f>-'5C1Z_Lincoln Prep'!AS74</f>
        <v>0</v>
      </c>
      <c r="AD74" s="257">
        <f>-'5C1AA_Laurel'!$AS74</f>
        <v>0</v>
      </c>
      <c r="AE74" s="257">
        <f>-'5C1AB_Apex'!$AS74</f>
        <v>-1325</v>
      </c>
      <c r="AF74" s="257">
        <f>-'5C1AC_Smothers'!$AS74</f>
        <v>0</v>
      </c>
      <c r="AG74" s="257">
        <f>-'5C1AD_Greater'!$AS74</f>
        <v>0</v>
      </c>
      <c r="AH74" s="257">
        <f>-'5C1AE_Noble Minds'!$AS74</f>
        <v>0</v>
      </c>
      <c r="AI74" s="257">
        <f>-'5C1AF_JCFA-Laf'!$AS74</f>
        <v>0</v>
      </c>
      <c r="AJ74" s="257">
        <f>-'5C1AG_Collegiate'!$AS74</f>
        <v>-1163</v>
      </c>
      <c r="AK74" s="257">
        <f>-'5C1AH_BRUP'!$AS74</f>
        <v>-1742</v>
      </c>
      <c r="AL74" s="257">
        <f>-'5C1AI_Harmony'!$AS74</f>
        <v>0</v>
      </c>
      <c r="AM74" s="257">
        <f>-'5C1AJ_Athlos'!$AS74</f>
        <v>0</v>
      </c>
      <c r="AN74" s="257">
        <f>-'5C2_LAVCA'!AT74</f>
        <v>-2212</v>
      </c>
      <c r="AO74" s="257">
        <f>-'5C3_UnvView'!AT74</f>
        <v>-3825</v>
      </c>
      <c r="AP74" s="638">
        <f>SUM(D74:AO74)</f>
        <v>-165440</v>
      </c>
      <c r="AQ74" s="639">
        <f>C74+AP74</f>
        <v>568523</v>
      </c>
      <c r="AR74" s="257"/>
      <c r="AS74" s="257">
        <f>-'5C1A_Madison'!AW74</f>
        <v>-63</v>
      </c>
      <c r="AT74" s="257">
        <f>-'5C1B_DArbonne'!AW74</f>
        <v>0</v>
      </c>
      <c r="AU74" s="257">
        <f>-'5C1C_Intl High'!AW74</f>
        <v>0</v>
      </c>
      <c r="AV74" s="257">
        <f>-'5C1D_NOMMA'!AW74</f>
        <v>0</v>
      </c>
      <c r="AW74" s="257">
        <f>-'5C1E_LFNO'!AW74</f>
        <v>0</v>
      </c>
      <c r="AX74" s="257">
        <f>-'5C1F_L.C. Charter'!AW74</f>
        <v>0</v>
      </c>
      <c r="AY74" s="257">
        <f>-'5C1G_JS Clark'!AW74</f>
        <v>0</v>
      </c>
      <c r="AZ74" s="257">
        <f>-'5C1H_Southwest'!AW74</f>
        <v>0</v>
      </c>
      <c r="BA74" s="257">
        <f>-'5C1I_LA Key'!AW74</f>
        <v>-7</v>
      </c>
      <c r="BB74" s="257">
        <f>-'5C1J_Jeff Chamber'!AW74</f>
        <v>0</v>
      </c>
      <c r="BC74" s="257">
        <f>-'5C1M_GEO Mid'!AW74</f>
        <v>4</v>
      </c>
      <c r="BD74" s="257">
        <f>-'5C1N_Delta'!AW74</f>
        <v>0</v>
      </c>
      <c r="BE74" s="257">
        <f>-'5C1O_Impact'!AW74</f>
        <v>-90</v>
      </c>
      <c r="BF74" s="257">
        <f>-'5C1P_Vision'!AW74</f>
        <v>0</v>
      </c>
      <c r="BG74" s="257">
        <f>-'5C1Q_Advantage'!AW74</f>
        <v>-136</v>
      </c>
      <c r="BH74" s="257">
        <f>-'5C1R_Iberville'!AW74</f>
        <v>0</v>
      </c>
      <c r="BI74" s="257">
        <f>-'5C1S_LC Col Prep'!AW74</f>
        <v>0</v>
      </c>
      <c r="BJ74" s="257">
        <f>-'5C1T_Northeast'!AW74</f>
        <v>0</v>
      </c>
      <c r="BK74" s="257">
        <f>-'5C1U_Acadiana Ren'!AW74</f>
        <v>0</v>
      </c>
      <c r="BL74" s="257">
        <f>-'5C1V_Laf Ren'!AW74</f>
        <v>0</v>
      </c>
      <c r="BM74" s="257">
        <f>-'5C1W_Willow'!AW74</f>
        <v>0</v>
      </c>
      <c r="BN74" s="257">
        <f>-'5C1X_Tangi'!AW74</f>
        <v>0</v>
      </c>
      <c r="BO74" s="257">
        <f>-'5C1Y_GEO'!AW74</f>
        <v>-49</v>
      </c>
      <c r="BP74" s="257">
        <f>-'5C1Z_Lincoln Prep'!AW74</f>
        <v>0</v>
      </c>
      <c r="BQ74" s="257">
        <f>-'5C1AA_Laurel'!AW74</f>
        <v>0</v>
      </c>
      <c r="BR74" s="257">
        <f>-'5C1AB_Apex'!AW74</f>
        <v>-10</v>
      </c>
      <c r="BS74" s="257">
        <f>-'5C1AC_Smothers'!AW74</f>
        <v>0</v>
      </c>
      <c r="BT74" s="257">
        <f>-'5C1AD_Greater'!AW74</f>
        <v>0</v>
      </c>
      <c r="BU74" s="257">
        <f>-'5C1AE_Noble Minds'!AW74</f>
        <v>0</v>
      </c>
      <c r="BV74" s="257">
        <f>-'5C1AF_JCFA-Laf'!AW74</f>
        <v>0</v>
      </c>
      <c r="BW74" s="257">
        <f>-'5C1AG_Collegiate'!AW74</f>
        <v>5</v>
      </c>
      <c r="BX74" s="257">
        <f>-'5C1AH_BRUP'!AW74</f>
        <v>-15</v>
      </c>
      <c r="BY74" s="257">
        <f>-'5C1AI_Harmony'!$AW74</f>
        <v>0</v>
      </c>
      <c r="BZ74" s="257">
        <f>-'5C1AJ_Athlos'!$AW74</f>
        <v>0</v>
      </c>
      <c r="CA74" s="257">
        <f>-'5C2_LAVCA'!AX74</f>
        <v>-12</v>
      </c>
      <c r="CB74" s="257">
        <f>-'5C3_UnvView'!AX74</f>
        <v>-22</v>
      </c>
      <c r="CC74" s="257">
        <f>SUM(AR74:CB74)</f>
        <v>-395</v>
      </c>
      <c r="CD74" s="639">
        <f t="shared" si="10"/>
        <v>568128</v>
      </c>
    </row>
    <row r="75" spans="1:82" s="110" customFormat="1" ht="15.75" customHeight="1" x14ac:dyDescent="0.2">
      <c r="A75" s="640">
        <v>69</v>
      </c>
      <c r="B75" s="641" t="s">
        <v>93</v>
      </c>
      <c r="C75" s="642">
        <f>'2_State Distrib and Adjs'!BC75</f>
        <v>2667044</v>
      </c>
      <c r="D75" s="642">
        <f>-'5A3_OJJ'!S75</f>
        <v>0</v>
      </c>
      <c r="E75" s="642"/>
      <c r="F75" s="642">
        <f>-'5C1A_Madison'!AS75</f>
        <v>-1571</v>
      </c>
      <c r="G75" s="642">
        <f>-'5C1B_DArbonne'!AS75</f>
        <v>0</v>
      </c>
      <c r="H75" s="642">
        <f>-'5C1C_Intl High'!AS75</f>
        <v>0</v>
      </c>
      <c r="I75" s="642">
        <f>-'5C1D_NOMMA'!AS75</f>
        <v>0</v>
      </c>
      <c r="J75" s="642">
        <f>-'5C1E_LFNO'!AS75</f>
        <v>0</v>
      </c>
      <c r="K75" s="642">
        <f>-'5C1F_L.C. Charter'!AS75</f>
        <v>0</v>
      </c>
      <c r="L75" s="642">
        <f>-'5C1G_JS Clark'!AS75</f>
        <v>0</v>
      </c>
      <c r="M75" s="642">
        <f>-'5C1H_Southwest'!AS75</f>
        <v>0</v>
      </c>
      <c r="N75" s="642">
        <f>-'5C1I_LA Key'!AS75</f>
        <v>-6597</v>
      </c>
      <c r="O75" s="642">
        <f>-'5C1J_Jeff Chamber'!AS75</f>
        <v>0</v>
      </c>
      <c r="P75" s="642">
        <f>-'5C1M_GEO Mid'!AS75</f>
        <v>-622</v>
      </c>
      <c r="Q75" s="642">
        <f>-'5C1N_Delta'!AS75</f>
        <v>0</v>
      </c>
      <c r="R75" s="642">
        <f>-'5C1O_Impact'!AS75</f>
        <v>-157</v>
      </c>
      <c r="S75" s="642">
        <f>-'5C1P_Vision'!AS75</f>
        <v>0</v>
      </c>
      <c r="T75" s="642">
        <f>-'5C1Q_Advantage'!AS75</f>
        <v>-405</v>
      </c>
      <c r="U75" s="642">
        <f>-'5C1R_Iberville'!AS75</f>
        <v>0</v>
      </c>
      <c r="V75" s="642">
        <f>-'5C1S_LC Col Prep'!AS75</f>
        <v>0</v>
      </c>
      <c r="W75" s="642">
        <f>-'5C1T_Northeast'!AS75</f>
        <v>0</v>
      </c>
      <c r="X75" s="642">
        <f>-'5C1U_Acadiana Ren'!AS75</f>
        <v>0</v>
      </c>
      <c r="Y75" s="642">
        <f>-'5C1V_Laf Ren'!AS75</f>
        <v>0</v>
      </c>
      <c r="Z75" s="642">
        <f>-'5C1W_Willow'!AS75</f>
        <v>0</v>
      </c>
      <c r="AA75" s="642">
        <f>-'5C1X_Tangi'!AS75</f>
        <v>0</v>
      </c>
      <c r="AB75" s="642">
        <f>-'5C1Y_GEO'!AS75</f>
        <v>-4530</v>
      </c>
      <c r="AC75" s="642">
        <f>-'5C1Z_Lincoln Prep'!AS75</f>
        <v>0</v>
      </c>
      <c r="AD75" s="642">
        <f>-'5C1AA_Laurel'!$AS75</f>
        <v>0</v>
      </c>
      <c r="AE75" s="642">
        <f>-'5C1AB_Apex'!$AS75</f>
        <v>253</v>
      </c>
      <c r="AF75" s="642">
        <f>-'5C1AC_Smothers'!$AS75</f>
        <v>0</v>
      </c>
      <c r="AG75" s="642">
        <f>-'5C1AD_Greater'!$AS75</f>
        <v>0</v>
      </c>
      <c r="AH75" s="642">
        <f>-'5C1AE_Noble Minds'!$AS75</f>
        <v>0</v>
      </c>
      <c r="AI75" s="642">
        <f>-'5C1AF_JCFA-Laf'!$AS75</f>
        <v>0</v>
      </c>
      <c r="AJ75" s="642">
        <f>-'5C1AG_Collegiate'!$AS75</f>
        <v>0</v>
      </c>
      <c r="AK75" s="642">
        <f>-'5C1AH_BRUP'!$AS75</f>
        <v>0</v>
      </c>
      <c r="AL75" s="642">
        <f>-'5C1AI_Harmony'!$AS75</f>
        <v>0</v>
      </c>
      <c r="AM75" s="642">
        <f>-'5C1AJ_Athlos'!$AS75</f>
        <v>0</v>
      </c>
      <c r="AN75" s="642">
        <f>-'5C2_LAVCA'!AT75</f>
        <v>-1120</v>
      </c>
      <c r="AO75" s="642">
        <f>-'5C3_UnvView'!AT75</f>
        <v>-8947</v>
      </c>
      <c r="AP75" s="643">
        <f>SUM(D75:AO75)</f>
        <v>-23696</v>
      </c>
      <c r="AQ75" s="644">
        <f>C75+AP75</f>
        <v>2643348</v>
      </c>
      <c r="AR75" s="642"/>
      <c r="AS75" s="642">
        <f>-'5C1A_Madison'!AW75</f>
        <v>-9</v>
      </c>
      <c r="AT75" s="642">
        <f>-'5C1B_DArbonne'!AW75</f>
        <v>0</v>
      </c>
      <c r="AU75" s="642">
        <f>-'5C1C_Intl High'!AW75</f>
        <v>0</v>
      </c>
      <c r="AV75" s="642">
        <f>-'5C1D_NOMMA'!AW75</f>
        <v>0</v>
      </c>
      <c r="AW75" s="642">
        <f>-'5C1E_LFNO'!AW75</f>
        <v>0</v>
      </c>
      <c r="AX75" s="642">
        <f>-'5C1F_L.C. Charter'!AW75</f>
        <v>0</v>
      </c>
      <c r="AY75" s="642">
        <f>-'5C1G_JS Clark'!AW75</f>
        <v>0</v>
      </c>
      <c r="AZ75" s="642">
        <f>-'5C1H_Southwest'!AW75</f>
        <v>0</v>
      </c>
      <c r="BA75" s="642">
        <f>-'5C1I_LA Key'!AW75</f>
        <v>-28</v>
      </c>
      <c r="BB75" s="642">
        <f>-'5C1J_Jeff Chamber'!AW75</f>
        <v>0</v>
      </c>
      <c r="BC75" s="642">
        <f>-'5C1M_GEO Mid'!AW75</f>
        <v>9</v>
      </c>
      <c r="BD75" s="642">
        <f>-'5C1N_Delta'!AW75</f>
        <v>0</v>
      </c>
      <c r="BE75" s="642">
        <f>-'5C1O_Impact'!AW75</f>
        <v>4</v>
      </c>
      <c r="BF75" s="642">
        <f>-'5C1P_Vision'!AW75</f>
        <v>0</v>
      </c>
      <c r="BG75" s="642">
        <f>-'5C1Q_Advantage'!AW75</f>
        <v>-10</v>
      </c>
      <c r="BH75" s="642">
        <f>-'5C1R_Iberville'!AW75</f>
        <v>0</v>
      </c>
      <c r="BI75" s="642">
        <f>-'5C1S_LC Col Prep'!AW75</f>
        <v>0</v>
      </c>
      <c r="BJ75" s="642">
        <f>-'5C1T_Northeast'!AW75</f>
        <v>0</v>
      </c>
      <c r="BK75" s="642">
        <f>-'5C1U_Acadiana Ren'!AW75</f>
        <v>0</v>
      </c>
      <c r="BL75" s="642">
        <f>-'5C1V_Laf Ren'!AW75</f>
        <v>0</v>
      </c>
      <c r="BM75" s="642">
        <f>-'5C1W_Willow'!AW75</f>
        <v>0</v>
      </c>
      <c r="BN75" s="642">
        <f>-'5C1X_Tangi'!AW75</f>
        <v>0</v>
      </c>
      <c r="BO75" s="642">
        <f>-'5C1Y_GEO'!AW75</f>
        <v>-9</v>
      </c>
      <c r="BP75" s="642">
        <f>-'5C1Z_Lincoln Prep'!AW75</f>
        <v>0</v>
      </c>
      <c r="BQ75" s="642">
        <f>-'5C1AA_Laurel'!AW75</f>
        <v>0</v>
      </c>
      <c r="BR75" s="642">
        <f>-'5C1AB_Apex'!AW75</f>
        <v>0</v>
      </c>
      <c r="BS75" s="642">
        <f>-'5C1AC_Smothers'!AW75</f>
        <v>0</v>
      </c>
      <c r="BT75" s="642">
        <f>-'5C1AD_Greater'!AW75</f>
        <v>0</v>
      </c>
      <c r="BU75" s="642">
        <f>-'5C1AE_Noble Minds'!AW75</f>
        <v>0</v>
      </c>
      <c r="BV75" s="642">
        <f>-'5C1AF_JCFA-Laf'!AW75</f>
        <v>0</v>
      </c>
      <c r="BW75" s="642">
        <f>-'5C1AG_Collegiate'!AW75</f>
        <v>0</v>
      </c>
      <c r="BX75" s="642">
        <f>-'5C1AH_BRUP'!AW75</f>
        <v>0</v>
      </c>
      <c r="BY75" s="642">
        <f>-'5C1AI_Harmony'!$AW75</f>
        <v>0</v>
      </c>
      <c r="BZ75" s="642">
        <f>-'5C1AJ_Athlos'!$AW75</f>
        <v>0</v>
      </c>
      <c r="CA75" s="642">
        <f>-'5C2_LAVCA'!AX75</f>
        <v>17</v>
      </c>
      <c r="CB75" s="642">
        <f>-'5C3_UnvView'!AX75</f>
        <v>-13</v>
      </c>
      <c r="CC75" s="642">
        <f>SUM(AR75:CB75)</f>
        <v>-39</v>
      </c>
      <c r="CD75" s="644">
        <f t="shared" si="10"/>
        <v>2643309</v>
      </c>
    </row>
    <row r="76" spans="1:82" s="209" customFormat="1" ht="15.75" customHeight="1" thickBot="1" x14ac:dyDescent="0.25">
      <c r="A76" s="818"/>
      <c r="B76" s="819" t="s">
        <v>72</v>
      </c>
      <c r="C76" s="1523">
        <f t="shared" ref="C76:CD76" si="11">SUM(C7:C75)</f>
        <v>288726263</v>
      </c>
      <c r="D76" s="1523">
        <f>SUM(D7:D75)</f>
        <v>-67431</v>
      </c>
      <c r="E76" s="1523">
        <f t="shared" si="11"/>
        <v>-1640487</v>
      </c>
      <c r="F76" s="1523">
        <f t="shared" si="11"/>
        <v>-301897</v>
      </c>
      <c r="G76" s="1523">
        <f t="shared" si="11"/>
        <v>-211567</v>
      </c>
      <c r="H76" s="1523">
        <f t="shared" si="11"/>
        <v>-217371</v>
      </c>
      <c r="I76" s="1523">
        <f t="shared" si="11"/>
        <v>-431397</v>
      </c>
      <c r="J76" s="1523">
        <f t="shared" si="11"/>
        <v>-367606</v>
      </c>
      <c r="K76" s="1523">
        <f t="shared" si="11"/>
        <v>-752797</v>
      </c>
      <c r="L76" s="1523">
        <f t="shared" si="11"/>
        <v>-48263</v>
      </c>
      <c r="M76" s="1523">
        <f t="shared" si="11"/>
        <v>-579138</v>
      </c>
      <c r="N76" s="1523">
        <f t="shared" si="11"/>
        <v>-211443</v>
      </c>
      <c r="O76" s="1523">
        <f t="shared" si="11"/>
        <v>-117003</v>
      </c>
      <c r="P76" s="1523">
        <f t="shared" si="11"/>
        <v>-356999</v>
      </c>
      <c r="Q76" s="1523">
        <f t="shared" si="11"/>
        <v>-146160</v>
      </c>
      <c r="R76" s="1523">
        <f>SUM(R7:R75)</f>
        <v>-132644</v>
      </c>
      <c r="S76" s="1523">
        <f t="shared" ref="S76:AM76" si="12">SUM(S7:S75)</f>
        <v>-105211</v>
      </c>
      <c r="T76" s="1523">
        <f t="shared" si="12"/>
        <v>-282608</v>
      </c>
      <c r="U76" s="1523">
        <f t="shared" si="12"/>
        <v>-387822</v>
      </c>
      <c r="V76" s="1523">
        <f t="shared" si="12"/>
        <v>-320193</v>
      </c>
      <c r="W76" s="1523">
        <f t="shared" si="12"/>
        <v>-43326</v>
      </c>
      <c r="X76" s="1523">
        <f t="shared" si="12"/>
        <v>-426317</v>
      </c>
      <c r="Y76" s="1523">
        <f t="shared" si="12"/>
        <v>-508204</v>
      </c>
      <c r="Z76" s="1523">
        <f t="shared" si="12"/>
        <v>-446952</v>
      </c>
      <c r="AA76" s="1523">
        <f>SUM(AA7:AA75)</f>
        <v>-61101</v>
      </c>
      <c r="AB76" s="1523">
        <f t="shared" si="12"/>
        <v>-305788</v>
      </c>
      <c r="AC76" s="1523">
        <f t="shared" si="12"/>
        <v>-310461</v>
      </c>
      <c r="AD76" s="1523">
        <f t="shared" si="12"/>
        <v>-82689</v>
      </c>
      <c r="AE76" s="1523">
        <f t="shared" si="12"/>
        <v>-110668</v>
      </c>
      <c r="AF76" s="1523">
        <f t="shared" si="12"/>
        <v>-208945</v>
      </c>
      <c r="AG76" s="1523">
        <f t="shared" si="12"/>
        <v>-65128</v>
      </c>
      <c r="AH76" s="1523">
        <f t="shared" si="12"/>
        <v>-44418</v>
      </c>
      <c r="AI76" s="1523">
        <f t="shared" si="12"/>
        <v>-37144</v>
      </c>
      <c r="AJ76" s="1523">
        <f t="shared" si="12"/>
        <v>-336065</v>
      </c>
      <c r="AK76" s="1523">
        <f t="shared" si="12"/>
        <v>-220348</v>
      </c>
      <c r="AL76" s="1523">
        <f t="shared" si="12"/>
        <v>-22652</v>
      </c>
      <c r="AM76" s="1523">
        <f t="shared" si="12"/>
        <v>-453233</v>
      </c>
      <c r="AN76" s="1523">
        <f>SUM(AN7:AN75)</f>
        <v>-755701</v>
      </c>
      <c r="AO76" s="1523">
        <f>SUM(AO7:AO75)</f>
        <v>-1196290</v>
      </c>
      <c r="AP76" s="1524">
        <f t="shared" si="11"/>
        <v>-12313467</v>
      </c>
      <c r="AQ76" s="1525">
        <f>SUM(AQ7:AQ75)</f>
        <v>276412796</v>
      </c>
      <c r="AR76" s="1523">
        <f t="shared" si="11"/>
        <v>644</v>
      </c>
      <c r="AS76" s="1523">
        <f t="shared" si="11"/>
        <v>537</v>
      </c>
      <c r="AT76" s="1523">
        <f t="shared" si="11"/>
        <v>1277</v>
      </c>
      <c r="AU76" s="1523">
        <f t="shared" si="11"/>
        <v>661</v>
      </c>
      <c r="AV76" s="1523">
        <f t="shared" si="11"/>
        <v>-1570</v>
      </c>
      <c r="AW76" s="1523">
        <f t="shared" si="11"/>
        <v>-551</v>
      </c>
      <c r="AX76" s="1523">
        <f t="shared" si="11"/>
        <v>-2068</v>
      </c>
      <c r="AY76" s="1523">
        <f t="shared" si="11"/>
        <v>143</v>
      </c>
      <c r="AZ76" s="1523">
        <f t="shared" si="11"/>
        <v>-2300</v>
      </c>
      <c r="BA76" s="1523">
        <f t="shared" si="11"/>
        <v>-117</v>
      </c>
      <c r="BB76" s="1523">
        <f t="shared" si="11"/>
        <v>237</v>
      </c>
      <c r="BC76" s="1523">
        <f t="shared" si="11"/>
        <v>770</v>
      </c>
      <c r="BD76" s="1523">
        <f t="shared" si="11"/>
        <v>-363</v>
      </c>
      <c r="BE76" s="1523">
        <f t="shared" si="11"/>
        <v>567</v>
      </c>
      <c r="BF76" s="1523">
        <f t="shared" si="11"/>
        <v>-620</v>
      </c>
      <c r="BG76" s="1523">
        <f t="shared" si="11"/>
        <v>-474</v>
      </c>
      <c r="BH76" s="1523">
        <f t="shared" si="11"/>
        <v>-1029</v>
      </c>
      <c r="BI76" s="1523">
        <f t="shared" si="11"/>
        <v>-405</v>
      </c>
      <c r="BJ76" s="1523">
        <f t="shared" si="11"/>
        <v>191</v>
      </c>
      <c r="BK76" s="1523">
        <f t="shared" si="11"/>
        <v>-398</v>
      </c>
      <c r="BL76" s="1523">
        <f t="shared" si="11"/>
        <v>-1487</v>
      </c>
      <c r="BM76" s="1523">
        <f t="shared" si="11"/>
        <v>-2008</v>
      </c>
      <c r="BN76" s="1523">
        <f t="shared" si="11"/>
        <v>140</v>
      </c>
      <c r="BO76" s="1523">
        <f t="shared" si="11"/>
        <v>-4238</v>
      </c>
      <c r="BP76" s="1523">
        <f t="shared" si="11"/>
        <v>-1170</v>
      </c>
      <c r="BQ76" s="1523">
        <f t="shared" si="11"/>
        <v>-382</v>
      </c>
      <c r="BR76" s="1523">
        <f t="shared" si="11"/>
        <v>-1406</v>
      </c>
      <c r="BS76" s="1523">
        <f t="shared" si="11"/>
        <v>-432</v>
      </c>
      <c r="BT76" s="1523">
        <f t="shared" si="11"/>
        <v>244</v>
      </c>
      <c r="BU76" s="1523">
        <f t="shared" si="11"/>
        <v>-394</v>
      </c>
      <c r="BV76" s="1523">
        <f t="shared" si="11"/>
        <v>-136</v>
      </c>
      <c r="BW76" s="1523">
        <f t="shared" si="11"/>
        <v>-2604</v>
      </c>
      <c r="BX76" s="1523">
        <f t="shared" si="11"/>
        <v>-504</v>
      </c>
      <c r="BY76" s="1523">
        <f t="shared" si="11"/>
        <v>8</v>
      </c>
      <c r="BZ76" s="1523">
        <f t="shared" si="11"/>
        <v>-1953</v>
      </c>
      <c r="CA76" s="1523">
        <f>SUM(CA7:CA75)</f>
        <v>-471</v>
      </c>
      <c r="CB76" s="1523">
        <f>SUM(CB7:CB75)</f>
        <v>-6992</v>
      </c>
      <c r="CC76" s="1523">
        <f>SUM(CC7:CC75)</f>
        <v>-28653</v>
      </c>
      <c r="CD76" s="1525">
        <f t="shared" si="11"/>
        <v>276384143</v>
      </c>
    </row>
    <row r="77" spans="1:82" ht="16.149999999999999" customHeight="1" thickTop="1" x14ac:dyDescent="0.2">
      <c r="AC77"/>
      <c r="AD77"/>
      <c r="AE77"/>
      <c r="AF77"/>
      <c r="AG77"/>
      <c r="AH77"/>
      <c r="AI77"/>
      <c r="AJ77"/>
      <c r="AK77"/>
      <c r="AL77"/>
      <c r="AM77"/>
    </row>
    <row r="78" spans="1:82" ht="16.149999999999999" customHeight="1" x14ac:dyDescent="0.2">
      <c r="E78" s="817"/>
      <c r="AC78"/>
      <c r="AD78"/>
      <c r="AE78"/>
      <c r="AF78"/>
      <c r="AG78"/>
      <c r="AH78"/>
      <c r="AI78"/>
      <c r="AJ78"/>
      <c r="AK78"/>
      <c r="AL78"/>
      <c r="AM78"/>
      <c r="AR78" s="189"/>
    </row>
    <row r="79" spans="1:82" x14ac:dyDescent="0.2">
      <c r="AP79" s="209"/>
      <c r="AQ79" s="611"/>
      <c r="CC79" s="209"/>
      <c r="CD79" s="189"/>
    </row>
    <row r="80" spans="1:82" ht="15" x14ac:dyDescent="0.2">
      <c r="AP80" s="991"/>
      <c r="AQ80" s="611"/>
      <c r="CC80" s="991"/>
      <c r="CD80" s="189"/>
    </row>
  </sheetData>
  <sheetProtection formatCells="0" formatColumns="0" formatRows="0" sort="0"/>
  <mergeCells count="16">
    <mergeCell ref="CD1:CD2"/>
    <mergeCell ref="D1:I1"/>
    <mergeCell ref="C1:C2"/>
    <mergeCell ref="Q1:W1"/>
    <mergeCell ref="X1:AD1"/>
    <mergeCell ref="AE1:AK1"/>
    <mergeCell ref="AL1:AP1"/>
    <mergeCell ref="BX1:CB1"/>
    <mergeCell ref="BP1:BW1"/>
    <mergeCell ref="AR1:AY1"/>
    <mergeCell ref="AZ1:BG1"/>
    <mergeCell ref="BH1:BO1"/>
    <mergeCell ref="A1:B2"/>
    <mergeCell ref="CC1:CC2"/>
    <mergeCell ref="AQ1:AQ2"/>
    <mergeCell ref="J1:P1"/>
  </mergeCells>
  <printOptions horizontalCentered="1"/>
  <pageMargins left="0.3" right="0.3" top="1" bottom="0.5" header="0.3" footer="0.25"/>
  <pageSetup paperSize="5" scale="73" firstPageNumber="13" fitToWidth="0" fitToHeight="0" orientation="portrait" r:id="rId1"/>
  <headerFooter>
    <oddHeader>&amp;L&amp;"Arial,Bold"&amp;18&amp;K000000Table 2A-2:  FY2018-19 Budget Letter 
MFP Transfer Amount (March 2019)</oddHeader>
    <oddFooter>&amp;R&amp;P</oddFooter>
  </headerFooter>
  <colBreaks count="10" manualBreakCount="10">
    <brk id="9" max="75" man="1"/>
    <brk id="16" max="75" man="1"/>
    <brk id="23" max="75" man="1"/>
    <brk id="30" max="75" man="1"/>
    <brk id="37" max="75" man="1"/>
    <brk id="43" max="1048575" man="1"/>
    <brk id="51" max="75" man="1"/>
    <brk id="59" max="75" man="1"/>
    <brk id="67" max="75" man="1"/>
    <brk id="75" max="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Z79"/>
  <sheetViews>
    <sheetView zoomScaleNormal="100" zoomScaleSheetLayoutView="100" workbookViewId="0">
      <pane xSplit="2" ySplit="6" topLeftCell="C7" activePane="bottomRight" state="frozen"/>
      <selection activeCell="F86" sqref="F86"/>
      <selection pane="topRight" activeCell="F86" sqref="F86"/>
      <selection pane="bottomLeft" activeCell="F86" sqref="F86"/>
      <selection pane="bottomRight" activeCell="C7" sqref="C7"/>
    </sheetView>
  </sheetViews>
  <sheetFormatPr defaultColWidth="9.140625" defaultRowHeight="12.75" x14ac:dyDescent="0.2"/>
  <cols>
    <col min="1" max="1" width="4.7109375" style="586" bestFit="1" customWidth="1"/>
    <col min="2" max="2" width="18.7109375" style="546" customWidth="1"/>
    <col min="3" max="3" width="17" style="546" customWidth="1"/>
    <col min="4" max="4" width="15.140625" style="546" customWidth="1"/>
    <col min="5" max="5" width="9.42578125" style="587" customWidth="1"/>
    <col min="6" max="6" width="13.7109375" style="546" customWidth="1"/>
    <col min="7" max="7" width="9.42578125" style="546" customWidth="1"/>
    <col min="8" max="8" width="13.7109375" style="546" customWidth="1"/>
    <col min="9" max="9" width="9.42578125" style="546" customWidth="1"/>
    <col min="10" max="10" width="13.7109375" style="546" customWidth="1"/>
    <col min="11" max="11" width="9.42578125" style="546" customWidth="1"/>
    <col min="12" max="12" width="14" style="546" customWidth="1"/>
    <col min="13" max="13" width="14" style="584" customWidth="1"/>
    <col min="14" max="14" width="9.42578125" style="546" customWidth="1"/>
    <col min="15" max="16" width="14.28515625" style="546" customWidth="1"/>
    <col min="17" max="17" width="10.140625" style="546" customWidth="1"/>
    <col min="18" max="18" width="17.42578125" style="546" customWidth="1"/>
    <col min="19" max="19" width="17.5703125" style="585" customWidth="1"/>
    <col min="20" max="20" width="17.7109375" style="585" customWidth="1"/>
    <col min="21" max="21" width="16.5703125" style="585" customWidth="1"/>
    <col min="22" max="24" width="12.28515625" style="585" customWidth="1"/>
    <col min="25" max="25" width="18.7109375" style="585" customWidth="1"/>
    <col min="26" max="26" width="15.85546875" style="585" customWidth="1"/>
    <col min="27" max="27" width="13" style="585" customWidth="1"/>
    <col min="28" max="28" width="14.140625" style="585" customWidth="1"/>
    <col min="29" max="29" width="14.42578125" style="585" customWidth="1"/>
    <col min="30" max="30" width="13.85546875" style="585" customWidth="1"/>
    <col min="31" max="31" width="13.28515625" style="585" customWidth="1"/>
    <col min="32" max="32" width="9" style="585" customWidth="1"/>
    <col min="33" max="33" width="8.85546875" style="585" customWidth="1"/>
    <col min="34" max="34" width="15.5703125" style="585" bestFit="1" customWidth="1"/>
    <col min="35" max="35" width="9" style="585" customWidth="1"/>
    <col min="36" max="36" width="17.42578125" style="585" customWidth="1"/>
    <col min="37" max="37" width="9.42578125" style="585" bestFit="1" customWidth="1"/>
    <col min="38" max="38" width="18.85546875" style="585" customWidth="1"/>
    <col min="39" max="39" width="9.42578125" style="585" bestFit="1" customWidth="1"/>
    <col min="40" max="40" width="17.28515625" style="585" customWidth="1"/>
    <col min="41" max="41" width="9.42578125" style="585" bestFit="1" customWidth="1"/>
    <col min="42" max="42" width="17.85546875" style="585" customWidth="1"/>
    <col min="43" max="43" width="9.42578125" style="585" bestFit="1" customWidth="1"/>
    <col min="44" max="44" width="14.28515625" style="585" customWidth="1"/>
    <col min="45" max="45" width="7.85546875" style="585" bestFit="1" customWidth="1"/>
    <col min="46" max="46" width="15.7109375" style="585" customWidth="1"/>
    <col min="47" max="47" width="9.7109375" style="585" customWidth="1"/>
    <col min="48" max="48" width="7.85546875" style="585" bestFit="1" customWidth="1"/>
    <col min="49" max="49" width="11.85546875" style="585" customWidth="1"/>
    <col min="50" max="50" width="15.5703125" style="585" bestFit="1" customWidth="1"/>
    <col min="51" max="51" width="9.7109375" style="585" customWidth="1"/>
    <col min="52" max="52" width="7.85546875" style="585" bestFit="1" customWidth="1"/>
    <col min="53" max="53" width="6.42578125" style="546" customWidth="1"/>
    <col min="54" max="16384" width="9.140625" style="546"/>
  </cols>
  <sheetData>
    <row r="1" spans="1:52" s="560" customFormat="1" ht="16.5" customHeight="1" x14ac:dyDescent="0.2">
      <c r="A1" s="1639" t="s">
        <v>98</v>
      </c>
      <c r="B1" s="1640"/>
      <c r="C1" s="1631" t="s">
        <v>1230</v>
      </c>
      <c r="D1" s="1650">
        <v>0.22</v>
      </c>
      <c r="E1" s="1650"/>
      <c r="F1" s="1651">
        <v>0.06</v>
      </c>
      <c r="G1" s="1651"/>
      <c r="H1" s="1651">
        <v>1.5</v>
      </c>
      <c r="I1" s="1651"/>
      <c r="J1" s="1650">
        <v>0.6</v>
      </c>
      <c r="K1" s="1650"/>
      <c r="L1" s="1151">
        <v>7500</v>
      </c>
      <c r="M1" s="1151">
        <v>37500</v>
      </c>
      <c r="N1" s="1151">
        <f>M1</f>
        <v>37500</v>
      </c>
      <c r="O1" s="1119"/>
      <c r="P1" s="1119"/>
      <c r="Q1" s="1149">
        <f>ROUND(3961*1,0)</f>
        <v>3961</v>
      </c>
      <c r="R1" s="1119"/>
      <c r="S1" s="1120"/>
      <c r="T1" s="1150">
        <v>0.75</v>
      </c>
      <c r="U1" s="1121"/>
      <c r="V1" s="562"/>
      <c r="W1" s="562"/>
      <c r="X1" s="562"/>
      <c r="Y1" s="1119"/>
      <c r="Z1" s="817"/>
      <c r="AA1" s="817"/>
      <c r="AB1" s="1123">
        <v>0.34</v>
      </c>
      <c r="AC1" s="817"/>
      <c r="AD1" s="1124">
        <v>1.72</v>
      </c>
      <c r="AE1" s="1122"/>
      <c r="AF1" s="817"/>
      <c r="AG1" s="817"/>
      <c r="AH1" s="817"/>
      <c r="AI1" s="817"/>
      <c r="AJ1" s="1649" t="s">
        <v>154</v>
      </c>
      <c r="AK1" s="1649"/>
      <c r="AL1" s="1649"/>
      <c r="AM1" s="1649"/>
      <c r="AN1" s="1648" t="s">
        <v>155</v>
      </c>
      <c r="AO1" s="1648"/>
      <c r="AP1" s="1648"/>
      <c r="AQ1" s="1648"/>
      <c r="AR1" s="817"/>
      <c r="AS1" s="817"/>
      <c r="AT1" s="817"/>
      <c r="AU1" s="817"/>
      <c r="AV1" s="817"/>
      <c r="AW1" s="817"/>
      <c r="AX1" s="817"/>
      <c r="AY1" s="817"/>
      <c r="AZ1" s="817"/>
    </row>
    <row r="2" spans="1:52" s="560" customFormat="1" ht="105.75" customHeight="1" x14ac:dyDescent="0.2">
      <c r="A2" s="1641"/>
      <c r="B2" s="1642"/>
      <c r="C2" s="1652"/>
      <c r="D2" s="993" t="s">
        <v>1484</v>
      </c>
      <c r="E2" s="1631" t="s">
        <v>371</v>
      </c>
      <c r="F2" s="1276" t="s">
        <v>1001</v>
      </c>
      <c r="G2" s="1631" t="s">
        <v>371</v>
      </c>
      <c r="H2" s="1276" t="s">
        <v>1485</v>
      </c>
      <c r="I2" s="1631" t="s">
        <v>372</v>
      </c>
      <c r="J2" s="1276" t="s">
        <v>1486</v>
      </c>
      <c r="K2" s="1631" t="s">
        <v>372</v>
      </c>
      <c r="L2" s="1631" t="s">
        <v>1627</v>
      </c>
      <c r="M2" s="1631" t="s">
        <v>373</v>
      </c>
      <c r="N2" s="1631" t="s">
        <v>372</v>
      </c>
      <c r="O2" s="1631" t="s">
        <v>427</v>
      </c>
      <c r="P2" s="1631" t="s">
        <v>450</v>
      </c>
      <c r="Q2" s="1631" t="s">
        <v>99</v>
      </c>
      <c r="R2" s="1631" t="s">
        <v>407</v>
      </c>
      <c r="S2" s="1631" t="s">
        <v>472</v>
      </c>
      <c r="T2" s="1646" t="s">
        <v>474</v>
      </c>
      <c r="U2" s="1645" t="s">
        <v>381</v>
      </c>
      <c r="V2" s="1631" t="s">
        <v>641</v>
      </c>
      <c r="W2" s="1646" t="s">
        <v>642</v>
      </c>
      <c r="X2" s="1646" t="s">
        <v>643</v>
      </c>
      <c r="Y2" s="1631" t="s">
        <v>1231</v>
      </c>
      <c r="Z2" s="1631" t="s">
        <v>473</v>
      </c>
      <c r="AA2" s="1631" t="s">
        <v>644</v>
      </c>
      <c r="AB2" s="1631" t="s">
        <v>645</v>
      </c>
      <c r="AC2" s="1646" t="s">
        <v>646</v>
      </c>
      <c r="AD2" s="1631" t="s">
        <v>647</v>
      </c>
      <c r="AE2" s="1645" t="s">
        <v>382</v>
      </c>
      <c r="AF2" s="1631" t="s">
        <v>490</v>
      </c>
      <c r="AG2" s="1631" t="s">
        <v>5</v>
      </c>
      <c r="AH2" s="1645" t="s">
        <v>380</v>
      </c>
      <c r="AI2" s="1631" t="s">
        <v>490</v>
      </c>
      <c r="AJ2" s="1645" t="s">
        <v>456</v>
      </c>
      <c r="AK2" s="1631" t="s">
        <v>100</v>
      </c>
      <c r="AL2" s="1645" t="s">
        <v>402</v>
      </c>
      <c r="AM2" s="1631" t="s">
        <v>99</v>
      </c>
      <c r="AN2" s="1645" t="s">
        <v>457</v>
      </c>
      <c r="AO2" s="1631" t="s">
        <v>99</v>
      </c>
      <c r="AP2" s="1645" t="s">
        <v>401</v>
      </c>
      <c r="AQ2" s="1631" t="s">
        <v>99</v>
      </c>
      <c r="AR2" s="1645" t="s">
        <v>1293</v>
      </c>
      <c r="AS2" s="1645" t="s">
        <v>90</v>
      </c>
      <c r="AT2" s="1646" t="s">
        <v>1521</v>
      </c>
      <c r="AU2" s="1646" t="s">
        <v>99</v>
      </c>
      <c r="AV2" s="1646" t="s">
        <v>97</v>
      </c>
      <c r="AW2" s="1646" t="s">
        <v>648</v>
      </c>
      <c r="AX2" s="1631" t="s">
        <v>618</v>
      </c>
      <c r="AY2" s="1631" t="s">
        <v>99</v>
      </c>
      <c r="AZ2" s="1631" t="s">
        <v>90</v>
      </c>
    </row>
    <row r="3" spans="1:52" s="560" customFormat="1" ht="27.75" customHeight="1" x14ac:dyDescent="0.2">
      <c r="A3" s="1643"/>
      <c r="B3" s="1644"/>
      <c r="C3" s="1275" t="s">
        <v>1189</v>
      </c>
      <c r="D3" s="1275" t="s">
        <v>1189</v>
      </c>
      <c r="E3" s="1631"/>
      <c r="F3" s="1275" t="s">
        <v>1190</v>
      </c>
      <c r="G3" s="1631"/>
      <c r="H3" s="1275" t="s">
        <v>1191</v>
      </c>
      <c r="I3" s="1631"/>
      <c r="J3" s="1275" t="s">
        <v>1191</v>
      </c>
      <c r="K3" s="1631"/>
      <c r="L3" s="1631"/>
      <c r="M3" s="1631"/>
      <c r="N3" s="1631"/>
      <c r="O3" s="1631"/>
      <c r="P3" s="1631"/>
      <c r="Q3" s="1631"/>
      <c r="R3" s="1631"/>
      <c r="S3" s="1631"/>
      <c r="T3" s="1646"/>
      <c r="U3" s="1645"/>
      <c r="V3" s="1631"/>
      <c r="W3" s="1646"/>
      <c r="X3" s="1646"/>
      <c r="Y3" s="1631"/>
      <c r="Z3" s="1631"/>
      <c r="AA3" s="1631"/>
      <c r="AB3" s="1631"/>
      <c r="AC3" s="1646"/>
      <c r="AD3" s="1631"/>
      <c r="AE3" s="1645"/>
      <c r="AF3" s="1631"/>
      <c r="AG3" s="1631"/>
      <c r="AH3" s="1645"/>
      <c r="AI3" s="1631"/>
      <c r="AJ3" s="1645"/>
      <c r="AK3" s="1631"/>
      <c r="AL3" s="1645"/>
      <c r="AM3" s="1631"/>
      <c r="AN3" s="1645"/>
      <c r="AO3" s="1631"/>
      <c r="AP3" s="1645"/>
      <c r="AQ3" s="1631"/>
      <c r="AR3" s="1645"/>
      <c r="AS3" s="1645"/>
      <c r="AT3" s="1646"/>
      <c r="AU3" s="1646"/>
      <c r="AV3" s="1646"/>
      <c r="AW3" s="1646"/>
      <c r="AX3" s="1631"/>
      <c r="AY3" s="1631"/>
      <c r="AZ3" s="1631"/>
    </row>
    <row r="4" spans="1:52" s="563" customFormat="1" ht="13.15" customHeight="1" x14ac:dyDescent="0.2">
      <c r="A4" s="1146"/>
      <c r="B4" s="1146"/>
      <c r="C4" s="1147">
        <v>1</v>
      </c>
      <c r="D4" s="1148" t="s">
        <v>294</v>
      </c>
      <c r="E4" s="1148">
        <v>2</v>
      </c>
      <c r="F4" s="1148" t="s">
        <v>295</v>
      </c>
      <c r="G4" s="1148">
        <v>3</v>
      </c>
      <c r="H4" s="1148" t="s">
        <v>348</v>
      </c>
      <c r="I4" s="1148">
        <v>4</v>
      </c>
      <c r="J4" s="1148" t="s">
        <v>421</v>
      </c>
      <c r="K4" s="1147">
        <v>5</v>
      </c>
      <c r="L4" s="1148" t="s">
        <v>158</v>
      </c>
      <c r="M4" s="1148" t="s">
        <v>422</v>
      </c>
      <c r="N4" s="1148">
        <v>6</v>
      </c>
      <c r="O4" s="1148">
        <f t="shared" ref="O4:AZ4" si="0">N4+1</f>
        <v>7</v>
      </c>
      <c r="P4" s="1148">
        <f t="shared" si="0"/>
        <v>8</v>
      </c>
      <c r="Q4" s="1148">
        <f t="shared" si="0"/>
        <v>9</v>
      </c>
      <c r="R4" s="1148">
        <f>Q4+1</f>
        <v>10</v>
      </c>
      <c r="S4" s="1148">
        <f>R4+1</f>
        <v>11</v>
      </c>
      <c r="T4" s="1148" t="s">
        <v>423</v>
      </c>
      <c r="U4" s="1148">
        <v>12</v>
      </c>
      <c r="V4" s="1148">
        <f t="shared" si="0"/>
        <v>13</v>
      </c>
      <c r="W4" s="1148">
        <f t="shared" si="0"/>
        <v>14</v>
      </c>
      <c r="X4" s="1148">
        <f t="shared" si="0"/>
        <v>15</v>
      </c>
      <c r="Y4" s="1148">
        <f t="shared" si="0"/>
        <v>16</v>
      </c>
      <c r="Z4" s="1148">
        <f t="shared" si="0"/>
        <v>17</v>
      </c>
      <c r="AA4" s="1148">
        <f t="shared" si="0"/>
        <v>18</v>
      </c>
      <c r="AB4" s="1148">
        <f>AA4+1</f>
        <v>19</v>
      </c>
      <c r="AC4" s="1148">
        <f t="shared" si="0"/>
        <v>20</v>
      </c>
      <c r="AD4" s="1148">
        <f t="shared" si="0"/>
        <v>21</v>
      </c>
      <c r="AE4" s="1148">
        <f t="shared" si="0"/>
        <v>22</v>
      </c>
      <c r="AF4" s="1148">
        <f>AE4+1</f>
        <v>23</v>
      </c>
      <c r="AG4" s="1148">
        <f>AF4+1</f>
        <v>24</v>
      </c>
      <c r="AH4" s="1148">
        <f t="shared" si="0"/>
        <v>25</v>
      </c>
      <c r="AI4" s="1148">
        <f t="shared" si="0"/>
        <v>26</v>
      </c>
      <c r="AJ4" s="1148">
        <f t="shared" si="0"/>
        <v>27</v>
      </c>
      <c r="AK4" s="1148">
        <f t="shared" si="0"/>
        <v>28</v>
      </c>
      <c r="AL4" s="1148">
        <f t="shared" si="0"/>
        <v>29</v>
      </c>
      <c r="AM4" s="1148">
        <f t="shared" si="0"/>
        <v>30</v>
      </c>
      <c r="AN4" s="1148">
        <f t="shared" si="0"/>
        <v>31</v>
      </c>
      <c r="AO4" s="1148">
        <f t="shared" si="0"/>
        <v>32</v>
      </c>
      <c r="AP4" s="1148">
        <f t="shared" si="0"/>
        <v>33</v>
      </c>
      <c r="AQ4" s="1148">
        <f t="shared" si="0"/>
        <v>34</v>
      </c>
      <c r="AR4" s="1148">
        <f t="shared" si="0"/>
        <v>35</v>
      </c>
      <c r="AS4" s="1148">
        <f t="shared" si="0"/>
        <v>36</v>
      </c>
      <c r="AT4" s="1148">
        <f t="shared" si="0"/>
        <v>37</v>
      </c>
      <c r="AU4" s="1148">
        <f t="shared" si="0"/>
        <v>38</v>
      </c>
      <c r="AV4" s="1148">
        <f t="shared" si="0"/>
        <v>39</v>
      </c>
      <c r="AW4" s="1148">
        <f t="shared" si="0"/>
        <v>40</v>
      </c>
      <c r="AX4" s="1148">
        <f t="shared" si="0"/>
        <v>41</v>
      </c>
      <c r="AY4" s="1148">
        <f t="shared" si="0"/>
        <v>42</v>
      </c>
      <c r="AZ4" s="1148">
        <f t="shared" si="0"/>
        <v>43</v>
      </c>
    </row>
    <row r="5" spans="1:52" s="1116" customFormat="1" ht="27" customHeight="1" x14ac:dyDescent="0.2">
      <c r="A5" s="1115"/>
      <c r="B5" s="1115"/>
      <c r="C5" s="1117" t="s">
        <v>1002</v>
      </c>
      <c r="D5" s="1206" t="s">
        <v>1313</v>
      </c>
      <c r="E5" s="1118" t="s">
        <v>1292</v>
      </c>
      <c r="F5" s="1206" t="s">
        <v>1312</v>
      </c>
      <c r="G5" s="1118" t="s">
        <v>1291</v>
      </c>
      <c r="H5" s="1118" t="s">
        <v>1310</v>
      </c>
      <c r="I5" s="1118" t="s">
        <v>1290</v>
      </c>
      <c r="J5" s="1118" t="s">
        <v>1311</v>
      </c>
      <c r="K5" s="1118" t="s">
        <v>1289</v>
      </c>
      <c r="L5" s="1118" t="s">
        <v>1388</v>
      </c>
      <c r="M5" s="1118" t="s">
        <v>1389</v>
      </c>
      <c r="N5" s="1118" t="s">
        <v>1003</v>
      </c>
      <c r="O5" s="1118" t="s">
        <v>1004</v>
      </c>
      <c r="P5" s="1118" t="s">
        <v>1005</v>
      </c>
      <c r="Q5" s="1118" t="s">
        <v>1034</v>
      </c>
      <c r="R5" s="1118" t="s">
        <v>1006</v>
      </c>
      <c r="S5" s="1118" t="s">
        <v>1007</v>
      </c>
      <c r="T5" s="1118" t="s">
        <v>1387</v>
      </c>
      <c r="U5" s="1118" t="s">
        <v>1008</v>
      </c>
      <c r="V5" s="1118" t="s">
        <v>1009</v>
      </c>
      <c r="W5" s="1118" t="s">
        <v>1010</v>
      </c>
      <c r="X5" s="1118" t="s">
        <v>1011</v>
      </c>
      <c r="Y5" s="1118" t="s">
        <v>265</v>
      </c>
      <c r="Z5" s="1118" t="s">
        <v>1012</v>
      </c>
      <c r="AA5" s="1118" t="s">
        <v>1288</v>
      </c>
      <c r="AB5" s="1118" t="s">
        <v>1390</v>
      </c>
      <c r="AC5" s="1118" t="s">
        <v>1013</v>
      </c>
      <c r="AD5" s="1118" t="s">
        <v>1391</v>
      </c>
      <c r="AE5" s="1118" t="s">
        <v>1014</v>
      </c>
      <c r="AF5" s="1118" t="s">
        <v>1015</v>
      </c>
      <c r="AG5" s="1118" t="s">
        <v>1016</v>
      </c>
      <c r="AH5" s="1118" t="s">
        <v>1017</v>
      </c>
      <c r="AI5" s="1118" t="s">
        <v>1018</v>
      </c>
      <c r="AJ5" s="1118" t="s">
        <v>1019</v>
      </c>
      <c r="AK5" s="1118" t="s">
        <v>1020</v>
      </c>
      <c r="AL5" s="1118" t="s">
        <v>1021</v>
      </c>
      <c r="AM5" s="1118" t="s">
        <v>1022</v>
      </c>
      <c r="AN5" s="1118" t="s">
        <v>1023</v>
      </c>
      <c r="AO5" s="1118" t="s">
        <v>1024</v>
      </c>
      <c r="AP5" s="1118" t="s">
        <v>1025</v>
      </c>
      <c r="AQ5" s="1118" t="s">
        <v>1026</v>
      </c>
      <c r="AR5" s="1118" t="s">
        <v>1027</v>
      </c>
      <c r="AS5" s="1118" t="s">
        <v>1028</v>
      </c>
      <c r="AT5" s="1118" t="s">
        <v>1029</v>
      </c>
      <c r="AU5" s="1118" t="s">
        <v>1030</v>
      </c>
      <c r="AV5" s="1118" t="s">
        <v>1028</v>
      </c>
      <c r="AW5" s="1118" t="s">
        <v>1031</v>
      </c>
      <c r="AX5" s="1118" t="s">
        <v>1032</v>
      </c>
      <c r="AY5" s="1118" t="s">
        <v>1033</v>
      </c>
      <c r="AZ5" s="1118" t="s">
        <v>1028</v>
      </c>
    </row>
    <row r="6" spans="1:52" s="1116" customFormat="1" ht="22.5" hidden="1" x14ac:dyDescent="0.2">
      <c r="A6" s="1115"/>
      <c r="B6" s="1115"/>
      <c r="C6" s="1117" t="s">
        <v>805</v>
      </c>
      <c r="D6" s="1118" t="s">
        <v>913</v>
      </c>
      <c r="E6" s="1118" t="s">
        <v>806</v>
      </c>
      <c r="F6" s="1118" t="s">
        <v>913</v>
      </c>
      <c r="G6" s="1118" t="s">
        <v>806</v>
      </c>
      <c r="H6" s="1118" t="s">
        <v>913</v>
      </c>
      <c r="I6" s="1118" t="s">
        <v>806</v>
      </c>
      <c r="J6" s="1118" t="s">
        <v>913</v>
      </c>
      <c r="K6" s="1118" t="s">
        <v>806</v>
      </c>
      <c r="L6" s="1118" t="s">
        <v>806</v>
      </c>
      <c r="M6" s="1118" t="s">
        <v>806</v>
      </c>
      <c r="N6" s="1118" t="s">
        <v>806</v>
      </c>
      <c r="O6" s="1118" t="s">
        <v>806</v>
      </c>
      <c r="P6" s="1118" t="s">
        <v>806</v>
      </c>
      <c r="Q6" s="1118" t="s">
        <v>1034</v>
      </c>
      <c r="R6" s="1118" t="s">
        <v>806</v>
      </c>
      <c r="S6" s="1118" t="s">
        <v>805</v>
      </c>
      <c r="T6" s="1118" t="s">
        <v>806</v>
      </c>
      <c r="U6" s="1118" t="s">
        <v>806</v>
      </c>
      <c r="V6" s="1118" t="s">
        <v>806</v>
      </c>
      <c r="W6" s="1118" t="s">
        <v>806</v>
      </c>
      <c r="X6" s="1118" t="s">
        <v>806</v>
      </c>
      <c r="Y6" s="1118" t="s">
        <v>805</v>
      </c>
      <c r="Z6" s="1118" t="s">
        <v>806</v>
      </c>
      <c r="AA6" s="1118" t="s">
        <v>806</v>
      </c>
      <c r="AB6" s="1118" t="s">
        <v>806</v>
      </c>
      <c r="AC6" s="1118" t="s">
        <v>806</v>
      </c>
      <c r="AD6" s="1118" t="s">
        <v>806</v>
      </c>
      <c r="AE6" s="1118" t="s">
        <v>806</v>
      </c>
      <c r="AF6" s="1118" t="s">
        <v>806</v>
      </c>
      <c r="AG6" s="1118" t="s">
        <v>806</v>
      </c>
      <c r="AH6" s="1118" t="s">
        <v>806</v>
      </c>
      <c r="AI6" s="1118" t="s">
        <v>806</v>
      </c>
      <c r="AJ6" s="1118" t="s">
        <v>805</v>
      </c>
      <c r="AK6" s="1118" t="s">
        <v>806</v>
      </c>
      <c r="AL6" s="1118" t="s">
        <v>806</v>
      </c>
      <c r="AM6" s="1118" t="s">
        <v>806</v>
      </c>
      <c r="AN6" s="1118" t="s">
        <v>805</v>
      </c>
      <c r="AO6" s="1118" t="s">
        <v>806</v>
      </c>
      <c r="AP6" s="1118" t="s">
        <v>806</v>
      </c>
      <c r="AQ6" s="1118" t="s">
        <v>806</v>
      </c>
      <c r="AR6" s="1118" t="s">
        <v>806</v>
      </c>
      <c r="AS6" s="1118" t="s">
        <v>806</v>
      </c>
      <c r="AT6" s="1118" t="s">
        <v>806</v>
      </c>
      <c r="AU6" s="1118" t="s">
        <v>806</v>
      </c>
      <c r="AV6" s="1118" t="s">
        <v>806</v>
      </c>
      <c r="AW6" s="1118" t="s">
        <v>806</v>
      </c>
      <c r="AX6" s="1118" t="s">
        <v>806</v>
      </c>
      <c r="AY6" s="1118" t="s">
        <v>806</v>
      </c>
      <c r="AZ6" s="1118" t="s">
        <v>806</v>
      </c>
    </row>
    <row r="7" spans="1:52" s="579" customFormat="1" ht="15.6" customHeight="1" x14ac:dyDescent="0.2">
      <c r="A7" s="1125">
        <v>1</v>
      </c>
      <c r="B7" s="564" t="s">
        <v>7</v>
      </c>
      <c r="C7" s="565">
        <f>'8_2.1.18 SIS'!AP7</f>
        <v>9511</v>
      </c>
      <c r="D7" s="565">
        <v>6407</v>
      </c>
      <c r="E7" s="565">
        <f>$D$1*D7</f>
        <v>1409.54</v>
      </c>
      <c r="F7" s="565">
        <v>4492</v>
      </c>
      <c r="G7" s="565">
        <f>$F$1*F7</f>
        <v>269.52</v>
      </c>
      <c r="H7" s="565">
        <v>950</v>
      </c>
      <c r="I7" s="565">
        <f>$H$1*H7</f>
        <v>1425</v>
      </c>
      <c r="J7" s="565">
        <v>87</v>
      </c>
      <c r="K7" s="565">
        <f>$J$1*J7</f>
        <v>52.199999999999996</v>
      </c>
      <c r="L7" s="566">
        <f t="shared" ref="L7:L38" si="1">IF(C7&lt;$L$1,$L$1-C7,0)</f>
        <v>0</v>
      </c>
      <c r="M7" s="567">
        <f t="shared" ref="M7:M38" si="2">ROUND(L7/$M$1,5)</f>
        <v>0</v>
      </c>
      <c r="N7" s="565">
        <f t="shared" ref="N7:N70" si="3">C7*M7</f>
        <v>0</v>
      </c>
      <c r="O7" s="565">
        <f>E7+G7+I7+K7+N7</f>
        <v>3156.2599999999998</v>
      </c>
      <c r="P7" s="565">
        <f t="shared" ref="P7:P38" si="4">O7+C7</f>
        <v>12667.26</v>
      </c>
      <c r="Q7" s="568">
        <f>$Q$1</f>
        <v>3961</v>
      </c>
      <c r="R7" s="568">
        <f t="shared" ref="R7:R38" si="5">ROUND(P7*Q7,0)</f>
        <v>50175017</v>
      </c>
      <c r="S7" s="568">
        <f>'6_Local Deduct Calc'!J7</f>
        <v>12232391</v>
      </c>
      <c r="T7" s="568">
        <f>ROUND(IF((S7&gt;R7*$T$1),R7*$T$1,S7),0)</f>
        <v>12232391</v>
      </c>
      <c r="U7" s="569">
        <f>R7-T7</f>
        <v>37942626</v>
      </c>
      <c r="V7" s="570">
        <f>ROUND(U7/R7,4)</f>
        <v>0.75619999999999998</v>
      </c>
      <c r="W7" s="570">
        <f>ROUND(T7/R7,4)</f>
        <v>0.24379999999999999</v>
      </c>
      <c r="X7" s="571">
        <f t="shared" ref="X7:X38" si="6">T7/C7</f>
        <v>1286.1309010619284</v>
      </c>
      <c r="Y7" s="568">
        <f>'7_Local Revenue'!AQ7</f>
        <v>23940247</v>
      </c>
      <c r="Z7" s="568">
        <f>IF(Y7-T7&gt;0,Y7-T7,0)</f>
        <v>11707856</v>
      </c>
      <c r="AA7" s="210">
        <f>IF(Y7-T7&lt;0,Y7-T7,0)</f>
        <v>0</v>
      </c>
      <c r="AB7" s="572">
        <f t="shared" ref="AB7:AB38" si="7">R7*$AB$1</f>
        <v>17059505.780000001</v>
      </c>
      <c r="AC7" s="572">
        <f t="shared" ref="AC7:AC38" si="8">IF(Z7&lt;AB7,Z7,AB7)</f>
        <v>11707856</v>
      </c>
      <c r="AD7" s="568">
        <f t="shared" ref="AD7:AD38" si="9">IF(AC7&gt;0,AC7*(W7*$AD$1),0)</f>
        <v>4909525.5036159996</v>
      </c>
      <c r="AE7" s="573">
        <f>ROUND(IF(AC7-AD7&gt;AC7*$AE$1,AC7-AD7,AC7*$AE$1),0)</f>
        <v>6798330</v>
      </c>
      <c r="AF7" s="572">
        <f t="shared" ref="AF7:AF38" si="10">ROUND(AE7/C7,0)</f>
        <v>715</v>
      </c>
      <c r="AG7" s="574">
        <f>IF(AC7=0,0,ROUND(AE7/AC7,4))</f>
        <v>0.58069999999999999</v>
      </c>
      <c r="AH7" s="573">
        <f t="shared" ref="AH7:AH38" si="11">U7+AE7</f>
        <v>44740956</v>
      </c>
      <c r="AI7" s="572">
        <f t="shared" ref="AI7:AI38" si="12">ROUND(AH7/C7,0)</f>
        <v>4704</v>
      </c>
      <c r="AJ7" s="573">
        <f>'3A_Level 3'!L7</f>
        <v>1606622</v>
      </c>
      <c r="AK7" s="572">
        <f t="shared" ref="AK7:AK38" si="13">AJ7/C7</f>
        <v>168.92251077699507</v>
      </c>
      <c r="AL7" s="573">
        <f>AJ7+AH7</f>
        <v>46347578</v>
      </c>
      <c r="AM7" s="572">
        <f t="shared" ref="AM7:AM38" si="14">AL7/C7</f>
        <v>4873.0499421722216</v>
      </c>
      <c r="AN7" s="575">
        <f>'3A_Level 3'!M7</f>
        <v>9001234</v>
      </c>
      <c r="AO7" s="576">
        <f t="shared" ref="AO7:AO38" si="15">AN7/C7</f>
        <v>946.40248133739885</v>
      </c>
      <c r="AP7" s="573">
        <f>AH7+AN7</f>
        <v>53742190</v>
      </c>
      <c r="AQ7" s="572">
        <f t="shared" ref="AQ7:AQ38" si="16">AP7/C7</f>
        <v>5650.5299127326252</v>
      </c>
      <c r="AR7" s="574">
        <f>AP7/AX7</f>
        <v>0.69181905299907109</v>
      </c>
      <c r="AS7" s="577">
        <f>RANK(AR7,$AR$7:$AR$75)</f>
        <v>16</v>
      </c>
      <c r="AT7" s="572">
        <f t="shared" ref="AT7:AT38" si="17">ROUND(AC7+T7,2)</f>
        <v>23940247</v>
      </c>
      <c r="AU7" s="572">
        <f t="shared" ref="AU7:AU38" si="18">ROUND(AT7/C7,2)</f>
        <v>2517.11</v>
      </c>
      <c r="AV7" s="577">
        <f>RANK(AU7,$AU$7:$AU$75)</f>
        <v>64</v>
      </c>
      <c r="AW7" s="574">
        <f>AT7/AX7</f>
        <v>0.30818094700092891</v>
      </c>
      <c r="AX7" s="577">
        <f>AP7+AT7</f>
        <v>77682437</v>
      </c>
      <c r="AY7" s="578">
        <f t="shared" ref="AY7:AY38" si="19">AX7/C7</f>
        <v>8167.6413626327412</v>
      </c>
      <c r="AZ7" s="577">
        <f>RANK(AY7,$AY$7:$AY$75)</f>
        <v>69</v>
      </c>
    </row>
    <row r="8" spans="1:52" s="579" customFormat="1" ht="15.6" customHeight="1" x14ac:dyDescent="0.2">
      <c r="A8" s="1125">
        <v>2</v>
      </c>
      <c r="B8" s="564" t="s">
        <v>8</v>
      </c>
      <c r="C8" s="564">
        <f>'8_2.1.18 SIS'!AP8</f>
        <v>4064</v>
      </c>
      <c r="D8" s="565">
        <v>2708</v>
      </c>
      <c r="E8" s="565">
        <f t="shared" ref="E8:E71" si="20">$D$1*D8</f>
        <v>595.76</v>
      </c>
      <c r="F8" s="565">
        <v>1799.5</v>
      </c>
      <c r="G8" s="565">
        <f t="shared" ref="G8:G71" si="21">$F$1*F8</f>
        <v>107.97</v>
      </c>
      <c r="H8" s="565">
        <v>477</v>
      </c>
      <c r="I8" s="565">
        <f t="shared" ref="I8:I71" si="22">$H$1*H8</f>
        <v>715.5</v>
      </c>
      <c r="J8" s="565">
        <v>48</v>
      </c>
      <c r="K8" s="565">
        <f t="shared" ref="K8:K71" si="23">$J$1*J8</f>
        <v>28.799999999999997</v>
      </c>
      <c r="L8" s="565">
        <f t="shared" si="1"/>
        <v>3436</v>
      </c>
      <c r="M8" s="567">
        <f t="shared" si="2"/>
        <v>9.1630000000000003E-2</v>
      </c>
      <c r="N8" s="565">
        <f t="shared" si="3"/>
        <v>372.38432</v>
      </c>
      <c r="O8" s="565">
        <f t="shared" ref="O8:O71" si="24">E8+G8+I8+K8+N8</f>
        <v>1820.4143199999999</v>
      </c>
      <c r="P8" s="565">
        <f t="shared" si="4"/>
        <v>5884.4143199999999</v>
      </c>
      <c r="Q8" s="568">
        <f t="shared" ref="Q8:Q71" si="25">$Q$1</f>
        <v>3961</v>
      </c>
      <c r="R8" s="568">
        <f t="shared" si="5"/>
        <v>23308165</v>
      </c>
      <c r="S8" s="568">
        <f>'6_Local Deduct Calc'!J8</f>
        <v>3398333</v>
      </c>
      <c r="T8" s="568">
        <f t="shared" ref="T8:T71" si="26">ROUND(IF((S8&gt;R8*$T$1),R8*$T$1,S8),0)</f>
        <v>3398333</v>
      </c>
      <c r="U8" s="569">
        <f t="shared" ref="U8:U71" si="27">R8-T8</f>
        <v>19909832</v>
      </c>
      <c r="V8" s="570">
        <f>ROUND(U8/R8,4)</f>
        <v>0.85419999999999996</v>
      </c>
      <c r="W8" s="570">
        <f t="shared" ref="W8:W71" si="28">ROUND(T8/R8,4)</f>
        <v>0.14580000000000001</v>
      </c>
      <c r="X8" s="571">
        <f t="shared" si="6"/>
        <v>836.20398622047242</v>
      </c>
      <c r="Y8" s="568">
        <f>'7_Local Revenue'!AQ8</f>
        <v>12014083</v>
      </c>
      <c r="Z8" s="568">
        <f t="shared" ref="Z8:Z71" si="29">IF(Y8-T8&gt;0,Y8-T8,0)</f>
        <v>8615750</v>
      </c>
      <c r="AA8" s="210">
        <f t="shared" ref="AA8:AA71" si="30">IF(Y8-T8&lt;0,Y8-T8,0)</f>
        <v>0</v>
      </c>
      <c r="AB8" s="572">
        <f t="shared" si="7"/>
        <v>7924776.1000000006</v>
      </c>
      <c r="AC8" s="572">
        <f t="shared" si="8"/>
        <v>7924776.1000000006</v>
      </c>
      <c r="AD8" s="568">
        <f t="shared" si="9"/>
        <v>1987343.6512536001</v>
      </c>
      <c r="AE8" s="573">
        <f t="shared" ref="AE8:AE71" si="31">ROUND(IF(AC8-AD8&gt;AC8*$AE$1,AC8-AD8,AC8*$AE$1),0)</f>
        <v>5937432</v>
      </c>
      <c r="AF8" s="572">
        <f t="shared" si="10"/>
        <v>1461</v>
      </c>
      <c r="AG8" s="574">
        <f t="shared" ref="AG8:AG71" si="32">IF(AC8=0,0,ROUND(AE8/AC8,4))</f>
        <v>0.74919999999999998</v>
      </c>
      <c r="AH8" s="573">
        <f t="shared" si="11"/>
        <v>25847264</v>
      </c>
      <c r="AI8" s="572">
        <f t="shared" si="12"/>
        <v>6360</v>
      </c>
      <c r="AJ8" s="573">
        <f>'3A_Level 3'!L8</f>
        <v>686501</v>
      </c>
      <c r="AK8" s="572">
        <f t="shared" si="13"/>
        <v>168.92249015748033</v>
      </c>
      <c r="AL8" s="573">
        <f t="shared" ref="AL8:AL71" si="33">AJ8+AH8</f>
        <v>26533765</v>
      </c>
      <c r="AM8" s="572">
        <f t="shared" si="14"/>
        <v>6528.9776082677163</v>
      </c>
      <c r="AN8" s="575">
        <f>'3A_Level 3'!M8</f>
        <v>4109689</v>
      </c>
      <c r="AO8" s="576">
        <f t="shared" si="15"/>
        <v>1011.2423720472441</v>
      </c>
      <c r="AP8" s="573">
        <f t="shared" ref="AP8:AP71" si="34">AH8+AN8</f>
        <v>29956953</v>
      </c>
      <c r="AQ8" s="572">
        <f t="shared" si="16"/>
        <v>7371.2974901574808</v>
      </c>
      <c r="AR8" s="574">
        <f t="shared" ref="AR8:AR71" si="35">AP8/AX8</f>
        <v>0.72570028909912898</v>
      </c>
      <c r="AS8" s="577">
        <f t="shared" ref="AS8:AS71" si="36">RANK(AR8,$AR$7:$AR$75)</f>
        <v>6</v>
      </c>
      <c r="AT8" s="572">
        <f t="shared" si="17"/>
        <v>11323109.1</v>
      </c>
      <c r="AU8" s="572">
        <f t="shared" si="18"/>
        <v>2786.2</v>
      </c>
      <c r="AV8" s="577">
        <f t="shared" ref="AV8:AV71" si="37">RANK(AU8,$AU$7:$AU$75)</f>
        <v>57</v>
      </c>
      <c r="AW8" s="574">
        <f t="shared" ref="AW8:AW71" si="38">AT8/AX8</f>
        <v>0.27429971090087096</v>
      </c>
      <c r="AX8" s="577">
        <f t="shared" ref="AX8:AX71" si="39">AP8+AT8</f>
        <v>41280062.100000001</v>
      </c>
      <c r="AY8" s="578">
        <f t="shared" si="19"/>
        <v>10157.495595472441</v>
      </c>
      <c r="AZ8" s="577">
        <f t="shared" ref="AZ8:AZ71" si="40">RANK(AY8,$AY$7:$AY$75)</f>
        <v>11</v>
      </c>
    </row>
    <row r="9" spans="1:52" s="579" customFormat="1" ht="15.6" customHeight="1" x14ac:dyDescent="0.2">
      <c r="A9" s="1125">
        <v>3</v>
      </c>
      <c r="B9" s="564" t="s">
        <v>9</v>
      </c>
      <c r="C9" s="564">
        <f>'8_2.1.18 SIS'!AP9</f>
        <v>22012</v>
      </c>
      <c r="D9" s="565">
        <v>10608</v>
      </c>
      <c r="E9" s="565">
        <f t="shared" si="20"/>
        <v>2333.7600000000002</v>
      </c>
      <c r="F9" s="565">
        <v>10760</v>
      </c>
      <c r="G9" s="565">
        <f t="shared" si="21"/>
        <v>645.6</v>
      </c>
      <c r="H9" s="565">
        <v>2225</v>
      </c>
      <c r="I9" s="565">
        <f t="shared" si="22"/>
        <v>3337.5</v>
      </c>
      <c r="J9" s="565">
        <v>565</v>
      </c>
      <c r="K9" s="565">
        <f t="shared" si="23"/>
        <v>339</v>
      </c>
      <c r="L9" s="565">
        <f t="shared" si="1"/>
        <v>0</v>
      </c>
      <c r="M9" s="567">
        <f t="shared" si="2"/>
        <v>0</v>
      </c>
      <c r="N9" s="565">
        <f t="shared" si="3"/>
        <v>0</v>
      </c>
      <c r="O9" s="565">
        <f t="shared" si="24"/>
        <v>6655.8600000000006</v>
      </c>
      <c r="P9" s="565">
        <f t="shared" si="4"/>
        <v>28667.86</v>
      </c>
      <c r="Q9" s="568">
        <f t="shared" si="25"/>
        <v>3961</v>
      </c>
      <c r="R9" s="568">
        <f t="shared" si="5"/>
        <v>113553393</v>
      </c>
      <c r="S9" s="568">
        <f>'6_Local Deduct Calc'!J9</f>
        <v>44563498</v>
      </c>
      <c r="T9" s="568">
        <f t="shared" si="26"/>
        <v>44563498</v>
      </c>
      <c r="U9" s="569">
        <f t="shared" si="27"/>
        <v>68989895</v>
      </c>
      <c r="V9" s="570">
        <f t="shared" ref="V9:V71" si="41">ROUND(U9/R9,4)</f>
        <v>0.60760000000000003</v>
      </c>
      <c r="W9" s="570">
        <f t="shared" si="28"/>
        <v>0.39240000000000003</v>
      </c>
      <c r="X9" s="571">
        <f t="shared" si="6"/>
        <v>2024.5092676721788</v>
      </c>
      <c r="Y9" s="568">
        <f>'7_Local Revenue'!AQ9</f>
        <v>143392949</v>
      </c>
      <c r="Z9" s="568">
        <f t="shared" si="29"/>
        <v>98829451</v>
      </c>
      <c r="AA9" s="210">
        <f t="shared" si="30"/>
        <v>0</v>
      </c>
      <c r="AB9" s="572">
        <f t="shared" si="7"/>
        <v>38608153.620000005</v>
      </c>
      <c r="AC9" s="572">
        <f t="shared" si="8"/>
        <v>38608153.620000005</v>
      </c>
      <c r="AD9" s="568">
        <f t="shared" si="9"/>
        <v>26057723.906439368</v>
      </c>
      <c r="AE9" s="573">
        <f t="shared" si="31"/>
        <v>12550430</v>
      </c>
      <c r="AF9" s="572">
        <f t="shared" si="10"/>
        <v>570</v>
      </c>
      <c r="AG9" s="574">
        <f t="shared" si="32"/>
        <v>0.3251</v>
      </c>
      <c r="AH9" s="573">
        <f t="shared" si="11"/>
        <v>81540325</v>
      </c>
      <c r="AI9" s="572">
        <f t="shared" si="12"/>
        <v>3704</v>
      </c>
      <c r="AJ9" s="573">
        <f>'3A_Level 3'!L9</f>
        <v>3718323</v>
      </c>
      <c r="AK9" s="572">
        <f t="shared" si="13"/>
        <v>168.92254224968198</v>
      </c>
      <c r="AL9" s="573">
        <f>AJ9+AH9</f>
        <v>85258648</v>
      </c>
      <c r="AM9" s="572">
        <f t="shared" si="14"/>
        <v>3873.2803925131748</v>
      </c>
      <c r="AN9" s="575">
        <f>'3A_Level 3'!M9</f>
        <v>16855965</v>
      </c>
      <c r="AO9" s="576">
        <f t="shared" si="15"/>
        <v>765.76253861530074</v>
      </c>
      <c r="AP9" s="573">
        <f t="shared" si="34"/>
        <v>98396290</v>
      </c>
      <c r="AQ9" s="572">
        <f t="shared" si="16"/>
        <v>4470.1203888787932</v>
      </c>
      <c r="AR9" s="574">
        <f t="shared" si="35"/>
        <v>0.5419254584376556</v>
      </c>
      <c r="AS9" s="577">
        <f t="shared" si="36"/>
        <v>51</v>
      </c>
      <c r="AT9" s="572">
        <f t="shared" si="17"/>
        <v>83171651.620000005</v>
      </c>
      <c r="AU9" s="572">
        <f t="shared" si="18"/>
        <v>3778.47</v>
      </c>
      <c r="AV9" s="577">
        <f t="shared" si="37"/>
        <v>25</v>
      </c>
      <c r="AW9" s="574">
        <f t="shared" si="38"/>
        <v>0.45807454156234434</v>
      </c>
      <c r="AX9" s="577">
        <f t="shared" si="39"/>
        <v>181567941.62</v>
      </c>
      <c r="AY9" s="578">
        <f t="shared" si="19"/>
        <v>8248.58902507723</v>
      </c>
      <c r="AZ9" s="577">
        <f t="shared" si="40"/>
        <v>67</v>
      </c>
    </row>
    <row r="10" spans="1:52" s="579" customFormat="1" ht="15.6" customHeight="1" x14ac:dyDescent="0.2">
      <c r="A10" s="1125">
        <v>4</v>
      </c>
      <c r="B10" s="564" t="s">
        <v>10</v>
      </c>
      <c r="C10" s="564">
        <f>'8_2.1.18 SIS'!AP10</f>
        <v>3215</v>
      </c>
      <c r="D10" s="565">
        <v>2405</v>
      </c>
      <c r="E10" s="565">
        <f t="shared" si="20"/>
        <v>529.1</v>
      </c>
      <c r="F10" s="565">
        <v>1901</v>
      </c>
      <c r="G10" s="565">
        <f t="shared" si="21"/>
        <v>114.06</v>
      </c>
      <c r="H10" s="565">
        <v>435</v>
      </c>
      <c r="I10" s="565">
        <f t="shared" si="22"/>
        <v>652.5</v>
      </c>
      <c r="J10" s="565">
        <v>125</v>
      </c>
      <c r="K10" s="565">
        <f t="shared" si="23"/>
        <v>75</v>
      </c>
      <c r="L10" s="565">
        <f t="shared" si="1"/>
        <v>4285</v>
      </c>
      <c r="M10" s="567">
        <f t="shared" si="2"/>
        <v>0.11427</v>
      </c>
      <c r="N10" s="565">
        <f t="shared" si="3"/>
        <v>367.37804999999997</v>
      </c>
      <c r="O10" s="565">
        <f t="shared" si="24"/>
        <v>1738.0380500000001</v>
      </c>
      <c r="P10" s="565">
        <f t="shared" si="4"/>
        <v>4953.0380500000001</v>
      </c>
      <c r="Q10" s="568">
        <f t="shared" si="25"/>
        <v>3961</v>
      </c>
      <c r="R10" s="568">
        <f t="shared" si="5"/>
        <v>19618984</v>
      </c>
      <c r="S10" s="568">
        <f>'6_Local Deduct Calc'!J10</f>
        <v>4137036</v>
      </c>
      <c r="T10" s="568">
        <f t="shared" si="26"/>
        <v>4137036</v>
      </c>
      <c r="U10" s="569">
        <f t="shared" si="27"/>
        <v>15481948</v>
      </c>
      <c r="V10" s="570">
        <f t="shared" si="41"/>
        <v>0.78910000000000002</v>
      </c>
      <c r="W10" s="570">
        <f t="shared" si="28"/>
        <v>0.2109</v>
      </c>
      <c r="X10" s="571">
        <f t="shared" si="6"/>
        <v>1286.7919129082427</v>
      </c>
      <c r="Y10" s="568">
        <f>'7_Local Revenue'!AQ10</f>
        <v>12540072</v>
      </c>
      <c r="Z10" s="568">
        <f t="shared" si="29"/>
        <v>8403036</v>
      </c>
      <c r="AA10" s="210">
        <f t="shared" si="30"/>
        <v>0</v>
      </c>
      <c r="AB10" s="572">
        <f t="shared" si="7"/>
        <v>6670454.5600000005</v>
      </c>
      <c r="AC10" s="572">
        <f t="shared" si="8"/>
        <v>6670454.5600000005</v>
      </c>
      <c r="AD10" s="568">
        <f t="shared" si="9"/>
        <v>2419694.0507308803</v>
      </c>
      <c r="AE10" s="573">
        <f t="shared" si="31"/>
        <v>4250761</v>
      </c>
      <c r="AF10" s="572">
        <f t="shared" si="10"/>
        <v>1322</v>
      </c>
      <c r="AG10" s="574">
        <f t="shared" si="32"/>
        <v>0.63729999999999998</v>
      </c>
      <c r="AH10" s="573">
        <f t="shared" si="11"/>
        <v>19732709</v>
      </c>
      <c r="AI10" s="572">
        <f t="shared" si="12"/>
        <v>6138</v>
      </c>
      <c r="AJ10" s="573">
        <f>'3A_Level 3'!L10</f>
        <v>543086</v>
      </c>
      <c r="AK10" s="572">
        <f t="shared" si="13"/>
        <v>168.92255054432349</v>
      </c>
      <c r="AL10" s="573">
        <f t="shared" si="33"/>
        <v>20275795</v>
      </c>
      <c r="AM10" s="572">
        <f t="shared" si="14"/>
        <v>6306.6236391912907</v>
      </c>
      <c r="AN10" s="575">
        <f>'3A_Level 3'!M10</f>
        <v>2426304</v>
      </c>
      <c r="AO10" s="576">
        <f t="shared" si="15"/>
        <v>754.68242612752726</v>
      </c>
      <c r="AP10" s="573">
        <f t="shared" si="34"/>
        <v>22159013</v>
      </c>
      <c r="AQ10" s="572">
        <f t="shared" si="16"/>
        <v>6892.3835147744949</v>
      </c>
      <c r="AR10" s="574">
        <f t="shared" si="35"/>
        <v>0.67216752178980543</v>
      </c>
      <c r="AS10" s="577">
        <f t="shared" si="36"/>
        <v>27</v>
      </c>
      <c r="AT10" s="572">
        <f t="shared" si="17"/>
        <v>10807490.560000001</v>
      </c>
      <c r="AU10" s="572">
        <f t="shared" si="18"/>
        <v>3361.58</v>
      </c>
      <c r="AV10" s="577">
        <f t="shared" si="37"/>
        <v>37</v>
      </c>
      <c r="AW10" s="574">
        <f t="shared" si="38"/>
        <v>0.32783247821019451</v>
      </c>
      <c r="AX10" s="577">
        <f t="shared" si="39"/>
        <v>32966503.560000002</v>
      </c>
      <c r="AY10" s="578">
        <f t="shared" si="19"/>
        <v>10253.966892690514</v>
      </c>
      <c r="AZ10" s="577">
        <f t="shared" si="40"/>
        <v>7</v>
      </c>
    </row>
    <row r="11" spans="1:52" s="581" customFormat="1" ht="15.6" customHeight="1" x14ac:dyDescent="0.2">
      <c r="A11" s="1126">
        <v>5</v>
      </c>
      <c r="B11" s="1127" t="s">
        <v>11</v>
      </c>
      <c r="C11" s="1127">
        <f>'8_2.1.18 SIS'!AP11</f>
        <v>5238</v>
      </c>
      <c r="D11" s="1128">
        <v>4249</v>
      </c>
      <c r="E11" s="1128">
        <f t="shared" si="20"/>
        <v>934.78</v>
      </c>
      <c r="F11" s="1128">
        <v>3798.5</v>
      </c>
      <c r="G11" s="1128">
        <f t="shared" si="21"/>
        <v>227.91</v>
      </c>
      <c r="H11" s="1128">
        <v>565</v>
      </c>
      <c r="I11" s="1128">
        <f t="shared" si="22"/>
        <v>847.5</v>
      </c>
      <c r="J11" s="1128">
        <v>22</v>
      </c>
      <c r="K11" s="1128">
        <f t="shared" si="23"/>
        <v>13.2</v>
      </c>
      <c r="L11" s="1128">
        <f t="shared" si="1"/>
        <v>2262</v>
      </c>
      <c r="M11" s="1129">
        <f t="shared" si="2"/>
        <v>6.0319999999999999E-2</v>
      </c>
      <c r="N11" s="1128">
        <f t="shared" si="3"/>
        <v>315.95616000000001</v>
      </c>
      <c r="O11" s="1128">
        <f t="shared" si="24"/>
        <v>2339.3461600000001</v>
      </c>
      <c r="P11" s="580">
        <f t="shared" si="4"/>
        <v>7577.3461600000001</v>
      </c>
      <c r="Q11" s="995">
        <f t="shared" si="25"/>
        <v>3961</v>
      </c>
      <c r="R11" s="995">
        <f t="shared" si="5"/>
        <v>30013868</v>
      </c>
      <c r="S11" s="995">
        <f>'6_Local Deduct Calc'!J11</f>
        <v>5923315</v>
      </c>
      <c r="T11" s="995">
        <f t="shared" si="26"/>
        <v>5923315</v>
      </c>
      <c r="U11" s="996">
        <f t="shared" si="27"/>
        <v>24090553</v>
      </c>
      <c r="V11" s="1130">
        <f t="shared" si="41"/>
        <v>0.80259999999999998</v>
      </c>
      <c r="W11" s="997">
        <f t="shared" si="28"/>
        <v>0.19739999999999999</v>
      </c>
      <c r="X11" s="998">
        <f t="shared" si="6"/>
        <v>1130.8352424589539</v>
      </c>
      <c r="Y11" s="995">
        <f>'7_Local Revenue'!AQ11</f>
        <v>11570038</v>
      </c>
      <c r="Z11" s="995">
        <f t="shared" si="29"/>
        <v>5646723</v>
      </c>
      <c r="AA11" s="1131">
        <f t="shared" si="30"/>
        <v>0</v>
      </c>
      <c r="AB11" s="1132">
        <f t="shared" si="7"/>
        <v>10204715.120000001</v>
      </c>
      <c r="AC11" s="1132">
        <f t="shared" si="8"/>
        <v>5646723</v>
      </c>
      <c r="AD11" s="995">
        <f t="shared" si="9"/>
        <v>1917220.566744</v>
      </c>
      <c r="AE11" s="1133">
        <f t="shared" si="31"/>
        <v>3729502</v>
      </c>
      <c r="AF11" s="1132">
        <f t="shared" si="10"/>
        <v>712</v>
      </c>
      <c r="AG11" s="1134">
        <f t="shared" si="32"/>
        <v>0.66049999999999998</v>
      </c>
      <c r="AH11" s="1133">
        <f t="shared" si="11"/>
        <v>27820055</v>
      </c>
      <c r="AI11" s="1132">
        <f t="shared" si="12"/>
        <v>5311</v>
      </c>
      <c r="AJ11" s="1133">
        <f>'3A_Level 3'!L11</f>
        <v>884816</v>
      </c>
      <c r="AK11" s="1132">
        <f t="shared" si="13"/>
        <v>168.92248949980907</v>
      </c>
      <c r="AL11" s="1133">
        <f t="shared" si="33"/>
        <v>28704871</v>
      </c>
      <c r="AM11" s="1132">
        <f t="shared" si="14"/>
        <v>5480.1204658266515</v>
      </c>
      <c r="AN11" s="1135">
        <f>'3A_Level 3'!M11</f>
        <v>3796673</v>
      </c>
      <c r="AO11" s="1136">
        <f t="shared" si="15"/>
        <v>724.83256968308513</v>
      </c>
      <c r="AP11" s="1133">
        <f t="shared" si="34"/>
        <v>31616728</v>
      </c>
      <c r="AQ11" s="1132">
        <f t="shared" si="16"/>
        <v>6036.0305460099271</v>
      </c>
      <c r="AR11" s="1134">
        <f t="shared" si="35"/>
        <v>0.73209297496367287</v>
      </c>
      <c r="AS11" s="1137">
        <f t="shared" si="36"/>
        <v>5</v>
      </c>
      <c r="AT11" s="1132">
        <f t="shared" si="17"/>
        <v>11570038</v>
      </c>
      <c r="AU11" s="1132">
        <f t="shared" si="18"/>
        <v>2208.87</v>
      </c>
      <c r="AV11" s="1137">
        <f t="shared" si="37"/>
        <v>66</v>
      </c>
      <c r="AW11" s="1134">
        <f t="shared" si="38"/>
        <v>0.26790702503632707</v>
      </c>
      <c r="AX11" s="1137">
        <f t="shared" si="39"/>
        <v>43186766</v>
      </c>
      <c r="AY11" s="1138">
        <f t="shared" si="19"/>
        <v>8244.8961435662459</v>
      </c>
      <c r="AZ11" s="1137">
        <f t="shared" si="40"/>
        <v>68</v>
      </c>
    </row>
    <row r="12" spans="1:52" s="579" customFormat="1" ht="15.6" customHeight="1" x14ac:dyDescent="0.2">
      <c r="A12" s="1125">
        <v>6</v>
      </c>
      <c r="B12" s="564" t="s">
        <v>12</v>
      </c>
      <c r="C12" s="565">
        <f>'8_2.1.18 SIS'!AP12</f>
        <v>5876</v>
      </c>
      <c r="D12" s="565">
        <v>3645</v>
      </c>
      <c r="E12" s="565">
        <f t="shared" si="20"/>
        <v>801.9</v>
      </c>
      <c r="F12" s="565">
        <v>2343</v>
      </c>
      <c r="G12" s="565">
        <f t="shared" si="21"/>
        <v>140.57999999999998</v>
      </c>
      <c r="H12" s="565">
        <v>869</v>
      </c>
      <c r="I12" s="565">
        <f t="shared" si="22"/>
        <v>1303.5</v>
      </c>
      <c r="J12" s="565">
        <v>50</v>
      </c>
      <c r="K12" s="565">
        <f t="shared" si="23"/>
        <v>30</v>
      </c>
      <c r="L12" s="566">
        <f t="shared" si="1"/>
        <v>1624</v>
      </c>
      <c r="M12" s="567">
        <f t="shared" si="2"/>
        <v>4.3310000000000001E-2</v>
      </c>
      <c r="N12" s="565">
        <f t="shared" si="3"/>
        <v>254.48956000000001</v>
      </c>
      <c r="O12" s="565">
        <f t="shared" si="24"/>
        <v>2530.46956</v>
      </c>
      <c r="P12" s="565">
        <f t="shared" si="4"/>
        <v>8406.4695599999995</v>
      </c>
      <c r="Q12" s="568">
        <f t="shared" si="25"/>
        <v>3961</v>
      </c>
      <c r="R12" s="568">
        <f t="shared" si="5"/>
        <v>33298026</v>
      </c>
      <c r="S12" s="568">
        <f>'6_Local Deduct Calc'!J12</f>
        <v>7637644</v>
      </c>
      <c r="T12" s="568">
        <f t="shared" si="26"/>
        <v>7637644</v>
      </c>
      <c r="U12" s="569">
        <f t="shared" si="27"/>
        <v>25660382</v>
      </c>
      <c r="V12" s="570">
        <f t="shared" si="41"/>
        <v>0.77059999999999995</v>
      </c>
      <c r="W12" s="570">
        <f t="shared" si="28"/>
        <v>0.22939999999999999</v>
      </c>
      <c r="X12" s="571">
        <f t="shared" si="6"/>
        <v>1299.8032675289312</v>
      </c>
      <c r="Y12" s="568">
        <f>'7_Local Revenue'!AQ12</f>
        <v>22938701</v>
      </c>
      <c r="Z12" s="568">
        <f t="shared" si="29"/>
        <v>15301057</v>
      </c>
      <c r="AA12" s="210">
        <f t="shared" si="30"/>
        <v>0</v>
      </c>
      <c r="AB12" s="572">
        <f t="shared" si="7"/>
        <v>11321328.840000002</v>
      </c>
      <c r="AC12" s="572">
        <f t="shared" si="8"/>
        <v>11321328.840000002</v>
      </c>
      <c r="AD12" s="568">
        <f t="shared" si="9"/>
        <v>4467034.07774112</v>
      </c>
      <c r="AE12" s="573">
        <f t="shared" si="31"/>
        <v>6854295</v>
      </c>
      <c r="AF12" s="572">
        <f t="shared" si="10"/>
        <v>1166</v>
      </c>
      <c r="AG12" s="574">
        <f t="shared" si="32"/>
        <v>0.60540000000000005</v>
      </c>
      <c r="AH12" s="573">
        <f t="shared" si="11"/>
        <v>32514677</v>
      </c>
      <c r="AI12" s="572">
        <f t="shared" si="12"/>
        <v>5533</v>
      </c>
      <c r="AJ12" s="573">
        <f>'3A_Level 3'!L12</f>
        <v>992589</v>
      </c>
      <c r="AK12" s="572">
        <f t="shared" si="13"/>
        <v>168.92256637168143</v>
      </c>
      <c r="AL12" s="573">
        <f t="shared" si="33"/>
        <v>33507266</v>
      </c>
      <c r="AM12" s="572">
        <f t="shared" si="14"/>
        <v>5702.3938053097345</v>
      </c>
      <c r="AN12" s="575">
        <f>'3A_Level 3'!M12</f>
        <v>4197829</v>
      </c>
      <c r="AO12" s="576">
        <f t="shared" si="15"/>
        <v>714.40248468345817</v>
      </c>
      <c r="AP12" s="573">
        <f t="shared" si="34"/>
        <v>36712506</v>
      </c>
      <c r="AQ12" s="572">
        <f t="shared" si="16"/>
        <v>6247.8737236215111</v>
      </c>
      <c r="AR12" s="574">
        <f t="shared" si="35"/>
        <v>0.65944908892238796</v>
      </c>
      <c r="AS12" s="577">
        <f t="shared" si="36"/>
        <v>28</v>
      </c>
      <c r="AT12" s="572">
        <f t="shared" si="17"/>
        <v>18958972.84</v>
      </c>
      <c r="AU12" s="572">
        <f t="shared" si="18"/>
        <v>3226.51</v>
      </c>
      <c r="AV12" s="577">
        <f t="shared" si="37"/>
        <v>46</v>
      </c>
      <c r="AW12" s="574">
        <f t="shared" si="38"/>
        <v>0.34055091107761198</v>
      </c>
      <c r="AX12" s="577">
        <f t="shared" si="39"/>
        <v>55671478.840000004</v>
      </c>
      <c r="AY12" s="578">
        <f t="shared" si="19"/>
        <v>9474.3837372362159</v>
      </c>
      <c r="AZ12" s="577">
        <f t="shared" si="40"/>
        <v>31</v>
      </c>
    </row>
    <row r="13" spans="1:52" s="579" customFormat="1" ht="15.6" customHeight="1" x14ac:dyDescent="0.2">
      <c r="A13" s="1125">
        <v>7</v>
      </c>
      <c r="B13" s="564" t="s">
        <v>13</v>
      </c>
      <c r="C13" s="564">
        <f>'8_2.1.18 SIS'!AP13</f>
        <v>2161</v>
      </c>
      <c r="D13" s="565">
        <v>1691</v>
      </c>
      <c r="E13" s="565">
        <f t="shared" si="20"/>
        <v>372.02</v>
      </c>
      <c r="F13" s="565">
        <v>1075.5</v>
      </c>
      <c r="G13" s="565">
        <f t="shared" si="21"/>
        <v>64.53</v>
      </c>
      <c r="H13" s="565">
        <v>254</v>
      </c>
      <c r="I13" s="565">
        <f t="shared" si="22"/>
        <v>381</v>
      </c>
      <c r="J13" s="565">
        <v>63</v>
      </c>
      <c r="K13" s="565">
        <f t="shared" si="23"/>
        <v>37.799999999999997</v>
      </c>
      <c r="L13" s="565">
        <f t="shared" si="1"/>
        <v>5339</v>
      </c>
      <c r="M13" s="567">
        <f t="shared" si="2"/>
        <v>0.14237</v>
      </c>
      <c r="N13" s="565">
        <f t="shared" si="3"/>
        <v>307.66156999999998</v>
      </c>
      <c r="O13" s="565">
        <f t="shared" si="24"/>
        <v>1163.0115699999999</v>
      </c>
      <c r="P13" s="565">
        <f t="shared" si="4"/>
        <v>3324.0115699999997</v>
      </c>
      <c r="Q13" s="568">
        <f t="shared" si="25"/>
        <v>3961</v>
      </c>
      <c r="R13" s="568">
        <f t="shared" si="5"/>
        <v>13166410</v>
      </c>
      <c r="S13" s="568">
        <f>'6_Local Deduct Calc'!J13</f>
        <v>6787280</v>
      </c>
      <c r="T13" s="568">
        <f t="shared" si="26"/>
        <v>6787280</v>
      </c>
      <c r="U13" s="569">
        <f t="shared" si="27"/>
        <v>6379130</v>
      </c>
      <c r="V13" s="570">
        <f t="shared" si="41"/>
        <v>0.48449999999999999</v>
      </c>
      <c r="W13" s="570">
        <f t="shared" si="28"/>
        <v>0.51549999999999996</v>
      </c>
      <c r="X13" s="571">
        <f t="shared" si="6"/>
        <v>3140.8051827857475</v>
      </c>
      <c r="Y13" s="568">
        <f>'7_Local Revenue'!AQ13</f>
        <v>24689301</v>
      </c>
      <c r="Z13" s="568">
        <f t="shared" si="29"/>
        <v>17902021</v>
      </c>
      <c r="AA13" s="210">
        <f t="shared" si="30"/>
        <v>0</v>
      </c>
      <c r="AB13" s="572">
        <f t="shared" si="7"/>
        <v>4476579.4000000004</v>
      </c>
      <c r="AC13" s="572">
        <f t="shared" si="8"/>
        <v>4476579.4000000004</v>
      </c>
      <c r="AD13" s="568">
        <f t="shared" si="9"/>
        <v>3969203.8908039997</v>
      </c>
      <c r="AE13" s="573">
        <f t="shared" si="31"/>
        <v>507376</v>
      </c>
      <c r="AF13" s="572">
        <f t="shared" si="10"/>
        <v>235</v>
      </c>
      <c r="AG13" s="574">
        <f t="shared" si="32"/>
        <v>0.1133</v>
      </c>
      <c r="AH13" s="573">
        <f t="shared" si="11"/>
        <v>6886506</v>
      </c>
      <c r="AI13" s="572">
        <f t="shared" si="12"/>
        <v>3187</v>
      </c>
      <c r="AJ13" s="573">
        <f>'3A_Level 3'!L13</f>
        <v>365042</v>
      </c>
      <c r="AK13" s="572">
        <f t="shared" si="13"/>
        <v>168.92272096251736</v>
      </c>
      <c r="AL13" s="573">
        <f t="shared" si="33"/>
        <v>7251548</v>
      </c>
      <c r="AM13" s="572">
        <f t="shared" si="14"/>
        <v>3355.6446089773253</v>
      </c>
      <c r="AN13" s="575">
        <f>'3A_Level 3'!M13</f>
        <v>2000746</v>
      </c>
      <c r="AO13" s="576">
        <f t="shared" si="15"/>
        <v>925.84266543267006</v>
      </c>
      <c r="AP13" s="573">
        <f t="shared" si="34"/>
        <v>8887252</v>
      </c>
      <c r="AQ13" s="572">
        <f t="shared" si="16"/>
        <v>4112.5645534474779</v>
      </c>
      <c r="AR13" s="574">
        <f t="shared" si="35"/>
        <v>0.44103036421107772</v>
      </c>
      <c r="AS13" s="577">
        <f t="shared" si="36"/>
        <v>60</v>
      </c>
      <c r="AT13" s="572">
        <f t="shared" si="17"/>
        <v>11263859.4</v>
      </c>
      <c r="AU13" s="572">
        <f t="shared" si="18"/>
        <v>5212.34</v>
      </c>
      <c r="AV13" s="577">
        <f t="shared" si="37"/>
        <v>9</v>
      </c>
      <c r="AW13" s="574">
        <f t="shared" si="38"/>
        <v>0.55896963578892234</v>
      </c>
      <c r="AX13" s="577">
        <f t="shared" si="39"/>
        <v>20151111.399999999</v>
      </c>
      <c r="AY13" s="578">
        <f t="shared" si="19"/>
        <v>9324.9011568718179</v>
      </c>
      <c r="AZ13" s="577">
        <f t="shared" si="40"/>
        <v>40</v>
      </c>
    </row>
    <row r="14" spans="1:52" s="579" customFormat="1" ht="15.6" customHeight="1" x14ac:dyDescent="0.2">
      <c r="A14" s="1125">
        <v>8</v>
      </c>
      <c r="B14" s="564" t="s">
        <v>14</v>
      </c>
      <c r="C14" s="564">
        <f>'8_2.1.18 SIS'!AP14</f>
        <v>22420</v>
      </c>
      <c r="D14" s="565">
        <v>11551</v>
      </c>
      <c r="E14" s="565">
        <f t="shared" si="20"/>
        <v>2541.2199999999998</v>
      </c>
      <c r="F14" s="565">
        <v>7968</v>
      </c>
      <c r="G14" s="565">
        <f t="shared" si="21"/>
        <v>478.08</v>
      </c>
      <c r="H14" s="565">
        <v>3054</v>
      </c>
      <c r="I14" s="565">
        <f t="shared" si="22"/>
        <v>4581</v>
      </c>
      <c r="J14" s="565">
        <v>1302</v>
      </c>
      <c r="K14" s="565">
        <f t="shared" si="23"/>
        <v>781.19999999999993</v>
      </c>
      <c r="L14" s="565">
        <f t="shared" si="1"/>
        <v>0</v>
      </c>
      <c r="M14" s="567">
        <f t="shared" si="2"/>
        <v>0</v>
      </c>
      <c r="N14" s="565">
        <f t="shared" si="3"/>
        <v>0</v>
      </c>
      <c r="O14" s="565">
        <f t="shared" si="24"/>
        <v>8381.5</v>
      </c>
      <c r="P14" s="565">
        <f t="shared" si="4"/>
        <v>30801.5</v>
      </c>
      <c r="Q14" s="568">
        <f t="shared" si="25"/>
        <v>3961</v>
      </c>
      <c r="R14" s="568">
        <f t="shared" si="5"/>
        <v>122004742</v>
      </c>
      <c r="S14" s="568">
        <f>'6_Local Deduct Calc'!J14</f>
        <v>33594792</v>
      </c>
      <c r="T14" s="568">
        <f t="shared" si="26"/>
        <v>33594792</v>
      </c>
      <c r="U14" s="569">
        <f t="shared" si="27"/>
        <v>88409950</v>
      </c>
      <c r="V14" s="570">
        <f t="shared" si="41"/>
        <v>0.72460000000000002</v>
      </c>
      <c r="W14" s="570">
        <f t="shared" si="28"/>
        <v>0.27539999999999998</v>
      </c>
      <c r="X14" s="571">
        <f t="shared" si="6"/>
        <v>1498.4296164139162</v>
      </c>
      <c r="Y14" s="568">
        <f>'7_Local Revenue'!AQ14</f>
        <v>107317852</v>
      </c>
      <c r="Z14" s="568">
        <f t="shared" si="29"/>
        <v>73723060</v>
      </c>
      <c r="AA14" s="210">
        <f t="shared" si="30"/>
        <v>0</v>
      </c>
      <c r="AB14" s="572">
        <f t="shared" si="7"/>
        <v>41481612.280000001</v>
      </c>
      <c r="AC14" s="572">
        <f t="shared" si="8"/>
        <v>41481612.280000001</v>
      </c>
      <c r="AD14" s="568">
        <f t="shared" si="9"/>
        <v>19649341.957688637</v>
      </c>
      <c r="AE14" s="573">
        <f t="shared" si="31"/>
        <v>21832270</v>
      </c>
      <c r="AF14" s="572">
        <f t="shared" si="10"/>
        <v>974</v>
      </c>
      <c r="AG14" s="574">
        <f t="shared" si="32"/>
        <v>0.52629999999999999</v>
      </c>
      <c r="AH14" s="573">
        <f t="shared" si="11"/>
        <v>110242220</v>
      </c>
      <c r="AI14" s="572">
        <f t="shared" si="12"/>
        <v>4917</v>
      </c>
      <c r="AJ14" s="573">
        <f>'3A_Level 3'!L14</f>
        <v>3787243</v>
      </c>
      <c r="AK14" s="572">
        <f t="shared" si="13"/>
        <v>168.92252453166816</v>
      </c>
      <c r="AL14" s="573">
        <f t="shared" si="33"/>
        <v>114029463</v>
      </c>
      <c r="AM14" s="572">
        <f t="shared" si="14"/>
        <v>5086.0599018733274</v>
      </c>
      <c r="AN14" s="575">
        <f>'3A_Level 3'!M14</f>
        <v>20058782</v>
      </c>
      <c r="AO14" s="576">
        <f t="shared" si="15"/>
        <v>894.6825156110616</v>
      </c>
      <c r="AP14" s="573">
        <f t="shared" si="34"/>
        <v>130301002</v>
      </c>
      <c r="AQ14" s="572">
        <f t="shared" si="16"/>
        <v>5811.8198929527207</v>
      </c>
      <c r="AR14" s="574">
        <f t="shared" si="35"/>
        <v>0.63444662370677207</v>
      </c>
      <c r="AS14" s="577">
        <f t="shared" si="36"/>
        <v>39</v>
      </c>
      <c r="AT14" s="572">
        <f t="shared" si="17"/>
        <v>75076404.280000001</v>
      </c>
      <c r="AU14" s="572">
        <f t="shared" si="18"/>
        <v>3348.64</v>
      </c>
      <c r="AV14" s="577">
        <f t="shared" si="37"/>
        <v>39</v>
      </c>
      <c r="AW14" s="574">
        <f t="shared" si="38"/>
        <v>0.36555337629322798</v>
      </c>
      <c r="AX14" s="577">
        <f t="shared" si="39"/>
        <v>205377406.28</v>
      </c>
      <c r="AY14" s="578">
        <f t="shared" si="19"/>
        <v>9160.4552310437102</v>
      </c>
      <c r="AZ14" s="577">
        <f t="shared" si="40"/>
        <v>45</v>
      </c>
    </row>
    <row r="15" spans="1:52" s="579" customFormat="1" ht="15.6" customHeight="1" x14ac:dyDescent="0.2">
      <c r="A15" s="1125">
        <v>9</v>
      </c>
      <c r="B15" s="564" t="s">
        <v>15</v>
      </c>
      <c r="C15" s="564">
        <f>'8_2.1.18 SIS'!AP15</f>
        <v>39427</v>
      </c>
      <c r="D15" s="565">
        <v>27645</v>
      </c>
      <c r="E15" s="565">
        <f t="shared" si="20"/>
        <v>6081.9</v>
      </c>
      <c r="F15" s="565">
        <v>12274.5</v>
      </c>
      <c r="G15" s="565">
        <f t="shared" si="21"/>
        <v>736.47</v>
      </c>
      <c r="H15" s="565">
        <v>4367</v>
      </c>
      <c r="I15" s="565">
        <f t="shared" si="22"/>
        <v>6550.5</v>
      </c>
      <c r="J15" s="565">
        <v>1754</v>
      </c>
      <c r="K15" s="565">
        <f t="shared" si="23"/>
        <v>1052.3999999999999</v>
      </c>
      <c r="L15" s="565">
        <f t="shared" si="1"/>
        <v>0</v>
      </c>
      <c r="M15" s="567">
        <f t="shared" si="2"/>
        <v>0</v>
      </c>
      <c r="N15" s="565">
        <f t="shared" si="3"/>
        <v>0</v>
      </c>
      <c r="O15" s="565">
        <f t="shared" si="24"/>
        <v>14421.269999999999</v>
      </c>
      <c r="P15" s="565">
        <f t="shared" si="4"/>
        <v>53848.27</v>
      </c>
      <c r="Q15" s="568">
        <f t="shared" si="25"/>
        <v>3961</v>
      </c>
      <c r="R15" s="568">
        <f t="shared" si="5"/>
        <v>213292997</v>
      </c>
      <c r="S15" s="568">
        <f>'6_Local Deduct Calc'!J15</f>
        <v>64830402</v>
      </c>
      <c r="T15" s="568">
        <f t="shared" si="26"/>
        <v>64830402</v>
      </c>
      <c r="U15" s="569">
        <f t="shared" si="27"/>
        <v>148462595</v>
      </c>
      <c r="V15" s="570">
        <f t="shared" si="41"/>
        <v>0.69610000000000005</v>
      </c>
      <c r="W15" s="570">
        <f t="shared" si="28"/>
        <v>0.3039</v>
      </c>
      <c r="X15" s="571">
        <f t="shared" si="6"/>
        <v>1644.31486037487</v>
      </c>
      <c r="Y15" s="568">
        <f>'7_Local Revenue'!AQ15</f>
        <v>201899056</v>
      </c>
      <c r="Z15" s="568">
        <f t="shared" si="29"/>
        <v>137068654</v>
      </c>
      <c r="AA15" s="210">
        <f t="shared" si="30"/>
        <v>0</v>
      </c>
      <c r="AB15" s="572">
        <f t="shared" si="7"/>
        <v>72519618.980000004</v>
      </c>
      <c r="AC15" s="572">
        <f t="shared" si="8"/>
        <v>72519618.980000004</v>
      </c>
      <c r="AD15" s="568">
        <f t="shared" si="9"/>
        <v>37906584.997797839</v>
      </c>
      <c r="AE15" s="573">
        <f t="shared" si="31"/>
        <v>34613034</v>
      </c>
      <c r="AF15" s="572">
        <f t="shared" si="10"/>
        <v>878</v>
      </c>
      <c r="AG15" s="574">
        <f t="shared" si="32"/>
        <v>0.4773</v>
      </c>
      <c r="AH15" s="573">
        <f t="shared" si="11"/>
        <v>183075629</v>
      </c>
      <c r="AI15" s="572">
        <f t="shared" si="12"/>
        <v>4643</v>
      </c>
      <c r="AJ15" s="573">
        <f>'3A_Level 3'!L15</f>
        <v>6660108</v>
      </c>
      <c r="AK15" s="572">
        <f t="shared" si="13"/>
        <v>168.92251502777285</v>
      </c>
      <c r="AL15" s="573">
        <f t="shared" si="33"/>
        <v>189735737</v>
      </c>
      <c r="AM15" s="572">
        <f t="shared" si="14"/>
        <v>4812.3300530093593</v>
      </c>
      <c r="AN15" s="575">
        <f>'3A_Level 3'!M15</f>
        <v>36023761</v>
      </c>
      <c r="AO15" s="576">
        <f t="shared" si="15"/>
        <v>913.68252720217106</v>
      </c>
      <c r="AP15" s="573">
        <f t="shared" si="34"/>
        <v>219099390</v>
      </c>
      <c r="AQ15" s="572">
        <f t="shared" si="16"/>
        <v>5557.0900651837574</v>
      </c>
      <c r="AR15" s="574">
        <f t="shared" si="35"/>
        <v>0.61467176898292986</v>
      </c>
      <c r="AS15" s="577">
        <f t="shared" si="36"/>
        <v>41</v>
      </c>
      <c r="AT15" s="572">
        <f t="shared" si="17"/>
        <v>137350020.97999999</v>
      </c>
      <c r="AU15" s="572">
        <f t="shared" si="18"/>
        <v>3483.65</v>
      </c>
      <c r="AV15" s="577">
        <f t="shared" si="37"/>
        <v>32</v>
      </c>
      <c r="AW15" s="574">
        <f t="shared" si="38"/>
        <v>0.38532823101707003</v>
      </c>
      <c r="AX15" s="577">
        <f t="shared" si="39"/>
        <v>356449410.98000002</v>
      </c>
      <c r="AY15" s="578">
        <f t="shared" si="19"/>
        <v>9040.743931316103</v>
      </c>
      <c r="AZ15" s="577">
        <f t="shared" si="40"/>
        <v>50</v>
      </c>
    </row>
    <row r="16" spans="1:52" s="581" customFormat="1" ht="15.6" customHeight="1" x14ac:dyDescent="0.2">
      <c r="A16" s="1126">
        <v>10</v>
      </c>
      <c r="B16" s="1127" t="s">
        <v>16</v>
      </c>
      <c r="C16" s="1127">
        <f>'8_2.1.18 SIS'!AP16</f>
        <v>33301</v>
      </c>
      <c r="D16" s="1128">
        <v>20978</v>
      </c>
      <c r="E16" s="1128">
        <f t="shared" si="20"/>
        <v>4615.16</v>
      </c>
      <c r="F16" s="1128">
        <v>10618</v>
      </c>
      <c r="G16" s="1128">
        <f t="shared" si="21"/>
        <v>637.07999999999993</v>
      </c>
      <c r="H16" s="1128">
        <v>5331</v>
      </c>
      <c r="I16" s="1128">
        <f t="shared" si="22"/>
        <v>7996.5</v>
      </c>
      <c r="J16" s="1128">
        <v>1058</v>
      </c>
      <c r="K16" s="1128">
        <f t="shared" si="23"/>
        <v>634.79999999999995</v>
      </c>
      <c r="L16" s="1128">
        <f t="shared" si="1"/>
        <v>0</v>
      </c>
      <c r="M16" s="1129">
        <f t="shared" si="2"/>
        <v>0</v>
      </c>
      <c r="N16" s="1128">
        <f t="shared" si="3"/>
        <v>0</v>
      </c>
      <c r="O16" s="1128">
        <f t="shared" si="24"/>
        <v>13883.539999999999</v>
      </c>
      <c r="P16" s="580">
        <f t="shared" si="4"/>
        <v>47184.54</v>
      </c>
      <c r="Q16" s="995">
        <f t="shared" si="25"/>
        <v>3961</v>
      </c>
      <c r="R16" s="995">
        <f t="shared" si="5"/>
        <v>186897963</v>
      </c>
      <c r="S16" s="995">
        <f>'6_Local Deduct Calc'!J16</f>
        <v>82458082</v>
      </c>
      <c r="T16" s="995">
        <f t="shared" si="26"/>
        <v>82458082</v>
      </c>
      <c r="U16" s="996">
        <f t="shared" si="27"/>
        <v>104439881</v>
      </c>
      <c r="V16" s="1130">
        <f t="shared" si="41"/>
        <v>0.55879999999999996</v>
      </c>
      <c r="W16" s="997">
        <f t="shared" si="28"/>
        <v>0.44119999999999998</v>
      </c>
      <c r="X16" s="998">
        <f t="shared" si="6"/>
        <v>2476.1443199903906</v>
      </c>
      <c r="Y16" s="995">
        <f>'7_Local Revenue'!AQ16</f>
        <v>225132805</v>
      </c>
      <c r="Z16" s="995">
        <f>IF(Y16-T16&gt;0,Y16-T16,0)</f>
        <v>142674723</v>
      </c>
      <c r="AA16" s="1131">
        <f t="shared" si="30"/>
        <v>0</v>
      </c>
      <c r="AB16" s="1132">
        <f t="shared" si="7"/>
        <v>63545307.420000002</v>
      </c>
      <c r="AC16" s="1132">
        <f t="shared" si="8"/>
        <v>63545307.420000002</v>
      </c>
      <c r="AD16" s="995">
        <f t="shared" si="9"/>
        <v>48222246.169970877</v>
      </c>
      <c r="AE16" s="1133">
        <f t="shared" si="31"/>
        <v>15323061</v>
      </c>
      <c r="AF16" s="1132">
        <f t="shared" si="10"/>
        <v>460</v>
      </c>
      <c r="AG16" s="1134">
        <f t="shared" si="32"/>
        <v>0.24110000000000001</v>
      </c>
      <c r="AH16" s="1133">
        <f t="shared" si="11"/>
        <v>119762942</v>
      </c>
      <c r="AI16" s="1132">
        <f t="shared" si="12"/>
        <v>3596</v>
      </c>
      <c r="AJ16" s="1133">
        <f>'3A_Level 3'!L16</f>
        <v>5625289</v>
      </c>
      <c r="AK16" s="1132">
        <f t="shared" si="13"/>
        <v>168.92252484910364</v>
      </c>
      <c r="AL16" s="1133">
        <f t="shared" si="33"/>
        <v>125388231</v>
      </c>
      <c r="AM16" s="1132">
        <f t="shared" si="14"/>
        <v>3765.2992702921833</v>
      </c>
      <c r="AN16" s="1135">
        <f>'3A_Level 3'!M16</f>
        <v>25873629</v>
      </c>
      <c r="AO16" s="1136">
        <f t="shared" si="15"/>
        <v>776.9625236479385</v>
      </c>
      <c r="AP16" s="1133">
        <f t="shared" si="34"/>
        <v>145636571</v>
      </c>
      <c r="AQ16" s="1132">
        <f t="shared" si="16"/>
        <v>4373.3392690910187</v>
      </c>
      <c r="AR16" s="1134">
        <f t="shared" si="35"/>
        <v>0.49937111083907759</v>
      </c>
      <c r="AS16" s="1137">
        <f t="shared" si="36"/>
        <v>55</v>
      </c>
      <c r="AT16" s="1132">
        <f t="shared" si="17"/>
        <v>146003389.41999999</v>
      </c>
      <c r="AU16" s="1132">
        <f t="shared" si="18"/>
        <v>4384.3500000000004</v>
      </c>
      <c r="AV16" s="1137">
        <f t="shared" si="37"/>
        <v>17</v>
      </c>
      <c r="AW16" s="1134">
        <f t="shared" si="38"/>
        <v>0.50062888916092252</v>
      </c>
      <c r="AX16" s="1137">
        <f t="shared" si="39"/>
        <v>291639960.41999996</v>
      </c>
      <c r="AY16" s="1138">
        <f t="shared" si="19"/>
        <v>8757.6937755622948</v>
      </c>
      <c r="AZ16" s="1137">
        <f t="shared" si="40"/>
        <v>58</v>
      </c>
    </row>
    <row r="17" spans="1:52" s="579" customFormat="1" ht="15.6" customHeight="1" x14ac:dyDescent="0.2">
      <c r="A17" s="1125">
        <v>11</v>
      </c>
      <c r="B17" s="564" t="s">
        <v>17</v>
      </c>
      <c r="C17" s="565">
        <f>'8_2.1.18 SIS'!AP17</f>
        <v>1581</v>
      </c>
      <c r="D17" s="565">
        <v>1150</v>
      </c>
      <c r="E17" s="565">
        <f t="shared" si="20"/>
        <v>253</v>
      </c>
      <c r="F17" s="565">
        <v>1034.5</v>
      </c>
      <c r="G17" s="565">
        <f t="shared" si="21"/>
        <v>62.07</v>
      </c>
      <c r="H17" s="565">
        <v>288</v>
      </c>
      <c r="I17" s="565">
        <f t="shared" si="22"/>
        <v>432</v>
      </c>
      <c r="J17" s="565">
        <v>42</v>
      </c>
      <c r="K17" s="565">
        <f t="shared" si="23"/>
        <v>25.2</v>
      </c>
      <c r="L17" s="566">
        <f t="shared" si="1"/>
        <v>5919</v>
      </c>
      <c r="M17" s="567">
        <f t="shared" si="2"/>
        <v>0.15784000000000001</v>
      </c>
      <c r="N17" s="565">
        <f t="shared" si="3"/>
        <v>249.54504</v>
      </c>
      <c r="O17" s="565">
        <f t="shared" si="24"/>
        <v>1021.81504</v>
      </c>
      <c r="P17" s="565">
        <f t="shared" si="4"/>
        <v>2602.81504</v>
      </c>
      <c r="Q17" s="568">
        <f t="shared" si="25"/>
        <v>3961</v>
      </c>
      <c r="R17" s="568">
        <f t="shared" si="5"/>
        <v>10309750</v>
      </c>
      <c r="S17" s="568">
        <f>'6_Local Deduct Calc'!J17</f>
        <v>1781205</v>
      </c>
      <c r="T17" s="568">
        <f t="shared" si="26"/>
        <v>1781205</v>
      </c>
      <c r="U17" s="569">
        <f t="shared" si="27"/>
        <v>8528545</v>
      </c>
      <c r="V17" s="570">
        <f t="shared" si="41"/>
        <v>0.82720000000000005</v>
      </c>
      <c r="W17" s="570">
        <f t="shared" si="28"/>
        <v>0.17280000000000001</v>
      </c>
      <c r="X17" s="571">
        <f t="shared" si="6"/>
        <v>1126.6318785578749</v>
      </c>
      <c r="Y17" s="568">
        <f>'7_Local Revenue'!AQ17</f>
        <v>5565864</v>
      </c>
      <c r="Z17" s="568">
        <f t="shared" si="29"/>
        <v>3784659</v>
      </c>
      <c r="AA17" s="210">
        <f t="shared" si="30"/>
        <v>0</v>
      </c>
      <c r="AB17" s="572">
        <f t="shared" si="7"/>
        <v>3505315.0000000005</v>
      </c>
      <c r="AC17" s="572">
        <f t="shared" si="8"/>
        <v>3505315.0000000005</v>
      </c>
      <c r="AD17" s="568">
        <f t="shared" si="9"/>
        <v>1041835.7030400003</v>
      </c>
      <c r="AE17" s="573">
        <f t="shared" si="31"/>
        <v>2463479</v>
      </c>
      <c r="AF17" s="572">
        <f t="shared" si="10"/>
        <v>1558</v>
      </c>
      <c r="AG17" s="574">
        <f t="shared" si="32"/>
        <v>0.70279999999999998</v>
      </c>
      <c r="AH17" s="573">
        <f t="shared" si="11"/>
        <v>10992024</v>
      </c>
      <c r="AI17" s="572">
        <f t="shared" si="12"/>
        <v>6953</v>
      </c>
      <c r="AJ17" s="573">
        <f>'3A_Level 3'!L17</f>
        <v>267067</v>
      </c>
      <c r="AK17" s="572">
        <f t="shared" si="13"/>
        <v>168.92283364958888</v>
      </c>
      <c r="AL17" s="573">
        <f t="shared" si="33"/>
        <v>11259091</v>
      </c>
      <c r="AM17" s="572">
        <f t="shared" si="14"/>
        <v>7121.4996837444651</v>
      </c>
      <c r="AN17" s="575">
        <f>'3A_Level 3'!M17</f>
        <v>1384123</v>
      </c>
      <c r="AO17" s="576">
        <f t="shared" si="15"/>
        <v>875.47311827956992</v>
      </c>
      <c r="AP17" s="573">
        <f t="shared" si="34"/>
        <v>12376147</v>
      </c>
      <c r="AQ17" s="572">
        <f t="shared" si="16"/>
        <v>7828.0499683744465</v>
      </c>
      <c r="AR17" s="574">
        <f t="shared" si="35"/>
        <v>0.70069525740365257</v>
      </c>
      <c r="AS17" s="577">
        <f t="shared" si="36"/>
        <v>13</v>
      </c>
      <c r="AT17" s="572">
        <f t="shared" si="17"/>
        <v>5286520</v>
      </c>
      <c r="AU17" s="572">
        <f t="shared" si="18"/>
        <v>3343.78</v>
      </c>
      <c r="AV17" s="577">
        <f t="shared" si="37"/>
        <v>40</v>
      </c>
      <c r="AW17" s="574">
        <f t="shared" si="38"/>
        <v>0.29930474259634743</v>
      </c>
      <c r="AX17" s="577">
        <f t="shared" si="39"/>
        <v>17662667</v>
      </c>
      <c r="AY17" s="578">
        <f t="shared" si="19"/>
        <v>11171.832384566729</v>
      </c>
      <c r="AZ17" s="577">
        <f t="shared" si="40"/>
        <v>3</v>
      </c>
    </row>
    <row r="18" spans="1:52" s="579" customFormat="1" ht="15.6" customHeight="1" x14ac:dyDescent="0.2">
      <c r="A18" s="1125">
        <v>12</v>
      </c>
      <c r="B18" s="564" t="s">
        <v>18</v>
      </c>
      <c r="C18" s="564">
        <f>'8_2.1.18 SIS'!AP18</f>
        <v>1318</v>
      </c>
      <c r="D18" s="565">
        <v>660</v>
      </c>
      <c r="E18" s="565">
        <f t="shared" si="20"/>
        <v>145.19999999999999</v>
      </c>
      <c r="F18" s="565">
        <v>603</v>
      </c>
      <c r="G18" s="565">
        <f t="shared" si="21"/>
        <v>36.18</v>
      </c>
      <c r="H18" s="565">
        <v>163</v>
      </c>
      <c r="I18" s="565">
        <f t="shared" si="22"/>
        <v>244.5</v>
      </c>
      <c r="J18" s="565">
        <v>79</v>
      </c>
      <c r="K18" s="565">
        <f t="shared" si="23"/>
        <v>47.4</v>
      </c>
      <c r="L18" s="565">
        <f t="shared" si="1"/>
        <v>6182</v>
      </c>
      <c r="M18" s="567">
        <f t="shared" si="2"/>
        <v>0.16485</v>
      </c>
      <c r="N18" s="565">
        <f t="shared" si="3"/>
        <v>217.2723</v>
      </c>
      <c r="O18" s="565">
        <f t="shared" si="24"/>
        <v>690.55229999999995</v>
      </c>
      <c r="P18" s="565">
        <f t="shared" si="4"/>
        <v>2008.5522999999998</v>
      </c>
      <c r="Q18" s="568">
        <f t="shared" si="25"/>
        <v>3961</v>
      </c>
      <c r="R18" s="568">
        <f t="shared" si="5"/>
        <v>7955876</v>
      </c>
      <c r="S18" s="568">
        <f>'6_Local Deduct Calc'!J18</f>
        <v>4540775</v>
      </c>
      <c r="T18" s="568">
        <f t="shared" si="26"/>
        <v>4540775</v>
      </c>
      <c r="U18" s="569">
        <f t="shared" si="27"/>
        <v>3415101</v>
      </c>
      <c r="V18" s="570">
        <f t="shared" si="41"/>
        <v>0.42930000000000001</v>
      </c>
      <c r="W18" s="570">
        <f t="shared" si="28"/>
        <v>0.57069999999999999</v>
      </c>
      <c r="X18" s="571">
        <f t="shared" si="6"/>
        <v>3445.201062215478</v>
      </c>
      <c r="Y18" s="568">
        <f>'7_Local Revenue'!AQ18</f>
        <v>8457837</v>
      </c>
      <c r="Z18" s="568">
        <f t="shared" si="29"/>
        <v>3917062</v>
      </c>
      <c r="AA18" s="210">
        <f t="shared" si="30"/>
        <v>0</v>
      </c>
      <c r="AB18" s="572">
        <f t="shared" si="7"/>
        <v>2704997.8400000003</v>
      </c>
      <c r="AC18" s="572">
        <f t="shared" si="8"/>
        <v>2704997.8400000003</v>
      </c>
      <c r="AD18" s="568">
        <f t="shared" si="9"/>
        <v>2655236.6997353602</v>
      </c>
      <c r="AE18" s="573">
        <f t="shared" si="31"/>
        <v>49761</v>
      </c>
      <c r="AF18" s="572">
        <f t="shared" si="10"/>
        <v>38</v>
      </c>
      <c r="AG18" s="574">
        <f t="shared" si="32"/>
        <v>1.84E-2</v>
      </c>
      <c r="AH18" s="573">
        <f t="shared" si="11"/>
        <v>3464862</v>
      </c>
      <c r="AI18" s="572">
        <f t="shared" si="12"/>
        <v>2629</v>
      </c>
      <c r="AJ18" s="573">
        <f>'3A_Level 3'!L18</f>
        <v>222640</v>
      </c>
      <c r="AK18" s="572">
        <f t="shared" si="13"/>
        <v>168.92261001517451</v>
      </c>
      <c r="AL18" s="573">
        <f t="shared" si="33"/>
        <v>3687502</v>
      </c>
      <c r="AM18" s="572">
        <f t="shared" si="14"/>
        <v>2797.8012139605462</v>
      </c>
      <c r="AN18" s="575">
        <f>'3A_Level 3'!M18</f>
        <v>1624083</v>
      </c>
      <c r="AO18" s="576">
        <f t="shared" si="15"/>
        <v>1232.2329286798179</v>
      </c>
      <c r="AP18" s="573">
        <f t="shared" si="34"/>
        <v>5088945</v>
      </c>
      <c r="AQ18" s="572">
        <f t="shared" si="16"/>
        <v>3861.1115326251897</v>
      </c>
      <c r="AR18" s="574">
        <f t="shared" si="35"/>
        <v>0.41257084807381372</v>
      </c>
      <c r="AS18" s="577">
        <f t="shared" si="36"/>
        <v>61</v>
      </c>
      <c r="AT18" s="572">
        <f t="shared" si="17"/>
        <v>7245772.8399999999</v>
      </c>
      <c r="AU18" s="572">
        <f t="shared" si="18"/>
        <v>5497.55</v>
      </c>
      <c r="AV18" s="577">
        <f t="shared" si="37"/>
        <v>6</v>
      </c>
      <c r="AW18" s="574">
        <f t="shared" si="38"/>
        <v>0.58742915192618628</v>
      </c>
      <c r="AX18" s="577">
        <f t="shared" si="39"/>
        <v>12334717.84</v>
      </c>
      <c r="AY18" s="578">
        <f t="shared" si="19"/>
        <v>9358.6630045523525</v>
      </c>
      <c r="AZ18" s="577">
        <f t="shared" si="40"/>
        <v>34</v>
      </c>
    </row>
    <row r="19" spans="1:52" s="579" customFormat="1" ht="15.6" customHeight="1" x14ac:dyDescent="0.2">
      <c r="A19" s="1125">
        <v>13</v>
      </c>
      <c r="B19" s="564" t="s">
        <v>19</v>
      </c>
      <c r="C19" s="564">
        <f>'8_2.1.18 SIS'!AP19</f>
        <v>1331</v>
      </c>
      <c r="D19" s="565">
        <v>993</v>
      </c>
      <c r="E19" s="565">
        <f t="shared" si="20"/>
        <v>218.46</v>
      </c>
      <c r="F19" s="565">
        <v>864</v>
      </c>
      <c r="G19" s="565">
        <f t="shared" si="21"/>
        <v>51.839999999999996</v>
      </c>
      <c r="H19" s="565">
        <v>182</v>
      </c>
      <c r="I19" s="565">
        <f t="shared" si="22"/>
        <v>273</v>
      </c>
      <c r="J19" s="565">
        <v>9</v>
      </c>
      <c r="K19" s="565">
        <f t="shared" si="23"/>
        <v>5.3999999999999995</v>
      </c>
      <c r="L19" s="565">
        <f t="shared" si="1"/>
        <v>6169</v>
      </c>
      <c r="M19" s="567">
        <f t="shared" si="2"/>
        <v>0.16450999999999999</v>
      </c>
      <c r="N19" s="565">
        <f t="shared" si="3"/>
        <v>218.96280999999999</v>
      </c>
      <c r="O19" s="565">
        <f t="shared" si="24"/>
        <v>767.66280999999992</v>
      </c>
      <c r="P19" s="565">
        <f t="shared" si="4"/>
        <v>2098.6628099999998</v>
      </c>
      <c r="Q19" s="568">
        <f t="shared" si="25"/>
        <v>3961</v>
      </c>
      <c r="R19" s="568">
        <f t="shared" si="5"/>
        <v>8312803</v>
      </c>
      <c r="S19" s="568">
        <f>'6_Local Deduct Calc'!J19</f>
        <v>1391820</v>
      </c>
      <c r="T19" s="568">
        <f t="shared" si="26"/>
        <v>1391820</v>
      </c>
      <c r="U19" s="569">
        <f t="shared" si="27"/>
        <v>6920983</v>
      </c>
      <c r="V19" s="570">
        <f t="shared" si="41"/>
        <v>0.83260000000000001</v>
      </c>
      <c r="W19" s="570">
        <f t="shared" si="28"/>
        <v>0.16739999999999999</v>
      </c>
      <c r="X19" s="571">
        <f t="shared" si="6"/>
        <v>1045.6949661908341</v>
      </c>
      <c r="Y19" s="568">
        <f>'7_Local Revenue'!AQ19</f>
        <v>3788914</v>
      </c>
      <c r="Z19" s="568">
        <f t="shared" si="29"/>
        <v>2397094</v>
      </c>
      <c r="AA19" s="210">
        <f t="shared" si="30"/>
        <v>0</v>
      </c>
      <c r="AB19" s="572">
        <f t="shared" si="7"/>
        <v>2826353.02</v>
      </c>
      <c r="AC19" s="572">
        <f t="shared" si="8"/>
        <v>2397094</v>
      </c>
      <c r="AD19" s="568">
        <f t="shared" si="9"/>
        <v>690190.48123199993</v>
      </c>
      <c r="AE19" s="573">
        <f t="shared" si="31"/>
        <v>1706904</v>
      </c>
      <c r="AF19" s="572">
        <f t="shared" si="10"/>
        <v>1282</v>
      </c>
      <c r="AG19" s="574">
        <f t="shared" si="32"/>
        <v>0.71209999999999996</v>
      </c>
      <c r="AH19" s="573">
        <f t="shared" si="11"/>
        <v>8627887</v>
      </c>
      <c r="AI19" s="572">
        <f t="shared" si="12"/>
        <v>6482</v>
      </c>
      <c r="AJ19" s="573">
        <f>'3A_Level 3'!L19</f>
        <v>224836</v>
      </c>
      <c r="AK19" s="572">
        <f t="shared" si="13"/>
        <v>168.92261457550714</v>
      </c>
      <c r="AL19" s="573">
        <f t="shared" si="33"/>
        <v>8852723</v>
      </c>
      <c r="AM19" s="572">
        <f t="shared" si="14"/>
        <v>6651.181818181818</v>
      </c>
      <c r="AN19" s="575">
        <f>'3A_Level 3'!M19</f>
        <v>1222327</v>
      </c>
      <c r="AO19" s="576">
        <f t="shared" si="15"/>
        <v>918.35236664162289</v>
      </c>
      <c r="AP19" s="573">
        <f t="shared" si="34"/>
        <v>9850214</v>
      </c>
      <c r="AQ19" s="572">
        <f t="shared" si="16"/>
        <v>7400.6115702479337</v>
      </c>
      <c r="AR19" s="574">
        <f t="shared" si="35"/>
        <v>0.72220262175118521</v>
      </c>
      <c r="AS19" s="577">
        <f t="shared" si="36"/>
        <v>7</v>
      </c>
      <c r="AT19" s="572">
        <f t="shared" si="17"/>
        <v>3788914</v>
      </c>
      <c r="AU19" s="572">
        <f t="shared" si="18"/>
        <v>2846.67</v>
      </c>
      <c r="AV19" s="577">
        <f t="shared" si="37"/>
        <v>55</v>
      </c>
      <c r="AW19" s="574">
        <f t="shared" si="38"/>
        <v>0.27779737824881473</v>
      </c>
      <c r="AX19" s="577">
        <f t="shared" si="39"/>
        <v>13639128</v>
      </c>
      <c r="AY19" s="578">
        <f t="shared" si="19"/>
        <v>10247.278737791134</v>
      </c>
      <c r="AZ19" s="577">
        <f t="shared" si="40"/>
        <v>8</v>
      </c>
    </row>
    <row r="20" spans="1:52" s="579" customFormat="1" ht="15.6" customHeight="1" x14ac:dyDescent="0.2">
      <c r="A20" s="1125">
        <v>14</v>
      </c>
      <c r="B20" s="564" t="s">
        <v>20</v>
      </c>
      <c r="C20" s="564">
        <f>'8_2.1.18 SIS'!AP20</f>
        <v>1770</v>
      </c>
      <c r="D20" s="565">
        <v>1419</v>
      </c>
      <c r="E20" s="565">
        <f t="shared" si="20"/>
        <v>312.18</v>
      </c>
      <c r="F20" s="565">
        <v>863</v>
      </c>
      <c r="G20" s="565">
        <f t="shared" si="21"/>
        <v>51.78</v>
      </c>
      <c r="H20" s="565">
        <v>396</v>
      </c>
      <c r="I20" s="565">
        <f t="shared" si="22"/>
        <v>594</v>
      </c>
      <c r="J20" s="565">
        <v>122</v>
      </c>
      <c r="K20" s="565">
        <f t="shared" si="23"/>
        <v>73.2</v>
      </c>
      <c r="L20" s="565">
        <f t="shared" si="1"/>
        <v>5730</v>
      </c>
      <c r="M20" s="567">
        <f t="shared" si="2"/>
        <v>0.15279999999999999</v>
      </c>
      <c r="N20" s="565">
        <f t="shared" si="3"/>
        <v>270.45599999999996</v>
      </c>
      <c r="O20" s="565">
        <f t="shared" si="24"/>
        <v>1301.616</v>
      </c>
      <c r="P20" s="565">
        <f t="shared" si="4"/>
        <v>3071.616</v>
      </c>
      <c r="Q20" s="568">
        <f t="shared" si="25"/>
        <v>3961</v>
      </c>
      <c r="R20" s="568">
        <f t="shared" si="5"/>
        <v>12166671</v>
      </c>
      <c r="S20" s="568">
        <f>'6_Local Deduct Calc'!J20</f>
        <v>3162755</v>
      </c>
      <c r="T20" s="568">
        <f t="shared" si="26"/>
        <v>3162755</v>
      </c>
      <c r="U20" s="569">
        <f t="shared" si="27"/>
        <v>9003916</v>
      </c>
      <c r="V20" s="570">
        <f t="shared" si="41"/>
        <v>0.74</v>
      </c>
      <c r="W20" s="570">
        <f t="shared" si="28"/>
        <v>0.26</v>
      </c>
      <c r="X20" s="571">
        <f t="shared" si="6"/>
        <v>1786.8672316384182</v>
      </c>
      <c r="Y20" s="568">
        <f>'7_Local Revenue'!AQ20</f>
        <v>6687817</v>
      </c>
      <c r="Z20" s="568">
        <f t="shared" si="29"/>
        <v>3525062</v>
      </c>
      <c r="AA20" s="210">
        <f t="shared" si="30"/>
        <v>0</v>
      </c>
      <c r="AB20" s="572">
        <f t="shared" si="7"/>
        <v>4136668.14</v>
      </c>
      <c r="AC20" s="572">
        <f t="shared" si="8"/>
        <v>3525062</v>
      </c>
      <c r="AD20" s="568">
        <f t="shared" si="9"/>
        <v>1576407.7264</v>
      </c>
      <c r="AE20" s="573">
        <f t="shared" si="31"/>
        <v>1948654</v>
      </c>
      <c r="AF20" s="572">
        <f t="shared" si="10"/>
        <v>1101</v>
      </c>
      <c r="AG20" s="574">
        <f t="shared" si="32"/>
        <v>0.55279999999999996</v>
      </c>
      <c r="AH20" s="573">
        <f t="shared" si="11"/>
        <v>10952570</v>
      </c>
      <c r="AI20" s="572">
        <f t="shared" si="12"/>
        <v>6188</v>
      </c>
      <c r="AJ20" s="573">
        <f>'3A_Level 3'!L20</f>
        <v>298993</v>
      </c>
      <c r="AK20" s="572">
        <f t="shared" si="13"/>
        <v>168.9225988700565</v>
      </c>
      <c r="AL20" s="573">
        <f t="shared" si="33"/>
        <v>11251563</v>
      </c>
      <c r="AM20" s="572">
        <f t="shared" si="14"/>
        <v>6356.8152542372882</v>
      </c>
      <c r="AN20" s="575">
        <f>'3A_Level 3'!M20</f>
        <v>1732658</v>
      </c>
      <c r="AO20" s="576">
        <f t="shared" si="15"/>
        <v>978.90282485875707</v>
      </c>
      <c r="AP20" s="573">
        <f t="shared" si="34"/>
        <v>12685228</v>
      </c>
      <c r="AQ20" s="572">
        <f t="shared" si="16"/>
        <v>7166.7954802259883</v>
      </c>
      <c r="AR20" s="574">
        <f t="shared" si="35"/>
        <v>0.6547875153338053</v>
      </c>
      <c r="AS20" s="577">
        <f t="shared" si="36"/>
        <v>30</v>
      </c>
      <c r="AT20" s="572">
        <f t="shared" si="17"/>
        <v>6687817</v>
      </c>
      <c r="AU20" s="572">
        <f t="shared" si="18"/>
        <v>3778.43</v>
      </c>
      <c r="AV20" s="577">
        <f t="shared" si="37"/>
        <v>26</v>
      </c>
      <c r="AW20" s="574">
        <f t="shared" si="38"/>
        <v>0.3452124846661947</v>
      </c>
      <c r="AX20" s="577">
        <f t="shared" si="39"/>
        <v>19373045</v>
      </c>
      <c r="AY20" s="578">
        <f t="shared" si="19"/>
        <v>10945.223163841807</v>
      </c>
      <c r="AZ20" s="577">
        <f t="shared" si="40"/>
        <v>4</v>
      </c>
    </row>
    <row r="21" spans="1:52" s="581" customFormat="1" ht="15.6" customHeight="1" x14ac:dyDescent="0.2">
      <c r="A21" s="1126">
        <v>15</v>
      </c>
      <c r="B21" s="1127" t="s">
        <v>21</v>
      </c>
      <c r="C21" s="1127">
        <f>'8_2.1.18 SIS'!AP21</f>
        <v>3619</v>
      </c>
      <c r="D21" s="1128">
        <v>2916</v>
      </c>
      <c r="E21" s="1128">
        <f t="shared" si="20"/>
        <v>641.52</v>
      </c>
      <c r="F21" s="1128">
        <v>1821.5</v>
      </c>
      <c r="G21" s="1128">
        <f t="shared" si="21"/>
        <v>109.28999999999999</v>
      </c>
      <c r="H21" s="1128">
        <v>408</v>
      </c>
      <c r="I21" s="1128">
        <f t="shared" si="22"/>
        <v>612</v>
      </c>
      <c r="J21" s="1128">
        <v>114</v>
      </c>
      <c r="K21" s="1128">
        <f t="shared" si="23"/>
        <v>68.399999999999991</v>
      </c>
      <c r="L21" s="1128">
        <f t="shared" si="1"/>
        <v>3881</v>
      </c>
      <c r="M21" s="1129">
        <f t="shared" si="2"/>
        <v>0.10349</v>
      </c>
      <c r="N21" s="1128">
        <f t="shared" si="3"/>
        <v>374.53030999999999</v>
      </c>
      <c r="O21" s="1128">
        <f t="shared" si="24"/>
        <v>1805.7403100000001</v>
      </c>
      <c r="P21" s="580">
        <f t="shared" si="4"/>
        <v>5424.7403100000001</v>
      </c>
      <c r="Q21" s="995">
        <f t="shared" si="25"/>
        <v>3961</v>
      </c>
      <c r="R21" s="995">
        <f t="shared" si="5"/>
        <v>21487396</v>
      </c>
      <c r="S21" s="995">
        <f>'6_Local Deduct Calc'!J21</f>
        <v>4201666</v>
      </c>
      <c r="T21" s="995">
        <f t="shared" si="26"/>
        <v>4201666</v>
      </c>
      <c r="U21" s="996">
        <f t="shared" si="27"/>
        <v>17285730</v>
      </c>
      <c r="V21" s="1130">
        <f t="shared" si="41"/>
        <v>0.80449999999999999</v>
      </c>
      <c r="W21" s="997">
        <f t="shared" si="28"/>
        <v>0.19550000000000001</v>
      </c>
      <c r="X21" s="998">
        <f t="shared" si="6"/>
        <v>1161.0019342359767</v>
      </c>
      <c r="Y21" s="995">
        <f>'7_Local Revenue'!AQ21</f>
        <v>10884742</v>
      </c>
      <c r="Z21" s="995">
        <f t="shared" si="29"/>
        <v>6683076</v>
      </c>
      <c r="AA21" s="1131">
        <f t="shared" si="30"/>
        <v>0</v>
      </c>
      <c r="AB21" s="1132">
        <f t="shared" si="7"/>
        <v>7305714.6400000006</v>
      </c>
      <c r="AC21" s="1132">
        <f t="shared" si="8"/>
        <v>6683076</v>
      </c>
      <c r="AD21" s="995">
        <f t="shared" si="9"/>
        <v>2247251.13576</v>
      </c>
      <c r="AE21" s="1133">
        <f t="shared" si="31"/>
        <v>4435825</v>
      </c>
      <c r="AF21" s="1132">
        <f t="shared" si="10"/>
        <v>1226</v>
      </c>
      <c r="AG21" s="1134">
        <f t="shared" si="32"/>
        <v>0.66369999999999996</v>
      </c>
      <c r="AH21" s="1133">
        <f t="shared" si="11"/>
        <v>21721555</v>
      </c>
      <c r="AI21" s="1132">
        <f t="shared" si="12"/>
        <v>6002</v>
      </c>
      <c r="AJ21" s="1133">
        <f>'3A_Level 3'!L21</f>
        <v>361900</v>
      </c>
      <c r="AK21" s="1132">
        <f t="shared" si="13"/>
        <v>100</v>
      </c>
      <c r="AL21" s="1133">
        <f t="shared" si="33"/>
        <v>22083455</v>
      </c>
      <c r="AM21" s="1132">
        <f t="shared" si="14"/>
        <v>6102.0875932578065</v>
      </c>
      <c r="AN21" s="1135">
        <f>'3A_Level 3'!M21</f>
        <v>2366102</v>
      </c>
      <c r="AO21" s="1136">
        <f t="shared" si="15"/>
        <v>653.79994473611498</v>
      </c>
      <c r="AP21" s="1133">
        <f t="shared" si="34"/>
        <v>24087657</v>
      </c>
      <c r="AQ21" s="1132">
        <f t="shared" si="16"/>
        <v>6655.8875379939209</v>
      </c>
      <c r="AR21" s="1134">
        <f t="shared" si="35"/>
        <v>0.68876192908584855</v>
      </c>
      <c r="AS21" s="1137">
        <f t="shared" si="36"/>
        <v>20</v>
      </c>
      <c r="AT21" s="1132">
        <f t="shared" si="17"/>
        <v>10884742</v>
      </c>
      <c r="AU21" s="1132">
        <f t="shared" si="18"/>
        <v>3007.67</v>
      </c>
      <c r="AV21" s="1137">
        <f t="shared" si="37"/>
        <v>52</v>
      </c>
      <c r="AW21" s="1134">
        <f t="shared" si="38"/>
        <v>0.31123807091415145</v>
      </c>
      <c r="AX21" s="1137">
        <f t="shared" si="39"/>
        <v>34972399</v>
      </c>
      <c r="AY21" s="1138">
        <f t="shared" si="19"/>
        <v>9663.5531914893618</v>
      </c>
      <c r="AZ21" s="1137">
        <f t="shared" si="40"/>
        <v>21</v>
      </c>
    </row>
    <row r="22" spans="1:52" s="579" customFormat="1" ht="15.6" customHeight="1" x14ac:dyDescent="0.2">
      <c r="A22" s="1125">
        <v>16</v>
      </c>
      <c r="B22" s="564" t="s">
        <v>22</v>
      </c>
      <c r="C22" s="564">
        <f>'8_2.1.18 SIS'!AP22</f>
        <v>4926</v>
      </c>
      <c r="D22" s="565">
        <v>2897</v>
      </c>
      <c r="E22" s="565">
        <f t="shared" si="20"/>
        <v>637.34</v>
      </c>
      <c r="F22" s="565">
        <v>2131</v>
      </c>
      <c r="G22" s="565">
        <f t="shared" si="21"/>
        <v>127.86</v>
      </c>
      <c r="H22" s="565">
        <v>487</v>
      </c>
      <c r="I22" s="565">
        <f t="shared" si="22"/>
        <v>730.5</v>
      </c>
      <c r="J22" s="565">
        <v>274</v>
      </c>
      <c r="K22" s="565">
        <f t="shared" si="23"/>
        <v>164.4</v>
      </c>
      <c r="L22" s="566">
        <f t="shared" si="1"/>
        <v>2574</v>
      </c>
      <c r="M22" s="567">
        <f t="shared" si="2"/>
        <v>6.8640000000000007E-2</v>
      </c>
      <c r="N22" s="565">
        <f t="shared" si="3"/>
        <v>338.12064000000004</v>
      </c>
      <c r="O22" s="565">
        <f t="shared" si="24"/>
        <v>1998.2206400000002</v>
      </c>
      <c r="P22" s="565">
        <f t="shared" si="4"/>
        <v>6924.2206400000005</v>
      </c>
      <c r="Q22" s="568">
        <f t="shared" si="25"/>
        <v>3961</v>
      </c>
      <c r="R22" s="568">
        <f t="shared" si="5"/>
        <v>27426838</v>
      </c>
      <c r="S22" s="568">
        <f>'6_Local Deduct Calc'!J22</f>
        <v>16974041</v>
      </c>
      <c r="T22" s="568">
        <f t="shared" si="26"/>
        <v>16974041</v>
      </c>
      <c r="U22" s="569">
        <f t="shared" si="27"/>
        <v>10452797</v>
      </c>
      <c r="V22" s="570">
        <f t="shared" si="41"/>
        <v>0.38109999999999999</v>
      </c>
      <c r="W22" s="570">
        <f t="shared" si="28"/>
        <v>0.61890000000000001</v>
      </c>
      <c r="X22" s="571">
        <f t="shared" si="6"/>
        <v>3445.8061307348762</v>
      </c>
      <c r="Y22" s="568">
        <f>'7_Local Revenue'!AQ22</f>
        <v>60239341</v>
      </c>
      <c r="Z22" s="568">
        <f t="shared" si="29"/>
        <v>43265300</v>
      </c>
      <c r="AA22" s="210">
        <f t="shared" si="30"/>
        <v>0</v>
      </c>
      <c r="AB22" s="572">
        <f t="shared" si="7"/>
        <v>9325124.9199999999</v>
      </c>
      <c r="AC22" s="572">
        <f t="shared" si="8"/>
        <v>9325124.9199999999</v>
      </c>
      <c r="AD22" s="568">
        <f t="shared" si="9"/>
        <v>9926670.0783393607</v>
      </c>
      <c r="AE22" s="573">
        <f t="shared" si="31"/>
        <v>0</v>
      </c>
      <c r="AF22" s="572">
        <f t="shared" si="10"/>
        <v>0</v>
      </c>
      <c r="AG22" s="574">
        <f t="shared" si="32"/>
        <v>0</v>
      </c>
      <c r="AH22" s="573">
        <f t="shared" si="11"/>
        <v>10452797</v>
      </c>
      <c r="AI22" s="572">
        <f t="shared" si="12"/>
        <v>2122</v>
      </c>
      <c r="AJ22" s="573">
        <f>'3A_Level 3'!L22</f>
        <v>832112</v>
      </c>
      <c r="AK22" s="572">
        <f t="shared" si="13"/>
        <v>168.92245229395047</v>
      </c>
      <c r="AL22" s="573">
        <f t="shared" si="33"/>
        <v>11284909</v>
      </c>
      <c r="AM22" s="572">
        <f t="shared" si="14"/>
        <v>2290.8869265123831</v>
      </c>
      <c r="AN22" s="575">
        <f>'3A_Level 3'!M22</f>
        <v>4214944</v>
      </c>
      <c r="AO22" s="576">
        <f t="shared" si="15"/>
        <v>855.65245635403983</v>
      </c>
      <c r="AP22" s="573">
        <f t="shared" si="34"/>
        <v>14667741</v>
      </c>
      <c r="AQ22" s="572">
        <f t="shared" si="16"/>
        <v>2977.6169305724725</v>
      </c>
      <c r="AR22" s="574">
        <f t="shared" si="35"/>
        <v>0.35803877087042724</v>
      </c>
      <c r="AS22" s="577">
        <f t="shared" si="36"/>
        <v>67</v>
      </c>
      <c r="AT22" s="572">
        <f t="shared" si="17"/>
        <v>26299165.920000002</v>
      </c>
      <c r="AU22" s="572">
        <f t="shared" si="18"/>
        <v>5338.85</v>
      </c>
      <c r="AV22" s="577">
        <f t="shared" si="37"/>
        <v>7</v>
      </c>
      <c r="AW22" s="574">
        <f t="shared" si="38"/>
        <v>0.64196122912957276</v>
      </c>
      <c r="AX22" s="577">
        <f t="shared" si="39"/>
        <v>40966906.920000002</v>
      </c>
      <c r="AY22" s="578">
        <f t="shared" si="19"/>
        <v>8316.4650669914736</v>
      </c>
      <c r="AZ22" s="577">
        <f t="shared" si="40"/>
        <v>66</v>
      </c>
    </row>
    <row r="23" spans="1:52" s="582" customFormat="1" ht="15.6" customHeight="1" x14ac:dyDescent="0.2">
      <c r="A23" s="1125">
        <v>17</v>
      </c>
      <c r="B23" s="564" t="s">
        <v>23</v>
      </c>
      <c r="C23" s="564">
        <f>'8_2.1.18 SIS'!AP23</f>
        <v>44168</v>
      </c>
      <c r="D23" s="565">
        <v>34046</v>
      </c>
      <c r="E23" s="565">
        <f t="shared" si="20"/>
        <v>7490.12</v>
      </c>
      <c r="F23" s="565">
        <v>19587.5</v>
      </c>
      <c r="G23" s="565">
        <f t="shared" si="21"/>
        <v>1175.25</v>
      </c>
      <c r="H23" s="565">
        <v>4878</v>
      </c>
      <c r="I23" s="565">
        <f t="shared" si="22"/>
        <v>7317</v>
      </c>
      <c r="J23" s="565">
        <v>1605</v>
      </c>
      <c r="K23" s="565">
        <f t="shared" si="23"/>
        <v>963</v>
      </c>
      <c r="L23" s="565">
        <f t="shared" si="1"/>
        <v>0</v>
      </c>
      <c r="M23" s="567">
        <f t="shared" si="2"/>
        <v>0</v>
      </c>
      <c r="N23" s="565">
        <f t="shared" si="3"/>
        <v>0</v>
      </c>
      <c r="O23" s="565">
        <f t="shared" si="24"/>
        <v>16945.37</v>
      </c>
      <c r="P23" s="565">
        <f t="shared" si="4"/>
        <v>61113.369999999995</v>
      </c>
      <c r="Q23" s="568">
        <f t="shared" si="25"/>
        <v>3961</v>
      </c>
      <c r="R23" s="568">
        <f t="shared" si="5"/>
        <v>242070059</v>
      </c>
      <c r="S23" s="568">
        <f>'6_Local Deduct Calc'!J23</f>
        <v>129566566</v>
      </c>
      <c r="T23" s="568">
        <f t="shared" si="26"/>
        <v>129566566</v>
      </c>
      <c r="U23" s="569">
        <f t="shared" si="27"/>
        <v>112503493</v>
      </c>
      <c r="V23" s="570">
        <f t="shared" si="41"/>
        <v>0.46479999999999999</v>
      </c>
      <c r="W23" s="570">
        <f t="shared" si="28"/>
        <v>0.53520000000000001</v>
      </c>
      <c r="X23" s="571">
        <f t="shared" si="6"/>
        <v>2933.4940681036046</v>
      </c>
      <c r="Y23" s="568">
        <f>'7_Local Revenue'!AQ23</f>
        <v>348461341</v>
      </c>
      <c r="Z23" s="568">
        <f t="shared" si="29"/>
        <v>218894775</v>
      </c>
      <c r="AA23" s="210">
        <f t="shared" si="30"/>
        <v>0</v>
      </c>
      <c r="AB23" s="572">
        <f t="shared" si="7"/>
        <v>82303820.060000002</v>
      </c>
      <c r="AC23" s="572">
        <f t="shared" si="8"/>
        <v>82303820.060000002</v>
      </c>
      <c r="AD23" s="568">
        <f t="shared" si="9"/>
        <v>75764287.733312652</v>
      </c>
      <c r="AE23" s="573">
        <f t="shared" si="31"/>
        <v>6539532</v>
      </c>
      <c r="AF23" s="572">
        <f t="shared" si="10"/>
        <v>148</v>
      </c>
      <c r="AG23" s="574">
        <f t="shared" si="32"/>
        <v>7.9500000000000001E-2</v>
      </c>
      <c r="AH23" s="573">
        <f t="shared" si="11"/>
        <v>119043025</v>
      </c>
      <c r="AI23" s="572">
        <f t="shared" si="12"/>
        <v>2695</v>
      </c>
      <c r="AJ23" s="573">
        <f>'3A_Level 3'!L23</f>
        <v>17997492</v>
      </c>
      <c r="AK23" s="572">
        <f t="shared" si="13"/>
        <v>407.47808368049266</v>
      </c>
      <c r="AL23" s="573">
        <f t="shared" si="33"/>
        <v>137040517</v>
      </c>
      <c r="AM23" s="572">
        <f t="shared" si="14"/>
        <v>3102.7104917587394</v>
      </c>
      <c r="AN23" s="575">
        <f>'3A_Level 3'!M23</f>
        <v>53397261</v>
      </c>
      <c r="AO23" s="576">
        <f t="shared" si="15"/>
        <v>1208.9580918311899</v>
      </c>
      <c r="AP23" s="573">
        <f t="shared" si="34"/>
        <v>172440286</v>
      </c>
      <c r="AQ23" s="572">
        <f t="shared" si="16"/>
        <v>3904.1904999094368</v>
      </c>
      <c r="AR23" s="574">
        <f t="shared" si="35"/>
        <v>0.44870022754163325</v>
      </c>
      <c r="AS23" s="577">
        <f t="shared" si="36"/>
        <v>59</v>
      </c>
      <c r="AT23" s="572">
        <f t="shared" si="17"/>
        <v>211870386.06</v>
      </c>
      <c r="AU23" s="572">
        <f t="shared" si="18"/>
        <v>4796.92</v>
      </c>
      <c r="AV23" s="577">
        <f t="shared" si="37"/>
        <v>12</v>
      </c>
      <c r="AW23" s="574">
        <f t="shared" si="38"/>
        <v>0.5512997724583667</v>
      </c>
      <c r="AX23" s="577">
        <f t="shared" si="39"/>
        <v>384310672.06</v>
      </c>
      <c r="AY23" s="578">
        <f t="shared" si="19"/>
        <v>8701.1110319688469</v>
      </c>
      <c r="AZ23" s="577">
        <f t="shared" si="40"/>
        <v>59</v>
      </c>
    </row>
    <row r="24" spans="1:52" s="579" customFormat="1" ht="15.6" customHeight="1" x14ac:dyDescent="0.2">
      <c r="A24" s="1125">
        <v>18</v>
      </c>
      <c r="B24" s="564" t="s">
        <v>24</v>
      </c>
      <c r="C24" s="564">
        <f>'8_2.1.18 SIS'!AP24</f>
        <v>965</v>
      </c>
      <c r="D24" s="565">
        <v>911</v>
      </c>
      <c r="E24" s="565">
        <f t="shared" si="20"/>
        <v>200.42</v>
      </c>
      <c r="F24" s="565">
        <v>409</v>
      </c>
      <c r="G24" s="565">
        <f t="shared" si="21"/>
        <v>24.54</v>
      </c>
      <c r="H24" s="565">
        <v>118</v>
      </c>
      <c r="I24" s="565">
        <f t="shared" si="22"/>
        <v>177</v>
      </c>
      <c r="J24" s="565">
        <v>0</v>
      </c>
      <c r="K24" s="565">
        <f t="shared" si="23"/>
        <v>0</v>
      </c>
      <c r="L24" s="565">
        <f t="shared" si="1"/>
        <v>6535</v>
      </c>
      <c r="M24" s="567">
        <f t="shared" si="2"/>
        <v>0.17427000000000001</v>
      </c>
      <c r="N24" s="565">
        <f t="shared" si="3"/>
        <v>168.17055000000002</v>
      </c>
      <c r="O24" s="565">
        <f t="shared" si="24"/>
        <v>570.13054999999997</v>
      </c>
      <c r="P24" s="565">
        <f t="shared" si="4"/>
        <v>1535.1305499999999</v>
      </c>
      <c r="Q24" s="568">
        <f t="shared" si="25"/>
        <v>3961</v>
      </c>
      <c r="R24" s="568">
        <f t="shared" si="5"/>
        <v>6080652</v>
      </c>
      <c r="S24" s="568">
        <f>'6_Local Deduct Calc'!J24</f>
        <v>1269889</v>
      </c>
      <c r="T24" s="568">
        <f t="shared" si="26"/>
        <v>1269889</v>
      </c>
      <c r="U24" s="569">
        <f t="shared" si="27"/>
        <v>4810763</v>
      </c>
      <c r="V24" s="570">
        <f t="shared" si="41"/>
        <v>0.79120000000000001</v>
      </c>
      <c r="W24" s="570">
        <f t="shared" si="28"/>
        <v>0.20880000000000001</v>
      </c>
      <c r="X24" s="571">
        <f t="shared" si="6"/>
        <v>1315.9471502590673</v>
      </c>
      <c r="Y24" s="568">
        <f>'7_Local Revenue'!AQ24</f>
        <v>2742136</v>
      </c>
      <c r="Z24" s="568">
        <f t="shared" si="29"/>
        <v>1472247</v>
      </c>
      <c r="AA24" s="210">
        <f t="shared" si="30"/>
        <v>0</v>
      </c>
      <c r="AB24" s="572">
        <f t="shared" si="7"/>
        <v>2067421.6800000002</v>
      </c>
      <c r="AC24" s="572">
        <f t="shared" si="8"/>
        <v>1472247</v>
      </c>
      <c r="AD24" s="568">
        <f t="shared" si="9"/>
        <v>528736.89859200001</v>
      </c>
      <c r="AE24" s="573">
        <f t="shared" si="31"/>
        <v>943510</v>
      </c>
      <c r="AF24" s="572">
        <f t="shared" si="10"/>
        <v>978</v>
      </c>
      <c r="AG24" s="574">
        <f t="shared" si="32"/>
        <v>0.64090000000000003</v>
      </c>
      <c r="AH24" s="573">
        <f t="shared" si="11"/>
        <v>5754273</v>
      </c>
      <c r="AI24" s="572">
        <f t="shared" si="12"/>
        <v>5963</v>
      </c>
      <c r="AJ24" s="573">
        <f>'3A_Level 3'!L24</f>
        <v>163010</v>
      </c>
      <c r="AK24" s="572">
        <f t="shared" si="13"/>
        <v>168.92227979274611</v>
      </c>
      <c r="AL24" s="573">
        <f t="shared" si="33"/>
        <v>5917283</v>
      </c>
      <c r="AM24" s="572">
        <f t="shared" si="14"/>
        <v>6131.8994818652845</v>
      </c>
      <c r="AN24" s="575">
        <f>'3A_Level 3'!M24</f>
        <v>979352</v>
      </c>
      <c r="AO24" s="576">
        <f t="shared" si="15"/>
        <v>1014.8725388601036</v>
      </c>
      <c r="AP24" s="573">
        <f t="shared" si="34"/>
        <v>6733625</v>
      </c>
      <c r="AQ24" s="572">
        <f t="shared" si="16"/>
        <v>6977.8497409326428</v>
      </c>
      <c r="AR24" s="574">
        <f t="shared" si="35"/>
        <v>0.71061574896200952</v>
      </c>
      <c r="AS24" s="577">
        <f t="shared" si="36"/>
        <v>9</v>
      </c>
      <c r="AT24" s="572">
        <f t="shared" si="17"/>
        <v>2742136</v>
      </c>
      <c r="AU24" s="572">
        <f t="shared" si="18"/>
        <v>2841.59</v>
      </c>
      <c r="AV24" s="577">
        <f t="shared" si="37"/>
        <v>56</v>
      </c>
      <c r="AW24" s="574">
        <f t="shared" si="38"/>
        <v>0.28938425103799054</v>
      </c>
      <c r="AX24" s="577">
        <f t="shared" si="39"/>
        <v>9475761</v>
      </c>
      <c r="AY24" s="578">
        <f t="shared" si="19"/>
        <v>9819.4414507772017</v>
      </c>
      <c r="AZ24" s="577">
        <f t="shared" si="40"/>
        <v>17</v>
      </c>
    </row>
    <row r="25" spans="1:52" s="579" customFormat="1" ht="15.6" customHeight="1" x14ac:dyDescent="0.2">
      <c r="A25" s="1125">
        <v>19</v>
      </c>
      <c r="B25" s="564" t="s">
        <v>25</v>
      </c>
      <c r="C25" s="564">
        <f>'8_2.1.18 SIS'!AP25</f>
        <v>1901</v>
      </c>
      <c r="D25" s="565">
        <v>1536</v>
      </c>
      <c r="E25" s="565">
        <f t="shared" si="20"/>
        <v>337.92</v>
      </c>
      <c r="F25" s="565">
        <v>588.5</v>
      </c>
      <c r="G25" s="565">
        <f t="shared" si="21"/>
        <v>35.309999999999995</v>
      </c>
      <c r="H25" s="565">
        <v>240</v>
      </c>
      <c r="I25" s="565">
        <f t="shared" si="22"/>
        <v>360</v>
      </c>
      <c r="J25" s="565">
        <v>26</v>
      </c>
      <c r="K25" s="565">
        <f t="shared" si="23"/>
        <v>15.6</v>
      </c>
      <c r="L25" s="565">
        <f t="shared" si="1"/>
        <v>5599</v>
      </c>
      <c r="M25" s="567">
        <f t="shared" si="2"/>
        <v>0.14931</v>
      </c>
      <c r="N25" s="565">
        <f t="shared" si="3"/>
        <v>283.83830999999998</v>
      </c>
      <c r="O25" s="565">
        <f t="shared" si="24"/>
        <v>1032.66831</v>
      </c>
      <c r="P25" s="565">
        <f t="shared" si="4"/>
        <v>2933.66831</v>
      </c>
      <c r="Q25" s="568">
        <f t="shared" si="25"/>
        <v>3961</v>
      </c>
      <c r="R25" s="568">
        <f t="shared" si="5"/>
        <v>11620260</v>
      </c>
      <c r="S25" s="568">
        <f>'6_Local Deduct Calc'!J25</f>
        <v>3556871</v>
      </c>
      <c r="T25" s="568">
        <f t="shared" si="26"/>
        <v>3556871</v>
      </c>
      <c r="U25" s="569">
        <f t="shared" si="27"/>
        <v>8063389</v>
      </c>
      <c r="V25" s="570">
        <f t="shared" si="41"/>
        <v>0.69389999999999996</v>
      </c>
      <c r="W25" s="570">
        <f t="shared" si="28"/>
        <v>0.30609999999999998</v>
      </c>
      <c r="X25" s="571">
        <f t="shared" si="6"/>
        <v>1871.052603892688</v>
      </c>
      <c r="Y25" s="568">
        <f>'7_Local Revenue'!AQ25</f>
        <v>6351025</v>
      </c>
      <c r="Z25" s="568">
        <f t="shared" si="29"/>
        <v>2794154</v>
      </c>
      <c r="AA25" s="210">
        <f t="shared" si="30"/>
        <v>0</v>
      </c>
      <c r="AB25" s="572">
        <f t="shared" si="7"/>
        <v>3950888.4000000004</v>
      </c>
      <c r="AC25" s="572">
        <f t="shared" si="8"/>
        <v>2794154</v>
      </c>
      <c r="AD25" s="568">
        <f t="shared" si="9"/>
        <v>1471099.727768</v>
      </c>
      <c r="AE25" s="573">
        <f t="shared" si="31"/>
        <v>1323054</v>
      </c>
      <c r="AF25" s="572">
        <f t="shared" si="10"/>
        <v>696</v>
      </c>
      <c r="AG25" s="574">
        <f t="shared" si="32"/>
        <v>0.47349999999999998</v>
      </c>
      <c r="AH25" s="573">
        <f t="shared" si="11"/>
        <v>9386443</v>
      </c>
      <c r="AI25" s="572">
        <f t="shared" si="12"/>
        <v>4938</v>
      </c>
      <c r="AJ25" s="573">
        <f>'3A_Level 3'!L25</f>
        <v>321122</v>
      </c>
      <c r="AK25" s="572">
        <f t="shared" si="13"/>
        <v>168.92267227774855</v>
      </c>
      <c r="AL25" s="573">
        <f t="shared" si="33"/>
        <v>9707565</v>
      </c>
      <c r="AM25" s="572">
        <f t="shared" si="14"/>
        <v>5106.5570752235662</v>
      </c>
      <c r="AN25" s="575">
        <f>'3A_Level 3'!M25</f>
        <v>2042344</v>
      </c>
      <c r="AO25" s="576">
        <f t="shared" si="15"/>
        <v>1074.3524460810099</v>
      </c>
      <c r="AP25" s="573">
        <f t="shared" si="34"/>
        <v>11428787</v>
      </c>
      <c r="AQ25" s="572">
        <f t="shared" si="16"/>
        <v>6011.9868490268282</v>
      </c>
      <c r="AR25" s="574">
        <f t="shared" si="35"/>
        <v>0.6427957168500994</v>
      </c>
      <c r="AS25" s="577">
        <f t="shared" si="36"/>
        <v>34</v>
      </c>
      <c r="AT25" s="572">
        <f t="shared" si="17"/>
        <v>6351025</v>
      </c>
      <c r="AU25" s="572">
        <f t="shared" si="18"/>
        <v>3340.89</v>
      </c>
      <c r="AV25" s="577">
        <f t="shared" si="37"/>
        <v>43</v>
      </c>
      <c r="AW25" s="574">
        <f t="shared" si="38"/>
        <v>0.35720428314990055</v>
      </c>
      <c r="AX25" s="577">
        <f t="shared" si="39"/>
        <v>17779812</v>
      </c>
      <c r="AY25" s="578">
        <f t="shared" si="19"/>
        <v>9352.873224618621</v>
      </c>
      <c r="AZ25" s="577">
        <f t="shared" si="40"/>
        <v>36</v>
      </c>
    </row>
    <row r="26" spans="1:52" s="581" customFormat="1" ht="15.6" customHeight="1" x14ac:dyDescent="0.2">
      <c r="A26" s="1126">
        <v>20</v>
      </c>
      <c r="B26" s="1127" t="s">
        <v>26</v>
      </c>
      <c r="C26" s="1127">
        <f>'8_2.1.18 SIS'!AP26</f>
        <v>5723</v>
      </c>
      <c r="D26" s="1128">
        <v>4072</v>
      </c>
      <c r="E26" s="1128">
        <f t="shared" si="20"/>
        <v>895.84</v>
      </c>
      <c r="F26" s="1128">
        <v>2746.5</v>
      </c>
      <c r="G26" s="1128">
        <f t="shared" si="21"/>
        <v>164.79</v>
      </c>
      <c r="H26" s="1128">
        <v>804</v>
      </c>
      <c r="I26" s="1128">
        <f t="shared" si="22"/>
        <v>1206</v>
      </c>
      <c r="J26" s="1128">
        <v>116</v>
      </c>
      <c r="K26" s="1128">
        <f t="shared" si="23"/>
        <v>69.599999999999994</v>
      </c>
      <c r="L26" s="1128">
        <f t="shared" si="1"/>
        <v>1777</v>
      </c>
      <c r="M26" s="1129">
        <f t="shared" si="2"/>
        <v>4.7390000000000002E-2</v>
      </c>
      <c r="N26" s="1128">
        <f t="shared" si="3"/>
        <v>271.21296999999998</v>
      </c>
      <c r="O26" s="1128">
        <f t="shared" si="24"/>
        <v>2607.4429700000001</v>
      </c>
      <c r="P26" s="580">
        <f t="shared" si="4"/>
        <v>8330.4429700000001</v>
      </c>
      <c r="Q26" s="995">
        <f t="shared" si="25"/>
        <v>3961</v>
      </c>
      <c r="R26" s="995">
        <f t="shared" si="5"/>
        <v>32996885</v>
      </c>
      <c r="S26" s="995">
        <f>'6_Local Deduct Calc'!J26</f>
        <v>6696976</v>
      </c>
      <c r="T26" s="995">
        <f t="shared" si="26"/>
        <v>6696976</v>
      </c>
      <c r="U26" s="996">
        <f t="shared" si="27"/>
        <v>26299909</v>
      </c>
      <c r="V26" s="1130">
        <f t="shared" si="41"/>
        <v>0.79700000000000004</v>
      </c>
      <c r="W26" s="997">
        <f t="shared" si="28"/>
        <v>0.20300000000000001</v>
      </c>
      <c r="X26" s="998">
        <f t="shared" si="6"/>
        <v>1170.1862659444348</v>
      </c>
      <c r="Y26" s="995">
        <f>'7_Local Revenue'!AQ26</f>
        <v>15291441</v>
      </c>
      <c r="Z26" s="995">
        <f t="shared" si="29"/>
        <v>8594465</v>
      </c>
      <c r="AA26" s="1131">
        <f t="shared" si="30"/>
        <v>0</v>
      </c>
      <c r="AB26" s="1132">
        <f t="shared" si="7"/>
        <v>11218940.9</v>
      </c>
      <c r="AC26" s="1132">
        <f t="shared" si="8"/>
        <v>8594465</v>
      </c>
      <c r="AD26" s="995">
        <f t="shared" si="9"/>
        <v>3000843.3994</v>
      </c>
      <c r="AE26" s="1133">
        <f t="shared" si="31"/>
        <v>5593622</v>
      </c>
      <c r="AF26" s="1132">
        <f t="shared" si="10"/>
        <v>977</v>
      </c>
      <c r="AG26" s="1134">
        <f t="shared" si="32"/>
        <v>0.65080000000000005</v>
      </c>
      <c r="AH26" s="1133">
        <f t="shared" si="11"/>
        <v>31893531</v>
      </c>
      <c r="AI26" s="1132">
        <f t="shared" si="12"/>
        <v>5573</v>
      </c>
      <c r="AJ26" s="1133">
        <f>'3A_Level 3'!L26</f>
        <v>572300</v>
      </c>
      <c r="AK26" s="1132">
        <f t="shared" si="13"/>
        <v>100</v>
      </c>
      <c r="AL26" s="1133">
        <f t="shared" si="33"/>
        <v>32465831</v>
      </c>
      <c r="AM26" s="1132">
        <f t="shared" si="14"/>
        <v>5672.8692993185396</v>
      </c>
      <c r="AN26" s="1135">
        <f>'3A_Level 3'!M26</f>
        <v>3926951</v>
      </c>
      <c r="AO26" s="1136">
        <f t="shared" si="15"/>
        <v>686.17001572601782</v>
      </c>
      <c r="AP26" s="1133">
        <f t="shared" si="34"/>
        <v>35820482</v>
      </c>
      <c r="AQ26" s="1132">
        <f t="shared" si="16"/>
        <v>6259.039315044557</v>
      </c>
      <c r="AR26" s="1134">
        <f t="shared" si="35"/>
        <v>0.70082438494830257</v>
      </c>
      <c r="AS26" s="1137">
        <f t="shared" si="36"/>
        <v>12</v>
      </c>
      <c r="AT26" s="1132">
        <f t="shared" si="17"/>
        <v>15291441</v>
      </c>
      <c r="AU26" s="1132">
        <f t="shared" si="18"/>
        <v>2671.93</v>
      </c>
      <c r="AV26" s="1137">
        <f t="shared" si="37"/>
        <v>62</v>
      </c>
      <c r="AW26" s="1134">
        <f t="shared" si="38"/>
        <v>0.29917561505169743</v>
      </c>
      <c r="AX26" s="1137">
        <f t="shared" si="39"/>
        <v>51111923</v>
      </c>
      <c r="AY26" s="1138">
        <f t="shared" si="19"/>
        <v>8930.9668006290412</v>
      </c>
      <c r="AZ26" s="1137">
        <f t="shared" si="40"/>
        <v>55</v>
      </c>
    </row>
    <row r="27" spans="1:52" s="579" customFormat="1" ht="15.6" customHeight="1" x14ac:dyDescent="0.2">
      <c r="A27" s="1125">
        <v>21</v>
      </c>
      <c r="B27" s="564" t="s">
        <v>27</v>
      </c>
      <c r="C27" s="565">
        <f>'8_2.1.18 SIS'!AP27</f>
        <v>2987</v>
      </c>
      <c r="D27" s="565">
        <v>2447</v>
      </c>
      <c r="E27" s="565">
        <f t="shared" si="20"/>
        <v>538.34</v>
      </c>
      <c r="F27" s="565">
        <v>1145</v>
      </c>
      <c r="G27" s="565">
        <f t="shared" si="21"/>
        <v>68.7</v>
      </c>
      <c r="H27" s="565">
        <v>489</v>
      </c>
      <c r="I27" s="565">
        <f t="shared" si="22"/>
        <v>733.5</v>
      </c>
      <c r="J27" s="565">
        <v>82</v>
      </c>
      <c r="K27" s="565">
        <f t="shared" si="23"/>
        <v>49.199999999999996</v>
      </c>
      <c r="L27" s="566">
        <f t="shared" si="1"/>
        <v>4513</v>
      </c>
      <c r="M27" s="567">
        <f t="shared" si="2"/>
        <v>0.12035</v>
      </c>
      <c r="N27" s="565">
        <f t="shared" si="3"/>
        <v>359.48545000000001</v>
      </c>
      <c r="O27" s="565">
        <f t="shared" si="24"/>
        <v>1749.2254499999999</v>
      </c>
      <c r="P27" s="565">
        <f t="shared" si="4"/>
        <v>4736.2254499999999</v>
      </c>
      <c r="Q27" s="568">
        <f t="shared" si="25"/>
        <v>3961</v>
      </c>
      <c r="R27" s="568">
        <f t="shared" si="5"/>
        <v>18760189</v>
      </c>
      <c r="S27" s="568">
        <f>'6_Local Deduct Calc'!J27</f>
        <v>3581514</v>
      </c>
      <c r="T27" s="568">
        <f t="shared" si="26"/>
        <v>3581514</v>
      </c>
      <c r="U27" s="569">
        <f t="shared" si="27"/>
        <v>15178675</v>
      </c>
      <c r="V27" s="570">
        <f t="shared" si="41"/>
        <v>0.80910000000000004</v>
      </c>
      <c r="W27" s="570">
        <f t="shared" si="28"/>
        <v>0.19089999999999999</v>
      </c>
      <c r="X27" s="571">
        <f t="shared" si="6"/>
        <v>1199.0338131904921</v>
      </c>
      <c r="Y27" s="568">
        <f>'7_Local Revenue'!AQ27</f>
        <v>7940079</v>
      </c>
      <c r="Z27" s="568">
        <f t="shared" si="29"/>
        <v>4358565</v>
      </c>
      <c r="AA27" s="210">
        <f t="shared" si="30"/>
        <v>0</v>
      </c>
      <c r="AB27" s="572">
        <f t="shared" si="7"/>
        <v>6378464.2600000007</v>
      </c>
      <c r="AC27" s="572">
        <f t="shared" si="8"/>
        <v>4358565</v>
      </c>
      <c r="AD27" s="568">
        <f t="shared" si="9"/>
        <v>1431126.1006199999</v>
      </c>
      <c r="AE27" s="573">
        <f t="shared" si="31"/>
        <v>2927439</v>
      </c>
      <c r="AF27" s="572">
        <f t="shared" si="10"/>
        <v>980</v>
      </c>
      <c r="AG27" s="574">
        <f t="shared" si="32"/>
        <v>0.67169999999999996</v>
      </c>
      <c r="AH27" s="573">
        <f t="shared" si="11"/>
        <v>18106114</v>
      </c>
      <c r="AI27" s="572">
        <f t="shared" si="12"/>
        <v>6062</v>
      </c>
      <c r="AJ27" s="573">
        <f>'3A_Level 3'!L27</f>
        <v>504572</v>
      </c>
      <c r="AK27" s="572">
        <f t="shared" si="13"/>
        <v>168.92266488115166</v>
      </c>
      <c r="AL27" s="573">
        <f t="shared" si="33"/>
        <v>18610686</v>
      </c>
      <c r="AM27" s="572">
        <f t="shared" si="14"/>
        <v>6230.5610980917309</v>
      </c>
      <c r="AN27" s="575">
        <f>'3A_Level 3'!M27</f>
        <v>2327687</v>
      </c>
      <c r="AO27" s="576">
        <f t="shared" si="15"/>
        <v>779.27251422832273</v>
      </c>
      <c r="AP27" s="573">
        <f t="shared" si="34"/>
        <v>20433801</v>
      </c>
      <c r="AQ27" s="572">
        <f t="shared" si="16"/>
        <v>6840.9109474389015</v>
      </c>
      <c r="AR27" s="574">
        <f t="shared" si="35"/>
        <v>0.7201623817398255</v>
      </c>
      <c r="AS27" s="577">
        <f t="shared" si="36"/>
        <v>8</v>
      </c>
      <c r="AT27" s="572">
        <f t="shared" si="17"/>
        <v>7940079</v>
      </c>
      <c r="AU27" s="572">
        <f t="shared" si="18"/>
        <v>2658.21</v>
      </c>
      <c r="AV27" s="577">
        <f t="shared" si="37"/>
        <v>63</v>
      </c>
      <c r="AW27" s="574">
        <f t="shared" si="38"/>
        <v>0.2798376182601745</v>
      </c>
      <c r="AX27" s="577">
        <f t="shared" si="39"/>
        <v>28373880</v>
      </c>
      <c r="AY27" s="578">
        <f t="shared" si="19"/>
        <v>9499.1228657515894</v>
      </c>
      <c r="AZ27" s="577">
        <f t="shared" si="40"/>
        <v>29</v>
      </c>
    </row>
    <row r="28" spans="1:52" s="579" customFormat="1" ht="15.6" customHeight="1" x14ac:dyDescent="0.2">
      <c r="A28" s="1125">
        <v>22</v>
      </c>
      <c r="B28" s="564" t="s">
        <v>28</v>
      </c>
      <c r="C28" s="564">
        <f>'8_2.1.18 SIS'!AP28</f>
        <v>2923</v>
      </c>
      <c r="D28" s="565">
        <v>2139</v>
      </c>
      <c r="E28" s="565">
        <f t="shared" si="20"/>
        <v>470.58</v>
      </c>
      <c r="F28" s="565">
        <v>1683.5</v>
      </c>
      <c r="G28" s="565">
        <f t="shared" si="21"/>
        <v>101.00999999999999</v>
      </c>
      <c r="H28" s="565">
        <v>561</v>
      </c>
      <c r="I28" s="565">
        <f t="shared" si="22"/>
        <v>841.5</v>
      </c>
      <c r="J28" s="565">
        <v>16</v>
      </c>
      <c r="K28" s="565">
        <f t="shared" si="23"/>
        <v>9.6</v>
      </c>
      <c r="L28" s="565">
        <f t="shared" si="1"/>
        <v>4577</v>
      </c>
      <c r="M28" s="567">
        <f t="shared" si="2"/>
        <v>0.12205000000000001</v>
      </c>
      <c r="N28" s="565">
        <f t="shared" si="3"/>
        <v>356.75215000000003</v>
      </c>
      <c r="O28" s="565">
        <f t="shared" si="24"/>
        <v>1779.4421499999999</v>
      </c>
      <c r="P28" s="565">
        <f t="shared" si="4"/>
        <v>4702.4421499999999</v>
      </c>
      <c r="Q28" s="568">
        <f t="shared" si="25"/>
        <v>3961</v>
      </c>
      <c r="R28" s="568">
        <f t="shared" si="5"/>
        <v>18626373</v>
      </c>
      <c r="S28" s="568">
        <f>'6_Local Deduct Calc'!J28</f>
        <v>2075987</v>
      </c>
      <c r="T28" s="568">
        <f t="shared" si="26"/>
        <v>2075987</v>
      </c>
      <c r="U28" s="569">
        <f t="shared" si="27"/>
        <v>16550386</v>
      </c>
      <c r="V28" s="570">
        <f t="shared" si="41"/>
        <v>0.88849999999999996</v>
      </c>
      <c r="W28" s="570">
        <f t="shared" si="28"/>
        <v>0.1115</v>
      </c>
      <c r="X28" s="571">
        <f t="shared" si="6"/>
        <v>710.22476907287034</v>
      </c>
      <c r="Y28" s="568">
        <f>'7_Local Revenue'!AQ28</f>
        <v>6108866</v>
      </c>
      <c r="Z28" s="568">
        <f t="shared" si="29"/>
        <v>4032879</v>
      </c>
      <c r="AA28" s="210">
        <f t="shared" si="30"/>
        <v>0</v>
      </c>
      <c r="AB28" s="572">
        <f t="shared" si="7"/>
        <v>6332966.8200000003</v>
      </c>
      <c r="AC28" s="572">
        <f t="shared" si="8"/>
        <v>4032879</v>
      </c>
      <c r="AD28" s="568">
        <f t="shared" si="9"/>
        <v>773425.53462000005</v>
      </c>
      <c r="AE28" s="573">
        <f t="shared" si="31"/>
        <v>3259453</v>
      </c>
      <c r="AF28" s="572">
        <f t="shared" si="10"/>
        <v>1115</v>
      </c>
      <c r="AG28" s="574">
        <f t="shared" si="32"/>
        <v>0.80820000000000003</v>
      </c>
      <c r="AH28" s="573">
        <f t="shared" si="11"/>
        <v>19809839</v>
      </c>
      <c r="AI28" s="572">
        <f t="shared" si="12"/>
        <v>6777</v>
      </c>
      <c r="AJ28" s="573">
        <f>'3A_Level 3'!L28</f>
        <v>493761</v>
      </c>
      <c r="AK28" s="572">
        <f t="shared" si="13"/>
        <v>168.92268217584675</v>
      </c>
      <c r="AL28" s="573">
        <f t="shared" si="33"/>
        <v>20303600</v>
      </c>
      <c r="AM28" s="572">
        <f t="shared" si="14"/>
        <v>6946.1512145056449</v>
      </c>
      <c r="AN28" s="575">
        <f>'3A_Level 3'!M28</f>
        <v>1944621</v>
      </c>
      <c r="AO28" s="576">
        <f t="shared" si="15"/>
        <v>665.28258638385216</v>
      </c>
      <c r="AP28" s="573">
        <f t="shared" si="34"/>
        <v>21754460</v>
      </c>
      <c r="AQ28" s="572">
        <f t="shared" si="16"/>
        <v>7442.5111187136499</v>
      </c>
      <c r="AR28" s="574">
        <f t="shared" si="35"/>
        <v>0.7807560375240199</v>
      </c>
      <c r="AS28" s="577">
        <f t="shared" si="36"/>
        <v>2</v>
      </c>
      <c r="AT28" s="572">
        <f t="shared" si="17"/>
        <v>6108866</v>
      </c>
      <c r="AU28" s="572">
        <f t="shared" si="18"/>
        <v>2089.9299999999998</v>
      </c>
      <c r="AV28" s="577">
        <f t="shared" si="37"/>
        <v>68</v>
      </c>
      <c r="AW28" s="574">
        <f t="shared" si="38"/>
        <v>0.21924396247598008</v>
      </c>
      <c r="AX28" s="577">
        <f t="shared" si="39"/>
        <v>27863326</v>
      </c>
      <c r="AY28" s="578">
        <f t="shared" si="19"/>
        <v>9532.4413274033523</v>
      </c>
      <c r="AZ28" s="577">
        <f t="shared" si="40"/>
        <v>25</v>
      </c>
    </row>
    <row r="29" spans="1:52" s="579" customFormat="1" ht="15.6" customHeight="1" x14ac:dyDescent="0.2">
      <c r="A29" s="1125">
        <v>23</v>
      </c>
      <c r="B29" s="564" t="s">
        <v>29</v>
      </c>
      <c r="C29" s="564">
        <f>'8_2.1.18 SIS'!AP29</f>
        <v>12707</v>
      </c>
      <c r="D29" s="565">
        <v>9966</v>
      </c>
      <c r="E29" s="565">
        <f t="shared" si="20"/>
        <v>2192.52</v>
      </c>
      <c r="F29" s="565">
        <v>7568.5</v>
      </c>
      <c r="G29" s="565">
        <f t="shared" si="21"/>
        <v>454.10999999999996</v>
      </c>
      <c r="H29" s="565">
        <v>1734</v>
      </c>
      <c r="I29" s="565">
        <f t="shared" si="22"/>
        <v>2601</v>
      </c>
      <c r="J29" s="565">
        <v>411</v>
      </c>
      <c r="K29" s="565">
        <f t="shared" si="23"/>
        <v>246.6</v>
      </c>
      <c r="L29" s="565">
        <f t="shared" si="1"/>
        <v>0</v>
      </c>
      <c r="M29" s="567">
        <f t="shared" si="2"/>
        <v>0</v>
      </c>
      <c r="N29" s="565">
        <f t="shared" si="3"/>
        <v>0</v>
      </c>
      <c r="O29" s="565">
        <f t="shared" si="24"/>
        <v>5494.2300000000005</v>
      </c>
      <c r="P29" s="565">
        <f t="shared" si="4"/>
        <v>18201.23</v>
      </c>
      <c r="Q29" s="568">
        <f t="shared" si="25"/>
        <v>3961</v>
      </c>
      <c r="R29" s="568">
        <f t="shared" si="5"/>
        <v>72095072</v>
      </c>
      <c r="S29" s="568">
        <f>'6_Local Deduct Calc'!J29</f>
        <v>18822671</v>
      </c>
      <c r="T29" s="568">
        <f t="shared" si="26"/>
        <v>18822671</v>
      </c>
      <c r="U29" s="569">
        <f t="shared" si="27"/>
        <v>53272401</v>
      </c>
      <c r="V29" s="570">
        <f t="shared" si="41"/>
        <v>0.7389</v>
      </c>
      <c r="W29" s="570">
        <f t="shared" si="28"/>
        <v>0.2611</v>
      </c>
      <c r="X29" s="571">
        <f t="shared" si="6"/>
        <v>1481.283623199811</v>
      </c>
      <c r="Y29" s="568">
        <f>'7_Local Revenue'!AQ29</f>
        <v>43996249</v>
      </c>
      <c r="Z29" s="568">
        <f t="shared" si="29"/>
        <v>25173578</v>
      </c>
      <c r="AA29" s="210">
        <f t="shared" si="30"/>
        <v>0</v>
      </c>
      <c r="AB29" s="572">
        <f t="shared" si="7"/>
        <v>24512324.48</v>
      </c>
      <c r="AC29" s="572">
        <f t="shared" si="8"/>
        <v>24512324.48</v>
      </c>
      <c r="AD29" s="568">
        <f t="shared" si="9"/>
        <v>11008288.825372159</v>
      </c>
      <c r="AE29" s="573">
        <f t="shared" si="31"/>
        <v>13504036</v>
      </c>
      <c r="AF29" s="572">
        <f t="shared" si="10"/>
        <v>1063</v>
      </c>
      <c r="AG29" s="574">
        <f t="shared" si="32"/>
        <v>0.55089999999999995</v>
      </c>
      <c r="AH29" s="573">
        <f t="shared" si="11"/>
        <v>66776437</v>
      </c>
      <c r="AI29" s="572">
        <f t="shared" si="12"/>
        <v>5255</v>
      </c>
      <c r="AJ29" s="573">
        <f>'3A_Level 3'!L29</f>
        <v>2146499</v>
      </c>
      <c r="AK29" s="572">
        <f t="shared" si="13"/>
        <v>168.92256236719919</v>
      </c>
      <c r="AL29" s="573">
        <f t="shared" si="33"/>
        <v>68922936</v>
      </c>
      <c r="AM29" s="572">
        <f t="shared" si="14"/>
        <v>5424.0132210592583</v>
      </c>
      <c r="AN29" s="575">
        <f>'3A_Level 3'!M29</f>
        <v>10896285</v>
      </c>
      <c r="AO29" s="576">
        <f t="shared" si="15"/>
        <v>857.50255764539236</v>
      </c>
      <c r="AP29" s="573">
        <f t="shared" si="34"/>
        <v>77672722</v>
      </c>
      <c r="AQ29" s="572">
        <f t="shared" si="16"/>
        <v>6112.5932163374518</v>
      </c>
      <c r="AR29" s="574">
        <f t="shared" si="35"/>
        <v>0.6418823825252109</v>
      </c>
      <c r="AS29" s="577">
        <f t="shared" si="36"/>
        <v>35</v>
      </c>
      <c r="AT29" s="572">
        <f t="shared" si="17"/>
        <v>43334995.479999997</v>
      </c>
      <c r="AU29" s="572">
        <f t="shared" si="18"/>
        <v>3410.32</v>
      </c>
      <c r="AV29" s="577">
        <f t="shared" si="37"/>
        <v>34</v>
      </c>
      <c r="AW29" s="574">
        <f t="shared" si="38"/>
        <v>0.35811761747478921</v>
      </c>
      <c r="AX29" s="577">
        <f t="shared" si="39"/>
        <v>121007717.47999999</v>
      </c>
      <c r="AY29" s="578">
        <f t="shared" si="19"/>
        <v>9522.9178783347761</v>
      </c>
      <c r="AZ29" s="577">
        <f t="shared" si="40"/>
        <v>26</v>
      </c>
    </row>
    <row r="30" spans="1:52" s="579" customFormat="1" ht="15.6" customHeight="1" x14ac:dyDescent="0.2">
      <c r="A30" s="1125">
        <v>24</v>
      </c>
      <c r="B30" s="564" t="s">
        <v>30</v>
      </c>
      <c r="C30" s="564">
        <f>'8_2.1.18 SIS'!AP30</f>
        <v>4715</v>
      </c>
      <c r="D30" s="565">
        <v>3509</v>
      </c>
      <c r="E30" s="565">
        <f t="shared" si="20"/>
        <v>771.98</v>
      </c>
      <c r="F30" s="565">
        <v>1960</v>
      </c>
      <c r="G30" s="565">
        <f t="shared" si="21"/>
        <v>117.6</v>
      </c>
      <c r="H30" s="565">
        <v>491</v>
      </c>
      <c r="I30" s="565">
        <f t="shared" si="22"/>
        <v>736.5</v>
      </c>
      <c r="J30" s="565">
        <v>225</v>
      </c>
      <c r="K30" s="565">
        <f t="shared" si="23"/>
        <v>135</v>
      </c>
      <c r="L30" s="565">
        <f t="shared" si="1"/>
        <v>2785</v>
      </c>
      <c r="M30" s="567">
        <f t="shared" si="2"/>
        <v>7.4270000000000003E-2</v>
      </c>
      <c r="N30" s="565">
        <f t="shared" si="3"/>
        <v>350.18305000000004</v>
      </c>
      <c r="O30" s="565">
        <f t="shared" si="24"/>
        <v>2111.26305</v>
      </c>
      <c r="P30" s="565">
        <f t="shared" si="4"/>
        <v>6826.2630499999996</v>
      </c>
      <c r="Q30" s="568">
        <f t="shared" si="25"/>
        <v>3961</v>
      </c>
      <c r="R30" s="568">
        <f t="shared" si="5"/>
        <v>27038828</v>
      </c>
      <c r="S30" s="568">
        <f>'6_Local Deduct Calc'!J30</f>
        <v>19725841</v>
      </c>
      <c r="T30" s="568">
        <f t="shared" si="26"/>
        <v>19725841</v>
      </c>
      <c r="U30" s="569">
        <f t="shared" si="27"/>
        <v>7312987</v>
      </c>
      <c r="V30" s="570">
        <f t="shared" si="41"/>
        <v>0.27050000000000002</v>
      </c>
      <c r="W30" s="570">
        <f t="shared" si="28"/>
        <v>0.72950000000000004</v>
      </c>
      <c r="X30" s="571">
        <f t="shared" si="6"/>
        <v>4183.6354188759278</v>
      </c>
      <c r="Y30" s="568">
        <f>'7_Local Revenue'!AQ30</f>
        <v>65148619</v>
      </c>
      <c r="Z30" s="568">
        <f t="shared" si="29"/>
        <v>45422778</v>
      </c>
      <c r="AA30" s="210">
        <f t="shared" si="30"/>
        <v>0</v>
      </c>
      <c r="AB30" s="572">
        <f t="shared" si="7"/>
        <v>9193201.5200000014</v>
      </c>
      <c r="AC30" s="572">
        <f t="shared" si="8"/>
        <v>9193201.5200000014</v>
      </c>
      <c r="AD30" s="568">
        <f t="shared" si="9"/>
        <v>11535077.675204802</v>
      </c>
      <c r="AE30" s="573">
        <f t="shared" si="31"/>
        <v>0</v>
      </c>
      <c r="AF30" s="572">
        <f t="shared" si="10"/>
        <v>0</v>
      </c>
      <c r="AG30" s="574">
        <f t="shared" si="32"/>
        <v>0</v>
      </c>
      <c r="AH30" s="573">
        <f t="shared" si="11"/>
        <v>7312987</v>
      </c>
      <c r="AI30" s="572">
        <f t="shared" si="12"/>
        <v>1551</v>
      </c>
      <c r="AJ30" s="573">
        <f>'3A_Level 3'!L30</f>
        <v>2126234</v>
      </c>
      <c r="AK30" s="572">
        <f t="shared" si="13"/>
        <v>450.95100742311769</v>
      </c>
      <c r="AL30" s="573">
        <f t="shared" si="33"/>
        <v>9439221</v>
      </c>
      <c r="AM30" s="572">
        <f t="shared" si="14"/>
        <v>2001.9556733828208</v>
      </c>
      <c r="AN30" s="575">
        <f>'3A_Level 3'!M30</f>
        <v>6154023</v>
      </c>
      <c r="AO30" s="576">
        <f t="shared" si="15"/>
        <v>1305.2010604453872</v>
      </c>
      <c r="AP30" s="573">
        <f t="shared" si="34"/>
        <v>13467010</v>
      </c>
      <c r="AQ30" s="572">
        <f t="shared" si="16"/>
        <v>2856.20572640509</v>
      </c>
      <c r="AR30" s="574">
        <f t="shared" si="35"/>
        <v>0.31772267525138248</v>
      </c>
      <c r="AS30" s="577">
        <f t="shared" si="36"/>
        <v>68</v>
      </c>
      <c r="AT30" s="572">
        <f t="shared" si="17"/>
        <v>28919042.52</v>
      </c>
      <c r="AU30" s="572">
        <f t="shared" si="18"/>
        <v>6133.41</v>
      </c>
      <c r="AV30" s="577">
        <f t="shared" si="37"/>
        <v>2</v>
      </c>
      <c r="AW30" s="574">
        <f t="shared" si="38"/>
        <v>0.68227732474861758</v>
      </c>
      <c r="AX30" s="577">
        <f t="shared" si="39"/>
        <v>42386052.519999996</v>
      </c>
      <c r="AY30" s="578">
        <f t="shared" si="19"/>
        <v>8989.6187741251324</v>
      </c>
      <c r="AZ30" s="577">
        <f t="shared" si="40"/>
        <v>52</v>
      </c>
    </row>
    <row r="31" spans="1:52" s="581" customFormat="1" ht="15.6" customHeight="1" x14ac:dyDescent="0.2">
      <c r="A31" s="1126">
        <v>25</v>
      </c>
      <c r="B31" s="1127" t="s">
        <v>31</v>
      </c>
      <c r="C31" s="1127">
        <f>'8_2.1.18 SIS'!AP31</f>
        <v>2238</v>
      </c>
      <c r="D31" s="1128">
        <v>1667</v>
      </c>
      <c r="E31" s="1128">
        <f t="shared" si="20"/>
        <v>366.74</v>
      </c>
      <c r="F31" s="1128">
        <v>1258</v>
      </c>
      <c r="G31" s="1128">
        <f t="shared" si="21"/>
        <v>75.48</v>
      </c>
      <c r="H31" s="1128">
        <v>204</v>
      </c>
      <c r="I31" s="1128">
        <f t="shared" si="22"/>
        <v>306</v>
      </c>
      <c r="J31" s="1128">
        <v>88</v>
      </c>
      <c r="K31" s="1128">
        <f t="shared" si="23"/>
        <v>52.8</v>
      </c>
      <c r="L31" s="1128">
        <f t="shared" si="1"/>
        <v>5262</v>
      </c>
      <c r="M31" s="1129">
        <f t="shared" si="2"/>
        <v>0.14032</v>
      </c>
      <c r="N31" s="1128">
        <f t="shared" si="3"/>
        <v>314.03616</v>
      </c>
      <c r="O31" s="1128">
        <f t="shared" si="24"/>
        <v>1115.0561600000001</v>
      </c>
      <c r="P31" s="580">
        <f t="shared" si="4"/>
        <v>3353.0561600000001</v>
      </c>
      <c r="Q31" s="995">
        <f t="shared" si="25"/>
        <v>3961</v>
      </c>
      <c r="R31" s="995">
        <f t="shared" si="5"/>
        <v>13281455</v>
      </c>
      <c r="S31" s="995">
        <f>'6_Local Deduct Calc'!J31</f>
        <v>4939674</v>
      </c>
      <c r="T31" s="995">
        <f t="shared" si="26"/>
        <v>4939674</v>
      </c>
      <c r="U31" s="996">
        <f t="shared" si="27"/>
        <v>8341781</v>
      </c>
      <c r="V31" s="1130">
        <f t="shared" si="41"/>
        <v>0.62809999999999999</v>
      </c>
      <c r="W31" s="997">
        <f t="shared" si="28"/>
        <v>0.37190000000000001</v>
      </c>
      <c r="X31" s="998">
        <f t="shared" si="6"/>
        <v>2207.1823056300268</v>
      </c>
      <c r="Y31" s="995">
        <f>'7_Local Revenue'!AQ31</f>
        <v>11867691</v>
      </c>
      <c r="Z31" s="995">
        <f t="shared" si="29"/>
        <v>6928017</v>
      </c>
      <c r="AA31" s="1131">
        <f t="shared" si="30"/>
        <v>0</v>
      </c>
      <c r="AB31" s="1132">
        <f t="shared" si="7"/>
        <v>4515694.7</v>
      </c>
      <c r="AC31" s="1132">
        <f t="shared" si="8"/>
        <v>4515694.7</v>
      </c>
      <c r="AD31" s="995">
        <f t="shared" si="9"/>
        <v>2888545.3973596003</v>
      </c>
      <c r="AE31" s="1133">
        <f t="shared" si="31"/>
        <v>1627149</v>
      </c>
      <c r="AF31" s="1132">
        <f t="shared" si="10"/>
        <v>727</v>
      </c>
      <c r="AG31" s="1134">
        <f t="shared" si="32"/>
        <v>0.36030000000000001</v>
      </c>
      <c r="AH31" s="1133">
        <f t="shared" si="11"/>
        <v>9968930</v>
      </c>
      <c r="AI31" s="1132">
        <f t="shared" si="12"/>
        <v>4454</v>
      </c>
      <c r="AJ31" s="1133">
        <f>'3A_Level 3'!L31</f>
        <v>378049</v>
      </c>
      <c r="AK31" s="1132">
        <f t="shared" si="13"/>
        <v>168.92269883824844</v>
      </c>
      <c r="AL31" s="1133">
        <f t="shared" si="33"/>
        <v>10346979</v>
      </c>
      <c r="AM31" s="1132">
        <f t="shared" si="14"/>
        <v>4623.3150134048255</v>
      </c>
      <c r="AN31" s="1135">
        <f>'3A_Level 3'!M31</f>
        <v>1841097</v>
      </c>
      <c r="AO31" s="1136">
        <f t="shared" si="15"/>
        <v>822.65281501340485</v>
      </c>
      <c r="AP31" s="1133">
        <f t="shared" si="34"/>
        <v>11810027</v>
      </c>
      <c r="AQ31" s="1132">
        <f t="shared" si="16"/>
        <v>5277.0451295799821</v>
      </c>
      <c r="AR31" s="1134">
        <f t="shared" si="35"/>
        <v>0.55536361357244812</v>
      </c>
      <c r="AS31" s="1137">
        <f t="shared" si="36"/>
        <v>50</v>
      </c>
      <c r="AT31" s="1132">
        <f t="shared" si="17"/>
        <v>9455368.6999999993</v>
      </c>
      <c r="AU31" s="1132">
        <f t="shared" si="18"/>
        <v>4224.92</v>
      </c>
      <c r="AV31" s="1137">
        <f t="shared" si="37"/>
        <v>20</v>
      </c>
      <c r="AW31" s="1134">
        <f t="shared" si="38"/>
        <v>0.44463638642755188</v>
      </c>
      <c r="AX31" s="1137">
        <f t="shared" si="39"/>
        <v>21265395.699999999</v>
      </c>
      <c r="AY31" s="1138">
        <f t="shared" si="19"/>
        <v>9501.9641197497767</v>
      </c>
      <c r="AZ31" s="1137">
        <f t="shared" si="40"/>
        <v>28</v>
      </c>
    </row>
    <row r="32" spans="1:52" s="579" customFormat="1" ht="15.6" customHeight="1" x14ac:dyDescent="0.2">
      <c r="A32" s="1125">
        <v>26</v>
      </c>
      <c r="B32" s="564" t="s">
        <v>32</v>
      </c>
      <c r="C32" s="565">
        <f>'8_2.1.18 SIS'!AP32</f>
        <v>48845</v>
      </c>
      <c r="D32" s="565">
        <v>39191</v>
      </c>
      <c r="E32" s="565">
        <f t="shared" si="20"/>
        <v>8622.02</v>
      </c>
      <c r="F32" s="565">
        <v>14808.5</v>
      </c>
      <c r="G32" s="565">
        <f t="shared" si="21"/>
        <v>888.51</v>
      </c>
      <c r="H32" s="565">
        <v>6262</v>
      </c>
      <c r="I32" s="565">
        <f t="shared" si="22"/>
        <v>9393</v>
      </c>
      <c r="J32" s="565">
        <v>3008</v>
      </c>
      <c r="K32" s="565">
        <f t="shared" si="23"/>
        <v>1804.8</v>
      </c>
      <c r="L32" s="566">
        <f t="shared" si="1"/>
        <v>0</v>
      </c>
      <c r="M32" s="567">
        <f t="shared" si="2"/>
        <v>0</v>
      </c>
      <c r="N32" s="565">
        <f t="shared" si="3"/>
        <v>0</v>
      </c>
      <c r="O32" s="565">
        <f t="shared" si="24"/>
        <v>20708.329999999998</v>
      </c>
      <c r="P32" s="565">
        <f t="shared" si="4"/>
        <v>69553.33</v>
      </c>
      <c r="Q32" s="568">
        <f t="shared" si="25"/>
        <v>3961</v>
      </c>
      <c r="R32" s="568">
        <f t="shared" si="5"/>
        <v>275500740</v>
      </c>
      <c r="S32" s="568">
        <f>'6_Local Deduct Calc'!J32</f>
        <v>127282232</v>
      </c>
      <c r="T32" s="568">
        <f t="shared" si="26"/>
        <v>127282232</v>
      </c>
      <c r="U32" s="569">
        <f t="shared" si="27"/>
        <v>148218508</v>
      </c>
      <c r="V32" s="570">
        <f t="shared" si="41"/>
        <v>0.53800000000000003</v>
      </c>
      <c r="W32" s="570">
        <f t="shared" si="28"/>
        <v>0.46200000000000002</v>
      </c>
      <c r="X32" s="571">
        <f t="shared" si="6"/>
        <v>2605.83953321732</v>
      </c>
      <c r="Y32" s="568">
        <f>'7_Local Revenue'!AQ32</f>
        <v>273248416</v>
      </c>
      <c r="Z32" s="568">
        <f t="shared" si="29"/>
        <v>145966184</v>
      </c>
      <c r="AA32" s="210">
        <f t="shared" si="30"/>
        <v>0</v>
      </c>
      <c r="AB32" s="572">
        <f t="shared" si="7"/>
        <v>93670251.600000009</v>
      </c>
      <c r="AC32" s="572">
        <f t="shared" si="8"/>
        <v>93670251.600000009</v>
      </c>
      <c r="AD32" s="568">
        <f t="shared" si="9"/>
        <v>74434128.731424004</v>
      </c>
      <c r="AE32" s="573">
        <f t="shared" si="31"/>
        <v>19236123</v>
      </c>
      <c r="AF32" s="572">
        <f t="shared" si="10"/>
        <v>394</v>
      </c>
      <c r="AG32" s="574">
        <f t="shared" si="32"/>
        <v>0.2054</v>
      </c>
      <c r="AH32" s="573">
        <f t="shared" si="11"/>
        <v>167454631</v>
      </c>
      <c r="AI32" s="572">
        <f t="shared" si="12"/>
        <v>3428</v>
      </c>
      <c r="AJ32" s="573">
        <f>'3A_Level 3'!L32</f>
        <v>19782247</v>
      </c>
      <c r="AK32" s="572">
        <f t="shared" si="13"/>
        <v>405.00045040434026</v>
      </c>
      <c r="AL32" s="573">
        <f t="shared" si="33"/>
        <v>187236878</v>
      </c>
      <c r="AM32" s="572">
        <f t="shared" si="14"/>
        <v>3833.2864776333299</v>
      </c>
      <c r="AN32" s="575">
        <f>'3A_Level 3'!M32</f>
        <v>60657208</v>
      </c>
      <c r="AO32" s="576">
        <f t="shared" si="15"/>
        <v>1241.8304432388168</v>
      </c>
      <c r="AP32" s="573">
        <f t="shared" si="34"/>
        <v>228111839</v>
      </c>
      <c r="AQ32" s="572">
        <f t="shared" si="16"/>
        <v>4670.1164704678067</v>
      </c>
      <c r="AR32" s="574">
        <f t="shared" si="35"/>
        <v>0.50797141416016822</v>
      </c>
      <c r="AS32" s="577">
        <f t="shared" si="36"/>
        <v>54</v>
      </c>
      <c r="AT32" s="572">
        <f t="shared" si="17"/>
        <v>220952483.59999999</v>
      </c>
      <c r="AU32" s="572">
        <f t="shared" si="18"/>
        <v>4523.54</v>
      </c>
      <c r="AV32" s="577">
        <f t="shared" si="37"/>
        <v>15</v>
      </c>
      <c r="AW32" s="574">
        <f t="shared" si="38"/>
        <v>0.49202858583983172</v>
      </c>
      <c r="AX32" s="577">
        <f t="shared" si="39"/>
        <v>449064322.60000002</v>
      </c>
      <c r="AY32" s="578">
        <f t="shared" si="19"/>
        <v>9193.6599979527073</v>
      </c>
      <c r="AZ32" s="577">
        <f t="shared" si="40"/>
        <v>43</v>
      </c>
    </row>
    <row r="33" spans="1:52" s="579" customFormat="1" ht="15.6" customHeight="1" x14ac:dyDescent="0.2">
      <c r="A33" s="1125">
        <v>27</v>
      </c>
      <c r="B33" s="564" t="s">
        <v>33</v>
      </c>
      <c r="C33" s="564">
        <f>'8_2.1.18 SIS'!AP33</f>
        <v>5667</v>
      </c>
      <c r="D33" s="565">
        <v>3580</v>
      </c>
      <c r="E33" s="565">
        <f t="shared" si="20"/>
        <v>787.6</v>
      </c>
      <c r="F33" s="565">
        <v>3539</v>
      </c>
      <c r="G33" s="565">
        <f t="shared" si="21"/>
        <v>212.34</v>
      </c>
      <c r="H33" s="565">
        <v>776</v>
      </c>
      <c r="I33" s="565">
        <f t="shared" si="22"/>
        <v>1164</v>
      </c>
      <c r="J33" s="565">
        <v>167</v>
      </c>
      <c r="K33" s="565">
        <f t="shared" si="23"/>
        <v>100.2</v>
      </c>
      <c r="L33" s="565">
        <f t="shared" si="1"/>
        <v>1833</v>
      </c>
      <c r="M33" s="567">
        <f t="shared" si="2"/>
        <v>4.888E-2</v>
      </c>
      <c r="N33" s="565">
        <f t="shared" si="3"/>
        <v>277.00295999999997</v>
      </c>
      <c r="O33" s="565">
        <f t="shared" si="24"/>
        <v>2541.1429599999997</v>
      </c>
      <c r="P33" s="565">
        <f t="shared" si="4"/>
        <v>8208.1429599999992</v>
      </c>
      <c r="Q33" s="568">
        <f t="shared" si="25"/>
        <v>3961</v>
      </c>
      <c r="R33" s="568">
        <f t="shared" si="5"/>
        <v>32512454</v>
      </c>
      <c r="S33" s="568">
        <f>'6_Local Deduct Calc'!J33</f>
        <v>6865603</v>
      </c>
      <c r="T33" s="568">
        <f t="shared" si="26"/>
        <v>6865603</v>
      </c>
      <c r="U33" s="569">
        <f t="shared" si="27"/>
        <v>25646851</v>
      </c>
      <c r="V33" s="570">
        <f t="shared" si="41"/>
        <v>0.78879999999999995</v>
      </c>
      <c r="W33" s="570">
        <f t="shared" si="28"/>
        <v>0.2112</v>
      </c>
      <c r="X33" s="571">
        <f t="shared" si="6"/>
        <v>1211.5057349567674</v>
      </c>
      <c r="Y33" s="568">
        <f>'7_Local Revenue'!AQ33</f>
        <v>19333174</v>
      </c>
      <c r="Z33" s="568">
        <f t="shared" si="29"/>
        <v>12467571</v>
      </c>
      <c r="AA33" s="210">
        <f t="shared" si="30"/>
        <v>0</v>
      </c>
      <c r="AB33" s="572">
        <f t="shared" si="7"/>
        <v>11054234.360000001</v>
      </c>
      <c r="AC33" s="572">
        <f t="shared" si="8"/>
        <v>11054234.360000001</v>
      </c>
      <c r="AD33" s="568">
        <f t="shared" si="9"/>
        <v>4015605.3905510404</v>
      </c>
      <c r="AE33" s="573">
        <f t="shared" si="31"/>
        <v>7038629</v>
      </c>
      <c r="AF33" s="572">
        <f t="shared" si="10"/>
        <v>1242</v>
      </c>
      <c r="AG33" s="574">
        <f t="shared" si="32"/>
        <v>0.63670000000000004</v>
      </c>
      <c r="AH33" s="573">
        <f t="shared" si="11"/>
        <v>32685480</v>
      </c>
      <c r="AI33" s="572">
        <f t="shared" si="12"/>
        <v>5768</v>
      </c>
      <c r="AJ33" s="573">
        <f>'3A_Level 3'!L33</f>
        <v>957284</v>
      </c>
      <c r="AK33" s="572">
        <f t="shared" si="13"/>
        <v>168.92253396859007</v>
      </c>
      <c r="AL33" s="573">
        <f t="shared" si="33"/>
        <v>33642764</v>
      </c>
      <c r="AM33" s="572">
        <f t="shared" si="14"/>
        <v>5936.6091406387859</v>
      </c>
      <c r="AN33" s="575">
        <f>'3A_Level 3'!M33</f>
        <v>4884855</v>
      </c>
      <c r="AO33" s="576">
        <f t="shared" si="15"/>
        <v>861.98253043938587</v>
      </c>
      <c r="AP33" s="573">
        <f t="shared" si="34"/>
        <v>37570335</v>
      </c>
      <c r="AQ33" s="572">
        <f t="shared" si="16"/>
        <v>6629.6691371095822</v>
      </c>
      <c r="AR33" s="574">
        <f t="shared" si="35"/>
        <v>0.67706286360506085</v>
      </c>
      <c r="AS33" s="577">
        <f t="shared" si="36"/>
        <v>24</v>
      </c>
      <c r="AT33" s="572">
        <f t="shared" si="17"/>
        <v>17919837.359999999</v>
      </c>
      <c r="AU33" s="572">
        <f t="shared" si="18"/>
        <v>3162.14</v>
      </c>
      <c r="AV33" s="577">
        <f t="shared" si="37"/>
        <v>49</v>
      </c>
      <c r="AW33" s="574">
        <f t="shared" si="38"/>
        <v>0.32293713639493909</v>
      </c>
      <c r="AX33" s="577">
        <f t="shared" si="39"/>
        <v>55490172.359999999</v>
      </c>
      <c r="AY33" s="578">
        <f t="shared" si="19"/>
        <v>9791.8073689782959</v>
      </c>
      <c r="AZ33" s="577">
        <f t="shared" si="40"/>
        <v>18</v>
      </c>
    </row>
    <row r="34" spans="1:52" s="579" customFormat="1" ht="15.6" customHeight="1" x14ac:dyDescent="0.2">
      <c r="A34" s="1125">
        <v>28</v>
      </c>
      <c r="B34" s="564" t="s">
        <v>34</v>
      </c>
      <c r="C34" s="564">
        <f>'8_2.1.18 SIS'!AP34</f>
        <v>31959</v>
      </c>
      <c r="D34" s="565">
        <v>20116</v>
      </c>
      <c r="E34" s="565">
        <f t="shared" si="20"/>
        <v>4425.5200000000004</v>
      </c>
      <c r="F34" s="565">
        <v>12308</v>
      </c>
      <c r="G34" s="565">
        <f t="shared" si="21"/>
        <v>738.48</v>
      </c>
      <c r="H34" s="565">
        <v>3084</v>
      </c>
      <c r="I34" s="565">
        <f t="shared" si="22"/>
        <v>4626</v>
      </c>
      <c r="J34" s="565">
        <v>1426</v>
      </c>
      <c r="K34" s="565">
        <f t="shared" si="23"/>
        <v>855.6</v>
      </c>
      <c r="L34" s="565">
        <f t="shared" si="1"/>
        <v>0</v>
      </c>
      <c r="M34" s="567">
        <f t="shared" si="2"/>
        <v>0</v>
      </c>
      <c r="N34" s="565">
        <f t="shared" si="3"/>
        <v>0</v>
      </c>
      <c r="O34" s="565">
        <f t="shared" si="24"/>
        <v>10645.6</v>
      </c>
      <c r="P34" s="565">
        <f t="shared" si="4"/>
        <v>42604.6</v>
      </c>
      <c r="Q34" s="568">
        <f t="shared" si="25"/>
        <v>3961</v>
      </c>
      <c r="R34" s="568">
        <f t="shared" si="5"/>
        <v>168756821</v>
      </c>
      <c r="S34" s="568">
        <f>'6_Local Deduct Calc'!J34</f>
        <v>78386286</v>
      </c>
      <c r="T34" s="568">
        <f t="shared" si="26"/>
        <v>78386286</v>
      </c>
      <c r="U34" s="569">
        <f t="shared" si="27"/>
        <v>90370535</v>
      </c>
      <c r="V34" s="570">
        <f t="shared" si="41"/>
        <v>0.53549999999999998</v>
      </c>
      <c r="W34" s="570">
        <f t="shared" si="28"/>
        <v>0.46450000000000002</v>
      </c>
      <c r="X34" s="571">
        <f t="shared" si="6"/>
        <v>2452.7139772833943</v>
      </c>
      <c r="Y34" s="568">
        <f>'7_Local Revenue'!AQ34</f>
        <v>186761071</v>
      </c>
      <c r="Z34" s="568">
        <f t="shared" si="29"/>
        <v>108374785</v>
      </c>
      <c r="AA34" s="210">
        <f t="shared" si="30"/>
        <v>0</v>
      </c>
      <c r="AB34" s="572">
        <f t="shared" si="7"/>
        <v>57377319.140000001</v>
      </c>
      <c r="AC34" s="572">
        <f t="shared" si="8"/>
        <v>57377319.140000001</v>
      </c>
      <c r="AD34" s="568">
        <f t="shared" si="9"/>
        <v>45841035.353711598</v>
      </c>
      <c r="AE34" s="573">
        <f t="shared" si="31"/>
        <v>11536284</v>
      </c>
      <c r="AF34" s="572">
        <f t="shared" si="10"/>
        <v>361</v>
      </c>
      <c r="AG34" s="574">
        <f t="shared" si="32"/>
        <v>0.2011</v>
      </c>
      <c r="AH34" s="573">
        <f t="shared" si="11"/>
        <v>101906819</v>
      </c>
      <c r="AI34" s="572">
        <f t="shared" si="12"/>
        <v>3189</v>
      </c>
      <c r="AJ34" s="573">
        <f>'3A_Level 3'!L34</f>
        <v>7394972</v>
      </c>
      <c r="AK34" s="572">
        <f t="shared" si="13"/>
        <v>231.38934259520011</v>
      </c>
      <c r="AL34" s="573">
        <f t="shared" si="33"/>
        <v>109301791</v>
      </c>
      <c r="AM34" s="572">
        <f t="shared" si="14"/>
        <v>3420.0629243718513</v>
      </c>
      <c r="AN34" s="575">
        <f>'3A_Level 3'!M34</f>
        <v>29587302</v>
      </c>
      <c r="AO34" s="576">
        <f t="shared" si="15"/>
        <v>925.78935511123632</v>
      </c>
      <c r="AP34" s="573">
        <f t="shared" si="34"/>
        <v>131494121</v>
      </c>
      <c r="AQ34" s="572">
        <f t="shared" si="16"/>
        <v>4114.4629368878877</v>
      </c>
      <c r="AR34" s="574">
        <f t="shared" si="35"/>
        <v>0.49201242148980295</v>
      </c>
      <c r="AS34" s="577">
        <f t="shared" si="36"/>
        <v>56</v>
      </c>
      <c r="AT34" s="572">
        <f t="shared" si="17"/>
        <v>135763605.13999999</v>
      </c>
      <c r="AU34" s="572">
        <f t="shared" si="18"/>
        <v>4248.0600000000004</v>
      </c>
      <c r="AV34" s="577">
        <f t="shared" si="37"/>
        <v>19</v>
      </c>
      <c r="AW34" s="574">
        <f t="shared" si="38"/>
        <v>0.50798757851019705</v>
      </c>
      <c r="AX34" s="577">
        <f t="shared" si="39"/>
        <v>267257726.13999999</v>
      </c>
      <c r="AY34" s="578">
        <f t="shared" si="19"/>
        <v>8362.5184185988292</v>
      </c>
      <c r="AZ34" s="577">
        <f t="shared" si="40"/>
        <v>65</v>
      </c>
    </row>
    <row r="35" spans="1:52" s="579" customFormat="1" ht="15.6" customHeight="1" x14ac:dyDescent="0.2">
      <c r="A35" s="1125">
        <v>29</v>
      </c>
      <c r="B35" s="564" t="s">
        <v>35</v>
      </c>
      <c r="C35" s="564">
        <f>'8_2.1.18 SIS'!AP35</f>
        <v>14042</v>
      </c>
      <c r="D35" s="565">
        <v>9601</v>
      </c>
      <c r="E35" s="565">
        <f t="shared" si="20"/>
        <v>2112.2199999999998</v>
      </c>
      <c r="F35" s="565">
        <v>8368</v>
      </c>
      <c r="G35" s="565">
        <f t="shared" si="21"/>
        <v>502.08</v>
      </c>
      <c r="H35" s="565">
        <v>1249</v>
      </c>
      <c r="I35" s="565">
        <f t="shared" si="22"/>
        <v>1873.5</v>
      </c>
      <c r="J35" s="565">
        <v>249</v>
      </c>
      <c r="K35" s="565">
        <f t="shared" si="23"/>
        <v>149.4</v>
      </c>
      <c r="L35" s="565">
        <f t="shared" si="1"/>
        <v>0</v>
      </c>
      <c r="M35" s="567">
        <f t="shared" si="2"/>
        <v>0</v>
      </c>
      <c r="N35" s="565">
        <f t="shared" si="3"/>
        <v>0</v>
      </c>
      <c r="O35" s="565">
        <f t="shared" si="24"/>
        <v>4637.1999999999989</v>
      </c>
      <c r="P35" s="565">
        <f t="shared" si="4"/>
        <v>18679.199999999997</v>
      </c>
      <c r="Q35" s="568">
        <f t="shared" si="25"/>
        <v>3961</v>
      </c>
      <c r="R35" s="568">
        <f t="shared" si="5"/>
        <v>73988311</v>
      </c>
      <c r="S35" s="568">
        <f>'6_Local Deduct Calc'!J35</f>
        <v>26868110</v>
      </c>
      <c r="T35" s="568">
        <f t="shared" si="26"/>
        <v>26868110</v>
      </c>
      <c r="U35" s="569">
        <f t="shared" si="27"/>
        <v>47120201</v>
      </c>
      <c r="V35" s="570">
        <f t="shared" si="41"/>
        <v>0.63690000000000002</v>
      </c>
      <c r="W35" s="570">
        <f t="shared" si="28"/>
        <v>0.36309999999999998</v>
      </c>
      <c r="X35" s="571">
        <f t="shared" si="6"/>
        <v>1913.4104828372026</v>
      </c>
      <c r="Y35" s="568">
        <f>'7_Local Revenue'!AQ35</f>
        <v>71383973</v>
      </c>
      <c r="Z35" s="568">
        <f t="shared" si="29"/>
        <v>44515863</v>
      </c>
      <c r="AA35" s="210">
        <f t="shared" si="30"/>
        <v>0</v>
      </c>
      <c r="AB35" s="572">
        <f t="shared" si="7"/>
        <v>25156025.740000002</v>
      </c>
      <c r="AC35" s="572">
        <f t="shared" si="8"/>
        <v>25156025.740000002</v>
      </c>
      <c r="AD35" s="568">
        <f t="shared" si="9"/>
        <v>15710743.067453681</v>
      </c>
      <c r="AE35" s="573">
        <f t="shared" si="31"/>
        <v>9445283</v>
      </c>
      <c r="AF35" s="572">
        <f t="shared" si="10"/>
        <v>673</v>
      </c>
      <c r="AG35" s="574">
        <f t="shared" si="32"/>
        <v>0.3755</v>
      </c>
      <c r="AH35" s="573">
        <f t="shared" si="11"/>
        <v>56565484</v>
      </c>
      <c r="AI35" s="572">
        <f t="shared" si="12"/>
        <v>4028</v>
      </c>
      <c r="AJ35" s="573">
        <f>'3A_Level 3'!L35</f>
        <v>2372010</v>
      </c>
      <c r="AK35" s="572">
        <f t="shared" si="13"/>
        <v>168.92251815980629</v>
      </c>
      <c r="AL35" s="573">
        <f t="shared" si="33"/>
        <v>58937494</v>
      </c>
      <c r="AM35" s="572">
        <f t="shared" si="14"/>
        <v>4197.2293120638087</v>
      </c>
      <c r="AN35" s="575">
        <f>'3A_Level 3'!M35</f>
        <v>12973018</v>
      </c>
      <c r="AO35" s="576">
        <f t="shared" si="15"/>
        <v>923.87252528129898</v>
      </c>
      <c r="AP35" s="573">
        <f t="shared" si="34"/>
        <v>69538502</v>
      </c>
      <c r="AQ35" s="572">
        <f t="shared" si="16"/>
        <v>4952.1793191853012</v>
      </c>
      <c r="AR35" s="574">
        <f t="shared" si="35"/>
        <v>0.57203844283742833</v>
      </c>
      <c r="AS35" s="577">
        <f t="shared" si="36"/>
        <v>49</v>
      </c>
      <c r="AT35" s="572">
        <f t="shared" si="17"/>
        <v>52024135.740000002</v>
      </c>
      <c r="AU35" s="572">
        <f t="shared" si="18"/>
        <v>3704.9</v>
      </c>
      <c r="AV35" s="577">
        <f t="shared" si="37"/>
        <v>29</v>
      </c>
      <c r="AW35" s="574">
        <f t="shared" si="38"/>
        <v>0.42796155716257162</v>
      </c>
      <c r="AX35" s="577">
        <f t="shared" si="39"/>
        <v>121562637.74000001</v>
      </c>
      <c r="AY35" s="578">
        <f t="shared" si="19"/>
        <v>8657.0743298675407</v>
      </c>
      <c r="AZ35" s="577">
        <f t="shared" si="40"/>
        <v>60</v>
      </c>
    </row>
    <row r="36" spans="1:52" s="581" customFormat="1" ht="15.6" customHeight="1" x14ac:dyDescent="0.2">
      <c r="A36" s="1126">
        <v>30</v>
      </c>
      <c r="B36" s="1127" t="s">
        <v>36</v>
      </c>
      <c r="C36" s="1127">
        <f>'8_2.1.18 SIS'!AP36</f>
        <v>2503</v>
      </c>
      <c r="D36" s="1128">
        <v>1623</v>
      </c>
      <c r="E36" s="1128">
        <f t="shared" si="20"/>
        <v>357.06</v>
      </c>
      <c r="F36" s="1128">
        <v>1038.5</v>
      </c>
      <c r="G36" s="1128">
        <f t="shared" si="21"/>
        <v>62.309999999999995</v>
      </c>
      <c r="H36" s="1128">
        <v>281</v>
      </c>
      <c r="I36" s="1128">
        <f t="shared" si="22"/>
        <v>421.5</v>
      </c>
      <c r="J36" s="1128">
        <v>37</v>
      </c>
      <c r="K36" s="1128">
        <f t="shared" si="23"/>
        <v>22.2</v>
      </c>
      <c r="L36" s="1128">
        <f t="shared" si="1"/>
        <v>4997</v>
      </c>
      <c r="M36" s="1129">
        <f t="shared" si="2"/>
        <v>0.13325000000000001</v>
      </c>
      <c r="N36" s="1128">
        <f t="shared" si="3"/>
        <v>333.52475000000004</v>
      </c>
      <c r="O36" s="1128">
        <f t="shared" si="24"/>
        <v>1196.5947500000002</v>
      </c>
      <c r="P36" s="580">
        <f t="shared" si="4"/>
        <v>3699.5947500000002</v>
      </c>
      <c r="Q36" s="995">
        <f t="shared" si="25"/>
        <v>3961</v>
      </c>
      <c r="R36" s="995">
        <f t="shared" si="5"/>
        <v>14654095</v>
      </c>
      <c r="S36" s="995">
        <f>'6_Local Deduct Calc'!J36</f>
        <v>2845465</v>
      </c>
      <c r="T36" s="995">
        <f t="shared" si="26"/>
        <v>2845465</v>
      </c>
      <c r="U36" s="996">
        <f t="shared" si="27"/>
        <v>11808630</v>
      </c>
      <c r="V36" s="1130">
        <f t="shared" si="41"/>
        <v>0.80579999999999996</v>
      </c>
      <c r="W36" s="997">
        <f t="shared" si="28"/>
        <v>0.19420000000000001</v>
      </c>
      <c r="X36" s="998">
        <f t="shared" si="6"/>
        <v>1136.821813823412</v>
      </c>
      <c r="Y36" s="995">
        <f>'7_Local Revenue'!AQ36</f>
        <v>9843966</v>
      </c>
      <c r="Z36" s="995">
        <f t="shared" si="29"/>
        <v>6998501</v>
      </c>
      <c r="AA36" s="1131">
        <f t="shared" si="30"/>
        <v>0</v>
      </c>
      <c r="AB36" s="1132">
        <f t="shared" si="7"/>
        <v>4982392.3000000007</v>
      </c>
      <c r="AC36" s="1132">
        <f t="shared" si="8"/>
        <v>4982392.3000000007</v>
      </c>
      <c r="AD36" s="995">
        <f t="shared" si="9"/>
        <v>1664238.6056152002</v>
      </c>
      <c r="AE36" s="1133">
        <f t="shared" si="31"/>
        <v>3318154</v>
      </c>
      <c r="AF36" s="1132">
        <f t="shared" si="10"/>
        <v>1326</v>
      </c>
      <c r="AG36" s="1134">
        <f t="shared" si="32"/>
        <v>0.66600000000000004</v>
      </c>
      <c r="AH36" s="1133">
        <f t="shared" si="11"/>
        <v>15126784</v>
      </c>
      <c r="AI36" s="1132">
        <f t="shared" si="12"/>
        <v>6043</v>
      </c>
      <c r="AJ36" s="1133">
        <f>'3A_Level 3'!L36</f>
        <v>422813</v>
      </c>
      <c r="AK36" s="1132">
        <f t="shared" si="13"/>
        <v>168.92249300838992</v>
      </c>
      <c r="AL36" s="1133">
        <f t="shared" si="33"/>
        <v>15549597</v>
      </c>
      <c r="AM36" s="1132">
        <f t="shared" si="14"/>
        <v>6212.3839392728723</v>
      </c>
      <c r="AN36" s="1135">
        <f>'3A_Level 3'!M36</f>
        <v>2242920</v>
      </c>
      <c r="AO36" s="1136">
        <f t="shared" si="15"/>
        <v>896.09268877347188</v>
      </c>
      <c r="AP36" s="1133">
        <f t="shared" si="34"/>
        <v>17369704</v>
      </c>
      <c r="AQ36" s="1132">
        <f t="shared" si="16"/>
        <v>6939.5541350379544</v>
      </c>
      <c r="AR36" s="1134">
        <f t="shared" si="35"/>
        <v>0.68934067837747459</v>
      </c>
      <c r="AS36" s="1137">
        <f t="shared" si="36"/>
        <v>18</v>
      </c>
      <c r="AT36" s="1132">
        <f t="shared" si="17"/>
        <v>7827857.2999999998</v>
      </c>
      <c r="AU36" s="1132">
        <f t="shared" si="18"/>
        <v>3127.39</v>
      </c>
      <c r="AV36" s="1137">
        <f t="shared" si="37"/>
        <v>50</v>
      </c>
      <c r="AW36" s="1134">
        <f t="shared" si="38"/>
        <v>0.31065932162252541</v>
      </c>
      <c r="AX36" s="1137">
        <f t="shared" si="39"/>
        <v>25197561.300000001</v>
      </c>
      <c r="AY36" s="1138">
        <f t="shared" si="19"/>
        <v>10066.94418697563</v>
      </c>
      <c r="AZ36" s="1137">
        <f t="shared" si="40"/>
        <v>13</v>
      </c>
    </row>
    <row r="37" spans="1:52" s="579" customFormat="1" ht="15.6" customHeight="1" x14ac:dyDescent="0.2">
      <c r="A37" s="1125">
        <v>31</v>
      </c>
      <c r="B37" s="564" t="s">
        <v>37</v>
      </c>
      <c r="C37" s="565">
        <f>'8_2.1.18 SIS'!AP37</f>
        <v>6213</v>
      </c>
      <c r="D37" s="565">
        <v>3825</v>
      </c>
      <c r="E37" s="565">
        <f t="shared" si="20"/>
        <v>841.5</v>
      </c>
      <c r="F37" s="565">
        <v>2804</v>
      </c>
      <c r="G37" s="565">
        <f t="shared" si="21"/>
        <v>168.23999999999998</v>
      </c>
      <c r="H37" s="565">
        <v>980</v>
      </c>
      <c r="I37" s="565">
        <f t="shared" si="22"/>
        <v>1470</v>
      </c>
      <c r="J37" s="565">
        <v>272</v>
      </c>
      <c r="K37" s="565">
        <f t="shared" si="23"/>
        <v>163.19999999999999</v>
      </c>
      <c r="L37" s="566">
        <f t="shared" si="1"/>
        <v>1287</v>
      </c>
      <c r="M37" s="567">
        <f t="shared" si="2"/>
        <v>3.4320000000000003E-2</v>
      </c>
      <c r="N37" s="565">
        <f t="shared" si="3"/>
        <v>213.23016000000001</v>
      </c>
      <c r="O37" s="565">
        <f t="shared" si="24"/>
        <v>2856.1701599999997</v>
      </c>
      <c r="P37" s="565">
        <f t="shared" si="4"/>
        <v>9069.1701599999997</v>
      </c>
      <c r="Q37" s="568">
        <f t="shared" si="25"/>
        <v>3961</v>
      </c>
      <c r="R37" s="568">
        <f t="shared" si="5"/>
        <v>35922983</v>
      </c>
      <c r="S37" s="568">
        <f>'6_Local Deduct Calc'!J37</f>
        <v>14290680</v>
      </c>
      <c r="T37" s="568">
        <f t="shared" si="26"/>
        <v>14290680</v>
      </c>
      <c r="U37" s="569">
        <f t="shared" si="27"/>
        <v>21632303</v>
      </c>
      <c r="V37" s="570">
        <f t="shared" si="41"/>
        <v>0.60219999999999996</v>
      </c>
      <c r="W37" s="570">
        <f t="shared" si="28"/>
        <v>0.39779999999999999</v>
      </c>
      <c r="X37" s="571">
        <f t="shared" si="6"/>
        <v>2300.1255432158378</v>
      </c>
      <c r="Y37" s="568">
        <f>'7_Local Revenue'!AQ37</f>
        <v>39181403</v>
      </c>
      <c r="Z37" s="568">
        <f t="shared" si="29"/>
        <v>24890723</v>
      </c>
      <c r="AA37" s="210">
        <f t="shared" si="30"/>
        <v>0</v>
      </c>
      <c r="AB37" s="572">
        <f t="shared" si="7"/>
        <v>12213814.220000001</v>
      </c>
      <c r="AC37" s="572">
        <f t="shared" si="8"/>
        <v>12213814.220000001</v>
      </c>
      <c r="AD37" s="568">
        <f t="shared" si="9"/>
        <v>8356887.1103515197</v>
      </c>
      <c r="AE37" s="573">
        <f t="shared" si="31"/>
        <v>3856927</v>
      </c>
      <c r="AF37" s="572">
        <f t="shared" si="10"/>
        <v>621</v>
      </c>
      <c r="AG37" s="574">
        <f t="shared" si="32"/>
        <v>0.31580000000000003</v>
      </c>
      <c r="AH37" s="573">
        <f t="shared" si="11"/>
        <v>25489230</v>
      </c>
      <c r="AI37" s="572">
        <f t="shared" si="12"/>
        <v>4103</v>
      </c>
      <c r="AJ37" s="573">
        <f>'3A_Level 3'!L37</f>
        <v>1049516</v>
      </c>
      <c r="AK37" s="572">
        <f t="shared" si="13"/>
        <v>168.9225816835667</v>
      </c>
      <c r="AL37" s="573">
        <f t="shared" si="33"/>
        <v>26538746</v>
      </c>
      <c r="AM37" s="572">
        <f t="shared" si="14"/>
        <v>4271.4865604377919</v>
      </c>
      <c r="AN37" s="575">
        <f>'3A_Level 3'!M37</f>
        <v>4906733</v>
      </c>
      <c r="AO37" s="576">
        <f t="shared" si="15"/>
        <v>789.75261548366325</v>
      </c>
      <c r="AP37" s="573">
        <f t="shared" si="34"/>
        <v>30395963</v>
      </c>
      <c r="AQ37" s="572">
        <f t="shared" si="16"/>
        <v>4892.3165942378882</v>
      </c>
      <c r="AR37" s="574">
        <f t="shared" si="35"/>
        <v>0.53419540870255244</v>
      </c>
      <c r="AS37" s="577">
        <f t="shared" si="36"/>
        <v>53</v>
      </c>
      <c r="AT37" s="572">
        <f t="shared" si="17"/>
        <v>26504494.219999999</v>
      </c>
      <c r="AU37" s="572">
        <f t="shared" si="18"/>
        <v>4265.97</v>
      </c>
      <c r="AV37" s="577">
        <f t="shared" si="37"/>
        <v>18</v>
      </c>
      <c r="AW37" s="574">
        <f t="shared" si="38"/>
        <v>0.46580459129744756</v>
      </c>
      <c r="AX37" s="577">
        <f t="shared" si="39"/>
        <v>56900457.219999999</v>
      </c>
      <c r="AY37" s="578">
        <f t="shared" si="19"/>
        <v>9158.2902333816182</v>
      </c>
      <c r="AZ37" s="577">
        <f t="shared" si="40"/>
        <v>46</v>
      </c>
    </row>
    <row r="38" spans="1:52" s="579" customFormat="1" ht="15.6" customHeight="1" x14ac:dyDescent="0.2">
      <c r="A38" s="1125">
        <v>32</v>
      </c>
      <c r="B38" s="564" t="s">
        <v>38</v>
      </c>
      <c r="C38" s="564">
        <f>'8_2.1.18 SIS'!AP38</f>
        <v>25229</v>
      </c>
      <c r="D38" s="565">
        <v>11717</v>
      </c>
      <c r="E38" s="565">
        <f t="shared" si="20"/>
        <v>2577.7400000000002</v>
      </c>
      <c r="F38" s="565">
        <v>12397</v>
      </c>
      <c r="G38" s="565">
        <f t="shared" si="21"/>
        <v>743.81999999999994</v>
      </c>
      <c r="H38" s="565">
        <v>3164</v>
      </c>
      <c r="I38" s="565">
        <f t="shared" si="22"/>
        <v>4746</v>
      </c>
      <c r="J38" s="565">
        <v>1006</v>
      </c>
      <c r="K38" s="565">
        <f t="shared" si="23"/>
        <v>603.6</v>
      </c>
      <c r="L38" s="565">
        <f t="shared" si="1"/>
        <v>0</v>
      </c>
      <c r="M38" s="567">
        <f t="shared" si="2"/>
        <v>0</v>
      </c>
      <c r="N38" s="565">
        <f t="shared" si="3"/>
        <v>0</v>
      </c>
      <c r="O38" s="565">
        <f t="shared" si="24"/>
        <v>8671.16</v>
      </c>
      <c r="P38" s="565">
        <f t="shared" si="4"/>
        <v>33900.160000000003</v>
      </c>
      <c r="Q38" s="568">
        <f t="shared" si="25"/>
        <v>3961</v>
      </c>
      <c r="R38" s="568">
        <f t="shared" si="5"/>
        <v>134278534</v>
      </c>
      <c r="S38" s="568">
        <f>'6_Local Deduct Calc'!J38</f>
        <v>24462605</v>
      </c>
      <c r="T38" s="568">
        <f t="shared" si="26"/>
        <v>24462605</v>
      </c>
      <c r="U38" s="569">
        <f t="shared" si="27"/>
        <v>109815929</v>
      </c>
      <c r="V38" s="570">
        <f t="shared" si="41"/>
        <v>0.81779999999999997</v>
      </c>
      <c r="W38" s="570">
        <f t="shared" si="28"/>
        <v>0.1822</v>
      </c>
      <c r="X38" s="571">
        <f t="shared" si="6"/>
        <v>969.62245828213565</v>
      </c>
      <c r="Y38" s="568">
        <f>'7_Local Revenue'!AQ38</f>
        <v>75949803</v>
      </c>
      <c r="Z38" s="583">
        <f>IF(Y38-T38&gt;0,Y38-T38,0)-Z78</f>
        <v>50047888</v>
      </c>
      <c r="AA38" s="210">
        <f t="shared" si="30"/>
        <v>0</v>
      </c>
      <c r="AB38" s="572">
        <f t="shared" si="7"/>
        <v>45654701.560000002</v>
      </c>
      <c r="AC38" s="572">
        <f t="shared" si="8"/>
        <v>45654701.560000002</v>
      </c>
      <c r="AD38" s="568">
        <f t="shared" si="9"/>
        <v>14307452.993679041</v>
      </c>
      <c r="AE38" s="573">
        <f t="shared" si="31"/>
        <v>31347249</v>
      </c>
      <c r="AF38" s="572">
        <f t="shared" si="10"/>
        <v>1243</v>
      </c>
      <c r="AG38" s="574">
        <f t="shared" si="32"/>
        <v>0.68659999999999999</v>
      </c>
      <c r="AH38" s="573">
        <f t="shared" si="11"/>
        <v>141163178</v>
      </c>
      <c r="AI38" s="572">
        <f t="shared" si="12"/>
        <v>5595</v>
      </c>
      <c r="AJ38" s="573">
        <f>'3A_Level 3'!L38</f>
        <v>4261746</v>
      </c>
      <c r="AK38" s="572">
        <f t="shared" si="13"/>
        <v>168.92250981013913</v>
      </c>
      <c r="AL38" s="573">
        <f t="shared" si="33"/>
        <v>145424924</v>
      </c>
      <c r="AM38" s="572">
        <f t="shared" si="14"/>
        <v>5764.196916247176</v>
      </c>
      <c r="AN38" s="575">
        <f>'3A_Level 3'!M38</f>
        <v>18384183</v>
      </c>
      <c r="AO38" s="576">
        <f t="shared" si="15"/>
        <v>728.69249672995363</v>
      </c>
      <c r="AP38" s="573">
        <f t="shared" si="34"/>
        <v>159547361</v>
      </c>
      <c r="AQ38" s="572">
        <f t="shared" si="16"/>
        <v>6323.9669031669901</v>
      </c>
      <c r="AR38" s="574">
        <f t="shared" si="35"/>
        <v>0.69469702368701614</v>
      </c>
      <c r="AS38" s="577">
        <f t="shared" si="36"/>
        <v>14</v>
      </c>
      <c r="AT38" s="572">
        <f t="shared" si="17"/>
        <v>70117306.560000002</v>
      </c>
      <c r="AU38" s="572">
        <f t="shared" si="18"/>
        <v>2779.23</v>
      </c>
      <c r="AV38" s="577">
        <f t="shared" si="37"/>
        <v>58</v>
      </c>
      <c r="AW38" s="574">
        <f t="shared" si="38"/>
        <v>0.30530297631298392</v>
      </c>
      <c r="AX38" s="577">
        <f t="shared" si="39"/>
        <v>229664667.56</v>
      </c>
      <c r="AY38" s="578">
        <f t="shared" si="19"/>
        <v>9103.2013777795401</v>
      </c>
      <c r="AZ38" s="577">
        <f t="shared" si="40"/>
        <v>49</v>
      </c>
    </row>
    <row r="39" spans="1:52" s="579" customFormat="1" ht="15.6" customHeight="1" x14ac:dyDescent="0.2">
      <c r="A39" s="1125">
        <v>33</v>
      </c>
      <c r="B39" s="564" t="s">
        <v>39</v>
      </c>
      <c r="C39" s="564">
        <f>'8_2.1.18 SIS'!AP39</f>
        <v>1606</v>
      </c>
      <c r="D39" s="565">
        <v>1537</v>
      </c>
      <c r="E39" s="565">
        <f t="shared" si="20"/>
        <v>338.14</v>
      </c>
      <c r="F39" s="565">
        <v>899.5</v>
      </c>
      <c r="G39" s="565">
        <f t="shared" si="21"/>
        <v>53.97</v>
      </c>
      <c r="H39" s="565">
        <v>163</v>
      </c>
      <c r="I39" s="565">
        <f t="shared" si="22"/>
        <v>244.5</v>
      </c>
      <c r="J39" s="565">
        <v>15</v>
      </c>
      <c r="K39" s="565">
        <f t="shared" si="23"/>
        <v>9</v>
      </c>
      <c r="L39" s="565">
        <f t="shared" ref="L39:L75" si="42">IF(C39&lt;$L$1,$L$1-C39,0)</f>
        <v>5894</v>
      </c>
      <c r="M39" s="567">
        <f t="shared" ref="M39:M70" si="43">ROUND(L39/$M$1,5)</f>
        <v>0.15717</v>
      </c>
      <c r="N39" s="565">
        <f t="shared" si="3"/>
        <v>252.41502</v>
      </c>
      <c r="O39" s="565">
        <f t="shared" si="24"/>
        <v>898.02502000000004</v>
      </c>
      <c r="P39" s="565">
        <f t="shared" ref="P39:P70" si="44">O39+C39</f>
        <v>2504.02502</v>
      </c>
      <c r="Q39" s="568">
        <f t="shared" si="25"/>
        <v>3961</v>
      </c>
      <c r="R39" s="568">
        <f t="shared" ref="R39:R70" si="45">ROUND(P39*Q39,0)</f>
        <v>9918443</v>
      </c>
      <c r="S39" s="568">
        <f>'6_Local Deduct Calc'!J39</f>
        <v>2806491</v>
      </c>
      <c r="T39" s="568">
        <f t="shared" si="26"/>
        <v>2806491</v>
      </c>
      <c r="U39" s="569">
        <f t="shared" si="27"/>
        <v>7111952</v>
      </c>
      <c r="V39" s="570">
        <f t="shared" si="41"/>
        <v>0.71699999999999997</v>
      </c>
      <c r="W39" s="570">
        <f t="shared" si="28"/>
        <v>0.28299999999999997</v>
      </c>
      <c r="X39" s="571">
        <f t="shared" ref="X39:X70" si="46">T39/C39</f>
        <v>1747.5037359900373</v>
      </c>
      <c r="Y39" s="568">
        <f>'7_Local Revenue'!AQ39</f>
        <v>6047598</v>
      </c>
      <c r="Z39" s="568">
        <f t="shared" si="29"/>
        <v>3241107</v>
      </c>
      <c r="AA39" s="210">
        <f t="shared" si="30"/>
        <v>0</v>
      </c>
      <c r="AB39" s="572">
        <f t="shared" ref="AB39:AB75" si="47">R39*$AB$1</f>
        <v>3372270.62</v>
      </c>
      <c r="AC39" s="572">
        <f t="shared" ref="AC39:AC70" si="48">IF(Z39&lt;AB39,Z39,AB39)</f>
        <v>3241107</v>
      </c>
      <c r="AD39" s="568">
        <f t="shared" ref="AD39:AD70" si="49">IF(AC39&gt;0,AC39*(W39*$AD$1),0)</f>
        <v>1577641.2433199999</v>
      </c>
      <c r="AE39" s="573">
        <f t="shared" si="31"/>
        <v>1663466</v>
      </c>
      <c r="AF39" s="572">
        <f t="shared" ref="AF39:AF70" si="50">ROUND(AE39/C39,0)</f>
        <v>1036</v>
      </c>
      <c r="AG39" s="574">
        <f t="shared" si="32"/>
        <v>0.51319999999999999</v>
      </c>
      <c r="AH39" s="573">
        <f t="shared" ref="AH39:AH75" si="51">U39+AE39</f>
        <v>8775418</v>
      </c>
      <c r="AI39" s="572">
        <f t="shared" ref="AI39:AI70" si="52">ROUND(AH39/C39,0)</f>
        <v>5464</v>
      </c>
      <c r="AJ39" s="573">
        <f>'3A_Level 3'!L39</f>
        <v>271290</v>
      </c>
      <c r="AK39" s="572">
        <f t="shared" ref="AK39:AK70" si="53">AJ39/C39</f>
        <v>168.92278953922789</v>
      </c>
      <c r="AL39" s="573">
        <f t="shared" si="33"/>
        <v>9046708</v>
      </c>
      <c r="AM39" s="572">
        <f t="shared" ref="AM39:AM70" si="54">AL39/C39</f>
        <v>5633.0684931506848</v>
      </c>
      <c r="AN39" s="575">
        <f>'3A_Level 3'!M39</f>
        <v>1323718</v>
      </c>
      <c r="AO39" s="576">
        <f t="shared" ref="AO39:AO70" si="55">AN39/C39</f>
        <v>824.23287671232879</v>
      </c>
      <c r="AP39" s="573">
        <f t="shared" si="34"/>
        <v>10099136</v>
      </c>
      <c r="AQ39" s="572">
        <f t="shared" ref="AQ39:AQ70" si="56">AP39/C39</f>
        <v>6288.3785803237861</v>
      </c>
      <c r="AR39" s="574">
        <f t="shared" si="35"/>
        <v>0.62545998466315234</v>
      </c>
      <c r="AS39" s="577">
        <f t="shared" si="36"/>
        <v>40</v>
      </c>
      <c r="AT39" s="572">
        <f t="shared" ref="AT39:AT75" si="57">ROUND(AC39+T39,2)</f>
        <v>6047598</v>
      </c>
      <c r="AU39" s="572">
        <f t="shared" ref="AU39:AU70" si="58">ROUND(AT39/C39,2)</f>
        <v>3765.63</v>
      </c>
      <c r="AV39" s="577">
        <f t="shared" si="37"/>
        <v>27</v>
      </c>
      <c r="AW39" s="574">
        <f t="shared" si="38"/>
        <v>0.37454001533684766</v>
      </c>
      <c r="AX39" s="577">
        <f t="shared" si="39"/>
        <v>16146734</v>
      </c>
      <c r="AY39" s="578">
        <f t="shared" ref="AY39:AY70" si="59">AX39/C39</f>
        <v>10054.006226650063</v>
      </c>
      <c r="AZ39" s="577">
        <f t="shared" si="40"/>
        <v>14</v>
      </c>
    </row>
    <row r="40" spans="1:52" s="579" customFormat="1" ht="15.6" customHeight="1" x14ac:dyDescent="0.2">
      <c r="A40" s="1125">
        <v>34</v>
      </c>
      <c r="B40" s="564" t="s">
        <v>40</v>
      </c>
      <c r="C40" s="564">
        <f>'8_2.1.18 SIS'!AP40</f>
        <v>3889</v>
      </c>
      <c r="D40" s="565">
        <v>3824</v>
      </c>
      <c r="E40" s="565">
        <f t="shared" si="20"/>
        <v>841.28</v>
      </c>
      <c r="F40" s="565">
        <v>1837.5</v>
      </c>
      <c r="G40" s="565">
        <f t="shared" si="21"/>
        <v>110.25</v>
      </c>
      <c r="H40" s="565">
        <v>632</v>
      </c>
      <c r="I40" s="565">
        <f t="shared" si="22"/>
        <v>948</v>
      </c>
      <c r="J40" s="565">
        <v>21</v>
      </c>
      <c r="K40" s="565">
        <f t="shared" si="23"/>
        <v>12.6</v>
      </c>
      <c r="L40" s="565">
        <f t="shared" si="42"/>
        <v>3611</v>
      </c>
      <c r="M40" s="567">
        <f t="shared" si="43"/>
        <v>9.6290000000000001E-2</v>
      </c>
      <c r="N40" s="565">
        <f t="shared" si="3"/>
        <v>374.47181</v>
      </c>
      <c r="O40" s="565">
        <f t="shared" si="24"/>
        <v>2286.6018100000001</v>
      </c>
      <c r="P40" s="565">
        <f t="shared" si="44"/>
        <v>6175.6018100000001</v>
      </c>
      <c r="Q40" s="568">
        <f t="shared" si="25"/>
        <v>3961</v>
      </c>
      <c r="R40" s="568">
        <f t="shared" si="45"/>
        <v>24461559</v>
      </c>
      <c r="S40" s="568">
        <f>'6_Local Deduct Calc'!J40</f>
        <v>4981123</v>
      </c>
      <c r="T40" s="568">
        <f t="shared" si="26"/>
        <v>4981123</v>
      </c>
      <c r="U40" s="569">
        <f t="shared" si="27"/>
        <v>19480436</v>
      </c>
      <c r="V40" s="570">
        <f t="shared" si="41"/>
        <v>0.7964</v>
      </c>
      <c r="W40" s="570">
        <f t="shared" si="28"/>
        <v>0.2036</v>
      </c>
      <c r="X40" s="571">
        <f t="shared" si="46"/>
        <v>1280.8236050398559</v>
      </c>
      <c r="Y40" s="568">
        <f>'7_Local Revenue'!AQ40</f>
        <v>12377952</v>
      </c>
      <c r="Z40" s="568">
        <f t="shared" si="29"/>
        <v>7396829</v>
      </c>
      <c r="AA40" s="210">
        <f t="shared" si="30"/>
        <v>0</v>
      </c>
      <c r="AB40" s="572">
        <f t="shared" si="47"/>
        <v>8316930.0600000005</v>
      </c>
      <c r="AC40" s="572">
        <f t="shared" si="48"/>
        <v>7396829</v>
      </c>
      <c r="AD40" s="568">
        <f t="shared" si="49"/>
        <v>2590310.3411679999</v>
      </c>
      <c r="AE40" s="573">
        <f t="shared" si="31"/>
        <v>4806519</v>
      </c>
      <c r="AF40" s="572">
        <f t="shared" si="50"/>
        <v>1236</v>
      </c>
      <c r="AG40" s="574">
        <f t="shared" si="32"/>
        <v>0.64980000000000004</v>
      </c>
      <c r="AH40" s="573">
        <f t="shared" si="51"/>
        <v>24286955</v>
      </c>
      <c r="AI40" s="572">
        <f t="shared" si="52"/>
        <v>6245</v>
      </c>
      <c r="AJ40" s="573">
        <f>'3A_Level 3'!L40</f>
        <v>656940</v>
      </c>
      <c r="AK40" s="572">
        <f t="shared" si="53"/>
        <v>168.92260221136539</v>
      </c>
      <c r="AL40" s="573">
        <f t="shared" si="33"/>
        <v>24943895</v>
      </c>
      <c r="AM40" s="572">
        <f t="shared" si="54"/>
        <v>6413.9611725379273</v>
      </c>
      <c r="AN40" s="575">
        <f>'3A_Level 3'!M40</f>
        <v>3161884</v>
      </c>
      <c r="AO40" s="576">
        <f t="shared" si="55"/>
        <v>813.03265620982256</v>
      </c>
      <c r="AP40" s="573">
        <f t="shared" si="34"/>
        <v>27448839</v>
      </c>
      <c r="AQ40" s="572">
        <f t="shared" si="56"/>
        <v>7058.0712265363845</v>
      </c>
      <c r="AR40" s="574">
        <f t="shared" si="35"/>
        <v>0.68920538940734644</v>
      </c>
      <c r="AS40" s="577">
        <f t="shared" si="36"/>
        <v>19</v>
      </c>
      <c r="AT40" s="572">
        <f t="shared" si="57"/>
        <v>12377952</v>
      </c>
      <c r="AU40" s="572">
        <f t="shared" si="58"/>
        <v>3182.81</v>
      </c>
      <c r="AV40" s="577">
        <f t="shared" si="37"/>
        <v>48</v>
      </c>
      <c r="AW40" s="574">
        <f t="shared" si="38"/>
        <v>0.31079461059265356</v>
      </c>
      <c r="AX40" s="577">
        <f t="shared" si="39"/>
        <v>39826791</v>
      </c>
      <c r="AY40" s="578">
        <f t="shared" si="59"/>
        <v>10240.88223193623</v>
      </c>
      <c r="AZ40" s="577">
        <f t="shared" si="40"/>
        <v>9</v>
      </c>
    </row>
    <row r="41" spans="1:52" s="581" customFormat="1" ht="15.6" customHeight="1" x14ac:dyDescent="0.2">
      <c r="A41" s="1126">
        <v>35</v>
      </c>
      <c r="B41" s="1127" t="s">
        <v>41</v>
      </c>
      <c r="C41" s="1127">
        <f>'8_2.1.18 SIS'!AP41</f>
        <v>5941</v>
      </c>
      <c r="D41" s="1128">
        <v>4346</v>
      </c>
      <c r="E41" s="1128">
        <f t="shared" si="20"/>
        <v>956.12</v>
      </c>
      <c r="F41" s="1128">
        <v>3477</v>
      </c>
      <c r="G41" s="1128">
        <f t="shared" si="21"/>
        <v>208.62</v>
      </c>
      <c r="H41" s="1128">
        <v>725</v>
      </c>
      <c r="I41" s="1128">
        <f t="shared" si="22"/>
        <v>1087.5</v>
      </c>
      <c r="J41" s="1128">
        <v>215</v>
      </c>
      <c r="K41" s="1128">
        <f t="shared" si="23"/>
        <v>129</v>
      </c>
      <c r="L41" s="1128">
        <f t="shared" si="42"/>
        <v>1559</v>
      </c>
      <c r="M41" s="1129">
        <f t="shared" si="43"/>
        <v>4.1570000000000003E-2</v>
      </c>
      <c r="N41" s="1128">
        <f t="shared" si="3"/>
        <v>246.96737000000002</v>
      </c>
      <c r="O41" s="1128">
        <f t="shared" si="24"/>
        <v>2628.2073699999996</v>
      </c>
      <c r="P41" s="580">
        <f t="shared" si="44"/>
        <v>8569.2073700000001</v>
      </c>
      <c r="Q41" s="995">
        <f t="shared" si="25"/>
        <v>3961</v>
      </c>
      <c r="R41" s="995">
        <f t="shared" si="45"/>
        <v>33942630</v>
      </c>
      <c r="S41" s="995">
        <f>'6_Local Deduct Calc'!J41</f>
        <v>10245779</v>
      </c>
      <c r="T41" s="995">
        <f t="shared" si="26"/>
        <v>10245779</v>
      </c>
      <c r="U41" s="996">
        <f t="shared" si="27"/>
        <v>23696851</v>
      </c>
      <c r="V41" s="1130">
        <f t="shared" si="41"/>
        <v>0.69810000000000005</v>
      </c>
      <c r="W41" s="997">
        <f t="shared" si="28"/>
        <v>0.3019</v>
      </c>
      <c r="X41" s="998">
        <f t="shared" si="46"/>
        <v>1724.5882848005385</v>
      </c>
      <c r="Y41" s="995">
        <f>'7_Local Revenue'!AQ41</f>
        <v>21188937</v>
      </c>
      <c r="Z41" s="995">
        <f t="shared" si="29"/>
        <v>10943158</v>
      </c>
      <c r="AA41" s="1131">
        <f t="shared" si="30"/>
        <v>0</v>
      </c>
      <c r="AB41" s="1132">
        <f t="shared" si="47"/>
        <v>11540494.200000001</v>
      </c>
      <c r="AC41" s="1132">
        <f t="shared" si="48"/>
        <v>10943158</v>
      </c>
      <c r="AD41" s="995">
        <f t="shared" si="49"/>
        <v>5682431.7683439991</v>
      </c>
      <c r="AE41" s="1133">
        <f t="shared" si="31"/>
        <v>5260726</v>
      </c>
      <c r="AF41" s="1132">
        <f t="shared" si="50"/>
        <v>885</v>
      </c>
      <c r="AG41" s="1134">
        <f t="shared" si="32"/>
        <v>0.48070000000000002</v>
      </c>
      <c r="AH41" s="1133">
        <f t="shared" si="51"/>
        <v>28957577</v>
      </c>
      <c r="AI41" s="1132">
        <f t="shared" si="52"/>
        <v>4874</v>
      </c>
      <c r="AJ41" s="1133">
        <f>'3A_Level 3'!L41</f>
        <v>1003569</v>
      </c>
      <c r="AK41" s="1132">
        <f t="shared" si="53"/>
        <v>168.9225719575829</v>
      </c>
      <c r="AL41" s="1133">
        <f t="shared" si="33"/>
        <v>29961146</v>
      </c>
      <c r="AM41" s="1132">
        <f t="shared" si="54"/>
        <v>5043.1149638108063</v>
      </c>
      <c r="AN41" s="1135">
        <f>'3A_Level 3'!M41</f>
        <v>4199589</v>
      </c>
      <c r="AO41" s="1136">
        <f t="shared" si="55"/>
        <v>706.88251136172357</v>
      </c>
      <c r="AP41" s="1133">
        <f t="shared" si="34"/>
        <v>33157166</v>
      </c>
      <c r="AQ41" s="1132">
        <f t="shared" si="56"/>
        <v>5581.074903214947</v>
      </c>
      <c r="AR41" s="1134">
        <f t="shared" si="35"/>
        <v>0.61011119785350576</v>
      </c>
      <c r="AS41" s="1137">
        <f t="shared" si="36"/>
        <v>42</v>
      </c>
      <c r="AT41" s="1132">
        <f t="shared" si="57"/>
        <v>21188937</v>
      </c>
      <c r="AU41" s="1132">
        <f t="shared" si="58"/>
        <v>3566.56</v>
      </c>
      <c r="AV41" s="1137">
        <f t="shared" si="37"/>
        <v>31</v>
      </c>
      <c r="AW41" s="1134">
        <f t="shared" si="38"/>
        <v>0.3898888021464943</v>
      </c>
      <c r="AX41" s="1137">
        <f t="shared" si="39"/>
        <v>54346103</v>
      </c>
      <c r="AY41" s="1138">
        <f t="shared" si="59"/>
        <v>9147.6355832351455</v>
      </c>
      <c r="AZ41" s="1137">
        <f t="shared" si="40"/>
        <v>47</v>
      </c>
    </row>
    <row r="42" spans="1:52" s="579" customFormat="1" ht="15.6" customHeight="1" x14ac:dyDescent="0.2">
      <c r="A42" s="1125">
        <v>36</v>
      </c>
      <c r="B42" s="564" t="s">
        <v>42</v>
      </c>
      <c r="C42" s="565">
        <f>'8_2.1.18 SIS'!AP42</f>
        <v>46271</v>
      </c>
      <c r="D42" s="565">
        <v>38289</v>
      </c>
      <c r="E42" s="565">
        <f t="shared" si="20"/>
        <v>8423.58</v>
      </c>
      <c r="F42" s="565">
        <v>11517.5</v>
      </c>
      <c r="G42" s="565">
        <f t="shared" si="21"/>
        <v>691.05</v>
      </c>
      <c r="H42" s="565">
        <v>6548</v>
      </c>
      <c r="I42" s="565">
        <f t="shared" si="22"/>
        <v>9822</v>
      </c>
      <c r="J42" s="565">
        <v>2643</v>
      </c>
      <c r="K42" s="565">
        <f t="shared" si="23"/>
        <v>1585.8</v>
      </c>
      <c r="L42" s="566">
        <f t="shared" si="42"/>
        <v>0</v>
      </c>
      <c r="M42" s="567">
        <f t="shared" si="43"/>
        <v>0</v>
      </c>
      <c r="N42" s="565">
        <f t="shared" si="3"/>
        <v>0</v>
      </c>
      <c r="O42" s="565">
        <f t="shared" si="24"/>
        <v>20522.429999999997</v>
      </c>
      <c r="P42" s="565">
        <f t="shared" si="44"/>
        <v>66793.429999999993</v>
      </c>
      <c r="Q42" s="568">
        <f t="shared" si="25"/>
        <v>3961</v>
      </c>
      <c r="R42" s="568">
        <f t="shared" si="45"/>
        <v>264568776</v>
      </c>
      <c r="S42" s="568">
        <f>'6_Local Deduct Calc'!J42</f>
        <v>123954433</v>
      </c>
      <c r="T42" s="568">
        <f t="shared" si="26"/>
        <v>123954433</v>
      </c>
      <c r="U42" s="569">
        <f t="shared" si="27"/>
        <v>140614343</v>
      </c>
      <c r="V42" s="570">
        <f t="shared" si="41"/>
        <v>0.53149999999999997</v>
      </c>
      <c r="W42" s="570">
        <f t="shared" si="28"/>
        <v>0.46850000000000003</v>
      </c>
      <c r="X42" s="571">
        <f t="shared" si="46"/>
        <v>2678.8794925547318</v>
      </c>
      <c r="Y42" s="568">
        <f>'7_Local Revenue'!AQ42</f>
        <v>300061604</v>
      </c>
      <c r="Z42" s="568">
        <f t="shared" si="29"/>
        <v>176107171</v>
      </c>
      <c r="AA42" s="210">
        <f t="shared" si="30"/>
        <v>0</v>
      </c>
      <c r="AB42" s="572">
        <f t="shared" si="47"/>
        <v>89953383.840000004</v>
      </c>
      <c r="AC42" s="572">
        <f t="shared" si="48"/>
        <v>89953383.840000004</v>
      </c>
      <c r="AD42" s="568">
        <f t="shared" si="49"/>
        <v>72486235.765948802</v>
      </c>
      <c r="AE42" s="573">
        <f t="shared" si="31"/>
        <v>17467148</v>
      </c>
      <c r="AF42" s="572">
        <f t="shared" si="50"/>
        <v>377</v>
      </c>
      <c r="AG42" s="574">
        <f t="shared" si="32"/>
        <v>0.19420000000000001</v>
      </c>
      <c r="AH42" s="573">
        <f t="shared" si="51"/>
        <v>158081491</v>
      </c>
      <c r="AI42" s="572">
        <f t="shared" si="52"/>
        <v>3416</v>
      </c>
      <c r="AJ42" s="573">
        <f>'3A_Level 3'!L42</f>
        <v>7816214</v>
      </c>
      <c r="AK42" s="572">
        <f t="shared" si="53"/>
        <v>168.92252166583822</v>
      </c>
      <c r="AL42" s="573">
        <f t="shared" si="33"/>
        <v>165897705</v>
      </c>
      <c r="AM42" s="572">
        <f t="shared" si="54"/>
        <v>3585.349462946554</v>
      </c>
      <c r="AN42" s="575">
        <f>'3A_Level 3'!M42</f>
        <v>41730410</v>
      </c>
      <c r="AO42" s="576">
        <f t="shared" si="55"/>
        <v>901.86963756996818</v>
      </c>
      <c r="AP42" s="573">
        <f t="shared" si="34"/>
        <v>199811901</v>
      </c>
      <c r="AQ42" s="572">
        <f t="shared" si="56"/>
        <v>4318.2965788506845</v>
      </c>
      <c r="AR42" s="574">
        <f t="shared" si="35"/>
        <v>0.48296441379009714</v>
      </c>
      <c r="AS42" s="577">
        <f t="shared" si="36"/>
        <v>58</v>
      </c>
      <c r="AT42" s="572">
        <f t="shared" si="57"/>
        <v>213907816.84</v>
      </c>
      <c r="AU42" s="572">
        <f t="shared" si="58"/>
        <v>4622.93</v>
      </c>
      <c r="AV42" s="577">
        <f t="shared" si="37"/>
        <v>13</v>
      </c>
      <c r="AW42" s="574">
        <f t="shared" si="38"/>
        <v>0.51703558620990286</v>
      </c>
      <c r="AX42" s="577">
        <f t="shared" si="39"/>
        <v>413719717.84000003</v>
      </c>
      <c r="AY42" s="578">
        <f t="shared" si="59"/>
        <v>8941.2313941777793</v>
      </c>
      <c r="AZ42" s="577">
        <f t="shared" si="40"/>
        <v>54</v>
      </c>
    </row>
    <row r="43" spans="1:52" s="579" customFormat="1" ht="15.6" customHeight="1" x14ac:dyDescent="0.2">
      <c r="A43" s="1125">
        <v>37</v>
      </c>
      <c r="B43" s="564" t="s">
        <v>43</v>
      </c>
      <c r="C43" s="564">
        <f>'8_2.1.18 SIS'!AP43</f>
        <v>19088</v>
      </c>
      <c r="D43" s="565">
        <v>12528</v>
      </c>
      <c r="E43" s="565">
        <f t="shared" si="20"/>
        <v>2756.16</v>
      </c>
      <c r="F43" s="565">
        <v>7797.5</v>
      </c>
      <c r="G43" s="565">
        <f t="shared" si="21"/>
        <v>467.84999999999997</v>
      </c>
      <c r="H43" s="565">
        <v>2542</v>
      </c>
      <c r="I43" s="565">
        <f t="shared" si="22"/>
        <v>3813</v>
      </c>
      <c r="J43" s="565">
        <v>919</v>
      </c>
      <c r="K43" s="565">
        <f t="shared" si="23"/>
        <v>551.4</v>
      </c>
      <c r="L43" s="565">
        <f t="shared" si="42"/>
        <v>0</v>
      </c>
      <c r="M43" s="567">
        <f t="shared" si="43"/>
        <v>0</v>
      </c>
      <c r="N43" s="565">
        <f t="shared" si="3"/>
        <v>0</v>
      </c>
      <c r="O43" s="565">
        <f t="shared" si="24"/>
        <v>7588.41</v>
      </c>
      <c r="P43" s="565">
        <f t="shared" si="44"/>
        <v>26676.41</v>
      </c>
      <c r="Q43" s="568">
        <f t="shared" si="25"/>
        <v>3961</v>
      </c>
      <c r="R43" s="568">
        <f t="shared" si="45"/>
        <v>105665260</v>
      </c>
      <c r="S43" s="568">
        <f>'6_Local Deduct Calc'!J43</f>
        <v>22762748</v>
      </c>
      <c r="T43" s="568">
        <f t="shared" si="26"/>
        <v>22762748</v>
      </c>
      <c r="U43" s="569">
        <f t="shared" si="27"/>
        <v>82902512</v>
      </c>
      <c r="V43" s="570">
        <f t="shared" si="41"/>
        <v>0.78459999999999996</v>
      </c>
      <c r="W43" s="570">
        <f t="shared" si="28"/>
        <v>0.21540000000000001</v>
      </c>
      <c r="X43" s="571">
        <f t="shared" si="46"/>
        <v>1192.5161357921206</v>
      </c>
      <c r="Y43" s="568">
        <f>'7_Local Revenue'!AQ43</f>
        <v>74886596</v>
      </c>
      <c r="Z43" s="568">
        <f t="shared" si="29"/>
        <v>52123848</v>
      </c>
      <c r="AA43" s="210">
        <f t="shared" si="30"/>
        <v>0</v>
      </c>
      <c r="AB43" s="572">
        <f t="shared" si="47"/>
        <v>35926188.400000006</v>
      </c>
      <c r="AC43" s="572">
        <f t="shared" si="48"/>
        <v>35926188.400000006</v>
      </c>
      <c r="AD43" s="568">
        <f t="shared" si="49"/>
        <v>13310221.687939202</v>
      </c>
      <c r="AE43" s="573">
        <f t="shared" si="31"/>
        <v>22615967</v>
      </c>
      <c r="AF43" s="572">
        <f t="shared" si="50"/>
        <v>1185</v>
      </c>
      <c r="AG43" s="574">
        <f t="shared" si="32"/>
        <v>0.62949999999999995</v>
      </c>
      <c r="AH43" s="573">
        <f t="shared" si="51"/>
        <v>105518479</v>
      </c>
      <c r="AI43" s="572">
        <f t="shared" si="52"/>
        <v>5528</v>
      </c>
      <c r="AJ43" s="573">
        <f>'3A_Level 3'!L43</f>
        <v>3224393</v>
      </c>
      <c r="AK43" s="572">
        <f t="shared" si="53"/>
        <v>168.92251676445935</v>
      </c>
      <c r="AL43" s="573">
        <f t="shared" si="33"/>
        <v>108742872</v>
      </c>
      <c r="AM43" s="572">
        <f t="shared" si="54"/>
        <v>5696.9233025984913</v>
      </c>
      <c r="AN43" s="575">
        <f>'3A_Level 3'!M43</f>
        <v>15700501</v>
      </c>
      <c r="AO43" s="576">
        <f t="shared" si="55"/>
        <v>822.53253352891875</v>
      </c>
      <c r="AP43" s="573">
        <f t="shared" si="34"/>
        <v>121218980</v>
      </c>
      <c r="AQ43" s="572">
        <f t="shared" si="56"/>
        <v>6350.5333193629504</v>
      </c>
      <c r="AR43" s="574">
        <f t="shared" si="35"/>
        <v>0.6737834689302199</v>
      </c>
      <c r="AS43" s="577">
        <f t="shared" si="36"/>
        <v>25</v>
      </c>
      <c r="AT43" s="572">
        <f t="shared" si="57"/>
        <v>58688936.399999999</v>
      </c>
      <c r="AU43" s="572">
        <f t="shared" si="58"/>
        <v>3074.65</v>
      </c>
      <c r="AV43" s="577">
        <f t="shared" si="37"/>
        <v>51</v>
      </c>
      <c r="AW43" s="574">
        <f t="shared" si="38"/>
        <v>0.3262165310697801</v>
      </c>
      <c r="AX43" s="577">
        <f t="shared" si="39"/>
        <v>179907916.40000001</v>
      </c>
      <c r="AY43" s="578">
        <f t="shared" si="59"/>
        <v>9425.1842204526401</v>
      </c>
      <c r="AZ43" s="577">
        <f t="shared" si="40"/>
        <v>32</v>
      </c>
    </row>
    <row r="44" spans="1:52" s="579" customFormat="1" ht="15.6" customHeight="1" x14ac:dyDescent="0.2">
      <c r="A44" s="1125">
        <v>38</v>
      </c>
      <c r="B44" s="564" t="s">
        <v>44</v>
      </c>
      <c r="C44" s="564">
        <f>'8_2.1.18 SIS'!AP44</f>
        <v>3901</v>
      </c>
      <c r="D44" s="565">
        <v>2772</v>
      </c>
      <c r="E44" s="565">
        <f t="shared" si="20"/>
        <v>609.84</v>
      </c>
      <c r="F44" s="565">
        <v>2107.5</v>
      </c>
      <c r="G44" s="565">
        <f t="shared" si="21"/>
        <v>126.44999999999999</v>
      </c>
      <c r="H44" s="565">
        <v>533</v>
      </c>
      <c r="I44" s="565">
        <f t="shared" si="22"/>
        <v>799.5</v>
      </c>
      <c r="J44" s="565">
        <v>236</v>
      </c>
      <c r="K44" s="565">
        <f t="shared" si="23"/>
        <v>141.6</v>
      </c>
      <c r="L44" s="565">
        <f t="shared" si="42"/>
        <v>3599</v>
      </c>
      <c r="M44" s="567">
        <f t="shared" si="43"/>
        <v>9.597E-2</v>
      </c>
      <c r="N44" s="565">
        <f t="shared" si="3"/>
        <v>374.37896999999998</v>
      </c>
      <c r="O44" s="565">
        <f t="shared" si="24"/>
        <v>2051.7689700000001</v>
      </c>
      <c r="P44" s="565">
        <f t="shared" si="44"/>
        <v>5952.7689700000001</v>
      </c>
      <c r="Q44" s="568">
        <f t="shared" si="25"/>
        <v>3961</v>
      </c>
      <c r="R44" s="568">
        <f t="shared" si="45"/>
        <v>23578918</v>
      </c>
      <c r="S44" s="568">
        <f>'6_Local Deduct Calc'!J44</f>
        <v>20701643</v>
      </c>
      <c r="T44" s="568">
        <f t="shared" si="26"/>
        <v>17684189</v>
      </c>
      <c r="U44" s="569">
        <f t="shared" si="27"/>
        <v>5894729</v>
      </c>
      <c r="V44" s="570">
        <f t="shared" si="41"/>
        <v>0.25</v>
      </c>
      <c r="W44" s="570">
        <f t="shared" si="28"/>
        <v>0.75</v>
      </c>
      <c r="X44" s="571">
        <f t="shared" si="46"/>
        <v>4533.2450653678543</v>
      </c>
      <c r="Y44" s="568">
        <f>'7_Local Revenue'!AQ44</f>
        <v>43495908</v>
      </c>
      <c r="Z44" s="568">
        <f t="shared" si="29"/>
        <v>25811719</v>
      </c>
      <c r="AA44" s="210">
        <f t="shared" si="30"/>
        <v>0</v>
      </c>
      <c r="AB44" s="572">
        <f t="shared" si="47"/>
        <v>8016832.1200000001</v>
      </c>
      <c r="AC44" s="572">
        <f t="shared" si="48"/>
        <v>8016832.1200000001</v>
      </c>
      <c r="AD44" s="568">
        <f t="shared" si="49"/>
        <v>10341713.434800001</v>
      </c>
      <c r="AE44" s="573">
        <f t="shared" si="31"/>
        <v>0</v>
      </c>
      <c r="AF44" s="572">
        <f t="shared" si="50"/>
        <v>0</v>
      </c>
      <c r="AG44" s="574">
        <f t="shared" si="32"/>
        <v>0</v>
      </c>
      <c r="AH44" s="573">
        <f t="shared" si="51"/>
        <v>5894729</v>
      </c>
      <c r="AI44" s="572">
        <f t="shared" si="52"/>
        <v>1511</v>
      </c>
      <c r="AJ44" s="573">
        <f>'3A_Level 3'!L44</f>
        <v>1648124</v>
      </c>
      <c r="AK44" s="572">
        <f t="shared" si="53"/>
        <v>422.48756729043834</v>
      </c>
      <c r="AL44" s="573">
        <f t="shared" si="33"/>
        <v>7542853</v>
      </c>
      <c r="AM44" s="572">
        <f t="shared" si="54"/>
        <v>1933.5690848500385</v>
      </c>
      <c r="AN44" s="575">
        <f>'3A_Level 3'!M44</f>
        <v>4885642</v>
      </c>
      <c r="AO44" s="576">
        <f t="shared" si="55"/>
        <v>1252.4075877980006</v>
      </c>
      <c r="AP44" s="573">
        <f t="shared" si="34"/>
        <v>10780371</v>
      </c>
      <c r="AQ44" s="572">
        <f t="shared" si="56"/>
        <v>2763.4891053576007</v>
      </c>
      <c r="AR44" s="574">
        <f t="shared" si="35"/>
        <v>0.29550327916598151</v>
      </c>
      <c r="AS44" s="577">
        <f t="shared" si="36"/>
        <v>69</v>
      </c>
      <c r="AT44" s="572">
        <f t="shared" si="57"/>
        <v>25701021.120000001</v>
      </c>
      <c r="AU44" s="572">
        <f t="shared" si="58"/>
        <v>6588.32</v>
      </c>
      <c r="AV44" s="577">
        <f t="shared" si="37"/>
        <v>1</v>
      </c>
      <c r="AW44" s="574">
        <f t="shared" si="38"/>
        <v>0.70449672083401838</v>
      </c>
      <c r="AX44" s="577">
        <f t="shared" si="39"/>
        <v>36481392.120000005</v>
      </c>
      <c r="AY44" s="578">
        <f t="shared" si="59"/>
        <v>9351.8052089207904</v>
      </c>
      <c r="AZ44" s="577">
        <f t="shared" si="40"/>
        <v>37</v>
      </c>
    </row>
    <row r="45" spans="1:52" s="579" customFormat="1" ht="15.6" customHeight="1" x14ac:dyDescent="0.2">
      <c r="A45" s="1125">
        <v>39</v>
      </c>
      <c r="B45" s="564" t="s">
        <v>45</v>
      </c>
      <c r="C45" s="564">
        <f>'8_2.1.18 SIS'!AP45</f>
        <v>2760</v>
      </c>
      <c r="D45" s="565">
        <v>2087</v>
      </c>
      <c r="E45" s="565">
        <f t="shared" si="20"/>
        <v>459.14</v>
      </c>
      <c r="F45" s="565">
        <v>1282.5</v>
      </c>
      <c r="G45" s="565">
        <f t="shared" si="21"/>
        <v>76.95</v>
      </c>
      <c r="H45" s="565">
        <v>472</v>
      </c>
      <c r="I45" s="565">
        <f t="shared" si="22"/>
        <v>708</v>
      </c>
      <c r="J45" s="565">
        <v>34</v>
      </c>
      <c r="K45" s="565">
        <f t="shared" si="23"/>
        <v>20.399999999999999</v>
      </c>
      <c r="L45" s="565">
        <f t="shared" si="42"/>
        <v>4740</v>
      </c>
      <c r="M45" s="567">
        <f t="shared" si="43"/>
        <v>0.12640000000000001</v>
      </c>
      <c r="N45" s="565">
        <f t="shared" si="3"/>
        <v>348.86400000000003</v>
      </c>
      <c r="O45" s="565">
        <f t="shared" si="24"/>
        <v>1613.3540000000003</v>
      </c>
      <c r="P45" s="565">
        <f t="shared" si="44"/>
        <v>4373.3540000000003</v>
      </c>
      <c r="Q45" s="568">
        <f t="shared" si="25"/>
        <v>3961</v>
      </c>
      <c r="R45" s="568">
        <f t="shared" si="45"/>
        <v>17322855</v>
      </c>
      <c r="S45" s="568">
        <f>'6_Local Deduct Calc'!J45</f>
        <v>10163447</v>
      </c>
      <c r="T45" s="568">
        <f t="shared" si="26"/>
        <v>10163447</v>
      </c>
      <c r="U45" s="569">
        <f t="shared" si="27"/>
        <v>7159408</v>
      </c>
      <c r="V45" s="570">
        <f t="shared" si="41"/>
        <v>0.4133</v>
      </c>
      <c r="W45" s="570">
        <f t="shared" si="28"/>
        <v>0.5867</v>
      </c>
      <c r="X45" s="571">
        <f t="shared" si="46"/>
        <v>3682.4083333333333</v>
      </c>
      <c r="Y45" s="568">
        <f>'7_Local Revenue'!AQ45</f>
        <v>15215831</v>
      </c>
      <c r="Z45" s="568">
        <f t="shared" si="29"/>
        <v>5052384</v>
      </c>
      <c r="AA45" s="210">
        <f t="shared" si="30"/>
        <v>0</v>
      </c>
      <c r="AB45" s="572">
        <f t="shared" si="47"/>
        <v>5889770.7000000002</v>
      </c>
      <c r="AC45" s="572">
        <f t="shared" si="48"/>
        <v>5052384</v>
      </c>
      <c r="AD45" s="568">
        <f t="shared" si="49"/>
        <v>5098481.9516159995</v>
      </c>
      <c r="AE45" s="573">
        <f t="shared" si="31"/>
        <v>0</v>
      </c>
      <c r="AF45" s="572">
        <f t="shared" si="50"/>
        <v>0</v>
      </c>
      <c r="AG45" s="574">
        <f t="shared" si="32"/>
        <v>0</v>
      </c>
      <c r="AH45" s="573">
        <f t="shared" si="51"/>
        <v>7159408</v>
      </c>
      <c r="AI45" s="572">
        <f t="shared" si="52"/>
        <v>2594</v>
      </c>
      <c r="AJ45" s="573">
        <f>'3A_Level 3'!L45</f>
        <v>790914</v>
      </c>
      <c r="AK45" s="572">
        <f t="shared" si="53"/>
        <v>286.56304347826085</v>
      </c>
      <c r="AL45" s="573">
        <f t="shared" si="33"/>
        <v>7950322</v>
      </c>
      <c r="AM45" s="572">
        <f t="shared" si="54"/>
        <v>2880.5514492753623</v>
      </c>
      <c r="AN45" s="575">
        <f>'3A_Level 3'!M45</f>
        <v>2942776</v>
      </c>
      <c r="AO45" s="576">
        <f t="shared" si="55"/>
        <v>1066.2231884057971</v>
      </c>
      <c r="AP45" s="573">
        <f t="shared" si="34"/>
        <v>10102184</v>
      </c>
      <c r="AQ45" s="572">
        <f t="shared" si="56"/>
        <v>3660.2115942028986</v>
      </c>
      <c r="AR45" s="574">
        <f t="shared" si="35"/>
        <v>0.39901169187236835</v>
      </c>
      <c r="AS45" s="577">
        <f t="shared" si="36"/>
        <v>64</v>
      </c>
      <c r="AT45" s="572">
        <f t="shared" si="57"/>
        <v>15215831</v>
      </c>
      <c r="AU45" s="572">
        <f t="shared" si="58"/>
        <v>5512.98</v>
      </c>
      <c r="AV45" s="577">
        <f t="shared" si="37"/>
        <v>5</v>
      </c>
      <c r="AW45" s="574">
        <f t="shared" si="38"/>
        <v>0.6009883081276316</v>
      </c>
      <c r="AX45" s="577">
        <f t="shared" si="39"/>
        <v>25318015</v>
      </c>
      <c r="AY45" s="578">
        <f t="shared" si="59"/>
        <v>9173.19384057971</v>
      </c>
      <c r="AZ45" s="577">
        <f t="shared" si="40"/>
        <v>44</v>
      </c>
    </row>
    <row r="46" spans="1:52" s="581" customFormat="1" ht="15.6" customHeight="1" x14ac:dyDescent="0.2">
      <c r="A46" s="1126">
        <v>40</v>
      </c>
      <c r="B46" s="1127" t="s">
        <v>46</v>
      </c>
      <c r="C46" s="1127">
        <f>'8_2.1.18 SIS'!AP46</f>
        <v>22274</v>
      </c>
      <c r="D46" s="1128">
        <v>16992</v>
      </c>
      <c r="E46" s="1128">
        <f t="shared" si="20"/>
        <v>3738.2400000000002</v>
      </c>
      <c r="F46" s="1128">
        <v>10263</v>
      </c>
      <c r="G46" s="1128">
        <f t="shared" si="21"/>
        <v>615.78</v>
      </c>
      <c r="H46" s="1128">
        <v>2925</v>
      </c>
      <c r="I46" s="1128">
        <f t="shared" si="22"/>
        <v>4387.5</v>
      </c>
      <c r="J46" s="1128">
        <v>495</v>
      </c>
      <c r="K46" s="1128">
        <f t="shared" si="23"/>
        <v>297</v>
      </c>
      <c r="L46" s="1128">
        <f t="shared" si="42"/>
        <v>0</v>
      </c>
      <c r="M46" s="1129">
        <f t="shared" si="43"/>
        <v>0</v>
      </c>
      <c r="N46" s="1128">
        <f t="shared" si="3"/>
        <v>0</v>
      </c>
      <c r="O46" s="1128">
        <f t="shared" si="24"/>
        <v>9038.52</v>
      </c>
      <c r="P46" s="580">
        <f t="shared" si="44"/>
        <v>31312.52</v>
      </c>
      <c r="Q46" s="995">
        <f t="shared" si="25"/>
        <v>3961</v>
      </c>
      <c r="R46" s="995">
        <f t="shared" si="45"/>
        <v>124028892</v>
      </c>
      <c r="S46" s="995">
        <f>'6_Local Deduct Calc'!J46</f>
        <v>32300030</v>
      </c>
      <c r="T46" s="995">
        <f t="shared" si="26"/>
        <v>32300030</v>
      </c>
      <c r="U46" s="996">
        <f t="shared" si="27"/>
        <v>91728862</v>
      </c>
      <c r="V46" s="1130">
        <f t="shared" si="41"/>
        <v>0.73960000000000004</v>
      </c>
      <c r="W46" s="997">
        <f t="shared" si="28"/>
        <v>0.26040000000000002</v>
      </c>
      <c r="X46" s="998">
        <f t="shared" si="46"/>
        <v>1450.12256442489</v>
      </c>
      <c r="Y46" s="995">
        <f>'7_Local Revenue'!AQ46</f>
        <v>90948014</v>
      </c>
      <c r="Z46" s="995">
        <f t="shared" si="29"/>
        <v>58647984</v>
      </c>
      <c r="AA46" s="1131">
        <f t="shared" si="30"/>
        <v>0</v>
      </c>
      <c r="AB46" s="1132">
        <f t="shared" si="47"/>
        <v>42169823.280000001</v>
      </c>
      <c r="AC46" s="1132">
        <f t="shared" si="48"/>
        <v>42169823.280000001</v>
      </c>
      <c r="AD46" s="995">
        <f t="shared" si="49"/>
        <v>18887357.809232641</v>
      </c>
      <c r="AE46" s="1133">
        <f t="shared" si="31"/>
        <v>23282465</v>
      </c>
      <c r="AF46" s="1132">
        <f t="shared" si="50"/>
        <v>1045</v>
      </c>
      <c r="AG46" s="1134">
        <f t="shared" si="32"/>
        <v>0.55210000000000004</v>
      </c>
      <c r="AH46" s="1133">
        <f t="shared" si="51"/>
        <v>115011327</v>
      </c>
      <c r="AI46" s="1132">
        <f t="shared" si="52"/>
        <v>5163</v>
      </c>
      <c r="AJ46" s="1133">
        <f>'3A_Level 3'!L46</f>
        <v>3762580</v>
      </c>
      <c r="AK46" s="1132">
        <f t="shared" si="53"/>
        <v>168.92251055041751</v>
      </c>
      <c r="AL46" s="1133">
        <f t="shared" si="33"/>
        <v>118773907</v>
      </c>
      <c r="AM46" s="1132">
        <f t="shared" si="54"/>
        <v>5332.4013199245755</v>
      </c>
      <c r="AN46" s="1135">
        <f>'3A_Level 3'!M46</f>
        <v>19360394</v>
      </c>
      <c r="AO46" s="1136">
        <f t="shared" si="55"/>
        <v>869.19251144832538</v>
      </c>
      <c r="AP46" s="1133">
        <f t="shared" si="34"/>
        <v>134371721</v>
      </c>
      <c r="AQ46" s="1132">
        <f t="shared" si="56"/>
        <v>6032.6713208224837</v>
      </c>
      <c r="AR46" s="1134">
        <f t="shared" si="35"/>
        <v>0.64341461446677239</v>
      </c>
      <c r="AS46" s="1137">
        <f t="shared" si="36"/>
        <v>33</v>
      </c>
      <c r="AT46" s="1132">
        <f t="shared" si="57"/>
        <v>74469853.280000001</v>
      </c>
      <c r="AU46" s="1132">
        <f t="shared" si="58"/>
        <v>3343.35</v>
      </c>
      <c r="AV46" s="1137">
        <f t="shared" si="37"/>
        <v>41</v>
      </c>
      <c r="AW46" s="1134">
        <f t="shared" si="38"/>
        <v>0.35658538553322766</v>
      </c>
      <c r="AX46" s="1137">
        <f t="shared" si="39"/>
        <v>208841574.28</v>
      </c>
      <c r="AY46" s="1138">
        <f t="shared" si="59"/>
        <v>9376.0247050372636</v>
      </c>
      <c r="AZ46" s="1137">
        <f t="shared" si="40"/>
        <v>33</v>
      </c>
    </row>
    <row r="47" spans="1:52" s="579" customFormat="1" ht="15.6" customHeight="1" x14ac:dyDescent="0.2">
      <c r="A47" s="1125">
        <v>41</v>
      </c>
      <c r="B47" s="564" t="s">
        <v>47</v>
      </c>
      <c r="C47" s="565">
        <f>'8_2.1.18 SIS'!AP47</f>
        <v>1419</v>
      </c>
      <c r="D47" s="565">
        <v>1231</v>
      </c>
      <c r="E47" s="565">
        <f t="shared" si="20"/>
        <v>270.82</v>
      </c>
      <c r="F47" s="565">
        <v>923.5</v>
      </c>
      <c r="G47" s="565">
        <f t="shared" si="21"/>
        <v>55.41</v>
      </c>
      <c r="H47" s="565">
        <v>174</v>
      </c>
      <c r="I47" s="565">
        <f t="shared" si="22"/>
        <v>261</v>
      </c>
      <c r="J47" s="565">
        <v>17</v>
      </c>
      <c r="K47" s="565">
        <f t="shared" si="23"/>
        <v>10.199999999999999</v>
      </c>
      <c r="L47" s="566">
        <f t="shared" si="42"/>
        <v>6081</v>
      </c>
      <c r="M47" s="567">
        <f t="shared" si="43"/>
        <v>0.16216</v>
      </c>
      <c r="N47" s="565">
        <f t="shared" si="3"/>
        <v>230.10504</v>
      </c>
      <c r="O47" s="565">
        <f t="shared" si="24"/>
        <v>827.53504000000009</v>
      </c>
      <c r="P47" s="565">
        <f t="shared" si="44"/>
        <v>2246.5350400000002</v>
      </c>
      <c r="Q47" s="568">
        <f t="shared" si="25"/>
        <v>3961</v>
      </c>
      <c r="R47" s="568">
        <f t="shared" si="45"/>
        <v>8898525</v>
      </c>
      <c r="S47" s="568">
        <f>'6_Local Deduct Calc'!J47</f>
        <v>5032003</v>
      </c>
      <c r="T47" s="568">
        <f t="shared" si="26"/>
        <v>5032003</v>
      </c>
      <c r="U47" s="569">
        <f t="shared" si="27"/>
        <v>3866522</v>
      </c>
      <c r="V47" s="570">
        <f t="shared" si="41"/>
        <v>0.4345</v>
      </c>
      <c r="W47" s="570">
        <f t="shared" si="28"/>
        <v>0.5655</v>
      </c>
      <c r="X47" s="571">
        <f t="shared" si="46"/>
        <v>3546.1613812544047</v>
      </c>
      <c r="Y47" s="568">
        <f>'7_Local Revenue'!AQ47</f>
        <v>14405482</v>
      </c>
      <c r="Z47" s="568">
        <f t="shared" si="29"/>
        <v>9373479</v>
      </c>
      <c r="AA47" s="210">
        <f t="shared" si="30"/>
        <v>0</v>
      </c>
      <c r="AB47" s="572">
        <f t="shared" si="47"/>
        <v>3025498.5</v>
      </c>
      <c r="AC47" s="572">
        <f t="shared" si="48"/>
        <v>3025498.5</v>
      </c>
      <c r="AD47" s="568">
        <f t="shared" si="49"/>
        <v>2942781.3710099999</v>
      </c>
      <c r="AE47" s="573">
        <f t="shared" si="31"/>
        <v>82717</v>
      </c>
      <c r="AF47" s="572">
        <f t="shared" si="50"/>
        <v>58</v>
      </c>
      <c r="AG47" s="574">
        <f t="shared" si="32"/>
        <v>2.7300000000000001E-2</v>
      </c>
      <c r="AH47" s="573">
        <f t="shared" si="51"/>
        <v>3949239</v>
      </c>
      <c r="AI47" s="572">
        <f t="shared" si="52"/>
        <v>2783</v>
      </c>
      <c r="AJ47" s="573">
        <f>'3A_Level 3'!L47</f>
        <v>239701</v>
      </c>
      <c r="AK47" s="572">
        <f t="shared" si="53"/>
        <v>168.92248062015503</v>
      </c>
      <c r="AL47" s="573">
        <f t="shared" si="33"/>
        <v>4188940</v>
      </c>
      <c r="AM47" s="572">
        <f t="shared" si="54"/>
        <v>2952.0366455250178</v>
      </c>
      <c r="AN47" s="575">
        <f>'3A_Level 3'!M47</f>
        <v>1497247</v>
      </c>
      <c r="AO47" s="576">
        <f t="shared" si="55"/>
        <v>1055.1423537702608</v>
      </c>
      <c r="AP47" s="573">
        <f t="shared" si="34"/>
        <v>5446486</v>
      </c>
      <c r="AQ47" s="572">
        <f t="shared" si="56"/>
        <v>3838.2565186751235</v>
      </c>
      <c r="AR47" s="574">
        <f t="shared" si="35"/>
        <v>0.40332427736622239</v>
      </c>
      <c r="AS47" s="577">
        <f t="shared" si="36"/>
        <v>63</v>
      </c>
      <c r="AT47" s="572">
        <f t="shared" si="57"/>
        <v>8057501.5</v>
      </c>
      <c r="AU47" s="572">
        <f t="shared" si="58"/>
        <v>5678.3</v>
      </c>
      <c r="AV47" s="577">
        <f t="shared" si="37"/>
        <v>4</v>
      </c>
      <c r="AW47" s="574">
        <f t="shared" si="38"/>
        <v>0.59667572263377766</v>
      </c>
      <c r="AX47" s="577">
        <f t="shared" si="39"/>
        <v>13503987.5</v>
      </c>
      <c r="AY47" s="578">
        <f t="shared" si="59"/>
        <v>9516.5521494009863</v>
      </c>
      <c r="AZ47" s="577">
        <f t="shared" si="40"/>
        <v>27</v>
      </c>
    </row>
    <row r="48" spans="1:52" s="579" customFormat="1" ht="15.6" customHeight="1" x14ac:dyDescent="0.2">
      <c r="A48" s="1125">
        <v>42</v>
      </c>
      <c r="B48" s="564" t="s">
        <v>48</v>
      </c>
      <c r="C48" s="564">
        <f>'8_2.1.18 SIS'!AP48</f>
        <v>2843</v>
      </c>
      <c r="D48" s="565">
        <v>2317</v>
      </c>
      <c r="E48" s="565">
        <f t="shared" si="20"/>
        <v>509.74</v>
      </c>
      <c r="F48" s="565">
        <v>1625.5</v>
      </c>
      <c r="G48" s="565">
        <f t="shared" si="21"/>
        <v>97.53</v>
      </c>
      <c r="H48" s="565">
        <v>349</v>
      </c>
      <c r="I48" s="565">
        <f t="shared" si="22"/>
        <v>523.5</v>
      </c>
      <c r="J48" s="565">
        <v>57</v>
      </c>
      <c r="K48" s="565">
        <f t="shared" si="23"/>
        <v>34.199999999999996</v>
      </c>
      <c r="L48" s="565">
        <f t="shared" si="42"/>
        <v>4657</v>
      </c>
      <c r="M48" s="567">
        <f t="shared" si="43"/>
        <v>0.12418999999999999</v>
      </c>
      <c r="N48" s="565">
        <f t="shared" si="3"/>
        <v>353.07216999999997</v>
      </c>
      <c r="O48" s="565">
        <f t="shared" si="24"/>
        <v>1518.0421699999999</v>
      </c>
      <c r="P48" s="565">
        <f t="shared" si="44"/>
        <v>4361.0421699999997</v>
      </c>
      <c r="Q48" s="568">
        <f t="shared" si="25"/>
        <v>3961</v>
      </c>
      <c r="R48" s="568">
        <f t="shared" si="45"/>
        <v>17274088</v>
      </c>
      <c r="S48" s="568">
        <f>'6_Local Deduct Calc'!J48</f>
        <v>5660240</v>
      </c>
      <c r="T48" s="568">
        <f t="shared" si="26"/>
        <v>5660240</v>
      </c>
      <c r="U48" s="569">
        <f t="shared" si="27"/>
        <v>11613848</v>
      </c>
      <c r="V48" s="570">
        <f t="shared" si="41"/>
        <v>0.67230000000000001</v>
      </c>
      <c r="W48" s="570">
        <f t="shared" si="28"/>
        <v>0.32769999999999999</v>
      </c>
      <c r="X48" s="571">
        <f t="shared" si="46"/>
        <v>1990.9391487864932</v>
      </c>
      <c r="Y48" s="568">
        <f>'7_Local Revenue'!AQ48</f>
        <v>12714655</v>
      </c>
      <c r="Z48" s="568">
        <f t="shared" si="29"/>
        <v>7054415</v>
      </c>
      <c r="AA48" s="210">
        <f t="shared" si="30"/>
        <v>0</v>
      </c>
      <c r="AB48" s="572">
        <f t="shared" si="47"/>
        <v>5873189.9200000009</v>
      </c>
      <c r="AC48" s="572">
        <f t="shared" si="48"/>
        <v>5873189.9200000009</v>
      </c>
      <c r="AD48" s="568">
        <f t="shared" si="49"/>
        <v>3310388.2592684799</v>
      </c>
      <c r="AE48" s="573">
        <f t="shared" si="31"/>
        <v>2562802</v>
      </c>
      <c r="AF48" s="572">
        <f t="shared" si="50"/>
        <v>901</v>
      </c>
      <c r="AG48" s="574">
        <f t="shared" si="32"/>
        <v>0.43640000000000001</v>
      </c>
      <c r="AH48" s="573">
        <f t="shared" si="51"/>
        <v>14176650</v>
      </c>
      <c r="AI48" s="572">
        <f t="shared" si="52"/>
        <v>4987</v>
      </c>
      <c r="AJ48" s="573">
        <f>'3A_Level 3'!L48</f>
        <v>480247</v>
      </c>
      <c r="AK48" s="572">
        <f t="shared" si="53"/>
        <v>168.9226169539219</v>
      </c>
      <c r="AL48" s="573">
        <f t="shared" si="33"/>
        <v>14656897</v>
      </c>
      <c r="AM48" s="572">
        <f t="shared" si="54"/>
        <v>5155.433345058037</v>
      </c>
      <c r="AN48" s="575">
        <f>'3A_Level 3'!M48</f>
        <v>1999205</v>
      </c>
      <c r="AO48" s="576">
        <f t="shared" si="55"/>
        <v>703.20260288427721</v>
      </c>
      <c r="AP48" s="573">
        <f t="shared" si="34"/>
        <v>16175855</v>
      </c>
      <c r="AQ48" s="572">
        <f t="shared" si="56"/>
        <v>5689.713330988393</v>
      </c>
      <c r="AR48" s="574">
        <f t="shared" si="35"/>
        <v>0.58377020723203854</v>
      </c>
      <c r="AS48" s="577">
        <f t="shared" si="36"/>
        <v>46</v>
      </c>
      <c r="AT48" s="572">
        <f t="shared" si="57"/>
        <v>11533429.92</v>
      </c>
      <c r="AU48" s="572">
        <f t="shared" si="58"/>
        <v>4056.78</v>
      </c>
      <c r="AV48" s="577">
        <f t="shared" si="37"/>
        <v>23</v>
      </c>
      <c r="AW48" s="574">
        <f t="shared" si="38"/>
        <v>0.41622979276796146</v>
      </c>
      <c r="AX48" s="577">
        <f t="shared" si="39"/>
        <v>27709284.920000002</v>
      </c>
      <c r="AY48" s="578">
        <f t="shared" si="59"/>
        <v>9746.4948716144918</v>
      </c>
      <c r="AZ48" s="577">
        <f t="shared" si="40"/>
        <v>19</v>
      </c>
    </row>
    <row r="49" spans="1:52" s="579" customFormat="1" ht="15.6" customHeight="1" x14ac:dyDescent="0.2">
      <c r="A49" s="1125">
        <v>43</v>
      </c>
      <c r="B49" s="564" t="s">
        <v>49</v>
      </c>
      <c r="C49" s="564">
        <f>'8_2.1.18 SIS'!AP49</f>
        <v>4114</v>
      </c>
      <c r="D49" s="565">
        <v>3116</v>
      </c>
      <c r="E49" s="565">
        <f t="shared" si="20"/>
        <v>685.52</v>
      </c>
      <c r="F49" s="565">
        <v>2736.5</v>
      </c>
      <c r="G49" s="565">
        <f t="shared" si="21"/>
        <v>164.19</v>
      </c>
      <c r="H49" s="565">
        <v>569</v>
      </c>
      <c r="I49" s="565">
        <f t="shared" si="22"/>
        <v>853.5</v>
      </c>
      <c r="J49" s="565">
        <v>88</v>
      </c>
      <c r="K49" s="565">
        <f t="shared" si="23"/>
        <v>52.8</v>
      </c>
      <c r="L49" s="565">
        <f t="shared" si="42"/>
        <v>3386</v>
      </c>
      <c r="M49" s="567">
        <f t="shared" si="43"/>
        <v>9.0289999999999995E-2</v>
      </c>
      <c r="N49" s="565">
        <f t="shared" si="3"/>
        <v>371.45305999999999</v>
      </c>
      <c r="O49" s="565">
        <f t="shared" si="24"/>
        <v>2127.46306</v>
      </c>
      <c r="P49" s="565">
        <f t="shared" si="44"/>
        <v>6241.46306</v>
      </c>
      <c r="Q49" s="568">
        <f t="shared" si="25"/>
        <v>3961</v>
      </c>
      <c r="R49" s="568">
        <f t="shared" si="45"/>
        <v>24722435</v>
      </c>
      <c r="S49" s="568">
        <f>'6_Local Deduct Calc'!J49</f>
        <v>5211392</v>
      </c>
      <c r="T49" s="568">
        <f t="shared" si="26"/>
        <v>5211392</v>
      </c>
      <c r="U49" s="569">
        <f t="shared" si="27"/>
        <v>19511043</v>
      </c>
      <c r="V49" s="570">
        <f t="shared" si="41"/>
        <v>0.78920000000000001</v>
      </c>
      <c r="W49" s="570">
        <f t="shared" si="28"/>
        <v>0.21079999999999999</v>
      </c>
      <c r="X49" s="571">
        <f t="shared" si="46"/>
        <v>1266.7457462323773</v>
      </c>
      <c r="Y49" s="568">
        <f>'7_Local Revenue'!AQ49</f>
        <v>14561401</v>
      </c>
      <c r="Z49" s="568">
        <f t="shared" si="29"/>
        <v>9350009</v>
      </c>
      <c r="AA49" s="210">
        <f t="shared" si="30"/>
        <v>0</v>
      </c>
      <c r="AB49" s="572">
        <f t="shared" si="47"/>
        <v>8405627.9000000004</v>
      </c>
      <c r="AC49" s="572">
        <f t="shared" si="48"/>
        <v>8405627.9000000004</v>
      </c>
      <c r="AD49" s="568">
        <f t="shared" si="49"/>
        <v>3047678.9414704</v>
      </c>
      <c r="AE49" s="573">
        <f t="shared" si="31"/>
        <v>5357949</v>
      </c>
      <c r="AF49" s="572">
        <f t="shared" si="50"/>
        <v>1302</v>
      </c>
      <c r="AG49" s="574">
        <f t="shared" si="32"/>
        <v>0.63739999999999997</v>
      </c>
      <c r="AH49" s="573">
        <f t="shared" si="51"/>
        <v>24868992</v>
      </c>
      <c r="AI49" s="572">
        <f t="shared" si="52"/>
        <v>6045</v>
      </c>
      <c r="AJ49" s="573">
        <f>'3A_Level 3'!L49</f>
        <v>694947</v>
      </c>
      <c r="AK49" s="572">
        <f t="shared" si="53"/>
        <v>168.92245989304814</v>
      </c>
      <c r="AL49" s="573">
        <f t="shared" si="33"/>
        <v>25563939</v>
      </c>
      <c r="AM49" s="572">
        <f t="shared" si="54"/>
        <v>6213.8889158969369</v>
      </c>
      <c r="AN49" s="575">
        <f>'3A_Level 3'!M49</f>
        <v>3058893</v>
      </c>
      <c r="AO49" s="576">
        <f t="shared" si="55"/>
        <v>743.53257170636846</v>
      </c>
      <c r="AP49" s="573">
        <f t="shared" si="34"/>
        <v>27927885</v>
      </c>
      <c r="AQ49" s="572">
        <f t="shared" si="56"/>
        <v>6788.4990277102579</v>
      </c>
      <c r="AR49" s="574">
        <f t="shared" si="35"/>
        <v>0.67223369670055499</v>
      </c>
      <c r="AS49" s="577">
        <f t="shared" si="36"/>
        <v>26</v>
      </c>
      <c r="AT49" s="572">
        <f t="shared" si="57"/>
        <v>13617019.9</v>
      </c>
      <c r="AU49" s="572">
        <f t="shared" si="58"/>
        <v>3309.92</v>
      </c>
      <c r="AV49" s="577">
        <f t="shared" si="37"/>
        <v>44</v>
      </c>
      <c r="AW49" s="574">
        <f t="shared" si="38"/>
        <v>0.32776630329944506</v>
      </c>
      <c r="AX49" s="577">
        <f t="shared" si="39"/>
        <v>41544904.899999999</v>
      </c>
      <c r="AY49" s="578">
        <f t="shared" si="59"/>
        <v>10098.421220223627</v>
      </c>
      <c r="AZ49" s="577">
        <f t="shared" si="40"/>
        <v>12</v>
      </c>
    </row>
    <row r="50" spans="1:52" s="579" customFormat="1" ht="15.6" customHeight="1" x14ac:dyDescent="0.2">
      <c r="A50" s="1125">
        <v>44</v>
      </c>
      <c r="B50" s="564" t="s">
        <v>50</v>
      </c>
      <c r="C50" s="564">
        <f>'8_2.1.18 SIS'!AP50</f>
        <v>7265</v>
      </c>
      <c r="D50" s="565">
        <v>6089</v>
      </c>
      <c r="E50" s="565">
        <f t="shared" si="20"/>
        <v>1339.58</v>
      </c>
      <c r="F50" s="565">
        <v>2808</v>
      </c>
      <c r="G50" s="565">
        <f t="shared" si="21"/>
        <v>168.48</v>
      </c>
      <c r="H50" s="565">
        <v>834</v>
      </c>
      <c r="I50" s="565">
        <f t="shared" si="22"/>
        <v>1251</v>
      </c>
      <c r="J50" s="565">
        <v>126</v>
      </c>
      <c r="K50" s="565">
        <f t="shared" si="23"/>
        <v>75.599999999999994</v>
      </c>
      <c r="L50" s="565">
        <f t="shared" si="42"/>
        <v>235</v>
      </c>
      <c r="M50" s="567">
        <f t="shared" si="43"/>
        <v>6.2700000000000004E-3</v>
      </c>
      <c r="N50" s="565">
        <f t="shared" si="3"/>
        <v>45.551550000000006</v>
      </c>
      <c r="O50" s="565">
        <f t="shared" si="24"/>
        <v>2880.21155</v>
      </c>
      <c r="P50" s="565">
        <f t="shared" si="44"/>
        <v>10145.21155</v>
      </c>
      <c r="Q50" s="568">
        <f t="shared" si="25"/>
        <v>3961</v>
      </c>
      <c r="R50" s="568">
        <f t="shared" si="45"/>
        <v>40185183</v>
      </c>
      <c r="S50" s="568">
        <f>'6_Local Deduct Calc'!J50</f>
        <v>10670723</v>
      </c>
      <c r="T50" s="568">
        <f t="shared" si="26"/>
        <v>10670723</v>
      </c>
      <c r="U50" s="569">
        <f t="shared" si="27"/>
        <v>29514460</v>
      </c>
      <c r="V50" s="570">
        <f t="shared" si="41"/>
        <v>0.73450000000000004</v>
      </c>
      <c r="W50" s="570">
        <f t="shared" si="28"/>
        <v>0.26550000000000001</v>
      </c>
      <c r="X50" s="571">
        <f t="shared" si="46"/>
        <v>1468.7849965588437</v>
      </c>
      <c r="Y50" s="568">
        <f>'7_Local Revenue'!AQ50</f>
        <v>28917981</v>
      </c>
      <c r="Z50" s="568">
        <f t="shared" si="29"/>
        <v>18247258</v>
      </c>
      <c r="AA50" s="210">
        <f t="shared" si="30"/>
        <v>0</v>
      </c>
      <c r="AB50" s="572">
        <f t="shared" si="47"/>
        <v>13662962.220000001</v>
      </c>
      <c r="AC50" s="572">
        <f t="shared" si="48"/>
        <v>13662962.220000001</v>
      </c>
      <c r="AD50" s="568">
        <f t="shared" si="49"/>
        <v>6239328.3273852002</v>
      </c>
      <c r="AE50" s="573">
        <f t="shared" si="31"/>
        <v>7423634</v>
      </c>
      <c r="AF50" s="572">
        <f t="shared" si="50"/>
        <v>1022</v>
      </c>
      <c r="AG50" s="574">
        <f t="shared" si="32"/>
        <v>0.54330000000000001</v>
      </c>
      <c r="AH50" s="573">
        <f t="shared" si="51"/>
        <v>36938094</v>
      </c>
      <c r="AI50" s="572">
        <f t="shared" si="52"/>
        <v>5084</v>
      </c>
      <c r="AJ50" s="573">
        <f>'3A_Level 3'!L50</f>
        <v>1227222</v>
      </c>
      <c r="AK50" s="572">
        <f t="shared" si="53"/>
        <v>168.92250516173434</v>
      </c>
      <c r="AL50" s="573">
        <f t="shared" si="33"/>
        <v>38165316</v>
      </c>
      <c r="AM50" s="572">
        <f t="shared" si="54"/>
        <v>5253.3125946317959</v>
      </c>
      <c r="AN50" s="575">
        <f>'3A_Level 3'!M50</f>
        <v>6045079</v>
      </c>
      <c r="AO50" s="576">
        <f t="shared" si="55"/>
        <v>832.08245010323469</v>
      </c>
      <c r="AP50" s="573">
        <f t="shared" si="34"/>
        <v>42983173</v>
      </c>
      <c r="AQ50" s="572">
        <f t="shared" si="56"/>
        <v>5916.4725395732967</v>
      </c>
      <c r="AR50" s="574">
        <f t="shared" si="35"/>
        <v>0.63852018850204739</v>
      </c>
      <c r="AS50" s="577">
        <f t="shared" si="36"/>
        <v>36</v>
      </c>
      <c r="AT50" s="572">
        <f t="shared" si="57"/>
        <v>24333685.219999999</v>
      </c>
      <c r="AU50" s="572">
        <f t="shared" si="58"/>
        <v>3349.44</v>
      </c>
      <c r="AV50" s="577">
        <f t="shared" si="37"/>
        <v>38</v>
      </c>
      <c r="AW50" s="574">
        <f t="shared" si="38"/>
        <v>0.36147981149795255</v>
      </c>
      <c r="AX50" s="577">
        <f t="shared" si="39"/>
        <v>67316858.219999999</v>
      </c>
      <c r="AY50" s="578">
        <f t="shared" si="59"/>
        <v>9265.9130378527188</v>
      </c>
      <c r="AZ50" s="577">
        <f t="shared" si="40"/>
        <v>41</v>
      </c>
    </row>
    <row r="51" spans="1:52" s="581" customFormat="1" ht="15.6" customHeight="1" x14ac:dyDescent="0.2">
      <c r="A51" s="1126">
        <v>45</v>
      </c>
      <c r="B51" s="1127" t="s">
        <v>51</v>
      </c>
      <c r="C51" s="1127">
        <f>'8_2.1.18 SIS'!AP51</f>
        <v>9283</v>
      </c>
      <c r="D51" s="1128">
        <v>5416</v>
      </c>
      <c r="E51" s="1128">
        <f t="shared" si="20"/>
        <v>1191.52</v>
      </c>
      <c r="F51" s="1128">
        <v>5455.5</v>
      </c>
      <c r="G51" s="1128">
        <f t="shared" si="21"/>
        <v>327.33</v>
      </c>
      <c r="H51" s="1128">
        <v>991</v>
      </c>
      <c r="I51" s="1128">
        <f t="shared" si="22"/>
        <v>1486.5</v>
      </c>
      <c r="J51" s="1128">
        <v>665</v>
      </c>
      <c r="K51" s="1128">
        <f t="shared" si="23"/>
        <v>399</v>
      </c>
      <c r="L51" s="1128">
        <f t="shared" si="42"/>
        <v>0</v>
      </c>
      <c r="M51" s="1129">
        <f t="shared" si="43"/>
        <v>0</v>
      </c>
      <c r="N51" s="1128">
        <f t="shared" si="3"/>
        <v>0</v>
      </c>
      <c r="O51" s="1128">
        <f t="shared" si="24"/>
        <v>3404.35</v>
      </c>
      <c r="P51" s="580">
        <f t="shared" si="44"/>
        <v>12687.35</v>
      </c>
      <c r="Q51" s="995">
        <f t="shared" si="25"/>
        <v>3961</v>
      </c>
      <c r="R51" s="995">
        <f t="shared" si="45"/>
        <v>50254593</v>
      </c>
      <c r="S51" s="995">
        <f>'6_Local Deduct Calc'!J51</f>
        <v>31083340</v>
      </c>
      <c r="T51" s="995">
        <f t="shared" si="26"/>
        <v>31083340</v>
      </c>
      <c r="U51" s="996">
        <f t="shared" si="27"/>
        <v>19171253</v>
      </c>
      <c r="V51" s="1130">
        <f t="shared" si="41"/>
        <v>0.38150000000000001</v>
      </c>
      <c r="W51" s="997">
        <f t="shared" si="28"/>
        <v>0.61850000000000005</v>
      </c>
      <c r="X51" s="998">
        <f t="shared" si="46"/>
        <v>3348.4153829580955</v>
      </c>
      <c r="Y51" s="995">
        <f>'7_Local Revenue'!AQ51</f>
        <v>116593489</v>
      </c>
      <c r="Z51" s="995">
        <f t="shared" si="29"/>
        <v>85510149</v>
      </c>
      <c r="AA51" s="1131">
        <f t="shared" si="30"/>
        <v>0</v>
      </c>
      <c r="AB51" s="1132">
        <f t="shared" si="47"/>
        <v>17086561.620000001</v>
      </c>
      <c r="AC51" s="1132">
        <f t="shared" si="48"/>
        <v>17086561.620000001</v>
      </c>
      <c r="AD51" s="995">
        <f t="shared" si="49"/>
        <v>18177025.982588399</v>
      </c>
      <c r="AE51" s="1133">
        <f t="shared" si="31"/>
        <v>0</v>
      </c>
      <c r="AF51" s="1132">
        <f t="shared" si="50"/>
        <v>0</v>
      </c>
      <c r="AG51" s="1134">
        <f t="shared" si="32"/>
        <v>0</v>
      </c>
      <c r="AH51" s="1133">
        <f t="shared" si="51"/>
        <v>19171253</v>
      </c>
      <c r="AI51" s="1132">
        <f t="shared" si="52"/>
        <v>2065</v>
      </c>
      <c r="AJ51" s="1133">
        <f>'3A_Level 3'!L51</f>
        <v>3811982</v>
      </c>
      <c r="AK51" s="1132">
        <f t="shared" si="53"/>
        <v>410.64117203490252</v>
      </c>
      <c r="AL51" s="1133">
        <f t="shared" si="33"/>
        <v>22983235</v>
      </c>
      <c r="AM51" s="1132">
        <f t="shared" si="54"/>
        <v>2475.8413228482173</v>
      </c>
      <c r="AN51" s="1135">
        <f>'3A_Level 3'!M51</f>
        <v>10810993</v>
      </c>
      <c r="AO51" s="1136">
        <f t="shared" si="55"/>
        <v>1164.6012065065172</v>
      </c>
      <c r="AP51" s="1133">
        <f t="shared" si="34"/>
        <v>29982246</v>
      </c>
      <c r="AQ51" s="1132">
        <f t="shared" si="56"/>
        <v>3229.8013573198318</v>
      </c>
      <c r="AR51" s="1134">
        <f t="shared" si="35"/>
        <v>0.38363943810965995</v>
      </c>
      <c r="AS51" s="1137">
        <f t="shared" si="36"/>
        <v>66</v>
      </c>
      <c r="AT51" s="1132">
        <f t="shared" si="57"/>
        <v>48169901.619999997</v>
      </c>
      <c r="AU51" s="1132">
        <f t="shared" si="58"/>
        <v>5189.04</v>
      </c>
      <c r="AV51" s="1137">
        <f t="shared" si="37"/>
        <v>10</v>
      </c>
      <c r="AW51" s="1134">
        <f t="shared" si="38"/>
        <v>0.61636056189033994</v>
      </c>
      <c r="AX51" s="1137">
        <f t="shared" si="39"/>
        <v>78152147.620000005</v>
      </c>
      <c r="AY51" s="1138">
        <f t="shared" si="59"/>
        <v>8418.8460217602078</v>
      </c>
      <c r="AZ51" s="1137">
        <f t="shared" si="40"/>
        <v>64</v>
      </c>
    </row>
    <row r="52" spans="1:52" s="579" customFormat="1" ht="15.6" customHeight="1" x14ac:dyDescent="0.2">
      <c r="A52" s="1125">
        <v>46</v>
      </c>
      <c r="B52" s="564" t="s">
        <v>52</v>
      </c>
      <c r="C52" s="565">
        <f>'8_2.1.18 SIS'!AP52</f>
        <v>1160</v>
      </c>
      <c r="D52" s="565">
        <v>1133</v>
      </c>
      <c r="E52" s="565">
        <f t="shared" si="20"/>
        <v>249.26</v>
      </c>
      <c r="F52" s="565">
        <v>460.5</v>
      </c>
      <c r="G52" s="565">
        <f t="shared" si="21"/>
        <v>27.63</v>
      </c>
      <c r="H52" s="565">
        <v>170</v>
      </c>
      <c r="I52" s="565">
        <f t="shared" si="22"/>
        <v>255</v>
      </c>
      <c r="J52" s="565">
        <v>57</v>
      </c>
      <c r="K52" s="565">
        <f t="shared" si="23"/>
        <v>34.199999999999996</v>
      </c>
      <c r="L52" s="566">
        <f t="shared" si="42"/>
        <v>6340</v>
      </c>
      <c r="M52" s="567">
        <f t="shared" si="43"/>
        <v>0.16907</v>
      </c>
      <c r="N52" s="565">
        <f t="shared" si="3"/>
        <v>196.12119999999999</v>
      </c>
      <c r="O52" s="565">
        <f t="shared" si="24"/>
        <v>762.21119999999996</v>
      </c>
      <c r="P52" s="565">
        <f t="shared" si="44"/>
        <v>1922.2112</v>
      </c>
      <c r="Q52" s="568">
        <f t="shared" si="25"/>
        <v>3961</v>
      </c>
      <c r="R52" s="568">
        <f t="shared" si="45"/>
        <v>7613879</v>
      </c>
      <c r="S52" s="568">
        <f>'6_Local Deduct Calc'!J52</f>
        <v>1419644</v>
      </c>
      <c r="T52" s="568">
        <f t="shared" si="26"/>
        <v>1419644</v>
      </c>
      <c r="U52" s="569">
        <f t="shared" si="27"/>
        <v>6194235</v>
      </c>
      <c r="V52" s="570">
        <f t="shared" si="41"/>
        <v>0.8135</v>
      </c>
      <c r="W52" s="570">
        <f t="shared" si="28"/>
        <v>0.1865</v>
      </c>
      <c r="X52" s="571">
        <f t="shared" si="46"/>
        <v>1223.8310344827587</v>
      </c>
      <c r="Y52" s="568">
        <f>'7_Local Revenue'!AQ52</f>
        <v>3743302</v>
      </c>
      <c r="Z52" s="568">
        <f t="shared" si="29"/>
        <v>2323658</v>
      </c>
      <c r="AA52" s="210">
        <f t="shared" si="30"/>
        <v>0</v>
      </c>
      <c r="AB52" s="572">
        <f t="shared" si="47"/>
        <v>2588718.8600000003</v>
      </c>
      <c r="AC52" s="572">
        <f t="shared" si="48"/>
        <v>2323658</v>
      </c>
      <c r="AD52" s="568">
        <f t="shared" si="49"/>
        <v>745383.01324</v>
      </c>
      <c r="AE52" s="573">
        <f t="shared" si="31"/>
        <v>1578275</v>
      </c>
      <c r="AF52" s="572">
        <f t="shared" si="50"/>
        <v>1361</v>
      </c>
      <c r="AG52" s="574">
        <f t="shared" si="32"/>
        <v>0.67920000000000003</v>
      </c>
      <c r="AH52" s="573">
        <f t="shared" si="51"/>
        <v>7772510</v>
      </c>
      <c r="AI52" s="572">
        <f t="shared" si="52"/>
        <v>6700</v>
      </c>
      <c r="AJ52" s="573">
        <f>'3A_Level 3'!L52</f>
        <v>195950</v>
      </c>
      <c r="AK52" s="572">
        <f t="shared" si="53"/>
        <v>168.92241379310346</v>
      </c>
      <c r="AL52" s="573">
        <f t="shared" si="33"/>
        <v>7968460</v>
      </c>
      <c r="AM52" s="572">
        <f t="shared" si="54"/>
        <v>6869.3620689655172</v>
      </c>
      <c r="AN52" s="575">
        <f>'3A_Level 3'!M52</f>
        <v>1040500</v>
      </c>
      <c r="AO52" s="576">
        <f t="shared" si="55"/>
        <v>896.98275862068965</v>
      </c>
      <c r="AP52" s="573">
        <f t="shared" si="34"/>
        <v>8813010</v>
      </c>
      <c r="AQ52" s="572">
        <f t="shared" si="56"/>
        <v>7597.4224137931033</v>
      </c>
      <c r="AR52" s="574">
        <f t="shared" si="35"/>
        <v>0.70187886379376363</v>
      </c>
      <c r="AS52" s="577">
        <f t="shared" si="36"/>
        <v>11</v>
      </c>
      <c r="AT52" s="572">
        <f t="shared" si="57"/>
        <v>3743302</v>
      </c>
      <c r="AU52" s="572">
        <f t="shared" si="58"/>
        <v>3226.98</v>
      </c>
      <c r="AV52" s="577">
        <f t="shared" si="37"/>
        <v>45</v>
      </c>
      <c r="AW52" s="574">
        <f t="shared" si="38"/>
        <v>0.29812113620623637</v>
      </c>
      <c r="AX52" s="577">
        <f t="shared" si="39"/>
        <v>12556312</v>
      </c>
      <c r="AY52" s="578">
        <f t="shared" si="59"/>
        <v>10824.406896551724</v>
      </c>
      <c r="AZ52" s="577">
        <f t="shared" si="40"/>
        <v>5</v>
      </c>
    </row>
    <row r="53" spans="1:52" s="579" customFormat="1" ht="15.6" customHeight="1" x14ac:dyDescent="0.2">
      <c r="A53" s="1125">
        <v>47</v>
      </c>
      <c r="B53" s="564" t="s">
        <v>53</v>
      </c>
      <c r="C53" s="564">
        <f>'8_2.1.18 SIS'!AP53</f>
        <v>3645</v>
      </c>
      <c r="D53" s="565">
        <v>2176</v>
      </c>
      <c r="E53" s="565">
        <f t="shared" si="20"/>
        <v>478.72</v>
      </c>
      <c r="F53" s="565">
        <v>1717</v>
      </c>
      <c r="G53" s="565">
        <f t="shared" si="21"/>
        <v>103.02</v>
      </c>
      <c r="H53" s="565">
        <v>569</v>
      </c>
      <c r="I53" s="565">
        <f t="shared" si="22"/>
        <v>853.5</v>
      </c>
      <c r="J53" s="565">
        <v>104</v>
      </c>
      <c r="K53" s="565">
        <f t="shared" si="23"/>
        <v>62.4</v>
      </c>
      <c r="L53" s="565">
        <f t="shared" si="42"/>
        <v>3855</v>
      </c>
      <c r="M53" s="567">
        <f t="shared" si="43"/>
        <v>0.1028</v>
      </c>
      <c r="N53" s="565">
        <f t="shared" si="3"/>
        <v>374.70600000000002</v>
      </c>
      <c r="O53" s="565">
        <f t="shared" si="24"/>
        <v>1872.346</v>
      </c>
      <c r="P53" s="565">
        <f t="shared" si="44"/>
        <v>5517.3459999999995</v>
      </c>
      <c r="Q53" s="568">
        <f t="shared" si="25"/>
        <v>3961</v>
      </c>
      <c r="R53" s="568">
        <f t="shared" si="45"/>
        <v>21854208</v>
      </c>
      <c r="S53" s="568">
        <f>'6_Local Deduct Calc'!J53</f>
        <v>13306038</v>
      </c>
      <c r="T53" s="568">
        <f t="shared" si="26"/>
        <v>13306038</v>
      </c>
      <c r="U53" s="569">
        <f t="shared" si="27"/>
        <v>8548170</v>
      </c>
      <c r="V53" s="570">
        <f t="shared" si="41"/>
        <v>0.3911</v>
      </c>
      <c r="W53" s="570">
        <f t="shared" si="28"/>
        <v>0.6089</v>
      </c>
      <c r="X53" s="571">
        <f t="shared" si="46"/>
        <v>3650.490534979424</v>
      </c>
      <c r="Y53" s="568">
        <f>'7_Local Revenue'!AQ53</f>
        <v>41887926</v>
      </c>
      <c r="Z53" s="568">
        <f t="shared" si="29"/>
        <v>28581888</v>
      </c>
      <c r="AA53" s="210">
        <f t="shared" si="30"/>
        <v>0</v>
      </c>
      <c r="AB53" s="572">
        <f t="shared" si="47"/>
        <v>7430430.7200000007</v>
      </c>
      <c r="AC53" s="572">
        <f t="shared" si="48"/>
        <v>7430430.7200000007</v>
      </c>
      <c r="AD53" s="568">
        <f t="shared" si="49"/>
        <v>7781949.5365017597</v>
      </c>
      <c r="AE53" s="573">
        <f t="shared" si="31"/>
        <v>0</v>
      </c>
      <c r="AF53" s="572">
        <f t="shared" si="50"/>
        <v>0</v>
      </c>
      <c r="AG53" s="574">
        <f t="shared" si="32"/>
        <v>0</v>
      </c>
      <c r="AH53" s="573">
        <f t="shared" si="51"/>
        <v>8548170</v>
      </c>
      <c r="AI53" s="572">
        <f t="shared" si="52"/>
        <v>2345</v>
      </c>
      <c r="AJ53" s="573">
        <f>'3A_Level 3'!L53</f>
        <v>1425114</v>
      </c>
      <c r="AK53" s="572">
        <f t="shared" si="53"/>
        <v>390.97777777777776</v>
      </c>
      <c r="AL53" s="573">
        <f t="shared" si="33"/>
        <v>9973284</v>
      </c>
      <c r="AM53" s="572">
        <f t="shared" si="54"/>
        <v>2736.1547325102879</v>
      </c>
      <c r="AN53" s="575">
        <f>'3A_Level 3'!M53</f>
        <v>4744834</v>
      </c>
      <c r="AO53" s="576">
        <f t="shared" si="55"/>
        <v>1301.7377229080932</v>
      </c>
      <c r="AP53" s="573">
        <f t="shared" si="34"/>
        <v>13293004</v>
      </c>
      <c r="AQ53" s="572">
        <f t="shared" si="56"/>
        <v>3646.9146776406037</v>
      </c>
      <c r="AR53" s="574">
        <f t="shared" si="35"/>
        <v>0.39063208852446774</v>
      </c>
      <c r="AS53" s="577">
        <f t="shared" si="36"/>
        <v>65</v>
      </c>
      <c r="AT53" s="572">
        <f t="shared" si="57"/>
        <v>20736468.719999999</v>
      </c>
      <c r="AU53" s="572">
        <f t="shared" si="58"/>
        <v>5689.02</v>
      </c>
      <c r="AV53" s="577">
        <f t="shared" si="37"/>
        <v>3</v>
      </c>
      <c r="AW53" s="574">
        <f t="shared" si="38"/>
        <v>0.60936791147553226</v>
      </c>
      <c r="AX53" s="577">
        <f t="shared" si="39"/>
        <v>34029472.719999999</v>
      </c>
      <c r="AY53" s="578">
        <f t="shared" si="59"/>
        <v>9335.9321591220851</v>
      </c>
      <c r="AZ53" s="577">
        <f t="shared" si="40"/>
        <v>39</v>
      </c>
    </row>
    <row r="54" spans="1:52" s="579" customFormat="1" ht="15.6" customHeight="1" x14ac:dyDescent="0.2">
      <c r="A54" s="1125">
        <v>48</v>
      </c>
      <c r="B54" s="564" t="s">
        <v>91</v>
      </c>
      <c r="C54" s="564">
        <f>'8_2.1.18 SIS'!AP54</f>
        <v>5890</v>
      </c>
      <c r="D54" s="565">
        <v>4939</v>
      </c>
      <c r="E54" s="565">
        <f t="shared" si="20"/>
        <v>1086.58</v>
      </c>
      <c r="F54" s="565">
        <v>5940.5</v>
      </c>
      <c r="G54" s="565">
        <f t="shared" si="21"/>
        <v>356.43</v>
      </c>
      <c r="H54" s="565">
        <v>810</v>
      </c>
      <c r="I54" s="565">
        <f t="shared" si="22"/>
        <v>1215</v>
      </c>
      <c r="J54" s="565">
        <v>136</v>
      </c>
      <c r="K54" s="565">
        <f t="shared" si="23"/>
        <v>81.599999999999994</v>
      </c>
      <c r="L54" s="565">
        <f t="shared" si="42"/>
        <v>1610</v>
      </c>
      <c r="M54" s="567">
        <f t="shared" si="43"/>
        <v>4.2930000000000003E-2</v>
      </c>
      <c r="N54" s="565">
        <f t="shared" si="3"/>
        <v>252.85770000000002</v>
      </c>
      <c r="O54" s="565">
        <f t="shared" si="24"/>
        <v>2992.4677000000001</v>
      </c>
      <c r="P54" s="565">
        <f t="shared" si="44"/>
        <v>8882.4677000000011</v>
      </c>
      <c r="Q54" s="568">
        <f t="shared" si="25"/>
        <v>3961</v>
      </c>
      <c r="R54" s="568">
        <f t="shared" si="45"/>
        <v>35183455</v>
      </c>
      <c r="S54" s="568">
        <f>'6_Local Deduct Calc'!J54</f>
        <v>14333738</v>
      </c>
      <c r="T54" s="568">
        <f t="shared" si="26"/>
        <v>14333738</v>
      </c>
      <c r="U54" s="569">
        <f t="shared" si="27"/>
        <v>20849717</v>
      </c>
      <c r="V54" s="570">
        <f t="shared" si="41"/>
        <v>0.59260000000000002</v>
      </c>
      <c r="W54" s="570">
        <f t="shared" si="28"/>
        <v>0.40739999999999998</v>
      </c>
      <c r="X54" s="571">
        <f t="shared" si="46"/>
        <v>2433.5718166383699</v>
      </c>
      <c r="Y54" s="568">
        <f>'7_Local Revenue'!AQ54</f>
        <v>39022081</v>
      </c>
      <c r="Z54" s="568">
        <f t="shared" si="29"/>
        <v>24688343</v>
      </c>
      <c r="AA54" s="210">
        <f t="shared" si="30"/>
        <v>0</v>
      </c>
      <c r="AB54" s="572">
        <f t="shared" si="47"/>
        <v>11962374.700000001</v>
      </c>
      <c r="AC54" s="572">
        <f t="shared" si="48"/>
        <v>11962374.700000001</v>
      </c>
      <c r="AD54" s="568">
        <f t="shared" si="49"/>
        <v>8382370.8987816013</v>
      </c>
      <c r="AE54" s="573">
        <f t="shared" si="31"/>
        <v>3580004</v>
      </c>
      <c r="AF54" s="572">
        <f t="shared" si="50"/>
        <v>608</v>
      </c>
      <c r="AG54" s="574">
        <f t="shared" si="32"/>
        <v>0.29930000000000001</v>
      </c>
      <c r="AH54" s="573">
        <f t="shared" si="51"/>
        <v>24429721</v>
      </c>
      <c r="AI54" s="572">
        <f t="shared" si="52"/>
        <v>4148</v>
      </c>
      <c r="AJ54" s="573">
        <f>'3A_Level 3'!L54</f>
        <v>994954</v>
      </c>
      <c r="AK54" s="572">
        <f t="shared" si="53"/>
        <v>168.9225806451613</v>
      </c>
      <c r="AL54" s="573">
        <f t="shared" si="33"/>
        <v>25424675</v>
      </c>
      <c r="AM54" s="572">
        <f t="shared" si="54"/>
        <v>4316.5831918505946</v>
      </c>
      <c r="AN54" s="575">
        <f>'3A_Level 3'!M54</f>
        <v>6125556</v>
      </c>
      <c r="AO54" s="576">
        <f t="shared" si="55"/>
        <v>1039.9925297113753</v>
      </c>
      <c r="AP54" s="573">
        <f t="shared" si="34"/>
        <v>30555277</v>
      </c>
      <c r="AQ54" s="572">
        <f t="shared" si="56"/>
        <v>5187.6531409168083</v>
      </c>
      <c r="AR54" s="574">
        <f t="shared" si="35"/>
        <v>0.53745875274531762</v>
      </c>
      <c r="AS54" s="577">
        <f t="shared" si="36"/>
        <v>52</v>
      </c>
      <c r="AT54" s="572">
        <f t="shared" si="57"/>
        <v>26296112.699999999</v>
      </c>
      <c r="AU54" s="572">
        <f t="shared" si="58"/>
        <v>4464.54</v>
      </c>
      <c r="AV54" s="577">
        <f t="shared" si="37"/>
        <v>16</v>
      </c>
      <c r="AW54" s="574">
        <f t="shared" si="38"/>
        <v>0.46254124725468226</v>
      </c>
      <c r="AX54" s="577">
        <f t="shared" si="39"/>
        <v>56851389.700000003</v>
      </c>
      <c r="AY54" s="578">
        <f t="shared" si="59"/>
        <v>9652.1884040747027</v>
      </c>
      <c r="AZ54" s="577">
        <f t="shared" si="40"/>
        <v>22</v>
      </c>
    </row>
    <row r="55" spans="1:52" s="579" customFormat="1" ht="15.6" customHeight="1" x14ac:dyDescent="0.2">
      <c r="A55" s="1125">
        <v>49</v>
      </c>
      <c r="B55" s="564" t="s">
        <v>54</v>
      </c>
      <c r="C55" s="564">
        <f>'8_2.1.18 SIS'!AP55</f>
        <v>13619</v>
      </c>
      <c r="D55" s="565">
        <v>10162</v>
      </c>
      <c r="E55" s="565">
        <f t="shared" si="20"/>
        <v>2235.64</v>
      </c>
      <c r="F55" s="565">
        <v>6935</v>
      </c>
      <c r="G55" s="565">
        <f t="shared" si="21"/>
        <v>416.09999999999997</v>
      </c>
      <c r="H55" s="565">
        <v>2013</v>
      </c>
      <c r="I55" s="565">
        <f t="shared" si="22"/>
        <v>3019.5</v>
      </c>
      <c r="J55" s="565">
        <v>289</v>
      </c>
      <c r="K55" s="565">
        <f t="shared" si="23"/>
        <v>173.4</v>
      </c>
      <c r="L55" s="565">
        <f t="shared" si="42"/>
        <v>0</v>
      </c>
      <c r="M55" s="567">
        <f t="shared" si="43"/>
        <v>0</v>
      </c>
      <c r="N55" s="565">
        <f t="shared" si="3"/>
        <v>0</v>
      </c>
      <c r="O55" s="565">
        <f t="shared" si="24"/>
        <v>5844.6399999999994</v>
      </c>
      <c r="P55" s="565">
        <f t="shared" si="44"/>
        <v>19463.64</v>
      </c>
      <c r="Q55" s="568">
        <f t="shared" si="25"/>
        <v>3961</v>
      </c>
      <c r="R55" s="568">
        <f t="shared" si="45"/>
        <v>77095478</v>
      </c>
      <c r="S55" s="568">
        <f>'6_Local Deduct Calc'!J55</f>
        <v>18634537</v>
      </c>
      <c r="T55" s="568">
        <f t="shared" si="26"/>
        <v>18634537</v>
      </c>
      <c r="U55" s="569">
        <f t="shared" si="27"/>
        <v>58460941</v>
      </c>
      <c r="V55" s="570">
        <f t="shared" si="41"/>
        <v>0.75829999999999997</v>
      </c>
      <c r="W55" s="570">
        <f t="shared" si="28"/>
        <v>0.2417</v>
      </c>
      <c r="X55" s="571">
        <f t="shared" si="46"/>
        <v>1368.2749834789631</v>
      </c>
      <c r="Y55" s="568">
        <f>'7_Local Revenue'!AQ55</f>
        <v>36444929</v>
      </c>
      <c r="Z55" s="568">
        <f t="shared" si="29"/>
        <v>17810392</v>
      </c>
      <c r="AA55" s="210">
        <f t="shared" si="30"/>
        <v>0</v>
      </c>
      <c r="AB55" s="572">
        <f t="shared" si="47"/>
        <v>26212462.520000003</v>
      </c>
      <c r="AC55" s="572">
        <f t="shared" si="48"/>
        <v>17810392</v>
      </c>
      <c r="AD55" s="568">
        <f t="shared" si="49"/>
        <v>7404207.4038079996</v>
      </c>
      <c r="AE55" s="573">
        <f t="shared" si="31"/>
        <v>10406185</v>
      </c>
      <c r="AF55" s="572">
        <f t="shared" si="50"/>
        <v>764</v>
      </c>
      <c r="AG55" s="574">
        <f t="shared" si="32"/>
        <v>0.58430000000000004</v>
      </c>
      <c r="AH55" s="573">
        <f t="shared" si="51"/>
        <v>68867126</v>
      </c>
      <c r="AI55" s="572">
        <f t="shared" si="52"/>
        <v>5057</v>
      </c>
      <c r="AJ55" s="573">
        <f>'3A_Level 3'!L55</f>
        <v>2300556</v>
      </c>
      <c r="AK55" s="572">
        <f t="shared" si="53"/>
        <v>168.92253469417724</v>
      </c>
      <c r="AL55" s="573">
        <f t="shared" si="33"/>
        <v>71167682</v>
      </c>
      <c r="AM55" s="572">
        <f t="shared" si="54"/>
        <v>5225.6172993611863</v>
      </c>
      <c r="AN55" s="575">
        <f>'3A_Level 3'!M55</f>
        <v>10123854</v>
      </c>
      <c r="AO55" s="576">
        <f t="shared" si="55"/>
        <v>743.36250826051844</v>
      </c>
      <c r="AP55" s="573">
        <f t="shared" si="34"/>
        <v>78990980</v>
      </c>
      <c r="AQ55" s="572">
        <f t="shared" si="56"/>
        <v>5800.0572729275273</v>
      </c>
      <c r="AR55" s="574">
        <f t="shared" si="35"/>
        <v>0.68428429839799676</v>
      </c>
      <c r="AS55" s="577">
        <f t="shared" si="36"/>
        <v>23</v>
      </c>
      <c r="AT55" s="572">
        <f t="shared" si="57"/>
        <v>36444929</v>
      </c>
      <c r="AU55" s="572">
        <f t="shared" si="58"/>
        <v>2676.04</v>
      </c>
      <c r="AV55" s="577">
        <f t="shared" si="37"/>
        <v>61</v>
      </c>
      <c r="AW55" s="574">
        <f t="shared" si="38"/>
        <v>0.31571570160200324</v>
      </c>
      <c r="AX55" s="577">
        <f t="shared" si="39"/>
        <v>115435909</v>
      </c>
      <c r="AY55" s="578">
        <f t="shared" si="59"/>
        <v>8476.0928849401571</v>
      </c>
      <c r="AZ55" s="577">
        <f t="shared" si="40"/>
        <v>63</v>
      </c>
    </row>
    <row r="56" spans="1:52" s="581" customFormat="1" ht="15.6" customHeight="1" x14ac:dyDescent="0.2">
      <c r="A56" s="1126">
        <v>50</v>
      </c>
      <c r="B56" s="1127" t="s">
        <v>55</v>
      </c>
      <c r="C56" s="1127">
        <f>'8_2.1.18 SIS'!AP56</f>
        <v>7719</v>
      </c>
      <c r="D56" s="1128">
        <v>6326</v>
      </c>
      <c r="E56" s="1128">
        <f t="shared" si="20"/>
        <v>1391.72</v>
      </c>
      <c r="F56" s="1128">
        <v>4137</v>
      </c>
      <c r="G56" s="1128">
        <f t="shared" si="21"/>
        <v>248.22</v>
      </c>
      <c r="H56" s="1128">
        <v>885</v>
      </c>
      <c r="I56" s="1128">
        <f t="shared" si="22"/>
        <v>1327.5</v>
      </c>
      <c r="J56" s="1128">
        <v>383</v>
      </c>
      <c r="K56" s="1128">
        <f t="shared" si="23"/>
        <v>229.79999999999998</v>
      </c>
      <c r="L56" s="1128">
        <f t="shared" si="42"/>
        <v>0</v>
      </c>
      <c r="M56" s="1129">
        <f t="shared" si="43"/>
        <v>0</v>
      </c>
      <c r="N56" s="1128">
        <f t="shared" si="3"/>
        <v>0</v>
      </c>
      <c r="O56" s="1128">
        <f t="shared" si="24"/>
        <v>3197.2400000000002</v>
      </c>
      <c r="P56" s="580">
        <f t="shared" si="44"/>
        <v>10916.24</v>
      </c>
      <c r="Q56" s="995">
        <f t="shared" si="25"/>
        <v>3961</v>
      </c>
      <c r="R56" s="995">
        <f t="shared" si="45"/>
        <v>43239227</v>
      </c>
      <c r="S56" s="995">
        <f>'6_Local Deduct Calc'!J56</f>
        <v>11534905</v>
      </c>
      <c r="T56" s="995">
        <f t="shared" si="26"/>
        <v>11534905</v>
      </c>
      <c r="U56" s="996">
        <f t="shared" si="27"/>
        <v>31704322</v>
      </c>
      <c r="V56" s="1130">
        <f t="shared" si="41"/>
        <v>0.73319999999999996</v>
      </c>
      <c r="W56" s="997">
        <f t="shared" si="28"/>
        <v>0.26679999999999998</v>
      </c>
      <c r="X56" s="998">
        <f t="shared" si="46"/>
        <v>1494.3522477004794</v>
      </c>
      <c r="Y56" s="995">
        <f>'7_Local Revenue'!AQ56</f>
        <v>27224538</v>
      </c>
      <c r="Z56" s="995">
        <f t="shared" si="29"/>
        <v>15689633</v>
      </c>
      <c r="AA56" s="1131">
        <f t="shared" si="30"/>
        <v>0</v>
      </c>
      <c r="AB56" s="1132">
        <f t="shared" si="47"/>
        <v>14701337.180000002</v>
      </c>
      <c r="AC56" s="1132">
        <f t="shared" si="48"/>
        <v>14701337.180000002</v>
      </c>
      <c r="AD56" s="995">
        <f t="shared" si="49"/>
        <v>6746384.8265532805</v>
      </c>
      <c r="AE56" s="1133">
        <f t="shared" si="31"/>
        <v>7954952</v>
      </c>
      <c r="AF56" s="1132">
        <f t="shared" si="50"/>
        <v>1031</v>
      </c>
      <c r="AG56" s="1134">
        <f t="shared" si="32"/>
        <v>0.54110000000000003</v>
      </c>
      <c r="AH56" s="1133">
        <f t="shared" si="51"/>
        <v>39659274</v>
      </c>
      <c r="AI56" s="1132">
        <f t="shared" si="52"/>
        <v>5138</v>
      </c>
      <c r="AJ56" s="1133">
        <f>'3A_Level 3'!L56</f>
        <v>1303913</v>
      </c>
      <c r="AK56" s="1132">
        <f t="shared" si="53"/>
        <v>168.92252882497732</v>
      </c>
      <c r="AL56" s="1133">
        <f t="shared" si="33"/>
        <v>40963187</v>
      </c>
      <c r="AM56" s="1132">
        <f t="shared" si="54"/>
        <v>5306.7997149889879</v>
      </c>
      <c r="AN56" s="1135">
        <f>'3A_Level 3'!M56</f>
        <v>6201310</v>
      </c>
      <c r="AO56" s="1136">
        <f t="shared" si="55"/>
        <v>803.38256250809695</v>
      </c>
      <c r="AP56" s="1133">
        <f t="shared" si="34"/>
        <v>45860584</v>
      </c>
      <c r="AQ56" s="1132">
        <f t="shared" si="56"/>
        <v>5941.2597486721079</v>
      </c>
      <c r="AR56" s="1134">
        <f t="shared" si="35"/>
        <v>0.63609712701502996</v>
      </c>
      <c r="AS56" s="1137">
        <f t="shared" si="36"/>
        <v>38</v>
      </c>
      <c r="AT56" s="1132">
        <f t="shared" si="57"/>
        <v>26236242.18</v>
      </c>
      <c r="AU56" s="1132">
        <f t="shared" si="58"/>
        <v>3398.92</v>
      </c>
      <c r="AV56" s="1137">
        <f t="shared" si="37"/>
        <v>36</v>
      </c>
      <c r="AW56" s="1134">
        <f t="shared" si="38"/>
        <v>0.36390287298496998</v>
      </c>
      <c r="AX56" s="1137">
        <f t="shared" si="39"/>
        <v>72096826.180000007</v>
      </c>
      <c r="AY56" s="1138">
        <f t="shared" si="59"/>
        <v>9340.176989247313</v>
      </c>
      <c r="AZ56" s="1137">
        <f t="shared" si="40"/>
        <v>38</v>
      </c>
    </row>
    <row r="57" spans="1:52" s="579" customFormat="1" ht="15.6" customHeight="1" x14ac:dyDescent="0.2">
      <c r="A57" s="1125">
        <v>51</v>
      </c>
      <c r="B57" s="564" t="s">
        <v>56</v>
      </c>
      <c r="C57" s="565">
        <f>'8_2.1.18 SIS'!AP57</f>
        <v>8251</v>
      </c>
      <c r="D57" s="565">
        <v>6333</v>
      </c>
      <c r="E57" s="565">
        <f t="shared" si="20"/>
        <v>1393.26</v>
      </c>
      <c r="F57" s="565">
        <v>4409</v>
      </c>
      <c r="G57" s="565">
        <f t="shared" si="21"/>
        <v>264.53999999999996</v>
      </c>
      <c r="H57" s="565">
        <v>1319</v>
      </c>
      <c r="I57" s="565">
        <f t="shared" si="22"/>
        <v>1978.5</v>
      </c>
      <c r="J57" s="565">
        <v>546</v>
      </c>
      <c r="K57" s="565">
        <f t="shared" si="23"/>
        <v>327.59999999999997</v>
      </c>
      <c r="L57" s="566">
        <f t="shared" si="42"/>
        <v>0</v>
      </c>
      <c r="M57" s="567">
        <f t="shared" si="43"/>
        <v>0</v>
      </c>
      <c r="N57" s="565">
        <f t="shared" si="3"/>
        <v>0</v>
      </c>
      <c r="O57" s="565">
        <f t="shared" si="24"/>
        <v>3963.9</v>
      </c>
      <c r="P57" s="565">
        <f t="shared" si="44"/>
        <v>12214.9</v>
      </c>
      <c r="Q57" s="568">
        <f t="shared" si="25"/>
        <v>3961</v>
      </c>
      <c r="R57" s="568">
        <f t="shared" si="45"/>
        <v>48383219</v>
      </c>
      <c r="S57" s="568">
        <f>'6_Local Deduct Calc'!J57</f>
        <v>16683668</v>
      </c>
      <c r="T57" s="568">
        <f t="shared" si="26"/>
        <v>16683668</v>
      </c>
      <c r="U57" s="569">
        <f t="shared" si="27"/>
        <v>31699551</v>
      </c>
      <c r="V57" s="570">
        <f t="shared" si="41"/>
        <v>0.6552</v>
      </c>
      <c r="W57" s="570">
        <f t="shared" si="28"/>
        <v>0.3448</v>
      </c>
      <c r="X57" s="571">
        <f t="shared" si="46"/>
        <v>2022.0176948248697</v>
      </c>
      <c r="Y57" s="568">
        <f>'7_Local Revenue'!AQ57</f>
        <v>37411999</v>
      </c>
      <c r="Z57" s="568">
        <f t="shared" si="29"/>
        <v>20728331</v>
      </c>
      <c r="AA57" s="210">
        <f t="shared" si="30"/>
        <v>0</v>
      </c>
      <c r="AB57" s="572">
        <f t="shared" si="47"/>
        <v>16450294.460000001</v>
      </c>
      <c r="AC57" s="572">
        <f t="shared" si="48"/>
        <v>16450294.460000001</v>
      </c>
      <c r="AD57" s="568">
        <f t="shared" si="49"/>
        <v>9755945.8312697615</v>
      </c>
      <c r="AE57" s="573">
        <f t="shared" si="31"/>
        <v>6694349</v>
      </c>
      <c r="AF57" s="572">
        <f t="shared" si="50"/>
        <v>811</v>
      </c>
      <c r="AG57" s="574">
        <f t="shared" si="32"/>
        <v>0.40689999999999998</v>
      </c>
      <c r="AH57" s="573">
        <f t="shared" si="51"/>
        <v>38393900</v>
      </c>
      <c r="AI57" s="572">
        <f t="shared" si="52"/>
        <v>4653</v>
      </c>
      <c r="AJ57" s="573">
        <f>'3A_Level 3'!L57</f>
        <v>1393780</v>
      </c>
      <c r="AK57" s="572">
        <f t="shared" si="53"/>
        <v>168.92255484183735</v>
      </c>
      <c r="AL57" s="573">
        <f t="shared" si="33"/>
        <v>39787680</v>
      </c>
      <c r="AM57" s="572">
        <f t="shared" si="54"/>
        <v>4822.1645861107745</v>
      </c>
      <c r="AN57" s="575">
        <f>'3A_Level 3'!M57</f>
        <v>7224432</v>
      </c>
      <c r="AO57" s="576">
        <f t="shared" si="55"/>
        <v>875.58259604896375</v>
      </c>
      <c r="AP57" s="573">
        <f t="shared" si="34"/>
        <v>45618332</v>
      </c>
      <c r="AQ57" s="572">
        <f t="shared" si="56"/>
        <v>5528.8246273179011</v>
      </c>
      <c r="AR57" s="574">
        <f t="shared" si="35"/>
        <v>0.57926352892702748</v>
      </c>
      <c r="AS57" s="577">
        <f t="shared" si="36"/>
        <v>48</v>
      </c>
      <c r="AT57" s="572">
        <f t="shared" si="57"/>
        <v>33133962.460000001</v>
      </c>
      <c r="AU57" s="572">
        <f t="shared" si="58"/>
        <v>4015.75</v>
      </c>
      <c r="AV57" s="577">
        <f t="shared" si="37"/>
        <v>24</v>
      </c>
      <c r="AW57" s="574">
        <f t="shared" si="38"/>
        <v>0.42073647107297246</v>
      </c>
      <c r="AX57" s="577">
        <f t="shared" si="39"/>
        <v>78752294.460000008</v>
      </c>
      <c r="AY57" s="578">
        <f t="shared" si="59"/>
        <v>9544.5757435462383</v>
      </c>
      <c r="AZ57" s="577">
        <f t="shared" si="40"/>
        <v>24</v>
      </c>
    </row>
    <row r="58" spans="1:52" s="579" customFormat="1" ht="15.6" customHeight="1" x14ac:dyDescent="0.2">
      <c r="A58" s="1125">
        <v>52</v>
      </c>
      <c r="B58" s="564" t="s">
        <v>57</v>
      </c>
      <c r="C58" s="564">
        <f>'8_2.1.18 SIS'!AP58</f>
        <v>37838</v>
      </c>
      <c r="D58" s="565">
        <v>19789</v>
      </c>
      <c r="E58" s="565">
        <f t="shared" si="20"/>
        <v>4353.58</v>
      </c>
      <c r="F58" s="565">
        <v>14682.5</v>
      </c>
      <c r="G58" s="565">
        <f t="shared" si="21"/>
        <v>880.94999999999993</v>
      </c>
      <c r="H58" s="565">
        <v>6884</v>
      </c>
      <c r="I58" s="565">
        <f t="shared" si="22"/>
        <v>10326</v>
      </c>
      <c r="J58" s="565">
        <v>2913</v>
      </c>
      <c r="K58" s="565">
        <f t="shared" si="23"/>
        <v>1747.8</v>
      </c>
      <c r="L58" s="565">
        <f t="shared" si="42"/>
        <v>0</v>
      </c>
      <c r="M58" s="567">
        <f t="shared" si="43"/>
        <v>0</v>
      </c>
      <c r="N58" s="565">
        <f t="shared" si="3"/>
        <v>0</v>
      </c>
      <c r="O58" s="565">
        <f t="shared" si="24"/>
        <v>17308.329999999998</v>
      </c>
      <c r="P58" s="565">
        <f t="shared" si="44"/>
        <v>55146.33</v>
      </c>
      <c r="Q58" s="568">
        <f t="shared" si="25"/>
        <v>3961</v>
      </c>
      <c r="R58" s="568">
        <f t="shared" si="45"/>
        <v>218434613</v>
      </c>
      <c r="S58" s="568">
        <f>'6_Local Deduct Calc'!J58</f>
        <v>67686997</v>
      </c>
      <c r="T58" s="568">
        <f t="shared" si="26"/>
        <v>67686997</v>
      </c>
      <c r="U58" s="569">
        <f t="shared" si="27"/>
        <v>150747616</v>
      </c>
      <c r="V58" s="570">
        <f t="shared" si="41"/>
        <v>0.69010000000000005</v>
      </c>
      <c r="W58" s="570">
        <f t="shared" si="28"/>
        <v>0.30990000000000001</v>
      </c>
      <c r="X58" s="571">
        <f t="shared" si="46"/>
        <v>1788.8629684444209</v>
      </c>
      <c r="Y58" s="568">
        <f>'7_Local Revenue'!AQ58</f>
        <v>226942917</v>
      </c>
      <c r="Z58" s="568">
        <f t="shared" si="29"/>
        <v>159255920</v>
      </c>
      <c r="AA58" s="210">
        <f t="shared" si="30"/>
        <v>0</v>
      </c>
      <c r="AB58" s="572">
        <f t="shared" si="47"/>
        <v>74267768.420000002</v>
      </c>
      <c r="AC58" s="572">
        <f t="shared" si="48"/>
        <v>74267768.420000002</v>
      </c>
      <c r="AD58" s="568">
        <f t="shared" si="49"/>
        <v>39586800.065375768</v>
      </c>
      <c r="AE58" s="573">
        <f t="shared" si="31"/>
        <v>34680968</v>
      </c>
      <c r="AF58" s="572">
        <f t="shared" si="50"/>
        <v>917</v>
      </c>
      <c r="AG58" s="574">
        <f t="shared" si="32"/>
        <v>0.46700000000000003</v>
      </c>
      <c r="AH58" s="573">
        <f t="shared" si="51"/>
        <v>185428584</v>
      </c>
      <c r="AI58" s="572">
        <f t="shared" si="52"/>
        <v>4901</v>
      </c>
      <c r="AJ58" s="573">
        <f>'3A_Level 3'!L58</f>
        <v>6391691</v>
      </c>
      <c r="AK58" s="572">
        <f t="shared" si="53"/>
        <v>168.92253818912204</v>
      </c>
      <c r="AL58" s="573">
        <f t="shared" si="33"/>
        <v>191820275</v>
      </c>
      <c r="AM58" s="572">
        <f t="shared" si="54"/>
        <v>5069.514112796659</v>
      </c>
      <c r="AN58" s="575">
        <f>'3A_Level 3'!M58</f>
        <v>31303095</v>
      </c>
      <c r="AO58" s="576">
        <f t="shared" si="55"/>
        <v>827.29253660341453</v>
      </c>
      <c r="AP58" s="573">
        <f t="shared" si="34"/>
        <v>216731679</v>
      </c>
      <c r="AQ58" s="572">
        <f t="shared" si="56"/>
        <v>5727.8841112109521</v>
      </c>
      <c r="AR58" s="574">
        <f t="shared" si="35"/>
        <v>0.60423716137490946</v>
      </c>
      <c r="AS58" s="577">
        <f t="shared" si="36"/>
        <v>44</v>
      </c>
      <c r="AT58" s="572">
        <f t="shared" si="57"/>
        <v>141954765.41999999</v>
      </c>
      <c r="AU58" s="572">
        <f t="shared" si="58"/>
        <v>3751.65</v>
      </c>
      <c r="AV58" s="577">
        <f t="shared" si="37"/>
        <v>28</v>
      </c>
      <c r="AW58" s="574">
        <f t="shared" si="38"/>
        <v>0.39576283862509065</v>
      </c>
      <c r="AX58" s="577">
        <f t="shared" si="39"/>
        <v>358686444.41999996</v>
      </c>
      <c r="AY58" s="578">
        <f t="shared" si="59"/>
        <v>9479.5296902584687</v>
      </c>
      <c r="AZ58" s="577">
        <f t="shared" si="40"/>
        <v>30</v>
      </c>
    </row>
    <row r="59" spans="1:52" s="579" customFormat="1" ht="15.6" customHeight="1" x14ac:dyDescent="0.2">
      <c r="A59" s="1125">
        <v>53</v>
      </c>
      <c r="B59" s="564" t="s">
        <v>58</v>
      </c>
      <c r="C59" s="564">
        <f>'8_2.1.18 SIS'!AP59</f>
        <v>19096</v>
      </c>
      <c r="D59" s="565">
        <v>13547</v>
      </c>
      <c r="E59" s="565">
        <f t="shared" si="20"/>
        <v>2980.34</v>
      </c>
      <c r="F59" s="565">
        <v>12075.5</v>
      </c>
      <c r="G59" s="565">
        <f t="shared" si="21"/>
        <v>724.53</v>
      </c>
      <c r="H59" s="565">
        <v>2453</v>
      </c>
      <c r="I59" s="565">
        <f t="shared" si="22"/>
        <v>3679.5</v>
      </c>
      <c r="J59" s="565">
        <v>473</v>
      </c>
      <c r="K59" s="565">
        <f t="shared" si="23"/>
        <v>283.8</v>
      </c>
      <c r="L59" s="565">
        <f t="shared" si="42"/>
        <v>0</v>
      </c>
      <c r="M59" s="567">
        <f t="shared" si="43"/>
        <v>0</v>
      </c>
      <c r="N59" s="565">
        <f t="shared" si="3"/>
        <v>0</v>
      </c>
      <c r="O59" s="565">
        <f t="shared" si="24"/>
        <v>7668.17</v>
      </c>
      <c r="P59" s="565">
        <f t="shared" si="44"/>
        <v>26764.17</v>
      </c>
      <c r="Q59" s="568">
        <f t="shared" si="25"/>
        <v>3961</v>
      </c>
      <c r="R59" s="568">
        <f t="shared" si="45"/>
        <v>106012877</v>
      </c>
      <c r="S59" s="568">
        <f>'6_Local Deduct Calc'!J59</f>
        <v>25315871</v>
      </c>
      <c r="T59" s="568">
        <f t="shared" si="26"/>
        <v>25315871</v>
      </c>
      <c r="U59" s="569">
        <f t="shared" si="27"/>
        <v>80697006</v>
      </c>
      <c r="V59" s="570">
        <f t="shared" si="41"/>
        <v>0.76119999999999999</v>
      </c>
      <c r="W59" s="570">
        <f t="shared" si="28"/>
        <v>0.23880000000000001</v>
      </c>
      <c r="X59" s="571">
        <f t="shared" si="46"/>
        <v>1325.715909090909</v>
      </c>
      <c r="Y59" s="568">
        <f>'7_Local Revenue'!AQ59</f>
        <v>51287990</v>
      </c>
      <c r="Z59" s="568">
        <f t="shared" si="29"/>
        <v>25972119</v>
      </c>
      <c r="AA59" s="210">
        <f t="shared" si="30"/>
        <v>0</v>
      </c>
      <c r="AB59" s="572">
        <f t="shared" si="47"/>
        <v>36044378.18</v>
      </c>
      <c r="AC59" s="572">
        <f t="shared" si="48"/>
        <v>25972119</v>
      </c>
      <c r="AD59" s="568">
        <f t="shared" si="49"/>
        <v>10667684.269584</v>
      </c>
      <c r="AE59" s="573">
        <f t="shared" si="31"/>
        <v>15304435</v>
      </c>
      <c r="AF59" s="572">
        <f t="shared" si="50"/>
        <v>801</v>
      </c>
      <c r="AG59" s="574">
        <f t="shared" si="32"/>
        <v>0.58930000000000005</v>
      </c>
      <c r="AH59" s="573">
        <f t="shared" si="51"/>
        <v>96001441</v>
      </c>
      <c r="AI59" s="572">
        <f t="shared" si="52"/>
        <v>5027</v>
      </c>
      <c r="AJ59" s="573">
        <f>'3A_Level 3'!L59</f>
        <v>3225745</v>
      </c>
      <c r="AK59" s="572">
        <f t="shared" si="53"/>
        <v>168.92254922496858</v>
      </c>
      <c r="AL59" s="573">
        <f t="shared" si="33"/>
        <v>99227186</v>
      </c>
      <c r="AM59" s="572">
        <f t="shared" si="54"/>
        <v>5196.2288437369079</v>
      </c>
      <c r="AN59" s="575">
        <f>'3A_Level 3'!M59</f>
        <v>16397020</v>
      </c>
      <c r="AO59" s="576">
        <f t="shared" si="55"/>
        <v>858.66254713028911</v>
      </c>
      <c r="AP59" s="573">
        <f t="shared" si="34"/>
        <v>112398461</v>
      </c>
      <c r="AQ59" s="572">
        <f t="shared" si="56"/>
        <v>5885.9688416422287</v>
      </c>
      <c r="AR59" s="574">
        <f t="shared" si="35"/>
        <v>0.68666930166382556</v>
      </c>
      <c r="AS59" s="577">
        <f t="shared" si="36"/>
        <v>21</v>
      </c>
      <c r="AT59" s="572">
        <f t="shared" si="57"/>
        <v>51287990</v>
      </c>
      <c r="AU59" s="572">
        <f t="shared" si="58"/>
        <v>2685.8</v>
      </c>
      <c r="AV59" s="577">
        <f t="shared" si="37"/>
        <v>60</v>
      </c>
      <c r="AW59" s="574">
        <f t="shared" si="38"/>
        <v>0.31333069833617444</v>
      </c>
      <c r="AX59" s="577">
        <f t="shared" si="39"/>
        <v>163686451</v>
      </c>
      <c r="AY59" s="578">
        <f t="shared" si="59"/>
        <v>8571.7663908671966</v>
      </c>
      <c r="AZ59" s="577">
        <f t="shared" si="40"/>
        <v>62</v>
      </c>
    </row>
    <row r="60" spans="1:52" s="579" customFormat="1" ht="15.6" customHeight="1" x14ac:dyDescent="0.2">
      <c r="A60" s="1125">
        <v>54</v>
      </c>
      <c r="B60" s="564" t="s">
        <v>59</v>
      </c>
      <c r="C60" s="564">
        <f>'8_2.1.18 SIS'!AP60</f>
        <v>534</v>
      </c>
      <c r="D60" s="565">
        <v>529</v>
      </c>
      <c r="E60" s="565">
        <f t="shared" si="20"/>
        <v>116.38</v>
      </c>
      <c r="F60" s="565">
        <v>373.5</v>
      </c>
      <c r="G60" s="565">
        <f t="shared" si="21"/>
        <v>22.41</v>
      </c>
      <c r="H60" s="565">
        <v>92</v>
      </c>
      <c r="I60" s="565">
        <f t="shared" si="22"/>
        <v>138</v>
      </c>
      <c r="J60" s="565">
        <v>30</v>
      </c>
      <c r="K60" s="565">
        <f t="shared" si="23"/>
        <v>18</v>
      </c>
      <c r="L60" s="565">
        <f t="shared" si="42"/>
        <v>6966</v>
      </c>
      <c r="M60" s="567">
        <f t="shared" si="43"/>
        <v>0.18576000000000001</v>
      </c>
      <c r="N60" s="565">
        <f t="shared" si="3"/>
        <v>99.195840000000004</v>
      </c>
      <c r="O60" s="565">
        <f t="shared" si="24"/>
        <v>393.98583999999994</v>
      </c>
      <c r="P60" s="565">
        <f t="shared" si="44"/>
        <v>927.98583999999994</v>
      </c>
      <c r="Q60" s="568">
        <f t="shared" si="25"/>
        <v>3961</v>
      </c>
      <c r="R60" s="568">
        <f t="shared" si="45"/>
        <v>3675752</v>
      </c>
      <c r="S60" s="568">
        <f>'6_Local Deduct Calc'!J60</f>
        <v>1213609</v>
      </c>
      <c r="T60" s="568">
        <f t="shared" si="26"/>
        <v>1213609</v>
      </c>
      <c r="U60" s="569">
        <f t="shared" si="27"/>
        <v>2462143</v>
      </c>
      <c r="V60" s="570">
        <f t="shared" si="41"/>
        <v>0.66979999999999995</v>
      </c>
      <c r="W60" s="570">
        <f t="shared" si="28"/>
        <v>0.33019999999999999</v>
      </c>
      <c r="X60" s="571">
        <f t="shared" si="46"/>
        <v>2272.6760299625466</v>
      </c>
      <c r="Y60" s="568">
        <f>'7_Local Revenue'!AQ60</f>
        <v>2751484</v>
      </c>
      <c r="Z60" s="568">
        <f t="shared" si="29"/>
        <v>1537875</v>
      </c>
      <c r="AA60" s="210">
        <f t="shared" si="30"/>
        <v>0</v>
      </c>
      <c r="AB60" s="572">
        <f t="shared" si="47"/>
        <v>1249755.6800000002</v>
      </c>
      <c r="AC60" s="572">
        <f t="shared" si="48"/>
        <v>1249755.6800000002</v>
      </c>
      <c r="AD60" s="568">
        <f t="shared" si="49"/>
        <v>709791.23992192012</v>
      </c>
      <c r="AE60" s="573">
        <f t="shared" si="31"/>
        <v>539964</v>
      </c>
      <c r="AF60" s="572">
        <f t="shared" si="50"/>
        <v>1011</v>
      </c>
      <c r="AG60" s="574">
        <f t="shared" si="32"/>
        <v>0.43209999999999998</v>
      </c>
      <c r="AH60" s="573">
        <f t="shared" si="51"/>
        <v>3002107</v>
      </c>
      <c r="AI60" s="572">
        <f t="shared" si="52"/>
        <v>5622</v>
      </c>
      <c r="AJ60" s="573">
        <f>'3A_Level 3'!L60</f>
        <v>90205</v>
      </c>
      <c r="AK60" s="572">
        <f t="shared" si="53"/>
        <v>168.92322097378278</v>
      </c>
      <c r="AL60" s="573">
        <f t="shared" si="33"/>
        <v>3092312</v>
      </c>
      <c r="AM60" s="572">
        <f t="shared" si="54"/>
        <v>5790.8464419475658</v>
      </c>
      <c r="AN60" s="575">
        <f>'3A_Level 3'!M60</f>
        <v>598279</v>
      </c>
      <c r="AO60" s="576">
        <f t="shared" si="55"/>
        <v>1120.3726591760299</v>
      </c>
      <c r="AP60" s="573">
        <f t="shared" si="34"/>
        <v>3600386</v>
      </c>
      <c r="AQ60" s="572">
        <f t="shared" si="56"/>
        <v>6742.2958801498125</v>
      </c>
      <c r="AR60" s="574">
        <f t="shared" si="35"/>
        <v>0.59375561265655474</v>
      </c>
      <c r="AS60" s="577">
        <f t="shared" si="36"/>
        <v>45</v>
      </c>
      <c r="AT60" s="572">
        <f t="shared" si="57"/>
        <v>2463364.6800000002</v>
      </c>
      <c r="AU60" s="572">
        <f t="shared" si="58"/>
        <v>4613.04</v>
      </c>
      <c r="AV60" s="577">
        <f t="shared" si="37"/>
        <v>14</v>
      </c>
      <c r="AW60" s="574">
        <f t="shared" si="38"/>
        <v>0.40624438734344537</v>
      </c>
      <c r="AX60" s="577">
        <f t="shared" si="39"/>
        <v>6063750.6799999997</v>
      </c>
      <c r="AY60" s="578">
        <f t="shared" si="59"/>
        <v>11355.338352059924</v>
      </c>
      <c r="AZ60" s="577">
        <f t="shared" si="40"/>
        <v>2</v>
      </c>
    </row>
    <row r="61" spans="1:52" s="581" customFormat="1" ht="15.6" customHeight="1" x14ac:dyDescent="0.2">
      <c r="A61" s="1126">
        <v>55</v>
      </c>
      <c r="B61" s="1127" t="s">
        <v>60</v>
      </c>
      <c r="C61" s="1127">
        <f>'8_2.1.18 SIS'!AP61</f>
        <v>17120</v>
      </c>
      <c r="D61" s="1128">
        <v>12136</v>
      </c>
      <c r="E61" s="1128">
        <f t="shared" si="20"/>
        <v>2669.92</v>
      </c>
      <c r="F61" s="1128">
        <v>8914.5</v>
      </c>
      <c r="G61" s="1128">
        <f t="shared" si="21"/>
        <v>534.87</v>
      </c>
      <c r="H61" s="1128">
        <v>1972</v>
      </c>
      <c r="I61" s="1128">
        <f t="shared" si="22"/>
        <v>2958</v>
      </c>
      <c r="J61" s="1128">
        <v>627</v>
      </c>
      <c r="K61" s="1128">
        <f t="shared" si="23"/>
        <v>376.2</v>
      </c>
      <c r="L61" s="1128">
        <f t="shared" si="42"/>
        <v>0</v>
      </c>
      <c r="M61" s="1129">
        <f t="shared" si="43"/>
        <v>0</v>
      </c>
      <c r="N61" s="1128">
        <f t="shared" si="3"/>
        <v>0</v>
      </c>
      <c r="O61" s="1128">
        <f t="shared" si="24"/>
        <v>6538.99</v>
      </c>
      <c r="P61" s="580">
        <f t="shared" si="44"/>
        <v>23658.989999999998</v>
      </c>
      <c r="Q61" s="995">
        <f t="shared" si="25"/>
        <v>3961</v>
      </c>
      <c r="R61" s="995">
        <f t="shared" si="45"/>
        <v>93713259</v>
      </c>
      <c r="S61" s="995">
        <f>'6_Local Deduct Calc'!J61</f>
        <v>29889322</v>
      </c>
      <c r="T61" s="995">
        <f t="shared" si="26"/>
        <v>29889322</v>
      </c>
      <c r="U61" s="996">
        <f t="shared" si="27"/>
        <v>63823937</v>
      </c>
      <c r="V61" s="1130">
        <f t="shared" si="41"/>
        <v>0.68110000000000004</v>
      </c>
      <c r="W61" s="997">
        <f t="shared" si="28"/>
        <v>0.31890000000000002</v>
      </c>
      <c r="X61" s="998">
        <f t="shared" si="46"/>
        <v>1745.8716121495327</v>
      </c>
      <c r="Y61" s="995">
        <f>'7_Local Revenue'!AQ61</f>
        <v>62658883</v>
      </c>
      <c r="Z61" s="995">
        <f t="shared" si="29"/>
        <v>32769561</v>
      </c>
      <c r="AA61" s="1131">
        <f t="shared" si="30"/>
        <v>0</v>
      </c>
      <c r="AB61" s="1132">
        <f t="shared" si="47"/>
        <v>31862508.060000002</v>
      </c>
      <c r="AC61" s="1132">
        <f t="shared" si="48"/>
        <v>31862508.060000002</v>
      </c>
      <c r="AD61" s="995">
        <f t="shared" si="49"/>
        <v>17476840.57097448</v>
      </c>
      <c r="AE61" s="1133">
        <f t="shared" si="31"/>
        <v>14385667</v>
      </c>
      <c r="AF61" s="1132">
        <f t="shared" si="50"/>
        <v>840</v>
      </c>
      <c r="AG61" s="1134">
        <f t="shared" si="32"/>
        <v>0.45150000000000001</v>
      </c>
      <c r="AH61" s="1133">
        <f t="shared" si="51"/>
        <v>78209604</v>
      </c>
      <c r="AI61" s="1132">
        <f t="shared" si="52"/>
        <v>4568</v>
      </c>
      <c r="AJ61" s="1133">
        <f>'3A_Level 3'!L61</f>
        <v>2891954</v>
      </c>
      <c r="AK61" s="1132">
        <f t="shared" si="53"/>
        <v>168.92254672897195</v>
      </c>
      <c r="AL61" s="1133">
        <f t="shared" si="33"/>
        <v>81101558</v>
      </c>
      <c r="AM61" s="1132">
        <f t="shared" si="54"/>
        <v>4737.240537383178</v>
      </c>
      <c r="AN61" s="1135">
        <f>'3A_Level 3'!M61</f>
        <v>16504751</v>
      </c>
      <c r="AO61" s="1136">
        <f t="shared" si="55"/>
        <v>964.06255841121492</v>
      </c>
      <c r="AP61" s="1133">
        <f t="shared" si="34"/>
        <v>94714355</v>
      </c>
      <c r="AQ61" s="1132">
        <f t="shared" si="56"/>
        <v>5532.3805490654204</v>
      </c>
      <c r="AR61" s="1134">
        <f t="shared" si="35"/>
        <v>0.60533434085888871</v>
      </c>
      <c r="AS61" s="1137">
        <f t="shared" si="36"/>
        <v>43</v>
      </c>
      <c r="AT61" s="1132">
        <f t="shared" si="57"/>
        <v>61751830.060000002</v>
      </c>
      <c r="AU61" s="1132">
        <f t="shared" si="58"/>
        <v>3607</v>
      </c>
      <c r="AV61" s="1137">
        <f t="shared" si="37"/>
        <v>30</v>
      </c>
      <c r="AW61" s="1134">
        <f t="shared" si="38"/>
        <v>0.39466565914111129</v>
      </c>
      <c r="AX61" s="1137">
        <f t="shared" si="39"/>
        <v>156466185.06</v>
      </c>
      <c r="AY61" s="1138">
        <f t="shared" si="59"/>
        <v>9139.3799684579444</v>
      </c>
      <c r="AZ61" s="1137">
        <f t="shared" si="40"/>
        <v>48</v>
      </c>
    </row>
    <row r="62" spans="1:52" s="579" customFormat="1" ht="15.6" customHeight="1" x14ac:dyDescent="0.2">
      <c r="A62" s="1125">
        <v>56</v>
      </c>
      <c r="B62" s="564" t="s">
        <v>61</v>
      </c>
      <c r="C62" s="564">
        <f>'8_2.1.18 SIS'!AP62</f>
        <v>3056</v>
      </c>
      <c r="D62" s="565">
        <v>2321</v>
      </c>
      <c r="E62" s="565">
        <f t="shared" si="20"/>
        <v>510.62</v>
      </c>
      <c r="F62" s="565">
        <v>1589.5</v>
      </c>
      <c r="G62" s="565">
        <f t="shared" si="21"/>
        <v>95.36999999999999</v>
      </c>
      <c r="H62" s="565">
        <v>374</v>
      </c>
      <c r="I62" s="565">
        <f t="shared" si="22"/>
        <v>561</v>
      </c>
      <c r="J62" s="565">
        <v>19</v>
      </c>
      <c r="K62" s="565">
        <f t="shared" si="23"/>
        <v>11.4</v>
      </c>
      <c r="L62" s="566">
        <f t="shared" si="42"/>
        <v>4444</v>
      </c>
      <c r="M62" s="567">
        <f t="shared" si="43"/>
        <v>0.11851</v>
      </c>
      <c r="N62" s="565">
        <f t="shared" si="3"/>
        <v>362.16656</v>
      </c>
      <c r="O62" s="565">
        <f t="shared" si="24"/>
        <v>1540.55656</v>
      </c>
      <c r="P62" s="565">
        <f t="shared" si="44"/>
        <v>4596.55656</v>
      </c>
      <c r="Q62" s="568">
        <f t="shared" si="25"/>
        <v>3961</v>
      </c>
      <c r="R62" s="568">
        <f t="shared" si="45"/>
        <v>18206961</v>
      </c>
      <c r="S62" s="568">
        <f>'6_Local Deduct Calc'!J62</f>
        <v>4304293</v>
      </c>
      <c r="T62" s="568">
        <f t="shared" si="26"/>
        <v>4304293</v>
      </c>
      <c r="U62" s="569">
        <f t="shared" si="27"/>
        <v>13902668</v>
      </c>
      <c r="V62" s="570">
        <f t="shared" si="41"/>
        <v>0.76359999999999995</v>
      </c>
      <c r="W62" s="570">
        <f t="shared" si="28"/>
        <v>0.2364</v>
      </c>
      <c r="X62" s="571">
        <f t="shared" si="46"/>
        <v>1408.4728403141362</v>
      </c>
      <c r="Y62" s="568">
        <f>'7_Local Revenue'!AQ62</f>
        <v>12609751</v>
      </c>
      <c r="Z62" s="568">
        <f t="shared" si="29"/>
        <v>8305458</v>
      </c>
      <c r="AA62" s="210">
        <f t="shared" si="30"/>
        <v>0</v>
      </c>
      <c r="AB62" s="572">
        <f t="shared" si="47"/>
        <v>6190366.7400000002</v>
      </c>
      <c r="AC62" s="572">
        <f t="shared" si="48"/>
        <v>6190366.7400000002</v>
      </c>
      <c r="AD62" s="568">
        <f t="shared" si="49"/>
        <v>2517052.6394179198</v>
      </c>
      <c r="AE62" s="573">
        <f t="shared" si="31"/>
        <v>3673314</v>
      </c>
      <c r="AF62" s="572">
        <f t="shared" si="50"/>
        <v>1202</v>
      </c>
      <c r="AG62" s="574">
        <f t="shared" si="32"/>
        <v>0.59340000000000004</v>
      </c>
      <c r="AH62" s="573">
        <f t="shared" si="51"/>
        <v>17575982</v>
      </c>
      <c r="AI62" s="572">
        <f t="shared" si="52"/>
        <v>5751</v>
      </c>
      <c r="AJ62" s="573">
        <f>'3A_Level 3'!L62</f>
        <v>516227</v>
      </c>
      <c r="AK62" s="572">
        <f t="shared" si="53"/>
        <v>168.92244764397907</v>
      </c>
      <c r="AL62" s="573">
        <f t="shared" si="33"/>
        <v>18092209</v>
      </c>
      <c r="AM62" s="572">
        <f t="shared" si="54"/>
        <v>5920.2254581151828</v>
      </c>
      <c r="AN62" s="575">
        <f>'3A_Level 3'!M62</f>
        <v>2394628</v>
      </c>
      <c r="AO62" s="576">
        <f t="shared" si="55"/>
        <v>783.58246073298426</v>
      </c>
      <c r="AP62" s="573">
        <f t="shared" si="34"/>
        <v>19970610</v>
      </c>
      <c r="AQ62" s="572">
        <f t="shared" si="56"/>
        <v>6534.8854712041884</v>
      </c>
      <c r="AR62" s="574">
        <f t="shared" si="35"/>
        <v>0.65552053766256912</v>
      </c>
      <c r="AS62" s="577">
        <f t="shared" si="36"/>
        <v>29</v>
      </c>
      <c r="AT62" s="572">
        <f t="shared" si="57"/>
        <v>10494659.74</v>
      </c>
      <c r="AU62" s="572">
        <f t="shared" si="58"/>
        <v>3434.12</v>
      </c>
      <c r="AV62" s="577">
        <f t="shared" si="37"/>
        <v>33</v>
      </c>
      <c r="AW62" s="574">
        <f t="shared" si="38"/>
        <v>0.34447946233743076</v>
      </c>
      <c r="AX62" s="577">
        <f t="shared" si="39"/>
        <v>30465269.740000002</v>
      </c>
      <c r="AY62" s="578">
        <f t="shared" si="59"/>
        <v>9969.0018782722527</v>
      </c>
      <c r="AZ62" s="577">
        <f t="shared" si="40"/>
        <v>15</v>
      </c>
    </row>
    <row r="63" spans="1:52" s="579" customFormat="1" ht="15.6" customHeight="1" x14ac:dyDescent="0.2">
      <c r="A63" s="1125">
        <v>57</v>
      </c>
      <c r="B63" s="564" t="s">
        <v>62</v>
      </c>
      <c r="C63" s="564">
        <f>'8_2.1.18 SIS'!AP63</f>
        <v>9438</v>
      </c>
      <c r="D63" s="565">
        <v>5600</v>
      </c>
      <c r="E63" s="565">
        <f t="shared" si="20"/>
        <v>1232</v>
      </c>
      <c r="F63" s="565">
        <v>4160</v>
      </c>
      <c r="G63" s="565">
        <f t="shared" si="21"/>
        <v>249.6</v>
      </c>
      <c r="H63" s="565">
        <v>1210</v>
      </c>
      <c r="I63" s="565">
        <f t="shared" si="22"/>
        <v>1815</v>
      </c>
      <c r="J63" s="565">
        <v>206</v>
      </c>
      <c r="K63" s="565">
        <f t="shared" si="23"/>
        <v>123.6</v>
      </c>
      <c r="L63" s="565">
        <f t="shared" si="42"/>
        <v>0</v>
      </c>
      <c r="M63" s="567">
        <f t="shared" si="43"/>
        <v>0</v>
      </c>
      <c r="N63" s="565">
        <f t="shared" si="3"/>
        <v>0</v>
      </c>
      <c r="O63" s="565">
        <f t="shared" si="24"/>
        <v>3420.2</v>
      </c>
      <c r="P63" s="565">
        <f t="shared" si="44"/>
        <v>12858.2</v>
      </c>
      <c r="Q63" s="568">
        <f t="shared" si="25"/>
        <v>3961</v>
      </c>
      <c r="R63" s="568">
        <f t="shared" si="45"/>
        <v>50931330</v>
      </c>
      <c r="S63" s="568">
        <f>'6_Local Deduct Calc'!J63</f>
        <v>11996980</v>
      </c>
      <c r="T63" s="568">
        <f t="shared" si="26"/>
        <v>11996980</v>
      </c>
      <c r="U63" s="569">
        <f t="shared" si="27"/>
        <v>38934350</v>
      </c>
      <c r="V63" s="570">
        <f t="shared" si="41"/>
        <v>0.76439999999999997</v>
      </c>
      <c r="W63" s="570">
        <f t="shared" si="28"/>
        <v>0.2356</v>
      </c>
      <c r="X63" s="571">
        <f t="shared" si="46"/>
        <v>1271.1358338631067</v>
      </c>
      <c r="Y63" s="568">
        <f>'7_Local Revenue'!AQ63</f>
        <v>25477838</v>
      </c>
      <c r="Z63" s="568">
        <f t="shared" si="29"/>
        <v>13480858</v>
      </c>
      <c r="AA63" s="210">
        <f t="shared" si="30"/>
        <v>0</v>
      </c>
      <c r="AB63" s="572">
        <f t="shared" si="47"/>
        <v>17316652.200000003</v>
      </c>
      <c r="AC63" s="572">
        <f t="shared" si="48"/>
        <v>13480858</v>
      </c>
      <c r="AD63" s="568">
        <f t="shared" si="49"/>
        <v>5462875.0490560001</v>
      </c>
      <c r="AE63" s="573">
        <f t="shared" si="31"/>
        <v>8017983</v>
      </c>
      <c r="AF63" s="572">
        <f t="shared" si="50"/>
        <v>850</v>
      </c>
      <c r="AG63" s="574">
        <f t="shared" si="32"/>
        <v>0.5948</v>
      </c>
      <c r="AH63" s="573">
        <f t="shared" si="51"/>
        <v>46952333</v>
      </c>
      <c r="AI63" s="572">
        <f t="shared" si="52"/>
        <v>4975</v>
      </c>
      <c r="AJ63" s="573">
        <f>'3A_Level 3'!L63</f>
        <v>1594291</v>
      </c>
      <c r="AK63" s="572">
        <f t="shared" si="53"/>
        <v>168.92254714981988</v>
      </c>
      <c r="AL63" s="573">
        <f t="shared" si="33"/>
        <v>48546624</v>
      </c>
      <c r="AM63" s="572">
        <f t="shared" si="54"/>
        <v>5143.7406230133502</v>
      </c>
      <c r="AN63" s="575">
        <f>'3A_Level 3'!M63</f>
        <v>8809736</v>
      </c>
      <c r="AO63" s="576">
        <f t="shared" si="55"/>
        <v>933.43250688705234</v>
      </c>
      <c r="AP63" s="573">
        <f t="shared" si="34"/>
        <v>55762069</v>
      </c>
      <c r="AQ63" s="572">
        <f t="shared" si="56"/>
        <v>5908.2505827505829</v>
      </c>
      <c r="AR63" s="574">
        <f t="shared" si="35"/>
        <v>0.68638765182239803</v>
      </c>
      <c r="AS63" s="577">
        <f t="shared" si="36"/>
        <v>22</v>
      </c>
      <c r="AT63" s="572">
        <f t="shared" si="57"/>
        <v>25477838</v>
      </c>
      <c r="AU63" s="572">
        <f t="shared" si="58"/>
        <v>2699.5</v>
      </c>
      <c r="AV63" s="577">
        <f t="shared" si="37"/>
        <v>59</v>
      </c>
      <c r="AW63" s="574">
        <f t="shared" si="38"/>
        <v>0.31361234817760192</v>
      </c>
      <c r="AX63" s="577">
        <f t="shared" si="39"/>
        <v>81239907</v>
      </c>
      <c r="AY63" s="578">
        <f t="shared" si="59"/>
        <v>8607.7460267005717</v>
      </c>
      <c r="AZ63" s="577">
        <f t="shared" si="40"/>
        <v>61</v>
      </c>
    </row>
    <row r="64" spans="1:52" s="579" customFormat="1" ht="15.6" customHeight="1" x14ac:dyDescent="0.2">
      <c r="A64" s="1125">
        <v>58</v>
      </c>
      <c r="B64" s="564" t="s">
        <v>63</v>
      </c>
      <c r="C64" s="564">
        <f>'8_2.1.18 SIS'!AP64</f>
        <v>8343</v>
      </c>
      <c r="D64" s="565">
        <v>5363</v>
      </c>
      <c r="E64" s="565">
        <f t="shared" si="20"/>
        <v>1179.8599999999999</v>
      </c>
      <c r="F64" s="565">
        <v>4006.5</v>
      </c>
      <c r="G64" s="565">
        <f t="shared" si="21"/>
        <v>240.39</v>
      </c>
      <c r="H64" s="565">
        <v>1079</v>
      </c>
      <c r="I64" s="565">
        <f t="shared" si="22"/>
        <v>1618.5</v>
      </c>
      <c r="J64" s="565">
        <v>176</v>
      </c>
      <c r="K64" s="565">
        <f t="shared" si="23"/>
        <v>105.6</v>
      </c>
      <c r="L64" s="565">
        <f t="shared" si="42"/>
        <v>0</v>
      </c>
      <c r="M64" s="567">
        <f t="shared" si="43"/>
        <v>0</v>
      </c>
      <c r="N64" s="565">
        <f t="shared" si="3"/>
        <v>0</v>
      </c>
      <c r="O64" s="565">
        <f t="shared" si="24"/>
        <v>3144.35</v>
      </c>
      <c r="P64" s="565">
        <f t="shared" si="44"/>
        <v>11487.35</v>
      </c>
      <c r="Q64" s="568">
        <f t="shared" si="25"/>
        <v>3961</v>
      </c>
      <c r="R64" s="568">
        <f t="shared" si="45"/>
        <v>45501393</v>
      </c>
      <c r="S64" s="568">
        <f>'6_Local Deduct Calc'!J64</f>
        <v>6819779</v>
      </c>
      <c r="T64" s="568">
        <f t="shared" si="26"/>
        <v>6819779</v>
      </c>
      <c r="U64" s="569">
        <f t="shared" si="27"/>
        <v>38681614</v>
      </c>
      <c r="V64" s="570">
        <f t="shared" si="41"/>
        <v>0.85009999999999997</v>
      </c>
      <c r="W64" s="570">
        <f t="shared" si="28"/>
        <v>0.14990000000000001</v>
      </c>
      <c r="X64" s="571">
        <f t="shared" si="46"/>
        <v>817.42526669063886</v>
      </c>
      <c r="Y64" s="568">
        <f>'7_Local Revenue'!AQ64</f>
        <v>19466690</v>
      </c>
      <c r="Z64" s="568">
        <f t="shared" si="29"/>
        <v>12646911</v>
      </c>
      <c r="AA64" s="210">
        <f t="shared" si="30"/>
        <v>0</v>
      </c>
      <c r="AB64" s="572">
        <f t="shared" si="47"/>
        <v>15470473.620000001</v>
      </c>
      <c r="AC64" s="572">
        <f t="shared" si="48"/>
        <v>12646911</v>
      </c>
      <c r="AD64" s="568">
        <f t="shared" si="49"/>
        <v>3260727.7693079999</v>
      </c>
      <c r="AE64" s="573">
        <f t="shared" si="31"/>
        <v>9386183</v>
      </c>
      <c r="AF64" s="572">
        <f t="shared" si="50"/>
        <v>1125</v>
      </c>
      <c r="AG64" s="574">
        <f t="shared" si="32"/>
        <v>0.74219999999999997</v>
      </c>
      <c r="AH64" s="573">
        <f t="shared" si="51"/>
        <v>48067797</v>
      </c>
      <c r="AI64" s="572">
        <f t="shared" si="52"/>
        <v>5761</v>
      </c>
      <c r="AJ64" s="573">
        <f>'3A_Level 3'!L64</f>
        <v>1409321</v>
      </c>
      <c r="AK64" s="572">
        <f t="shared" si="53"/>
        <v>168.92256981900994</v>
      </c>
      <c r="AL64" s="573">
        <f t="shared" si="33"/>
        <v>49477118</v>
      </c>
      <c r="AM64" s="572">
        <f t="shared" si="54"/>
        <v>5930.3749250868996</v>
      </c>
      <c r="AN64" s="575">
        <f>'3A_Level 3'!M64</f>
        <v>7224726</v>
      </c>
      <c r="AO64" s="576">
        <f t="shared" si="55"/>
        <v>865.96260338007914</v>
      </c>
      <c r="AP64" s="573">
        <f t="shared" si="34"/>
        <v>55292523</v>
      </c>
      <c r="AQ64" s="572">
        <f t="shared" si="56"/>
        <v>6627.414958647968</v>
      </c>
      <c r="AR64" s="574">
        <f t="shared" si="35"/>
        <v>0.73960814702530375</v>
      </c>
      <c r="AS64" s="577">
        <f t="shared" si="36"/>
        <v>4</v>
      </c>
      <c r="AT64" s="572">
        <f t="shared" si="57"/>
        <v>19466690</v>
      </c>
      <c r="AU64" s="572">
        <f t="shared" si="58"/>
        <v>2333.3000000000002</v>
      </c>
      <c r="AV64" s="577">
        <f t="shared" si="37"/>
        <v>65</v>
      </c>
      <c r="AW64" s="574">
        <f t="shared" si="38"/>
        <v>0.26039185297469625</v>
      </c>
      <c r="AX64" s="577">
        <f t="shared" si="39"/>
        <v>74759213</v>
      </c>
      <c r="AY64" s="578">
        <f t="shared" si="59"/>
        <v>8960.7111350833038</v>
      </c>
      <c r="AZ64" s="577">
        <f t="shared" si="40"/>
        <v>53</v>
      </c>
    </row>
    <row r="65" spans="1:52" s="579" customFormat="1" ht="15.6" customHeight="1" x14ac:dyDescent="0.2">
      <c r="A65" s="1125">
        <v>59</v>
      </c>
      <c r="B65" s="564" t="s">
        <v>64</v>
      </c>
      <c r="C65" s="564">
        <f>'8_2.1.18 SIS'!AP65</f>
        <v>5119</v>
      </c>
      <c r="D65" s="565">
        <v>3872</v>
      </c>
      <c r="E65" s="565">
        <f t="shared" si="20"/>
        <v>851.84</v>
      </c>
      <c r="F65" s="565">
        <v>2833</v>
      </c>
      <c r="G65" s="565">
        <f t="shared" si="21"/>
        <v>169.98</v>
      </c>
      <c r="H65" s="565">
        <v>971</v>
      </c>
      <c r="I65" s="565">
        <f t="shared" si="22"/>
        <v>1456.5</v>
      </c>
      <c r="J65" s="565">
        <v>346</v>
      </c>
      <c r="K65" s="565">
        <f t="shared" si="23"/>
        <v>207.6</v>
      </c>
      <c r="L65" s="565">
        <f t="shared" si="42"/>
        <v>2381</v>
      </c>
      <c r="M65" s="567">
        <f t="shared" si="43"/>
        <v>6.3490000000000005E-2</v>
      </c>
      <c r="N65" s="565">
        <f t="shared" si="3"/>
        <v>325.00531000000001</v>
      </c>
      <c r="O65" s="565">
        <f t="shared" si="24"/>
        <v>3010.9253100000001</v>
      </c>
      <c r="P65" s="565">
        <f t="shared" si="44"/>
        <v>8129.9253100000005</v>
      </c>
      <c r="Q65" s="568">
        <f t="shared" si="25"/>
        <v>3961</v>
      </c>
      <c r="R65" s="568">
        <f t="shared" si="45"/>
        <v>32202634</v>
      </c>
      <c r="S65" s="568">
        <f>'6_Local Deduct Calc'!J65</f>
        <v>3422499</v>
      </c>
      <c r="T65" s="568">
        <f t="shared" si="26"/>
        <v>3422499</v>
      </c>
      <c r="U65" s="569">
        <f t="shared" si="27"/>
        <v>28780135</v>
      </c>
      <c r="V65" s="570">
        <f t="shared" si="41"/>
        <v>0.89370000000000005</v>
      </c>
      <c r="W65" s="570">
        <f t="shared" si="28"/>
        <v>0.10630000000000001</v>
      </c>
      <c r="X65" s="571">
        <f t="shared" si="46"/>
        <v>668.58741941785502</v>
      </c>
      <c r="Y65" s="568">
        <f>'7_Local Revenue'!AQ65</f>
        <v>8096383</v>
      </c>
      <c r="Z65" s="568">
        <f t="shared" si="29"/>
        <v>4673884</v>
      </c>
      <c r="AA65" s="210">
        <f t="shared" si="30"/>
        <v>0</v>
      </c>
      <c r="AB65" s="572">
        <f t="shared" si="47"/>
        <v>10948895.560000001</v>
      </c>
      <c r="AC65" s="572">
        <f t="shared" si="48"/>
        <v>4673884</v>
      </c>
      <c r="AD65" s="568">
        <f t="shared" si="49"/>
        <v>854554.25502399995</v>
      </c>
      <c r="AE65" s="573">
        <f t="shared" si="31"/>
        <v>3819330</v>
      </c>
      <c r="AF65" s="572">
        <f t="shared" si="50"/>
        <v>746</v>
      </c>
      <c r="AG65" s="574">
        <f t="shared" si="32"/>
        <v>0.81720000000000004</v>
      </c>
      <c r="AH65" s="573">
        <f t="shared" si="51"/>
        <v>32599465</v>
      </c>
      <c r="AI65" s="572">
        <f t="shared" si="52"/>
        <v>6368</v>
      </c>
      <c r="AJ65" s="573">
        <f>'3A_Level 3'!L65</f>
        <v>864714</v>
      </c>
      <c r="AK65" s="572">
        <f t="shared" si="53"/>
        <v>168.92244579019339</v>
      </c>
      <c r="AL65" s="573">
        <f t="shared" si="33"/>
        <v>33464179</v>
      </c>
      <c r="AM65" s="572">
        <f t="shared" si="54"/>
        <v>6537.249267435046</v>
      </c>
      <c r="AN65" s="575">
        <f>'3A_Level 3'!M65</f>
        <v>4394367</v>
      </c>
      <c r="AO65" s="576">
        <f t="shared" si="55"/>
        <v>858.44246923227195</v>
      </c>
      <c r="AP65" s="573">
        <f t="shared" si="34"/>
        <v>36993832</v>
      </c>
      <c r="AQ65" s="572">
        <f t="shared" si="56"/>
        <v>7226.7692908771241</v>
      </c>
      <c r="AR65" s="574">
        <f t="shared" si="35"/>
        <v>0.82044035496393175</v>
      </c>
      <c r="AS65" s="577">
        <f t="shared" si="36"/>
        <v>1</v>
      </c>
      <c r="AT65" s="572">
        <f t="shared" si="57"/>
        <v>8096383</v>
      </c>
      <c r="AU65" s="572">
        <f t="shared" si="58"/>
        <v>1581.63</v>
      </c>
      <c r="AV65" s="577">
        <f t="shared" si="37"/>
        <v>69</v>
      </c>
      <c r="AW65" s="574">
        <f t="shared" si="38"/>
        <v>0.17955964503606825</v>
      </c>
      <c r="AX65" s="577">
        <f t="shared" si="39"/>
        <v>45090215</v>
      </c>
      <c r="AY65" s="578">
        <f t="shared" si="59"/>
        <v>8808.4030084000788</v>
      </c>
      <c r="AZ65" s="577">
        <f t="shared" si="40"/>
        <v>57</v>
      </c>
    </row>
    <row r="66" spans="1:52" s="581" customFormat="1" ht="15.6" customHeight="1" x14ac:dyDescent="0.2">
      <c r="A66" s="1126">
        <v>60</v>
      </c>
      <c r="B66" s="1127" t="s">
        <v>65</v>
      </c>
      <c r="C66" s="1127">
        <f>'8_2.1.18 SIS'!AP66</f>
        <v>6106</v>
      </c>
      <c r="D66" s="1128">
        <v>4057</v>
      </c>
      <c r="E66" s="1128">
        <f t="shared" si="20"/>
        <v>892.54</v>
      </c>
      <c r="F66" s="1128">
        <v>3138.5</v>
      </c>
      <c r="G66" s="1128">
        <f t="shared" si="21"/>
        <v>188.31</v>
      </c>
      <c r="H66" s="1128">
        <v>866</v>
      </c>
      <c r="I66" s="1128">
        <f t="shared" si="22"/>
        <v>1299</v>
      </c>
      <c r="J66" s="1128">
        <v>334</v>
      </c>
      <c r="K66" s="1128">
        <f t="shared" si="23"/>
        <v>200.4</v>
      </c>
      <c r="L66" s="1128">
        <f t="shared" si="42"/>
        <v>1394</v>
      </c>
      <c r="M66" s="1129">
        <f t="shared" si="43"/>
        <v>3.7170000000000002E-2</v>
      </c>
      <c r="N66" s="1128">
        <f t="shared" si="3"/>
        <v>226.96002000000001</v>
      </c>
      <c r="O66" s="1128">
        <f t="shared" si="24"/>
        <v>2807.21002</v>
      </c>
      <c r="P66" s="580">
        <f t="shared" si="44"/>
        <v>8913.2100200000004</v>
      </c>
      <c r="Q66" s="995">
        <f t="shared" si="25"/>
        <v>3961</v>
      </c>
      <c r="R66" s="995">
        <f t="shared" si="45"/>
        <v>35305225</v>
      </c>
      <c r="S66" s="995">
        <f>'6_Local Deduct Calc'!J66</f>
        <v>8801507</v>
      </c>
      <c r="T66" s="995">
        <f t="shared" si="26"/>
        <v>8801507</v>
      </c>
      <c r="U66" s="996">
        <f t="shared" si="27"/>
        <v>26503718</v>
      </c>
      <c r="V66" s="1130">
        <f t="shared" si="41"/>
        <v>0.75070000000000003</v>
      </c>
      <c r="W66" s="997">
        <f t="shared" si="28"/>
        <v>0.24929999999999999</v>
      </c>
      <c r="X66" s="998">
        <f t="shared" si="46"/>
        <v>1441.4521781853914</v>
      </c>
      <c r="Y66" s="995">
        <f>'7_Local Revenue'!AQ66</f>
        <v>25109123</v>
      </c>
      <c r="Z66" s="995">
        <f t="shared" si="29"/>
        <v>16307616</v>
      </c>
      <c r="AA66" s="1131">
        <f t="shared" si="30"/>
        <v>0</v>
      </c>
      <c r="AB66" s="1132">
        <f t="shared" si="47"/>
        <v>12003776.5</v>
      </c>
      <c r="AC66" s="1132">
        <f t="shared" si="48"/>
        <v>12003776.5</v>
      </c>
      <c r="AD66" s="995">
        <f t="shared" si="49"/>
        <v>5147171.3480940005</v>
      </c>
      <c r="AE66" s="1133">
        <f t="shared" si="31"/>
        <v>6856605</v>
      </c>
      <c r="AF66" s="1132">
        <f t="shared" si="50"/>
        <v>1123</v>
      </c>
      <c r="AG66" s="1134">
        <f t="shared" si="32"/>
        <v>0.57120000000000004</v>
      </c>
      <c r="AH66" s="1133">
        <f t="shared" si="51"/>
        <v>33360323</v>
      </c>
      <c r="AI66" s="1132">
        <f t="shared" si="52"/>
        <v>5464</v>
      </c>
      <c r="AJ66" s="1133">
        <f>'3A_Level 3'!L66</f>
        <v>1031441</v>
      </c>
      <c r="AK66" s="1132">
        <f t="shared" si="53"/>
        <v>168.92253521126761</v>
      </c>
      <c r="AL66" s="1133">
        <f t="shared" si="33"/>
        <v>34391764</v>
      </c>
      <c r="AM66" s="1132">
        <f t="shared" si="54"/>
        <v>5632.4539796921063</v>
      </c>
      <c r="AN66" s="1135">
        <f>'3A_Level 3'!M66</f>
        <v>4658649</v>
      </c>
      <c r="AO66" s="1136">
        <f t="shared" si="55"/>
        <v>762.96249590566651</v>
      </c>
      <c r="AP66" s="1133">
        <f t="shared" si="34"/>
        <v>38018972</v>
      </c>
      <c r="AQ66" s="1132">
        <f t="shared" si="56"/>
        <v>6226.4939403865055</v>
      </c>
      <c r="AR66" s="1134">
        <f t="shared" si="35"/>
        <v>0.64631454621639883</v>
      </c>
      <c r="AS66" s="1137">
        <f t="shared" si="36"/>
        <v>32</v>
      </c>
      <c r="AT66" s="1132">
        <f t="shared" si="57"/>
        <v>20805283.5</v>
      </c>
      <c r="AU66" s="1132">
        <f t="shared" si="58"/>
        <v>3407.35</v>
      </c>
      <c r="AV66" s="1137">
        <f t="shared" si="37"/>
        <v>35</v>
      </c>
      <c r="AW66" s="1134">
        <f t="shared" si="38"/>
        <v>0.35368545378360122</v>
      </c>
      <c r="AX66" s="1137">
        <f t="shared" si="39"/>
        <v>58824255.5</v>
      </c>
      <c r="AY66" s="1138">
        <f t="shared" si="59"/>
        <v>9633.8446609891907</v>
      </c>
      <c r="AZ66" s="1137">
        <f t="shared" si="40"/>
        <v>23</v>
      </c>
    </row>
    <row r="67" spans="1:52" s="579" customFormat="1" ht="15.6" customHeight="1" x14ac:dyDescent="0.2">
      <c r="A67" s="1125">
        <v>61</v>
      </c>
      <c r="B67" s="564" t="s">
        <v>66</v>
      </c>
      <c r="C67" s="565">
        <f>'8_2.1.18 SIS'!AP67</f>
        <v>3673</v>
      </c>
      <c r="D67" s="565">
        <v>2676</v>
      </c>
      <c r="E67" s="565">
        <f t="shared" si="20"/>
        <v>588.72</v>
      </c>
      <c r="F67" s="565">
        <v>1758.5</v>
      </c>
      <c r="G67" s="565">
        <f t="shared" si="21"/>
        <v>105.50999999999999</v>
      </c>
      <c r="H67" s="565">
        <v>423</v>
      </c>
      <c r="I67" s="565">
        <f t="shared" si="22"/>
        <v>634.5</v>
      </c>
      <c r="J67" s="565">
        <v>181</v>
      </c>
      <c r="K67" s="565">
        <f t="shared" si="23"/>
        <v>108.6</v>
      </c>
      <c r="L67" s="566">
        <f t="shared" si="42"/>
        <v>3827</v>
      </c>
      <c r="M67" s="567">
        <f t="shared" si="43"/>
        <v>0.10205</v>
      </c>
      <c r="N67" s="565">
        <f t="shared" si="3"/>
        <v>374.82965000000002</v>
      </c>
      <c r="O67" s="565">
        <f t="shared" si="24"/>
        <v>1812.1596500000001</v>
      </c>
      <c r="P67" s="565">
        <f t="shared" si="44"/>
        <v>5485.1596499999996</v>
      </c>
      <c r="Q67" s="568">
        <f t="shared" si="25"/>
        <v>3961</v>
      </c>
      <c r="R67" s="568">
        <f t="shared" si="45"/>
        <v>21726717</v>
      </c>
      <c r="S67" s="568">
        <f>'6_Local Deduct Calc'!J67</f>
        <v>12211926</v>
      </c>
      <c r="T67" s="568">
        <f t="shared" si="26"/>
        <v>12211926</v>
      </c>
      <c r="U67" s="569">
        <f t="shared" si="27"/>
        <v>9514791</v>
      </c>
      <c r="V67" s="570">
        <f t="shared" si="41"/>
        <v>0.43790000000000001</v>
      </c>
      <c r="W67" s="570">
        <f t="shared" si="28"/>
        <v>0.56210000000000004</v>
      </c>
      <c r="X67" s="571">
        <f t="shared" si="46"/>
        <v>3324.7824666485162</v>
      </c>
      <c r="Y67" s="568">
        <f>'7_Local Revenue'!AQ67</f>
        <v>28810497</v>
      </c>
      <c r="Z67" s="568">
        <f t="shared" si="29"/>
        <v>16598571</v>
      </c>
      <c r="AA67" s="210">
        <f t="shared" si="30"/>
        <v>0</v>
      </c>
      <c r="AB67" s="572">
        <f t="shared" si="47"/>
        <v>7387083.7800000003</v>
      </c>
      <c r="AC67" s="572">
        <f t="shared" si="48"/>
        <v>7387083.7800000003</v>
      </c>
      <c r="AD67" s="568">
        <f t="shared" si="49"/>
        <v>7141921.2435093615</v>
      </c>
      <c r="AE67" s="573">
        <f t="shared" si="31"/>
        <v>245163</v>
      </c>
      <c r="AF67" s="572">
        <f t="shared" si="50"/>
        <v>67</v>
      </c>
      <c r="AG67" s="574">
        <f t="shared" si="32"/>
        <v>3.32E-2</v>
      </c>
      <c r="AH67" s="573">
        <f t="shared" si="51"/>
        <v>9759954</v>
      </c>
      <c r="AI67" s="572">
        <f t="shared" si="52"/>
        <v>2657</v>
      </c>
      <c r="AJ67" s="573">
        <f>'3A_Level 3'!L67</f>
        <v>620452</v>
      </c>
      <c r="AK67" s="572">
        <f t="shared" si="53"/>
        <v>168.92240675197385</v>
      </c>
      <c r="AL67" s="573">
        <f t="shared" si="33"/>
        <v>10380406</v>
      </c>
      <c r="AM67" s="572">
        <f t="shared" si="54"/>
        <v>2826.1383065613941</v>
      </c>
      <c r="AN67" s="575">
        <f>'3A_Level 3'!M67</f>
        <v>3682669</v>
      </c>
      <c r="AO67" s="576">
        <f t="shared" si="55"/>
        <v>1002.6324530356657</v>
      </c>
      <c r="AP67" s="573">
        <f t="shared" si="34"/>
        <v>13442623</v>
      </c>
      <c r="AQ67" s="572">
        <f t="shared" si="56"/>
        <v>3659.8483528450856</v>
      </c>
      <c r="AR67" s="574">
        <f t="shared" si="35"/>
        <v>0.40683894435558215</v>
      </c>
      <c r="AS67" s="577">
        <f t="shared" si="36"/>
        <v>62</v>
      </c>
      <c r="AT67" s="572">
        <f t="shared" si="57"/>
        <v>19599009.780000001</v>
      </c>
      <c r="AU67" s="572">
        <f t="shared" si="58"/>
        <v>5335.97</v>
      </c>
      <c r="AV67" s="577">
        <f t="shared" si="37"/>
        <v>8</v>
      </c>
      <c r="AW67" s="574">
        <f t="shared" si="38"/>
        <v>0.59316105564441779</v>
      </c>
      <c r="AX67" s="577">
        <f t="shared" si="39"/>
        <v>33041632.780000001</v>
      </c>
      <c r="AY67" s="578">
        <f t="shared" si="59"/>
        <v>8995.8161666212909</v>
      </c>
      <c r="AZ67" s="577">
        <f t="shared" si="40"/>
        <v>51</v>
      </c>
    </row>
    <row r="68" spans="1:52" s="579" customFormat="1" ht="15.6" customHeight="1" x14ac:dyDescent="0.2">
      <c r="A68" s="1125">
        <v>62</v>
      </c>
      <c r="B68" s="564" t="s">
        <v>67</v>
      </c>
      <c r="C68" s="564">
        <f>'8_2.1.18 SIS'!AP68</f>
        <v>1998</v>
      </c>
      <c r="D68" s="565">
        <v>1491</v>
      </c>
      <c r="E68" s="565">
        <f t="shared" si="20"/>
        <v>328.02</v>
      </c>
      <c r="F68" s="565">
        <v>989.5</v>
      </c>
      <c r="G68" s="565">
        <f t="shared" si="21"/>
        <v>59.37</v>
      </c>
      <c r="H68" s="565">
        <v>291</v>
      </c>
      <c r="I68" s="565">
        <f t="shared" si="22"/>
        <v>436.5</v>
      </c>
      <c r="J68" s="565">
        <v>2</v>
      </c>
      <c r="K68" s="565">
        <f t="shared" si="23"/>
        <v>1.2</v>
      </c>
      <c r="L68" s="565">
        <f t="shared" si="42"/>
        <v>5502</v>
      </c>
      <c r="M68" s="567">
        <f t="shared" si="43"/>
        <v>0.14671999999999999</v>
      </c>
      <c r="N68" s="565">
        <f t="shared" si="3"/>
        <v>293.14655999999997</v>
      </c>
      <c r="O68" s="565">
        <f t="shared" si="24"/>
        <v>1118.2365600000001</v>
      </c>
      <c r="P68" s="565">
        <f t="shared" si="44"/>
        <v>3116.2365600000003</v>
      </c>
      <c r="Q68" s="568">
        <f t="shared" si="25"/>
        <v>3961</v>
      </c>
      <c r="R68" s="568">
        <f t="shared" si="45"/>
        <v>12343413</v>
      </c>
      <c r="S68" s="568">
        <f>'6_Local Deduct Calc'!J68</f>
        <v>1917241</v>
      </c>
      <c r="T68" s="568">
        <f t="shared" si="26"/>
        <v>1917241</v>
      </c>
      <c r="U68" s="569">
        <f t="shared" si="27"/>
        <v>10426172</v>
      </c>
      <c r="V68" s="570">
        <f t="shared" si="41"/>
        <v>0.84470000000000001</v>
      </c>
      <c r="W68" s="570">
        <f t="shared" si="28"/>
        <v>0.15529999999999999</v>
      </c>
      <c r="X68" s="571">
        <f t="shared" si="46"/>
        <v>959.58008008008005</v>
      </c>
      <c r="Y68" s="568">
        <f>'7_Local Revenue'!AQ68</f>
        <v>4242883</v>
      </c>
      <c r="Z68" s="568">
        <f t="shared" si="29"/>
        <v>2325642</v>
      </c>
      <c r="AA68" s="210">
        <f t="shared" si="30"/>
        <v>0</v>
      </c>
      <c r="AB68" s="572">
        <f t="shared" si="47"/>
        <v>4196760.42</v>
      </c>
      <c r="AC68" s="572">
        <f t="shared" si="48"/>
        <v>2325642</v>
      </c>
      <c r="AD68" s="568">
        <f t="shared" si="49"/>
        <v>621216.18847199995</v>
      </c>
      <c r="AE68" s="573">
        <f t="shared" si="31"/>
        <v>1704426</v>
      </c>
      <c r="AF68" s="572">
        <f t="shared" si="50"/>
        <v>853</v>
      </c>
      <c r="AG68" s="574">
        <f t="shared" si="32"/>
        <v>0.7329</v>
      </c>
      <c r="AH68" s="573">
        <f t="shared" si="51"/>
        <v>12130598</v>
      </c>
      <c r="AI68" s="572">
        <f t="shared" si="52"/>
        <v>6071</v>
      </c>
      <c r="AJ68" s="573">
        <f>'3A_Level 3'!L68</f>
        <v>337507</v>
      </c>
      <c r="AK68" s="572">
        <f t="shared" si="53"/>
        <v>168.92242242242241</v>
      </c>
      <c r="AL68" s="573">
        <f t="shared" si="33"/>
        <v>12468105</v>
      </c>
      <c r="AM68" s="572">
        <f t="shared" si="54"/>
        <v>6240.2927927927931</v>
      </c>
      <c r="AN68" s="575">
        <f>'3A_Level 3'!M68</f>
        <v>1368635</v>
      </c>
      <c r="AO68" s="576">
        <f t="shared" si="55"/>
        <v>685.00250250250247</v>
      </c>
      <c r="AP68" s="573">
        <f t="shared" si="34"/>
        <v>13499233</v>
      </c>
      <c r="AQ68" s="572">
        <f t="shared" si="56"/>
        <v>6756.3728728728729</v>
      </c>
      <c r="AR68" s="574">
        <f t="shared" si="35"/>
        <v>0.76085811861448771</v>
      </c>
      <c r="AS68" s="577">
        <f t="shared" si="36"/>
        <v>3</v>
      </c>
      <c r="AT68" s="572">
        <f t="shared" si="57"/>
        <v>4242883</v>
      </c>
      <c r="AU68" s="572">
        <f t="shared" si="58"/>
        <v>2123.5700000000002</v>
      </c>
      <c r="AV68" s="577">
        <f t="shared" si="37"/>
        <v>67</v>
      </c>
      <c r="AW68" s="574">
        <f t="shared" si="38"/>
        <v>0.23914188138551229</v>
      </c>
      <c r="AX68" s="577">
        <f t="shared" si="39"/>
        <v>17742116</v>
      </c>
      <c r="AY68" s="578">
        <f t="shared" si="59"/>
        <v>8879.9379379379388</v>
      </c>
      <c r="AZ68" s="577">
        <f t="shared" si="40"/>
        <v>56</v>
      </c>
    </row>
    <row r="69" spans="1:52" s="579" customFormat="1" ht="15.6" customHeight="1" x14ac:dyDescent="0.2">
      <c r="A69" s="1125">
        <v>63</v>
      </c>
      <c r="B69" s="564" t="s">
        <v>68</v>
      </c>
      <c r="C69" s="564">
        <f>'8_2.1.18 SIS'!AP69</f>
        <v>2105</v>
      </c>
      <c r="D69" s="565">
        <v>985</v>
      </c>
      <c r="E69" s="565">
        <f t="shared" si="20"/>
        <v>216.7</v>
      </c>
      <c r="F69" s="565">
        <v>1187.5</v>
      </c>
      <c r="G69" s="565">
        <f t="shared" si="21"/>
        <v>71.25</v>
      </c>
      <c r="H69" s="565">
        <v>293</v>
      </c>
      <c r="I69" s="565">
        <f t="shared" si="22"/>
        <v>439.5</v>
      </c>
      <c r="J69" s="565">
        <v>160</v>
      </c>
      <c r="K69" s="565">
        <f t="shared" si="23"/>
        <v>96</v>
      </c>
      <c r="L69" s="565">
        <f t="shared" si="42"/>
        <v>5395</v>
      </c>
      <c r="M69" s="567">
        <f t="shared" si="43"/>
        <v>0.14387</v>
      </c>
      <c r="N69" s="565">
        <f t="shared" si="3"/>
        <v>302.84634999999997</v>
      </c>
      <c r="O69" s="565">
        <f t="shared" si="24"/>
        <v>1126.2963500000001</v>
      </c>
      <c r="P69" s="565">
        <f t="shared" si="44"/>
        <v>3231.2963500000001</v>
      </c>
      <c r="Q69" s="568">
        <f t="shared" si="25"/>
        <v>3961</v>
      </c>
      <c r="R69" s="568">
        <f t="shared" si="45"/>
        <v>12799165</v>
      </c>
      <c r="S69" s="568">
        <f>'6_Local Deduct Calc'!J69</f>
        <v>6113411</v>
      </c>
      <c r="T69" s="568">
        <f t="shared" si="26"/>
        <v>6113411</v>
      </c>
      <c r="U69" s="569">
        <f t="shared" si="27"/>
        <v>6685754</v>
      </c>
      <c r="V69" s="570">
        <f t="shared" si="41"/>
        <v>0.52239999999999998</v>
      </c>
      <c r="W69" s="570">
        <f t="shared" si="28"/>
        <v>0.47760000000000002</v>
      </c>
      <c r="X69" s="571">
        <f t="shared" si="46"/>
        <v>2904.2332541567698</v>
      </c>
      <c r="Y69" s="568">
        <f>'7_Local Revenue'!AQ69</f>
        <v>17235299</v>
      </c>
      <c r="Z69" s="568">
        <f t="shared" si="29"/>
        <v>11121888</v>
      </c>
      <c r="AA69" s="210">
        <f t="shared" si="30"/>
        <v>0</v>
      </c>
      <c r="AB69" s="572">
        <f t="shared" si="47"/>
        <v>4351716.1000000006</v>
      </c>
      <c r="AC69" s="572">
        <f t="shared" si="48"/>
        <v>4351716.1000000006</v>
      </c>
      <c r="AD69" s="568">
        <f t="shared" si="49"/>
        <v>3574812.9280992006</v>
      </c>
      <c r="AE69" s="573">
        <f t="shared" si="31"/>
        <v>776903</v>
      </c>
      <c r="AF69" s="572">
        <f t="shared" si="50"/>
        <v>369</v>
      </c>
      <c r="AG69" s="574">
        <f t="shared" si="32"/>
        <v>0.17849999999999999</v>
      </c>
      <c r="AH69" s="573">
        <f t="shared" si="51"/>
        <v>7462657</v>
      </c>
      <c r="AI69" s="572">
        <f t="shared" si="52"/>
        <v>3545</v>
      </c>
      <c r="AJ69" s="573">
        <f>'3A_Level 3'!L69</f>
        <v>890656</v>
      </c>
      <c r="AK69" s="572">
        <f t="shared" si="53"/>
        <v>423.11448931116388</v>
      </c>
      <c r="AL69" s="573">
        <f t="shared" si="33"/>
        <v>8353313</v>
      </c>
      <c r="AM69" s="572">
        <f t="shared" si="54"/>
        <v>3968.3197149643706</v>
      </c>
      <c r="AN69" s="575">
        <f>'3A_Level 3'!M69</f>
        <v>2483699</v>
      </c>
      <c r="AO69" s="576">
        <f t="shared" si="55"/>
        <v>1179.904513064133</v>
      </c>
      <c r="AP69" s="573">
        <f t="shared" si="34"/>
        <v>9946356</v>
      </c>
      <c r="AQ69" s="572">
        <f t="shared" si="56"/>
        <v>4725.1097387173395</v>
      </c>
      <c r="AR69" s="574">
        <f t="shared" si="35"/>
        <v>0.48729217525599594</v>
      </c>
      <c r="AS69" s="577">
        <f t="shared" si="36"/>
        <v>57</v>
      </c>
      <c r="AT69" s="572">
        <f t="shared" si="57"/>
        <v>10465127.1</v>
      </c>
      <c r="AU69" s="572">
        <f t="shared" si="58"/>
        <v>4971.5600000000004</v>
      </c>
      <c r="AV69" s="577">
        <f t="shared" si="37"/>
        <v>11</v>
      </c>
      <c r="AW69" s="574">
        <f t="shared" si="38"/>
        <v>0.512707824744004</v>
      </c>
      <c r="AX69" s="577">
        <f t="shared" si="39"/>
        <v>20411483.100000001</v>
      </c>
      <c r="AY69" s="578">
        <f t="shared" si="59"/>
        <v>9696.6665558194782</v>
      </c>
      <c r="AZ69" s="577">
        <f t="shared" si="40"/>
        <v>20</v>
      </c>
    </row>
    <row r="70" spans="1:52" s="579" customFormat="1" ht="15.6" customHeight="1" x14ac:dyDescent="0.2">
      <c r="A70" s="1125">
        <v>64</v>
      </c>
      <c r="B70" s="564" t="s">
        <v>69</v>
      </c>
      <c r="C70" s="564">
        <f>'8_2.1.18 SIS'!AP70</f>
        <v>2138</v>
      </c>
      <c r="D70" s="565">
        <v>1708</v>
      </c>
      <c r="E70" s="565">
        <f t="shared" si="20"/>
        <v>375.76</v>
      </c>
      <c r="F70" s="565">
        <v>1384.5</v>
      </c>
      <c r="G70" s="565">
        <f t="shared" si="21"/>
        <v>83.07</v>
      </c>
      <c r="H70" s="565">
        <v>352</v>
      </c>
      <c r="I70" s="565">
        <f t="shared" si="22"/>
        <v>528</v>
      </c>
      <c r="J70" s="565">
        <v>53</v>
      </c>
      <c r="K70" s="565">
        <f t="shared" si="23"/>
        <v>31.799999999999997</v>
      </c>
      <c r="L70" s="565">
        <f t="shared" si="42"/>
        <v>5362</v>
      </c>
      <c r="M70" s="567">
        <f t="shared" si="43"/>
        <v>0.14299000000000001</v>
      </c>
      <c r="N70" s="565">
        <f t="shared" si="3"/>
        <v>305.71262000000002</v>
      </c>
      <c r="O70" s="565">
        <f t="shared" si="24"/>
        <v>1324.3426199999999</v>
      </c>
      <c r="P70" s="565">
        <f t="shared" si="44"/>
        <v>3462.3426199999999</v>
      </c>
      <c r="Q70" s="568">
        <f t="shared" si="25"/>
        <v>3961</v>
      </c>
      <c r="R70" s="568">
        <f t="shared" si="45"/>
        <v>13714339</v>
      </c>
      <c r="S70" s="568">
        <f>'6_Local Deduct Calc'!J70</f>
        <v>2686573</v>
      </c>
      <c r="T70" s="568">
        <f t="shared" si="26"/>
        <v>2686573</v>
      </c>
      <c r="U70" s="569">
        <f t="shared" si="27"/>
        <v>11027766</v>
      </c>
      <c r="V70" s="570">
        <f t="shared" si="41"/>
        <v>0.80410000000000004</v>
      </c>
      <c r="W70" s="570">
        <f t="shared" si="28"/>
        <v>0.19589999999999999</v>
      </c>
      <c r="X70" s="571">
        <f t="shared" si="46"/>
        <v>1256.5823199251638</v>
      </c>
      <c r="Y70" s="568">
        <f>'7_Local Revenue'!AQ70</f>
        <v>6828002</v>
      </c>
      <c r="Z70" s="568">
        <f t="shared" si="29"/>
        <v>4141429</v>
      </c>
      <c r="AA70" s="210">
        <f t="shared" si="30"/>
        <v>0</v>
      </c>
      <c r="AB70" s="572">
        <f t="shared" si="47"/>
        <v>4662875.2600000007</v>
      </c>
      <c r="AC70" s="572">
        <f t="shared" si="48"/>
        <v>4141429</v>
      </c>
      <c r="AD70" s="568">
        <f t="shared" si="49"/>
        <v>1395446.2186919998</v>
      </c>
      <c r="AE70" s="573">
        <f t="shared" si="31"/>
        <v>2745983</v>
      </c>
      <c r="AF70" s="572">
        <f t="shared" si="50"/>
        <v>1284</v>
      </c>
      <c r="AG70" s="574">
        <f t="shared" si="32"/>
        <v>0.66310000000000002</v>
      </c>
      <c r="AH70" s="573">
        <f t="shared" si="51"/>
        <v>13773749</v>
      </c>
      <c r="AI70" s="572">
        <f t="shared" si="52"/>
        <v>6442</v>
      </c>
      <c r="AJ70" s="573">
        <f>'3A_Level 3'!L70</f>
        <v>361156</v>
      </c>
      <c r="AK70" s="572">
        <f t="shared" si="53"/>
        <v>168.92235734331152</v>
      </c>
      <c r="AL70" s="573">
        <f t="shared" si="33"/>
        <v>14134905</v>
      </c>
      <c r="AM70" s="572">
        <f t="shared" si="54"/>
        <v>6611.2745556594946</v>
      </c>
      <c r="AN70" s="575">
        <f>'3A_Level 3'!M70</f>
        <v>1628263</v>
      </c>
      <c r="AO70" s="576">
        <f t="shared" si="55"/>
        <v>761.58231992516369</v>
      </c>
      <c r="AP70" s="573">
        <f t="shared" si="34"/>
        <v>15402012</v>
      </c>
      <c r="AQ70" s="572">
        <f t="shared" si="56"/>
        <v>7203.9345182413472</v>
      </c>
      <c r="AR70" s="574">
        <f t="shared" si="35"/>
        <v>0.69284760684361246</v>
      </c>
      <c r="AS70" s="577">
        <f t="shared" si="36"/>
        <v>15</v>
      </c>
      <c r="AT70" s="572">
        <f t="shared" si="57"/>
        <v>6828002</v>
      </c>
      <c r="AU70" s="572">
        <f t="shared" si="58"/>
        <v>3193.64</v>
      </c>
      <c r="AV70" s="577">
        <f t="shared" si="37"/>
        <v>47</v>
      </c>
      <c r="AW70" s="574">
        <f t="shared" si="38"/>
        <v>0.30715239315638759</v>
      </c>
      <c r="AX70" s="577">
        <f t="shared" si="39"/>
        <v>22230014</v>
      </c>
      <c r="AY70" s="578">
        <f t="shared" si="59"/>
        <v>10397.574368568756</v>
      </c>
      <c r="AZ70" s="577">
        <f t="shared" si="40"/>
        <v>6</v>
      </c>
    </row>
    <row r="71" spans="1:52" s="579" customFormat="1" ht="15.6" customHeight="1" x14ac:dyDescent="0.2">
      <c r="A71" s="1126">
        <v>65</v>
      </c>
      <c r="B71" s="1127" t="s">
        <v>70</v>
      </c>
      <c r="C71" s="1127">
        <f>'8_2.1.18 SIS'!AP71</f>
        <v>8053</v>
      </c>
      <c r="D71" s="1128">
        <v>6767</v>
      </c>
      <c r="E71" s="1128">
        <f t="shared" si="20"/>
        <v>1488.74</v>
      </c>
      <c r="F71" s="1128">
        <v>2821</v>
      </c>
      <c r="G71" s="1128">
        <f t="shared" si="21"/>
        <v>169.26</v>
      </c>
      <c r="H71" s="1128">
        <v>1369</v>
      </c>
      <c r="I71" s="1128">
        <f t="shared" si="22"/>
        <v>2053.5</v>
      </c>
      <c r="J71" s="1128">
        <v>688</v>
      </c>
      <c r="K71" s="1128">
        <f t="shared" si="23"/>
        <v>412.8</v>
      </c>
      <c r="L71" s="1128">
        <f t="shared" si="42"/>
        <v>0</v>
      </c>
      <c r="M71" s="1129">
        <f>ROUND(L71/$M$1,5)</f>
        <v>0</v>
      </c>
      <c r="N71" s="1128">
        <f>C71*M71</f>
        <v>0</v>
      </c>
      <c r="O71" s="1128">
        <f t="shared" si="24"/>
        <v>4124.3</v>
      </c>
      <c r="P71" s="580">
        <f>O71+C71</f>
        <v>12177.3</v>
      </c>
      <c r="Q71" s="995">
        <f t="shared" si="25"/>
        <v>3961</v>
      </c>
      <c r="R71" s="995">
        <f>ROUND(P71*Q71,0)</f>
        <v>48234285</v>
      </c>
      <c r="S71" s="995">
        <f>'6_Local Deduct Calc'!J71</f>
        <v>16864785</v>
      </c>
      <c r="T71" s="995">
        <f t="shared" si="26"/>
        <v>16864785</v>
      </c>
      <c r="U71" s="996">
        <f t="shared" si="27"/>
        <v>31369500</v>
      </c>
      <c r="V71" s="1130">
        <f t="shared" si="41"/>
        <v>0.65039999999999998</v>
      </c>
      <c r="W71" s="997">
        <f t="shared" si="28"/>
        <v>0.34960000000000002</v>
      </c>
      <c r="X71" s="998">
        <f t="shared" ref="X71:X76" si="60">T71/C71</f>
        <v>2094.2238917173722</v>
      </c>
      <c r="Y71" s="995">
        <f>'7_Local Revenue'!AQ71</f>
        <v>44892471</v>
      </c>
      <c r="Z71" s="995">
        <f t="shared" si="29"/>
        <v>28027686</v>
      </c>
      <c r="AA71" s="1131">
        <f t="shared" si="30"/>
        <v>0</v>
      </c>
      <c r="AB71" s="1132">
        <f t="shared" si="47"/>
        <v>16399656.9</v>
      </c>
      <c r="AC71" s="1132">
        <f>IF(Z71&lt;AB71,Z71,AB71)</f>
        <v>16399656.9</v>
      </c>
      <c r="AD71" s="995">
        <f>IF(AC71&gt;0,AC71*(W71*$AD$1),0)</f>
        <v>9861310.489852801</v>
      </c>
      <c r="AE71" s="1133">
        <f t="shared" si="31"/>
        <v>6538346</v>
      </c>
      <c r="AF71" s="1132">
        <f t="shared" ref="AF71:AF76" si="61">ROUND(AE71/C71,0)</f>
        <v>812</v>
      </c>
      <c r="AG71" s="1134">
        <f t="shared" si="32"/>
        <v>0.3987</v>
      </c>
      <c r="AH71" s="1133">
        <f t="shared" si="51"/>
        <v>37907846</v>
      </c>
      <c r="AI71" s="1132">
        <f t="shared" ref="AI71:AI76" si="62">ROUND(AH71/C71,0)</f>
        <v>4707</v>
      </c>
      <c r="AJ71" s="1133">
        <f>'3A_Level 3'!L71</f>
        <v>1360333</v>
      </c>
      <c r="AK71" s="1132">
        <f t="shared" ref="AK71:AK76" si="63">AJ71/C71</f>
        <v>168.92251334906246</v>
      </c>
      <c r="AL71" s="1133">
        <f t="shared" si="33"/>
        <v>39268179</v>
      </c>
      <c r="AM71" s="1132">
        <f t="shared" ref="AM71:AM76" si="64">AL71/C71</f>
        <v>4876.2174344964606</v>
      </c>
      <c r="AN71" s="1135">
        <f>'3A_Level 3'!M71</f>
        <v>8037236</v>
      </c>
      <c r="AO71" s="1136">
        <f t="shared" ref="AO71:AO76" si="65">AN71/C71</f>
        <v>998.04246864522543</v>
      </c>
      <c r="AP71" s="1133">
        <f t="shared" si="34"/>
        <v>45945082</v>
      </c>
      <c r="AQ71" s="1132">
        <f t="shared" ref="AQ71:AQ76" si="66">AP71/C71</f>
        <v>5705.337389792624</v>
      </c>
      <c r="AR71" s="1134">
        <f t="shared" si="35"/>
        <v>0.58004492058309165</v>
      </c>
      <c r="AS71" s="1137">
        <f t="shared" si="36"/>
        <v>47</v>
      </c>
      <c r="AT71" s="1132">
        <f t="shared" si="57"/>
        <v>33264441.899999999</v>
      </c>
      <c r="AU71" s="1132">
        <f t="shared" ref="AU71:AU76" si="67">ROUND(AT71/C71,2)</f>
        <v>4130.6899999999996</v>
      </c>
      <c r="AV71" s="1137">
        <f t="shared" si="37"/>
        <v>21</v>
      </c>
      <c r="AW71" s="1134">
        <f t="shared" si="38"/>
        <v>0.41995507941690829</v>
      </c>
      <c r="AX71" s="1137">
        <f t="shared" si="39"/>
        <v>79209523.900000006</v>
      </c>
      <c r="AY71" s="1138">
        <f t="shared" ref="AY71:AY76" si="68">AX71/C71</f>
        <v>9836.0268098845154</v>
      </c>
      <c r="AZ71" s="1137">
        <f t="shared" si="40"/>
        <v>16</v>
      </c>
    </row>
    <row r="72" spans="1:52" s="579" customFormat="1" ht="15.6" customHeight="1" x14ac:dyDescent="0.2">
      <c r="A72" s="1125">
        <v>66</v>
      </c>
      <c r="B72" s="564" t="s">
        <v>71</v>
      </c>
      <c r="C72" s="565">
        <f>'8_2.1.18 SIS'!AP72</f>
        <v>1979</v>
      </c>
      <c r="D72" s="565">
        <v>1963</v>
      </c>
      <c r="E72" s="565">
        <f>$D$1*D72</f>
        <v>431.86</v>
      </c>
      <c r="F72" s="565">
        <v>507.5</v>
      </c>
      <c r="G72" s="565">
        <f>$F$1*F72</f>
        <v>30.45</v>
      </c>
      <c r="H72" s="565">
        <v>454</v>
      </c>
      <c r="I72" s="565">
        <f>$H$1*H72</f>
        <v>681</v>
      </c>
      <c r="J72" s="565">
        <v>163</v>
      </c>
      <c r="K72" s="565">
        <f>$J$1*J72</f>
        <v>97.8</v>
      </c>
      <c r="L72" s="566">
        <f t="shared" si="42"/>
        <v>5521</v>
      </c>
      <c r="M72" s="567">
        <f>ROUND(L72/$M$1,5)</f>
        <v>0.14723</v>
      </c>
      <c r="N72" s="565">
        <f>C72*M72</f>
        <v>291.36817000000002</v>
      </c>
      <c r="O72" s="565">
        <f>E72+G72+I72+K72+N72</f>
        <v>1532.4781699999999</v>
      </c>
      <c r="P72" s="565">
        <f>O72+C72</f>
        <v>3511.4781699999999</v>
      </c>
      <c r="Q72" s="568">
        <f>$Q$1</f>
        <v>3961</v>
      </c>
      <c r="R72" s="568">
        <f>ROUND(P72*Q72,0)</f>
        <v>13908965</v>
      </c>
      <c r="S72" s="568">
        <f>'6_Local Deduct Calc'!J72</f>
        <v>3447771</v>
      </c>
      <c r="T72" s="568">
        <f>ROUND(IF((S72&gt;R72*$T$1),R72*$T$1,S72),0)</f>
        <v>3447771</v>
      </c>
      <c r="U72" s="569">
        <f>R72-T72</f>
        <v>10461194</v>
      </c>
      <c r="V72" s="570">
        <f>ROUND(U72/R72,4)</f>
        <v>0.75209999999999999</v>
      </c>
      <c r="W72" s="570">
        <f>ROUND(T72/R72,4)</f>
        <v>0.24790000000000001</v>
      </c>
      <c r="X72" s="571">
        <f t="shared" si="60"/>
        <v>1742.1783729156139</v>
      </c>
      <c r="Y72" s="568">
        <f>'7_Local Revenue'!AQ72</f>
        <v>8040305</v>
      </c>
      <c r="Z72" s="568">
        <f>IF(Y72-T72&gt;0,Y72-T72,0)</f>
        <v>4592534</v>
      </c>
      <c r="AA72" s="210">
        <f>IF(Y72-T72&lt;0,Y72-T72,0)</f>
        <v>0</v>
      </c>
      <c r="AB72" s="572">
        <f t="shared" si="47"/>
        <v>4729048.1000000006</v>
      </c>
      <c r="AC72" s="572">
        <f>IF(Z72&lt;AB72,Z72,AB72)</f>
        <v>4592534</v>
      </c>
      <c r="AD72" s="568">
        <f>IF(AC72&gt;0,AC72*(W72*$AD$1),0)</f>
        <v>1958201.3871919999</v>
      </c>
      <c r="AE72" s="573">
        <f>ROUND(IF(AC72-AD72&gt;AC72*$AE$1,AC72-AD72,AC72*$AE$1),0)</f>
        <v>2634333</v>
      </c>
      <c r="AF72" s="572">
        <f t="shared" si="61"/>
        <v>1331</v>
      </c>
      <c r="AG72" s="574">
        <f>IF(AC72=0,0,ROUND(AE72/AC72,4))</f>
        <v>0.5736</v>
      </c>
      <c r="AH72" s="573">
        <f t="shared" si="51"/>
        <v>13095527</v>
      </c>
      <c r="AI72" s="572">
        <f t="shared" si="62"/>
        <v>6617</v>
      </c>
      <c r="AJ72" s="573">
        <f>'3A_Level 3'!L72</f>
        <v>334298</v>
      </c>
      <c r="AK72" s="572">
        <f t="shared" si="63"/>
        <v>168.92268822637695</v>
      </c>
      <c r="AL72" s="573">
        <f>AJ72+AH72</f>
        <v>13429825</v>
      </c>
      <c r="AM72" s="572">
        <f t="shared" si="64"/>
        <v>6786.167256189995</v>
      </c>
      <c r="AN72" s="575">
        <f>'3A_Level 3'!M72</f>
        <v>1779087</v>
      </c>
      <c r="AO72" s="576">
        <f t="shared" si="65"/>
        <v>898.98281960586155</v>
      </c>
      <c r="AP72" s="573">
        <f>AH72+AN72</f>
        <v>14874614</v>
      </c>
      <c r="AQ72" s="572">
        <f t="shared" si="66"/>
        <v>7516.2273875694791</v>
      </c>
      <c r="AR72" s="574">
        <f>AP72/AX72</f>
        <v>0.64912356879812672</v>
      </c>
      <c r="AS72" s="577">
        <f>RANK(AR72,$AR$7:$AR$75)</f>
        <v>31</v>
      </c>
      <c r="AT72" s="572">
        <f t="shared" si="57"/>
        <v>8040305</v>
      </c>
      <c r="AU72" s="572">
        <f t="shared" si="67"/>
        <v>4062.81</v>
      </c>
      <c r="AV72" s="577">
        <f>RANK(AU72,$AU$7:$AU$75)</f>
        <v>22</v>
      </c>
      <c r="AW72" s="574">
        <f>AT72/AX72</f>
        <v>0.35087643120187334</v>
      </c>
      <c r="AX72" s="577">
        <f>AP72+AT72</f>
        <v>22914919</v>
      </c>
      <c r="AY72" s="578">
        <f t="shared" si="68"/>
        <v>11579.039413845376</v>
      </c>
      <c r="AZ72" s="577">
        <f>RANK(AY72,$AY$7:$AY$75)</f>
        <v>1</v>
      </c>
    </row>
    <row r="73" spans="1:52" s="579" customFormat="1" ht="15.6" customHeight="1" x14ac:dyDescent="0.2">
      <c r="A73" s="1125">
        <v>67</v>
      </c>
      <c r="B73" s="564" t="s">
        <v>4</v>
      </c>
      <c r="C73" s="564">
        <f>'8_2.1.18 SIS'!AP73</f>
        <v>5418</v>
      </c>
      <c r="D73" s="565">
        <v>2634</v>
      </c>
      <c r="E73" s="565">
        <f>$D$1*D73</f>
        <v>579.48</v>
      </c>
      <c r="F73" s="565">
        <v>1649</v>
      </c>
      <c r="G73" s="565">
        <f>$F$1*F73</f>
        <v>98.94</v>
      </c>
      <c r="H73" s="565">
        <v>547</v>
      </c>
      <c r="I73" s="565">
        <f>$H$1*H73</f>
        <v>820.5</v>
      </c>
      <c r="J73" s="565">
        <v>476</v>
      </c>
      <c r="K73" s="565">
        <f>$J$1*J73</f>
        <v>285.59999999999997</v>
      </c>
      <c r="L73" s="565">
        <f t="shared" si="42"/>
        <v>2082</v>
      </c>
      <c r="M73" s="567">
        <f>ROUND(L73/$M$1,5)</f>
        <v>5.552E-2</v>
      </c>
      <c r="N73" s="565">
        <f>C73*M73</f>
        <v>300.80736000000002</v>
      </c>
      <c r="O73" s="565">
        <f>E73+G73+I73+K73+N73</f>
        <v>2085.3273600000002</v>
      </c>
      <c r="P73" s="565">
        <f>O73+C73</f>
        <v>7503.3273600000002</v>
      </c>
      <c r="Q73" s="568">
        <f>$Q$1</f>
        <v>3961</v>
      </c>
      <c r="R73" s="568">
        <f>ROUND(P73*Q73,0)</f>
        <v>29720680</v>
      </c>
      <c r="S73" s="568">
        <f>'6_Local Deduct Calc'!J73</f>
        <v>7999284</v>
      </c>
      <c r="T73" s="568">
        <f>ROUND(IF((S73&gt;R73*$T$1),R73*$T$1,S73),0)</f>
        <v>7999284</v>
      </c>
      <c r="U73" s="569">
        <f>R73-T73</f>
        <v>21721396</v>
      </c>
      <c r="V73" s="570">
        <f>ROUND(U73/R73,4)</f>
        <v>0.73089999999999999</v>
      </c>
      <c r="W73" s="570">
        <f>ROUND(T73/R73,4)</f>
        <v>0.26910000000000001</v>
      </c>
      <c r="X73" s="571">
        <f t="shared" si="60"/>
        <v>1476.4274640088593</v>
      </c>
      <c r="Y73" s="568">
        <f>'7_Local Revenue'!AQ73</f>
        <v>30525753</v>
      </c>
      <c r="Z73" s="568">
        <f>IF(Y73-T73&gt;0,Y73-T73,0)</f>
        <v>22526469</v>
      </c>
      <c r="AA73" s="210">
        <f>IF(Y73-T73&lt;0,Y73-T73,0)</f>
        <v>0</v>
      </c>
      <c r="AB73" s="572">
        <f t="shared" si="47"/>
        <v>10105031.200000001</v>
      </c>
      <c r="AC73" s="572">
        <f>IF(Z73&lt;AB73,Z73,AB73)</f>
        <v>10105031.200000001</v>
      </c>
      <c r="AD73" s="568">
        <f>IF(AC73&gt;0,AC73*(W73*$AD$1),0)</f>
        <v>4677133.9009824004</v>
      </c>
      <c r="AE73" s="573">
        <f>ROUND(IF(AC73-AD73&gt;AC73*$AE$1,AC73-AD73,AC73*$AE$1),0)</f>
        <v>5427897</v>
      </c>
      <c r="AF73" s="572">
        <f t="shared" si="61"/>
        <v>1002</v>
      </c>
      <c r="AG73" s="574">
        <f>IF(AC73=0,0,ROUND(AE73/AC73,4))</f>
        <v>0.53710000000000002</v>
      </c>
      <c r="AH73" s="573">
        <f t="shared" si="51"/>
        <v>27149293</v>
      </c>
      <c r="AI73" s="572">
        <f t="shared" si="62"/>
        <v>5011</v>
      </c>
      <c r="AJ73" s="573">
        <f>'3A_Level 3'!L73</f>
        <v>915222</v>
      </c>
      <c r="AK73" s="572">
        <f t="shared" si="63"/>
        <v>168.92248062015503</v>
      </c>
      <c r="AL73" s="573">
        <f>AJ73+AH73</f>
        <v>28064515</v>
      </c>
      <c r="AM73" s="572">
        <f t="shared" si="64"/>
        <v>5179.8661867847914</v>
      </c>
      <c r="AN73" s="575">
        <f>'3A_Level 3'!M73</f>
        <v>4792397</v>
      </c>
      <c r="AO73" s="576">
        <f t="shared" si="65"/>
        <v>884.53248431155407</v>
      </c>
      <c r="AP73" s="573">
        <f>AH73+AN73</f>
        <v>31941690</v>
      </c>
      <c r="AQ73" s="572">
        <f t="shared" si="66"/>
        <v>5895.4761904761908</v>
      </c>
      <c r="AR73" s="574">
        <f>AP73/AX73</f>
        <v>0.6382465467993037</v>
      </c>
      <c r="AS73" s="577">
        <f>RANK(AR73,$AR$7:$AR$75)</f>
        <v>37</v>
      </c>
      <c r="AT73" s="572">
        <f t="shared" si="57"/>
        <v>18104315.199999999</v>
      </c>
      <c r="AU73" s="572">
        <f t="shared" si="67"/>
        <v>3341.51</v>
      </c>
      <c r="AV73" s="577">
        <f>RANK(AU73,$AU$7:$AU$75)</f>
        <v>42</v>
      </c>
      <c r="AW73" s="574">
        <f>AT73/AX73</f>
        <v>0.36175345320069618</v>
      </c>
      <c r="AX73" s="577">
        <f>AP73+AT73</f>
        <v>50046005.200000003</v>
      </c>
      <c r="AY73" s="578">
        <f t="shared" si="68"/>
        <v>9236.9887781469188</v>
      </c>
      <c r="AZ73" s="577">
        <f>RANK(AY73,$AY$7:$AY$75)</f>
        <v>42</v>
      </c>
    </row>
    <row r="74" spans="1:52" s="209" customFormat="1" ht="15.6" customHeight="1" x14ac:dyDescent="0.2">
      <c r="A74" s="1125">
        <v>68</v>
      </c>
      <c r="B74" s="564" t="s">
        <v>3</v>
      </c>
      <c r="C74" s="564">
        <f>'8_2.1.18 SIS'!AP74</f>
        <v>1907</v>
      </c>
      <c r="D74" s="565">
        <v>1706</v>
      </c>
      <c r="E74" s="565">
        <f>$D$1*D74</f>
        <v>375.32</v>
      </c>
      <c r="F74" s="565">
        <v>830.5</v>
      </c>
      <c r="G74" s="565">
        <f>$F$1*F74</f>
        <v>49.83</v>
      </c>
      <c r="H74" s="565">
        <v>215</v>
      </c>
      <c r="I74" s="565">
        <f>$H$1*H74</f>
        <v>322.5</v>
      </c>
      <c r="J74" s="565">
        <v>10</v>
      </c>
      <c r="K74" s="565">
        <f>$J$1*J74</f>
        <v>6</v>
      </c>
      <c r="L74" s="565">
        <f t="shared" si="42"/>
        <v>5593</v>
      </c>
      <c r="M74" s="567">
        <f>ROUND(L74/$M$1,5)</f>
        <v>0.14915</v>
      </c>
      <c r="N74" s="565">
        <f>C74*M74</f>
        <v>284.42905000000002</v>
      </c>
      <c r="O74" s="565">
        <f>E74+G74+I74+K74+N74</f>
        <v>1038.0790500000001</v>
      </c>
      <c r="P74" s="565">
        <f>O74+C74</f>
        <v>2945.0790500000003</v>
      </c>
      <c r="Q74" s="568">
        <f>$Q$1</f>
        <v>3961</v>
      </c>
      <c r="R74" s="568">
        <f>ROUND(P74*Q74,0)</f>
        <v>11665458</v>
      </c>
      <c r="S74" s="568">
        <f>'6_Local Deduct Calc'!J74</f>
        <v>2115039</v>
      </c>
      <c r="T74" s="568">
        <f>ROUND(IF((S74&gt;R74*$T$1),R74*$T$1,S74),0)</f>
        <v>2115039</v>
      </c>
      <c r="U74" s="569">
        <f>R74-T74</f>
        <v>9550419</v>
      </c>
      <c r="V74" s="570">
        <f>ROUND(U74/R74,4)</f>
        <v>0.81869999999999998</v>
      </c>
      <c r="W74" s="570">
        <f>ROUND(T74/R74,4)</f>
        <v>0.18129999999999999</v>
      </c>
      <c r="X74" s="571">
        <f t="shared" si="60"/>
        <v>1109.0922915574201</v>
      </c>
      <c r="Y74" s="568">
        <f>'7_Local Revenue'!AQ74</f>
        <v>5654897</v>
      </c>
      <c r="Z74" s="568">
        <f>IF(Y74-T74&gt;0,Y74-T74,0)</f>
        <v>3539858</v>
      </c>
      <c r="AA74" s="210">
        <f>IF(Y74-T74&lt;0,Y74-T74,0)</f>
        <v>0</v>
      </c>
      <c r="AB74" s="572">
        <f t="shared" si="47"/>
        <v>3966255.72</v>
      </c>
      <c r="AC74" s="572">
        <f>IF(Z74&lt;AB74,Z74,AB74)</f>
        <v>3539858</v>
      </c>
      <c r="AD74" s="568">
        <f>IF(AC74&gt;0,AC74*(W74*$AD$1),0)</f>
        <v>1103855.1592880001</v>
      </c>
      <c r="AE74" s="573">
        <f>ROUND(IF(AC74-AD74&gt;AC74*$AE$1,AC74-AD74,AC74*$AE$1),0)</f>
        <v>2436003</v>
      </c>
      <c r="AF74" s="572">
        <f t="shared" si="61"/>
        <v>1277</v>
      </c>
      <c r="AG74" s="574">
        <f>IF(AC74=0,0,ROUND(AE74/AC74,4))</f>
        <v>0.68820000000000003</v>
      </c>
      <c r="AH74" s="573">
        <f t="shared" si="51"/>
        <v>11986422</v>
      </c>
      <c r="AI74" s="572">
        <f t="shared" si="62"/>
        <v>6285</v>
      </c>
      <c r="AJ74" s="573">
        <f>'3A_Level 3'!L74</f>
        <v>322135</v>
      </c>
      <c r="AK74" s="572">
        <f t="shared" si="63"/>
        <v>168.92239119035133</v>
      </c>
      <c r="AL74" s="573">
        <f>AJ74+AH74</f>
        <v>12308557</v>
      </c>
      <c r="AM74" s="572">
        <f t="shared" si="64"/>
        <v>6454.4084950183533</v>
      </c>
      <c r="AN74" s="575">
        <f>'3A_Level 3'!M74</f>
        <v>1845256</v>
      </c>
      <c r="AO74" s="576">
        <f t="shared" si="65"/>
        <v>967.62244362873628</v>
      </c>
      <c r="AP74" s="573">
        <f>AH74+AN74</f>
        <v>13831678</v>
      </c>
      <c r="AQ74" s="572">
        <f t="shared" si="66"/>
        <v>7253.1085474567381</v>
      </c>
      <c r="AR74" s="574">
        <f>AP74/AX74</f>
        <v>0.7098054942954316</v>
      </c>
      <c r="AS74" s="577">
        <f>RANK(AR74,$AR$7:$AR$75)</f>
        <v>10</v>
      </c>
      <c r="AT74" s="572">
        <f t="shared" si="57"/>
        <v>5654897</v>
      </c>
      <c r="AU74" s="572">
        <f t="shared" si="67"/>
        <v>2965.34</v>
      </c>
      <c r="AV74" s="577">
        <f>RANK(AU74,$AU$7:$AU$75)</f>
        <v>53</v>
      </c>
      <c r="AW74" s="574">
        <f>AT74/AX74</f>
        <v>0.2901945057045684</v>
      </c>
      <c r="AX74" s="577">
        <f>AP74+AT74</f>
        <v>19486575</v>
      </c>
      <c r="AY74" s="578">
        <f t="shared" si="68"/>
        <v>10218.445201887782</v>
      </c>
      <c r="AZ74" s="577">
        <f>RANK(AY74,$AY$7:$AY$75)</f>
        <v>10</v>
      </c>
    </row>
    <row r="75" spans="1:52" s="209" customFormat="1" ht="15.6" customHeight="1" x14ac:dyDescent="0.2">
      <c r="A75" s="1125">
        <v>69</v>
      </c>
      <c r="B75" s="564" t="s">
        <v>93</v>
      </c>
      <c r="C75" s="564">
        <f>'8_2.1.18 SIS'!AP75</f>
        <v>4553</v>
      </c>
      <c r="D75" s="565">
        <v>1806</v>
      </c>
      <c r="E75" s="565">
        <f>$D$1*D75</f>
        <v>397.32</v>
      </c>
      <c r="F75" s="565">
        <v>2117.5</v>
      </c>
      <c r="G75" s="565">
        <f>$F$1*F75</f>
        <v>127.05</v>
      </c>
      <c r="H75" s="565">
        <v>363</v>
      </c>
      <c r="I75" s="565">
        <f>$H$1*H75</f>
        <v>544.5</v>
      </c>
      <c r="J75" s="565">
        <v>411</v>
      </c>
      <c r="K75" s="565">
        <f>$J$1*J75</f>
        <v>246.6</v>
      </c>
      <c r="L75" s="565">
        <f t="shared" si="42"/>
        <v>2947</v>
      </c>
      <c r="M75" s="567">
        <f>ROUND(L75/$M$1,5)</f>
        <v>7.8589999999999993E-2</v>
      </c>
      <c r="N75" s="565">
        <f>C75*M75</f>
        <v>357.82026999999999</v>
      </c>
      <c r="O75" s="565">
        <f>E75+G75+I75+K75+N75</f>
        <v>1673.2902699999997</v>
      </c>
      <c r="P75" s="565">
        <f>O75+C75</f>
        <v>6226.2902699999995</v>
      </c>
      <c r="Q75" s="568">
        <f>$Q$1</f>
        <v>3961</v>
      </c>
      <c r="R75" s="568">
        <f>ROUND(P75*Q75,0)</f>
        <v>24662336</v>
      </c>
      <c r="S75" s="568">
        <f>'6_Local Deduct Calc'!J75</f>
        <v>4797148</v>
      </c>
      <c r="T75" s="568">
        <f>ROUND(IF((S75&gt;R75*$T$1),R75*$T$1,S75),0)</f>
        <v>4797148</v>
      </c>
      <c r="U75" s="569">
        <f>R75-T75</f>
        <v>19865188</v>
      </c>
      <c r="V75" s="570">
        <f>ROUND(U75/R75,4)</f>
        <v>0.80549999999999999</v>
      </c>
      <c r="W75" s="570">
        <f>ROUND(T75/R75,4)</f>
        <v>0.19450000000000001</v>
      </c>
      <c r="X75" s="571">
        <f t="shared" si="60"/>
        <v>1053.6235449154403</v>
      </c>
      <c r="Y75" s="568">
        <f>'7_Local Revenue'!AQ75</f>
        <v>18393011</v>
      </c>
      <c r="Z75" s="568">
        <f>IF(Y75-T75&gt;0,Y75-T75,0)</f>
        <v>13595863</v>
      </c>
      <c r="AA75" s="210">
        <f>IF(Y75-T75&lt;0,Y75-T75,0)</f>
        <v>0</v>
      </c>
      <c r="AB75" s="572">
        <f t="shared" si="47"/>
        <v>8385194.2400000002</v>
      </c>
      <c r="AC75" s="572">
        <f>IF(Z75&lt;AB75,Z75,AB75)</f>
        <v>8385194.2400000002</v>
      </c>
      <c r="AD75" s="568">
        <f>IF(AC75&gt;0,AC75*(W75*$AD$1),0)</f>
        <v>2805182.8810496</v>
      </c>
      <c r="AE75" s="573">
        <f>ROUND(IF(AC75-AD75&gt;AC75*$AE$1,AC75-AD75,AC75*$AE$1),0)</f>
        <v>5580011</v>
      </c>
      <c r="AF75" s="572">
        <f t="shared" si="61"/>
        <v>1226</v>
      </c>
      <c r="AG75" s="574">
        <f>IF(AC75=0,0,ROUND(AE75/AC75,4))</f>
        <v>0.66549999999999998</v>
      </c>
      <c r="AH75" s="573">
        <f t="shared" si="51"/>
        <v>25445199</v>
      </c>
      <c r="AI75" s="572">
        <f t="shared" si="62"/>
        <v>5589</v>
      </c>
      <c r="AJ75" s="573">
        <f>'3A_Level 3'!L75</f>
        <v>769104</v>
      </c>
      <c r="AK75" s="572">
        <f t="shared" si="63"/>
        <v>168.92246870195476</v>
      </c>
      <c r="AL75" s="573">
        <f>AJ75+AH75</f>
        <v>26214303</v>
      </c>
      <c r="AM75" s="572">
        <f t="shared" si="64"/>
        <v>5757.5890621568196</v>
      </c>
      <c r="AN75" s="575">
        <f>'3A_Level 3'!M75</f>
        <v>3982020</v>
      </c>
      <c r="AO75" s="576">
        <f t="shared" si="65"/>
        <v>874.59257632330332</v>
      </c>
      <c r="AP75" s="573">
        <f>AH75+AN75</f>
        <v>29427219</v>
      </c>
      <c r="AQ75" s="572">
        <f t="shared" si="66"/>
        <v>6463.2591697781681</v>
      </c>
      <c r="AR75" s="574">
        <f>AP75/AX75</f>
        <v>0.6906247833496818</v>
      </c>
      <c r="AS75" s="577">
        <f>RANK(AR75,$AR$7:$AR$75)</f>
        <v>17</v>
      </c>
      <c r="AT75" s="572">
        <f t="shared" si="57"/>
        <v>13182342.24</v>
      </c>
      <c r="AU75" s="572">
        <f t="shared" si="67"/>
        <v>2895.31</v>
      </c>
      <c r="AV75" s="577">
        <f>RANK(AU75,$AU$7:$AU$75)</f>
        <v>54</v>
      </c>
      <c r="AW75" s="574">
        <f>AT75/AX75</f>
        <v>0.30937521665031814</v>
      </c>
      <c r="AX75" s="577">
        <f>AP75+AT75</f>
        <v>42609561.240000002</v>
      </c>
      <c r="AY75" s="578">
        <f t="shared" si="68"/>
        <v>9358.5682495058209</v>
      </c>
      <c r="AZ75" s="577">
        <f>RANK(AY75,$AY$7:$AY$75)</f>
        <v>35</v>
      </c>
    </row>
    <row r="76" spans="1:52" s="214" customFormat="1" ht="15.6" customHeight="1" thickBot="1" x14ac:dyDescent="0.25">
      <c r="A76" s="819"/>
      <c r="B76" s="818" t="s">
        <v>6</v>
      </c>
      <c r="C76" s="1139">
        <f>SUM(C7:C75)</f>
        <v>683967</v>
      </c>
      <c r="D76" s="1139">
        <f>SUM(D7:D75)</f>
        <v>472431</v>
      </c>
      <c r="E76" s="1139">
        <f t="shared" ref="E76:L76" si="69">SUM(E7:E75)</f>
        <v>103934.82</v>
      </c>
      <c r="F76" s="1139">
        <f t="shared" si="69"/>
        <v>297905.5</v>
      </c>
      <c r="G76" s="1139">
        <f t="shared" si="69"/>
        <v>17874.330000000002</v>
      </c>
      <c r="H76" s="1139">
        <f t="shared" si="69"/>
        <v>89197</v>
      </c>
      <c r="I76" s="1139">
        <f t="shared" si="69"/>
        <v>133795.5</v>
      </c>
      <c r="J76" s="1139">
        <f t="shared" si="69"/>
        <v>28762</v>
      </c>
      <c r="K76" s="1139">
        <f t="shared" si="69"/>
        <v>17257.199999999997</v>
      </c>
      <c r="L76" s="1139">
        <f t="shared" si="69"/>
        <v>183547</v>
      </c>
      <c r="M76" s="1139"/>
      <c r="N76" s="1139">
        <f>SUM(N7:N75)</f>
        <v>13159.44492</v>
      </c>
      <c r="O76" s="1139">
        <f>SUM(O7:O75)</f>
        <v>286021.29491999996</v>
      </c>
      <c r="P76" s="1139">
        <f>SUM(P7:P75)</f>
        <v>969988.29492000001</v>
      </c>
      <c r="Q76" s="216">
        <f>$Q$1</f>
        <v>3961</v>
      </c>
      <c r="R76" s="216">
        <f>SUM(R7:R75)</f>
        <v>3842123635</v>
      </c>
      <c r="S76" s="216">
        <f>SUM(S7:S75)</f>
        <v>1347941962</v>
      </c>
      <c r="T76" s="216">
        <f>SUM(T7:T75)</f>
        <v>1344924508</v>
      </c>
      <c r="U76" s="1140">
        <f>SUM(U7:U75)</f>
        <v>2497199127</v>
      </c>
      <c r="V76" s="1141">
        <f>ROUND(U76/R76,4)</f>
        <v>0.65</v>
      </c>
      <c r="W76" s="1141">
        <f>ROUND(T76/R76,4)</f>
        <v>0.35</v>
      </c>
      <c r="X76" s="1142">
        <f t="shared" si="60"/>
        <v>1966.358768771008</v>
      </c>
      <c r="Y76" s="216">
        <f t="shared" ref="Y76:AE76" si="70">SUM(Y7:Y75)</f>
        <v>3600843272</v>
      </c>
      <c r="Z76" s="216">
        <f t="shared" si="70"/>
        <v>2254479454</v>
      </c>
      <c r="AA76" s="216">
        <f t="shared" si="70"/>
        <v>0</v>
      </c>
      <c r="AB76" s="216">
        <f t="shared" si="70"/>
        <v>1306322035.8999999</v>
      </c>
      <c r="AC76" s="216">
        <f t="shared" si="70"/>
        <v>1248937295.1200001</v>
      </c>
      <c r="AD76" s="216">
        <f t="shared" si="70"/>
        <v>765705449.14046705</v>
      </c>
      <c r="AE76" s="1143">
        <f t="shared" si="70"/>
        <v>489988230</v>
      </c>
      <c r="AF76" s="1144">
        <f t="shared" si="61"/>
        <v>716</v>
      </c>
      <c r="AG76" s="1145">
        <f>IF(AC76=0,0,ROUND(AE76/AC76,4))</f>
        <v>0.39229999999999998</v>
      </c>
      <c r="AH76" s="1143">
        <f>SUM(AH7:AH75)</f>
        <v>2987187357</v>
      </c>
      <c r="AI76" s="1144">
        <f t="shared" si="62"/>
        <v>4367</v>
      </c>
      <c r="AJ76" s="1143">
        <f>SUM(AJ7:AJ75)</f>
        <v>145189636</v>
      </c>
      <c r="AK76" s="1144">
        <f t="shared" si="63"/>
        <v>212.27579108348795</v>
      </c>
      <c r="AL76" s="1143">
        <f>SUM(AL7:AL75)</f>
        <v>3132376993</v>
      </c>
      <c r="AM76" s="1144">
        <f t="shared" si="64"/>
        <v>4579.7194791561578</v>
      </c>
      <c r="AN76" s="1143">
        <f>SUM(AN7:AN75)</f>
        <v>628096019</v>
      </c>
      <c r="AO76" s="1144">
        <f t="shared" si="65"/>
        <v>918.31333821660985</v>
      </c>
      <c r="AP76" s="1143">
        <f>SUM(AP7:AP75)</f>
        <v>3615283376</v>
      </c>
      <c r="AQ76" s="1144">
        <f t="shared" si="66"/>
        <v>5285.7570262892805</v>
      </c>
      <c r="AR76" s="1145">
        <f>AP76/AX76</f>
        <v>0.58225138432217838</v>
      </c>
      <c r="AS76" s="1144"/>
      <c r="AT76" s="1144">
        <f>SUM(AT7:AT75)</f>
        <v>2593861803.1199989</v>
      </c>
      <c r="AU76" s="1144">
        <f t="shared" si="67"/>
        <v>3792.38</v>
      </c>
      <c r="AV76" s="1144"/>
      <c r="AW76" s="1145">
        <f>AT76/AX76</f>
        <v>0.41774861567782151</v>
      </c>
      <c r="AX76" s="1144">
        <f>SUM(AX7:AX75)</f>
        <v>6209145179.1199999</v>
      </c>
      <c r="AY76" s="216">
        <f t="shared" si="68"/>
        <v>9078.1356105192208</v>
      </c>
      <c r="AZ76" s="1144"/>
    </row>
    <row r="77" spans="1:52" s="834" customFormat="1" ht="17.45" customHeight="1" thickTop="1" x14ac:dyDescent="0.2">
      <c r="A77" s="829"/>
      <c r="B77" s="830"/>
      <c r="C77" s="831"/>
      <c r="D77" s="832"/>
      <c r="E77" s="830"/>
      <c r="F77" s="833"/>
      <c r="G77" s="830"/>
      <c r="H77" s="830"/>
      <c r="I77" s="830"/>
      <c r="J77" s="830"/>
      <c r="K77" s="830"/>
      <c r="N77" s="1647"/>
      <c r="O77" s="1647"/>
      <c r="Q77" s="835"/>
      <c r="R77" s="842"/>
      <c r="S77" s="817"/>
      <c r="T77" s="817"/>
      <c r="U77" s="840"/>
      <c r="V77" s="209"/>
      <c r="W77" s="209"/>
      <c r="X77" s="209"/>
      <c r="Y77" s="209"/>
      <c r="Z77" s="193"/>
      <c r="AA77" s="209"/>
      <c r="AB77" s="209"/>
      <c r="AC77" s="209"/>
      <c r="AD77" s="209"/>
      <c r="AE77" s="836"/>
      <c r="AF77" s="209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 s="209"/>
      <c r="AZ77" s="209"/>
    </row>
    <row r="78" spans="1:52" s="209" customFormat="1" ht="17.45" hidden="1" customHeight="1" x14ac:dyDescent="0.2">
      <c r="A78" s="561"/>
      <c r="B78" s="824"/>
      <c r="C78" s="837"/>
      <c r="D78" s="823"/>
      <c r="E78" s="824"/>
      <c r="F78" s="824"/>
      <c r="G78" s="824"/>
      <c r="H78" s="824"/>
      <c r="I78" s="824"/>
      <c r="J78" s="824"/>
      <c r="K78" s="824"/>
      <c r="M78" s="825"/>
      <c r="Q78" s="838"/>
      <c r="R78" s="843"/>
      <c r="S78" s="817"/>
      <c r="T78" s="817"/>
      <c r="U78" s="817"/>
      <c r="Z78" s="194">
        <f>'7_Local Revenue'!AG78</f>
        <v>1439310</v>
      </c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</row>
    <row r="79" spans="1:52" s="209" customFormat="1" ht="17.45" customHeight="1" x14ac:dyDescent="0.2">
      <c r="A79" s="561"/>
      <c r="B79" s="824"/>
      <c r="C79" s="827"/>
      <c r="D79" s="839"/>
      <c r="E79" s="839"/>
      <c r="F79" s="839"/>
      <c r="G79" s="839"/>
      <c r="H79" s="839"/>
      <c r="I79" s="839"/>
      <c r="J79" s="839"/>
      <c r="K79" s="839"/>
      <c r="M79" s="825"/>
      <c r="R79" s="1079"/>
      <c r="S79" s="817"/>
      <c r="T79" s="841"/>
      <c r="U79" s="841"/>
      <c r="V79" s="827"/>
      <c r="W79" s="827"/>
      <c r="X79" s="827"/>
      <c r="Y79" s="827"/>
      <c r="Z79" s="827"/>
      <c r="AA79" s="827"/>
      <c r="AB79" s="827"/>
      <c r="AC79" s="827"/>
      <c r="AD79" s="827"/>
      <c r="AE79" s="827"/>
      <c r="AF79" s="827"/>
      <c r="AG79" s="827"/>
      <c r="AH79" s="827"/>
      <c r="AI79" s="827"/>
      <c r="AJ79" s="827"/>
      <c r="AK79" s="827"/>
      <c r="AL79" s="827"/>
      <c r="AM79" s="827"/>
      <c r="AN79" s="827"/>
      <c r="AO79" s="828"/>
      <c r="AP79" s="827"/>
      <c r="AQ79" s="828"/>
      <c r="AR79" s="828"/>
      <c r="AS79" s="828"/>
      <c r="AU79" s="828"/>
      <c r="AV79" s="828"/>
      <c r="AW79" s="828"/>
      <c r="AX79" s="827"/>
      <c r="AY79" s="827"/>
      <c r="AZ79" s="827"/>
    </row>
  </sheetData>
  <sheetProtection formatCells="0" formatColumns="0" formatRows="0" sort="0"/>
  <mergeCells count="54">
    <mergeCell ref="C1:C2"/>
    <mergeCell ref="E2:E3"/>
    <mergeCell ref="G2:G3"/>
    <mergeCell ref="I2:I3"/>
    <mergeCell ref="K2:K3"/>
    <mergeCell ref="N77:O77"/>
    <mergeCell ref="AN1:AQ1"/>
    <mergeCell ref="AJ1:AM1"/>
    <mergeCell ref="D1:E1"/>
    <mergeCell ref="F1:G1"/>
    <mergeCell ref="H1:I1"/>
    <mergeCell ref="J1:K1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K2:AK3"/>
    <mergeCell ref="AL2:AL3"/>
    <mergeCell ref="AM2:AM3"/>
    <mergeCell ref="AD2:AD3"/>
    <mergeCell ref="AE2:AE3"/>
    <mergeCell ref="AF2:AF3"/>
    <mergeCell ref="AG2:AG3"/>
    <mergeCell ref="AH2:AH3"/>
    <mergeCell ref="AX2:AX3"/>
    <mergeCell ref="AY2:AY3"/>
    <mergeCell ref="AZ2:AZ3"/>
    <mergeCell ref="A1:B3"/>
    <mergeCell ref="AS2:AS3"/>
    <mergeCell ref="AT2:AT3"/>
    <mergeCell ref="AU2:AU3"/>
    <mergeCell ref="AV2:AV3"/>
    <mergeCell ref="AW2:AW3"/>
    <mergeCell ref="AN2:AN3"/>
    <mergeCell ref="AO2:AO3"/>
    <mergeCell ref="AP2:AP3"/>
    <mergeCell ref="AQ2:AQ3"/>
    <mergeCell ref="AR2:AR3"/>
    <mergeCell ref="AI2:AI3"/>
    <mergeCell ref="AJ2:AJ3"/>
  </mergeCells>
  <phoneticPr fontId="0" type="noConversion"/>
  <printOptions horizontalCentered="1"/>
  <pageMargins left="0.25" right="0.25" top="0.75" bottom="0.42" header="0.27" footer="0.16"/>
  <pageSetup paperSize="5" scale="73" firstPageNumber="18" fitToWidth="0" fitToHeight="0" orientation="portrait" r:id="rId1"/>
  <headerFooter alignWithMargins="0">
    <oddHeader>&amp;L&amp;"Arial,Bold"&amp;16&amp;K000000Table 3: FY2018-19 Budget Letter
Level 1 Base Per Pupil And Level 2 Local Incentive</oddHeader>
    <oddFooter>&amp;R&amp;12&amp;P</oddFooter>
  </headerFooter>
  <colBreaks count="5" manualBreakCount="5">
    <brk id="11" max="75" man="1"/>
    <brk id="19" max="1048575" man="1"/>
    <brk id="26" max="75" man="1"/>
    <brk id="35" max="75" man="1"/>
    <brk id="4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133</vt:i4>
      </vt:variant>
    </vt:vector>
  </HeadingPairs>
  <TitlesOfParts>
    <vt:vector size="202" baseType="lpstr">
      <vt:lpstr>LEA Summary</vt:lpstr>
      <vt:lpstr>Leg Type 2 Res Summary</vt:lpstr>
      <vt:lpstr>New Type 2 Res Summary</vt:lpstr>
      <vt:lpstr>Sheet2</vt:lpstr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5C1J_Jeff Chamber</vt:lpstr>
      <vt:lpstr>5C1M_GEO Mid</vt:lpstr>
      <vt:lpstr>5C1N_Delta</vt:lpstr>
      <vt:lpstr>5C1O_Impact</vt:lpstr>
      <vt:lpstr>5C1P_Vision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5C1X_Tangi</vt:lpstr>
      <vt:lpstr>5C1Y_GEO</vt:lpstr>
      <vt:lpstr>5C1Z_Lincoln Prep</vt:lpstr>
      <vt:lpstr>5C1AA_Laurel</vt:lpstr>
      <vt:lpstr>5C1AB_Apex</vt:lpstr>
      <vt:lpstr>5C1AC_Smothers</vt:lpstr>
      <vt:lpstr>5C1AD_Greater</vt:lpstr>
      <vt:lpstr>5C1AE_Noble Minds</vt:lpstr>
      <vt:lpstr>5C1AF_JCFA-Laf</vt:lpstr>
      <vt:lpstr>5C1AG_Collegiate</vt:lpstr>
      <vt:lpstr>5C1AH_BRUP</vt:lpstr>
      <vt:lpstr>5C1AI_Harmony</vt:lpstr>
      <vt:lpstr>5C1AJ_Athlos</vt:lpstr>
      <vt:lpstr>5C2_LAVCA</vt:lpstr>
      <vt:lpstr>5C3_UnvView</vt:lpstr>
      <vt:lpstr>6_Local Deduct Calc</vt:lpstr>
      <vt:lpstr>7_Local Revenue</vt:lpstr>
      <vt:lpstr>8_2.1.18 SIS</vt:lpstr>
      <vt:lpstr>8A_2.1.18 RSD Op &amp; 5s</vt:lpstr>
      <vt:lpstr>Source Data</vt:lpstr>
      <vt:lpstr>Per Pupil_Weighted Funding</vt:lpstr>
      <vt:lpstr>Placeholder_Tallulah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 Type 2'!Print_Area</vt:lpstr>
      <vt:lpstr>'5C1A_Madison'!Print_Area</vt:lpstr>
      <vt:lpstr>'5C1AA_Laurel'!Print_Area</vt:lpstr>
      <vt:lpstr>'5C1AB_Apex'!Print_Area</vt:lpstr>
      <vt:lpstr>'5C1AC_Smothers'!Print_Area</vt:lpstr>
      <vt:lpstr>'5C1AD_Greater'!Print_Area</vt:lpstr>
      <vt:lpstr>'5C1AE_Noble Minds'!Print_Area</vt:lpstr>
      <vt:lpstr>'5C1AF_JCFA-Laf'!Print_Area</vt:lpstr>
      <vt:lpstr>'5C1AG_Collegiate'!Print_Area</vt:lpstr>
      <vt:lpstr>'5C1AH_BRUP'!Print_Area</vt:lpstr>
      <vt:lpstr>'5C1AI_Harmony'!Print_Area</vt:lpstr>
      <vt:lpstr>'5C1AJ_Athlos'!Print_Area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'5C1J_Jeff Chamber'!Print_Area</vt:lpstr>
      <vt:lpstr>'5C1M_GEO Mid'!Print_Area</vt:lpstr>
      <vt:lpstr>'5C1N_Delta'!Print_Area</vt:lpstr>
      <vt:lpstr>'5C1O_Impact'!Print_Area</vt:lpstr>
      <vt:lpstr>'5C1P_Vision'!Print_Area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'5C1X_Tangi'!Print_Area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'8_2.1.18 SIS'!Print_Area</vt:lpstr>
      <vt:lpstr>'8A_2.1.18 RSD Op &amp; 5s'!Print_Area</vt:lpstr>
      <vt:lpstr>'LEA Summary'!Print_Area</vt:lpstr>
      <vt:lpstr>'Leg Type 2 Res Summary'!Print_Area</vt:lpstr>
      <vt:lpstr>'New Type 2 Res Summary'!Print_Area</vt:lpstr>
      <vt:lpstr>'Per Pupil_Weighted Funding'!Print_Area</vt:lpstr>
      <vt:lpstr>Placeholder_Tallulah!Print_Area</vt:lpstr>
      <vt:lpstr>'Source Data'!Print_Area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 Type 2'!Print_Titles</vt:lpstr>
      <vt:lpstr>'5C1A_Madison'!Print_Titles</vt:lpstr>
      <vt:lpstr>'5C1AA_Laurel'!Print_Titles</vt:lpstr>
      <vt:lpstr>'5C1AB_Apex'!Print_Titles</vt:lpstr>
      <vt:lpstr>'5C1AC_Smothers'!Print_Titles</vt:lpstr>
      <vt:lpstr>'5C1AD_Greater'!Print_Titles</vt:lpstr>
      <vt:lpstr>'5C1AE_Noble Minds'!Print_Titles</vt:lpstr>
      <vt:lpstr>'5C1AF_JCFA-Laf'!Print_Titles</vt:lpstr>
      <vt:lpstr>'5C1AG_Collegiate'!Print_Titles</vt:lpstr>
      <vt:lpstr>'5C1AH_BRUP'!Print_Titles</vt:lpstr>
      <vt:lpstr>'5C1AI_Harmony'!Print_Titles</vt:lpstr>
      <vt:lpstr>'5C1AJ_Athlos'!Print_Titles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'5C1J_Jeff Chamber'!Print_Titles</vt:lpstr>
      <vt:lpstr>'5C1M_GEO Mid'!Print_Titles</vt:lpstr>
      <vt:lpstr>'5C1N_Delta'!Print_Titles</vt:lpstr>
      <vt:lpstr>'5C1O_Impact'!Print_Titles</vt:lpstr>
      <vt:lpstr>'5C1P_Vision'!Print_Titles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'5C1X_Tangi'!Print_Titles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'8_2.1.18 SIS'!Print_Titles</vt:lpstr>
      <vt:lpstr>'LEA Summary'!Print_Titles</vt:lpstr>
      <vt:lpstr>'Leg Type 2 Res Summary'!Print_Titles</vt:lpstr>
      <vt:lpstr>'New Type 2 Res Summary'!Print_Titles</vt:lpstr>
      <vt:lpstr>'Per Pupil_Weighted Funding'!Print_Titles</vt:lpstr>
      <vt:lpstr>Placeholder_Tallulah!Print_Titles</vt:lpstr>
      <vt:lpstr>'Source Data'!Print_Titles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2019-03-19T19:04:06Z</cp:lastPrinted>
  <dcterms:created xsi:type="dcterms:W3CDTF">1999-11-15T20:37:39Z</dcterms:created>
  <dcterms:modified xsi:type="dcterms:W3CDTF">2019-03-20T14:45:27Z</dcterms:modified>
</cp:coreProperties>
</file>